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tadata.xml" ContentType="application/vnd.openxmlformats-officedocument.spreadsheetml.sheetMetadata+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tables/table1.xml" ContentType="application/vnd.openxmlformats-officedocument.spreadsheetml.table+xml"/>
  <Override PartName="/xl/persons/person.xml" ContentType="application/vnd.ms-excel.person+xml"/>
  <Override PartName="/xl/comments1.xml" ContentType="application/vnd.openxmlformats-officedocument.spreadsheetml.comments+xml"/>
  <Override PartName="/xl/threadedComments/threadedComment1.xml" ContentType="application/vnd.ms-excel.threadedcomment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custom-properties" Target="docProps/custom.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16"/>
  <workbookPr hidePivotFieldList="1" defaultThemeVersion="166925"/>
  <mc:AlternateContent xmlns:mc="http://schemas.openxmlformats.org/markup-compatibility/2006">
    <mc:Choice Requires="x15">
      <x15ac:absPath xmlns:x15ac="http://schemas.microsoft.com/office/spreadsheetml/2010/11/ac" url="C:\Users\dfederin\Documents\!!__2026FY Federal Grants\FY26 BUILD\NC Div 10 Bridge Bundle\"/>
    </mc:Choice>
  </mc:AlternateContent>
  <xr:revisionPtr revIDLastSave="4" documentId="8_{C0E19CD3-4583-4B37-8275-0E26AD9C0616}" xr6:coauthVersionLast="47" xr6:coauthVersionMax="47" xr10:uidLastSave="{71A4CC12-F33C-4934-BD06-DBA006006519}"/>
  <bookViews>
    <workbookView xWindow="28680" yWindow="-120" windowWidth="29040" windowHeight="17520" tabRatio="603" activeTab="18" xr2:uid="{0B18AD60-EEA7-413F-BBD8-CD80D17C7A9B}"/>
  </bookViews>
  <sheets>
    <sheet name="Cover" sheetId="7" r:id="rId1"/>
    <sheet name="Assumptions" sheetId="8" r:id="rId2"/>
    <sheet name="BCAResultCalc" sheetId="9" r:id="rId3"/>
    <sheet name="ReportTables" sheetId="46" r:id="rId4"/>
    <sheet name="SensitivityAnalysis" sheetId="22" r:id="rId5"/>
    <sheet name="ProjectCost" sheetId="58" r:id="rId6"/>
    <sheet name="O&amp;MReductionCalc" sheetId="10" r:id="rId7"/>
    <sheet name="TravelTimeCalc" sheetId="11" r:id="rId8"/>
    <sheet name="EmissionsCalc" sheetId="12" r:id="rId9"/>
    <sheet name="SafetyBenefitsCalc" sheetId="13" r:id="rId10"/>
    <sheet name="VOCCalc" sheetId="18" r:id="rId11"/>
    <sheet name="ResiliencyCalc" sheetId="59" r:id="rId12"/>
    <sheet name="ResidualValue" sheetId="37" r:id="rId13"/>
    <sheet name="ProjectSummary" sheetId="48" r:id="rId14"/>
    <sheet name="VMTCalc" sheetId="30" r:id="rId15"/>
    <sheet name="Timing" sheetId="49" r:id="rId16"/>
    <sheet name="Bundles&amp;Schedule" sheetId="56" r:id="rId17"/>
    <sheet name="RegionalCrashRate" sheetId="50" r:id="rId18"/>
    <sheet name="HistoricalCrashData" sheetId="51" r:id="rId19"/>
    <sheet name="CMFs" sheetId="53" r:id="rId20"/>
    <sheet name="EmissionRates" sheetId="44" r:id="rId21"/>
    <sheet name="EmissionsCostLookup" sheetId="14" r:id="rId22"/>
    <sheet name="USDOT_BCA_Guidance_Dec 2025" sheetId="54" r:id="rId23"/>
  </sheets>
  <definedNames>
    <definedName name="_AtRisk_FitDataRange_FIT_6E856_B178B" hidden="1">#REF!</definedName>
    <definedName name="_AtRisk_SimSetting_AutomaticallyGenerateReports" hidden="1">FALSE</definedName>
    <definedName name="_AtRisk_SimSetting_AutomaticResultsDisplayMode" localSheetId="20" hidden="1">2</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localSheetId="20" hidden="1">TRUE</definedName>
    <definedName name="_AtRisk_SimSetting_LiveUpdate" hidden="1">TRUE</definedName>
    <definedName name="_AtRisk_SimSetting_LiveUpdate2" hidden="1">TRUE</definedName>
    <definedName name="_AtRisk_SimSetting_LiveUpdatePeriod" hidden="1">-1</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2</definedName>
    <definedName name="_AtRisk_SimSetting_MultipleCPUManualCount" localSheetId="20" hidden="1">2</definedName>
    <definedName name="_AtRisk_SimSetting_MultipleCPUManualCount" localSheetId="22" hidden="1">2</definedName>
    <definedName name="_AtRisk_SimSetting_MultipleCPUManualCount" hidden="1">2</definedName>
    <definedName name="_AtRisk_SimSetting_MultipleCPUMode" hidden="1">2</definedName>
    <definedName name="_AtRisk_SimSetting_MultipleCPUModeV8" hidden="1">2</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localSheetId="20" hidden="1">0</definedName>
    <definedName name="_AtRisk_SimSetting_ReportOptionReportSelection" localSheetId="8" hidden="1">0</definedName>
    <definedName name="_AtRisk_SimSetting_ReportOptionReportSelection" localSheetId="21" hidden="1">0</definedName>
    <definedName name="_AtRisk_SimSetting_ReportOptionReportSelection" localSheetId="6" hidden="1">0</definedName>
    <definedName name="_AtRisk_SimSetting_ReportOptionReportSelection" localSheetId="3" hidden="1">0</definedName>
    <definedName name="_AtRisk_SimSetting_ReportOptionReportSelection" localSheetId="9" hidden="1">0</definedName>
    <definedName name="_AtRisk_SimSetting_ReportOptionReportSelection" localSheetId="4" hidden="1">0</definedName>
    <definedName name="_AtRisk_SimSetting_ReportOptionReportSelection" localSheetId="7" hidden="1">0</definedName>
    <definedName name="_AtRisk_SimSetting_ReportOptionReportSelection" localSheetId="22" hidden="1">0</definedName>
    <definedName name="_AtRisk_SimSetting_ReportOptionReportSelection" localSheetId="14" hidden="1">0</definedName>
    <definedName name="_AtRisk_SimSetting_ReportOptionReportSelection" localSheetId="10" hidden="1">0</definedName>
    <definedName name="_AtRisk_SimSetting_ReportOptionReportSelection" hidden="1">2</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localSheetId="20" hidden="1">0</definedName>
    <definedName name="_AtRisk_SimSetting_ReportsList" localSheetId="8" hidden="1">0</definedName>
    <definedName name="_AtRisk_SimSetting_ReportsList" localSheetId="21" hidden="1">0</definedName>
    <definedName name="_AtRisk_SimSetting_ReportsList" localSheetId="6" hidden="1">0</definedName>
    <definedName name="_AtRisk_SimSetting_ReportsList" localSheetId="3" hidden="1">0</definedName>
    <definedName name="_AtRisk_SimSetting_ReportsList" localSheetId="9" hidden="1">0</definedName>
    <definedName name="_AtRisk_SimSetting_ReportsList" localSheetId="4" hidden="1">0</definedName>
    <definedName name="_AtRisk_SimSetting_ReportsList" localSheetId="7" hidden="1">0</definedName>
    <definedName name="_AtRisk_SimSetting_ReportsList" localSheetId="22" hidden="1">0</definedName>
    <definedName name="_AtRisk_SimSetting_ReportsList" localSheetId="14" hidden="1">0</definedName>
    <definedName name="_AtRisk_SimSetting_ReportsList" localSheetId="10" hidden="1">0</definedName>
    <definedName name="_AtRisk_SimSetting_ReportsList" hidden="1">2</definedName>
    <definedName name="_AtRisk_SimSetting_ReportsList2" hidden="1">0</definedName>
    <definedName name="_AtRisk_SimSetting_ShowSimulationProgressWindow" hidden="1">TRUE</definedName>
    <definedName name="_AtRisk_SimSetting_SimName001" hidden="1">"Scenario 1"</definedName>
    <definedName name="_AtRisk_SimSetting_SimName002" hidden="1">"Scenario 2"</definedName>
    <definedName name="_AtRisk_SimSetting_SimName003" hidden="1">"Scenario 3"</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_Fill" localSheetId="20" hidden="1">#REF!</definedName>
    <definedName name="_Fill" hidden="1">#REF!</definedName>
    <definedName name="_xlnm._FilterDatabase" localSheetId="13" hidden="1">ProjectSummary!$C$5:$H$19</definedName>
    <definedName name="_Key1" hidden="1">#REF!</definedName>
    <definedName name="_Key2" hidden="1">#REF!</definedName>
    <definedName name="_Order1" hidden="1">255</definedName>
    <definedName name="_Order2" hidden="1">255</definedName>
    <definedName name="_Sort" hidden="1">#REF!</definedName>
    <definedName name="_xlcn.WorksheetConnection_trainflowsV4.xlsxtblRefLines1" hidden="1">#REF!</definedName>
    <definedName name="_xlcn.WorksheetConnection_trainflowsV4.xlsxtblSubdivisions1" hidden="1">#REF!</definedName>
    <definedName name="_xlcn.WorksheetConnection_trainflowsV4.xlsxtblTpdAlloc1" hidden="1">#REF!</definedName>
    <definedName name="AnnFact">Assumptions!$D$20</definedName>
    <definedName name="BaseYear">Assumptions!$D$7</definedName>
    <definedName name="BEx3O85IKWARA6NCJOLRBRJFMEWW" hidden="1">#REF!</definedName>
    <definedName name="BEx5MLQZM68YQSKARVWTTPINFQ2C" hidden="1">#REF!</definedName>
    <definedName name="BExERWCEBKQRYWRQLYJ4UCMMKTHG" hidden="1">#REF!</definedName>
    <definedName name="BExMBYPQDG9AYDQ5E8IECVFREPO6" hidden="1">#REF!</definedName>
    <definedName name="BExQ9ZLYHWABXAA9NJDW8ZS0UQ9P" hidden="1">#REF!</definedName>
    <definedName name="BExTUY9WNSJ91GV8CP0SKJTEIV82" hidden="1">#REF!</definedName>
    <definedName name="BIG" localSheetId="1" hidden="1">{#N/A,#N/A,FALSE,"Pricing";#N/A,#N/A,FALSE,"Summary";#N/A,#N/A,FALSE,"CompProd";#N/A,#N/A,FALSE,"CompJobhrs";#N/A,#N/A,FALSE,"Escalation";#N/A,#N/A,FALSE,"Contingency";#N/A,#N/A,FALSE,"GM";#N/A,#N/A,FALSE,"CompWage";#N/A,#N/A,FALSE,"costSum"}</definedName>
    <definedName name="BIG" localSheetId="2" hidden="1">{#N/A,#N/A,FALSE,"Pricing";#N/A,#N/A,FALSE,"Summary";#N/A,#N/A,FALSE,"CompProd";#N/A,#N/A,FALSE,"CompJobhrs";#N/A,#N/A,FALSE,"Escalation";#N/A,#N/A,FALSE,"Contingency";#N/A,#N/A,FALSE,"GM";#N/A,#N/A,FALSE,"CompWage";#N/A,#N/A,FALSE,"costSum"}</definedName>
    <definedName name="BIG" localSheetId="19" hidden="1">{#N/A,#N/A,FALSE,"Pricing";#N/A,#N/A,FALSE,"Summary";#N/A,#N/A,FALSE,"CompProd";#N/A,#N/A,FALSE,"CompJobhrs";#N/A,#N/A,FALSE,"Escalation";#N/A,#N/A,FALSE,"Contingency";#N/A,#N/A,FALSE,"GM";#N/A,#N/A,FALSE,"CompWage";#N/A,#N/A,FALSE,"costSum"}</definedName>
    <definedName name="BIG" localSheetId="20" hidden="1">{#N/A,#N/A,FALSE,"Pricing";#N/A,#N/A,FALSE,"Summary";#N/A,#N/A,FALSE,"CompProd";#N/A,#N/A,FALSE,"CompJobhrs";#N/A,#N/A,FALSE,"Escalation";#N/A,#N/A,FALSE,"Contingency";#N/A,#N/A,FALSE,"GM";#N/A,#N/A,FALSE,"CompWage";#N/A,#N/A,FALSE,"costSum"}</definedName>
    <definedName name="BIG" localSheetId="18" hidden="1">{#N/A,#N/A,FALSE,"Pricing";#N/A,#N/A,FALSE,"Summary";#N/A,#N/A,FALSE,"CompProd";#N/A,#N/A,FALSE,"CompJobhrs";#N/A,#N/A,FALSE,"Escalation";#N/A,#N/A,FALSE,"Contingency";#N/A,#N/A,FALSE,"GM";#N/A,#N/A,FALSE,"CompWage";#N/A,#N/A,FALSE,"costSum"}</definedName>
    <definedName name="BIG" localSheetId="5" hidden="1">{#N/A,#N/A,FALSE,"Pricing";#N/A,#N/A,FALSE,"Summary";#N/A,#N/A,FALSE,"CompProd";#N/A,#N/A,FALSE,"CompJobhrs";#N/A,#N/A,FALSE,"Escalation";#N/A,#N/A,FALSE,"Contingency";#N/A,#N/A,FALSE,"GM";#N/A,#N/A,FALSE,"CompWage";#N/A,#N/A,FALSE,"costSum"}</definedName>
    <definedName name="BIG" localSheetId="13" hidden="1">{#N/A,#N/A,FALSE,"Pricing";#N/A,#N/A,FALSE,"Summary";#N/A,#N/A,FALSE,"CompProd";#N/A,#N/A,FALSE,"CompJobhrs";#N/A,#N/A,FALSE,"Escalation";#N/A,#N/A,FALSE,"Contingency";#N/A,#N/A,FALSE,"GM";#N/A,#N/A,FALSE,"CompWage";#N/A,#N/A,FALSE,"costSum"}</definedName>
    <definedName name="BIG" localSheetId="17" hidden="1">{#N/A,#N/A,FALSE,"Pricing";#N/A,#N/A,FALSE,"Summary";#N/A,#N/A,FALSE,"CompProd";#N/A,#N/A,FALSE,"CompJobhrs";#N/A,#N/A,FALSE,"Escalation";#N/A,#N/A,FALSE,"Contingency";#N/A,#N/A,FALSE,"GM";#N/A,#N/A,FALSE,"CompWage";#N/A,#N/A,FALSE,"costSum"}</definedName>
    <definedName name="BIG" localSheetId="3" hidden="1">{#N/A,#N/A,FALSE,"Pricing";#N/A,#N/A,FALSE,"Summary";#N/A,#N/A,FALSE,"CompProd";#N/A,#N/A,FALSE,"CompJobhrs";#N/A,#N/A,FALSE,"Escalation";#N/A,#N/A,FALSE,"Contingency";#N/A,#N/A,FALSE,"GM";#N/A,#N/A,FALSE,"CompWage";#N/A,#N/A,FALSE,"costSum"}</definedName>
    <definedName name="BIG" localSheetId="11" hidden="1">{#N/A,#N/A,FALSE,"Pricing";#N/A,#N/A,FALSE,"Summary";#N/A,#N/A,FALSE,"CompProd";#N/A,#N/A,FALSE,"CompJobhrs";#N/A,#N/A,FALSE,"Escalation";#N/A,#N/A,FALSE,"Contingency";#N/A,#N/A,FALSE,"GM";#N/A,#N/A,FALSE,"CompWage";#N/A,#N/A,FALSE,"costSum"}</definedName>
    <definedName name="BIG" localSheetId="15" hidden="1">{#N/A,#N/A,FALSE,"Pricing";#N/A,#N/A,FALSE,"Summary";#N/A,#N/A,FALSE,"CompProd";#N/A,#N/A,FALSE,"CompJobhrs";#N/A,#N/A,FALSE,"Escalation";#N/A,#N/A,FALSE,"Contingency";#N/A,#N/A,FALSE,"GM";#N/A,#N/A,FALSE,"CompWage";#N/A,#N/A,FALSE,"costSum"}</definedName>
    <definedName name="BIG" localSheetId="22" hidden="1">{#N/A,#N/A,FALSE,"Pricing";#N/A,#N/A,FALSE,"Summary";#N/A,#N/A,FALSE,"CompProd";#N/A,#N/A,FALSE,"CompJobhrs";#N/A,#N/A,FALSE,"Escalation";#N/A,#N/A,FALSE,"Contingency";#N/A,#N/A,FALSE,"GM";#N/A,#N/A,FALSE,"CompWage";#N/A,#N/A,FALSE,"costSum"}</definedName>
    <definedName name="BIG" hidden="1">{#N/A,#N/A,FALSE,"Pricing";#N/A,#N/A,FALSE,"Summary";#N/A,#N/A,FALSE,"CompProd";#N/A,#N/A,FALSE,"CompJobhrs";#N/A,#N/A,FALSE,"Escalation";#N/A,#N/A,FALSE,"Contingency";#N/A,#N/A,FALSE,"GM";#N/A,#N/A,FALSE,"CompWage";#N/A,#N/A,FALSE,"costSum"}</definedName>
    <definedName name="BSIWhichPageSetup" hidden="1">1</definedName>
    <definedName name="BSIWhichPageSetup_0" hidden="1">"0þ"</definedName>
    <definedName name="CADperUSD" hidden="1">#REF!</definedName>
    <definedName name="CHUCK" localSheetId="1" hidden="1">{#N/A,#N/A,FALSE,"Pricing";#N/A,#N/A,FALSE,"Summary";#N/A,#N/A,FALSE,"CompProd";#N/A,#N/A,FALSE,"CompJobhrs";#N/A,#N/A,FALSE,"Escalation";#N/A,#N/A,FALSE,"Contingency";#N/A,#N/A,FALSE,"GM";#N/A,#N/A,FALSE,"CompWage";#N/A,#N/A,FALSE,"costSum"}</definedName>
    <definedName name="CHUCK" localSheetId="2" hidden="1">{#N/A,#N/A,FALSE,"Pricing";#N/A,#N/A,FALSE,"Summary";#N/A,#N/A,FALSE,"CompProd";#N/A,#N/A,FALSE,"CompJobhrs";#N/A,#N/A,FALSE,"Escalation";#N/A,#N/A,FALSE,"Contingency";#N/A,#N/A,FALSE,"GM";#N/A,#N/A,FALSE,"CompWage";#N/A,#N/A,FALSE,"costSum"}</definedName>
    <definedName name="CHUCK" localSheetId="19" hidden="1">{#N/A,#N/A,FALSE,"Pricing";#N/A,#N/A,FALSE,"Summary";#N/A,#N/A,FALSE,"CompProd";#N/A,#N/A,FALSE,"CompJobhrs";#N/A,#N/A,FALSE,"Escalation";#N/A,#N/A,FALSE,"Contingency";#N/A,#N/A,FALSE,"GM";#N/A,#N/A,FALSE,"CompWage";#N/A,#N/A,FALSE,"costSum"}</definedName>
    <definedName name="CHUCK" localSheetId="20" hidden="1">{#N/A,#N/A,FALSE,"Pricing";#N/A,#N/A,FALSE,"Summary";#N/A,#N/A,FALSE,"CompProd";#N/A,#N/A,FALSE,"CompJobhrs";#N/A,#N/A,FALSE,"Escalation";#N/A,#N/A,FALSE,"Contingency";#N/A,#N/A,FALSE,"GM";#N/A,#N/A,FALSE,"CompWage";#N/A,#N/A,FALSE,"costSum"}</definedName>
    <definedName name="CHUCK" localSheetId="18" hidden="1">{#N/A,#N/A,FALSE,"Pricing";#N/A,#N/A,FALSE,"Summary";#N/A,#N/A,FALSE,"CompProd";#N/A,#N/A,FALSE,"CompJobhrs";#N/A,#N/A,FALSE,"Escalation";#N/A,#N/A,FALSE,"Contingency";#N/A,#N/A,FALSE,"GM";#N/A,#N/A,FALSE,"CompWage";#N/A,#N/A,FALSE,"costSum"}</definedName>
    <definedName name="CHUCK" localSheetId="5" hidden="1">{#N/A,#N/A,FALSE,"Pricing";#N/A,#N/A,FALSE,"Summary";#N/A,#N/A,FALSE,"CompProd";#N/A,#N/A,FALSE,"CompJobhrs";#N/A,#N/A,FALSE,"Escalation";#N/A,#N/A,FALSE,"Contingency";#N/A,#N/A,FALSE,"GM";#N/A,#N/A,FALSE,"CompWage";#N/A,#N/A,FALSE,"costSum"}</definedName>
    <definedName name="CHUCK" localSheetId="13" hidden="1">{#N/A,#N/A,FALSE,"Pricing";#N/A,#N/A,FALSE,"Summary";#N/A,#N/A,FALSE,"CompProd";#N/A,#N/A,FALSE,"CompJobhrs";#N/A,#N/A,FALSE,"Escalation";#N/A,#N/A,FALSE,"Contingency";#N/A,#N/A,FALSE,"GM";#N/A,#N/A,FALSE,"CompWage";#N/A,#N/A,FALSE,"costSum"}</definedName>
    <definedName name="CHUCK" localSheetId="17" hidden="1">{#N/A,#N/A,FALSE,"Pricing";#N/A,#N/A,FALSE,"Summary";#N/A,#N/A,FALSE,"CompProd";#N/A,#N/A,FALSE,"CompJobhrs";#N/A,#N/A,FALSE,"Escalation";#N/A,#N/A,FALSE,"Contingency";#N/A,#N/A,FALSE,"GM";#N/A,#N/A,FALSE,"CompWage";#N/A,#N/A,FALSE,"costSum"}</definedName>
    <definedName name="CHUCK" localSheetId="3" hidden="1">{#N/A,#N/A,FALSE,"Pricing";#N/A,#N/A,FALSE,"Summary";#N/A,#N/A,FALSE,"CompProd";#N/A,#N/A,FALSE,"CompJobhrs";#N/A,#N/A,FALSE,"Escalation";#N/A,#N/A,FALSE,"Contingency";#N/A,#N/A,FALSE,"GM";#N/A,#N/A,FALSE,"CompWage";#N/A,#N/A,FALSE,"costSum"}</definedName>
    <definedName name="CHUCK" localSheetId="11" hidden="1">{#N/A,#N/A,FALSE,"Pricing";#N/A,#N/A,FALSE,"Summary";#N/A,#N/A,FALSE,"CompProd";#N/A,#N/A,FALSE,"CompJobhrs";#N/A,#N/A,FALSE,"Escalation";#N/A,#N/A,FALSE,"Contingency";#N/A,#N/A,FALSE,"GM";#N/A,#N/A,FALSE,"CompWage";#N/A,#N/A,FALSE,"costSum"}</definedName>
    <definedName name="CHUCK" localSheetId="15" hidden="1">{#N/A,#N/A,FALSE,"Pricing";#N/A,#N/A,FALSE,"Summary";#N/A,#N/A,FALSE,"CompProd";#N/A,#N/A,FALSE,"CompJobhrs";#N/A,#N/A,FALSE,"Escalation";#N/A,#N/A,FALSE,"Contingency";#N/A,#N/A,FALSE,"GM";#N/A,#N/A,FALSE,"CompWage";#N/A,#N/A,FALSE,"costSum"}</definedName>
    <definedName name="CHUCK" localSheetId="22" hidden="1">{#N/A,#N/A,FALSE,"Pricing";#N/A,#N/A,FALSE,"Summary";#N/A,#N/A,FALSE,"CompProd";#N/A,#N/A,FALSE,"CompJobhrs";#N/A,#N/A,FALSE,"Escalation";#N/A,#N/A,FALSE,"Contingency";#N/A,#N/A,FALSE,"GM";#N/A,#N/A,FALSE,"CompWage";#N/A,#N/A,FALSE,"costSum"}</definedName>
    <definedName name="CHUCK" hidden="1">{#N/A,#N/A,FALSE,"Pricing";#N/A,#N/A,FALSE,"Summary";#N/A,#N/A,FALSE,"CompProd";#N/A,#N/A,FALSE,"CompJobhrs";#N/A,#N/A,FALSE,"Escalation";#N/A,#N/A,FALSE,"Contingency";#N/A,#N/A,FALSE,"GM";#N/A,#N/A,FALSE,"CompWage";#N/A,#N/A,FALSE,"costSum"}</definedName>
    <definedName name="Disclaimer" hidden="1">{#N/A,#N/A,FALSE,"Pricing";#N/A,#N/A,FALSE,"Summary";#N/A,#N/A,FALSE,"CompProd";#N/A,#N/A,FALSE,"CompJobhrs";#N/A,#N/A,FALSE,"Escalation";#N/A,#N/A,FALSE,"Contingency";#N/A,#N/A,FALSE,"GM";#N/A,#N/A,FALSE,"CompWage";#N/A,#N/A,FALSE,"costSum"}</definedName>
    <definedName name="Emissions" hidden="1">2</definedName>
    <definedName name="EmissionsCost_Lookup" localSheetId="19" hidden="1">{"'2-35'!$A$1:$M$48"}</definedName>
    <definedName name="EmissionsCost_Lookup" localSheetId="20" hidden="1">{"'2-35'!$A$1:$M$48"}</definedName>
    <definedName name="EmissionsCost_Lookup" localSheetId="18" hidden="1">{"'2-35'!$A$1:$M$48"}</definedName>
    <definedName name="EmissionsCost_Lookup" localSheetId="5" hidden="1">{"'2-35'!$A$1:$M$48"}</definedName>
    <definedName name="EmissionsCost_Lookup" localSheetId="13" hidden="1">{"'2-35'!$A$1:$M$48"}</definedName>
    <definedName name="EmissionsCost_Lookup" localSheetId="17" hidden="1">{"'2-35'!$A$1:$M$48"}</definedName>
    <definedName name="EmissionsCost_Lookup" localSheetId="3" hidden="1">{"'2-35'!$A$1:$M$48"}</definedName>
    <definedName name="EmissionsCost_Lookup" localSheetId="11" hidden="1">{"'2-35'!$A$1:$M$48"}</definedName>
    <definedName name="EmissionsCost_Lookup" localSheetId="15" hidden="1">{"'2-35'!$A$1:$M$48"}</definedName>
    <definedName name="EmissionsCost_Lookup" localSheetId="22" hidden="1">2</definedName>
    <definedName name="EmissionsCost_Lookup" hidden="1">{"'2-35'!$A$1:$M$48"}</definedName>
    <definedName name="emissionssummary" hidden="1">2</definedName>
    <definedName name="First.Year" hidden="1">#REF!</definedName>
    <definedName name="Grams.Per.Ton" hidden="1">#REF!</definedName>
    <definedName name="h" hidden="1">#REF!</definedName>
    <definedName name="HTML_CodePage" hidden="1">1252</definedName>
    <definedName name="HTML_Control" localSheetId="1" hidden="1">{"'2-35'!$A$1:$M$48"}</definedName>
    <definedName name="HTML_Control" localSheetId="2" hidden="1">{"'2-35'!$A$1:$M$48"}</definedName>
    <definedName name="HTML_Control" localSheetId="19" hidden="1">{"'2-35'!$A$1:$M$48"}</definedName>
    <definedName name="HTML_Control" localSheetId="20" hidden="1">{"'2-35'!$A$1:$M$48"}</definedName>
    <definedName name="HTML_Control" localSheetId="8" hidden="1">{"'2-35'!$A$1:$M$48"}</definedName>
    <definedName name="HTML_Control" localSheetId="21" hidden="1">{"'2-35'!$A$1:$M$48"}</definedName>
    <definedName name="HTML_Control" localSheetId="18" hidden="1">{"'2-35'!$A$1:$M$48"}</definedName>
    <definedName name="HTML_Control" localSheetId="6" hidden="1">{"'2-35'!$A$1:$M$48"}</definedName>
    <definedName name="HTML_Control" localSheetId="5" hidden="1">{"'2-35'!$A$1:$M$48"}</definedName>
    <definedName name="HTML_Control" localSheetId="13" hidden="1">{"'2-35'!$A$1:$M$48"}</definedName>
    <definedName name="HTML_Control" localSheetId="17" hidden="1">{"'2-35'!$A$1:$M$48"}</definedName>
    <definedName name="HTML_Control" localSheetId="3" hidden="1">{"'2-35'!$A$1:$M$48"}</definedName>
    <definedName name="HTML_Control" localSheetId="11" hidden="1">{"'2-35'!$A$1:$M$48"}</definedName>
    <definedName name="HTML_Control" localSheetId="9" hidden="1">{"'2-35'!$A$1:$M$48"}</definedName>
    <definedName name="HTML_Control" localSheetId="4" hidden="1">{"'2-35'!$A$1:$M$48"}</definedName>
    <definedName name="HTML_Control" localSheetId="15" hidden="1">{"'2-35'!$A$1:$M$48"}</definedName>
    <definedName name="HTML_Control" localSheetId="7" hidden="1">{"'2-35'!$A$1:$M$48"}</definedName>
    <definedName name="HTML_Control" localSheetId="22" hidden="1">{"'2-35'!$A$1:$M$48"}</definedName>
    <definedName name="HTML_Control" localSheetId="14" hidden="1">{"'2-35'!$A$1:$M$48"}</definedName>
    <definedName name="HTML_Control" localSheetId="10" hidden="1">{"'2-35'!$A$1:$M$48"}</definedName>
    <definedName name="HTML_Control" hidden="1">{"'2-35'!$A$1:$M$48"}</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"C:\WINNT\Profiles\dmegret\Desktop\current tasks\nts2000\nts2000\HTML\Ch2_web\2-35.htm"</definedName>
    <definedName name="HTML_Title" hidden="1">"Table 2-35"</definedName>
    <definedName name="HTMLControl" hidden="1">{"'2-35'!$A$1:$M$48"}</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JANA" localSheetId="1" hidden="1">{#N/A,#N/A,FALSE,"Pricing";#N/A,#N/A,FALSE,"Summary";#N/A,#N/A,FALSE,"CompProd";#N/A,#N/A,FALSE,"CompJobhrs";#N/A,#N/A,FALSE,"Escalation";#N/A,#N/A,FALSE,"Contingency";#N/A,#N/A,FALSE,"GM";#N/A,#N/A,FALSE,"CompWage";#N/A,#N/A,FALSE,"costSum"}</definedName>
    <definedName name="JANA" localSheetId="2" hidden="1">{#N/A,#N/A,FALSE,"Pricing";#N/A,#N/A,FALSE,"Summary";#N/A,#N/A,FALSE,"CompProd";#N/A,#N/A,FALSE,"CompJobhrs";#N/A,#N/A,FALSE,"Escalation";#N/A,#N/A,FALSE,"Contingency";#N/A,#N/A,FALSE,"GM";#N/A,#N/A,FALSE,"CompWage";#N/A,#N/A,FALSE,"costSum"}</definedName>
    <definedName name="JANA" localSheetId="19" hidden="1">{#N/A,#N/A,FALSE,"Pricing";#N/A,#N/A,FALSE,"Summary";#N/A,#N/A,FALSE,"CompProd";#N/A,#N/A,FALSE,"CompJobhrs";#N/A,#N/A,FALSE,"Escalation";#N/A,#N/A,FALSE,"Contingency";#N/A,#N/A,FALSE,"GM";#N/A,#N/A,FALSE,"CompWage";#N/A,#N/A,FALSE,"costSum"}</definedName>
    <definedName name="JANA" localSheetId="20" hidden="1">{#N/A,#N/A,FALSE,"Pricing";#N/A,#N/A,FALSE,"Summary";#N/A,#N/A,FALSE,"CompProd";#N/A,#N/A,FALSE,"CompJobhrs";#N/A,#N/A,FALSE,"Escalation";#N/A,#N/A,FALSE,"Contingency";#N/A,#N/A,FALSE,"GM";#N/A,#N/A,FALSE,"CompWage";#N/A,#N/A,FALSE,"costSum"}</definedName>
    <definedName name="JANA" localSheetId="18" hidden="1">{#N/A,#N/A,FALSE,"Pricing";#N/A,#N/A,FALSE,"Summary";#N/A,#N/A,FALSE,"CompProd";#N/A,#N/A,FALSE,"CompJobhrs";#N/A,#N/A,FALSE,"Escalation";#N/A,#N/A,FALSE,"Contingency";#N/A,#N/A,FALSE,"GM";#N/A,#N/A,FALSE,"CompWage";#N/A,#N/A,FALSE,"costSum"}</definedName>
    <definedName name="JANA" localSheetId="5" hidden="1">{#N/A,#N/A,FALSE,"Pricing";#N/A,#N/A,FALSE,"Summary";#N/A,#N/A,FALSE,"CompProd";#N/A,#N/A,FALSE,"CompJobhrs";#N/A,#N/A,FALSE,"Escalation";#N/A,#N/A,FALSE,"Contingency";#N/A,#N/A,FALSE,"GM";#N/A,#N/A,FALSE,"CompWage";#N/A,#N/A,FALSE,"costSum"}</definedName>
    <definedName name="JANA" localSheetId="13" hidden="1">{#N/A,#N/A,FALSE,"Pricing";#N/A,#N/A,FALSE,"Summary";#N/A,#N/A,FALSE,"CompProd";#N/A,#N/A,FALSE,"CompJobhrs";#N/A,#N/A,FALSE,"Escalation";#N/A,#N/A,FALSE,"Contingency";#N/A,#N/A,FALSE,"GM";#N/A,#N/A,FALSE,"CompWage";#N/A,#N/A,FALSE,"costSum"}</definedName>
    <definedName name="JANA" localSheetId="17" hidden="1">{#N/A,#N/A,FALSE,"Pricing";#N/A,#N/A,FALSE,"Summary";#N/A,#N/A,FALSE,"CompProd";#N/A,#N/A,FALSE,"CompJobhrs";#N/A,#N/A,FALSE,"Escalation";#N/A,#N/A,FALSE,"Contingency";#N/A,#N/A,FALSE,"GM";#N/A,#N/A,FALSE,"CompWage";#N/A,#N/A,FALSE,"costSum"}</definedName>
    <definedName name="JANA" localSheetId="3" hidden="1">{#N/A,#N/A,FALSE,"Pricing";#N/A,#N/A,FALSE,"Summary";#N/A,#N/A,FALSE,"CompProd";#N/A,#N/A,FALSE,"CompJobhrs";#N/A,#N/A,FALSE,"Escalation";#N/A,#N/A,FALSE,"Contingency";#N/A,#N/A,FALSE,"GM";#N/A,#N/A,FALSE,"CompWage";#N/A,#N/A,FALSE,"costSum"}</definedName>
    <definedName name="JANA" localSheetId="11" hidden="1">{#N/A,#N/A,FALSE,"Pricing";#N/A,#N/A,FALSE,"Summary";#N/A,#N/A,FALSE,"CompProd";#N/A,#N/A,FALSE,"CompJobhrs";#N/A,#N/A,FALSE,"Escalation";#N/A,#N/A,FALSE,"Contingency";#N/A,#N/A,FALSE,"GM";#N/A,#N/A,FALSE,"CompWage";#N/A,#N/A,FALSE,"costSum"}</definedName>
    <definedName name="JANA" localSheetId="15" hidden="1">{#N/A,#N/A,FALSE,"Pricing";#N/A,#N/A,FALSE,"Summary";#N/A,#N/A,FALSE,"CompProd";#N/A,#N/A,FALSE,"CompJobhrs";#N/A,#N/A,FALSE,"Escalation";#N/A,#N/A,FALSE,"Contingency";#N/A,#N/A,FALSE,"GM";#N/A,#N/A,FALSE,"CompWage";#N/A,#N/A,FALSE,"costSum"}</definedName>
    <definedName name="JANA" localSheetId="22" hidden="1">{#N/A,#N/A,FALSE,"Pricing";#N/A,#N/A,FALSE,"Summary";#N/A,#N/A,FALSE,"CompProd";#N/A,#N/A,FALSE,"CompJobhrs";#N/A,#N/A,FALSE,"Escalation";#N/A,#N/A,FALSE,"Contingency";#N/A,#N/A,FALSE,"GM";#N/A,#N/A,FALSE,"CompWage";#N/A,#N/A,FALSE,"costSum"}</definedName>
    <definedName name="JANA" hidden="1">{#N/A,#N/A,FALSE,"Pricing";#N/A,#N/A,FALSE,"Summary";#N/A,#N/A,FALSE,"CompProd";#N/A,#N/A,FALSE,"CompJobhrs";#N/A,#N/A,FALSE,"Escalation";#N/A,#N/A,FALSE,"Contingency";#N/A,#N/A,FALSE,"GM";#N/A,#N/A,FALSE,"CompWage";#N/A,#N/A,FALSE,"costSum"}</definedName>
    <definedName name="million">1000000</definedName>
    <definedName name="Millions">1/1000000</definedName>
    <definedName name="Pal_Workbook_GUID" hidden="1">"3XHXXQSLF67LVVUJ7F3SICY8"</definedName>
    <definedName name="project.name">Cover!$B$5</definedName>
    <definedName name="RiskAfterRecalcMacro" hidden="1">""</definedName>
    <definedName name="RiskAfterSimMacro" hidden="1">"CopyPaste"</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TSTbaselineRequested" hidden="1">TRUE</definedName>
    <definedName name="riskATSTboxGraph" hidden="1">TRUE</definedName>
    <definedName name="riskATSTcomparisonGraph" hidden="1">TRUE</definedName>
    <definedName name="riskATSThistogramGraph" hidden="1">FALSE</definedName>
    <definedName name="riskATSToutputStatistic" hidden="1">4</definedName>
    <definedName name="riskATSTprintReport" hidden="1">FALSE</definedName>
    <definedName name="riskATSTreportsInActiveBook" hidden="1">FALSE</definedName>
    <definedName name="riskATSTreportsSelected" hidden="1">TRUE</definedName>
    <definedName name="riskATSTsequentialStress" hidden="1">TRUE</definedName>
    <definedName name="riskATSTsummaryReport" hidden="1">TRUE</definedName>
    <definedName name="RiskBeforeRecalcMacro" hidden="1">""</definedName>
    <definedName name="RiskBeforeSimMacro" hidden="1">"ClearProjectSelection"</definedName>
    <definedName name="RiskCollectDistributionSamples" hidden="1">0</definedName>
    <definedName name="RiskFixedSeed" hidden="1">1917</definedName>
    <definedName name="RiskHasSettings" localSheetId="20" hidden="1">8</definedName>
    <definedName name="RiskHasSettings" localSheetId="22" hidden="1">8</definedName>
    <definedName name="RiskHasSettings" hidden="1">8</definedName>
    <definedName name="RiskIsStatistics" hidden="1">TRUE</definedName>
    <definedName name="RiskMinimizeOnStart" hidden="1">FALSE</definedName>
    <definedName name="RiskMonitorConvergence" hidden="1">FALSE</definedName>
    <definedName name="RiskMultipleCPUSupportEnabled" hidden="1">FALSE</definedName>
    <definedName name="RiskNumIterations" hidden="1">1000</definedName>
    <definedName name="RiskNumSimulations" localSheetId="20" hidden="1">1</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"$F$108"</definedName>
    <definedName name="RiskSelectedNameCell1" hidden="1">"$C$108"</definedName>
    <definedName name="RiskSelectedNameCell2" hidden="1">"$F$2"</definedName>
    <definedName name="RiskStandardRecalc" hidden="1">0</definedName>
    <definedName name="RiskSwapState" hidden="1">FALSE</definedName>
    <definedName name="RiskUpdateDisplay" hidden="1">FALSE</definedName>
    <definedName name="RiskUseDifferentSeedForEachSim" hidden="1">FALSE</definedName>
    <definedName name="RiskUseFixedSeed" hidden="1">TRUE</definedName>
    <definedName name="RiskUseMultipleCPUs" hidden="1">FALSE</definedName>
    <definedName name="SAPBEXhrIndnt" hidden="1">"Wide"</definedName>
    <definedName name="SAPBEXrevision" hidden="1">155</definedName>
    <definedName name="SAPBEXsysID" hidden="1">"BW1"</definedName>
    <definedName name="SAPBEXwbID" hidden="1">"4KMQ010X11576Q0TU5NA2YSZY"</definedName>
    <definedName name="SAPsysID" hidden="1">"708C5W7SBKP804JT78WJ0JNKI"</definedName>
    <definedName name="SAPwbID" hidden="1">"ARS"</definedName>
    <definedName name="sencount" hidden="1">1</definedName>
    <definedName name="Services2" localSheetId="1" hidden="1">{#N/A,#N/A,FALSE,"Pricing";#N/A,#N/A,FALSE,"Summary";#N/A,#N/A,FALSE,"CompProd";#N/A,#N/A,FALSE,"CompJobhrs";#N/A,#N/A,FALSE,"Escalation";#N/A,#N/A,FALSE,"Contingency";#N/A,#N/A,FALSE,"GM";#N/A,#N/A,FALSE,"CompWage";#N/A,#N/A,FALSE,"costSum"}</definedName>
    <definedName name="Services2" localSheetId="2" hidden="1">{#N/A,#N/A,FALSE,"Pricing";#N/A,#N/A,FALSE,"Summary";#N/A,#N/A,FALSE,"CompProd";#N/A,#N/A,FALSE,"CompJobhrs";#N/A,#N/A,FALSE,"Escalation";#N/A,#N/A,FALSE,"Contingency";#N/A,#N/A,FALSE,"GM";#N/A,#N/A,FALSE,"CompWage";#N/A,#N/A,FALSE,"costSum"}</definedName>
    <definedName name="Services2" localSheetId="19" hidden="1">{#N/A,#N/A,FALSE,"Pricing";#N/A,#N/A,FALSE,"Summary";#N/A,#N/A,FALSE,"CompProd";#N/A,#N/A,FALSE,"CompJobhrs";#N/A,#N/A,FALSE,"Escalation";#N/A,#N/A,FALSE,"Contingency";#N/A,#N/A,FALSE,"GM";#N/A,#N/A,FALSE,"CompWage";#N/A,#N/A,FALSE,"costSum"}</definedName>
    <definedName name="Services2" localSheetId="20" hidden="1">{#N/A,#N/A,FALSE,"Pricing";#N/A,#N/A,FALSE,"Summary";#N/A,#N/A,FALSE,"CompProd";#N/A,#N/A,FALSE,"CompJobhrs";#N/A,#N/A,FALSE,"Escalation";#N/A,#N/A,FALSE,"Contingency";#N/A,#N/A,FALSE,"GM";#N/A,#N/A,FALSE,"CompWage";#N/A,#N/A,FALSE,"costSum"}</definedName>
    <definedName name="Services2" localSheetId="18" hidden="1">{#N/A,#N/A,FALSE,"Pricing";#N/A,#N/A,FALSE,"Summary";#N/A,#N/A,FALSE,"CompProd";#N/A,#N/A,FALSE,"CompJobhrs";#N/A,#N/A,FALSE,"Escalation";#N/A,#N/A,FALSE,"Contingency";#N/A,#N/A,FALSE,"GM";#N/A,#N/A,FALSE,"CompWage";#N/A,#N/A,FALSE,"costSum"}</definedName>
    <definedName name="Services2" localSheetId="5" hidden="1">{#N/A,#N/A,FALSE,"Pricing";#N/A,#N/A,FALSE,"Summary";#N/A,#N/A,FALSE,"CompProd";#N/A,#N/A,FALSE,"CompJobhrs";#N/A,#N/A,FALSE,"Escalation";#N/A,#N/A,FALSE,"Contingency";#N/A,#N/A,FALSE,"GM";#N/A,#N/A,FALSE,"CompWage";#N/A,#N/A,FALSE,"costSum"}</definedName>
    <definedName name="Services2" localSheetId="13" hidden="1">{#N/A,#N/A,FALSE,"Pricing";#N/A,#N/A,FALSE,"Summary";#N/A,#N/A,FALSE,"CompProd";#N/A,#N/A,FALSE,"CompJobhrs";#N/A,#N/A,FALSE,"Escalation";#N/A,#N/A,FALSE,"Contingency";#N/A,#N/A,FALSE,"GM";#N/A,#N/A,FALSE,"CompWage";#N/A,#N/A,FALSE,"costSum"}</definedName>
    <definedName name="Services2" localSheetId="17" hidden="1">{#N/A,#N/A,FALSE,"Pricing";#N/A,#N/A,FALSE,"Summary";#N/A,#N/A,FALSE,"CompProd";#N/A,#N/A,FALSE,"CompJobhrs";#N/A,#N/A,FALSE,"Escalation";#N/A,#N/A,FALSE,"Contingency";#N/A,#N/A,FALSE,"GM";#N/A,#N/A,FALSE,"CompWage";#N/A,#N/A,FALSE,"costSum"}</definedName>
    <definedName name="Services2" localSheetId="3" hidden="1">{#N/A,#N/A,FALSE,"Pricing";#N/A,#N/A,FALSE,"Summary";#N/A,#N/A,FALSE,"CompProd";#N/A,#N/A,FALSE,"CompJobhrs";#N/A,#N/A,FALSE,"Escalation";#N/A,#N/A,FALSE,"Contingency";#N/A,#N/A,FALSE,"GM";#N/A,#N/A,FALSE,"CompWage";#N/A,#N/A,FALSE,"costSum"}</definedName>
    <definedName name="Services2" localSheetId="11" hidden="1">{#N/A,#N/A,FALSE,"Pricing";#N/A,#N/A,FALSE,"Summary";#N/A,#N/A,FALSE,"CompProd";#N/A,#N/A,FALSE,"CompJobhrs";#N/A,#N/A,FALSE,"Escalation";#N/A,#N/A,FALSE,"Contingency";#N/A,#N/A,FALSE,"GM";#N/A,#N/A,FALSE,"CompWage";#N/A,#N/A,FALSE,"costSum"}</definedName>
    <definedName name="Services2" localSheetId="15" hidden="1">{#N/A,#N/A,FALSE,"Pricing";#N/A,#N/A,FALSE,"Summary";#N/A,#N/A,FALSE,"CompProd";#N/A,#N/A,FALSE,"CompJobhrs";#N/A,#N/A,FALSE,"Escalation";#N/A,#N/A,FALSE,"Contingency";#N/A,#N/A,FALSE,"GM";#N/A,#N/A,FALSE,"CompWage";#N/A,#N/A,FALSE,"costSum"}</definedName>
    <definedName name="Services2" localSheetId="22" hidden="1">{#N/A,#N/A,FALSE,"Pricing";#N/A,#N/A,FALSE,"Summary";#N/A,#N/A,FALSE,"CompProd";#N/A,#N/A,FALSE,"CompJobhrs";#N/A,#N/A,FALSE,"Escalation";#N/A,#N/A,FALSE,"Contingency";#N/A,#N/A,FALSE,"GM";#N/A,#N/A,FALSE,"CompWage";#N/A,#N/A,FALSE,"costSum"}</definedName>
    <definedName name="Services2" hidden="1">{#N/A,#N/A,FALSE,"Pricing";#N/A,#N/A,FALSE,"Summary";#N/A,#N/A,FALSE,"CompProd";#N/A,#N/A,FALSE,"CompJobhrs";#N/A,#N/A,FALSE,"Escalation";#N/A,#N/A,FALSE,"Contingency";#N/A,#N/A,FALSE,"GM";#N/A,#N/A,FALSE,"CompWage";#N/A,#N/A,FALSE,"costSum"}</definedName>
    <definedName name="Study.Period" hidden="1">#REF!</definedName>
    <definedName name="TableName">"Dummy"</definedName>
    <definedName name="temp" localSheetId="1" hidden="1">{#N/A,#N/A,FALSE,"Pricing";#N/A,#N/A,FALSE,"Summary";#N/A,#N/A,FALSE,"CompProd";#N/A,#N/A,FALSE,"CompJobhrs";#N/A,#N/A,FALSE,"Escalation";#N/A,#N/A,FALSE,"Contingency";#N/A,#N/A,FALSE,"GM";#N/A,#N/A,FALSE,"CompWage";#N/A,#N/A,FALSE,"costSum"}</definedName>
    <definedName name="temp" localSheetId="2" hidden="1">{#N/A,#N/A,FALSE,"Pricing";#N/A,#N/A,FALSE,"Summary";#N/A,#N/A,FALSE,"CompProd";#N/A,#N/A,FALSE,"CompJobhrs";#N/A,#N/A,FALSE,"Escalation";#N/A,#N/A,FALSE,"Contingency";#N/A,#N/A,FALSE,"GM";#N/A,#N/A,FALSE,"CompWage";#N/A,#N/A,FALSE,"costSum"}</definedName>
    <definedName name="temp" localSheetId="19" hidden="1">{#N/A,#N/A,FALSE,"Pricing";#N/A,#N/A,FALSE,"Summary";#N/A,#N/A,FALSE,"CompProd";#N/A,#N/A,FALSE,"CompJobhrs";#N/A,#N/A,FALSE,"Escalation";#N/A,#N/A,FALSE,"Contingency";#N/A,#N/A,FALSE,"GM";#N/A,#N/A,FALSE,"CompWage";#N/A,#N/A,FALSE,"costSum"}</definedName>
    <definedName name="temp" localSheetId="20" hidden="1">{#N/A,#N/A,FALSE,"Pricing";#N/A,#N/A,FALSE,"Summary";#N/A,#N/A,FALSE,"CompProd";#N/A,#N/A,FALSE,"CompJobhrs";#N/A,#N/A,FALSE,"Escalation";#N/A,#N/A,FALSE,"Contingency";#N/A,#N/A,FALSE,"GM";#N/A,#N/A,FALSE,"CompWage";#N/A,#N/A,FALSE,"costSum"}</definedName>
    <definedName name="temp" localSheetId="18" hidden="1">{#N/A,#N/A,FALSE,"Pricing";#N/A,#N/A,FALSE,"Summary";#N/A,#N/A,FALSE,"CompProd";#N/A,#N/A,FALSE,"CompJobhrs";#N/A,#N/A,FALSE,"Escalation";#N/A,#N/A,FALSE,"Contingency";#N/A,#N/A,FALSE,"GM";#N/A,#N/A,FALSE,"CompWage";#N/A,#N/A,FALSE,"costSum"}</definedName>
    <definedName name="temp" localSheetId="5" hidden="1">{#N/A,#N/A,FALSE,"Pricing";#N/A,#N/A,FALSE,"Summary";#N/A,#N/A,FALSE,"CompProd";#N/A,#N/A,FALSE,"CompJobhrs";#N/A,#N/A,FALSE,"Escalation";#N/A,#N/A,FALSE,"Contingency";#N/A,#N/A,FALSE,"GM";#N/A,#N/A,FALSE,"CompWage";#N/A,#N/A,FALSE,"costSum"}</definedName>
    <definedName name="temp" localSheetId="13" hidden="1">{#N/A,#N/A,FALSE,"Pricing";#N/A,#N/A,FALSE,"Summary";#N/A,#N/A,FALSE,"CompProd";#N/A,#N/A,FALSE,"CompJobhrs";#N/A,#N/A,FALSE,"Escalation";#N/A,#N/A,FALSE,"Contingency";#N/A,#N/A,FALSE,"GM";#N/A,#N/A,FALSE,"CompWage";#N/A,#N/A,FALSE,"costSum"}</definedName>
    <definedName name="temp" localSheetId="17" hidden="1">{#N/A,#N/A,FALSE,"Pricing";#N/A,#N/A,FALSE,"Summary";#N/A,#N/A,FALSE,"CompProd";#N/A,#N/A,FALSE,"CompJobhrs";#N/A,#N/A,FALSE,"Escalation";#N/A,#N/A,FALSE,"Contingency";#N/A,#N/A,FALSE,"GM";#N/A,#N/A,FALSE,"CompWage";#N/A,#N/A,FALSE,"costSum"}</definedName>
    <definedName name="temp" localSheetId="3" hidden="1">{#N/A,#N/A,FALSE,"Pricing";#N/A,#N/A,FALSE,"Summary";#N/A,#N/A,FALSE,"CompProd";#N/A,#N/A,FALSE,"CompJobhrs";#N/A,#N/A,FALSE,"Escalation";#N/A,#N/A,FALSE,"Contingency";#N/A,#N/A,FALSE,"GM";#N/A,#N/A,FALSE,"CompWage";#N/A,#N/A,FALSE,"costSum"}</definedName>
    <definedName name="temp" localSheetId="11" hidden="1">{#N/A,#N/A,FALSE,"Pricing";#N/A,#N/A,FALSE,"Summary";#N/A,#N/A,FALSE,"CompProd";#N/A,#N/A,FALSE,"CompJobhrs";#N/A,#N/A,FALSE,"Escalation";#N/A,#N/A,FALSE,"Contingency";#N/A,#N/A,FALSE,"GM";#N/A,#N/A,FALSE,"CompWage";#N/A,#N/A,FALSE,"costSum"}</definedName>
    <definedName name="temp" localSheetId="15" hidden="1">{#N/A,#N/A,FALSE,"Pricing";#N/A,#N/A,FALSE,"Summary";#N/A,#N/A,FALSE,"CompProd";#N/A,#N/A,FALSE,"CompJobhrs";#N/A,#N/A,FALSE,"Escalation";#N/A,#N/A,FALSE,"Contingency";#N/A,#N/A,FALSE,"GM";#N/A,#N/A,FALSE,"CompWage";#N/A,#N/A,FALSE,"costSum"}</definedName>
    <definedName name="temp" localSheetId="22" hidden="1">{#N/A,#N/A,FALSE,"Pricing";#N/A,#N/A,FALSE,"Summary";#N/A,#N/A,FALSE,"CompProd";#N/A,#N/A,FALSE,"CompJobhrs";#N/A,#N/A,FALSE,"Escalation";#N/A,#N/A,FALSE,"Contingency";#N/A,#N/A,FALSE,"GM";#N/A,#N/A,FALSE,"CompWage";#N/A,#N/A,FALSE,"costSum"}</definedName>
    <definedName name="temp" hidden="1">{#N/A,#N/A,FALSE,"Pricing";#N/A,#N/A,FALSE,"Summary";#N/A,#N/A,FALSE,"CompProd";#N/A,#N/A,FALSE,"CompJobhrs";#N/A,#N/A,FALSE,"Escalation";#N/A,#N/A,FALSE,"Contingency";#N/A,#N/A,FALSE,"GM";#N/A,#N/A,FALSE,"CompWage";#N/A,#N/A,FALSE,"costSum"}</definedName>
    <definedName name="test" localSheetId="1" hidden="1">{#N/A,#N/A,FALSE,"Pricing";#N/A,#N/A,FALSE,"Summary";#N/A,#N/A,FALSE,"CompProd";#N/A,#N/A,FALSE,"CompJobhrs";#N/A,#N/A,FALSE,"Escalation";#N/A,#N/A,FALSE,"Contingency";#N/A,#N/A,FALSE,"GM";#N/A,#N/A,FALSE,"CompWage";#N/A,#N/A,FALSE,"costSum"}</definedName>
    <definedName name="test" localSheetId="2" hidden="1">{#N/A,#N/A,FALSE,"Pricing";#N/A,#N/A,FALSE,"Summary";#N/A,#N/A,FALSE,"CompProd";#N/A,#N/A,FALSE,"CompJobhrs";#N/A,#N/A,FALSE,"Escalation";#N/A,#N/A,FALSE,"Contingency";#N/A,#N/A,FALSE,"GM";#N/A,#N/A,FALSE,"CompWage";#N/A,#N/A,FALSE,"costSum"}</definedName>
    <definedName name="test" localSheetId="19" hidden="1">{#N/A,#N/A,FALSE,"Pricing";#N/A,#N/A,FALSE,"Summary";#N/A,#N/A,FALSE,"CompProd";#N/A,#N/A,FALSE,"CompJobhrs";#N/A,#N/A,FALSE,"Escalation";#N/A,#N/A,FALSE,"Contingency";#N/A,#N/A,FALSE,"GM";#N/A,#N/A,FALSE,"CompWage";#N/A,#N/A,FALSE,"costSum"}</definedName>
    <definedName name="test" localSheetId="20" hidden="1">{#N/A,#N/A,FALSE,"Pricing";#N/A,#N/A,FALSE,"Summary";#N/A,#N/A,FALSE,"CompProd";#N/A,#N/A,FALSE,"CompJobhrs";#N/A,#N/A,FALSE,"Escalation";#N/A,#N/A,FALSE,"Contingency";#N/A,#N/A,FALSE,"GM";#N/A,#N/A,FALSE,"CompWage";#N/A,#N/A,FALSE,"costSum"}</definedName>
    <definedName name="test" localSheetId="18" hidden="1">{#N/A,#N/A,FALSE,"Pricing";#N/A,#N/A,FALSE,"Summary";#N/A,#N/A,FALSE,"CompProd";#N/A,#N/A,FALSE,"CompJobhrs";#N/A,#N/A,FALSE,"Escalation";#N/A,#N/A,FALSE,"Contingency";#N/A,#N/A,FALSE,"GM";#N/A,#N/A,FALSE,"CompWage";#N/A,#N/A,FALSE,"costSum"}</definedName>
    <definedName name="test" localSheetId="5" hidden="1">{#N/A,#N/A,FALSE,"Pricing";#N/A,#N/A,FALSE,"Summary";#N/A,#N/A,FALSE,"CompProd";#N/A,#N/A,FALSE,"CompJobhrs";#N/A,#N/A,FALSE,"Escalation";#N/A,#N/A,FALSE,"Contingency";#N/A,#N/A,FALSE,"GM";#N/A,#N/A,FALSE,"CompWage";#N/A,#N/A,FALSE,"costSum"}</definedName>
    <definedName name="test" localSheetId="13" hidden="1">{#N/A,#N/A,FALSE,"Pricing";#N/A,#N/A,FALSE,"Summary";#N/A,#N/A,FALSE,"CompProd";#N/A,#N/A,FALSE,"CompJobhrs";#N/A,#N/A,FALSE,"Escalation";#N/A,#N/A,FALSE,"Contingency";#N/A,#N/A,FALSE,"GM";#N/A,#N/A,FALSE,"CompWage";#N/A,#N/A,FALSE,"costSum"}</definedName>
    <definedName name="test" localSheetId="17" hidden="1">{#N/A,#N/A,FALSE,"Pricing";#N/A,#N/A,FALSE,"Summary";#N/A,#N/A,FALSE,"CompProd";#N/A,#N/A,FALSE,"CompJobhrs";#N/A,#N/A,FALSE,"Escalation";#N/A,#N/A,FALSE,"Contingency";#N/A,#N/A,FALSE,"GM";#N/A,#N/A,FALSE,"CompWage";#N/A,#N/A,FALSE,"costSum"}</definedName>
    <definedName name="test" localSheetId="3" hidden="1">{#N/A,#N/A,FALSE,"Pricing";#N/A,#N/A,FALSE,"Summary";#N/A,#N/A,FALSE,"CompProd";#N/A,#N/A,FALSE,"CompJobhrs";#N/A,#N/A,FALSE,"Escalation";#N/A,#N/A,FALSE,"Contingency";#N/A,#N/A,FALSE,"GM";#N/A,#N/A,FALSE,"CompWage";#N/A,#N/A,FALSE,"costSum"}</definedName>
    <definedName name="test" localSheetId="11" hidden="1">{#N/A,#N/A,FALSE,"Pricing";#N/A,#N/A,FALSE,"Summary";#N/A,#N/A,FALSE,"CompProd";#N/A,#N/A,FALSE,"CompJobhrs";#N/A,#N/A,FALSE,"Escalation";#N/A,#N/A,FALSE,"Contingency";#N/A,#N/A,FALSE,"GM";#N/A,#N/A,FALSE,"CompWage";#N/A,#N/A,FALSE,"costSum"}</definedName>
    <definedName name="test" localSheetId="15" hidden="1">{#N/A,#N/A,FALSE,"Pricing";#N/A,#N/A,FALSE,"Summary";#N/A,#N/A,FALSE,"CompProd";#N/A,#N/A,FALSE,"CompJobhrs";#N/A,#N/A,FALSE,"Escalation";#N/A,#N/A,FALSE,"Contingency";#N/A,#N/A,FALSE,"GM";#N/A,#N/A,FALSE,"CompWage";#N/A,#N/A,FALSE,"costSum"}</definedName>
    <definedName name="test" localSheetId="22" hidden="1">{#N/A,#N/A,FALSE,"Pricing";#N/A,#N/A,FALSE,"Summary";#N/A,#N/A,FALSE,"CompProd";#N/A,#N/A,FALSE,"CompJobhrs";#N/A,#N/A,FALSE,"Escalation";#N/A,#N/A,FALSE,"Contingency";#N/A,#N/A,FALSE,"GM";#N/A,#N/A,FALSE,"CompWage";#N/A,#N/A,FALSE,"costSum"}</definedName>
    <definedName name="test" hidden="1">{#N/A,#N/A,FALSE,"Pricing";#N/A,#N/A,FALSE,"Summary";#N/A,#N/A,FALSE,"CompProd";#N/A,#N/A,FALSE,"CompJobhrs";#N/A,#N/A,FALSE,"Escalation";#N/A,#N/A,FALSE,"Contingency";#N/A,#N/A,FALSE,"GM";#N/A,#N/A,FALSE,"CompWage";#N/A,#N/A,FALSE,"costSum"}</definedName>
    <definedName name="vbv" hidden="1">{#N/A,#N/A,FALSE,"Pricing";#N/A,#N/A,FALSE,"Summary";#N/A,#N/A,FALSE,"CompProd";#N/A,#N/A,FALSE,"CompJobhrs";#N/A,#N/A,FALSE,"Escalation";#N/A,#N/A,FALSE,"Contingency";#N/A,#N/A,FALSE,"GM";#N/A,#N/A,FALSE,"CompWage";#N/A,#N/A,FALSE,"costSum"}</definedName>
    <definedName name="wrn.all." localSheetId="1" hidden="1">{#N/A,#N/A,FALSE,"Pricing";#N/A,#N/A,FALSE,"Summary";#N/A,#N/A,FALSE,"CompProd";#N/A,#N/A,FALSE,"CompJobhrs";#N/A,#N/A,FALSE,"Escalation";#N/A,#N/A,FALSE,"Contingency";#N/A,#N/A,FALSE,"GM";#N/A,#N/A,FALSE,"CompWage";#N/A,#N/A,FALSE,"costSum"}</definedName>
    <definedName name="wrn.all." localSheetId="2" hidden="1">{#N/A,#N/A,FALSE,"Pricing";#N/A,#N/A,FALSE,"Summary";#N/A,#N/A,FALSE,"CompProd";#N/A,#N/A,FALSE,"CompJobhrs";#N/A,#N/A,FALSE,"Escalation";#N/A,#N/A,FALSE,"Contingency";#N/A,#N/A,FALSE,"GM";#N/A,#N/A,FALSE,"CompWage";#N/A,#N/A,FALSE,"costSum"}</definedName>
    <definedName name="wrn.all." localSheetId="19" hidden="1">{#N/A,#N/A,FALSE,"Pricing";#N/A,#N/A,FALSE,"Summary";#N/A,#N/A,FALSE,"CompProd";#N/A,#N/A,FALSE,"CompJobhrs";#N/A,#N/A,FALSE,"Escalation";#N/A,#N/A,FALSE,"Contingency";#N/A,#N/A,FALSE,"GM";#N/A,#N/A,FALSE,"CompWage";#N/A,#N/A,FALSE,"costSum"}</definedName>
    <definedName name="wrn.all." localSheetId="20" hidden="1">{#N/A,#N/A,FALSE,"Pricing";#N/A,#N/A,FALSE,"Summary";#N/A,#N/A,FALSE,"CompProd";#N/A,#N/A,FALSE,"CompJobhrs";#N/A,#N/A,FALSE,"Escalation";#N/A,#N/A,FALSE,"Contingency";#N/A,#N/A,FALSE,"GM";#N/A,#N/A,FALSE,"CompWage";#N/A,#N/A,FALSE,"costSum"}</definedName>
    <definedName name="wrn.all." localSheetId="18" hidden="1">{#N/A,#N/A,FALSE,"Pricing";#N/A,#N/A,FALSE,"Summary";#N/A,#N/A,FALSE,"CompProd";#N/A,#N/A,FALSE,"CompJobhrs";#N/A,#N/A,FALSE,"Escalation";#N/A,#N/A,FALSE,"Contingency";#N/A,#N/A,FALSE,"GM";#N/A,#N/A,FALSE,"CompWage";#N/A,#N/A,FALSE,"costSum"}</definedName>
    <definedName name="wrn.all." localSheetId="5" hidden="1">{#N/A,#N/A,FALSE,"Pricing";#N/A,#N/A,FALSE,"Summary";#N/A,#N/A,FALSE,"CompProd";#N/A,#N/A,FALSE,"CompJobhrs";#N/A,#N/A,FALSE,"Escalation";#N/A,#N/A,FALSE,"Contingency";#N/A,#N/A,FALSE,"GM";#N/A,#N/A,FALSE,"CompWage";#N/A,#N/A,FALSE,"costSum"}</definedName>
    <definedName name="wrn.all." localSheetId="13" hidden="1">{#N/A,#N/A,FALSE,"Pricing";#N/A,#N/A,FALSE,"Summary";#N/A,#N/A,FALSE,"CompProd";#N/A,#N/A,FALSE,"CompJobhrs";#N/A,#N/A,FALSE,"Escalation";#N/A,#N/A,FALSE,"Contingency";#N/A,#N/A,FALSE,"GM";#N/A,#N/A,FALSE,"CompWage";#N/A,#N/A,FALSE,"costSum"}</definedName>
    <definedName name="wrn.all." localSheetId="17" hidden="1">{#N/A,#N/A,FALSE,"Pricing";#N/A,#N/A,FALSE,"Summary";#N/A,#N/A,FALSE,"CompProd";#N/A,#N/A,FALSE,"CompJobhrs";#N/A,#N/A,FALSE,"Escalation";#N/A,#N/A,FALSE,"Contingency";#N/A,#N/A,FALSE,"GM";#N/A,#N/A,FALSE,"CompWage";#N/A,#N/A,FALSE,"costSum"}</definedName>
    <definedName name="wrn.all." localSheetId="3" hidden="1">{#N/A,#N/A,FALSE,"Pricing";#N/A,#N/A,FALSE,"Summary";#N/A,#N/A,FALSE,"CompProd";#N/A,#N/A,FALSE,"CompJobhrs";#N/A,#N/A,FALSE,"Escalation";#N/A,#N/A,FALSE,"Contingency";#N/A,#N/A,FALSE,"GM";#N/A,#N/A,FALSE,"CompWage";#N/A,#N/A,FALSE,"costSum"}</definedName>
    <definedName name="wrn.all." localSheetId="11" hidden="1">{#N/A,#N/A,FALSE,"Pricing";#N/A,#N/A,FALSE,"Summary";#N/A,#N/A,FALSE,"CompProd";#N/A,#N/A,FALSE,"CompJobhrs";#N/A,#N/A,FALSE,"Escalation";#N/A,#N/A,FALSE,"Contingency";#N/A,#N/A,FALSE,"GM";#N/A,#N/A,FALSE,"CompWage";#N/A,#N/A,FALSE,"costSum"}</definedName>
    <definedName name="wrn.all." localSheetId="15" hidden="1">{#N/A,#N/A,FALSE,"Pricing";#N/A,#N/A,FALSE,"Summary";#N/A,#N/A,FALSE,"CompProd";#N/A,#N/A,FALSE,"CompJobhrs";#N/A,#N/A,FALSE,"Escalation";#N/A,#N/A,FALSE,"Contingency";#N/A,#N/A,FALSE,"GM";#N/A,#N/A,FALSE,"CompWage";#N/A,#N/A,FALSE,"costSum"}</definedName>
    <definedName name="wrn.all." localSheetId="22" hidden="1">{#N/A,#N/A,FALSE,"Pricing";#N/A,#N/A,FALSE,"Summary";#N/A,#N/A,FALSE,"CompProd";#N/A,#N/A,FALSE,"CompJobhrs";#N/A,#N/A,FALSE,"Escalation";#N/A,#N/A,FALSE,"Contingency";#N/A,#N/A,FALSE,"GM";#N/A,#N/A,FALSE,"CompWage";#N/A,#N/A,FALSE,"costSum"}</definedName>
    <definedName name="wrn.all." hidden="1">{#N/A,#N/A,FALSE,"Pricing";#N/A,#N/A,FALSE,"Summary";#N/A,#N/A,FALSE,"CompProd";#N/A,#N/A,FALSE,"CompJobhrs";#N/A,#N/A,FALSE,"Escalation";#N/A,#N/A,FALSE,"Contingency";#N/A,#N/A,FALSE,"GM";#N/A,#N/A,FALSE,"CompWage";#N/A,#N/A,FALSE,"costSum"}</definedName>
    <definedName name="wrn.ESTIMATE." localSheetId="1" hidden="1">{#N/A,#N/A,FALSE,"SUM";#N/A,#N/A,FALSE,"MECH.";#N/A,#N/A,FALSE,"PIPE";#N/A,#N/A,FALSE,"ELECT";#N/A,#N/A,FALSE,"PR CONT";#N/A,#N/A,FALSE,"STRUCT"}</definedName>
    <definedName name="wrn.ESTIMATE." localSheetId="2" hidden="1">{#N/A,#N/A,FALSE,"SUM";#N/A,#N/A,FALSE,"MECH.";#N/A,#N/A,FALSE,"PIPE";#N/A,#N/A,FALSE,"ELECT";#N/A,#N/A,FALSE,"PR CONT";#N/A,#N/A,FALSE,"STRUCT"}</definedName>
    <definedName name="wrn.ESTIMATE." localSheetId="19" hidden="1">{#N/A,#N/A,FALSE,"SUM";#N/A,#N/A,FALSE,"MECH.";#N/A,#N/A,FALSE,"PIPE";#N/A,#N/A,FALSE,"ELECT";#N/A,#N/A,FALSE,"PR CONT";#N/A,#N/A,FALSE,"STRUCT"}</definedName>
    <definedName name="wrn.ESTIMATE." localSheetId="20" hidden="1">{#N/A,#N/A,FALSE,"SUM";#N/A,#N/A,FALSE,"MECH.";#N/A,#N/A,FALSE,"PIPE";#N/A,#N/A,FALSE,"ELECT";#N/A,#N/A,FALSE,"PR CONT";#N/A,#N/A,FALSE,"STRUCT"}</definedName>
    <definedName name="wrn.ESTIMATE." localSheetId="18" hidden="1">{#N/A,#N/A,FALSE,"SUM";#N/A,#N/A,FALSE,"MECH.";#N/A,#N/A,FALSE,"PIPE";#N/A,#N/A,FALSE,"ELECT";#N/A,#N/A,FALSE,"PR CONT";#N/A,#N/A,FALSE,"STRUCT"}</definedName>
    <definedName name="wrn.ESTIMATE." localSheetId="5" hidden="1">{#N/A,#N/A,FALSE,"SUM";#N/A,#N/A,FALSE,"MECH.";#N/A,#N/A,FALSE,"PIPE";#N/A,#N/A,FALSE,"ELECT";#N/A,#N/A,FALSE,"PR CONT";#N/A,#N/A,FALSE,"STRUCT"}</definedName>
    <definedName name="wrn.ESTIMATE." localSheetId="13" hidden="1">{#N/A,#N/A,FALSE,"SUM";#N/A,#N/A,FALSE,"MECH.";#N/A,#N/A,FALSE,"PIPE";#N/A,#N/A,FALSE,"ELECT";#N/A,#N/A,FALSE,"PR CONT";#N/A,#N/A,FALSE,"STRUCT"}</definedName>
    <definedName name="wrn.ESTIMATE." localSheetId="17" hidden="1">{#N/A,#N/A,FALSE,"SUM";#N/A,#N/A,FALSE,"MECH.";#N/A,#N/A,FALSE,"PIPE";#N/A,#N/A,FALSE,"ELECT";#N/A,#N/A,FALSE,"PR CONT";#N/A,#N/A,FALSE,"STRUCT"}</definedName>
    <definedName name="wrn.ESTIMATE." localSheetId="3" hidden="1">{#N/A,#N/A,FALSE,"SUM";#N/A,#N/A,FALSE,"MECH.";#N/A,#N/A,FALSE,"PIPE";#N/A,#N/A,FALSE,"ELECT";#N/A,#N/A,FALSE,"PR CONT";#N/A,#N/A,FALSE,"STRUCT"}</definedName>
    <definedName name="wrn.ESTIMATE." localSheetId="11" hidden="1">{#N/A,#N/A,FALSE,"SUM";#N/A,#N/A,FALSE,"MECH.";#N/A,#N/A,FALSE,"PIPE";#N/A,#N/A,FALSE,"ELECT";#N/A,#N/A,FALSE,"PR CONT";#N/A,#N/A,FALSE,"STRUCT"}</definedName>
    <definedName name="wrn.ESTIMATE." localSheetId="15" hidden="1">{#N/A,#N/A,FALSE,"SUM";#N/A,#N/A,FALSE,"MECH.";#N/A,#N/A,FALSE,"PIPE";#N/A,#N/A,FALSE,"ELECT";#N/A,#N/A,FALSE,"PR CONT";#N/A,#N/A,FALSE,"STRUCT"}</definedName>
    <definedName name="wrn.ESTIMATE." localSheetId="22" hidden="1">{#N/A,#N/A,FALSE,"SUM";#N/A,#N/A,FALSE,"MECH.";#N/A,#N/A,FALSE,"PIPE";#N/A,#N/A,FALSE,"ELECT";#N/A,#N/A,FALSE,"PR CONT";#N/A,#N/A,FALSE,"STRUCT"}</definedName>
    <definedName name="wrn.ESTIMATE." hidden="1">{#N/A,#N/A,FALSE,"SUM";#N/A,#N/A,FALSE,"MECH.";#N/A,#N/A,FALSE,"PIPE";#N/A,#N/A,FALSE,"ELECT";#N/A,#N/A,FALSE,"PR CONT";#N/A,#N/A,FALSE,"STRUCT"}</definedName>
    <definedName name="wrn.Labor._.Cost._.Workbook." localSheetId="1" hidden="1">{#N/A,#N/A,FALSE,"RATES";#N/A,#N/A,FALSE,"LOADED RATES"}</definedName>
    <definedName name="wrn.Labor._.Cost._.Workbook." localSheetId="2" hidden="1">{#N/A,#N/A,FALSE,"RATES";#N/A,#N/A,FALSE,"LOADED RATES"}</definedName>
    <definedName name="wrn.Labor._.Cost._.Workbook." localSheetId="19" hidden="1">{#N/A,#N/A,FALSE,"RATES";#N/A,#N/A,FALSE,"LOADED RATES"}</definedName>
    <definedName name="wrn.Labor._.Cost._.Workbook." localSheetId="20" hidden="1">{#N/A,#N/A,FALSE,"RATES";#N/A,#N/A,FALSE,"LOADED RATES"}</definedName>
    <definedName name="wrn.Labor._.Cost._.Workbook." localSheetId="18" hidden="1">{#N/A,#N/A,FALSE,"RATES";#N/A,#N/A,FALSE,"LOADED RATES"}</definedName>
    <definedName name="wrn.Labor._.Cost._.Workbook." localSheetId="5" hidden="1">{#N/A,#N/A,FALSE,"RATES";#N/A,#N/A,FALSE,"LOADED RATES"}</definedName>
    <definedName name="wrn.Labor._.Cost._.Workbook." localSheetId="13" hidden="1">{#N/A,#N/A,FALSE,"RATES";#N/A,#N/A,FALSE,"LOADED RATES"}</definedName>
    <definedName name="wrn.Labor._.Cost._.Workbook." localSheetId="17" hidden="1">{#N/A,#N/A,FALSE,"RATES";#N/A,#N/A,FALSE,"LOADED RATES"}</definedName>
    <definedName name="wrn.Labor._.Cost._.Workbook." localSheetId="3" hidden="1">{#N/A,#N/A,FALSE,"RATES";#N/A,#N/A,FALSE,"LOADED RATES"}</definedName>
    <definedName name="wrn.Labor._.Cost._.Workbook." localSheetId="11" hidden="1">{#N/A,#N/A,FALSE,"RATES";#N/A,#N/A,FALSE,"LOADED RATES"}</definedName>
    <definedName name="wrn.Labor._.Cost._.Workbook." localSheetId="15" hidden="1">{#N/A,#N/A,FALSE,"RATES";#N/A,#N/A,FALSE,"LOADED RATES"}</definedName>
    <definedName name="wrn.Labor._.Cost._.Workbook." localSheetId="22" hidden="1">{#N/A,#N/A,FALSE,"RATES";#N/A,#N/A,FALSE,"LOADED RATES"}</definedName>
    <definedName name="wrn.Labor._.Cost._.Workbook." hidden="1">{#N/A,#N/A,FALSE,"RATES";#N/A,#N/A,FALSE,"LOADED RATES"}</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4" i="30" l="1"/>
  <c r="D35" i="30"/>
  <c r="D36" i="30"/>
  <c r="D37" i="30"/>
  <c r="D38" i="30"/>
  <c r="D39" i="30"/>
  <c r="D40" i="30"/>
  <c r="D41" i="30"/>
  <c r="D42" i="30"/>
  <c r="D43" i="30"/>
  <c r="D44" i="30"/>
  <c r="D45" i="30"/>
  <c r="D46" i="30"/>
  <c r="D47" i="30"/>
  <c r="D48" i="30"/>
  <c r="D108" i="49"/>
  <c r="D109" i="49"/>
  <c r="D110" i="49"/>
  <c r="D111" i="49"/>
  <c r="D112" i="49"/>
  <c r="D113" i="49"/>
  <c r="D114" i="49"/>
  <c r="D115" i="49"/>
  <c r="D116" i="49"/>
  <c r="D117" i="49"/>
  <c r="D118" i="49"/>
  <c r="D119" i="49"/>
  <c r="D120" i="49"/>
  <c r="D121" i="49"/>
  <c r="D107" i="49"/>
  <c r="D19" i="10"/>
  <c r="D20" i="10"/>
  <c r="D21" i="10"/>
  <c r="D22" i="10"/>
  <c r="D23" i="10"/>
  <c r="D24" i="10"/>
  <c r="D25" i="10"/>
  <c r="D26" i="10"/>
  <c r="D27" i="10"/>
  <c r="D28" i="10"/>
  <c r="D29" i="10"/>
  <c r="D30" i="10"/>
  <c r="D31" i="10"/>
  <c r="D32" i="10"/>
  <c r="D33" i="10"/>
  <c r="M12" i="59"/>
  <c r="C19" i="9" l="1"/>
  <c r="C20" i="9"/>
  <c r="C21" i="9"/>
  <c r="C22" i="9"/>
  <c r="C23" i="9"/>
  <c r="C24" i="9"/>
  <c r="C25" i="9"/>
  <c r="AK10" i="46"/>
  <c r="AK11" i="46"/>
  <c r="AK12" i="46"/>
  <c r="AK13" i="46"/>
  <c r="AK14" i="46"/>
  <c r="AK15" i="46"/>
  <c r="AK16" i="46"/>
  <c r="AK17" i="46"/>
  <c r="AK18" i="46"/>
  <c r="AK19" i="46"/>
  <c r="AK20" i="46"/>
  <c r="AK21" i="46"/>
  <c r="AK22" i="46"/>
  <c r="AK23" i="46"/>
  <c r="AK9" i="46"/>
  <c r="J31" i="51"/>
  <c r="AR13" i="46"/>
  <c r="AQ13" i="46"/>
  <c r="AS13" i="46" s="1"/>
  <c r="AQ15" i="46"/>
  <c r="AR15" i="46" s="1"/>
  <c r="AQ16" i="46"/>
  <c r="AR16" i="46" s="1"/>
  <c r="AQ17" i="46"/>
  <c r="AR17" i="46" s="1"/>
  <c r="AQ18" i="46"/>
  <c r="AR18" i="46" s="1"/>
  <c r="AQ19" i="46"/>
  <c r="AR19" i="46" s="1"/>
  <c r="AQ20" i="46"/>
  <c r="AR20" i="46" s="1"/>
  <c r="AQ21" i="46"/>
  <c r="AR21" i="46" s="1"/>
  <c r="AP10" i="46"/>
  <c r="AQ10" i="46" s="1"/>
  <c r="AP11" i="46"/>
  <c r="AQ11" i="46" s="1"/>
  <c r="AP12" i="46"/>
  <c r="AQ12" i="46" s="1"/>
  <c r="AP13" i="46"/>
  <c r="AP14" i="46"/>
  <c r="AQ14" i="46" s="1"/>
  <c r="AP15" i="46"/>
  <c r="AP16" i="46"/>
  <c r="AP17" i="46"/>
  <c r="AP18" i="46"/>
  <c r="AP19" i="46"/>
  <c r="AP20" i="46"/>
  <c r="AP21" i="46"/>
  <c r="AP22" i="46"/>
  <c r="AQ22" i="46" s="1"/>
  <c r="AP23" i="46"/>
  <c r="AQ23" i="46" s="1"/>
  <c r="AP9" i="46"/>
  <c r="AQ9" i="46" s="1"/>
  <c r="AM12" i="46"/>
  <c r="AM20" i="46"/>
  <c r="AM23" i="46"/>
  <c r="AM9" i="46"/>
  <c r="AL10" i="46"/>
  <c r="AL21" i="46"/>
  <c r="AL22" i="46"/>
  <c r="AL23" i="46"/>
  <c r="AL9" i="46"/>
  <c r="AJ10" i="46"/>
  <c r="AJ11" i="46"/>
  <c r="AJ12" i="46"/>
  <c r="AJ20" i="46"/>
  <c r="AJ22" i="46"/>
  <c r="AI10" i="46"/>
  <c r="AM10" i="46" s="1"/>
  <c r="AI11" i="46"/>
  <c r="AL11" i="46" s="1"/>
  <c r="AI12" i="46"/>
  <c r="AL12" i="46" s="1"/>
  <c r="AI13" i="46"/>
  <c r="AJ13" i="46" s="1"/>
  <c r="AI14" i="46"/>
  <c r="AJ14" i="46" s="1"/>
  <c r="AI15" i="46"/>
  <c r="AJ15" i="46" s="1"/>
  <c r="AI16" i="46"/>
  <c r="AJ16" i="46" s="1"/>
  <c r="AI17" i="46"/>
  <c r="AJ17" i="46" s="1"/>
  <c r="AI18" i="46"/>
  <c r="AM18" i="46" s="1"/>
  <c r="AI19" i="46"/>
  <c r="AM19" i="46" s="1"/>
  <c r="AI20" i="46"/>
  <c r="AL20" i="46" s="1"/>
  <c r="AI21" i="46"/>
  <c r="AM21" i="46" s="1"/>
  <c r="AI22" i="46"/>
  <c r="AM22" i="46" s="1"/>
  <c r="AI23" i="46"/>
  <c r="AJ23" i="46" s="1"/>
  <c r="AI9" i="46"/>
  <c r="AJ9" i="46" s="1"/>
  <c r="V10" i="46"/>
  <c r="V11" i="46"/>
  <c r="V12" i="46"/>
  <c r="V13" i="46"/>
  <c r="V14" i="46"/>
  <c r="V15" i="46"/>
  <c r="V16" i="46"/>
  <c r="V17" i="46"/>
  <c r="V20" i="46"/>
  <c r="V21" i="46"/>
  <c r="V22" i="46"/>
  <c r="V9" i="46"/>
  <c r="V8" i="46"/>
  <c r="W9" i="46"/>
  <c r="W10" i="46"/>
  <c r="W11" i="46"/>
  <c r="W12" i="46"/>
  <c r="W13" i="46"/>
  <c r="W14" i="46"/>
  <c r="W15" i="46"/>
  <c r="W16" i="46"/>
  <c r="W17" i="46"/>
  <c r="W18" i="46"/>
  <c r="W19" i="46"/>
  <c r="W20" i="46"/>
  <c r="W21" i="46"/>
  <c r="W22" i="46"/>
  <c r="U9" i="46"/>
  <c r="U10" i="46"/>
  <c r="U11" i="46"/>
  <c r="U12" i="46"/>
  <c r="U13" i="46"/>
  <c r="U14" i="46"/>
  <c r="U15" i="46"/>
  <c r="U16" i="46"/>
  <c r="U17" i="46"/>
  <c r="U18" i="46"/>
  <c r="U19" i="46"/>
  <c r="U20" i="46"/>
  <c r="U21" i="46"/>
  <c r="U22" i="46"/>
  <c r="T9" i="46"/>
  <c r="T10" i="46"/>
  <c r="T11" i="46"/>
  <c r="T12" i="46"/>
  <c r="T13" i="46"/>
  <c r="T14" i="46"/>
  <c r="T15" i="46"/>
  <c r="T16" i="46"/>
  <c r="T17" i="46"/>
  <c r="T18" i="46"/>
  <c r="T19" i="46"/>
  <c r="T20" i="46"/>
  <c r="T21" i="46"/>
  <c r="T22" i="46"/>
  <c r="C157" i="18"/>
  <c r="C158" i="18"/>
  <c r="C159" i="18"/>
  <c r="C160" i="18"/>
  <c r="C161" i="18"/>
  <c r="C162" i="18"/>
  <c r="C163" i="18"/>
  <c r="C164" i="18"/>
  <c r="C165" i="18"/>
  <c r="C166" i="18"/>
  <c r="C167" i="18"/>
  <c r="C168" i="18"/>
  <c r="C169" i="18"/>
  <c r="C170" i="18"/>
  <c r="C156" i="18"/>
  <c r="C140" i="18"/>
  <c r="C141" i="18"/>
  <c r="C142" i="18"/>
  <c r="C143" i="18"/>
  <c r="C144" i="18"/>
  <c r="C145" i="18"/>
  <c r="C146" i="18"/>
  <c r="C147" i="18"/>
  <c r="C148" i="18"/>
  <c r="C149" i="18"/>
  <c r="C150" i="18"/>
  <c r="C151" i="18"/>
  <c r="C152" i="18"/>
  <c r="C153" i="18"/>
  <c r="C139" i="18"/>
  <c r="C123" i="18"/>
  <c r="C124" i="18"/>
  <c r="C125" i="18"/>
  <c r="C126" i="18"/>
  <c r="C127" i="18"/>
  <c r="C128" i="18"/>
  <c r="C129" i="18"/>
  <c r="C130" i="18"/>
  <c r="C131" i="18"/>
  <c r="C132" i="18"/>
  <c r="C133" i="18"/>
  <c r="C134" i="18"/>
  <c r="C135" i="18"/>
  <c r="C136" i="18"/>
  <c r="C122" i="18"/>
  <c r="C106" i="18"/>
  <c r="C107" i="18"/>
  <c r="C108" i="18"/>
  <c r="C109" i="18"/>
  <c r="C110" i="18"/>
  <c r="C111" i="18"/>
  <c r="C112" i="18"/>
  <c r="C113" i="18"/>
  <c r="C114" i="18"/>
  <c r="C115" i="18"/>
  <c r="C116" i="18"/>
  <c r="C117" i="18"/>
  <c r="C118" i="18"/>
  <c r="C119" i="18"/>
  <c r="C105" i="18"/>
  <c r="B157" i="18"/>
  <c r="B158" i="18"/>
  <c r="B159" i="18"/>
  <c r="B160" i="18"/>
  <c r="B161" i="18"/>
  <c r="B162" i="18"/>
  <c r="B163" i="18"/>
  <c r="B164" i="18"/>
  <c r="B165" i="18"/>
  <c r="B166" i="18"/>
  <c r="B167" i="18"/>
  <c r="B168" i="18"/>
  <c r="B169" i="18"/>
  <c r="B170" i="18"/>
  <c r="B156" i="18"/>
  <c r="B140" i="18"/>
  <c r="B141" i="18"/>
  <c r="B142" i="18"/>
  <c r="B143" i="18"/>
  <c r="B144" i="18"/>
  <c r="B145" i="18"/>
  <c r="B146" i="18"/>
  <c r="B147" i="18"/>
  <c r="B148" i="18"/>
  <c r="B149" i="18"/>
  <c r="B150" i="18"/>
  <c r="B151" i="18"/>
  <c r="B152" i="18"/>
  <c r="B153" i="18"/>
  <c r="B139" i="18"/>
  <c r="B123" i="18"/>
  <c r="B124" i="18"/>
  <c r="B125" i="18"/>
  <c r="B126" i="18"/>
  <c r="B127" i="18"/>
  <c r="B128" i="18"/>
  <c r="B129" i="18"/>
  <c r="B130" i="18"/>
  <c r="B131" i="18"/>
  <c r="B132" i="18"/>
  <c r="B133" i="18"/>
  <c r="B134" i="18"/>
  <c r="B135" i="18"/>
  <c r="B136" i="18"/>
  <c r="B122" i="18"/>
  <c r="B106" i="18"/>
  <c r="B107" i="18"/>
  <c r="B108" i="18"/>
  <c r="B109" i="18"/>
  <c r="B110" i="18"/>
  <c r="B111" i="18"/>
  <c r="B112" i="18"/>
  <c r="B113" i="18"/>
  <c r="B114" i="18"/>
  <c r="B115" i="18"/>
  <c r="B116" i="18"/>
  <c r="B117" i="18"/>
  <c r="B118" i="18"/>
  <c r="B119" i="18"/>
  <c r="B105" i="18"/>
  <c r="E123" i="30"/>
  <c r="E124" i="30"/>
  <c r="E125" i="30"/>
  <c r="E126" i="30"/>
  <c r="E127" i="30"/>
  <c r="E128" i="30"/>
  <c r="E129" i="30"/>
  <c r="E130" i="30"/>
  <c r="E131" i="30"/>
  <c r="E132" i="30"/>
  <c r="E133" i="30"/>
  <c r="E134" i="30"/>
  <c r="E135" i="30"/>
  <c r="E136" i="30"/>
  <c r="E122" i="30"/>
  <c r="E106" i="30"/>
  <c r="E107" i="30"/>
  <c r="E108" i="30"/>
  <c r="E109" i="30"/>
  <c r="E110" i="30"/>
  <c r="E111" i="30"/>
  <c r="E112" i="30"/>
  <c r="E113" i="30"/>
  <c r="E114" i="30"/>
  <c r="E115" i="30"/>
  <c r="E116" i="30"/>
  <c r="E117" i="30"/>
  <c r="E118" i="30"/>
  <c r="E119" i="30"/>
  <c r="E105" i="30"/>
  <c r="J1" i="30"/>
  <c r="B22" i="49"/>
  <c r="B23" i="49"/>
  <c r="B24" i="49"/>
  <c r="B25" i="49"/>
  <c r="B26" i="49"/>
  <c r="B27" i="49"/>
  <c r="B28" i="49"/>
  <c r="B29" i="49"/>
  <c r="B30" i="49"/>
  <c r="B31" i="49"/>
  <c r="B32" i="49"/>
  <c r="B33" i="49"/>
  <c r="B34" i="49"/>
  <c r="B35" i="49"/>
  <c r="B21" i="49"/>
  <c r="D2" i="9"/>
  <c r="I2" i="9" s="1"/>
  <c r="Q9" i="59"/>
  <c r="H88" i="59"/>
  <c r="H87" i="59"/>
  <c r="H86" i="59"/>
  <c r="H85" i="59"/>
  <c r="H84" i="59"/>
  <c r="H83" i="59"/>
  <c r="H82" i="59"/>
  <c r="H81" i="59"/>
  <c r="H80" i="59"/>
  <c r="H79" i="59"/>
  <c r="H78" i="59"/>
  <c r="H77" i="59"/>
  <c r="H76" i="59"/>
  <c r="H75" i="59"/>
  <c r="H74" i="59"/>
  <c r="B36" i="59"/>
  <c r="B53" i="59" s="1"/>
  <c r="B35" i="59"/>
  <c r="B52" i="59" s="1"/>
  <c r="B70" i="59" s="1"/>
  <c r="B34" i="59"/>
  <c r="C34" i="59" s="1"/>
  <c r="B33" i="59"/>
  <c r="B50" i="59" s="1"/>
  <c r="B32" i="59"/>
  <c r="B49" i="59" s="1"/>
  <c r="B31" i="59"/>
  <c r="C31" i="59" s="1"/>
  <c r="B30" i="59"/>
  <c r="B29" i="59"/>
  <c r="C29" i="59" s="1"/>
  <c r="B28" i="59"/>
  <c r="B45" i="59" s="1"/>
  <c r="B27" i="59"/>
  <c r="B26" i="59"/>
  <c r="B43" i="59" s="1"/>
  <c r="B25" i="59"/>
  <c r="C25" i="59" s="1"/>
  <c r="B24" i="59"/>
  <c r="B41" i="59" s="1"/>
  <c r="B23" i="59"/>
  <c r="C23" i="59" s="1"/>
  <c r="B22" i="59"/>
  <c r="B39" i="59" s="1"/>
  <c r="M7" i="59"/>
  <c r="Q6" i="59"/>
  <c r="I4" i="59"/>
  <c r="Q3" i="59"/>
  <c r="I3" i="59"/>
  <c r="M11" i="59" s="1"/>
  <c r="I2" i="59"/>
  <c r="C2" i="59"/>
  <c r="C65" i="10"/>
  <c r="K4" i="18"/>
  <c r="K7" i="18"/>
  <c r="K2" i="18"/>
  <c r="K3" i="10"/>
  <c r="K6" i="10"/>
  <c r="K3" i="13"/>
  <c r="K5" i="13"/>
  <c r="K6" i="13"/>
  <c r="K7" i="13"/>
  <c r="K4" i="12"/>
  <c r="K5" i="12"/>
  <c r="K6" i="12"/>
  <c r="B20" i="11"/>
  <c r="B21" i="11"/>
  <c r="B22" i="11"/>
  <c r="B23" i="11"/>
  <c r="B24" i="11"/>
  <c r="B25" i="11"/>
  <c r="B26" i="11"/>
  <c r="B27" i="11"/>
  <c r="B28" i="11"/>
  <c r="B29" i="11"/>
  <c r="B30" i="11"/>
  <c r="B31" i="11"/>
  <c r="B32" i="11"/>
  <c r="B33" i="11"/>
  <c r="N3" i="30"/>
  <c r="N4" i="30"/>
  <c r="N5" i="30"/>
  <c r="N6" i="30"/>
  <c r="N1" i="30"/>
  <c r="J3" i="11"/>
  <c r="F3" i="11"/>
  <c r="F9" i="11" s="1"/>
  <c r="F10" i="11" s="1"/>
  <c r="F4" i="11"/>
  <c r="D13" i="8"/>
  <c r="K4" i="10" s="1"/>
  <c r="D16" i="8"/>
  <c r="O7" i="49" s="1"/>
  <c r="D12" i="8"/>
  <c r="D11" i="8"/>
  <c r="D15" i="8"/>
  <c r="O6" i="49" s="1"/>
  <c r="D14" i="8"/>
  <c r="M5" i="59" s="1"/>
  <c r="D73" i="49"/>
  <c r="D74" i="49"/>
  <c r="D75" i="49"/>
  <c r="D76" i="49"/>
  <c r="D77" i="49"/>
  <c r="D78" i="49"/>
  <c r="D79" i="49"/>
  <c r="D80" i="49"/>
  <c r="D81" i="49"/>
  <c r="D82" i="49"/>
  <c r="D83" i="49"/>
  <c r="D84" i="49"/>
  <c r="D85" i="49"/>
  <c r="D86" i="49"/>
  <c r="D87" i="49"/>
  <c r="O7" i="48"/>
  <c r="O8" i="48"/>
  <c r="O9" i="48"/>
  <c r="O10" i="48"/>
  <c r="O11" i="48"/>
  <c r="O12" i="48"/>
  <c r="O13" i="48"/>
  <c r="O14" i="48"/>
  <c r="O15" i="48"/>
  <c r="O16" i="48"/>
  <c r="O17" i="48"/>
  <c r="O18" i="48"/>
  <c r="O19" i="48"/>
  <c r="O20" i="48"/>
  <c r="O6" i="48"/>
  <c r="H4" i="37"/>
  <c r="A60" i="58"/>
  <c r="A56" i="58"/>
  <c r="A52" i="58"/>
  <c r="A48" i="58"/>
  <c r="A44" i="58"/>
  <c r="A40" i="58"/>
  <c r="A36" i="58"/>
  <c r="A32" i="58"/>
  <c r="A28" i="58"/>
  <c r="A24" i="58"/>
  <c r="A20" i="58"/>
  <c r="A16" i="58"/>
  <c r="A12" i="58"/>
  <c r="A8" i="58"/>
  <c r="A4" i="58"/>
  <c r="U19" i="58"/>
  <c r="V19" i="58"/>
  <c r="T17" i="58"/>
  <c r="Z17" i="58" s="1"/>
  <c r="Z5" i="58"/>
  <c r="Z6" i="58"/>
  <c r="Z7" i="58"/>
  <c r="Z8" i="58"/>
  <c r="Z9" i="58"/>
  <c r="Z10" i="58"/>
  <c r="Z11" i="58"/>
  <c r="Z12" i="58"/>
  <c r="Z13" i="58"/>
  <c r="Z14" i="58"/>
  <c r="Z15" i="58"/>
  <c r="Z16" i="58"/>
  <c r="Z4" i="58"/>
  <c r="Z18" i="58"/>
  <c r="R5" i="58"/>
  <c r="S5" i="58" s="1"/>
  <c r="R6" i="58"/>
  <c r="S6" i="58" s="1"/>
  <c r="R7" i="58"/>
  <c r="S7" i="58" s="1"/>
  <c r="R8" i="58"/>
  <c r="S8" i="58" s="1"/>
  <c r="R9" i="58"/>
  <c r="S9" i="58" s="1"/>
  <c r="R10" i="58"/>
  <c r="S10" i="58" s="1"/>
  <c r="R11" i="58"/>
  <c r="S11" i="58" s="1"/>
  <c r="R12" i="58"/>
  <c r="S12" i="58" s="1"/>
  <c r="R13" i="58"/>
  <c r="S13" i="58" s="1"/>
  <c r="R14" i="58"/>
  <c r="S14" i="58" s="1"/>
  <c r="R15" i="58"/>
  <c r="S15" i="58" s="1"/>
  <c r="R16" i="58"/>
  <c r="S16" i="58" s="1"/>
  <c r="R17" i="58"/>
  <c r="S17" i="58" s="1"/>
  <c r="R18" i="58"/>
  <c r="S18" i="58" s="1"/>
  <c r="R4" i="58"/>
  <c r="D19" i="37" s="1"/>
  <c r="B20" i="37"/>
  <c r="C20" i="37" s="1"/>
  <c r="F20" i="37" s="1"/>
  <c r="B21" i="37"/>
  <c r="C21" i="37" s="1"/>
  <c r="F21" i="37" s="1"/>
  <c r="B22" i="37"/>
  <c r="C22" i="37" s="1"/>
  <c r="F22" i="37" s="1"/>
  <c r="B23" i="37"/>
  <c r="C23" i="37" s="1"/>
  <c r="F23" i="37" s="1"/>
  <c r="B24" i="37"/>
  <c r="C24" i="37" s="1"/>
  <c r="F24" i="37" s="1"/>
  <c r="B25" i="37"/>
  <c r="C25" i="37" s="1"/>
  <c r="F25" i="37" s="1"/>
  <c r="B26" i="37"/>
  <c r="C26" i="37" s="1"/>
  <c r="F26" i="37" s="1"/>
  <c r="B27" i="37"/>
  <c r="C27" i="37" s="1"/>
  <c r="F27" i="37" s="1"/>
  <c r="B28" i="37"/>
  <c r="C28" i="37" s="1"/>
  <c r="F28" i="37" s="1"/>
  <c r="B29" i="37"/>
  <c r="C29" i="37" s="1"/>
  <c r="F29" i="37" s="1"/>
  <c r="B30" i="37"/>
  <c r="C30" i="37" s="1"/>
  <c r="F30" i="37" s="1"/>
  <c r="B31" i="37"/>
  <c r="C31" i="37" s="1"/>
  <c r="F31" i="37" s="1"/>
  <c r="B32" i="37"/>
  <c r="C32" i="37" s="1"/>
  <c r="F32" i="37" s="1"/>
  <c r="B33" i="37"/>
  <c r="C33" i="37" s="1"/>
  <c r="F33" i="37" s="1"/>
  <c r="B19" i="37"/>
  <c r="C19" i="37" s="1"/>
  <c r="F19" i="37" s="1"/>
  <c r="B20" i="18"/>
  <c r="C20" i="18" s="1"/>
  <c r="B21" i="18"/>
  <c r="C21" i="18" s="1"/>
  <c r="B22" i="18"/>
  <c r="C22" i="18" s="1"/>
  <c r="B23" i="18"/>
  <c r="C23" i="18" s="1"/>
  <c r="B24" i="18"/>
  <c r="C24" i="18" s="1"/>
  <c r="B25" i="18"/>
  <c r="C25" i="18" s="1"/>
  <c r="B26" i="18"/>
  <c r="C26" i="18" s="1"/>
  <c r="B27" i="18"/>
  <c r="C27" i="18" s="1"/>
  <c r="B28" i="18"/>
  <c r="C28" i="18" s="1"/>
  <c r="B29" i="18"/>
  <c r="C29" i="18" s="1"/>
  <c r="B30" i="18"/>
  <c r="C30" i="18" s="1"/>
  <c r="B31" i="18"/>
  <c r="C31" i="18" s="1"/>
  <c r="B32" i="18"/>
  <c r="C32" i="18" s="1"/>
  <c r="B33" i="18"/>
  <c r="C33" i="18" s="1"/>
  <c r="B19" i="18"/>
  <c r="C19" i="18" s="1"/>
  <c r="D29" i="13"/>
  <c r="D30" i="13"/>
  <c r="D31" i="13"/>
  <c r="B21" i="13"/>
  <c r="D21" i="13" s="1"/>
  <c r="B22" i="13"/>
  <c r="C22" i="13" s="1"/>
  <c r="B23" i="13"/>
  <c r="C23" i="13" s="1"/>
  <c r="B24" i="13"/>
  <c r="C24" i="13" s="1"/>
  <c r="B25" i="13"/>
  <c r="C25" i="13" s="1"/>
  <c r="B26" i="13"/>
  <c r="C26" i="13" s="1"/>
  <c r="B27" i="13"/>
  <c r="C27" i="13" s="1"/>
  <c r="B28" i="13"/>
  <c r="C28" i="13" s="1"/>
  <c r="B29" i="13"/>
  <c r="C29" i="13" s="1"/>
  <c r="B30" i="13"/>
  <c r="C30" i="13" s="1"/>
  <c r="B31" i="13"/>
  <c r="C31" i="13" s="1"/>
  <c r="B32" i="13"/>
  <c r="C32" i="13" s="1"/>
  <c r="B33" i="13"/>
  <c r="C33" i="13" s="1"/>
  <c r="B34" i="13"/>
  <c r="D34" i="13" s="1"/>
  <c r="B20" i="13"/>
  <c r="C20" i="13" s="1"/>
  <c r="B38" i="12"/>
  <c r="C38" i="12" s="1"/>
  <c r="B39" i="12"/>
  <c r="C39" i="12" s="1"/>
  <c r="B40" i="12"/>
  <c r="C40" i="12" s="1"/>
  <c r="B41" i="12"/>
  <c r="C41" i="12" s="1"/>
  <c r="B42" i="12"/>
  <c r="C42" i="12" s="1"/>
  <c r="B43" i="12"/>
  <c r="C43" i="12" s="1"/>
  <c r="B44" i="12"/>
  <c r="C44" i="12" s="1"/>
  <c r="B45" i="12"/>
  <c r="C45" i="12" s="1"/>
  <c r="B46" i="12"/>
  <c r="C46" i="12" s="1"/>
  <c r="B47" i="12"/>
  <c r="C47" i="12" s="1"/>
  <c r="B48" i="12"/>
  <c r="C48" i="12" s="1"/>
  <c r="B49" i="12"/>
  <c r="C49" i="12" s="1"/>
  <c r="B50" i="12"/>
  <c r="C50" i="12" s="1"/>
  <c r="B51" i="12"/>
  <c r="C51" i="12" s="1"/>
  <c r="B37" i="12"/>
  <c r="C37" i="12" s="1"/>
  <c r="B18" i="30"/>
  <c r="C18" i="30" s="1"/>
  <c r="B19" i="30"/>
  <c r="C19" i="30" s="1"/>
  <c r="B20" i="30"/>
  <c r="C20" i="30" s="1"/>
  <c r="B21" i="30"/>
  <c r="C21" i="30" s="1"/>
  <c r="B22" i="30"/>
  <c r="C22" i="30" s="1"/>
  <c r="B23" i="30"/>
  <c r="C23" i="30" s="1"/>
  <c r="B24" i="30"/>
  <c r="C24" i="30" s="1"/>
  <c r="B25" i="30"/>
  <c r="C25" i="30" s="1"/>
  <c r="B26" i="30"/>
  <c r="C26" i="30" s="1"/>
  <c r="B27" i="30"/>
  <c r="C27" i="30" s="1"/>
  <c r="B28" i="30"/>
  <c r="C28" i="30" s="1"/>
  <c r="B29" i="30"/>
  <c r="C29" i="30" s="1"/>
  <c r="B30" i="30"/>
  <c r="C30" i="30" s="1"/>
  <c r="B31" i="30"/>
  <c r="C31" i="30" s="1"/>
  <c r="B17" i="30"/>
  <c r="C17" i="30" s="1"/>
  <c r="B19" i="11"/>
  <c r="C70" i="11" s="1"/>
  <c r="B31" i="48"/>
  <c r="B32" i="48"/>
  <c r="B33" i="48"/>
  <c r="B34" i="48"/>
  <c r="B35" i="48"/>
  <c r="B36" i="48"/>
  <c r="B37" i="48"/>
  <c r="B38" i="48"/>
  <c r="B39" i="48"/>
  <c r="B40" i="48"/>
  <c r="B41" i="48"/>
  <c r="B42" i="48"/>
  <c r="B43" i="48"/>
  <c r="B44" i="48"/>
  <c r="B30" i="48"/>
  <c r="B20" i="10"/>
  <c r="C37" i="10" s="1"/>
  <c r="E37" i="10" s="1"/>
  <c r="B21" i="10"/>
  <c r="C38" i="10" s="1"/>
  <c r="E38" i="10" s="1"/>
  <c r="B22" i="10"/>
  <c r="C39" i="10" s="1"/>
  <c r="E39" i="10" s="1"/>
  <c r="B23" i="10"/>
  <c r="C40" i="10" s="1"/>
  <c r="E40" i="10" s="1"/>
  <c r="B24" i="10"/>
  <c r="C41" i="10" s="1"/>
  <c r="E41" i="10" s="1"/>
  <c r="B25" i="10"/>
  <c r="C42" i="10" s="1"/>
  <c r="E42" i="10" s="1"/>
  <c r="B26" i="10"/>
  <c r="C43" i="10" s="1"/>
  <c r="E43" i="10" s="1"/>
  <c r="B27" i="10"/>
  <c r="C27" i="10" s="1"/>
  <c r="B28" i="10"/>
  <c r="C28" i="10" s="1"/>
  <c r="B29" i="10"/>
  <c r="C29" i="10" s="1"/>
  <c r="B30" i="10"/>
  <c r="C30" i="10" s="1"/>
  <c r="B31" i="10"/>
  <c r="C31" i="10" s="1"/>
  <c r="B32" i="10"/>
  <c r="C32" i="10" s="1"/>
  <c r="B33" i="10"/>
  <c r="B19" i="10"/>
  <c r="C36" i="10" s="1"/>
  <c r="E36" i="10" s="1"/>
  <c r="O73" i="58"/>
  <c r="M73" i="58"/>
  <c r="K73" i="58"/>
  <c r="G73" i="58"/>
  <c r="E73" i="58"/>
  <c r="C73" i="58"/>
  <c r="I72" i="58"/>
  <c r="E72" i="58"/>
  <c r="C72" i="58"/>
  <c r="I71" i="58"/>
  <c r="G71" i="58"/>
  <c r="C71" i="58"/>
  <c r="I70" i="58"/>
  <c r="G70" i="58"/>
  <c r="E70" i="58"/>
  <c r="W19" i="58"/>
  <c r="AS10" i="46" l="1"/>
  <c r="AR10" i="46"/>
  <c r="AR14" i="46"/>
  <c r="AS14" i="46"/>
  <c r="AR11" i="46"/>
  <c r="AS11" i="46"/>
  <c r="AR22" i="46"/>
  <c r="AS22" i="46"/>
  <c r="AS12" i="46"/>
  <c r="AR12" i="46"/>
  <c r="AR9" i="46"/>
  <c r="AS9" i="46"/>
  <c r="AR23" i="46"/>
  <c r="AS23" i="46"/>
  <c r="AM14" i="46"/>
  <c r="AM13" i="46"/>
  <c r="AL19" i="46"/>
  <c r="AS21" i="46"/>
  <c r="AL18" i="46"/>
  <c r="AM11" i="46"/>
  <c r="AS20" i="46"/>
  <c r="AM15" i="46"/>
  <c r="AL17" i="46"/>
  <c r="AS19" i="46"/>
  <c r="AL16" i="46"/>
  <c r="AS18" i="46"/>
  <c r="AJ21" i="46"/>
  <c r="AL14" i="46"/>
  <c r="AS16" i="46"/>
  <c r="AM16" i="46"/>
  <c r="AL15" i="46"/>
  <c r="AS17" i="46"/>
  <c r="AL13" i="46"/>
  <c r="AS15" i="46"/>
  <c r="AJ19" i="46"/>
  <c r="AM17" i="46"/>
  <c r="AJ18" i="46"/>
  <c r="L2" i="37"/>
  <c r="K5" i="18"/>
  <c r="K3" i="18"/>
  <c r="J7" i="11"/>
  <c r="L6" i="37"/>
  <c r="L4" i="37"/>
  <c r="K6" i="18"/>
  <c r="J2" i="11"/>
  <c r="L7" i="37"/>
  <c r="J6" i="11"/>
  <c r="J5" i="11"/>
  <c r="K2" i="12"/>
  <c r="L3" i="37"/>
  <c r="J4" i="11"/>
  <c r="K7" i="12"/>
  <c r="O4" i="49"/>
  <c r="M6" i="59"/>
  <c r="K3" i="12"/>
  <c r="L5" i="37"/>
  <c r="M2" i="59"/>
  <c r="N2" i="30"/>
  <c r="K2" i="13"/>
  <c r="K4" i="13"/>
  <c r="O5" i="49"/>
  <c r="M4" i="59"/>
  <c r="M15" i="59" s="1"/>
  <c r="O2" i="49"/>
  <c r="O3" i="49"/>
  <c r="M3" i="59"/>
  <c r="K2" i="10"/>
  <c r="K7" i="10"/>
  <c r="K5" i="10"/>
  <c r="C27" i="59"/>
  <c r="E27" i="59" s="1"/>
  <c r="B44" i="59"/>
  <c r="B62" i="59" s="1"/>
  <c r="C62" i="59" s="1"/>
  <c r="B51" i="59"/>
  <c r="B69" i="59" s="1"/>
  <c r="B86" i="59" s="1"/>
  <c r="C24" i="59"/>
  <c r="E76" i="59" s="1"/>
  <c r="B42" i="59"/>
  <c r="B60" i="59" s="1"/>
  <c r="B77" i="59" s="1"/>
  <c r="D25" i="59"/>
  <c r="D22" i="59"/>
  <c r="C36" i="59"/>
  <c r="E88" i="59" s="1"/>
  <c r="B40" i="59"/>
  <c r="B48" i="59"/>
  <c r="C48" i="59" s="1"/>
  <c r="E48" i="59" s="1"/>
  <c r="E77" i="59"/>
  <c r="E60" i="59"/>
  <c r="E25" i="59"/>
  <c r="E83" i="59"/>
  <c r="E66" i="59"/>
  <c r="E31" i="59"/>
  <c r="E81" i="59"/>
  <c r="E64" i="59"/>
  <c r="E29" i="59"/>
  <c r="C28" i="59"/>
  <c r="B63" i="59"/>
  <c r="C45" i="59"/>
  <c r="E45" i="59" s="1"/>
  <c r="E86" i="59"/>
  <c r="E69" i="59"/>
  <c r="D81" i="59"/>
  <c r="D58" i="59"/>
  <c r="D61" i="59"/>
  <c r="D78" i="59"/>
  <c r="D64" i="59"/>
  <c r="D67" i="59"/>
  <c r="D86" i="59"/>
  <c r="D75" i="59"/>
  <c r="D70" i="59"/>
  <c r="D83" i="59"/>
  <c r="D63" i="59"/>
  <c r="D88" i="59"/>
  <c r="D77" i="59"/>
  <c r="D66" i="59"/>
  <c r="D71" i="59"/>
  <c r="D53" i="59"/>
  <c r="D39" i="59"/>
  <c r="D42" i="59"/>
  <c r="D60" i="59"/>
  <c r="D48" i="59"/>
  <c r="D65" i="59"/>
  <c r="D57" i="59"/>
  <c r="D51" i="59"/>
  <c r="D87" i="59"/>
  <c r="D82" i="59"/>
  <c r="D74" i="59"/>
  <c r="D59" i="59"/>
  <c r="D84" i="59"/>
  <c r="D79" i="59"/>
  <c r="D76" i="59"/>
  <c r="D68" i="59"/>
  <c r="D50" i="59"/>
  <c r="D36" i="59"/>
  <c r="D62" i="59"/>
  <c r="D85" i="59"/>
  <c r="D35" i="59"/>
  <c r="D33" i="59"/>
  <c r="D43" i="59"/>
  <c r="D41" i="59"/>
  <c r="D32" i="59"/>
  <c r="D80" i="59"/>
  <c r="D52" i="59"/>
  <c r="D23" i="59"/>
  <c r="D31" i="59"/>
  <c r="D26" i="59"/>
  <c r="D49" i="59"/>
  <c r="D30" i="59"/>
  <c r="D69" i="59"/>
  <c r="D46" i="59"/>
  <c r="D29" i="59"/>
  <c r="D44" i="59"/>
  <c r="D34" i="59"/>
  <c r="B61" i="59"/>
  <c r="C43" i="59"/>
  <c r="E43" i="59" s="1"/>
  <c r="E34" i="59"/>
  <c r="D40" i="59"/>
  <c r="B46" i="59"/>
  <c r="N11" i="59"/>
  <c r="M16" i="59"/>
  <c r="D28" i="59"/>
  <c r="B59" i="59"/>
  <c r="C41" i="59"/>
  <c r="E41" i="59" s="1"/>
  <c r="D45" i="59"/>
  <c r="D24" i="59"/>
  <c r="D47" i="59"/>
  <c r="B57" i="59"/>
  <c r="C39" i="59"/>
  <c r="E39" i="59" s="1"/>
  <c r="B47" i="59"/>
  <c r="C30" i="59"/>
  <c r="C22" i="59"/>
  <c r="D27" i="59"/>
  <c r="C26" i="59"/>
  <c r="E75" i="59"/>
  <c r="E58" i="59"/>
  <c r="B67" i="59"/>
  <c r="C49" i="59"/>
  <c r="E49" i="59" s="1"/>
  <c r="C52" i="59"/>
  <c r="E52" i="59" s="1"/>
  <c r="E23" i="59"/>
  <c r="C32" i="59"/>
  <c r="B68" i="59"/>
  <c r="C50" i="59"/>
  <c r="E50" i="59" s="1"/>
  <c r="C70" i="59"/>
  <c r="B87" i="59"/>
  <c r="C33" i="59"/>
  <c r="C35" i="59"/>
  <c r="B71" i="59"/>
  <c r="C53" i="59"/>
  <c r="E53" i="59" s="1"/>
  <c r="C33" i="10"/>
  <c r="C68" i="10"/>
  <c r="C63" i="10"/>
  <c r="C62" i="10"/>
  <c r="C59" i="10"/>
  <c r="C58" i="10"/>
  <c r="C64" i="10"/>
  <c r="C60" i="10"/>
  <c r="C57" i="10"/>
  <c r="C67" i="10"/>
  <c r="C56" i="10"/>
  <c r="C61" i="10"/>
  <c r="C54" i="10"/>
  <c r="C66" i="10"/>
  <c r="C55" i="10"/>
  <c r="D32" i="13"/>
  <c r="C34" i="13"/>
  <c r="D20" i="13"/>
  <c r="D33" i="13"/>
  <c r="C21" i="13"/>
  <c r="D27" i="13"/>
  <c r="D26" i="13"/>
  <c r="D25" i="13"/>
  <c r="D28" i="13"/>
  <c r="D23" i="13"/>
  <c r="D24" i="13"/>
  <c r="D22" i="13"/>
  <c r="C36" i="11"/>
  <c r="C53" i="11"/>
  <c r="C87" i="11"/>
  <c r="C104" i="11"/>
  <c r="C121" i="11"/>
  <c r="C19" i="11"/>
  <c r="T19" i="58"/>
  <c r="E7" i="58"/>
  <c r="G44" i="58"/>
  <c r="D27" i="37"/>
  <c r="D26" i="37"/>
  <c r="D31" i="37"/>
  <c r="D28" i="37"/>
  <c r="D22" i="37"/>
  <c r="D33" i="37"/>
  <c r="D32" i="37"/>
  <c r="D30" i="37"/>
  <c r="D29" i="37"/>
  <c r="D25" i="37"/>
  <c r="D24" i="37"/>
  <c r="D23" i="37"/>
  <c r="D21" i="37"/>
  <c r="D20" i="37"/>
  <c r="E11" i="58"/>
  <c r="E15" i="58"/>
  <c r="S4" i="58"/>
  <c r="E19" i="58"/>
  <c r="E27" i="58"/>
  <c r="E31" i="58"/>
  <c r="G36" i="58"/>
  <c r="G40" i="58"/>
  <c r="C59" i="58"/>
  <c r="I62" i="58"/>
  <c r="G48" i="58"/>
  <c r="G52" i="58"/>
  <c r="C47" i="58"/>
  <c r="G56" i="58"/>
  <c r="C51" i="58"/>
  <c r="E23" i="58"/>
  <c r="G60" i="58"/>
  <c r="C55" i="58"/>
  <c r="C70" i="58" s="1"/>
  <c r="I6" i="58"/>
  <c r="G4" i="58"/>
  <c r="I34" i="58"/>
  <c r="G8" i="58"/>
  <c r="I38" i="58"/>
  <c r="E35" i="58"/>
  <c r="I22" i="58"/>
  <c r="E59" i="58"/>
  <c r="I42" i="58"/>
  <c r="G20" i="58"/>
  <c r="I50" i="58"/>
  <c r="I10" i="58"/>
  <c r="I14" i="58"/>
  <c r="I18" i="58"/>
  <c r="I26" i="58"/>
  <c r="I30" i="58"/>
  <c r="I46" i="58"/>
  <c r="G24" i="58"/>
  <c r="I54" i="58"/>
  <c r="E51" i="58"/>
  <c r="G28" i="58"/>
  <c r="I58" i="58"/>
  <c r="E39" i="58"/>
  <c r="E43" i="58"/>
  <c r="E47" i="58"/>
  <c r="E55" i="58"/>
  <c r="G12" i="58"/>
  <c r="G16" i="58"/>
  <c r="E3" i="58"/>
  <c r="G32" i="58"/>
  <c r="C19" i="10"/>
  <c r="C48" i="10"/>
  <c r="E48" i="10" s="1"/>
  <c r="C47" i="10"/>
  <c r="E47" i="10" s="1"/>
  <c r="C46" i="10"/>
  <c r="E46" i="10" s="1"/>
  <c r="C24" i="10"/>
  <c r="C45" i="10"/>
  <c r="E45" i="10" s="1"/>
  <c r="C26" i="10"/>
  <c r="C25" i="10"/>
  <c r="C44" i="10"/>
  <c r="E44" i="10" s="1"/>
  <c r="C23" i="10"/>
  <c r="C22" i="10"/>
  <c r="C21" i="10"/>
  <c r="C20" i="10"/>
  <c r="C50" i="10"/>
  <c r="E50" i="10" s="1"/>
  <c r="C49" i="10"/>
  <c r="E49" i="10" s="1"/>
  <c r="Z19" i="58"/>
  <c r="B79" i="59" l="1"/>
  <c r="C79" i="59" s="1"/>
  <c r="C60" i="59"/>
  <c r="F69" i="59"/>
  <c r="C51" i="59"/>
  <c r="E51" i="59" s="1"/>
  <c r="C69" i="59"/>
  <c r="C44" i="59"/>
  <c r="E44" i="59" s="1"/>
  <c r="E79" i="59"/>
  <c r="F79" i="59" s="1"/>
  <c r="E24" i="59"/>
  <c r="F27" i="59"/>
  <c r="F29" i="59"/>
  <c r="E62" i="59"/>
  <c r="E59" i="59"/>
  <c r="C87" i="59"/>
  <c r="E36" i="59"/>
  <c r="E71" i="59"/>
  <c r="C77" i="59"/>
  <c r="C86" i="59"/>
  <c r="C42" i="59"/>
  <c r="E42" i="59" s="1"/>
  <c r="F81" i="59"/>
  <c r="F64" i="59"/>
  <c r="F43" i="59"/>
  <c r="B58" i="59"/>
  <c r="C40" i="59"/>
  <c r="E40" i="59" s="1"/>
  <c r="F60" i="59"/>
  <c r="F45" i="59"/>
  <c r="F66" i="59"/>
  <c r="F77" i="59"/>
  <c r="B66" i="59"/>
  <c r="B83" i="59" s="1"/>
  <c r="F40" i="59"/>
  <c r="F25" i="59"/>
  <c r="F50" i="59"/>
  <c r="F83" i="59"/>
  <c r="F39" i="59"/>
  <c r="F76" i="59"/>
  <c r="F34" i="59"/>
  <c r="E70" i="59"/>
  <c r="E35" i="59"/>
  <c r="E87" i="59"/>
  <c r="F87" i="59" s="1"/>
  <c r="C68" i="59"/>
  <c r="B85" i="59"/>
  <c r="F86" i="59"/>
  <c r="F53" i="59"/>
  <c r="E61" i="59"/>
  <c r="E78" i="59"/>
  <c r="F78" i="59" s="1"/>
  <c r="E26" i="59"/>
  <c r="C61" i="59"/>
  <c r="B78" i="59"/>
  <c r="E67" i="59"/>
  <c r="E84" i="59"/>
  <c r="F84" i="59" s="1"/>
  <c r="E32" i="59"/>
  <c r="E57" i="59"/>
  <c r="E74" i="59"/>
  <c r="F74" i="59" s="1"/>
  <c r="E22" i="59"/>
  <c r="B84" i="59"/>
  <c r="C67" i="59"/>
  <c r="C71" i="59"/>
  <c r="B88" i="59"/>
  <c r="B64" i="59"/>
  <c r="C46" i="59"/>
  <c r="E46" i="59" s="1"/>
  <c r="E68" i="59"/>
  <c r="E33" i="59"/>
  <c r="E85" i="59"/>
  <c r="F85" i="59" s="1"/>
  <c r="B65" i="59"/>
  <c r="C47" i="59"/>
  <c r="E47" i="59" s="1"/>
  <c r="E65" i="59"/>
  <c r="E30" i="59"/>
  <c r="E82" i="59"/>
  <c r="F82" i="59" s="1"/>
  <c r="F49" i="59"/>
  <c r="F58" i="59"/>
  <c r="B76" i="59"/>
  <c r="C59" i="59"/>
  <c r="F75" i="59"/>
  <c r="F31" i="59"/>
  <c r="F41" i="59"/>
  <c r="B74" i="59"/>
  <c r="C57" i="59"/>
  <c r="F23" i="59"/>
  <c r="E80" i="59"/>
  <c r="F80" i="59" s="1"/>
  <c r="E63" i="59"/>
  <c r="E28" i="59"/>
  <c r="N12" i="59"/>
  <c r="N16" i="59"/>
  <c r="O11" i="59"/>
  <c r="N15" i="59"/>
  <c r="F88" i="59"/>
  <c r="B80" i="59"/>
  <c r="C63" i="59"/>
  <c r="F52" i="59"/>
  <c r="F48" i="59"/>
  <c r="P19" i="58"/>
  <c r="E66" i="58"/>
  <c r="P35" i="58"/>
  <c r="P47" i="58"/>
  <c r="C66" i="58"/>
  <c r="P11" i="58"/>
  <c r="P23" i="58"/>
  <c r="P7" i="58"/>
  <c r="P31" i="58"/>
  <c r="E71" i="58"/>
  <c r="P3" i="58"/>
  <c r="P59" i="58"/>
  <c r="P15" i="58"/>
  <c r="P27" i="58"/>
  <c r="G72" i="58"/>
  <c r="I66" i="58"/>
  <c r="G66" i="58"/>
  <c r="I73" i="58"/>
  <c r="P55" i="58"/>
  <c r="P43" i="58"/>
  <c r="P39" i="58"/>
  <c r="P51" i="58"/>
  <c r="F62" i="59" l="1"/>
  <c r="F36" i="59"/>
  <c r="F70" i="59"/>
  <c r="F71" i="59"/>
  <c r="F51" i="59"/>
  <c r="F24" i="59"/>
  <c r="F44" i="59"/>
  <c r="F32" i="59"/>
  <c r="F57" i="59"/>
  <c r="F59" i="59"/>
  <c r="F42" i="59"/>
  <c r="C74" i="59"/>
  <c r="C85" i="59"/>
  <c r="C88" i="59"/>
  <c r="C83" i="59"/>
  <c r="C84" i="59"/>
  <c r="C76" i="59"/>
  <c r="C78" i="59"/>
  <c r="C80" i="59"/>
  <c r="F30" i="59"/>
  <c r="F65" i="59"/>
  <c r="C66" i="59"/>
  <c r="F47" i="59"/>
  <c r="F67" i="59"/>
  <c r="F68" i="59"/>
  <c r="C58" i="59"/>
  <c r="B75" i="59"/>
  <c r="F28" i="59"/>
  <c r="O12" i="59"/>
  <c r="O15" i="59"/>
  <c r="O16" i="59"/>
  <c r="P11" i="59"/>
  <c r="F33" i="59"/>
  <c r="B81" i="59"/>
  <c r="C64" i="59"/>
  <c r="F22" i="59"/>
  <c r="F46" i="59"/>
  <c r="F35" i="59"/>
  <c r="F26" i="59"/>
  <c r="F61" i="59"/>
  <c r="B82" i="59"/>
  <c r="C65" i="59"/>
  <c r="F63" i="59"/>
  <c r="C75" i="59" l="1"/>
  <c r="C82" i="59"/>
  <c r="C81" i="59"/>
  <c r="P15" i="59"/>
  <c r="Q11" i="59"/>
  <c r="P16" i="59"/>
  <c r="P12" i="59"/>
  <c r="Q16" i="59" l="1"/>
  <c r="R11" i="59"/>
  <c r="Q15" i="59"/>
  <c r="Q12" i="59"/>
  <c r="R15" i="59" l="1"/>
  <c r="S11" i="59"/>
  <c r="R16" i="59"/>
  <c r="R12" i="59"/>
  <c r="S15" i="59" l="1"/>
  <c r="T11" i="59"/>
  <c r="S16" i="59"/>
  <c r="S12" i="59"/>
  <c r="T15" i="59" l="1"/>
  <c r="T16" i="59"/>
  <c r="U11" i="59"/>
  <c r="T12" i="59"/>
  <c r="U15" i="59" l="1"/>
  <c r="U16" i="59"/>
  <c r="V11" i="59"/>
  <c r="U12" i="59"/>
  <c r="V16" i="59" l="1"/>
  <c r="V15" i="59"/>
  <c r="V12" i="59"/>
  <c r="W11" i="59"/>
  <c r="W16" i="59" l="1"/>
  <c r="W12" i="59"/>
  <c r="W15" i="59"/>
  <c r="X11" i="59"/>
  <c r="Y11" i="59" l="1"/>
  <c r="X16" i="59"/>
  <c r="X12" i="59"/>
  <c r="X15" i="59"/>
  <c r="Y16" i="59" l="1"/>
  <c r="Y15" i="59"/>
  <c r="Y12" i="59"/>
  <c r="Z11" i="59"/>
  <c r="Z16" i="59" l="1"/>
  <c r="Z15" i="59"/>
  <c r="Z12" i="59"/>
  <c r="AA11" i="59"/>
  <c r="AA44" i="59" l="1"/>
  <c r="AA43" i="59"/>
  <c r="AA48" i="59"/>
  <c r="AA42" i="59"/>
  <c r="AA52" i="59"/>
  <c r="AA30" i="59"/>
  <c r="AA24" i="59"/>
  <c r="AA35" i="59"/>
  <c r="AA51" i="59"/>
  <c r="AA29" i="59"/>
  <c r="AA45" i="59"/>
  <c r="AA46" i="59"/>
  <c r="AA23" i="59"/>
  <c r="AA34" i="59"/>
  <c r="AA47" i="59"/>
  <c r="AA50" i="59"/>
  <c r="AA28" i="59"/>
  <c r="AA22" i="59"/>
  <c r="AA39" i="59"/>
  <c r="AA32" i="59"/>
  <c r="AA40" i="59"/>
  <c r="AA26" i="59"/>
  <c r="AA36" i="59"/>
  <c r="AA25" i="59"/>
  <c r="AA41" i="59"/>
  <c r="AA27" i="59"/>
  <c r="AA53" i="59"/>
  <c r="AA31" i="59"/>
  <c r="AA33" i="59"/>
  <c r="AA49" i="59"/>
  <c r="AB11" i="59"/>
  <c r="AA15" i="59"/>
  <c r="AA12" i="59"/>
  <c r="AA16" i="59"/>
  <c r="AB44" i="59" l="1"/>
  <c r="AB49" i="59"/>
  <c r="AB43" i="59"/>
  <c r="AB48" i="59"/>
  <c r="AB25" i="59"/>
  <c r="AB36" i="59"/>
  <c r="AB52" i="59"/>
  <c r="AB30" i="59"/>
  <c r="AB24" i="59"/>
  <c r="AB35" i="59"/>
  <c r="AB51" i="59"/>
  <c r="AB29" i="59"/>
  <c r="AB45" i="59"/>
  <c r="AB46" i="59"/>
  <c r="AB23" i="59"/>
  <c r="AB34" i="59"/>
  <c r="AB47" i="59"/>
  <c r="AB50" i="59"/>
  <c r="AB42" i="59"/>
  <c r="AB27" i="59"/>
  <c r="AB33" i="59"/>
  <c r="AB40" i="59"/>
  <c r="AB28" i="59"/>
  <c r="AB32" i="59"/>
  <c r="AB26" i="59"/>
  <c r="AB41" i="59"/>
  <c r="AB31" i="59"/>
  <c r="AB39" i="59"/>
  <c r="AB22" i="59"/>
  <c r="AB53" i="59"/>
  <c r="AB12" i="59"/>
  <c r="AB15" i="59"/>
  <c r="AC11" i="59"/>
  <c r="AB16" i="59"/>
  <c r="AC39" i="59" l="1"/>
  <c r="AC44" i="59"/>
  <c r="AC49" i="59"/>
  <c r="AC43" i="59"/>
  <c r="AC48" i="59"/>
  <c r="AC25" i="59"/>
  <c r="AC36" i="59"/>
  <c r="AC52" i="59"/>
  <c r="AC30" i="59"/>
  <c r="AC24" i="59"/>
  <c r="AC35" i="59"/>
  <c r="AC51" i="59"/>
  <c r="AC29" i="59"/>
  <c r="AC45" i="59"/>
  <c r="AC46" i="59"/>
  <c r="AC23" i="59"/>
  <c r="AC34" i="59"/>
  <c r="AC50" i="59"/>
  <c r="AC26" i="59"/>
  <c r="AC33" i="59"/>
  <c r="AC28" i="59"/>
  <c r="AC41" i="59"/>
  <c r="AC27" i="59"/>
  <c r="AC32" i="59"/>
  <c r="AC42" i="59"/>
  <c r="AC40" i="59"/>
  <c r="AC53" i="59"/>
  <c r="AC31" i="59"/>
  <c r="AC47" i="59"/>
  <c r="AC22" i="59"/>
  <c r="AC15" i="59"/>
  <c r="AC12" i="59"/>
  <c r="AC16" i="59"/>
  <c r="AD11" i="59"/>
  <c r="AD39" i="59" l="1"/>
  <c r="AD44" i="59"/>
  <c r="AD49" i="59"/>
  <c r="AD43" i="59"/>
  <c r="AD40" i="59"/>
  <c r="AD41" i="59"/>
  <c r="AD42" i="59"/>
  <c r="AD31" i="59"/>
  <c r="AD25" i="59"/>
  <c r="AD36" i="59"/>
  <c r="AD52" i="59"/>
  <c r="AD30" i="59"/>
  <c r="AD24" i="59"/>
  <c r="AD35" i="59"/>
  <c r="AD51" i="59"/>
  <c r="AD29" i="59"/>
  <c r="AD45" i="59"/>
  <c r="AD46" i="59"/>
  <c r="AD47" i="59"/>
  <c r="AD50" i="59"/>
  <c r="AD34" i="59"/>
  <c r="AD48" i="59"/>
  <c r="AD32" i="59"/>
  <c r="AD53" i="59"/>
  <c r="AD23" i="59"/>
  <c r="AD28" i="59"/>
  <c r="AD33" i="59"/>
  <c r="AD27" i="59"/>
  <c r="AD26" i="59"/>
  <c r="AD22" i="59"/>
  <c r="AE11" i="59"/>
  <c r="AD15" i="59"/>
  <c r="AD12" i="59"/>
  <c r="AD16" i="59"/>
  <c r="AE45" i="59" l="1"/>
  <c r="AE39" i="59"/>
  <c r="AE44" i="59"/>
  <c r="AE49" i="59"/>
  <c r="AE43" i="59"/>
  <c r="AE53" i="59"/>
  <c r="AE40" i="59"/>
  <c r="AE41" i="59"/>
  <c r="AE42" i="59"/>
  <c r="AE31" i="59"/>
  <c r="AE25" i="59"/>
  <c r="AE36" i="59"/>
  <c r="AE52" i="59"/>
  <c r="AE30" i="59"/>
  <c r="AE24" i="59"/>
  <c r="AE35" i="59"/>
  <c r="AE51" i="59"/>
  <c r="AE29" i="59"/>
  <c r="AE50" i="59"/>
  <c r="AE32" i="59"/>
  <c r="AE46" i="59"/>
  <c r="AE34" i="59"/>
  <c r="AE23" i="59"/>
  <c r="AE48" i="59"/>
  <c r="AE47" i="59"/>
  <c r="AE26" i="59"/>
  <c r="AE27" i="59"/>
  <c r="AE28" i="59"/>
  <c r="AE33" i="59"/>
  <c r="AE22" i="59"/>
  <c r="AF11" i="59"/>
  <c r="AE12" i="59"/>
  <c r="AE15" i="59"/>
  <c r="AE16" i="59"/>
  <c r="AF45" i="59" l="1"/>
  <c r="AF39" i="59"/>
  <c r="AF44" i="59"/>
  <c r="AF49" i="59"/>
  <c r="AF26" i="59"/>
  <c r="AF53" i="59"/>
  <c r="AF40" i="59"/>
  <c r="AF41" i="59"/>
  <c r="AF42" i="59"/>
  <c r="AF43" i="59"/>
  <c r="AF31" i="59"/>
  <c r="AF25" i="59"/>
  <c r="AF36" i="59"/>
  <c r="AF52" i="59"/>
  <c r="AF30" i="59"/>
  <c r="AF24" i="59"/>
  <c r="AF35" i="59"/>
  <c r="AF51" i="59"/>
  <c r="AF46" i="59"/>
  <c r="AF22" i="59"/>
  <c r="AF29" i="59"/>
  <c r="AF34" i="59"/>
  <c r="AF28" i="59"/>
  <c r="AF23" i="59"/>
  <c r="AF33" i="59"/>
  <c r="AF48" i="59"/>
  <c r="AF27" i="59"/>
  <c r="AF50" i="59"/>
  <c r="AF32" i="59"/>
  <c r="AF47" i="59"/>
  <c r="AG11" i="59"/>
  <c r="AF15" i="59"/>
  <c r="AF12" i="59"/>
  <c r="AF16" i="59"/>
  <c r="AG40" i="59" l="1"/>
  <c r="AG45" i="59"/>
  <c r="AG39" i="59"/>
  <c r="AG44" i="59"/>
  <c r="AG49" i="59"/>
  <c r="AG26" i="59"/>
  <c r="AG53" i="59"/>
  <c r="AG41" i="59"/>
  <c r="AG42" i="59"/>
  <c r="AG43" i="59"/>
  <c r="AG31" i="59"/>
  <c r="AG25" i="59"/>
  <c r="AG36" i="59"/>
  <c r="AG52" i="59"/>
  <c r="AG30" i="59"/>
  <c r="AG24" i="59"/>
  <c r="AG35" i="59"/>
  <c r="AG29" i="59"/>
  <c r="AG22" i="59"/>
  <c r="AG34" i="59"/>
  <c r="AG46" i="59"/>
  <c r="AG23" i="59"/>
  <c r="AG51" i="59"/>
  <c r="AG47" i="59"/>
  <c r="AG48" i="59"/>
  <c r="AG33" i="59"/>
  <c r="AG27" i="59"/>
  <c r="AG28" i="59"/>
  <c r="AG50" i="59"/>
  <c r="AG32" i="59"/>
  <c r="AH11" i="59"/>
  <c r="AG15" i="59"/>
  <c r="AG12" i="59"/>
  <c r="AG16" i="59"/>
  <c r="AH40" i="59" l="1"/>
  <c r="AH45" i="59"/>
  <c r="AH39" i="59"/>
  <c r="AH44" i="59"/>
  <c r="AH32" i="59"/>
  <c r="AH26" i="59"/>
  <c r="AH53" i="59"/>
  <c r="AH41" i="59"/>
  <c r="AH42" i="59"/>
  <c r="AH43" i="59"/>
  <c r="AH31" i="59"/>
  <c r="AH25" i="59"/>
  <c r="AH36" i="59"/>
  <c r="AH52" i="59"/>
  <c r="AH30" i="59"/>
  <c r="AH51" i="59"/>
  <c r="AH49" i="59"/>
  <c r="AH22" i="59"/>
  <c r="AH35" i="59"/>
  <c r="AH24" i="59"/>
  <c r="AH50" i="59"/>
  <c r="AH46" i="59"/>
  <c r="AH23" i="59"/>
  <c r="AH33" i="59"/>
  <c r="AH47" i="59"/>
  <c r="AH28" i="59"/>
  <c r="AH48" i="59"/>
  <c r="AH34" i="59"/>
  <c r="AH29" i="59"/>
  <c r="AH27" i="59"/>
  <c r="AH12" i="59"/>
  <c r="AH15" i="59"/>
  <c r="AI11" i="59"/>
  <c r="AH16" i="59"/>
  <c r="AI46" i="59" l="1"/>
  <c r="AI40" i="59"/>
  <c r="AI45" i="59"/>
  <c r="AI39" i="59"/>
  <c r="AI44" i="59"/>
  <c r="AI32" i="59"/>
  <c r="AI26" i="59"/>
  <c r="AI53" i="59"/>
  <c r="AI41" i="59"/>
  <c r="AI42" i="59"/>
  <c r="AI43" i="59"/>
  <c r="AI31" i="59"/>
  <c r="AI25" i="59"/>
  <c r="AI36" i="59"/>
  <c r="AI52" i="59"/>
  <c r="AI30" i="59"/>
  <c r="AI51" i="59"/>
  <c r="AI50" i="59"/>
  <c r="AI49" i="59"/>
  <c r="AI24" i="59"/>
  <c r="AI22" i="59"/>
  <c r="AI29" i="59"/>
  <c r="AI23" i="59"/>
  <c r="AI35" i="59"/>
  <c r="AI47" i="59"/>
  <c r="AI34" i="59"/>
  <c r="AI48" i="59"/>
  <c r="AI28" i="59"/>
  <c r="AI33" i="59"/>
  <c r="AI27" i="59"/>
  <c r="AI12" i="59"/>
  <c r="AJ11" i="59"/>
  <c r="AI16" i="59"/>
  <c r="AI15" i="59"/>
  <c r="AJ46" i="59" l="1"/>
  <c r="AJ40" i="59"/>
  <c r="AJ45" i="59"/>
  <c r="AJ39" i="59"/>
  <c r="AJ27" i="59"/>
  <c r="AJ32" i="59"/>
  <c r="AJ26" i="59"/>
  <c r="AJ53" i="59"/>
  <c r="AJ41" i="59"/>
  <c r="AJ42" i="59"/>
  <c r="AJ43" i="59"/>
  <c r="AJ44" i="59"/>
  <c r="AJ31" i="59"/>
  <c r="AJ25" i="59"/>
  <c r="AJ36" i="59"/>
  <c r="AJ52" i="59"/>
  <c r="AJ49" i="59"/>
  <c r="AJ35" i="59"/>
  <c r="AJ22" i="59"/>
  <c r="AJ29" i="59"/>
  <c r="AJ34" i="59"/>
  <c r="AJ51" i="59"/>
  <c r="AJ30" i="59"/>
  <c r="AJ24" i="59"/>
  <c r="AJ48" i="59"/>
  <c r="AJ33" i="59"/>
  <c r="AJ50" i="59"/>
  <c r="AJ23" i="59"/>
  <c r="AJ28" i="59"/>
  <c r="AJ47" i="59"/>
  <c r="AJ12" i="59"/>
  <c r="AJ16" i="59"/>
  <c r="AK11" i="59"/>
  <c r="AJ15" i="59"/>
  <c r="AK41" i="59" l="1"/>
  <c r="AK40" i="59"/>
  <c r="AK45" i="59"/>
  <c r="AK39" i="59"/>
  <c r="AK49" i="59"/>
  <c r="AK27" i="59"/>
  <c r="AK32" i="59"/>
  <c r="AK26" i="59"/>
  <c r="AK53" i="59"/>
  <c r="AK42" i="59"/>
  <c r="AK43" i="59"/>
  <c r="AK44" i="59"/>
  <c r="AK31" i="59"/>
  <c r="AK25" i="59"/>
  <c r="AK36" i="59"/>
  <c r="AK52" i="59"/>
  <c r="AK24" i="59"/>
  <c r="AK48" i="59"/>
  <c r="AK22" i="59"/>
  <c r="AK46" i="59"/>
  <c r="AK35" i="59"/>
  <c r="AK51" i="59"/>
  <c r="AK29" i="59"/>
  <c r="AK30" i="59"/>
  <c r="AK47" i="59"/>
  <c r="AK28" i="59"/>
  <c r="AK50" i="59"/>
  <c r="AK34" i="59"/>
  <c r="AK23" i="59"/>
  <c r="AK33" i="59"/>
  <c r="AK12" i="59"/>
  <c r="AK15" i="59"/>
  <c r="AK16" i="59"/>
  <c r="AL11" i="59"/>
  <c r="AL41" i="59" l="1"/>
  <c r="AL46" i="59"/>
  <c r="AL40" i="59"/>
  <c r="AL45" i="59"/>
  <c r="AL33" i="59"/>
  <c r="AL49" i="59"/>
  <c r="AL27" i="59"/>
  <c r="AL32" i="59"/>
  <c r="AL26" i="59"/>
  <c r="AL53" i="59"/>
  <c r="AL42" i="59"/>
  <c r="AL43" i="59"/>
  <c r="AL44" i="59"/>
  <c r="AL31" i="59"/>
  <c r="AL52" i="59"/>
  <c r="AL47" i="59"/>
  <c r="AL50" i="59"/>
  <c r="AL23" i="59"/>
  <c r="AL28" i="59"/>
  <c r="AL48" i="59"/>
  <c r="AL35" i="59"/>
  <c r="AL30" i="59"/>
  <c r="AL22" i="59"/>
  <c r="AL51" i="59"/>
  <c r="AL36" i="59"/>
  <c r="AL39" i="59"/>
  <c r="AL25" i="59"/>
  <c r="AL29" i="59"/>
  <c r="AL24" i="59"/>
  <c r="AL34" i="59"/>
  <c r="AL12" i="59"/>
  <c r="AL16" i="59"/>
  <c r="AM11" i="59"/>
  <c r="AL15" i="59"/>
  <c r="AM47" i="59" l="1"/>
  <c r="AM41" i="59"/>
  <c r="AM46" i="59"/>
  <c r="AM40" i="59"/>
  <c r="AM45" i="59"/>
  <c r="AM39" i="59"/>
  <c r="AM48" i="59"/>
  <c r="AM33" i="59"/>
  <c r="AM49" i="59"/>
  <c r="AM27" i="59"/>
  <c r="AM32" i="59"/>
  <c r="AM26" i="59"/>
  <c r="AM53" i="59"/>
  <c r="AM42" i="59"/>
  <c r="AM43" i="59"/>
  <c r="AM44" i="59"/>
  <c r="AM31" i="59"/>
  <c r="AM50" i="59"/>
  <c r="AM23" i="59"/>
  <c r="AM28" i="59"/>
  <c r="AM51" i="59"/>
  <c r="AM22" i="59"/>
  <c r="AM25" i="59"/>
  <c r="AM52" i="59"/>
  <c r="AM36" i="59"/>
  <c r="AM34" i="59"/>
  <c r="AM29" i="59"/>
  <c r="AM30" i="59"/>
  <c r="AM35" i="59"/>
  <c r="AM24" i="59"/>
  <c r="AM16" i="59"/>
  <c r="AM12" i="59"/>
  <c r="AN11" i="59"/>
  <c r="AM15" i="59"/>
  <c r="AN47" i="59" l="1"/>
  <c r="AN41" i="59"/>
  <c r="AN46" i="59"/>
  <c r="AN40" i="59"/>
  <c r="AN28" i="59"/>
  <c r="AN22" i="59"/>
  <c r="AN39" i="59"/>
  <c r="AN48" i="59"/>
  <c r="AN33" i="59"/>
  <c r="AN49" i="59"/>
  <c r="AN27" i="59"/>
  <c r="AN32" i="59"/>
  <c r="AN26" i="59"/>
  <c r="AN53" i="59"/>
  <c r="AN42" i="59"/>
  <c r="AN24" i="59"/>
  <c r="AN29" i="59"/>
  <c r="AN34" i="59"/>
  <c r="AN50" i="59"/>
  <c r="AN23" i="59"/>
  <c r="AN44" i="59"/>
  <c r="AN45" i="59"/>
  <c r="AN52" i="59"/>
  <c r="AN31" i="59"/>
  <c r="AN43" i="59"/>
  <c r="AN36" i="59"/>
  <c r="AN30" i="59"/>
  <c r="AN51" i="59"/>
  <c r="AN25" i="59"/>
  <c r="AN35" i="59"/>
  <c r="AN15" i="59"/>
  <c r="AN12" i="59"/>
  <c r="AN16" i="59"/>
  <c r="AO11" i="59"/>
  <c r="AO42" i="59" l="1"/>
  <c r="AO41" i="59"/>
  <c r="AO46" i="59"/>
  <c r="AO40" i="59"/>
  <c r="AO50" i="59"/>
  <c r="AO28" i="59"/>
  <c r="AO22" i="59"/>
  <c r="AO39" i="59"/>
  <c r="AO48" i="59"/>
  <c r="AO33" i="59"/>
  <c r="AO49" i="59"/>
  <c r="AO27" i="59"/>
  <c r="AO32" i="59"/>
  <c r="AO26" i="59"/>
  <c r="AO43" i="59"/>
  <c r="AO44" i="59"/>
  <c r="AO45" i="59"/>
  <c r="AO47" i="59"/>
  <c r="AO24" i="59"/>
  <c r="AO29" i="59"/>
  <c r="AO34" i="59"/>
  <c r="AO23" i="59"/>
  <c r="AO53" i="59"/>
  <c r="AO52" i="59"/>
  <c r="AO30" i="59"/>
  <c r="AO51" i="59"/>
  <c r="AO31" i="59"/>
  <c r="AO25" i="59"/>
  <c r="AO35" i="59"/>
  <c r="AO36" i="59"/>
  <c r="AO15" i="59"/>
  <c r="AO12" i="59"/>
  <c r="AP11" i="59"/>
  <c r="AO16" i="59"/>
  <c r="AP42" i="59" l="1"/>
  <c r="AP47" i="59"/>
  <c r="AP41" i="59"/>
  <c r="AP46" i="59"/>
  <c r="AP23" i="59"/>
  <c r="AP34" i="59"/>
  <c r="AP50" i="59"/>
  <c r="AP28" i="59"/>
  <c r="AP22" i="59"/>
  <c r="AP39" i="59"/>
  <c r="AP40" i="59"/>
  <c r="AP48" i="59"/>
  <c r="AP33" i="59"/>
  <c r="AP49" i="59"/>
  <c r="AP27" i="59"/>
  <c r="AP32" i="59"/>
  <c r="AP53" i="59"/>
  <c r="AP51" i="59"/>
  <c r="AP25" i="59"/>
  <c r="AP30" i="59"/>
  <c r="AP35" i="59"/>
  <c r="AP24" i="59"/>
  <c r="AP29" i="59"/>
  <c r="AP43" i="59"/>
  <c r="AP44" i="59"/>
  <c r="AP52" i="59"/>
  <c r="AP45" i="59"/>
  <c r="AP36" i="59"/>
  <c r="AP26" i="59"/>
  <c r="AP31" i="59"/>
  <c r="AP15" i="59"/>
  <c r="AP16" i="59"/>
  <c r="AQ11" i="59"/>
  <c r="AP12" i="59"/>
  <c r="AQ48" i="59" l="1"/>
  <c r="AQ42" i="59"/>
  <c r="AQ47" i="59"/>
  <c r="AQ41" i="59"/>
  <c r="AQ46" i="59"/>
  <c r="AQ23" i="59"/>
  <c r="AQ34" i="59"/>
  <c r="AQ50" i="59"/>
  <c r="AQ28" i="59"/>
  <c r="AQ22" i="59"/>
  <c r="AQ39" i="59"/>
  <c r="AQ40" i="59"/>
  <c r="AQ33" i="59"/>
  <c r="AQ49" i="59"/>
  <c r="AQ27" i="59"/>
  <c r="AQ32" i="59"/>
  <c r="AQ51" i="59"/>
  <c r="AQ25" i="59"/>
  <c r="AQ30" i="59"/>
  <c r="AQ35" i="59"/>
  <c r="AQ45" i="59"/>
  <c r="AQ24" i="59"/>
  <c r="AQ29" i="59"/>
  <c r="AQ44" i="59"/>
  <c r="AQ53" i="59"/>
  <c r="AQ43" i="59"/>
  <c r="AQ52" i="59"/>
  <c r="AQ36" i="59"/>
  <c r="AQ31" i="59"/>
  <c r="AQ26" i="59"/>
  <c r="AQ15" i="59"/>
  <c r="AQ16" i="59"/>
  <c r="AR11" i="59"/>
  <c r="AQ12" i="59"/>
  <c r="AR48" i="59" l="1"/>
  <c r="AR42" i="59"/>
  <c r="AR47" i="59"/>
  <c r="AR41" i="59"/>
  <c r="AR29" i="59"/>
  <c r="AR23" i="59"/>
  <c r="AR34" i="59"/>
  <c r="AR50" i="59"/>
  <c r="AR28" i="59"/>
  <c r="AR22" i="59"/>
  <c r="AR39" i="59"/>
  <c r="AR40" i="59"/>
  <c r="AR33" i="59"/>
  <c r="AR49" i="59"/>
  <c r="AR27" i="59"/>
  <c r="AR26" i="59"/>
  <c r="AR31" i="59"/>
  <c r="AR36" i="59"/>
  <c r="AR53" i="59"/>
  <c r="AR51" i="59"/>
  <c r="AR25" i="59"/>
  <c r="AR30" i="59"/>
  <c r="AR35" i="59"/>
  <c r="AR24" i="59"/>
  <c r="AR44" i="59"/>
  <c r="AR46" i="59"/>
  <c r="AR45" i="59"/>
  <c r="AR43" i="59"/>
  <c r="AR52" i="59"/>
  <c r="AR32" i="59"/>
  <c r="AR16" i="59"/>
  <c r="AS11" i="59"/>
  <c r="AR12" i="59"/>
  <c r="AR15" i="59"/>
  <c r="AS43" i="59" l="1"/>
  <c r="AS42" i="59"/>
  <c r="AS47" i="59"/>
  <c r="AS41" i="59"/>
  <c r="AS51" i="59"/>
  <c r="AS29" i="59"/>
  <c r="AS23" i="59"/>
  <c r="AS34" i="59"/>
  <c r="AS48" i="59"/>
  <c r="AS50" i="59"/>
  <c r="AS28" i="59"/>
  <c r="AS22" i="59"/>
  <c r="AS39" i="59"/>
  <c r="AS40" i="59"/>
  <c r="AS33" i="59"/>
  <c r="AS49" i="59"/>
  <c r="AS27" i="59"/>
  <c r="AS26" i="59"/>
  <c r="AS31" i="59"/>
  <c r="AS36" i="59"/>
  <c r="AS25" i="59"/>
  <c r="AS30" i="59"/>
  <c r="AS35" i="59"/>
  <c r="AS24" i="59"/>
  <c r="AS44" i="59"/>
  <c r="AS46" i="59"/>
  <c r="AS45" i="59"/>
  <c r="AS53" i="59"/>
  <c r="AS52" i="59"/>
  <c r="AS32" i="59"/>
  <c r="AS16" i="59"/>
  <c r="AT11" i="59"/>
  <c r="AS12" i="59"/>
  <c r="AS15" i="59"/>
  <c r="AT43" i="59" l="1"/>
  <c r="AT48" i="59"/>
  <c r="AT42" i="59"/>
  <c r="AT47" i="59"/>
  <c r="AT24" i="59"/>
  <c r="AT35" i="59"/>
  <c r="AT51" i="59"/>
  <c r="AT29" i="59"/>
  <c r="AT23" i="59"/>
  <c r="AT34" i="59"/>
  <c r="AT50" i="59"/>
  <c r="AT28" i="59"/>
  <c r="AT39" i="59"/>
  <c r="AT40" i="59"/>
  <c r="AT41" i="59"/>
  <c r="AT33" i="59"/>
  <c r="AT49" i="59"/>
  <c r="AT52" i="59"/>
  <c r="AT27" i="59"/>
  <c r="AT32" i="59"/>
  <c r="AT53" i="59"/>
  <c r="AT26" i="59"/>
  <c r="AT31" i="59"/>
  <c r="AT36" i="59"/>
  <c r="AT45" i="59"/>
  <c r="AT25" i="59"/>
  <c r="AT30" i="59"/>
  <c r="AT44" i="59"/>
  <c r="AT22" i="59"/>
  <c r="AT46" i="59"/>
  <c r="AU11" i="59"/>
  <c r="AT16" i="59"/>
  <c r="AT15" i="59"/>
  <c r="AT12" i="59"/>
  <c r="AU43" i="59" l="1"/>
  <c r="AU48" i="59"/>
  <c r="AU42" i="59"/>
  <c r="AU47" i="59"/>
  <c r="AU24" i="59"/>
  <c r="AU35" i="59"/>
  <c r="AU51" i="59"/>
  <c r="AU29" i="59"/>
  <c r="AU23" i="59"/>
  <c r="AU34" i="59"/>
  <c r="AU50" i="59"/>
  <c r="AU28" i="59"/>
  <c r="AU39" i="59"/>
  <c r="AU40" i="59"/>
  <c r="AU41" i="59"/>
  <c r="AU33" i="59"/>
  <c r="AU52" i="59"/>
  <c r="AU27" i="59"/>
  <c r="AU32" i="59"/>
  <c r="AU49" i="59"/>
  <c r="AU26" i="59"/>
  <c r="AU31" i="59"/>
  <c r="AU36" i="59"/>
  <c r="AU25" i="59"/>
  <c r="AU30" i="59"/>
  <c r="AU44" i="59"/>
  <c r="AU22" i="59"/>
  <c r="AU53" i="59"/>
  <c r="AU46" i="59"/>
  <c r="AU45" i="59"/>
  <c r="AV11" i="59"/>
  <c r="AU16" i="59"/>
  <c r="AU12" i="59"/>
  <c r="AU15" i="59"/>
  <c r="AV43" i="59" l="1"/>
  <c r="AV48" i="59"/>
  <c r="AV42" i="59"/>
  <c r="AV30" i="59"/>
  <c r="AV24" i="59"/>
  <c r="AV35" i="59"/>
  <c r="AV51" i="59"/>
  <c r="AV29" i="59"/>
  <c r="AV23" i="59"/>
  <c r="AV34" i="59"/>
  <c r="AV50" i="59"/>
  <c r="AV28" i="59"/>
  <c r="AV22" i="59"/>
  <c r="AV39" i="59"/>
  <c r="AV40" i="59"/>
  <c r="AV41" i="59"/>
  <c r="AV49" i="59"/>
  <c r="AV33" i="59"/>
  <c r="AV47" i="59"/>
  <c r="AV52" i="59"/>
  <c r="AV27" i="59"/>
  <c r="AV32" i="59"/>
  <c r="AV26" i="59"/>
  <c r="AV31" i="59"/>
  <c r="AV36" i="59"/>
  <c r="AV25" i="59"/>
  <c r="AV44" i="59"/>
  <c r="AV46" i="59"/>
  <c r="AV53" i="59"/>
  <c r="AV45" i="59"/>
  <c r="AW11" i="59"/>
  <c r="AV15" i="59"/>
  <c r="AV16" i="59"/>
  <c r="AV12" i="59"/>
  <c r="AW44" i="59" l="1"/>
  <c r="AW43" i="59"/>
  <c r="AW48" i="59"/>
  <c r="AW42" i="59"/>
  <c r="AW47" i="59"/>
  <c r="AW52" i="59"/>
  <c r="AW30" i="59"/>
  <c r="AW24" i="59"/>
  <c r="AW35" i="59"/>
  <c r="AW51" i="59"/>
  <c r="AW29" i="59"/>
  <c r="AW23" i="59"/>
  <c r="AW34" i="59"/>
  <c r="AW50" i="59"/>
  <c r="AW28" i="59"/>
  <c r="AW22" i="59"/>
  <c r="AW39" i="59"/>
  <c r="AW40" i="59"/>
  <c r="AW41" i="59"/>
  <c r="AW45" i="59"/>
  <c r="AW33" i="59"/>
  <c r="AW27" i="59"/>
  <c r="AW32" i="59"/>
  <c r="AW49" i="59"/>
  <c r="AW26" i="59"/>
  <c r="AW31" i="59"/>
  <c r="AW36" i="59"/>
  <c r="AW25" i="59"/>
  <c r="AW46" i="59"/>
  <c r="AW53" i="59"/>
  <c r="AX11" i="59"/>
  <c r="AW15" i="59"/>
  <c r="AW16" i="59"/>
  <c r="AW12" i="59"/>
  <c r="AX44" i="59" l="1"/>
  <c r="AX43" i="59"/>
  <c r="AX48" i="59"/>
  <c r="AX25" i="59"/>
  <c r="AX36" i="59"/>
  <c r="AX47" i="59"/>
  <c r="AX52" i="59"/>
  <c r="AX30" i="59"/>
  <c r="AX24" i="59"/>
  <c r="AX35" i="59"/>
  <c r="AX51" i="59"/>
  <c r="AX29" i="59"/>
  <c r="AX23" i="59"/>
  <c r="AX34" i="59"/>
  <c r="AX50" i="59"/>
  <c r="AX39" i="59"/>
  <c r="AX40" i="59"/>
  <c r="AX41" i="59"/>
  <c r="AX42" i="59"/>
  <c r="AX53" i="59"/>
  <c r="AX45" i="59"/>
  <c r="AX28" i="59"/>
  <c r="AX33" i="59"/>
  <c r="AX46" i="59"/>
  <c r="AX27" i="59"/>
  <c r="AX32" i="59"/>
  <c r="AX49" i="59"/>
  <c r="AX26" i="59"/>
  <c r="AX31" i="59"/>
  <c r="AX22" i="59"/>
  <c r="AX12" i="59"/>
  <c r="AX16" i="59"/>
  <c r="AX15" i="59"/>
  <c r="AY11" i="59"/>
  <c r="AY39" i="59" l="1"/>
  <c r="AY44" i="59"/>
  <c r="AY43" i="59"/>
  <c r="AY48" i="59"/>
  <c r="AY46" i="59"/>
  <c r="AY25" i="59"/>
  <c r="AY36" i="59"/>
  <c r="AY47" i="59"/>
  <c r="AY52" i="59"/>
  <c r="AY30" i="59"/>
  <c r="AY24" i="59"/>
  <c r="AY35" i="59"/>
  <c r="AY51" i="59"/>
  <c r="AY29" i="59"/>
  <c r="AY23" i="59"/>
  <c r="AY34" i="59"/>
  <c r="AY53" i="59"/>
  <c r="AY45" i="59"/>
  <c r="AY50" i="59"/>
  <c r="AY28" i="59"/>
  <c r="AY33" i="59"/>
  <c r="AY42" i="59"/>
  <c r="AY27" i="59"/>
  <c r="AY32" i="59"/>
  <c r="AY40" i="59"/>
  <c r="AY49" i="59"/>
  <c r="AY26" i="59"/>
  <c r="AY31" i="59"/>
  <c r="AY41" i="59"/>
  <c r="AY22" i="59"/>
  <c r="AY12" i="59"/>
  <c r="AY16" i="59"/>
  <c r="AY15" i="59"/>
  <c r="AZ11" i="59"/>
  <c r="AZ39" i="59" l="1"/>
  <c r="AZ44" i="59"/>
  <c r="AZ43" i="59"/>
  <c r="AZ45" i="59"/>
  <c r="AZ31" i="59"/>
  <c r="AZ46" i="59"/>
  <c r="AZ25" i="59"/>
  <c r="AZ36" i="59"/>
  <c r="AZ47" i="59"/>
  <c r="AZ52" i="59"/>
  <c r="AZ30" i="59"/>
  <c r="AZ48" i="59"/>
  <c r="AZ24" i="59"/>
  <c r="AZ35" i="59"/>
  <c r="AZ51" i="59"/>
  <c r="AZ29" i="59"/>
  <c r="AZ50" i="59"/>
  <c r="AZ53" i="59"/>
  <c r="AZ34" i="59"/>
  <c r="AZ23" i="59"/>
  <c r="AZ28" i="59"/>
  <c r="AZ33" i="59"/>
  <c r="AZ42" i="59"/>
  <c r="AZ27" i="59"/>
  <c r="AZ32" i="59"/>
  <c r="AZ41" i="59"/>
  <c r="AZ40" i="59"/>
  <c r="AZ49" i="59"/>
  <c r="AZ26" i="59"/>
  <c r="AZ22" i="59"/>
  <c r="BA11" i="59"/>
  <c r="AZ12" i="59"/>
  <c r="AZ16" i="59"/>
  <c r="AZ15" i="59"/>
  <c r="BA45" i="59" l="1"/>
  <c r="BA39" i="59"/>
  <c r="BA44" i="59"/>
  <c r="BA43" i="59"/>
  <c r="BA53" i="59"/>
  <c r="BA31" i="59"/>
  <c r="BA46" i="59"/>
  <c r="BA25" i="59"/>
  <c r="BA36" i="59"/>
  <c r="BA47" i="59"/>
  <c r="BA52" i="59"/>
  <c r="BA30" i="59"/>
  <c r="BA48" i="59"/>
  <c r="BA24" i="59"/>
  <c r="BA35" i="59"/>
  <c r="BA51" i="59"/>
  <c r="BA29" i="59"/>
  <c r="BA22" i="59"/>
  <c r="BA34" i="59"/>
  <c r="BA50" i="59"/>
  <c r="BA23" i="59"/>
  <c r="BA28" i="59"/>
  <c r="BA33" i="59"/>
  <c r="BA42" i="59"/>
  <c r="BA27" i="59"/>
  <c r="BA32" i="59"/>
  <c r="BA40" i="59"/>
  <c r="BA49" i="59"/>
  <c r="BA26" i="59"/>
  <c r="BA41" i="59"/>
  <c r="BA12" i="59"/>
  <c r="BA16" i="59"/>
  <c r="L16" i="59" s="1"/>
  <c r="BA15" i="59"/>
  <c r="L15" i="59" s="1"/>
  <c r="F26" i="48" l="1"/>
  <c r="D17" i="8"/>
  <c r="V18" i="46" s="1"/>
  <c r="D18" i="8"/>
  <c r="L52" i="44"/>
  <c r="L53" i="44" s="1"/>
  <c r="L54" i="44" s="1"/>
  <c r="L55" i="44" s="1"/>
  <c r="L56" i="44" s="1"/>
  <c r="M52" i="44"/>
  <c r="N52" i="44"/>
  <c r="O52" i="44"/>
  <c r="P52" i="44"/>
  <c r="Q52" i="44"/>
  <c r="R52" i="44"/>
  <c r="M53" i="44"/>
  <c r="N53" i="44"/>
  <c r="N54" i="44" s="1"/>
  <c r="N55" i="44" s="1"/>
  <c r="N56" i="44" s="1"/>
  <c r="O53" i="44"/>
  <c r="P53" i="44"/>
  <c r="Q53" i="44"/>
  <c r="R53" i="44"/>
  <c r="M54" i="44"/>
  <c r="O54" i="44"/>
  <c r="O55" i="44" s="1"/>
  <c r="O56" i="44" s="1"/>
  <c r="P54" i="44"/>
  <c r="P55" i="44" s="1"/>
  <c r="P56" i="44" s="1"/>
  <c r="Q54" i="44"/>
  <c r="Q55" i="44" s="1"/>
  <c r="Q56" i="44" s="1"/>
  <c r="R54" i="44"/>
  <c r="R55" i="44" s="1"/>
  <c r="R56" i="44" s="1"/>
  <c r="M55" i="44"/>
  <c r="M56" i="44" s="1"/>
  <c r="B52" i="44"/>
  <c r="C52" i="44"/>
  <c r="D52" i="44"/>
  <c r="E52" i="44"/>
  <c r="F52" i="44"/>
  <c r="G52" i="44"/>
  <c r="H52" i="44"/>
  <c r="B53" i="44"/>
  <c r="C53" i="44"/>
  <c r="D53" i="44"/>
  <c r="E53" i="44"/>
  <c r="F53" i="44"/>
  <c r="G53" i="44"/>
  <c r="H53" i="44"/>
  <c r="B54" i="44"/>
  <c r="C54" i="44"/>
  <c r="C55" i="44" s="1"/>
  <c r="C56" i="44" s="1"/>
  <c r="D54" i="44"/>
  <c r="D55" i="44" s="1"/>
  <c r="D56" i="44" s="1"/>
  <c r="E54" i="44"/>
  <c r="E55" i="44" s="1"/>
  <c r="E56" i="44" s="1"/>
  <c r="F54" i="44"/>
  <c r="F55" i="44" s="1"/>
  <c r="F56" i="44" s="1"/>
  <c r="G54" i="44"/>
  <c r="G55" i="44" s="1"/>
  <c r="G56" i="44" s="1"/>
  <c r="H54" i="44"/>
  <c r="H55" i="44" s="1"/>
  <c r="H56" i="44" s="1"/>
  <c r="B55" i="44"/>
  <c r="B56" i="44" s="1"/>
  <c r="K52" i="44"/>
  <c r="K53" i="44" s="1"/>
  <c r="K54" i="44" s="1"/>
  <c r="K55" i="44" s="1"/>
  <c r="K56" i="44" s="1"/>
  <c r="A52" i="44"/>
  <c r="A53" i="44" s="1"/>
  <c r="A54" i="44" s="1"/>
  <c r="A55" i="44" s="1"/>
  <c r="A56" i="44" s="1"/>
  <c r="V19" i="46" l="1"/>
  <c r="D4" i="9"/>
  <c r="H32" i="51" l="1"/>
  <c r="H33" i="51"/>
  <c r="H34" i="51"/>
  <c r="H35" i="51"/>
  <c r="H36" i="51"/>
  <c r="H37" i="51"/>
  <c r="H38" i="51"/>
  <c r="H39" i="51"/>
  <c r="H31" i="51"/>
  <c r="D6" i="51"/>
  <c r="G39" i="51"/>
  <c r="F39" i="51"/>
  <c r="E39" i="51"/>
  <c r="D39" i="51"/>
  <c r="C39" i="51"/>
  <c r="B31" i="51" a="1"/>
  <c r="B31" i="51" s="1"/>
  <c r="G32" i="51"/>
  <c r="G33" i="51"/>
  <c r="G34" i="51"/>
  <c r="G35" i="51"/>
  <c r="G36" i="51"/>
  <c r="G37" i="51"/>
  <c r="G38" i="51"/>
  <c r="F32" i="51"/>
  <c r="F33" i="51"/>
  <c r="F34" i="51"/>
  <c r="F35" i="51"/>
  <c r="F36" i="51"/>
  <c r="F37" i="51"/>
  <c r="F38" i="51"/>
  <c r="E32" i="51"/>
  <c r="E33" i="51"/>
  <c r="E34" i="51"/>
  <c r="E35" i="51"/>
  <c r="E36" i="51"/>
  <c r="E37" i="51"/>
  <c r="E38" i="51"/>
  <c r="D32" i="51"/>
  <c r="D33" i="51"/>
  <c r="D34" i="51"/>
  <c r="D35" i="51"/>
  <c r="D36" i="51"/>
  <c r="D37" i="51"/>
  <c r="D38" i="51"/>
  <c r="C32" i="51"/>
  <c r="C33" i="51"/>
  <c r="C34" i="51"/>
  <c r="C35" i="51"/>
  <c r="C36" i="51"/>
  <c r="C37" i="51"/>
  <c r="C38" i="51"/>
  <c r="E31" i="51" l="1"/>
  <c r="C31" i="51"/>
  <c r="D31" i="51"/>
  <c r="F31" i="51"/>
  <c r="G31" i="51"/>
  <c r="B9" i="14" l="1"/>
  <c r="H31" i="48"/>
  <c r="H38" i="48"/>
  <c r="H40" i="48"/>
  <c r="H37" i="48"/>
  <c r="H32" i="48"/>
  <c r="H35" i="48"/>
  <c r="H39" i="48"/>
  <c r="H33" i="48"/>
  <c r="H34" i="48"/>
  <c r="H30" i="48"/>
  <c r="H44" i="48"/>
  <c r="H41" i="48"/>
  <c r="H42" i="48"/>
  <c r="H43" i="48"/>
  <c r="H36" i="48"/>
  <c r="F2" i="11" l="1"/>
  <c r="G2" i="18"/>
  <c r="G2" i="10"/>
  <c r="G2" i="13"/>
  <c r="H59" i="50"/>
  <c r="H60" i="50"/>
  <c r="H61" i="50"/>
  <c r="H62" i="50"/>
  <c r="H63" i="50"/>
  <c r="H64" i="50"/>
  <c r="H65" i="50"/>
  <c r="H58" i="50"/>
  <c r="B65" i="50"/>
  <c r="C65" i="50"/>
  <c r="H53" i="50"/>
  <c r="H39" i="50"/>
  <c r="H31" i="50"/>
  <c r="H32" i="50"/>
  <c r="H33" i="50"/>
  <c r="H34" i="50"/>
  <c r="H35" i="50"/>
  <c r="H36" i="50"/>
  <c r="H37" i="50"/>
  <c r="H30" i="50"/>
  <c r="H17" i="50"/>
  <c r="H18" i="50"/>
  <c r="H19" i="50"/>
  <c r="H20" i="50"/>
  <c r="H21" i="50"/>
  <c r="H22" i="50"/>
  <c r="H16" i="50"/>
  <c r="H45" i="50"/>
  <c r="H46" i="50"/>
  <c r="H47" i="50"/>
  <c r="H48" i="50"/>
  <c r="H49" i="50"/>
  <c r="H50" i="50"/>
  <c r="H51" i="50"/>
  <c r="H44" i="50"/>
  <c r="B51" i="50"/>
  <c r="C51" i="50"/>
  <c r="B37" i="50"/>
  <c r="C37" i="50"/>
  <c r="I11" i="50"/>
  <c r="H11" i="50"/>
  <c r="F9" i="50"/>
  <c r="H4" i="50"/>
  <c r="H5" i="50"/>
  <c r="H6" i="50"/>
  <c r="H7" i="50"/>
  <c r="H8" i="50"/>
  <c r="H9" i="50"/>
  <c r="H3" i="50"/>
  <c r="B9" i="50"/>
  <c r="D42" i="8" l="1"/>
  <c r="D41" i="8"/>
  <c r="D35" i="8"/>
  <c r="D34" i="8"/>
  <c r="D33" i="8"/>
  <c r="D32" i="8"/>
  <c r="D31" i="8"/>
  <c r="D30" i="8"/>
  <c r="D26" i="8"/>
  <c r="D25" i="8"/>
  <c r="D24" i="8"/>
  <c r="D21" i="8"/>
  <c r="C405" i="54"/>
  <c r="C401" i="54"/>
  <c r="F9" i="22"/>
  <c r="Q2" i="59" l="1"/>
  <c r="M4" i="11"/>
  <c r="Q4" i="59"/>
  <c r="Q5" i="59"/>
  <c r="M5" i="11"/>
  <c r="Q7" i="59"/>
  <c r="F5" i="11"/>
  <c r="AB4" i="58"/>
  <c r="I5" i="59"/>
  <c r="Q8" i="59"/>
  <c r="F14" i="11"/>
  <c r="F13" i="11"/>
  <c r="AB5" i="58"/>
  <c r="AB7" i="58"/>
  <c r="AB6" i="58"/>
  <c r="AB9" i="58"/>
  <c r="AB8" i="58"/>
  <c r="O66" i="58"/>
  <c r="AB11" i="58"/>
  <c r="AB15" i="58"/>
  <c r="AB16" i="58"/>
  <c r="AB10" i="58"/>
  <c r="AB17" i="58"/>
  <c r="AB12" i="58"/>
  <c r="AB13" i="58"/>
  <c r="AB14" i="58"/>
  <c r="AB18" i="58"/>
  <c r="G9" i="11"/>
  <c r="G10" i="11" s="1"/>
  <c r="O31" i="48"/>
  <c r="O38" i="48"/>
  <c r="O40" i="48"/>
  <c r="O37" i="48"/>
  <c r="O32" i="48"/>
  <c r="O35" i="48"/>
  <c r="O39" i="48"/>
  <c r="P39" i="48" s="1"/>
  <c r="O33" i="48"/>
  <c r="O34" i="48"/>
  <c r="O30" i="48"/>
  <c r="O44" i="48"/>
  <c r="O41" i="48"/>
  <c r="O42" i="48"/>
  <c r="O43" i="48"/>
  <c r="O36" i="48"/>
  <c r="P36" i="48" s="1"/>
  <c r="V36" i="48" s="1"/>
  <c r="K12" i="48"/>
  <c r="K7" i="48"/>
  <c r="K14" i="48"/>
  <c r="K16" i="48"/>
  <c r="K13" i="48"/>
  <c r="K8" i="48"/>
  <c r="K11" i="48"/>
  <c r="K15" i="48"/>
  <c r="K9" i="48"/>
  <c r="K10" i="48"/>
  <c r="K6" i="48"/>
  <c r="K20" i="48"/>
  <c r="K17" i="48"/>
  <c r="K18" i="48"/>
  <c r="K19" i="48"/>
  <c r="AC9" i="46"/>
  <c r="AC10" i="46"/>
  <c r="AC11" i="46"/>
  <c r="AC12" i="46"/>
  <c r="AC13" i="46"/>
  <c r="AC14" i="46"/>
  <c r="AC15" i="46"/>
  <c r="AC16" i="46"/>
  <c r="AC17" i="46"/>
  <c r="AC18" i="46"/>
  <c r="AC19" i="46"/>
  <c r="AC20" i="46"/>
  <c r="AC21" i="46"/>
  <c r="AC22" i="46"/>
  <c r="AC23" i="46"/>
  <c r="AC8" i="46"/>
  <c r="AB9" i="46"/>
  <c r="AB10" i="46"/>
  <c r="AB11" i="46"/>
  <c r="AB12" i="46"/>
  <c r="AB13" i="46"/>
  <c r="AB14" i="46"/>
  <c r="AB15" i="46"/>
  <c r="AB16" i="46"/>
  <c r="AB17" i="46"/>
  <c r="AB18" i="46"/>
  <c r="AB21" i="46"/>
  <c r="AB22" i="46"/>
  <c r="AB23" i="46"/>
  <c r="AB8" i="46"/>
  <c r="AA9" i="46"/>
  <c r="AA10" i="46"/>
  <c r="AA11" i="46"/>
  <c r="AA12" i="46"/>
  <c r="AA13" i="46"/>
  <c r="AA14" i="46"/>
  <c r="AA15" i="46"/>
  <c r="AA16" i="46"/>
  <c r="AA17" i="46"/>
  <c r="AA18" i="46"/>
  <c r="AA19" i="46"/>
  <c r="AA20" i="46"/>
  <c r="AA21" i="46"/>
  <c r="AA22" i="46"/>
  <c r="AA23" i="46"/>
  <c r="AA8" i="46"/>
  <c r="Z9" i="46"/>
  <c r="Z10" i="46"/>
  <c r="Z11" i="46"/>
  <c r="Z12" i="46"/>
  <c r="Z13" i="46"/>
  <c r="Z14" i="46"/>
  <c r="Z15" i="46"/>
  <c r="Z16" i="46"/>
  <c r="Z17" i="46"/>
  <c r="Z18" i="46"/>
  <c r="Z19" i="46"/>
  <c r="Z20" i="46"/>
  <c r="Z21" i="46"/>
  <c r="Z22" i="46"/>
  <c r="Z23" i="46"/>
  <c r="Z8" i="46"/>
  <c r="W8" i="46"/>
  <c r="U8" i="46"/>
  <c r="T8" i="46"/>
  <c r="J3" i="49"/>
  <c r="H11" i="49" s="1"/>
  <c r="D91" i="49"/>
  <c r="D92" i="49"/>
  <c r="D93" i="49"/>
  <c r="D94" i="49"/>
  <c r="D95" i="49"/>
  <c r="D96" i="49"/>
  <c r="D97" i="49"/>
  <c r="D98" i="49"/>
  <c r="D99" i="49"/>
  <c r="D100" i="49"/>
  <c r="D101" i="49"/>
  <c r="D102" i="49"/>
  <c r="D103" i="49"/>
  <c r="D104" i="49"/>
  <c r="D90" i="49"/>
  <c r="J5" i="49"/>
  <c r="J4" i="49"/>
  <c r="AE10" i="46"/>
  <c r="AE11" i="46"/>
  <c r="AE12" i="46"/>
  <c r="AE13" i="46"/>
  <c r="AE14" i="46"/>
  <c r="AE15" i="46"/>
  <c r="AE16" i="46"/>
  <c r="AE9" i="46"/>
  <c r="J7" i="46"/>
  <c r="I7" i="46"/>
  <c r="H7" i="46"/>
  <c r="G7" i="46"/>
  <c r="F7" i="46"/>
  <c r="E7" i="46"/>
  <c r="D7" i="46"/>
  <c r="C7" i="46"/>
  <c r="U19" i="48"/>
  <c r="U18" i="48"/>
  <c r="U17" i="48"/>
  <c r="U20" i="48"/>
  <c r="U6" i="48"/>
  <c r="U10" i="48"/>
  <c r="U9" i="48"/>
  <c r="U15" i="48"/>
  <c r="U11" i="48"/>
  <c r="U8" i="48"/>
  <c r="U13" i="48"/>
  <c r="U16" i="48"/>
  <c r="U14" i="48"/>
  <c r="U7" i="48"/>
  <c r="U12" i="48"/>
  <c r="F32" i="53"/>
  <c r="E32" i="53"/>
  <c r="D32" i="53"/>
  <c r="C32" i="53"/>
  <c r="F31" i="53"/>
  <c r="E31" i="53"/>
  <c r="D31" i="53"/>
  <c r="C31" i="53"/>
  <c r="F30" i="53"/>
  <c r="E30" i="53"/>
  <c r="D30" i="53"/>
  <c r="C30" i="53"/>
  <c r="F17" i="53"/>
  <c r="E17" i="53"/>
  <c r="D17" i="53"/>
  <c r="C17" i="53"/>
  <c r="F16" i="53"/>
  <c r="E16" i="53"/>
  <c r="D16" i="53"/>
  <c r="C16" i="53"/>
  <c r="F15" i="53"/>
  <c r="E15" i="53"/>
  <c r="D15" i="53"/>
  <c r="C15" i="53"/>
  <c r="C22" i="49"/>
  <c r="C23" i="49"/>
  <c r="C24" i="49"/>
  <c r="C25" i="49"/>
  <c r="C26" i="49"/>
  <c r="C27" i="49"/>
  <c r="C28" i="49"/>
  <c r="C29" i="49"/>
  <c r="C30" i="49"/>
  <c r="C31" i="49"/>
  <c r="C32" i="49"/>
  <c r="C33" i="49"/>
  <c r="C34" i="49"/>
  <c r="C35" i="49"/>
  <c r="C21" i="49"/>
  <c r="B55" i="12"/>
  <c r="C55" i="12" s="1"/>
  <c r="B56" i="12"/>
  <c r="C56" i="12" s="1"/>
  <c r="B57" i="12"/>
  <c r="C57" i="12" s="1"/>
  <c r="B58" i="12"/>
  <c r="C58" i="12" s="1"/>
  <c r="B59" i="12"/>
  <c r="C59" i="12" s="1"/>
  <c r="B60" i="12"/>
  <c r="C60" i="12" s="1"/>
  <c r="B61" i="12"/>
  <c r="C61" i="12" s="1"/>
  <c r="B62" i="12"/>
  <c r="C62" i="12" s="1"/>
  <c r="B63" i="12"/>
  <c r="C63" i="12" s="1"/>
  <c r="B64" i="12"/>
  <c r="C64" i="12" s="1"/>
  <c r="B65" i="12"/>
  <c r="C65" i="12" s="1"/>
  <c r="B66" i="12"/>
  <c r="C66" i="12" s="1"/>
  <c r="B67" i="12"/>
  <c r="C67" i="12" s="1"/>
  <c r="B68" i="12"/>
  <c r="C68" i="12" s="1"/>
  <c r="B54" i="12"/>
  <c r="C54" i="12" s="1"/>
  <c r="B36" i="11"/>
  <c r="B53" i="11" s="1"/>
  <c r="B70" i="11" s="1"/>
  <c r="B87" i="11" s="1"/>
  <c r="B104" i="11" s="1"/>
  <c r="B121" i="11" s="1"/>
  <c r="B140" i="11" s="1"/>
  <c r="B37" i="18"/>
  <c r="B38" i="18"/>
  <c r="B39" i="18"/>
  <c r="B40" i="18"/>
  <c r="B41" i="18"/>
  <c r="B42" i="18"/>
  <c r="B43" i="18"/>
  <c r="B44" i="18"/>
  <c r="B45" i="18"/>
  <c r="B46" i="18"/>
  <c r="B47" i="18"/>
  <c r="B48" i="18"/>
  <c r="B49" i="18"/>
  <c r="B50" i="18"/>
  <c r="B36" i="18"/>
  <c r="B38" i="13"/>
  <c r="B39" i="13"/>
  <c r="B40" i="13"/>
  <c r="B41" i="13"/>
  <c r="B42" i="13"/>
  <c r="B43" i="13"/>
  <c r="B44" i="13"/>
  <c r="B45" i="13"/>
  <c r="B46" i="13"/>
  <c r="B47" i="13"/>
  <c r="B48" i="13"/>
  <c r="B49" i="13"/>
  <c r="B50" i="13"/>
  <c r="B51" i="13"/>
  <c r="B37" i="13"/>
  <c r="B37" i="10"/>
  <c r="B55" i="10" s="1"/>
  <c r="B38" i="10"/>
  <c r="B56" i="10" s="1"/>
  <c r="B39" i="10"/>
  <c r="B57" i="10" s="1"/>
  <c r="B40" i="10"/>
  <c r="B58" i="10" s="1"/>
  <c r="B41" i="10"/>
  <c r="B59" i="10" s="1"/>
  <c r="B42" i="10"/>
  <c r="B60" i="10" s="1"/>
  <c r="B43" i="10"/>
  <c r="B61" i="10" s="1"/>
  <c r="B44" i="10"/>
  <c r="B62" i="10" s="1"/>
  <c r="B45" i="10"/>
  <c r="B63" i="10" s="1"/>
  <c r="B46" i="10"/>
  <c r="B64" i="10" s="1"/>
  <c r="B47" i="10"/>
  <c r="B65" i="10" s="1"/>
  <c r="B48" i="10"/>
  <c r="B66" i="10" s="1"/>
  <c r="B49" i="10"/>
  <c r="B67" i="10" s="1"/>
  <c r="B50" i="10"/>
  <c r="B68" i="10" s="1"/>
  <c r="B36" i="10"/>
  <c r="B54" i="10" s="1"/>
  <c r="B34" i="30"/>
  <c r="B35" i="30"/>
  <c r="B36" i="30"/>
  <c r="B37" i="30"/>
  <c r="B38" i="30"/>
  <c r="B39" i="30"/>
  <c r="B40" i="30"/>
  <c r="B41" i="30"/>
  <c r="B42" i="30"/>
  <c r="B43" i="30"/>
  <c r="B44" i="30"/>
  <c r="B45" i="30"/>
  <c r="B46" i="30"/>
  <c r="B47" i="30"/>
  <c r="B48" i="30"/>
  <c r="C140" i="11" l="1"/>
  <c r="B157" i="11"/>
  <c r="H12" i="49"/>
  <c r="H15" i="49"/>
  <c r="H16" i="49"/>
  <c r="M13" i="59"/>
  <c r="N13" i="59"/>
  <c r="O13" i="59"/>
  <c r="P13" i="59"/>
  <c r="Q13" i="59"/>
  <c r="R13" i="59"/>
  <c r="S13" i="59"/>
  <c r="T13" i="59"/>
  <c r="U13" i="59"/>
  <c r="V13" i="59"/>
  <c r="W13" i="59"/>
  <c r="X13" i="59"/>
  <c r="Y13" i="59"/>
  <c r="Z13" i="59"/>
  <c r="AA13" i="59"/>
  <c r="AB13" i="59"/>
  <c r="AC13" i="59"/>
  <c r="AD13" i="59"/>
  <c r="AE13" i="59"/>
  <c r="AF13" i="59"/>
  <c r="AG13" i="59"/>
  <c r="AH13" i="59"/>
  <c r="AI13" i="59"/>
  <c r="AJ13" i="59"/>
  <c r="AK13" i="59"/>
  <c r="AL13" i="59"/>
  <c r="AM13" i="59"/>
  <c r="AN13" i="59"/>
  <c r="AO13" i="59"/>
  <c r="AP13" i="59"/>
  <c r="AQ13" i="59"/>
  <c r="AR13" i="59"/>
  <c r="AS13" i="59"/>
  <c r="AT13" i="59"/>
  <c r="AU13" i="59"/>
  <c r="AV13" i="59"/>
  <c r="AW13" i="59"/>
  <c r="AX13" i="59"/>
  <c r="AY13" i="59"/>
  <c r="AZ13" i="59"/>
  <c r="BA13" i="59"/>
  <c r="B53" i="18"/>
  <c r="C36" i="18"/>
  <c r="B67" i="18"/>
  <c r="C50" i="18"/>
  <c r="B66" i="18"/>
  <c r="C49" i="18"/>
  <c r="B65" i="18"/>
  <c r="C48" i="18"/>
  <c r="B64" i="18"/>
  <c r="C47" i="18"/>
  <c r="B63" i="18"/>
  <c r="C46" i="18"/>
  <c r="B62" i="18"/>
  <c r="C45" i="18"/>
  <c r="B61" i="18"/>
  <c r="C44" i="18"/>
  <c r="B60" i="18"/>
  <c r="C43" i="18"/>
  <c r="B59" i="18"/>
  <c r="C42" i="18"/>
  <c r="B58" i="18"/>
  <c r="C41" i="18"/>
  <c r="B57" i="18"/>
  <c r="C40" i="18"/>
  <c r="B56" i="18"/>
  <c r="C39" i="18"/>
  <c r="B55" i="18"/>
  <c r="C38" i="18"/>
  <c r="B54" i="18"/>
  <c r="C37" i="18"/>
  <c r="B56" i="13"/>
  <c r="D39" i="13"/>
  <c r="C39" i="13"/>
  <c r="B55" i="13"/>
  <c r="D38" i="13"/>
  <c r="C38" i="13"/>
  <c r="B58" i="13"/>
  <c r="D41" i="13"/>
  <c r="C41" i="13"/>
  <c r="B57" i="13"/>
  <c r="D40" i="13"/>
  <c r="C40" i="13"/>
  <c r="B54" i="13"/>
  <c r="D37" i="13"/>
  <c r="C37" i="13"/>
  <c r="B68" i="13"/>
  <c r="D51" i="13"/>
  <c r="C51" i="13"/>
  <c r="B67" i="13"/>
  <c r="D50" i="13"/>
  <c r="C50" i="13"/>
  <c r="B66" i="13"/>
  <c r="D49" i="13"/>
  <c r="C49" i="13"/>
  <c r="B65" i="13"/>
  <c r="D48" i="13"/>
  <c r="C48" i="13"/>
  <c r="B64" i="13"/>
  <c r="D47" i="13"/>
  <c r="C47" i="13"/>
  <c r="B63" i="13"/>
  <c r="D46" i="13"/>
  <c r="C46" i="13"/>
  <c r="B62" i="13"/>
  <c r="C45" i="13"/>
  <c r="D45" i="13"/>
  <c r="B61" i="13"/>
  <c r="C44" i="13"/>
  <c r="D44" i="13"/>
  <c r="B60" i="13"/>
  <c r="D43" i="13"/>
  <c r="C43" i="13"/>
  <c r="B59" i="13"/>
  <c r="C42" i="13"/>
  <c r="D42" i="13"/>
  <c r="G13" i="11"/>
  <c r="G14" i="11"/>
  <c r="B54" i="30"/>
  <c r="C35" i="30"/>
  <c r="B55" i="30"/>
  <c r="C36" i="30"/>
  <c r="B53" i="30"/>
  <c r="C34" i="30"/>
  <c r="B67" i="30"/>
  <c r="C48" i="30"/>
  <c r="B66" i="30"/>
  <c r="C47" i="30"/>
  <c r="B65" i="30"/>
  <c r="C46" i="30"/>
  <c r="B64" i="30"/>
  <c r="C45" i="30"/>
  <c r="B63" i="30"/>
  <c r="C44" i="30"/>
  <c r="B62" i="30"/>
  <c r="C43" i="30"/>
  <c r="B56" i="30"/>
  <c r="C37" i="30"/>
  <c r="B61" i="30"/>
  <c r="C42" i="30"/>
  <c r="B60" i="30"/>
  <c r="C41" i="30"/>
  <c r="B59" i="30"/>
  <c r="C40" i="30"/>
  <c r="B58" i="30"/>
  <c r="C39" i="30"/>
  <c r="B57" i="30"/>
  <c r="C38" i="30"/>
  <c r="B50" i="11"/>
  <c r="B67" i="11" s="1"/>
  <c r="B84" i="11" s="1"/>
  <c r="B101" i="11" s="1"/>
  <c r="B118" i="11" s="1"/>
  <c r="B135" i="11" s="1"/>
  <c r="B154" i="11" s="1"/>
  <c r="C135" i="11"/>
  <c r="C84" i="11"/>
  <c r="C33" i="11"/>
  <c r="C101" i="11"/>
  <c r="C50" i="11"/>
  <c r="C118" i="11"/>
  <c r="C67" i="11"/>
  <c r="B49" i="11"/>
  <c r="B66" i="11" s="1"/>
  <c r="B83" i="11" s="1"/>
  <c r="B100" i="11" s="1"/>
  <c r="B117" i="11" s="1"/>
  <c r="B134" i="11" s="1"/>
  <c r="B153" i="11" s="1"/>
  <c r="C134" i="11"/>
  <c r="C83" i="11"/>
  <c r="C32" i="11"/>
  <c r="C100" i="11"/>
  <c r="C49" i="11"/>
  <c r="C117" i="11"/>
  <c r="C66" i="11"/>
  <c r="B48" i="11"/>
  <c r="B65" i="11" s="1"/>
  <c r="B82" i="11" s="1"/>
  <c r="B99" i="11" s="1"/>
  <c r="B116" i="11" s="1"/>
  <c r="B133" i="11" s="1"/>
  <c r="B152" i="11" s="1"/>
  <c r="C133" i="11"/>
  <c r="C82" i="11"/>
  <c r="C31" i="11"/>
  <c r="C99" i="11"/>
  <c r="C48" i="11"/>
  <c r="C116" i="11"/>
  <c r="C65" i="11"/>
  <c r="B47" i="11"/>
  <c r="B64" i="11" s="1"/>
  <c r="B81" i="11" s="1"/>
  <c r="B98" i="11" s="1"/>
  <c r="B115" i="11" s="1"/>
  <c r="B132" i="11" s="1"/>
  <c r="B151" i="11" s="1"/>
  <c r="C81" i="11"/>
  <c r="C30" i="11"/>
  <c r="C98" i="11"/>
  <c r="C47" i="11"/>
  <c r="C115" i="11"/>
  <c r="C64" i="11"/>
  <c r="C132" i="11"/>
  <c r="B46" i="11"/>
  <c r="B63" i="11" s="1"/>
  <c r="B80" i="11" s="1"/>
  <c r="B97" i="11" s="1"/>
  <c r="B114" i="11" s="1"/>
  <c r="B131" i="11" s="1"/>
  <c r="B150" i="11" s="1"/>
  <c r="C29" i="11"/>
  <c r="C97" i="11"/>
  <c r="C46" i="11"/>
  <c r="C114" i="11"/>
  <c r="C63" i="11"/>
  <c r="C131" i="11"/>
  <c r="C80" i="11"/>
  <c r="B45" i="11"/>
  <c r="B62" i="11" s="1"/>
  <c r="B79" i="11" s="1"/>
  <c r="B96" i="11" s="1"/>
  <c r="B113" i="11" s="1"/>
  <c r="B130" i="11" s="1"/>
  <c r="B149" i="11" s="1"/>
  <c r="C96" i="11"/>
  <c r="C45" i="11"/>
  <c r="C113" i="11"/>
  <c r="C62" i="11"/>
  <c r="C130" i="11"/>
  <c r="C79" i="11"/>
  <c r="C28" i="11"/>
  <c r="B44" i="11"/>
  <c r="B61" i="11" s="1"/>
  <c r="B78" i="11" s="1"/>
  <c r="B95" i="11" s="1"/>
  <c r="B112" i="11" s="1"/>
  <c r="B129" i="11" s="1"/>
  <c r="B148" i="11" s="1"/>
  <c r="C95" i="11"/>
  <c r="C44" i="11"/>
  <c r="C112" i="11"/>
  <c r="C61" i="11"/>
  <c r="C129" i="11"/>
  <c r="C78" i="11"/>
  <c r="C27" i="11"/>
  <c r="B43" i="11"/>
  <c r="B60" i="11" s="1"/>
  <c r="B77" i="11" s="1"/>
  <c r="B94" i="11" s="1"/>
  <c r="B111" i="11" s="1"/>
  <c r="B128" i="11" s="1"/>
  <c r="B147" i="11" s="1"/>
  <c r="C94" i="11"/>
  <c r="C26" i="11"/>
  <c r="C43" i="11"/>
  <c r="C60" i="11"/>
  <c r="C111" i="11"/>
  <c r="C128" i="11"/>
  <c r="C77" i="11"/>
  <c r="B42" i="11"/>
  <c r="B59" i="11" s="1"/>
  <c r="B76" i="11" s="1"/>
  <c r="B93" i="11" s="1"/>
  <c r="B110" i="11" s="1"/>
  <c r="B127" i="11" s="1"/>
  <c r="B146" i="11" s="1"/>
  <c r="C93" i="11"/>
  <c r="C42" i="11"/>
  <c r="C110" i="11"/>
  <c r="C59" i="11"/>
  <c r="C127" i="11"/>
  <c r="C76" i="11"/>
  <c r="C25" i="11"/>
  <c r="B41" i="11"/>
  <c r="B58" i="11" s="1"/>
  <c r="B75" i="11" s="1"/>
  <c r="B92" i="11" s="1"/>
  <c r="B109" i="11" s="1"/>
  <c r="B126" i="11" s="1"/>
  <c r="B145" i="11" s="1"/>
  <c r="C92" i="11"/>
  <c r="C41" i="11"/>
  <c r="C109" i="11"/>
  <c r="C58" i="11"/>
  <c r="C126" i="11"/>
  <c r="C75" i="11"/>
  <c r="C24" i="11"/>
  <c r="B40" i="11"/>
  <c r="B57" i="11" s="1"/>
  <c r="B74" i="11" s="1"/>
  <c r="B91" i="11" s="1"/>
  <c r="B108" i="11" s="1"/>
  <c r="B125" i="11" s="1"/>
  <c r="B144" i="11" s="1"/>
  <c r="C91" i="11"/>
  <c r="C40" i="11"/>
  <c r="C57" i="11"/>
  <c r="C108" i="11"/>
  <c r="C125" i="11"/>
  <c r="C74" i="11"/>
  <c r="C23" i="11"/>
  <c r="B39" i="11"/>
  <c r="B56" i="11" s="1"/>
  <c r="B73" i="11" s="1"/>
  <c r="B90" i="11" s="1"/>
  <c r="B107" i="11" s="1"/>
  <c r="B124" i="11" s="1"/>
  <c r="B143" i="11" s="1"/>
  <c r="C39" i="11"/>
  <c r="C107" i="11"/>
  <c r="C56" i="11"/>
  <c r="C124" i="11"/>
  <c r="C73" i="11"/>
  <c r="C22" i="11"/>
  <c r="C90" i="11"/>
  <c r="B38" i="11"/>
  <c r="B55" i="11" s="1"/>
  <c r="B72" i="11" s="1"/>
  <c r="B89" i="11" s="1"/>
  <c r="B106" i="11" s="1"/>
  <c r="B123" i="11" s="1"/>
  <c r="B142" i="11" s="1"/>
  <c r="C106" i="11"/>
  <c r="C55" i="11"/>
  <c r="C123" i="11"/>
  <c r="C72" i="11"/>
  <c r="C21" i="11"/>
  <c r="C89" i="11"/>
  <c r="C38" i="11"/>
  <c r="B37" i="11"/>
  <c r="B54" i="11" s="1"/>
  <c r="B71" i="11" s="1"/>
  <c r="B88" i="11" s="1"/>
  <c r="B105" i="11" s="1"/>
  <c r="B122" i="11" s="1"/>
  <c r="B141" i="11" s="1"/>
  <c r="C105" i="11"/>
  <c r="C54" i="11"/>
  <c r="C122" i="11"/>
  <c r="C71" i="11"/>
  <c r="C20" i="11"/>
  <c r="C88" i="11"/>
  <c r="C37" i="11"/>
  <c r="M74" i="58"/>
  <c r="O74" i="58"/>
  <c r="K74" i="58"/>
  <c r="C74" i="58"/>
  <c r="I74" i="58"/>
  <c r="G74" i="58"/>
  <c r="E74" i="58"/>
  <c r="B43" i="49"/>
  <c r="D26" i="49"/>
  <c r="D25" i="49"/>
  <c r="B41" i="49"/>
  <c r="C41" i="49" s="1"/>
  <c r="D24" i="49"/>
  <c r="B40" i="49"/>
  <c r="C40" i="49" s="1"/>
  <c r="D23" i="49"/>
  <c r="B39" i="49"/>
  <c r="C39" i="49" s="1"/>
  <c r="D22" i="49"/>
  <c r="D21" i="49"/>
  <c r="B52" i="49"/>
  <c r="D35" i="49"/>
  <c r="B51" i="49"/>
  <c r="D34" i="49"/>
  <c r="B49" i="49"/>
  <c r="B66" i="49" s="1"/>
  <c r="D32" i="49"/>
  <c r="B48" i="49"/>
  <c r="C48" i="49" s="1"/>
  <c r="D31" i="49"/>
  <c r="B47" i="49"/>
  <c r="C47" i="49" s="1"/>
  <c r="D30" i="49"/>
  <c r="B46" i="49"/>
  <c r="C46" i="49" s="1"/>
  <c r="D29" i="49"/>
  <c r="B50" i="49"/>
  <c r="D33" i="49"/>
  <c r="B45" i="49"/>
  <c r="D28" i="49"/>
  <c r="B44" i="49"/>
  <c r="C44" i="49" s="1"/>
  <c r="D27" i="49"/>
  <c r="H9" i="11"/>
  <c r="H10" i="11" s="1"/>
  <c r="B42" i="49"/>
  <c r="C42" i="49" s="1"/>
  <c r="B38" i="49"/>
  <c r="C38" i="49" s="1"/>
  <c r="B67" i="49"/>
  <c r="C157" i="11" l="1"/>
  <c r="B174" i="11"/>
  <c r="B191" i="11" s="1"/>
  <c r="C174" i="11"/>
  <c r="C191" i="11"/>
  <c r="C154" i="11"/>
  <c r="B171" i="11"/>
  <c r="C146" i="11"/>
  <c r="B163" i="11"/>
  <c r="C143" i="11"/>
  <c r="B160" i="11"/>
  <c r="C149" i="11"/>
  <c r="B166" i="11"/>
  <c r="C152" i="11"/>
  <c r="B169" i="11"/>
  <c r="C141" i="11"/>
  <c r="B158" i="11"/>
  <c r="C144" i="11"/>
  <c r="B161" i="11"/>
  <c r="C147" i="11"/>
  <c r="B164" i="11"/>
  <c r="C150" i="11"/>
  <c r="B167" i="11"/>
  <c r="C142" i="11"/>
  <c r="B159" i="11"/>
  <c r="C153" i="11"/>
  <c r="B170" i="11"/>
  <c r="C145" i="11"/>
  <c r="B162" i="11"/>
  <c r="C151" i="11"/>
  <c r="B168" i="11"/>
  <c r="C148" i="11"/>
  <c r="B165" i="11"/>
  <c r="B76" i="18"/>
  <c r="C59" i="18"/>
  <c r="B77" i="18"/>
  <c r="C60" i="18"/>
  <c r="B75" i="18"/>
  <c r="C58" i="18"/>
  <c r="B78" i="18"/>
  <c r="C61" i="18"/>
  <c r="B79" i="18"/>
  <c r="C62" i="18"/>
  <c r="B80" i="18"/>
  <c r="C63" i="18"/>
  <c r="B81" i="18"/>
  <c r="C64" i="18"/>
  <c r="B71" i="18"/>
  <c r="C54" i="18"/>
  <c r="B82" i="18"/>
  <c r="C65" i="18"/>
  <c r="B72" i="18"/>
  <c r="C55" i="18"/>
  <c r="B83" i="18"/>
  <c r="C66" i="18"/>
  <c r="B73" i="18"/>
  <c r="C56" i="18"/>
  <c r="B84" i="18"/>
  <c r="C67" i="18"/>
  <c r="B74" i="18"/>
  <c r="C57" i="18"/>
  <c r="B70" i="18"/>
  <c r="C53" i="18"/>
  <c r="B83" i="13"/>
  <c r="C66" i="13"/>
  <c r="D66" i="13"/>
  <c r="B76" i="13"/>
  <c r="D59" i="13"/>
  <c r="C59" i="13"/>
  <c r="B84" i="13"/>
  <c r="C67" i="13"/>
  <c r="D67" i="13"/>
  <c r="B77" i="13"/>
  <c r="D60" i="13"/>
  <c r="C60" i="13"/>
  <c r="B85" i="13"/>
  <c r="C68" i="13"/>
  <c r="D68" i="13"/>
  <c r="B78" i="13"/>
  <c r="C61" i="13"/>
  <c r="D61" i="13"/>
  <c r="B71" i="13"/>
  <c r="C54" i="13"/>
  <c r="D54" i="13"/>
  <c r="B79" i="13"/>
  <c r="D62" i="13"/>
  <c r="C62" i="13"/>
  <c r="B74" i="13"/>
  <c r="C57" i="13"/>
  <c r="D57" i="13"/>
  <c r="B80" i="13"/>
  <c r="D63" i="13"/>
  <c r="C63" i="13"/>
  <c r="B75" i="13"/>
  <c r="C58" i="13"/>
  <c r="D58" i="13"/>
  <c r="B81" i="13"/>
  <c r="C64" i="13"/>
  <c r="D64" i="13"/>
  <c r="B72" i="13"/>
  <c r="C55" i="13"/>
  <c r="D55" i="13"/>
  <c r="B82" i="13"/>
  <c r="C65" i="13"/>
  <c r="D65" i="13"/>
  <c r="B73" i="13"/>
  <c r="C56" i="13"/>
  <c r="D56" i="13"/>
  <c r="H13" i="11"/>
  <c r="H14" i="11"/>
  <c r="B74" i="30"/>
  <c r="C57" i="30"/>
  <c r="B80" i="30"/>
  <c r="C63" i="30"/>
  <c r="B81" i="30"/>
  <c r="C64" i="30"/>
  <c r="B75" i="30"/>
  <c r="C58" i="30"/>
  <c r="B76" i="30"/>
  <c r="C59" i="30"/>
  <c r="B82" i="30"/>
  <c r="C65" i="30"/>
  <c r="B77" i="30"/>
  <c r="C60" i="30"/>
  <c r="B83" i="30"/>
  <c r="C66" i="30"/>
  <c r="B78" i="30"/>
  <c r="C61" i="30"/>
  <c r="B84" i="30"/>
  <c r="C67" i="30"/>
  <c r="B73" i="30"/>
  <c r="C56" i="30"/>
  <c r="C53" i="30"/>
  <c r="B70" i="30"/>
  <c r="C70" i="30" s="1"/>
  <c r="B72" i="30"/>
  <c r="C55" i="30"/>
  <c r="B79" i="30"/>
  <c r="C62" i="30"/>
  <c r="B71" i="30"/>
  <c r="C54" i="30"/>
  <c r="C67" i="49"/>
  <c r="B85" i="49"/>
  <c r="C66" i="49"/>
  <c r="B84" i="49"/>
  <c r="D49" i="49"/>
  <c r="I30" i="37" s="1"/>
  <c r="C49" i="49"/>
  <c r="D43" i="49"/>
  <c r="I24" i="37" s="1"/>
  <c r="C43" i="49"/>
  <c r="D51" i="49"/>
  <c r="I32" i="37" s="1"/>
  <c r="C51" i="49"/>
  <c r="D52" i="49"/>
  <c r="I33" i="37" s="1"/>
  <c r="C52" i="49"/>
  <c r="B60" i="49"/>
  <c r="D45" i="49"/>
  <c r="I26" i="37" s="1"/>
  <c r="C45" i="49"/>
  <c r="D50" i="49"/>
  <c r="I31" i="37" s="1"/>
  <c r="C50" i="49"/>
  <c r="B68" i="49"/>
  <c r="R74" i="58"/>
  <c r="B69" i="49"/>
  <c r="B62" i="49"/>
  <c r="D64" i="49"/>
  <c r="E30" i="49"/>
  <c r="E64" i="49" s="1"/>
  <c r="B64" i="49"/>
  <c r="D47" i="49"/>
  <c r="I28" i="37" s="1"/>
  <c r="D65" i="49"/>
  <c r="E31" i="49"/>
  <c r="E65" i="49" s="1"/>
  <c r="B59" i="49"/>
  <c r="B77" i="49" s="1"/>
  <c r="D42" i="49"/>
  <c r="I23" i="37" s="1"/>
  <c r="B65" i="49"/>
  <c r="D48" i="49"/>
  <c r="I29" i="37" s="1"/>
  <c r="E32" i="49"/>
  <c r="E66" i="49" s="1"/>
  <c r="D66" i="49"/>
  <c r="E34" i="49"/>
  <c r="E68" i="49" s="1"/>
  <c r="D68" i="49"/>
  <c r="E35" i="49"/>
  <c r="E69" i="49" s="1"/>
  <c r="D69" i="49"/>
  <c r="E21" i="49"/>
  <c r="E55" i="49" s="1"/>
  <c r="D55" i="49"/>
  <c r="E22" i="49"/>
  <c r="E56" i="49" s="1"/>
  <c r="D56" i="49"/>
  <c r="B55" i="49"/>
  <c r="B73" i="49" s="1"/>
  <c r="D38" i="49"/>
  <c r="I19" i="37" s="1"/>
  <c r="B56" i="49"/>
  <c r="D39" i="49"/>
  <c r="I20" i="37" s="1"/>
  <c r="D61" i="49"/>
  <c r="E27" i="49"/>
  <c r="E61" i="49" s="1"/>
  <c r="E23" i="49"/>
  <c r="E57" i="49" s="1"/>
  <c r="D57" i="49"/>
  <c r="B61" i="49"/>
  <c r="D44" i="49"/>
  <c r="I25" i="37" s="1"/>
  <c r="B57" i="49"/>
  <c r="D40" i="49"/>
  <c r="I21" i="37" s="1"/>
  <c r="D62" i="49"/>
  <c r="E28" i="49"/>
  <c r="E62" i="49" s="1"/>
  <c r="E24" i="49"/>
  <c r="E58" i="49" s="1"/>
  <c r="D58" i="49"/>
  <c r="B58" i="49"/>
  <c r="D41" i="49"/>
  <c r="I22" i="37" s="1"/>
  <c r="E33" i="49"/>
  <c r="E67" i="49" s="1"/>
  <c r="D67" i="49"/>
  <c r="D59" i="49"/>
  <c r="E25" i="49"/>
  <c r="E59" i="49" s="1"/>
  <c r="D63" i="49"/>
  <c r="E29" i="49"/>
  <c r="E63" i="49" s="1"/>
  <c r="D60" i="49"/>
  <c r="E26" i="49"/>
  <c r="E60" i="49" s="1"/>
  <c r="B63" i="49"/>
  <c r="D46" i="49"/>
  <c r="I27" i="37" s="1"/>
  <c r="I9" i="11"/>
  <c r="I10" i="11" s="1"/>
  <c r="C77" i="49" l="1"/>
  <c r="B94" i="49"/>
  <c r="C94" i="49" s="1"/>
  <c r="C85" i="49"/>
  <c r="B102" i="49"/>
  <c r="C102" i="49" s="1"/>
  <c r="C73" i="49"/>
  <c r="B90" i="49"/>
  <c r="C90" i="49" s="1"/>
  <c r="C84" i="49"/>
  <c r="B101" i="49"/>
  <c r="C101" i="49" s="1"/>
  <c r="C158" i="11"/>
  <c r="C175" i="11"/>
  <c r="C192" i="11"/>
  <c r="B175" i="11"/>
  <c r="B192" i="11" s="1"/>
  <c r="C169" i="11"/>
  <c r="C186" i="11"/>
  <c r="C203" i="11"/>
  <c r="B186" i="11"/>
  <c r="B203" i="11" s="1"/>
  <c r="C167" i="11"/>
  <c r="C184" i="11"/>
  <c r="C201" i="11"/>
  <c r="B184" i="11"/>
  <c r="B201" i="11" s="1"/>
  <c r="C166" i="11"/>
  <c r="C200" i="11"/>
  <c r="B183" i="11"/>
  <c r="B200" i="11" s="1"/>
  <c r="C183" i="11"/>
  <c r="C165" i="11"/>
  <c r="B182" i="11"/>
  <c r="B199" i="11" s="1"/>
  <c r="C182" i="11"/>
  <c r="C199" i="11"/>
  <c r="C160" i="11"/>
  <c r="C177" i="11"/>
  <c r="B177" i="11"/>
  <c r="B194" i="11" s="1"/>
  <c r="C194" i="11"/>
  <c r="C161" i="11"/>
  <c r="B178" i="11"/>
  <c r="B195" i="11" s="1"/>
  <c r="C195" i="11"/>
  <c r="C178" i="11"/>
  <c r="C168" i="11"/>
  <c r="C185" i="11"/>
  <c r="C202" i="11"/>
  <c r="B185" i="11"/>
  <c r="B202" i="11" s="1"/>
  <c r="C163" i="11"/>
  <c r="B180" i="11"/>
  <c r="B197" i="11" s="1"/>
  <c r="C197" i="11"/>
  <c r="C180" i="11"/>
  <c r="C162" i="11"/>
  <c r="C196" i="11"/>
  <c r="C179" i="11"/>
  <c r="B179" i="11"/>
  <c r="B196" i="11" s="1"/>
  <c r="C171" i="11"/>
  <c r="B188" i="11"/>
  <c r="B205" i="11" s="1"/>
  <c r="C188" i="11"/>
  <c r="C205" i="11"/>
  <c r="C170" i="11"/>
  <c r="C187" i="11"/>
  <c r="C204" i="11"/>
  <c r="B187" i="11"/>
  <c r="B204" i="11" s="1"/>
  <c r="C164" i="11"/>
  <c r="C181" i="11"/>
  <c r="C198" i="11"/>
  <c r="B181" i="11"/>
  <c r="B198" i="11" s="1"/>
  <c r="C159" i="11"/>
  <c r="C176" i="11"/>
  <c r="C193" i="11"/>
  <c r="B176" i="11"/>
  <c r="B193" i="11" s="1"/>
  <c r="B89" i="18"/>
  <c r="C89" i="18" s="1"/>
  <c r="C72" i="18"/>
  <c r="B99" i="18"/>
  <c r="C99" i="18" s="1"/>
  <c r="C82" i="18"/>
  <c r="B88" i="18"/>
  <c r="C88" i="18" s="1"/>
  <c r="C71" i="18"/>
  <c r="B98" i="18"/>
  <c r="C98" i="18" s="1"/>
  <c r="C81" i="18"/>
  <c r="B97" i="18"/>
  <c r="C97" i="18" s="1"/>
  <c r="C80" i="18"/>
  <c r="B96" i="18"/>
  <c r="C96" i="18" s="1"/>
  <c r="C79" i="18"/>
  <c r="B87" i="18"/>
  <c r="C87" i="18" s="1"/>
  <c r="C70" i="18"/>
  <c r="B95" i="18"/>
  <c r="C95" i="18" s="1"/>
  <c r="C78" i="18"/>
  <c r="B91" i="18"/>
  <c r="C91" i="18" s="1"/>
  <c r="C74" i="18"/>
  <c r="B92" i="18"/>
  <c r="C92" i="18" s="1"/>
  <c r="C75" i="18"/>
  <c r="B101" i="18"/>
  <c r="C101" i="18" s="1"/>
  <c r="C84" i="18"/>
  <c r="B94" i="18"/>
  <c r="C94" i="18" s="1"/>
  <c r="C77" i="18"/>
  <c r="B100" i="18"/>
  <c r="C100" i="18" s="1"/>
  <c r="C83" i="18"/>
  <c r="B90" i="18"/>
  <c r="C90" i="18" s="1"/>
  <c r="C73" i="18"/>
  <c r="B93" i="18"/>
  <c r="C93" i="18" s="1"/>
  <c r="C76" i="18"/>
  <c r="B97" i="13"/>
  <c r="C78" i="13"/>
  <c r="D78" i="13"/>
  <c r="B90" i="13"/>
  <c r="C71" i="13"/>
  <c r="D71" i="13"/>
  <c r="B104" i="13"/>
  <c r="C85" i="13"/>
  <c r="D85" i="13"/>
  <c r="B96" i="13"/>
  <c r="C77" i="13"/>
  <c r="D77" i="13"/>
  <c r="B103" i="13"/>
  <c r="D84" i="13"/>
  <c r="C84" i="13"/>
  <c r="B98" i="13"/>
  <c r="C79" i="13"/>
  <c r="D79" i="13"/>
  <c r="B94" i="13"/>
  <c r="C75" i="13"/>
  <c r="D75" i="13"/>
  <c r="B99" i="13"/>
  <c r="C80" i="13"/>
  <c r="D80" i="13"/>
  <c r="B91" i="13"/>
  <c r="D72" i="13"/>
  <c r="C72" i="13"/>
  <c r="B100" i="13"/>
  <c r="D81" i="13"/>
  <c r="C81" i="13"/>
  <c r="B95" i="13"/>
  <c r="C76" i="13"/>
  <c r="D76" i="13"/>
  <c r="B92" i="13"/>
  <c r="D73" i="13"/>
  <c r="C73" i="13"/>
  <c r="B93" i="13"/>
  <c r="C74" i="13"/>
  <c r="D74" i="13"/>
  <c r="B101" i="13"/>
  <c r="D82" i="13"/>
  <c r="C82" i="13"/>
  <c r="B102" i="13"/>
  <c r="D83" i="13"/>
  <c r="C83" i="13"/>
  <c r="I13" i="11"/>
  <c r="I14" i="11"/>
  <c r="B90" i="30"/>
  <c r="B108" i="30" s="1"/>
  <c r="C73" i="30"/>
  <c r="D67" i="30"/>
  <c r="E67" i="30"/>
  <c r="H67" i="30"/>
  <c r="F67" i="30"/>
  <c r="G67" i="30"/>
  <c r="H56" i="30"/>
  <c r="D56" i="30"/>
  <c r="F56" i="30"/>
  <c r="E56" i="30"/>
  <c r="G56" i="30"/>
  <c r="B100" i="30"/>
  <c r="B118" i="30" s="1"/>
  <c r="C83" i="30"/>
  <c r="E60" i="30"/>
  <c r="F60" i="30"/>
  <c r="H60" i="30"/>
  <c r="D60" i="30"/>
  <c r="G60" i="30"/>
  <c r="B96" i="30"/>
  <c r="B114" i="30" s="1"/>
  <c r="C79" i="30"/>
  <c r="H55" i="30"/>
  <c r="D55" i="30"/>
  <c r="F55" i="30"/>
  <c r="E55" i="30"/>
  <c r="G55" i="30"/>
  <c r="B101" i="30"/>
  <c r="B119" i="30" s="1"/>
  <c r="C84" i="30"/>
  <c r="B95" i="30"/>
  <c r="B113" i="30" s="1"/>
  <c r="C78" i="30"/>
  <c r="B99" i="30"/>
  <c r="B117" i="30" s="1"/>
  <c r="C82" i="30"/>
  <c r="B88" i="30"/>
  <c r="B106" i="30" s="1"/>
  <c r="C71" i="30"/>
  <c r="F62" i="30"/>
  <c r="E62" i="30"/>
  <c r="H62" i="30"/>
  <c r="D62" i="30"/>
  <c r="G62" i="30"/>
  <c r="B89" i="30"/>
  <c r="B107" i="30" s="1"/>
  <c r="C72" i="30"/>
  <c r="F63" i="30"/>
  <c r="D63" i="30"/>
  <c r="H63" i="30"/>
  <c r="E63" i="30"/>
  <c r="G63" i="30"/>
  <c r="F54" i="30"/>
  <c r="H54" i="30"/>
  <c r="E54" i="30"/>
  <c r="D54" i="30"/>
  <c r="G54" i="30"/>
  <c r="B92" i="30"/>
  <c r="B110" i="30" s="1"/>
  <c r="C75" i="30"/>
  <c r="D66" i="30"/>
  <c r="E66" i="30"/>
  <c r="F66" i="30"/>
  <c r="H66" i="30"/>
  <c r="G66" i="30"/>
  <c r="B94" i="30"/>
  <c r="B112" i="30" s="1"/>
  <c r="C77" i="30"/>
  <c r="E59" i="30"/>
  <c r="F59" i="30"/>
  <c r="H59" i="30"/>
  <c r="D59" i="30"/>
  <c r="G59" i="30"/>
  <c r="H58" i="30"/>
  <c r="D58" i="30"/>
  <c r="E58" i="30"/>
  <c r="F58" i="30"/>
  <c r="G58" i="30"/>
  <c r="E64" i="30"/>
  <c r="F64" i="30"/>
  <c r="H64" i="30"/>
  <c r="D64" i="30"/>
  <c r="G64" i="30"/>
  <c r="B98" i="30"/>
  <c r="B116" i="30" s="1"/>
  <c r="C81" i="30"/>
  <c r="E53" i="30"/>
  <c r="H53" i="30"/>
  <c r="F53" i="30"/>
  <c r="D53" i="30"/>
  <c r="G53" i="30"/>
  <c r="H57" i="30"/>
  <c r="D57" i="30"/>
  <c r="E57" i="30"/>
  <c r="F57" i="30"/>
  <c r="G57" i="30"/>
  <c r="E61" i="30"/>
  <c r="F61" i="30"/>
  <c r="H61" i="30"/>
  <c r="D61" i="30"/>
  <c r="G61" i="30"/>
  <c r="E65" i="30"/>
  <c r="F65" i="30"/>
  <c r="D65" i="30"/>
  <c r="H65" i="30"/>
  <c r="G65" i="30"/>
  <c r="B93" i="30"/>
  <c r="B111" i="30" s="1"/>
  <c r="C76" i="30"/>
  <c r="F70" i="30"/>
  <c r="D70" i="30"/>
  <c r="H70" i="30"/>
  <c r="G70" i="30"/>
  <c r="B97" i="30"/>
  <c r="B115" i="30" s="1"/>
  <c r="C80" i="30"/>
  <c r="B87" i="30"/>
  <c r="B105" i="30" s="1"/>
  <c r="B91" i="30"/>
  <c r="B109" i="30" s="1"/>
  <c r="C74" i="30"/>
  <c r="C69" i="49"/>
  <c r="B87" i="49"/>
  <c r="C68" i="49"/>
  <c r="B86" i="49"/>
  <c r="B120" i="49" s="1"/>
  <c r="C120" i="49" s="1"/>
  <c r="C63" i="49"/>
  <c r="B81" i="49"/>
  <c r="C62" i="49"/>
  <c r="B80" i="49"/>
  <c r="C57" i="49"/>
  <c r="B75" i="49"/>
  <c r="C65" i="49"/>
  <c r="B83" i="49"/>
  <c r="C61" i="49"/>
  <c r="B79" i="49"/>
  <c r="C64" i="49"/>
  <c r="B82" i="49"/>
  <c r="C58" i="49"/>
  <c r="B76" i="49"/>
  <c r="C60" i="49"/>
  <c r="B78" i="49"/>
  <c r="C56" i="49"/>
  <c r="B74" i="49"/>
  <c r="B107" i="49"/>
  <c r="C55" i="49"/>
  <c r="B111" i="49"/>
  <c r="C59" i="49"/>
  <c r="D50" i="10"/>
  <c r="J9" i="11"/>
  <c r="J10" i="11" s="1"/>
  <c r="B119" i="49"/>
  <c r="C119" i="49" s="1"/>
  <c r="B118" i="49"/>
  <c r="C118" i="49" s="1"/>
  <c r="C79" i="49" l="1"/>
  <c r="B96" i="49"/>
  <c r="C96" i="49" s="1"/>
  <c r="C80" i="49"/>
  <c r="B97" i="49"/>
  <c r="C97" i="49" s="1"/>
  <c r="C81" i="49"/>
  <c r="B98" i="49"/>
  <c r="C98" i="49" s="1"/>
  <c r="C86" i="49"/>
  <c r="B103" i="49"/>
  <c r="C103" i="49" s="1"/>
  <c r="C87" i="49"/>
  <c r="B104" i="49"/>
  <c r="C104" i="49" s="1"/>
  <c r="C83" i="49"/>
  <c r="B100" i="49"/>
  <c r="C100" i="49" s="1"/>
  <c r="C74" i="49"/>
  <c r="B91" i="49"/>
  <c r="C91" i="49" s="1"/>
  <c r="C76" i="49"/>
  <c r="B93" i="49"/>
  <c r="C93" i="49" s="1"/>
  <c r="C75" i="49"/>
  <c r="B92" i="49"/>
  <c r="C92" i="49" s="1"/>
  <c r="C78" i="49"/>
  <c r="B95" i="49"/>
  <c r="C95" i="49" s="1"/>
  <c r="C82" i="49"/>
  <c r="B99" i="49"/>
  <c r="C99" i="49" s="1"/>
  <c r="B123" i="30"/>
  <c r="D106" i="30"/>
  <c r="C106" i="30"/>
  <c r="C111" i="30"/>
  <c r="D111" i="30"/>
  <c r="B128" i="30"/>
  <c r="C117" i="30"/>
  <c r="B134" i="30"/>
  <c r="D117" i="30"/>
  <c r="C116" i="30"/>
  <c r="B133" i="30"/>
  <c r="D116" i="30"/>
  <c r="B130" i="30"/>
  <c r="C113" i="30"/>
  <c r="D113" i="30"/>
  <c r="C110" i="30"/>
  <c r="D110" i="30"/>
  <c r="B127" i="30"/>
  <c r="B125" i="30"/>
  <c r="C108" i="30"/>
  <c r="D108" i="30"/>
  <c r="C114" i="30"/>
  <c r="D114" i="30"/>
  <c r="B131" i="30"/>
  <c r="D107" i="30"/>
  <c r="B124" i="30"/>
  <c r="C107" i="30"/>
  <c r="C109" i="30"/>
  <c r="B126" i="30"/>
  <c r="D109" i="30"/>
  <c r="B122" i="30"/>
  <c r="C105" i="30"/>
  <c r="D105" i="30"/>
  <c r="D115" i="30"/>
  <c r="C115" i="30"/>
  <c r="B132" i="30"/>
  <c r="B129" i="30"/>
  <c r="D112" i="30"/>
  <c r="C112" i="30"/>
  <c r="B135" i="30"/>
  <c r="C118" i="30"/>
  <c r="D118" i="30"/>
  <c r="B136" i="30"/>
  <c r="C119" i="30"/>
  <c r="D119" i="30"/>
  <c r="H60" i="59"/>
  <c r="G35" i="59"/>
  <c r="G70" i="59"/>
  <c r="G52" i="59"/>
  <c r="G87" i="59"/>
  <c r="I69" i="59"/>
  <c r="I34" i="59"/>
  <c r="G25" i="59"/>
  <c r="G77" i="59"/>
  <c r="G42" i="59"/>
  <c r="G60" i="59"/>
  <c r="I68" i="59"/>
  <c r="I33" i="59"/>
  <c r="J69" i="59"/>
  <c r="J34" i="59"/>
  <c r="G68" i="59"/>
  <c r="G50" i="59"/>
  <c r="G33" i="59"/>
  <c r="G85" i="59"/>
  <c r="J60" i="59"/>
  <c r="J25" i="59"/>
  <c r="J68" i="59"/>
  <c r="J33" i="59"/>
  <c r="I23" i="59"/>
  <c r="I58" i="59"/>
  <c r="I36" i="59"/>
  <c r="I71" i="59"/>
  <c r="H69" i="59"/>
  <c r="H68" i="59"/>
  <c r="H58" i="59"/>
  <c r="J71" i="59"/>
  <c r="J36" i="59"/>
  <c r="I62" i="59"/>
  <c r="I27" i="59"/>
  <c r="J23" i="59"/>
  <c r="J58" i="59"/>
  <c r="I24" i="59"/>
  <c r="I59" i="59"/>
  <c r="H71" i="59"/>
  <c r="H59" i="59"/>
  <c r="G53" i="59"/>
  <c r="G36" i="59"/>
  <c r="G88" i="59"/>
  <c r="G71" i="59"/>
  <c r="G30" i="59"/>
  <c r="G82" i="59"/>
  <c r="G65" i="59"/>
  <c r="G47" i="59"/>
  <c r="H62" i="59"/>
  <c r="I67" i="59"/>
  <c r="I32" i="59"/>
  <c r="H67" i="59"/>
  <c r="G24" i="59"/>
  <c r="G59" i="59"/>
  <c r="G41" i="59"/>
  <c r="G76" i="59"/>
  <c r="J62" i="59"/>
  <c r="J27" i="59"/>
  <c r="J67" i="59"/>
  <c r="J32" i="59"/>
  <c r="J24" i="59"/>
  <c r="J59" i="59"/>
  <c r="G69" i="59"/>
  <c r="G34" i="59"/>
  <c r="G51" i="59"/>
  <c r="G86" i="59"/>
  <c r="G23" i="59"/>
  <c r="G58" i="59"/>
  <c r="G40" i="59"/>
  <c r="G75" i="59"/>
  <c r="G84" i="59"/>
  <c r="G67" i="59"/>
  <c r="G49" i="59"/>
  <c r="G32" i="59"/>
  <c r="J30" i="59"/>
  <c r="J65" i="59"/>
  <c r="G63" i="59"/>
  <c r="G45" i="59"/>
  <c r="G80" i="59"/>
  <c r="G28" i="59"/>
  <c r="H61" i="59"/>
  <c r="I29" i="59"/>
  <c r="I64" i="59"/>
  <c r="G62" i="59"/>
  <c r="G44" i="59"/>
  <c r="G79" i="59"/>
  <c r="G27" i="59"/>
  <c r="G29" i="59"/>
  <c r="G81" i="59"/>
  <c r="G64" i="59"/>
  <c r="G46" i="59"/>
  <c r="J28" i="59"/>
  <c r="J63" i="59"/>
  <c r="J29" i="59"/>
  <c r="J64" i="59"/>
  <c r="H70" i="59"/>
  <c r="H65" i="59"/>
  <c r="J61" i="59"/>
  <c r="J26" i="59"/>
  <c r="I22" i="59"/>
  <c r="I57" i="59"/>
  <c r="G83" i="59"/>
  <c r="G31" i="59"/>
  <c r="G66" i="59"/>
  <c r="G48" i="59"/>
  <c r="I61" i="59"/>
  <c r="I26" i="59"/>
  <c r="H63" i="59"/>
  <c r="I31" i="59"/>
  <c r="I66" i="59"/>
  <c r="J74" i="59"/>
  <c r="I39" i="59"/>
  <c r="G22" i="59"/>
  <c r="G74" i="59"/>
  <c r="G57" i="59"/>
  <c r="G39" i="59"/>
  <c r="J31" i="59"/>
  <c r="J66" i="59"/>
  <c r="H64" i="59"/>
  <c r="I30" i="59"/>
  <c r="I65" i="59"/>
  <c r="G78" i="59"/>
  <c r="G61" i="59"/>
  <c r="G43" i="59"/>
  <c r="G26" i="59"/>
  <c r="I70" i="59"/>
  <c r="I35" i="59"/>
  <c r="H66" i="59"/>
  <c r="I63" i="59"/>
  <c r="I28" i="59"/>
  <c r="K74" i="59"/>
  <c r="J39" i="59"/>
  <c r="J22" i="59"/>
  <c r="J57" i="59"/>
  <c r="J70" i="59"/>
  <c r="J35" i="59"/>
  <c r="H57" i="59"/>
  <c r="I25" i="59"/>
  <c r="I60" i="59"/>
  <c r="B121" i="49"/>
  <c r="C121" i="49" s="1"/>
  <c r="B114" i="49"/>
  <c r="C114" i="49" s="1"/>
  <c r="B111" i="13"/>
  <c r="C94" i="13"/>
  <c r="G94" i="13" s="1"/>
  <c r="B115" i="13"/>
  <c r="C98" i="13"/>
  <c r="G98" i="13" s="1"/>
  <c r="B110" i="13"/>
  <c r="C93" i="13"/>
  <c r="G93" i="13" s="1"/>
  <c r="B120" i="13"/>
  <c r="C103" i="13"/>
  <c r="G103" i="13" s="1"/>
  <c r="B109" i="13"/>
  <c r="C92" i="13"/>
  <c r="G92" i="13" s="1"/>
  <c r="B113" i="13"/>
  <c r="C96" i="13"/>
  <c r="G96" i="13" s="1"/>
  <c r="B119" i="13"/>
  <c r="C102" i="13"/>
  <c r="G102" i="13" s="1"/>
  <c r="B112" i="13"/>
  <c r="C95" i="13"/>
  <c r="G95" i="13" s="1"/>
  <c r="B121" i="13"/>
  <c r="C104" i="13"/>
  <c r="G104" i="13" s="1"/>
  <c r="B116" i="13"/>
  <c r="C99" i="13"/>
  <c r="G99" i="13" s="1"/>
  <c r="B117" i="13"/>
  <c r="C100" i="13"/>
  <c r="G100" i="13" s="1"/>
  <c r="B107" i="13"/>
  <c r="C90" i="13"/>
  <c r="G90" i="13" s="1"/>
  <c r="B118" i="13"/>
  <c r="C101" i="13"/>
  <c r="G101" i="13" s="1"/>
  <c r="B108" i="13"/>
  <c r="C91" i="13"/>
  <c r="G91" i="13" s="1"/>
  <c r="B114" i="13"/>
  <c r="C97" i="13"/>
  <c r="G97" i="13" s="1"/>
  <c r="J13" i="11"/>
  <c r="J14" i="11"/>
  <c r="D79" i="30"/>
  <c r="F79" i="30"/>
  <c r="H79" i="30"/>
  <c r="G79" i="30"/>
  <c r="B149" i="30"/>
  <c r="C96" i="30"/>
  <c r="D72" i="30"/>
  <c r="H72" i="30"/>
  <c r="F72" i="30"/>
  <c r="G72" i="30"/>
  <c r="B142" i="30"/>
  <c r="C89" i="30"/>
  <c r="B144" i="30"/>
  <c r="C91" i="30"/>
  <c r="F74" i="30"/>
  <c r="H74" i="30"/>
  <c r="D74" i="30"/>
  <c r="G74" i="30"/>
  <c r="D80" i="30"/>
  <c r="F80" i="30"/>
  <c r="H80" i="30"/>
  <c r="G80" i="30"/>
  <c r="D83" i="30"/>
  <c r="H83" i="30"/>
  <c r="F83" i="30"/>
  <c r="G83" i="30"/>
  <c r="B153" i="30"/>
  <c r="C100" i="30"/>
  <c r="H71" i="30"/>
  <c r="D71" i="30"/>
  <c r="F71" i="30"/>
  <c r="G71" i="30"/>
  <c r="B141" i="30"/>
  <c r="C88" i="30"/>
  <c r="B150" i="30"/>
  <c r="C97" i="30"/>
  <c r="H82" i="30"/>
  <c r="D82" i="30"/>
  <c r="F82" i="30"/>
  <c r="G82" i="30"/>
  <c r="H75" i="30"/>
  <c r="F75" i="30"/>
  <c r="D75" i="30"/>
  <c r="G75" i="30"/>
  <c r="B140" i="30"/>
  <c r="C87" i="30"/>
  <c r="B152" i="30"/>
  <c r="C99" i="30"/>
  <c r="B148" i="30"/>
  <c r="C95" i="30"/>
  <c r="B145" i="30"/>
  <c r="C92" i="30"/>
  <c r="H84" i="30"/>
  <c r="D84" i="30"/>
  <c r="F84" i="30"/>
  <c r="G84" i="30"/>
  <c r="B154" i="30"/>
  <c r="C101" i="30"/>
  <c r="B147" i="30"/>
  <c r="C94" i="30"/>
  <c r="F76" i="30"/>
  <c r="H76" i="30"/>
  <c r="D76" i="30"/>
  <c r="G76" i="30"/>
  <c r="B151" i="30"/>
  <c r="C98" i="30"/>
  <c r="D78" i="30"/>
  <c r="F78" i="30"/>
  <c r="H78" i="30"/>
  <c r="G78" i="30"/>
  <c r="F73" i="30"/>
  <c r="D73" i="30"/>
  <c r="H73" i="30"/>
  <c r="G73" i="30"/>
  <c r="H77" i="30"/>
  <c r="F77" i="30"/>
  <c r="D77" i="30"/>
  <c r="G77" i="30"/>
  <c r="D81" i="30"/>
  <c r="F81" i="30"/>
  <c r="H81" i="30"/>
  <c r="G81" i="30"/>
  <c r="B146" i="30"/>
  <c r="C93" i="30"/>
  <c r="B143" i="30"/>
  <c r="C90" i="30"/>
  <c r="B112" i="49"/>
  <c r="C112" i="49" s="1"/>
  <c r="B128" i="49"/>
  <c r="C111" i="49"/>
  <c r="B124" i="49"/>
  <c r="C107" i="49"/>
  <c r="B117" i="49"/>
  <c r="C117" i="49" s="1"/>
  <c r="B108" i="49"/>
  <c r="C108" i="49" s="1"/>
  <c r="B109" i="49"/>
  <c r="C109" i="49" s="1"/>
  <c r="B115" i="49"/>
  <c r="C115" i="49" s="1"/>
  <c r="B116" i="49"/>
  <c r="C116" i="49" s="1"/>
  <c r="B113" i="49"/>
  <c r="C113" i="49" s="1"/>
  <c r="B110" i="49"/>
  <c r="C110" i="49" s="1"/>
  <c r="K9" i="11"/>
  <c r="K10" i="11" s="1"/>
  <c r="B131" i="49"/>
  <c r="C131" i="49" s="1"/>
  <c r="B135" i="49"/>
  <c r="C135" i="49" s="1"/>
  <c r="B137" i="49"/>
  <c r="C137" i="49" s="1"/>
  <c r="B138" i="49"/>
  <c r="C138" i="49" s="1"/>
  <c r="B136" i="49"/>
  <c r="C136" i="49" s="1"/>
  <c r="D125" i="30" l="1"/>
  <c r="C125" i="30"/>
  <c r="D135" i="30"/>
  <c r="C135" i="30"/>
  <c r="D127" i="30"/>
  <c r="C127" i="30"/>
  <c r="C129" i="30"/>
  <c r="D129" i="30"/>
  <c r="D132" i="30"/>
  <c r="C132" i="30"/>
  <c r="C130" i="30"/>
  <c r="D130" i="30"/>
  <c r="C133" i="30"/>
  <c r="D133" i="30"/>
  <c r="D122" i="30"/>
  <c r="C122" i="30"/>
  <c r="D134" i="30"/>
  <c r="C134" i="30"/>
  <c r="D126" i="30"/>
  <c r="C126" i="30"/>
  <c r="C128" i="30"/>
  <c r="D128" i="30"/>
  <c r="D124" i="30"/>
  <c r="C124" i="30"/>
  <c r="D131" i="30"/>
  <c r="C131" i="30"/>
  <c r="D123" i="30"/>
  <c r="C123" i="30"/>
  <c r="C136" i="30"/>
  <c r="D136" i="30"/>
  <c r="J78" i="59"/>
  <c r="I43" i="59"/>
  <c r="I51" i="59"/>
  <c r="J86" i="59"/>
  <c r="I50" i="59"/>
  <c r="J85" i="59"/>
  <c r="J43" i="59"/>
  <c r="K78" i="59"/>
  <c r="I80" i="59"/>
  <c r="M63" i="59"/>
  <c r="N63" i="59"/>
  <c r="O63" i="59"/>
  <c r="P63" i="59"/>
  <c r="Q63" i="59"/>
  <c r="R63" i="59"/>
  <c r="S63" i="59"/>
  <c r="T63" i="59"/>
  <c r="U63" i="59"/>
  <c r="V63" i="59"/>
  <c r="W63" i="59"/>
  <c r="X63" i="59"/>
  <c r="Y63" i="59"/>
  <c r="Z63" i="59"/>
  <c r="AA63" i="59"/>
  <c r="AB63" i="59"/>
  <c r="AC63" i="59"/>
  <c r="AD63" i="59"/>
  <c r="AE63" i="59"/>
  <c r="AF63" i="59"/>
  <c r="AG63" i="59"/>
  <c r="AH63" i="59"/>
  <c r="AI63" i="59"/>
  <c r="AJ63" i="59"/>
  <c r="AK63" i="59"/>
  <c r="AL63" i="59"/>
  <c r="AM63" i="59"/>
  <c r="AN63" i="59"/>
  <c r="AO63" i="59"/>
  <c r="AP63" i="59"/>
  <c r="AQ63" i="59"/>
  <c r="AR63" i="59"/>
  <c r="AS63" i="59"/>
  <c r="AT63" i="59"/>
  <c r="AU63" i="59"/>
  <c r="AV63" i="59"/>
  <c r="AW63" i="59"/>
  <c r="AX63" i="59"/>
  <c r="AY63" i="59"/>
  <c r="AZ63" i="59"/>
  <c r="BA63" i="59"/>
  <c r="M65" i="59"/>
  <c r="N65" i="59"/>
  <c r="I82" i="59"/>
  <c r="O65" i="59"/>
  <c r="P65" i="59"/>
  <c r="Q65" i="59"/>
  <c r="R65" i="59"/>
  <c r="S65" i="59"/>
  <c r="T65" i="59"/>
  <c r="U65" i="59"/>
  <c r="V65" i="59"/>
  <c r="W65" i="59"/>
  <c r="X65" i="59"/>
  <c r="Y65" i="59"/>
  <c r="Z65" i="59"/>
  <c r="AA65" i="59"/>
  <c r="AB65" i="59"/>
  <c r="AC65" i="59"/>
  <c r="AD65" i="59"/>
  <c r="AE65" i="59"/>
  <c r="AF65" i="59"/>
  <c r="AG65" i="59"/>
  <c r="AH65" i="59"/>
  <c r="AI65" i="59"/>
  <c r="AJ65" i="59"/>
  <c r="AK65" i="59"/>
  <c r="AL65" i="59"/>
  <c r="AM65" i="59"/>
  <c r="AN65" i="59"/>
  <c r="AO65" i="59"/>
  <c r="AP65" i="59"/>
  <c r="AQ65" i="59"/>
  <c r="AR65" i="59"/>
  <c r="AS65" i="59"/>
  <c r="AT65" i="59"/>
  <c r="AU65" i="59"/>
  <c r="AV65" i="59"/>
  <c r="AW65" i="59"/>
  <c r="AX65" i="59"/>
  <c r="AY65" i="59"/>
  <c r="AZ65" i="59"/>
  <c r="BA65" i="59"/>
  <c r="J45" i="59"/>
  <c r="K80" i="59"/>
  <c r="I81" i="59"/>
  <c r="M64" i="59"/>
  <c r="N64" i="59"/>
  <c r="O64" i="59"/>
  <c r="P64" i="59"/>
  <c r="Q64" i="59"/>
  <c r="R64" i="59"/>
  <c r="S64" i="59"/>
  <c r="T64" i="59"/>
  <c r="U64" i="59"/>
  <c r="V64" i="59"/>
  <c r="W64" i="59"/>
  <c r="X64" i="59"/>
  <c r="Y64" i="59"/>
  <c r="Z64" i="59"/>
  <c r="AA64" i="59"/>
  <c r="AB64" i="59"/>
  <c r="AC64" i="59"/>
  <c r="AD64" i="59"/>
  <c r="AE64" i="59"/>
  <c r="AF64" i="59"/>
  <c r="AG64" i="59"/>
  <c r="AH64" i="59"/>
  <c r="AI64" i="59"/>
  <c r="AJ64" i="59"/>
  <c r="AK64" i="59"/>
  <c r="AL64" i="59"/>
  <c r="AM64" i="59"/>
  <c r="AN64" i="59"/>
  <c r="AO64" i="59"/>
  <c r="AP64" i="59"/>
  <c r="AQ64" i="59"/>
  <c r="AR64" i="59"/>
  <c r="AS64" i="59"/>
  <c r="AT64" i="59"/>
  <c r="AU64" i="59"/>
  <c r="AV64" i="59"/>
  <c r="AW64" i="59"/>
  <c r="AX64" i="59"/>
  <c r="AY64" i="59"/>
  <c r="AZ64" i="59"/>
  <c r="BA64" i="59"/>
  <c r="J88" i="59"/>
  <c r="I53" i="59"/>
  <c r="I87" i="59"/>
  <c r="N70" i="59"/>
  <c r="M70" i="59"/>
  <c r="O70" i="59"/>
  <c r="P70" i="59"/>
  <c r="Q70" i="59"/>
  <c r="R70" i="59"/>
  <c r="S70" i="59"/>
  <c r="T70" i="59"/>
  <c r="U70" i="59"/>
  <c r="V70" i="59"/>
  <c r="W70" i="59"/>
  <c r="X70" i="59"/>
  <c r="Y70" i="59"/>
  <c r="Z70" i="59"/>
  <c r="AA70" i="59"/>
  <c r="AB70" i="59"/>
  <c r="AC70" i="59"/>
  <c r="AD70" i="59"/>
  <c r="AE70" i="59"/>
  <c r="AF70" i="59"/>
  <c r="AG70" i="59"/>
  <c r="AH70" i="59"/>
  <c r="AI70" i="59"/>
  <c r="AJ70" i="59"/>
  <c r="AK70" i="59"/>
  <c r="AL70" i="59"/>
  <c r="AM70" i="59"/>
  <c r="AN70" i="59"/>
  <c r="AO70" i="59"/>
  <c r="AP70" i="59"/>
  <c r="AQ70" i="59"/>
  <c r="AR70" i="59"/>
  <c r="AS70" i="59"/>
  <c r="AT70" i="59"/>
  <c r="AU70" i="59"/>
  <c r="AV70" i="59"/>
  <c r="AW70" i="59"/>
  <c r="AX70" i="59"/>
  <c r="AY70" i="59"/>
  <c r="AZ70" i="59"/>
  <c r="BA70" i="59"/>
  <c r="M58" i="59"/>
  <c r="I75" i="59"/>
  <c r="N58" i="59"/>
  <c r="O58" i="59"/>
  <c r="P58" i="59"/>
  <c r="Q58" i="59"/>
  <c r="R58" i="59"/>
  <c r="S58" i="59"/>
  <c r="T58" i="59"/>
  <c r="U58" i="59"/>
  <c r="V58" i="59"/>
  <c r="W58" i="59"/>
  <c r="X58" i="59"/>
  <c r="Y58" i="59"/>
  <c r="Z58" i="59"/>
  <c r="AA58" i="59"/>
  <c r="AB58" i="59"/>
  <c r="AC58" i="59"/>
  <c r="AD58" i="59"/>
  <c r="AE58" i="59"/>
  <c r="AF58" i="59"/>
  <c r="AG58" i="59"/>
  <c r="AH58" i="59"/>
  <c r="AI58" i="59"/>
  <c r="AJ58" i="59"/>
  <c r="AK58" i="59"/>
  <c r="AL58" i="59"/>
  <c r="AM58" i="59"/>
  <c r="AN58" i="59"/>
  <c r="AO58" i="59"/>
  <c r="AP58" i="59"/>
  <c r="AQ58" i="59"/>
  <c r="AR58" i="59"/>
  <c r="AS58" i="59"/>
  <c r="AT58" i="59"/>
  <c r="AU58" i="59"/>
  <c r="AV58" i="59"/>
  <c r="AW58" i="59"/>
  <c r="AX58" i="59"/>
  <c r="AY58" i="59"/>
  <c r="AZ58" i="59"/>
  <c r="BA58" i="59"/>
  <c r="M67" i="59"/>
  <c r="N67" i="59"/>
  <c r="I84" i="59"/>
  <c r="O67" i="59"/>
  <c r="P67" i="59"/>
  <c r="Q67" i="59"/>
  <c r="R67" i="59"/>
  <c r="S67" i="59"/>
  <c r="T67" i="59"/>
  <c r="U67" i="59"/>
  <c r="V67" i="59"/>
  <c r="W67" i="59"/>
  <c r="X67" i="59"/>
  <c r="Y67" i="59"/>
  <c r="Z67" i="59"/>
  <c r="AA67" i="59"/>
  <c r="AB67" i="59"/>
  <c r="AC67" i="59"/>
  <c r="AD67" i="59"/>
  <c r="AE67" i="59"/>
  <c r="AF67" i="59"/>
  <c r="AG67" i="59"/>
  <c r="AH67" i="59"/>
  <c r="AI67" i="59"/>
  <c r="AJ67" i="59"/>
  <c r="AK67" i="59"/>
  <c r="AL67" i="59"/>
  <c r="AM67" i="59"/>
  <c r="AN67" i="59"/>
  <c r="AO67" i="59"/>
  <c r="AP67" i="59"/>
  <c r="AQ67" i="59"/>
  <c r="AR67" i="59"/>
  <c r="AS67" i="59"/>
  <c r="AT67" i="59"/>
  <c r="AU67" i="59"/>
  <c r="AV67" i="59"/>
  <c r="AW67" i="59"/>
  <c r="AX67" i="59"/>
  <c r="AY67" i="59"/>
  <c r="AZ67" i="59"/>
  <c r="BA67" i="59"/>
  <c r="I40" i="59"/>
  <c r="J75" i="59"/>
  <c r="J76" i="59"/>
  <c r="I41" i="59"/>
  <c r="I83" i="59"/>
  <c r="M66" i="59"/>
  <c r="N66" i="59"/>
  <c r="O66" i="59"/>
  <c r="P66" i="59"/>
  <c r="Q66" i="59"/>
  <c r="R66" i="59"/>
  <c r="S66" i="59"/>
  <c r="T66" i="59"/>
  <c r="U66" i="59"/>
  <c r="V66" i="59"/>
  <c r="W66" i="59"/>
  <c r="X66" i="59"/>
  <c r="Y66" i="59"/>
  <c r="Z66" i="59"/>
  <c r="AA66" i="59"/>
  <c r="AB66" i="59"/>
  <c r="AC66" i="59"/>
  <c r="AD66" i="59"/>
  <c r="AE66" i="59"/>
  <c r="AF66" i="59"/>
  <c r="AG66" i="59"/>
  <c r="AH66" i="59"/>
  <c r="AI66" i="59"/>
  <c r="AJ66" i="59"/>
  <c r="AK66" i="59"/>
  <c r="AL66" i="59"/>
  <c r="AM66" i="59"/>
  <c r="AN66" i="59"/>
  <c r="AO66" i="59"/>
  <c r="AP66" i="59"/>
  <c r="AQ66" i="59"/>
  <c r="AR66" i="59"/>
  <c r="AS66" i="59"/>
  <c r="AT66" i="59"/>
  <c r="AU66" i="59"/>
  <c r="AV66" i="59"/>
  <c r="AW66" i="59"/>
  <c r="AX66" i="59"/>
  <c r="AY66" i="59"/>
  <c r="AZ66" i="59"/>
  <c r="BA66" i="59"/>
  <c r="I76" i="59"/>
  <c r="N59" i="59"/>
  <c r="M59" i="59"/>
  <c r="O59" i="59"/>
  <c r="P59" i="59"/>
  <c r="Q59" i="59"/>
  <c r="R59" i="59"/>
  <c r="S59" i="59"/>
  <c r="T59" i="59"/>
  <c r="U59" i="59"/>
  <c r="V59" i="59"/>
  <c r="W59" i="59"/>
  <c r="X59" i="59"/>
  <c r="Y59" i="59"/>
  <c r="Z59" i="59"/>
  <c r="AA59" i="59"/>
  <c r="AB59" i="59"/>
  <c r="AC59" i="59"/>
  <c r="AD59" i="59"/>
  <c r="AE59" i="59"/>
  <c r="AF59" i="59"/>
  <c r="AG59" i="59"/>
  <c r="AH59" i="59"/>
  <c r="AI59" i="59"/>
  <c r="AJ59" i="59"/>
  <c r="AK59" i="59"/>
  <c r="AL59" i="59"/>
  <c r="AM59" i="59"/>
  <c r="AN59" i="59"/>
  <c r="AO59" i="59"/>
  <c r="AP59" i="59"/>
  <c r="AQ59" i="59"/>
  <c r="AR59" i="59"/>
  <c r="AS59" i="59"/>
  <c r="AT59" i="59"/>
  <c r="AU59" i="59"/>
  <c r="AV59" i="59"/>
  <c r="AW59" i="59"/>
  <c r="AX59" i="59"/>
  <c r="AY59" i="59"/>
  <c r="AZ59" i="59"/>
  <c r="BA59" i="59"/>
  <c r="N68" i="59"/>
  <c r="M68" i="59"/>
  <c r="I85" i="59"/>
  <c r="O68" i="59"/>
  <c r="P68" i="59"/>
  <c r="Q68" i="59"/>
  <c r="R68" i="59"/>
  <c r="S68" i="59"/>
  <c r="T68" i="59"/>
  <c r="U68" i="59"/>
  <c r="V68" i="59"/>
  <c r="W68" i="59"/>
  <c r="X68" i="59"/>
  <c r="Y68" i="59"/>
  <c r="Z68" i="59"/>
  <c r="AA68" i="59"/>
  <c r="AB68" i="59"/>
  <c r="AC68" i="59"/>
  <c r="AD68" i="59"/>
  <c r="AE68" i="59"/>
  <c r="AF68" i="59"/>
  <c r="AG68" i="59"/>
  <c r="AH68" i="59"/>
  <c r="AI68" i="59"/>
  <c r="AJ68" i="59"/>
  <c r="AK68" i="59"/>
  <c r="AL68" i="59"/>
  <c r="AM68" i="59"/>
  <c r="AN68" i="59"/>
  <c r="AO68" i="59"/>
  <c r="AP68" i="59"/>
  <c r="AQ68" i="59"/>
  <c r="AR68" i="59"/>
  <c r="AS68" i="59"/>
  <c r="AT68" i="59"/>
  <c r="AU68" i="59"/>
  <c r="AV68" i="59"/>
  <c r="AW68" i="59"/>
  <c r="AX68" i="59"/>
  <c r="AY68" i="59"/>
  <c r="AZ68" i="59"/>
  <c r="BA68" i="59"/>
  <c r="J50" i="59"/>
  <c r="K85" i="59"/>
  <c r="K81" i="59"/>
  <c r="J46" i="59"/>
  <c r="K88" i="59"/>
  <c r="J53" i="59"/>
  <c r="J82" i="59"/>
  <c r="I47" i="59"/>
  <c r="K76" i="59"/>
  <c r="J41" i="59"/>
  <c r="M71" i="59"/>
  <c r="I88" i="59"/>
  <c r="N71" i="59"/>
  <c r="O71" i="59"/>
  <c r="P71" i="59"/>
  <c r="Q71" i="59"/>
  <c r="R71" i="59"/>
  <c r="S71" i="59"/>
  <c r="T71" i="59"/>
  <c r="U71" i="59"/>
  <c r="V71" i="59"/>
  <c r="W71" i="59"/>
  <c r="X71" i="59"/>
  <c r="Y71" i="59"/>
  <c r="Z71" i="59"/>
  <c r="AA71" i="59"/>
  <c r="AB71" i="59"/>
  <c r="AC71" i="59"/>
  <c r="AD71" i="59"/>
  <c r="AE71" i="59"/>
  <c r="AF71" i="59"/>
  <c r="AG71" i="59"/>
  <c r="AH71" i="59"/>
  <c r="AI71" i="59"/>
  <c r="AJ71" i="59"/>
  <c r="AK71" i="59"/>
  <c r="AL71" i="59"/>
  <c r="AM71" i="59"/>
  <c r="AN71" i="59"/>
  <c r="AO71" i="59"/>
  <c r="AP71" i="59"/>
  <c r="AQ71" i="59"/>
  <c r="AR71" i="59"/>
  <c r="AS71" i="59"/>
  <c r="AT71" i="59"/>
  <c r="AU71" i="59"/>
  <c r="AV71" i="59"/>
  <c r="AW71" i="59"/>
  <c r="AX71" i="59"/>
  <c r="AY71" i="59"/>
  <c r="AZ71" i="59"/>
  <c r="BA71" i="59"/>
  <c r="M69" i="59"/>
  <c r="I86" i="59"/>
  <c r="N69" i="59"/>
  <c r="O69" i="59"/>
  <c r="P69" i="59"/>
  <c r="Q69" i="59"/>
  <c r="R69" i="59"/>
  <c r="S69" i="59"/>
  <c r="T69" i="59"/>
  <c r="U69" i="59"/>
  <c r="V69" i="59"/>
  <c r="W69" i="59"/>
  <c r="X69" i="59"/>
  <c r="Y69" i="59"/>
  <c r="Z69" i="59"/>
  <c r="AA69" i="59"/>
  <c r="AB69" i="59"/>
  <c r="AC69" i="59"/>
  <c r="AD69" i="59"/>
  <c r="AE69" i="59"/>
  <c r="AF69" i="59"/>
  <c r="AG69" i="59"/>
  <c r="AH69" i="59"/>
  <c r="AI69" i="59"/>
  <c r="AJ69" i="59"/>
  <c r="AK69" i="59"/>
  <c r="AL69" i="59"/>
  <c r="AM69" i="59"/>
  <c r="AN69" i="59"/>
  <c r="AO69" i="59"/>
  <c r="AP69" i="59"/>
  <c r="AQ69" i="59"/>
  <c r="AR69" i="59"/>
  <c r="AS69" i="59"/>
  <c r="AT69" i="59"/>
  <c r="AU69" i="59"/>
  <c r="AV69" i="59"/>
  <c r="AW69" i="59"/>
  <c r="AX69" i="59"/>
  <c r="AY69" i="59"/>
  <c r="AZ69" i="59"/>
  <c r="BA69" i="59"/>
  <c r="J51" i="59"/>
  <c r="K86" i="59"/>
  <c r="J81" i="59"/>
  <c r="I46" i="59"/>
  <c r="J77" i="59"/>
  <c r="I42" i="59"/>
  <c r="K77" i="59"/>
  <c r="J42" i="59"/>
  <c r="J40" i="59"/>
  <c r="K75" i="59"/>
  <c r="N57" i="59"/>
  <c r="M57" i="59"/>
  <c r="I74" i="59"/>
  <c r="O57" i="59"/>
  <c r="P57" i="59"/>
  <c r="Q57" i="59"/>
  <c r="R57" i="59"/>
  <c r="S57" i="59"/>
  <c r="T57" i="59"/>
  <c r="U57" i="59"/>
  <c r="V57" i="59"/>
  <c r="W57" i="59"/>
  <c r="X57" i="59"/>
  <c r="Y57" i="59"/>
  <c r="Z57" i="59"/>
  <c r="AA57" i="59"/>
  <c r="AB57" i="59"/>
  <c r="AC57" i="59"/>
  <c r="AD57" i="59"/>
  <c r="AE57" i="59"/>
  <c r="AF57" i="59"/>
  <c r="AG57" i="59"/>
  <c r="AH57" i="59"/>
  <c r="AI57" i="59"/>
  <c r="AJ57" i="59"/>
  <c r="AK57" i="59"/>
  <c r="AL57" i="59"/>
  <c r="AM57" i="59"/>
  <c r="AN57" i="59"/>
  <c r="AO57" i="59"/>
  <c r="AP57" i="59"/>
  <c r="AQ57" i="59"/>
  <c r="AR57" i="59"/>
  <c r="AS57" i="59"/>
  <c r="AT57" i="59"/>
  <c r="AU57" i="59"/>
  <c r="AV57" i="59"/>
  <c r="AW57" i="59"/>
  <c r="AX57" i="59"/>
  <c r="AY57" i="59"/>
  <c r="AZ57" i="59"/>
  <c r="BA57" i="59"/>
  <c r="I79" i="59"/>
  <c r="N62" i="59"/>
  <c r="M62" i="59"/>
  <c r="O62" i="59"/>
  <c r="P62" i="59"/>
  <c r="Q62" i="59"/>
  <c r="R62" i="59"/>
  <c r="S62" i="59"/>
  <c r="T62" i="59"/>
  <c r="U62" i="59"/>
  <c r="V62" i="59"/>
  <c r="W62" i="59"/>
  <c r="X62" i="59"/>
  <c r="Y62" i="59"/>
  <c r="AA62" i="59"/>
  <c r="Z62" i="59"/>
  <c r="AB62" i="59"/>
  <c r="AC62" i="59"/>
  <c r="AD62" i="59"/>
  <c r="AE62" i="59"/>
  <c r="AF62" i="59"/>
  <c r="AG62" i="59"/>
  <c r="AH62" i="59"/>
  <c r="AI62" i="59"/>
  <c r="AJ62" i="59"/>
  <c r="AK62" i="59"/>
  <c r="AL62" i="59"/>
  <c r="AM62" i="59"/>
  <c r="AN62" i="59"/>
  <c r="AO62" i="59"/>
  <c r="AP62" i="59"/>
  <c r="AQ62" i="59"/>
  <c r="AR62" i="59"/>
  <c r="AS62" i="59"/>
  <c r="AT62" i="59"/>
  <c r="AU62" i="59"/>
  <c r="AV62" i="59"/>
  <c r="AW62" i="59"/>
  <c r="AX62" i="59"/>
  <c r="AY62" i="59"/>
  <c r="AZ62" i="59"/>
  <c r="BA62" i="59"/>
  <c r="I78" i="59"/>
  <c r="N61" i="59"/>
  <c r="M61" i="59"/>
  <c r="O61" i="59"/>
  <c r="P61" i="59"/>
  <c r="Q61" i="59"/>
  <c r="R61" i="59"/>
  <c r="S61" i="59"/>
  <c r="T61" i="59"/>
  <c r="U61" i="59"/>
  <c r="V61" i="59"/>
  <c r="W61" i="59"/>
  <c r="X61" i="59"/>
  <c r="Y61" i="59"/>
  <c r="Z61" i="59"/>
  <c r="AA61" i="59"/>
  <c r="AB61" i="59"/>
  <c r="AC61" i="59"/>
  <c r="AD61" i="59"/>
  <c r="AE61" i="59"/>
  <c r="AF61" i="59"/>
  <c r="AG61" i="59"/>
  <c r="AH61" i="59"/>
  <c r="AI61" i="59"/>
  <c r="AJ61" i="59"/>
  <c r="AK61" i="59"/>
  <c r="AL61" i="59"/>
  <c r="AM61" i="59"/>
  <c r="AN61" i="59"/>
  <c r="AO61" i="59"/>
  <c r="AP61" i="59"/>
  <c r="AQ61" i="59"/>
  <c r="AR61" i="59"/>
  <c r="AS61" i="59"/>
  <c r="AT61" i="59"/>
  <c r="AU61" i="59"/>
  <c r="AV61" i="59"/>
  <c r="AW61" i="59"/>
  <c r="AX61" i="59"/>
  <c r="AY61" i="59"/>
  <c r="AZ61" i="59"/>
  <c r="BA61" i="59"/>
  <c r="K82" i="59"/>
  <c r="J47" i="59"/>
  <c r="I49" i="59"/>
  <c r="J84" i="59"/>
  <c r="I44" i="59"/>
  <c r="J79" i="59"/>
  <c r="K84" i="59"/>
  <c r="J49" i="59"/>
  <c r="J83" i="59"/>
  <c r="I48" i="59"/>
  <c r="I45" i="59"/>
  <c r="J80" i="59"/>
  <c r="I52" i="59"/>
  <c r="J87" i="59"/>
  <c r="K83" i="59"/>
  <c r="J48" i="59"/>
  <c r="J52" i="59"/>
  <c r="K87" i="59"/>
  <c r="J44" i="59"/>
  <c r="K79" i="59"/>
  <c r="M60" i="59"/>
  <c r="I77" i="59"/>
  <c r="N60" i="59"/>
  <c r="O60" i="59"/>
  <c r="P60" i="59"/>
  <c r="Q60" i="59"/>
  <c r="R60" i="59"/>
  <c r="S60" i="59"/>
  <c r="T60" i="59"/>
  <c r="U60" i="59"/>
  <c r="V60" i="59"/>
  <c r="W60" i="59"/>
  <c r="X60" i="59"/>
  <c r="Y60" i="59"/>
  <c r="Z60" i="59"/>
  <c r="AA60" i="59"/>
  <c r="AB60" i="59"/>
  <c r="AC60" i="59"/>
  <c r="AD60" i="59"/>
  <c r="AE60" i="59"/>
  <c r="AF60" i="59"/>
  <c r="AG60" i="59"/>
  <c r="AH60" i="59"/>
  <c r="AI60" i="59"/>
  <c r="AJ60" i="59"/>
  <c r="AK60" i="59"/>
  <c r="AL60" i="59"/>
  <c r="AM60" i="59"/>
  <c r="AN60" i="59"/>
  <c r="AO60" i="59"/>
  <c r="AP60" i="59"/>
  <c r="AQ60" i="59"/>
  <c r="AR60" i="59"/>
  <c r="AS60" i="59"/>
  <c r="AT60" i="59"/>
  <c r="AU60" i="59"/>
  <c r="AV60" i="59"/>
  <c r="AW60" i="59"/>
  <c r="AX60" i="59"/>
  <c r="AY60" i="59"/>
  <c r="AZ60" i="59"/>
  <c r="BA60" i="59"/>
  <c r="B129" i="49"/>
  <c r="C129" i="49" s="1"/>
  <c r="B138" i="13"/>
  <c r="C121" i="13"/>
  <c r="G121" i="13" s="1"/>
  <c r="B129" i="13"/>
  <c r="C112" i="13"/>
  <c r="G112" i="13" s="1"/>
  <c r="B126" i="13"/>
  <c r="C109" i="13"/>
  <c r="G109" i="13" s="1"/>
  <c r="B133" i="13"/>
  <c r="C116" i="13"/>
  <c r="G116" i="13" s="1"/>
  <c r="B131" i="13"/>
  <c r="C114" i="13"/>
  <c r="G114" i="13" s="1"/>
  <c r="B137" i="13"/>
  <c r="C120" i="13"/>
  <c r="G120" i="13" s="1"/>
  <c r="B134" i="13"/>
  <c r="C117" i="13"/>
  <c r="G117" i="13" s="1"/>
  <c r="B125" i="13"/>
  <c r="C108" i="13"/>
  <c r="G108" i="13" s="1"/>
  <c r="B127" i="13"/>
  <c r="C110" i="13"/>
  <c r="G110" i="13" s="1"/>
  <c r="B135" i="13"/>
  <c r="C118" i="13"/>
  <c r="G118" i="13" s="1"/>
  <c r="B132" i="13"/>
  <c r="C115" i="13"/>
  <c r="G115" i="13" s="1"/>
  <c r="B136" i="13"/>
  <c r="C119" i="13"/>
  <c r="G119" i="13" s="1"/>
  <c r="B130" i="13"/>
  <c r="C113" i="13"/>
  <c r="G113" i="13" s="1"/>
  <c r="B124" i="13"/>
  <c r="C107" i="13"/>
  <c r="G107" i="13" s="1"/>
  <c r="B128" i="13"/>
  <c r="C111" i="13"/>
  <c r="G111" i="13" s="1"/>
  <c r="K14" i="11"/>
  <c r="K13" i="11"/>
  <c r="B168" i="30"/>
  <c r="C151" i="30"/>
  <c r="D93" i="30"/>
  <c r="H93" i="30"/>
  <c r="F93" i="30"/>
  <c r="G93" i="30"/>
  <c r="B164" i="30"/>
  <c r="C147" i="30"/>
  <c r="F101" i="30"/>
  <c r="D101" i="30"/>
  <c r="H101" i="30"/>
  <c r="G101" i="30"/>
  <c r="F97" i="30"/>
  <c r="H97" i="30"/>
  <c r="D97" i="30"/>
  <c r="G97" i="30"/>
  <c r="H91" i="30"/>
  <c r="D91" i="30"/>
  <c r="F91" i="30"/>
  <c r="G91" i="30"/>
  <c r="B163" i="30"/>
  <c r="C146" i="30"/>
  <c r="H94" i="30"/>
  <c r="D94" i="30"/>
  <c r="F94" i="30"/>
  <c r="G94" i="30"/>
  <c r="B171" i="30"/>
  <c r="C154" i="30"/>
  <c r="B167" i="30"/>
  <c r="C150" i="30"/>
  <c r="B161" i="30"/>
  <c r="C144" i="30"/>
  <c r="F88" i="30"/>
  <c r="H88" i="30"/>
  <c r="D88" i="30"/>
  <c r="G88" i="30"/>
  <c r="H89" i="30"/>
  <c r="F89" i="30"/>
  <c r="D89" i="30"/>
  <c r="G89" i="30"/>
  <c r="B158" i="30"/>
  <c r="C141" i="30"/>
  <c r="B159" i="30"/>
  <c r="C142" i="30"/>
  <c r="D90" i="30"/>
  <c r="H90" i="30"/>
  <c r="F90" i="30"/>
  <c r="G90" i="30"/>
  <c r="B160" i="30"/>
  <c r="C143" i="30"/>
  <c r="H96" i="30"/>
  <c r="D96" i="30"/>
  <c r="F96" i="30"/>
  <c r="G96" i="30"/>
  <c r="F92" i="30"/>
  <c r="D92" i="30"/>
  <c r="H92" i="30"/>
  <c r="G92" i="30"/>
  <c r="F100" i="30"/>
  <c r="H100" i="30"/>
  <c r="D100" i="30"/>
  <c r="G100" i="30"/>
  <c r="B165" i="30"/>
  <c r="C148" i="30"/>
  <c r="B170" i="30"/>
  <c r="C153" i="30"/>
  <c r="B166" i="30"/>
  <c r="C149" i="30"/>
  <c r="H98" i="30"/>
  <c r="D98" i="30"/>
  <c r="F98" i="30"/>
  <c r="G98" i="30"/>
  <c r="H95" i="30"/>
  <c r="D95" i="30"/>
  <c r="F95" i="30"/>
  <c r="G95" i="30"/>
  <c r="H99" i="30"/>
  <c r="D99" i="30"/>
  <c r="F99" i="30"/>
  <c r="G99" i="30"/>
  <c r="B162" i="30"/>
  <c r="C145" i="30"/>
  <c r="F87" i="30"/>
  <c r="D87" i="30"/>
  <c r="H87" i="30"/>
  <c r="G87" i="30"/>
  <c r="B169" i="30"/>
  <c r="C152" i="30"/>
  <c r="B157" i="30"/>
  <c r="C140" i="30"/>
  <c r="C124" i="49"/>
  <c r="C128" i="49"/>
  <c r="B125" i="49"/>
  <c r="C125" i="49" s="1"/>
  <c r="B126" i="49"/>
  <c r="C126" i="49" s="1"/>
  <c r="B127" i="49"/>
  <c r="C127" i="49" s="1"/>
  <c r="B130" i="49"/>
  <c r="C130" i="49" s="1"/>
  <c r="B133" i="49"/>
  <c r="C133" i="49" s="1"/>
  <c r="B132" i="49"/>
  <c r="C132" i="49" s="1"/>
  <c r="B134" i="49"/>
  <c r="C134" i="49" s="1"/>
  <c r="L9" i="11"/>
  <c r="L10" i="11" s="1"/>
  <c r="AT97" i="59" l="1"/>
  <c r="AO97" i="59"/>
  <c r="AW97" i="59"/>
  <c r="AA97" i="59"/>
  <c r="AK97" i="59"/>
  <c r="AI97" i="59"/>
  <c r="AH97" i="59"/>
  <c r="AY97" i="59"/>
  <c r="AC97" i="59"/>
  <c r="AU97" i="59"/>
  <c r="L61" i="59"/>
  <c r="AW94" i="59"/>
  <c r="AW102" i="59"/>
  <c r="AA94" i="59"/>
  <c r="AA102" i="59"/>
  <c r="AM97" i="59"/>
  <c r="AV94" i="59"/>
  <c r="AV102" i="59"/>
  <c r="AL97" i="59"/>
  <c r="N83" i="59"/>
  <c r="M83" i="59"/>
  <c r="O83" i="59"/>
  <c r="P83" i="59"/>
  <c r="Q83" i="59"/>
  <c r="R83" i="59"/>
  <c r="S83" i="59"/>
  <c r="T83" i="59"/>
  <c r="U83" i="59"/>
  <c r="V83" i="59"/>
  <c r="W83" i="59"/>
  <c r="X83" i="59"/>
  <c r="Y83" i="59"/>
  <c r="Z83" i="59"/>
  <c r="AA83" i="59"/>
  <c r="AB83" i="59"/>
  <c r="AC83" i="59"/>
  <c r="AD83" i="59"/>
  <c r="AE83" i="59"/>
  <c r="AF83" i="59"/>
  <c r="AG83" i="59"/>
  <c r="AH83" i="59"/>
  <c r="AI83" i="59"/>
  <c r="AJ83" i="59"/>
  <c r="AK83" i="59"/>
  <c r="AL83" i="59"/>
  <c r="AM83" i="59"/>
  <c r="AN83" i="59"/>
  <c r="AO83" i="59"/>
  <c r="AP83" i="59"/>
  <c r="AQ83" i="59"/>
  <c r="AR83" i="59"/>
  <c r="AS83" i="59"/>
  <c r="AT83" i="59"/>
  <c r="AU83" i="59"/>
  <c r="AV83" i="59"/>
  <c r="AW83" i="59"/>
  <c r="AX83" i="59"/>
  <c r="AY83" i="59"/>
  <c r="AZ83" i="59"/>
  <c r="BA83" i="59"/>
  <c r="M77" i="59"/>
  <c r="N77" i="59"/>
  <c r="O77" i="59"/>
  <c r="P77" i="59"/>
  <c r="Q77" i="59"/>
  <c r="R77" i="59"/>
  <c r="S77" i="59"/>
  <c r="T77" i="59"/>
  <c r="U77" i="59"/>
  <c r="V77" i="59"/>
  <c r="W77" i="59"/>
  <c r="X77" i="59"/>
  <c r="Y77" i="59"/>
  <c r="Z77" i="59"/>
  <c r="AA77" i="59"/>
  <c r="AB77" i="59"/>
  <c r="AC77" i="59"/>
  <c r="AD77" i="59"/>
  <c r="AE77" i="59"/>
  <c r="AF77" i="59"/>
  <c r="AG77" i="59"/>
  <c r="AH77" i="59"/>
  <c r="AI77" i="59"/>
  <c r="AJ77" i="59"/>
  <c r="AK77" i="59"/>
  <c r="AL77" i="59"/>
  <c r="AM77" i="59"/>
  <c r="AN77" i="59"/>
  <c r="AO77" i="59"/>
  <c r="AP77" i="59"/>
  <c r="AQ77" i="59"/>
  <c r="AR77" i="59"/>
  <c r="AS77" i="59"/>
  <c r="AT77" i="59"/>
  <c r="AU77" i="59"/>
  <c r="AV77" i="59"/>
  <c r="AW77" i="59"/>
  <c r="AX77" i="59"/>
  <c r="AY77" i="59"/>
  <c r="AZ77" i="59"/>
  <c r="BA77" i="59"/>
  <c r="AU102" i="59"/>
  <c r="AU94" i="59"/>
  <c r="AT94" i="59"/>
  <c r="AT102" i="59"/>
  <c r="AJ97" i="59"/>
  <c r="N85" i="59"/>
  <c r="O85" i="59"/>
  <c r="M85" i="59"/>
  <c r="P85" i="59"/>
  <c r="Q85" i="59"/>
  <c r="R85" i="59"/>
  <c r="S85" i="59"/>
  <c r="T85" i="59"/>
  <c r="U85" i="59"/>
  <c r="V85" i="59"/>
  <c r="W85" i="59"/>
  <c r="X85" i="59"/>
  <c r="Y85" i="59"/>
  <c r="Z85" i="59"/>
  <c r="AA85" i="59"/>
  <c r="AB85" i="59"/>
  <c r="AC85" i="59"/>
  <c r="AD85" i="59"/>
  <c r="AE85" i="59"/>
  <c r="AF85" i="59"/>
  <c r="AG85" i="59"/>
  <c r="AH85" i="59"/>
  <c r="AI85" i="59"/>
  <c r="AJ85" i="59"/>
  <c r="AK85" i="59"/>
  <c r="AL85" i="59"/>
  <c r="AM85" i="59"/>
  <c r="AN85" i="59"/>
  <c r="AO85" i="59"/>
  <c r="AP85" i="59"/>
  <c r="AQ85" i="59"/>
  <c r="AR85" i="59"/>
  <c r="AS85" i="59"/>
  <c r="AT85" i="59"/>
  <c r="AU85" i="59"/>
  <c r="AV85" i="59"/>
  <c r="AW85" i="59"/>
  <c r="AX85" i="59"/>
  <c r="AY85" i="59"/>
  <c r="AZ85" i="59"/>
  <c r="BA85" i="59"/>
  <c r="N76" i="59"/>
  <c r="M76" i="59"/>
  <c r="O76" i="59"/>
  <c r="P76" i="59"/>
  <c r="Q76" i="59"/>
  <c r="R76" i="59"/>
  <c r="S76" i="59"/>
  <c r="T76" i="59"/>
  <c r="U76" i="59"/>
  <c r="V76" i="59"/>
  <c r="W76" i="59"/>
  <c r="X76" i="59"/>
  <c r="Y76" i="59"/>
  <c r="Z76" i="59"/>
  <c r="AA76" i="59"/>
  <c r="AB76" i="59"/>
  <c r="AC76" i="59"/>
  <c r="AD76" i="59"/>
  <c r="AE76" i="59"/>
  <c r="AF76" i="59"/>
  <c r="AG76" i="59"/>
  <c r="AH76" i="59"/>
  <c r="AI76" i="59"/>
  <c r="AJ76" i="59"/>
  <c r="AK76" i="59"/>
  <c r="AL76" i="59"/>
  <c r="AM76" i="59"/>
  <c r="AN76" i="59"/>
  <c r="AO76" i="59"/>
  <c r="AP76" i="59"/>
  <c r="AQ76" i="59"/>
  <c r="AR76" i="59"/>
  <c r="AS76" i="59"/>
  <c r="AT76" i="59"/>
  <c r="AU76" i="59"/>
  <c r="AV76" i="59"/>
  <c r="AW76" i="59"/>
  <c r="AX76" i="59"/>
  <c r="AY76" i="59"/>
  <c r="AZ76" i="59"/>
  <c r="BA76" i="59"/>
  <c r="M87" i="59"/>
  <c r="N87" i="59"/>
  <c r="O87" i="59"/>
  <c r="P87" i="59"/>
  <c r="Q87" i="59"/>
  <c r="R87" i="59"/>
  <c r="S87" i="59"/>
  <c r="T87" i="59"/>
  <c r="U87" i="59"/>
  <c r="V87" i="59"/>
  <c r="W87" i="59"/>
  <c r="X87" i="59"/>
  <c r="Y87" i="59"/>
  <c r="Z87" i="59"/>
  <c r="AA87" i="59"/>
  <c r="AB87" i="59"/>
  <c r="AC87" i="59"/>
  <c r="AD87" i="59"/>
  <c r="AE87" i="59"/>
  <c r="AF87" i="59"/>
  <c r="AG87" i="59"/>
  <c r="AH87" i="59"/>
  <c r="AI87" i="59"/>
  <c r="AJ87" i="59"/>
  <c r="AK87" i="59"/>
  <c r="AL87" i="59"/>
  <c r="AM87" i="59"/>
  <c r="AN87" i="59"/>
  <c r="AO87" i="59"/>
  <c r="AP87" i="59"/>
  <c r="AQ87" i="59"/>
  <c r="AR87" i="59"/>
  <c r="AS87" i="59"/>
  <c r="AT87" i="59"/>
  <c r="AU87" i="59"/>
  <c r="AV87" i="59"/>
  <c r="AW87" i="59"/>
  <c r="AX87" i="59"/>
  <c r="AY87" i="59"/>
  <c r="AZ87" i="59"/>
  <c r="BA87" i="59"/>
  <c r="AS94" i="59"/>
  <c r="AS102" i="59"/>
  <c r="L66" i="59"/>
  <c r="N75" i="59"/>
  <c r="M75" i="59"/>
  <c r="O75" i="59"/>
  <c r="P75" i="59"/>
  <c r="Q75" i="59"/>
  <c r="R75" i="59"/>
  <c r="S75" i="59"/>
  <c r="T75" i="59"/>
  <c r="V75" i="59"/>
  <c r="U75" i="59"/>
  <c r="W75" i="59"/>
  <c r="X75" i="59"/>
  <c r="Y75" i="59"/>
  <c r="Z75" i="59"/>
  <c r="AA75" i="59"/>
  <c r="AB75" i="59"/>
  <c r="AC75" i="59"/>
  <c r="AD75" i="59"/>
  <c r="AE75" i="59"/>
  <c r="AF75" i="59"/>
  <c r="AG75" i="59"/>
  <c r="AH75" i="59"/>
  <c r="AI75" i="59"/>
  <c r="AJ75" i="59"/>
  <c r="AK75" i="59"/>
  <c r="AL75" i="59"/>
  <c r="AM75" i="59"/>
  <c r="AN75" i="59"/>
  <c r="AO75" i="59"/>
  <c r="AP75" i="59"/>
  <c r="AQ75" i="59"/>
  <c r="AR75" i="59"/>
  <c r="AS75" i="59"/>
  <c r="AT75" i="59"/>
  <c r="AU75" i="59"/>
  <c r="AV75" i="59"/>
  <c r="AW75" i="59"/>
  <c r="AX75" i="59"/>
  <c r="AY75" i="59"/>
  <c r="AZ75" i="59"/>
  <c r="BA75" i="59"/>
  <c r="AR94" i="59"/>
  <c r="AR102" i="59"/>
  <c r="M84" i="59"/>
  <c r="O84" i="59"/>
  <c r="N84" i="59"/>
  <c r="P84" i="59"/>
  <c r="Q84" i="59"/>
  <c r="R84" i="59"/>
  <c r="S84" i="59"/>
  <c r="T84" i="59"/>
  <c r="U84" i="59"/>
  <c r="V84" i="59"/>
  <c r="W84" i="59"/>
  <c r="X84" i="59"/>
  <c r="Y84" i="59"/>
  <c r="Z84" i="59"/>
  <c r="AA84" i="59"/>
  <c r="AB84" i="59"/>
  <c r="AC84" i="59"/>
  <c r="AD84" i="59"/>
  <c r="AE84" i="59"/>
  <c r="AF84" i="59"/>
  <c r="AG84" i="59"/>
  <c r="AH84" i="59"/>
  <c r="AI84" i="59"/>
  <c r="AJ84" i="59"/>
  <c r="AK84" i="59"/>
  <c r="AL84" i="59"/>
  <c r="AM84" i="59"/>
  <c r="AN84" i="59"/>
  <c r="AO84" i="59"/>
  <c r="AP84" i="59"/>
  <c r="AQ84" i="59"/>
  <c r="AR84" i="59"/>
  <c r="AS84" i="59"/>
  <c r="AT84" i="59"/>
  <c r="AU84" i="59"/>
  <c r="AV84" i="59"/>
  <c r="AW84" i="59"/>
  <c r="AX84" i="59"/>
  <c r="AY84" i="59"/>
  <c r="AZ84" i="59"/>
  <c r="BA84" i="59"/>
  <c r="L58" i="59"/>
  <c r="M81" i="59"/>
  <c r="N81" i="59"/>
  <c r="O81" i="59"/>
  <c r="P81" i="59"/>
  <c r="Q81" i="59"/>
  <c r="R81" i="59"/>
  <c r="S81" i="59"/>
  <c r="T81" i="59"/>
  <c r="U81" i="59"/>
  <c r="V81" i="59"/>
  <c r="W81" i="59"/>
  <c r="X81" i="59"/>
  <c r="Y81" i="59"/>
  <c r="Z81" i="59"/>
  <c r="AA81" i="59"/>
  <c r="AB81" i="59"/>
  <c r="AC81" i="59"/>
  <c r="AD81" i="59"/>
  <c r="AE81" i="59"/>
  <c r="AF81" i="59"/>
  <c r="AG81" i="59"/>
  <c r="AH81" i="59"/>
  <c r="AI81" i="59"/>
  <c r="AJ81" i="59"/>
  <c r="AK81" i="59"/>
  <c r="AL81" i="59"/>
  <c r="AM81" i="59"/>
  <c r="AN81" i="59"/>
  <c r="AO81" i="59"/>
  <c r="AP81" i="59"/>
  <c r="AQ81" i="59"/>
  <c r="AR81" i="59"/>
  <c r="AS81" i="59"/>
  <c r="AT81" i="59"/>
  <c r="AU81" i="59"/>
  <c r="AV81" i="59"/>
  <c r="AW81" i="59"/>
  <c r="AX81" i="59"/>
  <c r="AY81" i="59"/>
  <c r="AZ81" i="59"/>
  <c r="BA81" i="59"/>
  <c r="N82" i="59"/>
  <c r="M82" i="59"/>
  <c r="O82" i="59"/>
  <c r="P82" i="59"/>
  <c r="Q82" i="59"/>
  <c r="R82" i="59"/>
  <c r="S82" i="59"/>
  <c r="T82" i="59"/>
  <c r="U82" i="59"/>
  <c r="V82" i="59"/>
  <c r="W82" i="59"/>
  <c r="X82" i="59"/>
  <c r="Y82" i="59"/>
  <c r="Z82" i="59"/>
  <c r="AA82" i="59"/>
  <c r="AB82" i="59"/>
  <c r="AC82" i="59"/>
  <c r="AD82" i="59"/>
  <c r="AE82" i="59"/>
  <c r="AF82" i="59"/>
  <c r="AG82" i="59"/>
  <c r="AH82" i="59"/>
  <c r="AI82" i="59"/>
  <c r="AJ82" i="59"/>
  <c r="AK82" i="59"/>
  <c r="AL82" i="59"/>
  <c r="AM82" i="59"/>
  <c r="AN82" i="59"/>
  <c r="AO82" i="59"/>
  <c r="AP82" i="59"/>
  <c r="AQ82" i="59"/>
  <c r="AR82" i="59"/>
  <c r="AS82" i="59"/>
  <c r="AT82" i="59"/>
  <c r="AU82" i="59"/>
  <c r="AV82" i="59"/>
  <c r="AW82" i="59"/>
  <c r="AX82" i="59"/>
  <c r="AY82" i="59"/>
  <c r="AZ82" i="59"/>
  <c r="BA82" i="59"/>
  <c r="N80" i="59"/>
  <c r="O80" i="59"/>
  <c r="M80" i="59"/>
  <c r="P80" i="59"/>
  <c r="Q80" i="59"/>
  <c r="R80" i="59"/>
  <c r="S80" i="59"/>
  <c r="T80" i="59"/>
  <c r="U80" i="59"/>
  <c r="V80" i="59"/>
  <c r="W80" i="59"/>
  <c r="X80" i="59"/>
  <c r="Y80" i="59"/>
  <c r="Z80" i="59"/>
  <c r="AA80" i="59"/>
  <c r="AB80" i="59"/>
  <c r="AC80" i="59"/>
  <c r="AD80" i="59"/>
  <c r="AE80" i="59"/>
  <c r="AF80" i="59"/>
  <c r="AG80" i="59"/>
  <c r="AH80" i="59"/>
  <c r="AI80" i="59"/>
  <c r="AJ80" i="59"/>
  <c r="AK80" i="59"/>
  <c r="AL80" i="59"/>
  <c r="AM80" i="59"/>
  <c r="AN80" i="59"/>
  <c r="AO80" i="59"/>
  <c r="AP80" i="59"/>
  <c r="AQ80" i="59"/>
  <c r="AR80" i="59"/>
  <c r="AS80" i="59"/>
  <c r="AT80" i="59"/>
  <c r="AU80" i="59"/>
  <c r="AV80" i="59"/>
  <c r="AW80" i="59"/>
  <c r="AX80" i="59"/>
  <c r="AY80" i="59"/>
  <c r="AZ80" i="59"/>
  <c r="BA80" i="59"/>
  <c r="AQ94" i="59"/>
  <c r="AQ102" i="59"/>
  <c r="AG97" i="59"/>
  <c r="L59" i="59"/>
  <c r="L70" i="59"/>
  <c r="L60" i="59"/>
  <c r="AP102" i="59"/>
  <c r="AP94" i="59"/>
  <c r="AF97" i="59"/>
  <c r="AO94" i="59"/>
  <c r="AO102" i="59"/>
  <c r="N88" i="59"/>
  <c r="M88" i="59"/>
  <c r="O88" i="59"/>
  <c r="P88" i="59"/>
  <c r="Q88" i="59"/>
  <c r="R88" i="59"/>
  <c r="S88" i="59"/>
  <c r="T88" i="59"/>
  <c r="U88" i="59"/>
  <c r="V88" i="59"/>
  <c r="W88" i="59"/>
  <c r="X88" i="59"/>
  <c r="Y88" i="59"/>
  <c r="Z88" i="59"/>
  <c r="AA88" i="59"/>
  <c r="AB88" i="59"/>
  <c r="AC88" i="59"/>
  <c r="AD88" i="59"/>
  <c r="AE88" i="59"/>
  <c r="AF88" i="59"/>
  <c r="AG88" i="59"/>
  <c r="AH88" i="59"/>
  <c r="AI88" i="59"/>
  <c r="AJ88" i="59"/>
  <c r="AK88" i="59"/>
  <c r="AL88" i="59"/>
  <c r="AM88" i="59"/>
  <c r="AN88" i="59"/>
  <c r="AO88" i="59"/>
  <c r="AP88" i="59"/>
  <c r="AQ88" i="59"/>
  <c r="AR88" i="59"/>
  <c r="AS88" i="59"/>
  <c r="AT88" i="59"/>
  <c r="AU88" i="59"/>
  <c r="AV88" i="59"/>
  <c r="AW88" i="59"/>
  <c r="AX88" i="59"/>
  <c r="AY88" i="59"/>
  <c r="AZ88" i="59"/>
  <c r="BA88" i="59"/>
  <c r="L68" i="59"/>
  <c r="BA97" i="59"/>
  <c r="AE97" i="59"/>
  <c r="L64" i="59"/>
  <c r="L63" i="59"/>
  <c r="AN102" i="59"/>
  <c r="AN94" i="59"/>
  <c r="AZ97" i="59"/>
  <c r="AD97" i="59"/>
  <c r="AM94" i="59"/>
  <c r="AM102" i="59"/>
  <c r="N86" i="59"/>
  <c r="M86" i="59"/>
  <c r="O86" i="59"/>
  <c r="P86" i="59"/>
  <c r="Q86" i="59"/>
  <c r="R86" i="59"/>
  <c r="S86" i="59"/>
  <c r="T86" i="59"/>
  <c r="U86" i="59"/>
  <c r="V86" i="59"/>
  <c r="W86" i="59"/>
  <c r="X86" i="59"/>
  <c r="Y86" i="59"/>
  <c r="Z86" i="59"/>
  <c r="AA86" i="59"/>
  <c r="AB86" i="59"/>
  <c r="AC86" i="59"/>
  <c r="AD86" i="59"/>
  <c r="AE86" i="59"/>
  <c r="AF86" i="59"/>
  <c r="AG86" i="59"/>
  <c r="AH86" i="59"/>
  <c r="AI86" i="59"/>
  <c r="AJ86" i="59"/>
  <c r="AK86" i="59"/>
  <c r="AL86" i="59"/>
  <c r="AM86" i="59"/>
  <c r="AN86" i="59"/>
  <c r="AO86" i="59"/>
  <c r="AP86" i="59"/>
  <c r="AQ86" i="59"/>
  <c r="AR86" i="59"/>
  <c r="AS86" i="59"/>
  <c r="AT86" i="59"/>
  <c r="AU86" i="59"/>
  <c r="AV86" i="59"/>
  <c r="AW86" i="59"/>
  <c r="AX86" i="59"/>
  <c r="AY86" i="59"/>
  <c r="AZ86" i="59"/>
  <c r="BA86" i="59"/>
  <c r="L67" i="59"/>
  <c r="L65" i="59"/>
  <c r="AL102" i="59"/>
  <c r="AL94" i="59"/>
  <c r="AX97" i="59"/>
  <c r="AB97" i="59"/>
  <c r="AK102" i="59"/>
  <c r="AK94" i="59"/>
  <c r="L71" i="59"/>
  <c r="AJ94" i="59"/>
  <c r="AJ102" i="59"/>
  <c r="N74" i="59"/>
  <c r="O74" i="59"/>
  <c r="M74" i="59"/>
  <c r="P74" i="59"/>
  <c r="Q74" i="59"/>
  <c r="R74" i="59"/>
  <c r="S74" i="59"/>
  <c r="T74" i="59"/>
  <c r="U74" i="59"/>
  <c r="V74" i="59"/>
  <c r="W74" i="59"/>
  <c r="X74" i="59"/>
  <c r="Y74" i="59"/>
  <c r="Z74" i="59"/>
  <c r="AA74" i="59"/>
  <c r="AB74" i="59"/>
  <c r="AC74" i="59"/>
  <c r="AD74" i="59"/>
  <c r="AE74" i="59"/>
  <c r="AF74" i="59"/>
  <c r="AG74" i="59"/>
  <c r="AH74" i="59"/>
  <c r="AI74" i="59"/>
  <c r="AJ74" i="59"/>
  <c r="AK74" i="59"/>
  <c r="AL74" i="59"/>
  <c r="AM74" i="59"/>
  <c r="AN74" i="59"/>
  <c r="AO74" i="59"/>
  <c r="AP74" i="59"/>
  <c r="AQ74" i="59"/>
  <c r="AR74" i="59"/>
  <c r="AS74" i="59"/>
  <c r="AT74" i="59"/>
  <c r="AU74" i="59"/>
  <c r="AV74" i="59"/>
  <c r="AW74" i="59"/>
  <c r="AX74" i="59"/>
  <c r="AY74" i="59"/>
  <c r="AZ74" i="59"/>
  <c r="BA74" i="59"/>
  <c r="AV97" i="59"/>
  <c r="AI102" i="59"/>
  <c r="AI94" i="59"/>
  <c r="L69" i="59"/>
  <c r="AH94" i="59"/>
  <c r="AH102" i="59"/>
  <c r="AG102" i="59"/>
  <c r="AG94" i="59"/>
  <c r="AS97" i="59"/>
  <c r="AR97" i="59"/>
  <c r="M79" i="59"/>
  <c r="N79" i="59"/>
  <c r="O79" i="59"/>
  <c r="P79" i="59"/>
  <c r="Q79" i="59"/>
  <c r="R79" i="59"/>
  <c r="S79" i="59"/>
  <c r="T79" i="59"/>
  <c r="U79" i="59"/>
  <c r="V79" i="59"/>
  <c r="W79" i="59"/>
  <c r="X79" i="59"/>
  <c r="Y79" i="59"/>
  <c r="Z79" i="59"/>
  <c r="AA79" i="59"/>
  <c r="AB79" i="59"/>
  <c r="AC79" i="59"/>
  <c r="AD79" i="59"/>
  <c r="AE79" i="59"/>
  <c r="AF79" i="59"/>
  <c r="AG79" i="59"/>
  <c r="AH79" i="59"/>
  <c r="AI79" i="59"/>
  <c r="AJ79" i="59"/>
  <c r="AK79" i="59"/>
  <c r="AL79" i="59"/>
  <c r="AM79" i="59"/>
  <c r="AN79" i="59"/>
  <c r="AO79" i="59"/>
  <c r="AP79" i="59"/>
  <c r="AQ79" i="59"/>
  <c r="AR79" i="59"/>
  <c r="AS79" i="59"/>
  <c r="AT79" i="59"/>
  <c r="AU79" i="59"/>
  <c r="AV79" i="59"/>
  <c r="AW79" i="59"/>
  <c r="AX79" i="59"/>
  <c r="AY79" i="59"/>
  <c r="AZ79" i="59"/>
  <c r="BA79" i="59"/>
  <c r="AF102" i="59"/>
  <c r="AF94" i="59"/>
  <c r="L57" i="59"/>
  <c r="BA102" i="59"/>
  <c r="BA94" i="59"/>
  <c r="AE94" i="59"/>
  <c r="AE102" i="59"/>
  <c r="AQ97" i="59"/>
  <c r="M78" i="59"/>
  <c r="N78" i="59"/>
  <c r="O78" i="59"/>
  <c r="P78" i="59"/>
  <c r="Q78" i="59"/>
  <c r="R78" i="59"/>
  <c r="S78" i="59"/>
  <c r="T78" i="59"/>
  <c r="U78" i="59"/>
  <c r="V78" i="59"/>
  <c r="W78" i="59"/>
  <c r="X78" i="59"/>
  <c r="Y78" i="59"/>
  <c r="Z78" i="59"/>
  <c r="AA78" i="59"/>
  <c r="AB78" i="59"/>
  <c r="AC78" i="59"/>
  <c r="AD78" i="59"/>
  <c r="AE78" i="59"/>
  <c r="AF78" i="59"/>
  <c r="AG78" i="59"/>
  <c r="AH78" i="59"/>
  <c r="AI78" i="59"/>
  <c r="AJ78" i="59"/>
  <c r="AK78" i="59"/>
  <c r="AL78" i="59"/>
  <c r="AM78" i="59"/>
  <c r="AN78" i="59"/>
  <c r="AO78" i="59"/>
  <c r="AP78" i="59"/>
  <c r="AQ78" i="59"/>
  <c r="AR78" i="59"/>
  <c r="AS78" i="59"/>
  <c r="AT78" i="59"/>
  <c r="AU78" i="59"/>
  <c r="AV78" i="59"/>
  <c r="AW78" i="59"/>
  <c r="AX78" i="59"/>
  <c r="AY78" i="59"/>
  <c r="AZ78" i="59"/>
  <c r="BA78" i="59"/>
  <c r="AZ102" i="59"/>
  <c r="AZ94" i="59"/>
  <c r="AD102" i="59"/>
  <c r="AD94" i="59"/>
  <c r="AP97" i="59"/>
  <c r="L62" i="59"/>
  <c r="AY94" i="59"/>
  <c r="AY102" i="59"/>
  <c r="AC94" i="59"/>
  <c r="AC102" i="59"/>
  <c r="AX94" i="59"/>
  <c r="AX102" i="59"/>
  <c r="AB94" i="59"/>
  <c r="AB102" i="59"/>
  <c r="AN97" i="59"/>
  <c r="B149" i="13"/>
  <c r="C132" i="13"/>
  <c r="G132" i="13" s="1"/>
  <c r="B150" i="13"/>
  <c r="C133" i="13"/>
  <c r="G133" i="13" s="1"/>
  <c r="B142" i="13"/>
  <c r="C125" i="13"/>
  <c r="G125" i="13" s="1"/>
  <c r="B152" i="13"/>
  <c r="C135" i="13"/>
  <c r="G135" i="13" s="1"/>
  <c r="B143" i="13"/>
  <c r="C126" i="13"/>
  <c r="G126" i="13" s="1"/>
  <c r="B145" i="13"/>
  <c r="C128" i="13"/>
  <c r="G128" i="13" s="1"/>
  <c r="B144" i="13"/>
  <c r="C127" i="13"/>
  <c r="G127" i="13" s="1"/>
  <c r="B147" i="13"/>
  <c r="C130" i="13"/>
  <c r="G130" i="13" s="1"/>
  <c r="B146" i="13"/>
  <c r="C129" i="13"/>
  <c r="G129" i="13" s="1"/>
  <c r="B151" i="13"/>
  <c r="C134" i="13"/>
  <c r="G134" i="13" s="1"/>
  <c r="B154" i="13"/>
  <c r="C137" i="13"/>
  <c r="G137" i="13" s="1"/>
  <c r="B148" i="13"/>
  <c r="C131" i="13"/>
  <c r="G131" i="13" s="1"/>
  <c r="B141" i="13"/>
  <c r="C124" i="13"/>
  <c r="G124" i="13" s="1"/>
  <c r="B153" i="13"/>
  <c r="C136" i="13"/>
  <c r="G136" i="13" s="1"/>
  <c r="B155" i="13"/>
  <c r="C138" i="13"/>
  <c r="G138" i="13" s="1"/>
  <c r="L13" i="11"/>
  <c r="L14" i="11"/>
  <c r="B182" i="30"/>
  <c r="C182" i="30" s="1"/>
  <c r="C165" i="30"/>
  <c r="B179" i="30"/>
  <c r="C179" i="30" s="1"/>
  <c r="C162" i="30"/>
  <c r="B186" i="30"/>
  <c r="C186" i="30" s="1"/>
  <c r="C169" i="30"/>
  <c r="B187" i="30"/>
  <c r="C187" i="30" s="1"/>
  <c r="C170" i="30"/>
  <c r="B176" i="30"/>
  <c r="C176" i="30" s="1"/>
  <c r="C159" i="30"/>
  <c r="B180" i="30"/>
  <c r="C180" i="30" s="1"/>
  <c r="C163" i="30"/>
  <c r="B175" i="30"/>
  <c r="C175" i="30" s="1"/>
  <c r="C158" i="30"/>
  <c r="B184" i="30"/>
  <c r="C184" i="30" s="1"/>
  <c r="C167" i="30"/>
  <c r="B181" i="30"/>
  <c r="C181" i="30" s="1"/>
  <c r="C164" i="30"/>
  <c r="B178" i="30"/>
  <c r="C178" i="30" s="1"/>
  <c r="C161" i="30"/>
  <c r="B177" i="30"/>
  <c r="C177" i="30" s="1"/>
  <c r="C160" i="30"/>
  <c r="B188" i="30"/>
  <c r="C188" i="30" s="1"/>
  <c r="C171" i="30"/>
  <c r="B174" i="30"/>
  <c r="C174" i="30" s="1"/>
  <c r="C157" i="30"/>
  <c r="B183" i="30"/>
  <c r="C183" i="30" s="1"/>
  <c r="C166" i="30"/>
  <c r="B185" i="30"/>
  <c r="C185" i="30" s="1"/>
  <c r="C168" i="30"/>
  <c r="M9" i="11"/>
  <c r="M10" i="11" s="1"/>
  <c r="F175" i="13"/>
  <c r="D36" i="8"/>
  <c r="F4" i="9"/>
  <c r="D51" i="30"/>
  <c r="H67" i="50"/>
  <c r="I67" i="50" s="1"/>
  <c r="F65" i="50"/>
  <c r="E65" i="50"/>
  <c r="D65" i="50"/>
  <c r="I53" i="50"/>
  <c r="J45" i="50" s="1"/>
  <c r="Q4" i="50" s="1"/>
  <c r="F51" i="50"/>
  <c r="E51" i="50"/>
  <c r="D51" i="50"/>
  <c r="I39" i="50"/>
  <c r="F37" i="50"/>
  <c r="E37" i="50"/>
  <c r="D37" i="50"/>
  <c r="J32" i="50"/>
  <c r="P6" i="50" s="1"/>
  <c r="H25" i="50"/>
  <c r="I25" i="50" s="1"/>
  <c r="F23" i="50"/>
  <c r="E23" i="50"/>
  <c r="D23" i="50"/>
  <c r="C23" i="50"/>
  <c r="B23" i="50"/>
  <c r="E9" i="50"/>
  <c r="C9" i="50"/>
  <c r="D9" i="50"/>
  <c r="L79" i="59" l="1"/>
  <c r="AJ95" i="59"/>
  <c r="AJ103" i="59"/>
  <c r="L88" i="59"/>
  <c r="L84" i="59"/>
  <c r="AT105" i="59"/>
  <c r="AT98" i="59"/>
  <c r="AT106" i="59"/>
  <c r="AU106" i="59"/>
  <c r="AU98" i="59"/>
  <c r="AU105" i="59"/>
  <c r="AS106" i="59"/>
  <c r="AS98" i="59"/>
  <c r="AS105" i="59"/>
  <c r="AH95" i="59"/>
  <c r="AH103" i="59"/>
  <c r="L81" i="59"/>
  <c r="AR106" i="59"/>
  <c r="AR98" i="59"/>
  <c r="AR105" i="59"/>
  <c r="AG95" i="59"/>
  <c r="AG103" i="59"/>
  <c r="AQ98" i="59"/>
  <c r="AQ106" i="59"/>
  <c r="AQ105" i="59"/>
  <c r="L87" i="59"/>
  <c r="AF103" i="59"/>
  <c r="AF95" i="59"/>
  <c r="AP98" i="59"/>
  <c r="AP106" i="59"/>
  <c r="AP105" i="59"/>
  <c r="AL95" i="59"/>
  <c r="AL103" i="59"/>
  <c r="L74" i="59"/>
  <c r="BA95" i="59"/>
  <c r="BA103" i="59"/>
  <c r="AE103" i="59"/>
  <c r="AE95" i="59"/>
  <c r="L82" i="59"/>
  <c r="AO105" i="59"/>
  <c r="AO106" i="59"/>
  <c r="AO98" i="59"/>
  <c r="AZ103" i="59"/>
  <c r="AZ95" i="59"/>
  <c r="AZ111" i="59" s="1"/>
  <c r="AD95" i="59"/>
  <c r="AD103" i="59"/>
  <c r="AN106" i="59"/>
  <c r="AN98" i="59"/>
  <c r="AN105" i="59"/>
  <c r="AY95" i="59"/>
  <c r="AY103" i="59"/>
  <c r="AC95" i="59"/>
  <c r="AC103" i="59"/>
  <c r="AM98" i="59"/>
  <c r="AM105" i="59"/>
  <c r="AM106" i="59"/>
  <c r="AI95" i="59"/>
  <c r="AI103" i="59"/>
  <c r="AX95" i="59"/>
  <c r="AX103" i="59"/>
  <c r="AB95" i="59"/>
  <c r="AB103" i="59"/>
  <c r="L80" i="59"/>
  <c r="AL98" i="59"/>
  <c r="AL106" i="59"/>
  <c r="AL105" i="59"/>
  <c r="AW103" i="59"/>
  <c r="AW95" i="59"/>
  <c r="AA95" i="59"/>
  <c r="AA103" i="59"/>
  <c r="AK105" i="59"/>
  <c r="AK106" i="59"/>
  <c r="AK98" i="59"/>
  <c r="AV95" i="59"/>
  <c r="AV103" i="59"/>
  <c r="AJ106" i="59"/>
  <c r="AJ105" i="59"/>
  <c r="AJ98" i="59"/>
  <c r="AU95" i="59"/>
  <c r="AU103" i="59"/>
  <c r="AI106" i="59"/>
  <c r="AI98" i="59"/>
  <c r="AI105" i="59"/>
  <c r="AT95" i="59"/>
  <c r="AT103" i="59"/>
  <c r="AH106" i="59"/>
  <c r="AH98" i="59"/>
  <c r="AH105" i="59"/>
  <c r="AS95" i="59"/>
  <c r="AS103" i="59"/>
  <c r="L86" i="59"/>
  <c r="AG98" i="59"/>
  <c r="AG106" i="59"/>
  <c r="AG105" i="59"/>
  <c r="AF106" i="59"/>
  <c r="AF98" i="59"/>
  <c r="AF105" i="59"/>
  <c r="L83" i="59"/>
  <c r="AR103" i="59"/>
  <c r="AR95" i="59"/>
  <c r="L78" i="59"/>
  <c r="AQ103" i="59"/>
  <c r="AQ95" i="59"/>
  <c r="AQ111" i="59" s="1"/>
  <c r="AM14" i="9" s="1"/>
  <c r="L85" i="59"/>
  <c r="BA105" i="59"/>
  <c r="BA98" i="59"/>
  <c r="BA106" i="59"/>
  <c r="AE98" i="59"/>
  <c r="AE105" i="59"/>
  <c r="AE106" i="59"/>
  <c r="AK103" i="59"/>
  <c r="AK95" i="59"/>
  <c r="L75" i="59"/>
  <c r="AP95" i="59"/>
  <c r="AP103" i="59"/>
  <c r="AZ105" i="59"/>
  <c r="AZ106" i="59"/>
  <c r="AZ98" i="59"/>
  <c r="AD98" i="59"/>
  <c r="AD106" i="59"/>
  <c r="AD105" i="59"/>
  <c r="AO95" i="59"/>
  <c r="AO103" i="59"/>
  <c r="AY105" i="59"/>
  <c r="AY106" i="59"/>
  <c r="AY98" i="59"/>
  <c r="AC105" i="59"/>
  <c r="AC98" i="59"/>
  <c r="AC106" i="59"/>
  <c r="L77" i="59"/>
  <c r="AV106" i="59"/>
  <c r="AV98" i="59"/>
  <c r="AV105" i="59"/>
  <c r="AN103" i="59"/>
  <c r="AN95" i="59"/>
  <c r="L76" i="59"/>
  <c r="AX105" i="59"/>
  <c r="AX98" i="59"/>
  <c r="AX106" i="59"/>
  <c r="AB105" i="59"/>
  <c r="AB98" i="59"/>
  <c r="AB106" i="59"/>
  <c r="AM95" i="59"/>
  <c r="AM103" i="59"/>
  <c r="AW98" i="59"/>
  <c r="AW106" i="59"/>
  <c r="AW105" i="59"/>
  <c r="AA98" i="59"/>
  <c r="AA105" i="59"/>
  <c r="AA106" i="59"/>
  <c r="B171" i="13"/>
  <c r="C154" i="13"/>
  <c r="G154" i="13" s="1"/>
  <c r="B161" i="13"/>
  <c r="C144" i="13"/>
  <c r="G144" i="13" s="1"/>
  <c r="B162" i="13"/>
  <c r="C145" i="13"/>
  <c r="G145" i="13" s="1"/>
  <c r="B160" i="13"/>
  <c r="C143" i="13"/>
  <c r="G143" i="13" s="1"/>
  <c r="B168" i="13"/>
  <c r="C151" i="13"/>
  <c r="G151" i="13" s="1"/>
  <c r="B170" i="13"/>
  <c r="C153" i="13"/>
  <c r="G153" i="13" s="1"/>
  <c r="B163" i="13"/>
  <c r="C146" i="13"/>
  <c r="G146" i="13" s="1"/>
  <c r="B164" i="13"/>
  <c r="C147" i="13"/>
  <c r="G147" i="13" s="1"/>
  <c r="B172" i="13"/>
  <c r="C155" i="13"/>
  <c r="G155" i="13" s="1"/>
  <c r="B169" i="13"/>
  <c r="C152" i="13"/>
  <c r="G152" i="13" s="1"/>
  <c r="B159" i="13"/>
  <c r="C142" i="13"/>
  <c r="G142" i="13" s="1"/>
  <c r="B158" i="13"/>
  <c r="C141" i="13"/>
  <c r="G141" i="13" s="1"/>
  <c r="B167" i="13"/>
  <c r="C150" i="13"/>
  <c r="G150" i="13" s="1"/>
  <c r="B165" i="13"/>
  <c r="C148" i="13"/>
  <c r="G148" i="13" s="1"/>
  <c r="B166" i="13"/>
  <c r="C149" i="13"/>
  <c r="G149" i="13" s="1"/>
  <c r="M13" i="11"/>
  <c r="M14" i="11"/>
  <c r="AB19" i="46"/>
  <c r="N9" i="11"/>
  <c r="N10" i="11" s="1"/>
  <c r="J65" i="50"/>
  <c r="J62" i="50"/>
  <c r="R8" i="50" s="1"/>
  <c r="J63" i="50"/>
  <c r="J64" i="50"/>
  <c r="J44" i="50"/>
  <c r="J46" i="50"/>
  <c r="Q6" i="50" s="1"/>
  <c r="J47" i="50"/>
  <c r="Q2" i="50" s="1"/>
  <c r="J48" i="50"/>
  <c r="Q8" i="50" s="1"/>
  <c r="J49" i="50"/>
  <c r="J50" i="50"/>
  <c r="J51" i="50"/>
  <c r="H23" i="50"/>
  <c r="J23" i="50" s="1"/>
  <c r="J4" i="50"/>
  <c r="N6" i="50" s="1"/>
  <c r="J5" i="50"/>
  <c r="N2" i="50" s="1"/>
  <c r="J6" i="50"/>
  <c r="N8" i="50" s="1"/>
  <c r="J34" i="50"/>
  <c r="P8" i="50" s="1"/>
  <c r="J35" i="50"/>
  <c r="J8" i="50"/>
  <c r="J3" i="50"/>
  <c r="N4" i="50" s="1"/>
  <c r="J36" i="50"/>
  <c r="J16" i="50"/>
  <c r="J37" i="50"/>
  <c r="J17" i="50"/>
  <c r="O4" i="50" s="1"/>
  <c r="J58" i="50"/>
  <c r="J18" i="50"/>
  <c r="O6" i="50" s="1"/>
  <c r="J59" i="50"/>
  <c r="R4" i="50" s="1"/>
  <c r="J60" i="50"/>
  <c r="R6" i="50" s="1"/>
  <c r="J20" i="50"/>
  <c r="O8" i="50" s="1"/>
  <c r="J61" i="50"/>
  <c r="R2" i="50" s="1"/>
  <c r="J31" i="50"/>
  <c r="P4" i="50" s="1"/>
  <c r="J33" i="50"/>
  <c r="P2" i="50" s="1"/>
  <c r="J22" i="50"/>
  <c r="J7" i="50"/>
  <c r="J19" i="50"/>
  <c r="O2" i="50" s="1"/>
  <c r="J21" i="50"/>
  <c r="J30" i="50"/>
  <c r="J9" i="50"/>
  <c r="AU111" i="59" l="1"/>
  <c r="AQ14" i="9" s="1"/>
  <c r="AA111" i="59"/>
  <c r="W14" i="9" s="1"/>
  <c r="AD111" i="59"/>
  <c r="Z14" i="9" s="1"/>
  <c r="AP111" i="59"/>
  <c r="AL14" i="9" s="1"/>
  <c r="AE111" i="59"/>
  <c r="AA14" i="9" s="1"/>
  <c r="AV111" i="59"/>
  <c r="AR14" i="9" s="1"/>
  <c r="AK111" i="59"/>
  <c r="AG14" i="9" s="1"/>
  <c r="AW111" i="59"/>
  <c r="AH111" i="59"/>
  <c r="AD14" i="9" s="1"/>
  <c r="AI111" i="59"/>
  <c r="BA111" i="59"/>
  <c r="AO111" i="59"/>
  <c r="AL111" i="59"/>
  <c r="AH14" i="9" s="1"/>
  <c r="AC111" i="59"/>
  <c r="Y14" i="9" s="1"/>
  <c r="AR111" i="59"/>
  <c r="AN14" i="9" s="1"/>
  <c r="AN111" i="59"/>
  <c r="AJ111" i="59"/>
  <c r="AF14" i="9" s="1"/>
  <c r="AF111" i="59"/>
  <c r="AM111" i="59"/>
  <c r="AI14" i="9" s="1"/>
  <c r="AB111" i="59"/>
  <c r="AY111" i="59"/>
  <c r="AY112" i="59" s="1"/>
  <c r="AG111" i="59"/>
  <c r="AS111" i="59"/>
  <c r="AO14" i="9" s="1"/>
  <c r="AT111" i="59"/>
  <c r="AP14" i="9" s="1"/>
  <c r="AX111" i="59"/>
  <c r="AP112" i="59"/>
  <c r="AT112" i="59"/>
  <c r="AU112" i="59"/>
  <c r="AA112" i="59"/>
  <c r="AD112" i="59"/>
  <c r="AZ112" i="59"/>
  <c r="AQ112" i="59"/>
  <c r="B176" i="13"/>
  <c r="C159" i="13"/>
  <c r="G159" i="13" s="1"/>
  <c r="B186" i="13"/>
  <c r="C169" i="13"/>
  <c r="G169" i="13" s="1"/>
  <c r="B189" i="13"/>
  <c r="C172" i="13"/>
  <c r="G172" i="13" s="1"/>
  <c r="B181" i="13"/>
  <c r="C164" i="13"/>
  <c r="G164" i="13" s="1"/>
  <c r="B180" i="13"/>
  <c r="C163" i="13"/>
  <c r="G163" i="13" s="1"/>
  <c r="B179" i="13"/>
  <c r="C162" i="13"/>
  <c r="G162" i="13" s="1"/>
  <c r="B184" i="13"/>
  <c r="C167" i="13"/>
  <c r="G167" i="13" s="1"/>
  <c r="B178" i="13"/>
  <c r="C161" i="13"/>
  <c r="G161" i="13" s="1"/>
  <c r="B187" i="13"/>
  <c r="C170" i="13"/>
  <c r="G170" i="13" s="1"/>
  <c r="B185" i="13"/>
  <c r="C168" i="13"/>
  <c r="G168" i="13" s="1"/>
  <c r="B183" i="13"/>
  <c r="C166" i="13"/>
  <c r="G166" i="13" s="1"/>
  <c r="B177" i="13"/>
  <c r="C160" i="13"/>
  <c r="G160" i="13" s="1"/>
  <c r="B182" i="13"/>
  <c r="C165" i="13"/>
  <c r="G165" i="13" s="1"/>
  <c r="B175" i="13"/>
  <c r="C158" i="13"/>
  <c r="G158" i="13" s="1"/>
  <c r="B188" i="13"/>
  <c r="C171" i="13"/>
  <c r="G171" i="13" s="1"/>
  <c r="N13" i="11"/>
  <c r="N14" i="11"/>
  <c r="O9" i="11"/>
  <c r="O10" i="11" s="1"/>
  <c r="AV112" i="59" l="1"/>
  <c r="AB112" i="59"/>
  <c r="X14" i="9"/>
  <c r="AF112" i="59"/>
  <c r="AB14" i="9"/>
  <c r="AO112" i="59"/>
  <c r="AK14" i="9"/>
  <c r="AG112" i="59"/>
  <c r="AC14" i="9"/>
  <c r="AN112" i="59"/>
  <c r="AJ14" i="9"/>
  <c r="AI112" i="59"/>
  <c r="AE14" i="9"/>
  <c r="AK112" i="59"/>
  <c r="AE112" i="59"/>
  <c r="AL112" i="59"/>
  <c r="AH112" i="59"/>
  <c r="AJ112" i="59"/>
  <c r="AC112" i="59"/>
  <c r="AW112" i="59"/>
  <c r="AS112" i="59"/>
  <c r="BA112" i="59"/>
  <c r="AX112" i="59"/>
  <c r="AR112" i="59"/>
  <c r="AM112" i="59"/>
  <c r="C183" i="13"/>
  <c r="E166" i="13"/>
  <c r="E132" i="13"/>
  <c r="E98" i="13"/>
  <c r="E115" i="13"/>
  <c r="E149" i="13"/>
  <c r="E183" i="13"/>
  <c r="C184" i="13"/>
  <c r="E99" i="13"/>
  <c r="E150" i="13"/>
  <c r="E184" i="13"/>
  <c r="E167" i="13"/>
  <c r="E133" i="13"/>
  <c r="E116" i="13"/>
  <c r="C187" i="13"/>
  <c r="E187" i="13"/>
  <c r="E170" i="13"/>
  <c r="E136" i="13"/>
  <c r="E119" i="13"/>
  <c r="E153" i="13"/>
  <c r="E102" i="13"/>
  <c r="C180" i="13"/>
  <c r="E163" i="13"/>
  <c r="E112" i="13"/>
  <c r="E146" i="13"/>
  <c r="E180" i="13"/>
  <c r="E95" i="13"/>
  <c r="E129" i="13"/>
  <c r="C188" i="13"/>
  <c r="E171" i="13"/>
  <c r="E188" i="13"/>
  <c r="E120" i="13"/>
  <c r="E103" i="13"/>
  <c r="E137" i="13"/>
  <c r="E154" i="13"/>
  <c r="C182" i="13"/>
  <c r="E182" i="13"/>
  <c r="E114" i="13"/>
  <c r="E131" i="13"/>
  <c r="E148" i="13"/>
  <c r="E165" i="13"/>
  <c r="E97" i="13"/>
  <c r="C186" i="13"/>
  <c r="E186" i="13"/>
  <c r="E135" i="13"/>
  <c r="E118" i="13"/>
  <c r="E169" i="13"/>
  <c r="E101" i="13"/>
  <c r="E152" i="13"/>
  <c r="C185" i="13"/>
  <c r="E100" i="13"/>
  <c r="E185" i="13"/>
  <c r="E168" i="13"/>
  <c r="E117" i="13"/>
  <c r="E134" i="13"/>
  <c r="E151" i="13"/>
  <c r="C178" i="13"/>
  <c r="E127" i="13"/>
  <c r="E110" i="13"/>
  <c r="E144" i="13"/>
  <c r="E161" i="13"/>
  <c r="E178" i="13"/>
  <c r="E93" i="13"/>
  <c r="C181" i="13"/>
  <c r="E181" i="13"/>
  <c r="E113" i="13"/>
  <c r="E147" i="13"/>
  <c r="E164" i="13"/>
  <c r="E130" i="13"/>
  <c r="E96" i="13"/>
  <c r="C175" i="13"/>
  <c r="E141" i="13"/>
  <c r="E90" i="13"/>
  <c r="E158" i="13"/>
  <c r="E107" i="13"/>
  <c r="E175" i="13"/>
  <c r="E124" i="13"/>
  <c r="C189" i="13"/>
  <c r="E104" i="13"/>
  <c r="E172" i="13"/>
  <c r="E189" i="13"/>
  <c r="E121" i="13"/>
  <c r="E138" i="13"/>
  <c r="E155" i="13"/>
  <c r="C179" i="13"/>
  <c r="E94" i="13"/>
  <c r="E162" i="13"/>
  <c r="E179" i="13"/>
  <c r="E128" i="13"/>
  <c r="E145" i="13"/>
  <c r="E111" i="13"/>
  <c r="C177" i="13"/>
  <c r="E177" i="13"/>
  <c r="E126" i="13"/>
  <c r="E143" i="13"/>
  <c r="E160" i="13"/>
  <c r="E92" i="13"/>
  <c r="E109" i="13"/>
  <c r="C176" i="13"/>
  <c r="E176" i="13"/>
  <c r="E125" i="13"/>
  <c r="E142" i="13"/>
  <c r="E91" i="13"/>
  <c r="E108" i="13"/>
  <c r="E159" i="13"/>
  <c r="O13" i="11"/>
  <c r="O14" i="11"/>
  <c r="P9" i="11"/>
  <c r="P10" i="11" s="1"/>
  <c r="P14" i="11" l="1"/>
  <c r="P13" i="11"/>
  <c r="Q9" i="11"/>
  <c r="Q10" i="11" s="1"/>
  <c r="Q13" i="11" l="1"/>
  <c r="Q14" i="11"/>
  <c r="R9" i="11"/>
  <c r="R10" i="11" s="1"/>
  <c r="R13" i="11" l="1"/>
  <c r="R14" i="11"/>
  <c r="S9" i="11"/>
  <c r="S10" i="11" s="1"/>
  <c r="S13" i="11" l="1"/>
  <c r="S14" i="11"/>
  <c r="T9" i="11"/>
  <c r="T10" i="11" l="1"/>
  <c r="T11" i="11"/>
  <c r="T14" i="11"/>
  <c r="T13" i="11"/>
  <c r="U9" i="11"/>
  <c r="U10" i="11" s="1"/>
  <c r="U13" i="11" l="1"/>
  <c r="U14" i="11"/>
  <c r="V9" i="11"/>
  <c r="V10" i="11" s="1"/>
  <c r="V13" i="11" l="1"/>
  <c r="V14" i="11"/>
  <c r="W9" i="11"/>
  <c r="W10" i="11" s="1"/>
  <c r="W14" i="11" l="1"/>
  <c r="W13" i="11"/>
  <c r="X9" i="11"/>
  <c r="X10" i="11" s="1"/>
  <c r="X14" i="11" l="1"/>
  <c r="X13" i="11"/>
  <c r="Y9" i="11"/>
  <c r="Y10" i="11" s="1"/>
  <c r="Y14" i="11" l="1"/>
  <c r="Y13" i="11"/>
  <c r="Z9" i="11"/>
  <c r="Z10" i="11" s="1"/>
  <c r="Z13" i="11" l="1"/>
  <c r="Z14" i="11"/>
  <c r="AA9" i="11"/>
  <c r="AA10" i="11" s="1"/>
  <c r="AA13" i="11" l="1"/>
  <c r="AA14" i="11"/>
  <c r="AB9" i="11"/>
  <c r="AB10" i="11" s="1"/>
  <c r="AB13" i="11" l="1"/>
  <c r="AB14" i="11"/>
  <c r="AC9" i="11"/>
  <c r="AC10" i="11" s="1"/>
  <c r="AC13" i="11" l="1"/>
  <c r="AC14" i="11"/>
  <c r="AD9" i="11"/>
  <c r="AD10" i="11" s="1"/>
  <c r="AD13" i="11" l="1"/>
  <c r="AD14" i="11"/>
  <c r="AE9" i="11"/>
  <c r="AE10" i="11" s="1"/>
  <c r="AE13" i="11" l="1"/>
  <c r="AE14" i="11"/>
  <c r="AF9" i="11"/>
  <c r="AF10" i="11" s="1"/>
  <c r="AF13" i="11" l="1"/>
  <c r="AF14" i="11"/>
  <c r="AG9" i="11"/>
  <c r="AG10" i="11" s="1"/>
  <c r="AG14" i="11" l="1"/>
  <c r="AG13" i="11"/>
  <c r="AH9" i="11"/>
  <c r="AH10" i="11" s="1"/>
  <c r="AH13" i="11" l="1"/>
  <c r="AH14" i="11"/>
  <c r="AI9" i="11"/>
  <c r="AI10" i="11" s="1"/>
  <c r="AI13" i="11" l="1"/>
  <c r="AI14" i="11"/>
  <c r="AJ9" i="11"/>
  <c r="AJ10" i="11" s="1"/>
  <c r="AJ13" i="11" l="1"/>
  <c r="AJ14" i="11"/>
  <c r="AK9" i="11"/>
  <c r="AK10" i="11" s="1"/>
  <c r="AK13" i="11" l="1"/>
  <c r="AK14" i="11"/>
  <c r="AL9" i="11"/>
  <c r="AL10" i="11" s="1"/>
  <c r="AL13" i="11" l="1"/>
  <c r="AL14" i="11"/>
  <c r="AM9" i="11"/>
  <c r="AM10" i="11" s="1"/>
  <c r="AM13" i="11" l="1"/>
  <c r="AM14" i="11"/>
  <c r="AN9" i="11"/>
  <c r="AN10" i="11" s="1"/>
  <c r="AN13" i="11" l="1"/>
  <c r="AN14" i="11"/>
  <c r="AO9" i="11"/>
  <c r="AO10" i="11" s="1"/>
  <c r="AO13" i="11" l="1"/>
  <c r="AO14" i="11"/>
  <c r="AP9" i="11"/>
  <c r="AP10" i="11" s="1"/>
  <c r="AP14" i="11" l="1"/>
  <c r="AP13" i="11"/>
  <c r="AQ9" i="11"/>
  <c r="AQ10" i="11" s="1"/>
  <c r="AQ14" i="11" l="1"/>
  <c r="AQ13" i="11"/>
  <c r="AR9" i="11"/>
  <c r="AR10" i="11" s="1"/>
  <c r="AR13" i="11" l="1"/>
  <c r="AR14" i="11"/>
  <c r="AS9" i="11"/>
  <c r="AS10" i="11" s="1"/>
  <c r="AS13" i="11" l="1"/>
  <c r="AS14" i="11"/>
  <c r="AT9" i="11"/>
  <c r="AT10" i="11" s="1"/>
  <c r="AT14" i="11" l="1"/>
  <c r="E14" i="11" s="1"/>
  <c r="AT13" i="11"/>
  <c r="E13" i="11" s="1"/>
  <c r="H20" i="49" l="1"/>
  <c r="H21" i="49" s="1"/>
  <c r="J2" i="49"/>
  <c r="H13" i="49" s="1"/>
  <c r="H2" i="37"/>
  <c r="K43" i="48"/>
  <c r="P43" i="48" s="1"/>
  <c r="V43" i="48" s="1"/>
  <c r="J43" i="48"/>
  <c r="P42" i="48"/>
  <c r="J42" i="48"/>
  <c r="K41" i="48"/>
  <c r="J41" i="48"/>
  <c r="P44" i="48"/>
  <c r="V44" i="48" s="1"/>
  <c r="E33" i="10" s="1"/>
  <c r="J44" i="48"/>
  <c r="P30" i="48"/>
  <c r="V30" i="48" s="1"/>
  <c r="J30" i="48"/>
  <c r="AE34" i="48"/>
  <c r="P34" i="48"/>
  <c r="V34" i="48" s="1"/>
  <c r="J34" i="48"/>
  <c r="P33" i="48"/>
  <c r="V33" i="48" s="1"/>
  <c r="J33" i="48"/>
  <c r="V39" i="48"/>
  <c r="J39" i="48"/>
  <c r="AE35" i="48"/>
  <c r="P35" i="48"/>
  <c r="V35" i="48" s="1"/>
  <c r="J35" i="48"/>
  <c r="P32" i="48"/>
  <c r="V32" i="48" s="1"/>
  <c r="J32" i="48"/>
  <c r="P37" i="48"/>
  <c r="V37" i="48" s="1"/>
  <c r="J37" i="48"/>
  <c r="P40" i="48"/>
  <c r="V40" i="48" s="1"/>
  <c r="J40" i="48"/>
  <c r="P38" i="48"/>
  <c r="V38" i="48" s="1"/>
  <c r="J38" i="48"/>
  <c r="P31" i="48"/>
  <c r="V31" i="48" s="1"/>
  <c r="J31" i="48"/>
  <c r="AE36" i="48"/>
  <c r="J36" i="48"/>
  <c r="V23" i="48"/>
  <c r="AA10" i="48" s="1"/>
  <c r="AE10" i="48" s="1"/>
  <c r="AB19" i="48"/>
  <c r="AF19" i="48" s="1"/>
  <c r="R19" i="48"/>
  <c r="AB18" i="48"/>
  <c r="AF18" i="48" s="1"/>
  <c r="R18" i="48"/>
  <c r="AB17" i="48"/>
  <c r="AF17" i="48" s="1"/>
  <c r="R17" i="48"/>
  <c r="AB20" i="48"/>
  <c r="AF20" i="48" s="1"/>
  <c r="R20" i="48"/>
  <c r="AB6" i="48"/>
  <c r="AF6" i="48" s="1"/>
  <c r="R6" i="48"/>
  <c r="AB10" i="48"/>
  <c r="AF10" i="48" s="1"/>
  <c r="R10" i="48"/>
  <c r="AB9" i="48"/>
  <c r="AF9" i="48" s="1"/>
  <c r="R9" i="48"/>
  <c r="AB15" i="48"/>
  <c r="AF15" i="48" s="1"/>
  <c r="R15" i="48"/>
  <c r="AB11" i="48"/>
  <c r="AF11" i="48" s="1"/>
  <c r="R11" i="48"/>
  <c r="AB8" i="48"/>
  <c r="AF8" i="48" s="1"/>
  <c r="R8" i="48"/>
  <c r="AB13" i="48"/>
  <c r="AF13" i="48" s="1"/>
  <c r="R13" i="48"/>
  <c r="AB16" i="48"/>
  <c r="AF16" i="48" s="1"/>
  <c r="R16" i="48"/>
  <c r="AB14" i="48"/>
  <c r="AF14" i="48" s="1"/>
  <c r="R14" i="48"/>
  <c r="AB7" i="48"/>
  <c r="AF7" i="48" s="1"/>
  <c r="R7" i="48"/>
  <c r="AB12" i="48"/>
  <c r="AF12" i="48" s="1"/>
  <c r="R12" i="48"/>
  <c r="B9" i="46"/>
  <c r="B10" i="46" s="1"/>
  <c r="B11" i="46" s="1"/>
  <c r="B12" i="46" s="1"/>
  <c r="F162" i="13" l="1"/>
  <c r="F111" i="13"/>
  <c r="F128" i="13"/>
  <c r="F145" i="13"/>
  <c r="E84" i="30"/>
  <c r="E83" i="30"/>
  <c r="E82" i="30"/>
  <c r="E81" i="30"/>
  <c r="E80" i="30"/>
  <c r="E79" i="30"/>
  <c r="E78" i="30"/>
  <c r="E77" i="30"/>
  <c r="E76" i="30"/>
  <c r="E75" i="30"/>
  <c r="E74" i="30"/>
  <c r="E73" i="30"/>
  <c r="E72" i="30"/>
  <c r="E71" i="30"/>
  <c r="E70" i="30"/>
  <c r="Z14" i="48"/>
  <c r="AD14" i="48" s="1"/>
  <c r="F98" i="13" s="1"/>
  <c r="Y7" i="48"/>
  <c r="AC7" i="48" s="1"/>
  <c r="AA12" i="48"/>
  <c r="AE12" i="48" s="1"/>
  <c r="Y6" i="48"/>
  <c r="AC6" i="48" s="1"/>
  <c r="Y12" i="48"/>
  <c r="AC12" i="48" s="1"/>
  <c r="Z11" i="48"/>
  <c r="AD11" i="48" s="1"/>
  <c r="F95" i="13" s="1"/>
  <c r="Z13" i="48"/>
  <c r="AD13" i="48" s="1"/>
  <c r="F97" i="13" s="1"/>
  <c r="Z12" i="48"/>
  <c r="AD12" i="48" s="1"/>
  <c r="F96" i="13" s="1"/>
  <c r="Z10" i="48"/>
  <c r="AD10" i="48" s="1"/>
  <c r="F94" i="13" s="1"/>
  <c r="Z8" i="48"/>
  <c r="AD8" i="48" s="1"/>
  <c r="F92" i="13" s="1"/>
  <c r="Z6" i="48"/>
  <c r="AD6" i="48" s="1"/>
  <c r="F90" i="13" s="1"/>
  <c r="AA11" i="48"/>
  <c r="AE11" i="48" s="1"/>
  <c r="Z20" i="48"/>
  <c r="AD20" i="48" s="1"/>
  <c r="F104" i="13" s="1"/>
  <c r="AA14" i="48"/>
  <c r="AE14" i="48" s="1"/>
  <c r="Z15" i="48"/>
  <c r="AD15" i="48" s="1"/>
  <c r="F99" i="13" s="1"/>
  <c r="Z17" i="48"/>
  <c r="AD17" i="48" s="1"/>
  <c r="F101" i="13" s="1"/>
  <c r="Y16" i="48"/>
  <c r="AC16" i="48" s="1"/>
  <c r="Z16" i="48"/>
  <c r="AD16" i="48" s="1"/>
  <c r="F100" i="13" s="1"/>
  <c r="Z9" i="48"/>
  <c r="AD9" i="48" s="1"/>
  <c r="F93" i="13" s="1"/>
  <c r="Y18" i="48"/>
  <c r="AC18" i="48" s="1"/>
  <c r="Z18" i="48"/>
  <c r="AD18" i="48" s="1"/>
  <c r="F102" i="13" s="1"/>
  <c r="P41" i="48"/>
  <c r="V41" i="48" s="1"/>
  <c r="H28" i="49"/>
  <c r="AE44" i="48"/>
  <c r="AE38" i="48"/>
  <c r="AE30" i="48"/>
  <c r="AE43" i="48"/>
  <c r="AE40" i="48"/>
  <c r="AE39" i="48"/>
  <c r="AE37" i="48"/>
  <c r="AE33" i="48"/>
  <c r="AE41" i="48"/>
  <c r="AE31" i="48"/>
  <c r="AE32" i="48"/>
  <c r="AE42" i="48"/>
  <c r="H65" i="49"/>
  <c r="H64" i="49"/>
  <c r="H37" i="49"/>
  <c r="H72" i="49" s="1"/>
  <c r="I20" i="49"/>
  <c r="H63" i="49"/>
  <c r="H58" i="49"/>
  <c r="H55" i="49"/>
  <c r="H57" i="49"/>
  <c r="H56" i="49"/>
  <c r="H59" i="49"/>
  <c r="H67" i="49"/>
  <c r="H69" i="49"/>
  <c r="H60" i="49"/>
  <c r="H61" i="49"/>
  <c r="H62" i="49"/>
  <c r="H66" i="49"/>
  <c r="H68" i="49"/>
  <c r="AA16" i="48"/>
  <c r="AE16" i="48" s="1"/>
  <c r="Y19" i="48"/>
  <c r="AC19" i="48" s="1"/>
  <c r="Y20" i="48"/>
  <c r="AC20" i="48" s="1"/>
  <c r="Z19" i="48"/>
  <c r="AD19" i="48" s="1"/>
  <c r="F103" i="13" s="1"/>
  <c r="Y9" i="48"/>
  <c r="AC9" i="48" s="1"/>
  <c r="AA19" i="48"/>
  <c r="AE19" i="48" s="1"/>
  <c r="Y8" i="48"/>
  <c r="AC8" i="48" s="1"/>
  <c r="AA20" i="48"/>
  <c r="AE20" i="48" s="1"/>
  <c r="Y14" i="48"/>
  <c r="AC14" i="48" s="1"/>
  <c r="AA9" i="48"/>
  <c r="AE9" i="48" s="1"/>
  <c r="AA8" i="48"/>
  <c r="AE8" i="48" s="1"/>
  <c r="Y15" i="48"/>
  <c r="AC15" i="48" s="1"/>
  <c r="AA18" i="48"/>
  <c r="AE18" i="48" s="1"/>
  <c r="Y13" i="48"/>
  <c r="AC13" i="48" s="1"/>
  <c r="AA6" i="48"/>
  <c r="AE6" i="48" s="1"/>
  <c r="AA15" i="48"/>
  <c r="AE15" i="48" s="1"/>
  <c r="Z7" i="48"/>
  <c r="AD7" i="48" s="1"/>
  <c r="F91" i="13" s="1"/>
  <c r="AA13" i="48"/>
  <c r="AE13" i="48" s="1"/>
  <c r="AA7" i="48"/>
  <c r="AE7" i="48" s="1"/>
  <c r="Y17" i="48"/>
  <c r="AC17" i="48" s="1"/>
  <c r="Y10" i="48"/>
  <c r="AC10" i="48" s="1"/>
  <c r="Y11" i="48"/>
  <c r="AC11" i="48" s="1"/>
  <c r="AA17" i="48"/>
  <c r="AE17" i="48" s="1"/>
  <c r="B13" i="46"/>
  <c r="H39" i="59" l="1"/>
  <c r="H42" i="59"/>
  <c r="H47" i="59"/>
  <c r="H49" i="59"/>
  <c r="H40" i="59"/>
  <c r="H53" i="59"/>
  <c r="H46" i="59"/>
  <c r="H50" i="59"/>
  <c r="H52" i="59"/>
  <c r="H44" i="59"/>
  <c r="H45" i="59"/>
  <c r="H48" i="59"/>
  <c r="H51" i="59"/>
  <c r="H41" i="59"/>
  <c r="H43" i="59"/>
  <c r="E88" i="30"/>
  <c r="E101" i="30"/>
  <c r="E90" i="30"/>
  <c r="E91" i="30"/>
  <c r="E92" i="30"/>
  <c r="E93" i="30"/>
  <c r="E94" i="30"/>
  <c r="E95" i="30"/>
  <c r="E96" i="30"/>
  <c r="E97" i="30"/>
  <c r="E87" i="30"/>
  <c r="E98" i="30"/>
  <c r="E99" i="30"/>
  <c r="E89" i="30"/>
  <c r="E100" i="30"/>
  <c r="F159" i="13"/>
  <c r="F108" i="13"/>
  <c r="F142" i="13"/>
  <c r="F125" i="13"/>
  <c r="F131" i="13"/>
  <c r="F165" i="13"/>
  <c r="F114" i="13"/>
  <c r="F148" i="13"/>
  <c r="F133" i="13"/>
  <c r="F116" i="13"/>
  <c r="F167" i="13"/>
  <c r="F150" i="13"/>
  <c r="F141" i="13"/>
  <c r="F124" i="13"/>
  <c r="F158" i="13"/>
  <c r="F107" i="13"/>
  <c r="F130" i="13"/>
  <c r="F164" i="13"/>
  <c r="F113" i="13"/>
  <c r="F147" i="13"/>
  <c r="F170" i="13"/>
  <c r="F136" i="13"/>
  <c r="F153" i="13"/>
  <c r="F119" i="13"/>
  <c r="F160" i="13"/>
  <c r="F109" i="13"/>
  <c r="F143" i="13"/>
  <c r="F126" i="13"/>
  <c r="F161" i="13"/>
  <c r="F144" i="13"/>
  <c r="F110" i="13"/>
  <c r="F127" i="13"/>
  <c r="F155" i="13"/>
  <c r="F138" i="13"/>
  <c r="F172" i="13"/>
  <c r="F121" i="13"/>
  <c r="F132" i="13"/>
  <c r="F115" i="13"/>
  <c r="F166" i="13"/>
  <c r="F149" i="13"/>
  <c r="F163" i="13"/>
  <c r="F129" i="13"/>
  <c r="F112" i="13"/>
  <c r="F146" i="13"/>
  <c r="F154" i="13"/>
  <c r="F137" i="13"/>
  <c r="F171" i="13"/>
  <c r="F120" i="13"/>
  <c r="F152" i="13"/>
  <c r="F135" i="13"/>
  <c r="F169" i="13"/>
  <c r="F118" i="13"/>
  <c r="F134" i="13"/>
  <c r="F168" i="13"/>
  <c r="F117" i="13"/>
  <c r="F151" i="13"/>
  <c r="I11" i="49"/>
  <c r="D127" i="49"/>
  <c r="D134" i="49"/>
  <c r="D135" i="49"/>
  <c r="H22" i="49"/>
  <c r="H24" i="49"/>
  <c r="H27" i="49"/>
  <c r="H31" i="49"/>
  <c r="H54" i="49"/>
  <c r="H41" i="49"/>
  <c r="H49" i="49"/>
  <c r="H48" i="49"/>
  <c r="H35" i="49"/>
  <c r="H34" i="49"/>
  <c r="I29" i="49"/>
  <c r="H32" i="49"/>
  <c r="I68" i="49"/>
  <c r="I62" i="49"/>
  <c r="I61" i="49"/>
  <c r="I66" i="49"/>
  <c r="I65" i="49"/>
  <c r="I60" i="49"/>
  <c r="I37" i="49"/>
  <c r="I72" i="49" s="1"/>
  <c r="I69" i="49"/>
  <c r="I64" i="49"/>
  <c r="I63" i="49"/>
  <c r="I67" i="49"/>
  <c r="I57" i="49"/>
  <c r="I55" i="49"/>
  <c r="I31" i="49"/>
  <c r="I27" i="49"/>
  <c r="I58" i="49"/>
  <c r="I30" i="49"/>
  <c r="I26" i="49"/>
  <c r="I34" i="49"/>
  <c r="I35" i="49"/>
  <c r="I33" i="49"/>
  <c r="J20" i="49"/>
  <c r="I28" i="49"/>
  <c r="I32" i="49"/>
  <c r="I23" i="49"/>
  <c r="I56" i="49"/>
  <c r="I24" i="49"/>
  <c r="I22" i="49"/>
  <c r="I59" i="49"/>
  <c r="B14" i="46"/>
  <c r="K37" i="44"/>
  <c r="K38" i="44" s="1"/>
  <c r="K39" i="44" s="1"/>
  <c r="K40" i="44" s="1"/>
  <c r="K41" i="44" s="1"/>
  <c r="K42" i="44" s="1"/>
  <c r="K43" i="44" s="1"/>
  <c r="K44" i="44" s="1"/>
  <c r="K45" i="44" s="1"/>
  <c r="K46" i="44" s="1"/>
  <c r="K47" i="44" s="1"/>
  <c r="K48" i="44" s="1"/>
  <c r="K49" i="44" s="1"/>
  <c r="K50" i="44" s="1"/>
  <c r="K51" i="44" s="1"/>
  <c r="A37" i="44"/>
  <c r="A38" i="44" s="1"/>
  <c r="A39" i="44" s="1"/>
  <c r="A40" i="44" s="1"/>
  <c r="A41" i="44" s="1"/>
  <c r="A42" i="44" s="1"/>
  <c r="A43" i="44" s="1"/>
  <c r="A44" i="44" s="1"/>
  <c r="A45" i="44" s="1"/>
  <c r="A46" i="44" s="1"/>
  <c r="A47" i="44" s="1"/>
  <c r="A48" i="44" s="1"/>
  <c r="A49" i="44" s="1"/>
  <c r="A50" i="44" s="1"/>
  <c r="A51" i="44" s="1"/>
  <c r="M36" i="44"/>
  <c r="M37" i="44" s="1"/>
  <c r="M38" i="44" s="1"/>
  <c r="M39" i="44" s="1"/>
  <c r="M40" i="44" s="1"/>
  <c r="M41" i="44" s="1"/>
  <c r="M42" i="44" s="1"/>
  <c r="M43" i="44" s="1"/>
  <c r="M44" i="44" s="1"/>
  <c r="M45" i="44" s="1"/>
  <c r="M46" i="44" s="1"/>
  <c r="M47" i="44" s="1"/>
  <c r="M48" i="44" s="1"/>
  <c r="M49" i="44" s="1"/>
  <c r="M50" i="44" s="1"/>
  <c r="M51" i="44" s="1"/>
  <c r="L36" i="44"/>
  <c r="L37" i="44" s="1"/>
  <c r="L38" i="44" s="1"/>
  <c r="L39" i="44" s="1"/>
  <c r="L40" i="44" s="1"/>
  <c r="L41" i="44" s="1"/>
  <c r="L42" i="44" s="1"/>
  <c r="L43" i="44" s="1"/>
  <c r="L44" i="44" s="1"/>
  <c r="L45" i="44" s="1"/>
  <c r="L46" i="44" s="1"/>
  <c r="L47" i="44" s="1"/>
  <c r="L48" i="44" s="1"/>
  <c r="L49" i="44" s="1"/>
  <c r="L50" i="44" s="1"/>
  <c r="L51" i="44" s="1"/>
  <c r="K27" i="44"/>
  <c r="K28" i="44" s="1"/>
  <c r="K29" i="44" s="1"/>
  <c r="K30" i="44" s="1"/>
  <c r="K31" i="44" s="1"/>
  <c r="K32" i="44" s="1"/>
  <c r="K33" i="44" s="1"/>
  <c r="K34" i="44" s="1"/>
  <c r="K35" i="44" s="1"/>
  <c r="A27" i="44"/>
  <c r="A28" i="44" s="1"/>
  <c r="A29" i="44" s="1"/>
  <c r="A30" i="44" s="1"/>
  <c r="A31" i="44" s="1"/>
  <c r="A32" i="44" s="1"/>
  <c r="A33" i="44" s="1"/>
  <c r="A34" i="44" s="1"/>
  <c r="A35" i="44" s="1"/>
  <c r="L26" i="44"/>
  <c r="K17" i="44"/>
  <c r="K18" i="44" s="1"/>
  <c r="K19" i="44" s="1"/>
  <c r="K20" i="44" s="1"/>
  <c r="K21" i="44" s="1"/>
  <c r="K22" i="44" s="1"/>
  <c r="K23" i="44" s="1"/>
  <c r="K24" i="44" s="1"/>
  <c r="K25" i="44" s="1"/>
  <c r="A17" i="44"/>
  <c r="A18" i="44" s="1"/>
  <c r="A19" i="44" s="1"/>
  <c r="A20" i="44" s="1"/>
  <c r="A21" i="44" s="1"/>
  <c r="A22" i="44" s="1"/>
  <c r="A23" i="44" s="1"/>
  <c r="A24" i="44" s="1"/>
  <c r="A25" i="44" s="1"/>
  <c r="M11" i="44"/>
  <c r="H11" i="44"/>
  <c r="G11" i="44"/>
  <c r="F11" i="44"/>
  <c r="E11" i="44"/>
  <c r="D11" i="44"/>
  <c r="C11" i="44"/>
  <c r="B11" i="44"/>
  <c r="K8" i="44"/>
  <c r="K9" i="44" s="1"/>
  <c r="K10" i="44" s="1"/>
  <c r="K11" i="44" s="1"/>
  <c r="A8" i="44"/>
  <c r="A9" i="44" s="1"/>
  <c r="A10" i="44" s="1"/>
  <c r="A11" i="44" s="1"/>
  <c r="R6" i="44"/>
  <c r="R36" i="44" s="1"/>
  <c r="R37" i="44" s="1"/>
  <c r="R38" i="44" s="1"/>
  <c r="R39" i="44" s="1"/>
  <c r="R40" i="44" s="1"/>
  <c r="R41" i="44" s="1"/>
  <c r="R42" i="44" s="1"/>
  <c r="R43" i="44" s="1"/>
  <c r="R44" i="44" s="1"/>
  <c r="R45" i="44" s="1"/>
  <c r="R46" i="44" s="1"/>
  <c r="R47" i="44" s="1"/>
  <c r="R48" i="44" s="1"/>
  <c r="R49" i="44" s="1"/>
  <c r="R50" i="44" s="1"/>
  <c r="R51" i="44" s="1"/>
  <c r="Q6" i="44"/>
  <c r="Q36" i="44" s="1"/>
  <c r="Q37" i="44" s="1"/>
  <c r="Q38" i="44" s="1"/>
  <c r="Q39" i="44" s="1"/>
  <c r="Q40" i="44" s="1"/>
  <c r="Q41" i="44" s="1"/>
  <c r="Q42" i="44" s="1"/>
  <c r="Q43" i="44" s="1"/>
  <c r="Q44" i="44" s="1"/>
  <c r="Q45" i="44" s="1"/>
  <c r="Q46" i="44" s="1"/>
  <c r="Q47" i="44" s="1"/>
  <c r="Q48" i="44" s="1"/>
  <c r="Q49" i="44" s="1"/>
  <c r="Q50" i="44" s="1"/>
  <c r="Q51" i="44" s="1"/>
  <c r="P6" i="44"/>
  <c r="P26" i="44" s="1"/>
  <c r="O6" i="44"/>
  <c r="O26" i="44" s="1"/>
  <c r="N6" i="44"/>
  <c r="N16" i="44" s="1"/>
  <c r="M6" i="44"/>
  <c r="M26" i="44" s="1"/>
  <c r="L6" i="44"/>
  <c r="L11" i="44" s="1"/>
  <c r="H6" i="44"/>
  <c r="H16" i="44" s="1"/>
  <c r="G6" i="44"/>
  <c r="G36" i="44" s="1"/>
  <c r="G37" i="44" s="1"/>
  <c r="G38" i="44" s="1"/>
  <c r="G39" i="44" s="1"/>
  <c r="G40" i="44" s="1"/>
  <c r="G41" i="44" s="1"/>
  <c r="G42" i="44" s="1"/>
  <c r="G43" i="44" s="1"/>
  <c r="G44" i="44" s="1"/>
  <c r="G45" i="44" s="1"/>
  <c r="G46" i="44" s="1"/>
  <c r="G47" i="44" s="1"/>
  <c r="G48" i="44" s="1"/>
  <c r="G49" i="44" s="1"/>
  <c r="G50" i="44" s="1"/>
  <c r="G51" i="44" s="1"/>
  <c r="F6" i="44"/>
  <c r="F36" i="44" s="1"/>
  <c r="F37" i="44" s="1"/>
  <c r="F38" i="44" s="1"/>
  <c r="F39" i="44" s="1"/>
  <c r="F40" i="44" s="1"/>
  <c r="F41" i="44" s="1"/>
  <c r="F42" i="44" s="1"/>
  <c r="F43" i="44" s="1"/>
  <c r="F44" i="44" s="1"/>
  <c r="F45" i="44" s="1"/>
  <c r="F46" i="44" s="1"/>
  <c r="F47" i="44" s="1"/>
  <c r="F48" i="44" s="1"/>
  <c r="F49" i="44" s="1"/>
  <c r="F50" i="44" s="1"/>
  <c r="F51" i="44" s="1"/>
  <c r="E6" i="44"/>
  <c r="E36" i="44" s="1"/>
  <c r="E37" i="44" s="1"/>
  <c r="E38" i="44" s="1"/>
  <c r="E39" i="44" s="1"/>
  <c r="E40" i="44" s="1"/>
  <c r="E41" i="44" s="1"/>
  <c r="E42" i="44" s="1"/>
  <c r="E43" i="44" s="1"/>
  <c r="E44" i="44" s="1"/>
  <c r="E45" i="44" s="1"/>
  <c r="E46" i="44" s="1"/>
  <c r="E47" i="44" s="1"/>
  <c r="E48" i="44" s="1"/>
  <c r="E49" i="44" s="1"/>
  <c r="E50" i="44" s="1"/>
  <c r="E51" i="44" s="1"/>
  <c r="D6" i="44"/>
  <c r="D36" i="44" s="1"/>
  <c r="D37" i="44" s="1"/>
  <c r="D38" i="44" s="1"/>
  <c r="D39" i="44" s="1"/>
  <c r="D40" i="44" s="1"/>
  <c r="D41" i="44" s="1"/>
  <c r="D42" i="44" s="1"/>
  <c r="D43" i="44" s="1"/>
  <c r="D44" i="44" s="1"/>
  <c r="D45" i="44" s="1"/>
  <c r="D46" i="44" s="1"/>
  <c r="D47" i="44" s="1"/>
  <c r="D48" i="44" s="1"/>
  <c r="D49" i="44" s="1"/>
  <c r="D50" i="44" s="1"/>
  <c r="D51" i="44" s="1"/>
  <c r="C6" i="44"/>
  <c r="C16" i="44" s="1"/>
  <c r="B6" i="44"/>
  <c r="B36" i="44" s="1"/>
  <c r="B37" i="44" s="1"/>
  <c r="B38" i="44" s="1"/>
  <c r="B39" i="44" s="1"/>
  <c r="B40" i="44" s="1"/>
  <c r="B41" i="44" s="1"/>
  <c r="B42" i="44" s="1"/>
  <c r="B43" i="44" s="1"/>
  <c r="B44" i="44" s="1"/>
  <c r="B45" i="44" s="1"/>
  <c r="B46" i="44" s="1"/>
  <c r="B47" i="44" s="1"/>
  <c r="B48" i="44" s="1"/>
  <c r="B49" i="44" s="1"/>
  <c r="B50" i="44" s="1"/>
  <c r="B51" i="44" s="1"/>
  <c r="K4" i="44"/>
  <c r="A4" i="44"/>
  <c r="D53" i="11"/>
  <c r="I4" i="9" l="1"/>
  <c r="I13" i="49"/>
  <c r="I15" i="49"/>
  <c r="I16" i="49"/>
  <c r="I12" i="49"/>
  <c r="M45" i="59"/>
  <c r="N45" i="59"/>
  <c r="O45" i="59"/>
  <c r="P45" i="59"/>
  <c r="Q45" i="59"/>
  <c r="R45" i="59"/>
  <c r="S45" i="59"/>
  <c r="T45" i="59"/>
  <c r="U45" i="59"/>
  <c r="V45" i="59"/>
  <c r="W45" i="59"/>
  <c r="X45" i="59"/>
  <c r="Y45" i="59"/>
  <c r="Z45" i="59"/>
  <c r="H26" i="59"/>
  <c r="M44" i="59"/>
  <c r="N44" i="59"/>
  <c r="O44" i="59"/>
  <c r="P44" i="59"/>
  <c r="Q44" i="59"/>
  <c r="R44" i="59"/>
  <c r="S44" i="59"/>
  <c r="T44" i="59"/>
  <c r="U44" i="59"/>
  <c r="V44" i="59"/>
  <c r="W44" i="59"/>
  <c r="X44" i="59"/>
  <c r="Y44" i="59"/>
  <c r="Z44" i="59"/>
  <c r="M50" i="59"/>
  <c r="N50" i="59"/>
  <c r="O50" i="59"/>
  <c r="P50" i="59"/>
  <c r="Q50" i="59"/>
  <c r="R50" i="59"/>
  <c r="S50" i="59"/>
  <c r="T50" i="59"/>
  <c r="U50" i="59"/>
  <c r="V50" i="59"/>
  <c r="W50" i="59"/>
  <c r="X50" i="59"/>
  <c r="Y50" i="59"/>
  <c r="Z50" i="59"/>
  <c r="H27" i="59"/>
  <c r="M46" i="59"/>
  <c r="N46" i="59"/>
  <c r="O46" i="59"/>
  <c r="P46" i="59"/>
  <c r="Q46" i="59"/>
  <c r="R46" i="59"/>
  <c r="S46" i="59"/>
  <c r="T46" i="59"/>
  <c r="U46" i="59"/>
  <c r="V46" i="59"/>
  <c r="W46" i="59"/>
  <c r="X46" i="59"/>
  <c r="Y46" i="59"/>
  <c r="Z46" i="59"/>
  <c r="H25" i="59"/>
  <c r="M53" i="59"/>
  <c r="N53" i="59"/>
  <c r="O53" i="59"/>
  <c r="P53" i="59"/>
  <c r="Q53" i="59"/>
  <c r="R53" i="59"/>
  <c r="S53" i="59"/>
  <c r="T53" i="59"/>
  <c r="U53" i="59"/>
  <c r="V53" i="59"/>
  <c r="W53" i="59"/>
  <c r="X53" i="59"/>
  <c r="Y53" i="59"/>
  <c r="Z53" i="59"/>
  <c r="M40" i="59"/>
  <c r="N40" i="59"/>
  <c r="O40" i="59"/>
  <c r="P40" i="59"/>
  <c r="Q40" i="59"/>
  <c r="R40" i="59"/>
  <c r="S40" i="59"/>
  <c r="T40" i="59"/>
  <c r="U40" i="59"/>
  <c r="V40" i="59"/>
  <c r="W40" i="59"/>
  <c r="X40" i="59"/>
  <c r="Y40" i="59"/>
  <c r="Z40" i="59"/>
  <c r="H24" i="59"/>
  <c r="M43" i="59"/>
  <c r="N43" i="59"/>
  <c r="O43" i="59"/>
  <c r="P43" i="59"/>
  <c r="Q43" i="59"/>
  <c r="R43" i="59"/>
  <c r="S43" i="59"/>
  <c r="T43" i="59"/>
  <c r="U43" i="59"/>
  <c r="V43" i="59"/>
  <c r="W43" i="59"/>
  <c r="X43" i="59"/>
  <c r="Y43" i="59"/>
  <c r="Z43" i="59"/>
  <c r="M49" i="59"/>
  <c r="N49" i="59"/>
  <c r="O49" i="59"/>
  <c r="P49" i="59"/>
  <c r="Q49" i="59"/>
  <c r="R49" i="59"/>
  <c r="S49" i="59"/>
  <c r="T49" i="59"/>
  <c r="U49" i="59"/>
  <c r="V49" i="59"/>
  <c r="W49" i="59"/>
  <c r="X49" i="59"/>
  <c r="Y49" i="59"/>
  <c r="Z49" i="59"/>
  <c r="M47" i="59"/>
  <c r="N47" i="59"/>
  <c r="O47" i="59"/>
  <c r="P47" i="59"/>
  <c r="Q47" i="59"/>
  <c r="R47" i="59"/>
  <c r="S47" i="59"/>
  <c r="T47" i="59"/>
  <c r="U47" i="59"/>
  <c r="V47" i="59"/>
  <c r="W47" i="59"/>
  <c r="X47" i="59"/>
  <c r="Y47" i="59"/>
  <c r="Z47" i="59"/>
  <c r="H28" i="59"/>
  <c r="M52" i="59"/>
  <c r="N52" i="59"/>
  <c r="O52" i="59"/>
  <c r="P52" i="59"/>
  <c r="Q52" i="59"/>
  <c r="R52" i="59"/>
  <c r="S52" i="59"/>
  <c r="T52" i="59"/>
  <c r="U52" i="59"/>
  <c r="V52" i="59"/>
  <c r="W52" i="59"/>
  <c r="X52" i="59"/>
  <c r="Y52" i="59"/>
  <c r="Z52" i="59"/>
  <c r="M41" i="59"/>
  <c r="N41" i="59"/>
  <c r="O41" i="59"/>
  <c r="P41" i="59"/>
  <c r="Q41" i="59"/>
  <c r="R41" i="59"/>
  <c r="S41" i="59"/>
  <c r="T41" i="59"/>
  <c r="U41" i="59"/>
  <c r="V41" i="59"/>
  <c r="W41" i="59"/>
  <c r="X41" i="59"/>
  <c r="Y41" i="59"/>
  <c r="Z41" i="59"/>
  <c r="H32" i="59"/>
  <c r="M51" i="59"/>
  <c r="O51" i="59"/>
  <c r="N51" i="59"/>
  <c r="P51" i="59"/>
  <c r="Q51" i="59"/>
  <c r="R51" i="59"/>
  <c r="S51" i="59"/>
  <c r="T51" i="59"/>
  <c r="U51" i="59"/>
  <c r="V51" i="59"/>
  <c r="W51" i="59"/>
  <c r="X51" i="59"/>
  <c r="Y51" i="59"/>
  <c r="Z51" i="59"/>
  <c r="M42" i="59"/>
  <c r="O42" i="59"/>
  <c r="N42" i="59"/>
  <c r="P42" i="59"/>
  <c r="Q42" i="59"/>
  <c r="R42" i="59"/>
  <c r="S42" i="59"/>
  <c r="T42" i="59"/>
  <c r="U42" i="59"/>
  <c r="V42" i="59"/>
  <c r="W42" i="59"/>
  <c r="X42" i="59"/>
  <c r="Y42" i="59"/>
  <c r="Z42" i="59"/>
  <c r="H36" i="59"/>
  <c r="H35" i="59"/>
  <c r="H31" i="59"/>
  <c r="H23" i="59"/>
  <c r="H34" i="59"/>
  <c r="H33" i="59"/>
  <c r="H22" i="59"/>
  <c r="H30" i="59"/>
  <c r="M48" i="59"/>
  <c r="N48" i="59"/>
  <c r="O48" i="59"/>
  <c r="P48" i="59"/>
  <c r="Q48" i="59"/>
  <c r="R48" i="59"/>
  <c r="S48" i="59"/>
  <c r="T48" i="59"/>
  <c r="U48" i="59"/>
  <c r="V48" i="59"/>
  <c r="W48" i="59"/>
  <c r="X48" i="59"/>
  <c r="Y48" i="59"/>
  <c r="Z48" i="59"/>
  <c r="H29" i="59"/>
  <c r="M39" i="59"/>
  <c r="N39" i="59"/>
  <c r="O39" i="59"/>
  <c r="P39" i="59"/>
  <c r="Q39" i="59"/>
  <c r="R39" i="59"/>
  <c r="S39" i="59"/>
  <c r="T39" i="59"/>
  <c r="U39" i="59"/>
  <c r="V39" i="59"/>
  <c r="W39" i="59"/>
  <c r="X39" i="59"/>
  <c r="Y39" i="59"/>
  <c r="Z39" i="59"/>
  <c r="J11" i="49"/>
  <c r="K11" i="49" s="1"/>
  <c r="I33" i="9"/>
  <c r="I31" i="9"/>
  <c r="I34" i="9"/>
  <c r="I32" i="9"/>
  <c r="O16" i="44"/>
  <c r="H36" i="44"/>
  <c r="H37" i="44" s="1"/>
  <c r="H38" i="44" s="1"/>
  <c r="H39" i="44" s="1"/>
  <c r="H40" i="44" s="1"/>
  <c r="H41" i="44" s="1"/>
  <c r="H42" i="44" s="1"/>
  <c r="H43" i="44" s="1"/>
  <c r="H44" i="44" s="1"/>
  <c r="H45" i="44" s="1"/>
  <c r="H46" i="44" s="1"/>
  <c r="H47" i="44" s="1"/>
  <c r="H48" i="44" s="1"/>
  <c r="H49" i="44" s="1"/>
  <c r="H50" i="44" s="1"/>
  <c r="H51" i="44" s="1"/>
  <c r="M16" i="44"/>
  <c r="M17" i="44" s="1"/>
  <c r="M18" i="44" s="1"/>
  <c r="M19" i="44" s="1"/>
  <c r="M20" i="44" s="1"/>
  <c r="M21" i="44" s="1"/>
  <c r="M22" i="44" s="1"/>
  <c r="M23" i="44" s="1"/>
  <c r="M24" i="44" s="1"/>
  <c r="M25" i="44" s="1"/>
  <c r="B26" i="44"/>
  <c r="E26" i="44"/>
  <c r="E27" i="44" s="1"/>
  <c r="E28" i="44" s="1"/>
  <c r="E29" i="44" s="1"/>
  <c r="E30" i="44" s="1"/>
  <c r="E31" i="44" s="1"/>
  <c r="E32" i="44" s="1"/>
  <c r="E33" i="44" s="1"/>
  <c r="E34" i="44" s="1"/>
  <c r="E35" i="44" s="1"/>
  <c r="M27" i="44"/>
  <c r="M28" i="44" s="1"/>
  <c r="M29" i="44" s="1"/>
  <c r="M30" i="44" s="1"/>
  <c r="M31" i="44" s="1"/>
  <c r="M32" i="44" s="1"/>
  <c r="M33" i="44" s="1"/>
  <c r="M34" i="44" s="1"/>
  <c r="M35" i="44" s="1"/>
  <c r="F26" i="44"/>
  <c r="G26" i="44"/>
  <c r="H26" i="44"/>
  <c r="G27" i="44"/>
  <c r="G28" i="44" s="1"/>
  <c r="G29" i="44" s="1"/>
  <c r="G30" i="44" s="1"/>
  <c r="G31" i="44" s="1"/>
  <c r="G32" i="44" s="1"/>
  <c r="G33" i="44" s="1"/>
  <c r="G34" i="44" s="1"/>
  <c r="G35" i="44" s="1"/>
  <c r="D26" i="44"/>
  <c r="D27" i="44" s="1"/>
  <c r="D28" i="44" s="1"/>
  <c r="D29" i="44" s="1"/>
  <c r="D30" i="44" s="1"/>
  <c r="D31" i="44" s="1"/>
  <c r="D32" i="44" s="1"/>
  <c r="D33" i="44" s="1"/>
  <c r="D34" i="44" s="1"/>
  <c r="D35" i="44" s="1"/>
  <c r="B16" i="44"/>
  <c r="B17" i="44" s="1"/>
  <c r="B18" i="44" s="1"/>
  <c r="B19" i="44" s="1"/>
  <c r="B20" i="44" s="1"/>
  <c r="B21" i="44" s="1"/>
  <c r="B22" i="44" s="1"/>
  <c r="B23" i="44" s="1"/>
  <c r="B24" i="44" s="1"/>
  <c r="B25" i="44" s="1"/>
  <c r="F27" i="44"/>
  <c r="F28" i="44" s="1"/>
  <c r="F29" i="44" s="1"/>
  <c r="F30" i="44" s="1"/>
  <c r="F31" i="44" s="1"/>
  <c r="F32" i="44" s="1"/>
  <c r="F33" i="44" s="1"/>
  <c r="F34" i="44" s="1"/>
  <c r="F35" i="44" s="1"/>
  <c r="H17" i="44"/>
  <c r="H18" i="44" s="1"/>
  <c r="H19" i="44" s="1"/>
  <c r="H20" i="44" s="1"/>
  <c r="H21" i="44" s="1"/>
  <c r="H22" i="44" s="1"/>
  <c r="H23" i="44" s="1"/>
  <c r="H24" i="44" s="1"/>
  <c r="H25" i="44" s="1"/>
  <c r="D16" i="44"/>
  <c r="D17" i="44" s="1"/>
  <c r="D18" i="44" s="1"/>
  <c r="D19" i="44" s="1"/>
  <c r="D20" i="44" s="1"/>
  <c r="D21" i="44" s="1"/>
  <c r="D22" i="44" s="1"/>
  <c r="D23" i="44" s="1"/>
  <c r="D24" i="44" s="1"/>
  <c r="D25" i="44" s="1"/>
  <c r="E16" i="44"/>
  <c r="E17" i="44" s="1"/>
  <c r="E18" i="44" s="1"/>
  <c r="E19" i="44" s="1"/>
  <c r="E20" i="44" s="1"/>
  <c r="E21" i="44" s="1"/>
  <c r="E22" i="44" s="1"/>
  <c r="E23" i="44" s="1"/>
  <c r="E24" i="44" s="1"/>
  <c r="E25" i="44" s="1"/>
  <c r="F16" i="44"/>
  <c r="F17" i="44" s="1"/>
  <c r="F18" i="44" s="1"/>
  <c r="F19" i="44" s="1"/>
  <c r="F20" i="44" s="1"/>
  <c r="F21" i="44" s="1"/>
  <c r="F22" i="44" s="1"/>
  <c r="F23" i="44" s="1"/>
  <c r="F24" i="44" s="1"/>
  <c r="F25" i="44" s="1"/>
  <c r="G16" i="44"/>
  <c r="G17" i="44" s="1"/>
  <c r="G18" i="44" s="1"/>
  <c r="G19" i="44" s="1"/>
  <c r="G20" i="44" s="1"/>
  <c r="G21" i="44" s="1"/>
  <c r="G22" i="44" s="1"/>
  <c r="G23" i="44" s="1"/>
  <c r="G24" i="44" s="1"/>
  <c r="G25" i="44" s="1"/>
  <c r="D12" i="44"/>
  <c r="D13" i="44" s="1"/>
  <c r="D14" i="44" s="1"/>
  <c r="D15" i="44" s="1"/>
  <c r="L16" i="44"/>
  <c r="L17" i="44" s="1"/>
  <c r="L18" i="44" s="1"/>
  <c r="L19" i="44" s="1"/>
  <c r="L20" i="44" s="1"/>
  <c r="L21" i="44" s="1"/>
  <c r="L22" i="44" s="1"/>
  <c r="L23" i="44" s="1"/>
  <c r="L24" i="44" s="1"/>
  <c r="L25" i="44" s="1"/>
  <c r="D131" i="49"/>
  <c r="D130" i="49"/>
  <c r="D138" i="49"/>
  <c r="D137" i="49"/>
  <c r="D125" i="49"/>
  <c r="H134" i="49"/>
  <c r="H44" i="49"/>
  <c r="H45" i="49"/>
  <c r="I25" i="49"/>
  <c r="I21" i="49"/>
  <c r="I3" i="9"/>
  <c r="I52" i="49"/>
  <c r="I51" i="49"/>
  <c r="I41" i="49"/>
  <c r="I49" i="49"/>
  <c r="I44" i="49"/>
  <c r="I39" i="49"/>
  <c r="I54" i="49"/>
  <c r="I48" i="49"/>
  <c r="I45" i="49"/>
  <c r="H39" i="49"/>
  <c r="H52" i="49"/>
  <c r="J62" i="49"/>
  <c r="J67" i="49"/>
  <c r="J61" i="49"/>
  <c r="J66" i="49"/>
  <c r="J35" i="49"/>
  <c r="J69" i="49"/>
  <c r="J64" i="49"/>
  <c r="J59" i="49"/>
  <c r="J68" i="49"/>
  <c r="J63" i="49"/>
  <c r="J57" i="49"/>
  <c r="J56" i="49"/>
  <c r="J33" i="49"/>
  <c r="J29" i="49"/>
  <c r="J25" i="49"/>
  <c r="J32" i="49"/>
  <c r="J28" i="49"/>
  <c r="J24" i="49"/>
  <c r="J37" i="49"/>
  <c r="J72" i="49" s="1"/>
  <c r="J23" i="49"/>
  <c r="K20" i="49"/>
  <c r="J58" i="49"/>
  <c r="J31" i="49"/>
  <c r="J27" i="49"/>
  <c r="J21" i="49"/>
  <c r="J65" i="49"/>
  <c r="J60" i="49"/>
  <c r="J30" i="49"/>
  <c r="J26" i="49"/>
  <c r="J55" i="49"/>
  <c r="J22" i="49"/>
  <c r="J34" i="49"/>
  <c r="H33" i="49"/>
  <c r="H25" i="49"/>
  <c r="H51" i="49"/>
  <c r="H30" i="49"/>
  <c r="H29" i="49"/>
  <c r="H106" i="49"/>
  <c r="H123" i="49" s="1"/>
  <c r="H135" i="49" s="1"/>
  <c r="H23" i="49"/>
  <c r="H26" i="49"/>
  <c r="B15" i="46"/>
  <c r="O17" i="44"/>
  <c r="O18" i="44" s="1"/>
  <c r="O19" i="44" s="1"/>
  <c r="O20" i="44" s="1"/>
  <c r="O21" i="44" s="1"/>
  <c r="O22" i="44" s="1"/>
  <c r="O23" i="44" s="1"/>
  <c r="O24" i="44" s="1"/>
  <c r="O25" i="44" s="1"/>
  <c r="B27" i="44"/>
  <c r="B28" i="44" s="1"/>
  <c r="B29" i="44" s="1"/>
  <c r="B30" i="44" s="1"/>
  <c r="B31" i="44" s="1"/>
  <c r="B32" i="44" s="1"/>
  <c r="B33" i="44" s="1"/>
  <c r="B34" i="44" s="1"/>
  <c r="B35" i="44" s="1"/>
  <c r="M12" i="44"/>
  <c r="M13" i="44" s="1"/>
  <c r="M14" i="44" s="1"/>
  <c r="M15" i="44" s="1"/>
  <c r="H12" i="44"/>
  <c r="H13" i="44" s="1"/>
  <c r="H14" i="44" s="1"/>
  <c r="H15" i="44" s="1"/>
  <c r="A12" i="44"/>
  <c r="A13" i="44" s="1"/>
  <c r="A14" i="44" s="1"/>
  <c r="A15" i="44" s="1"/>
  <c r="K12" i="44"/>
  <c r="K13" i="44" s="1"/>
  <c r="K14" i="44" s="1"/>
  <c r="K15" i="44" s="1"/>
  <c r="C12" i="44"/>
  <c r="C13" i="44" s="1"/>
  <c r="C14" i="44" s="1"/>
  <c r="C15" i="44" s="1"/>
  <c r="Q26" i="44"/>
  <c r="Q27" i="44" s="1"/>
  <c r="Q28" i="44" s="1"/>
  <c r="Q29" i="44" s="1"/>
  <c r="Q30" i="44" s="1"/>
  <c r="Q31" i="44" s="1"/>
  <c r="Q32" i="44" s="1"/>
  <c r="Q33" i="44" s="1"/>
  <c r="Q34" i="44" s="1"/>
  <c r="Q35" i="44" s="1"/>
  <c r="N11" i="44"/>
  <c r="N12" i="44" s="1"/>
  <c r="N13" i="44" s="1"/>
  <c r="N14" i="44" s="1"/>
  <c r="N15" i="44" s="1"/>
  <c r="P16" i="44"/>
  <c r="P17" i="44" s="1"/>
  <c r="P18" i="44" s="1"/>
  <c r="P19" i="44" s="1"/>
  <c r="P20" i="44" s="1"/>
  <c r="P21" i="44" s="1"/>
  <c r="P22" i="44" s="1"/>
  <c r="P23" i="44" s="1"/>
  <c r="P24" i="44" s="1"/>
  <c r="P25" i="44" s="1"/>
  <c r="R26" i="44"/>
  <c r="R27" i="44" s="1"/>
  <c r="R28" i="44" s="1"/>
  <c r="R29" i="44" s="1"/>
  <c r="R30" i="44" s="1"/>
  <c r="R31" i="44" s="1"/>
  <c r="R32" i="44" s="1"/>
  <c r="R33" i="44" s="1"/>
  <c r="R34" i="44" s="1"/>
  <c r="R35" i="44" s="1"/>
  <c r="O11" i="44"/>
  <c r="O12" i="44" s="1"/>
  <c r="O13" i="44" s="1"/>
  <c r="O14" i="44" s="1"/>
  <c r="O15" i="44" s="1"/>
  <c r="Q16" i="44"/>
  <c r="Q17" i="44" s="1"/>
  <c r="Q18" i="44" s="1"/>
  <c r="Q19" i="44" s="1"/>
  <c r="Q20" i="44" s="1"/>
  <c r="Q21" i="44" s="1"/>
  <c r="Q22" i="44" s="1"/>
  <c r="Q23" i="44" s="1"/>
  <c r="Q24" i="44" s="1"/>
  <c r="Q25" i="44" s="1"/>
  <c r="P11" i="44"/>
  <c r="P12" i="44" s="1"/>
  <c r="P13" i="44" s="1"/>
  <c r="P14" i="44" s="1"/>
  <c r="P15" i="44" s="1"/>
  <c r="R16" i="44"/>
  <c r="R17" i="44" s="1"/>
  <c r="R18" i="44" s="1"/>
  <c r="R19" i="44" s="1"/>
  <c r="R20" i="44" s="1"/>
  <c r="R21" i="44" s="1"/>
  <c r="R22" i="44" s="1"/>
  <c r="R23" i="44" s="1"/>
  <c r="R24" i="44" s="1"/>
  <c r="R25" i="44" s="1"/>
  <c r="Q11" i="44"/>
  <c r="Q12" i="44" s="1"/>
  <c r="Q13" i="44" s="1"/>
  <c r="Q14" i="44" s="1"/>
  <c r="Q15" i="44" s="1"/>
  <c r="R11" i="44"/>
  <c r="C36" i="44"/>
  <c r="C37" i="44" s="1"/>
  <c r="C38" i="44" s="1"/>
  <c r="C39" i="44" s="1"/>
  <c r="C40" i="44" s="1"/>
  <c r="C41" i="44" s="1"/>
  <c r="C42" i="44" s="1"/>
  <c r="C43" i="44" s="1"/>
  <c r="C44" i="44" s="1"/>
  <c r="C45" i="44" s="1"/>
  <c r="C46" i="44" s="1"/>
  <c r="C47" i="44" s="1"/>
  <c r="C48" i="44" s="1"/>
  <c r="C49" i="44" s="1"/>
  <c r="C50" i="44" s="1"/>
  <c r="C51" i="44" s="1"/>
  <c r="C26" i="44"/>
  <c r="C27" i="44" s="1"/>
  <c r="C28" i="44" s="1"/>
  <c r="C29" i="44" s="1"/>
  <c r="C30" i="44" s="1"/>
  <c r="C31" i="44" s="1"/>
  <c r="C32" i="44" s="1"/>
  <c r="C33" i="44" s="1"/>
  <c r="C34" i="44" s="1"/>
  <c r="C35" i="44" s="1"/>
  <c r="H27" i="44"/>
  <c r="H28" i="44" s="1"/>
  <c r="H29" i="44" s="1"/>
  <c r="H30" i="44" s="1"/>
  <c r="H31" i="44" s="1"/>
  <c r="H32" i="44" s="1"/>
  <c r="H33" i="44" s="1"/>
  <c r="H34" i="44" s="1"/>
  <c r="H35" i="44" s="1"/>
  <c r="L27" i="44"/>
  <c r="L28" i="44" s="1"/>
  <c r="L29" i="44" s="1"/>
  <c r="L30" i="44" s="1"/>
  <c r="L31" i="44" s="1"/>
  <c r="L32" i="44" s="1"/>
  <c r="L33" i="44" s="1"/>
  <c r="L34" i="44" s="1"/>
  <c r="L35" i="44" s="1"/>
  <c r="N36" i="44"/>
  <c r="N37" i="44" s="1"/>
  <c r="N38" i="44" s="1"/>
  <c r="N39" i="44" s="1"/>
  <c r="N40" i="44" s="1"/>
  <c r="N41" i="44" s="1"/>
  <c r="N42" i="44" s="1"/>
  <c r="N43" i="44" s="1"/>
  <c r="N44" i="44" s="1"/>
  <c r="N45" i="44" s="1"/>
  <c r="N46" i="44" s="1"/>
  <c r="N47" i="44" s="1"/>
  <c r="N48" i="44" s="1"/>
  <c r="N49" i="44" s="1"/>
  <c r="N50" i="44" s="1"/>
  <c r="N51" i="44" s="1"/>
  <c r="O36" i="44"/>
  <c r="O37" i="44" s="1"/>
  <c r="O38" i="44" s="1"/>
  <c r="O39" i="44" s="1"/>
  <c r="O40" i="44" s="1"/>
  <c r="O41" i="44" s="1"/>
  <c r="O42" i="44" s="1"/>
  <c r="O43" i="44" s="1"/>
  <c r="O44" i="44" s="1"/>
  <c r="O45" i="44" s="1"/>
  <c r="O46" i="44" s="1"/>
  <c r="O47" i="44" s="1"/>
  <c r="O48" i="44" s="1"/>
  <c r="O49" i="44" s="1"/>
  <c r="O50" i="44" s="1"/>
  <c r="O51" i="44" s="1"/>
  <c r="N26" i="44"/>
  <c r="N17" i="44" s="1"/>
  <c r="N18" i="44" s="1"/>
  <c r="N19" i="44" s="1"/>
  <c r="N20" i="44" s="1"/>
  <c r="N21" i="44" s="1"/>
  <c r="N22" i="44" s="1"/>
  <c r="N23" i="44" s="1"/>
  <c r="N24" i="44" s="1"/>
  <c r="N25" i="44" s="1"/>
  <c r="P36" i="44"/>
  <c r="P37" i="44" s="1"/>
  <c r="P38" i="44" s="1"/>
  <c r="P39" i="44" s="1"/>
  <c r="P40" i="44" s="1"/>
  <c r="P41" i="44" s="1"/>
  <c r="P42" i="44" s="1"/>
  <c r="P43" i="44" s="1"/>
  <c r="P44" i="44" s="1"/>
  <c r="P45" i="44" s="1"/>
  <c r="P46" i="44" s="1"/>
  <c r="P47" i="44" s="1"/>
  <c r="P48" i="44" s="1"/>
  <c r="P49" i="44" s="1"/>
  <c r="P50" i="44" s="1"/>
  <c r="P51" i="44" s="1"/>
  <c r="K13" i="49" l="1"/>
  <c r="K16" i="49"/>
  <c r="K15" i="49"/>
  <c r="J13" i="49"/>
  <c r="J16" i="49"/>
  <c r="J12" i="49"/>
  <c r="K12" i="49" s="1"/>
  <c r="J15" i="49"/>
  <c r="L53" i="59"/>
  <c r="M32" i="59"/>
  <c r="N32" i="59"/>
  <c r="O32" i="59"/>
  <c r="P32" i="59"/>
  <c r="Q32" i="59"/>
  <c r="R32" i="59"/>
  <c r="S32" i="59"/>
  <c r="T32" i="59"/>
  <c r="U32" i="59"/>
  <c r="V32" i="59"/>
  <c r="W32" i="59"/>
  <c r="X32" i="59"/>
  <c r="Y32" i="59"/>
  <c r="Z32" i="59"/>
  <c r="L43" i="59"/>
  <c r="M29" i="59"/>
  <c r="N29" i="59"/>
  <c r="O29" i="59"/>
  <c r="P29" i="59"/>
  <c r="Q29" i="59"/>
  <c r="R29" i="59"/>
  <c r="S29" i="59"/>
  <c r="T29" i="59"/>
  <c r="U29" i="59"/>
  <c r="V29" i="59"/>
  <c r="W29" i="59"/>
  <c r="X29" i="59"/>
  <c r="Y29" i="59"/>
  <c r="Z29" i="59"/>
  <c r="L52" i="59"/>
  <c r="Y95" i="59"/>
  <c r="Y103" i="59"/>
  <c r="L48" i="59"/>
  <c r="M28" i="59"/>
  <c r="N28" i="59"/>
  <c r="O28" i="59"/>
  <c r="P28" i="59"/>
  <c r="Q28" i="59"/>
  <c r="R28" i="59"/>
  <c r="S28" i="59"/>
  <c r="T28" i="59"/>
  <c r="U28" i="59"/>
  <c r="V28" i="59"/>
  <c r="W28" i="59"/>
  <c r="X28" i="59"/>
  <c r="Y28" i="59"/>
  <c r="Z28" i="59"/>
  <c r="L40" i="59"/>
  <c r="M27" i="59"/>
  <c r="N27" i="59"/>
  <c r="O27" i="59"/>
  <c r="P27" i="59"/>
  <c r="Q27" i="59"/>
  <c r="R27" i="59"/>
  <c r="S27" i="59"/>
  <c r="T27" i="59"/>
  <c r="U27" i="59"/>
  <c r="V27" i="59"/>
  <c r="W27" i="59"/>
  <c r="X27" i="59"/>
  <c r="Y27" i="59"/>
  <c r="Z27" i="59"/>
  <c r="X95" i="59"/>
  <c r="X103" i="59"/>
  <c r="W95" i="59"/>
  <c r="W103" i="59"/>
  <c r="M30" i="59"/>
  <c r="O30" i="59"/>
  <c r="N30" i="59"/>
  <c r="P30" i="59"/>
  <c r="Q30" i="59"/>
  <c r="R30" i="59"/>
  <c r="S30" i="59"/>
  <c r="T30" i="59"/>
  <c r="U30" i="59"/>
  <c r="V30" i="59"/>
  <c r="W30" i="59"/>
  <c r="X30" i="59"/>
  <c r="Y30" i="59"/>
  <c r="Z30" i="59"/>
  <c r="L42" i="59"/>
  <c r="L46" i="59"/>
  <c r="Z98" i="59"/>
  <c r="Y98" i="59"/>
  <c r="P95" i="59"/>
  <c r="P103" i="59"/>
  <c r="L49" i="59"/>
  <c r="X98" i="59"/>
  <c r="L44" i="59"/>
  <c r="Z95" i="59"/>
  <c r="Z103" i="59"/>
  <c r="V95" i="59"/>
  <c r="V103" i="59"/>
  <c r="M22" i="59"/>
  <c r="O22" i="59"/>
  <c r="N22" i="59"/>
  <c r="P22" i="59"/>
  <c r="Q22" i="59"/>
  <c r="R22" i="59"/>
  <c r="S22" i="59"/>
  <c r="T22" i="59"/>
  <c r="U22" i="59"/>
  <c r="V22" i="59"/>
  <c r="W22" i="59"/>
  <c r="X22" i="59"/>
  <c r="Y22" i="59"/>
  <c r="Z22" i="59"/>
  <c r="U95" i="59"/>
  <c r="U103" i="59"/>
  <c r="T103" i="59"/>
  <c r="T95" i="59"/>
  <c r="O33" i="59"/>
  <c r="P33" i="59"/>
  <c r="M33" i="59"/>
  <c r="N33" i="59"/>
  <c r="Q33" i="59"/>
  <c r="R33" i="59"/>
  <c r="S33" i="59"/>
  <c r="T33" i="59"/>
  <c r="U33" i="59"/>
  <c r="V33" i="59"/>
  <c r="W33" i="59"/>
  <c r="X33" i="59"/>
  <c r="Y33" i="59"/>
  <c r="Z33" i="59"/>
  <c r="W98" i="59"/>
  <c r="M26" i="59"/>
  <c r="N26" i="59"/>
  <c r="O26" i="59"/>
  <c r="P26" i="59"/>
  <c r="Q26" i="59"/>
  <c r="R26" i="59"/>
  <c r="S26" i="59"/>
  <c r="T26" i="59"/>
  <c r="U26" i="59"/>
  <c r="V26" i="59"/>
  <c r="W26" i="59"/>
  <c r="X26" i="59"/>
  <c r="Y26" i="59"/>
  <c r="Z26" i="59"/>
  <c r="V98" i="59"/>
  <c r="S95" i="59"/>
  <c r="S103" i="59"/>
  <c r="M31" i="59"/>
  <c r="N31" i="59"/>
  <c r="O31" i="59"/>
  <c r="P31" i="59"/>
  <c r="Q31" i="59"/>
  <c r="R31" i="59"/>
  <c r="S31" i="59"/>
  <c r="T31" i="59"/>
  <c r="U31" i="59"/>
  <c r="V31" i="59"/>
  <c r="W31" i="59"/>
  <c r="X31" i="59"/>
  <c r="Y31" i="59"/>
  <c r="Z31" i="59"/>
  <c r="R95" i="59"/>
  <c r="R103" i="59"/>
  <c r="M35" i="59"/>
  <c r="N35" i="59"/>
  <c r="O35" i="59"/>
  <c r="P35" i="59"/>
  <c r="Q35" i="59"/>
  <c r="R35" i="59"/>
  <c r="S35" i="59"/>
  <c r="T35" i="59"/>
  <c r="U35" i="59"/>
  <c r="V35" i="59"/>
  <c r="W35" i="59"/>
  <c r="X35" i="59"/>
  <c r="Y35" i="59"/>
  <c r="Z35" i="59"/>
  <c r="L41" i="59"/>
  <c r="U98" i="59"/>
  <c r="M34" i="59"/>
  <c r="N34" i="59"/>
  <c r="O34" i="59"/>
  <c r="P34" i="59"/>
  <c r="Q34" i="59"/>
  <c r="R34" i="59"/>
  <c r="S34" i="59"/>
  <c r="T34" i="59"/>
  <c r="U34" i="59"/>
  <c r="V34" i="59"/>
  <c r="W34" i="59"/>
  <c r="X34" i="59"/>
  <c r="Y34" i="59"/>
  <c r="Z34" i="59"/>
  <c r="T98" i="59"/>
  <c r="M36" i="59"/>
  <c r="N36" i="59"/>
  <c r="O36" i="59"/>
  <c r="P36" i="59"/>
  <c r="Q36" i="59"/>
  <c r="R36" i="59"/>
  <c r="S36" i="59"/>
  <c r="T36" i="59"/>
  <c r="U36" i="59"/>
  <c r="V36" i="59"/>
  <c r="W36" i="59"/>
  <c r="X36" i="59"/>
  <c r="Y36" i="59"/>
  <c r="Z36" i="59"/>
  <c r="S98" i="59"/>
  <c r="M25" i="59"/>
  <c r="N25" i="59"/>
  <c r="O25" i="59"/>
  <c r="P25" i="59"/>
  <c r="Q25" i="59"/>
  <c r="R25" i="59"/>
  <c r="S25" i="59"/>
  <c r="T25" i="59"/>
  <c r="U25" i="59"/>
  <c r="V25" i="59"/>
  <c r="W25" i="59"/>
  <c r="X25" i="59"/>
  <c r="Y25" i="59"/>
  <c r="Z25" i="59"/>
  <c r="R98" i="59"/>
  <c r="O95" i="59"/>
  <c r="O103" i="59"/>
  <c r="Q98" i="59"/>
  <c r="Q95" i="59"/>
  <c r="Q103" i="59"/>
  <c r="M23" i="59"/>
  <c r="N23" i="59"/>
  <c r="O23" i="59"/>
  <c r="P23" i="59"/>
  <c r="Q23" i="59"/>
  <c r="R23" i="59"/>
  <c r="S23" i="59"/>
  <c r="T23" i="59"/>
  <c r="U23" i="59"/>
  <c r="V23" i="59"/>
  <c r="W23" i="59"/>
  <c r="X23" i="59"/>
  <c r="Y23" i="59"/>
  <c r="Z23" i="59"/>
  <c r="N95" i="59"/>
  <c r="N103" i="59"/>
  <c r="P98" i="59"/>
  <c r="M24" i="59"/>
  <c r="N24" i="59"/>
  <c r="O24" i="59"/>
  <c r="P24" i="59"/>
  <c r="Q24" i="59"/>
  <c r="R24" i="59"/>
  <c r="S24" i="59"/>
  <c r="T24" i="59"/>
  <c r="U24" i="59"/>
  <c r="V24" i="59"/>
  <c r="W24" i="59"/>
  <c r="X24" i="59"/>
  <c r="Y24" i="59"/>
  <c r="Z24" i="59"/>
  <c r="O98" i="59"/>
  <c r="N98" i="59"/>
  <c r="L47" i="59"/>
  <c r="M98" i="59"/>
  <c r="L50" i="59"/>
  <c r="L51" i="59"/>
  <c r="M103" i="59"/>
  <c r="M95" i="59"/>
  <c r="L39" i="59"/>
  <c r="L45" i="59"/>
  <c r="H127" i="49"/>
  <c r="I123" i="49"/>
  <c r="I130" i="49" s="1"/>
  <c r="I30" i="9"/>
  <c r="I38" i="9"/>
  <c r="F12" i="44"/>
  <c r="F13" i="44" s="1"/>
  <c r="F14" i="44" s="1"/>
  <c r="F15" i="44" s="1"/>
  <c r="B12" i="44"/>
  <c r="B13" i="44" s="1"/>
  <c r="B14" i="44" s="1"/>
  <c r="B15" i="44" s="1"/>
  <c r="G12" i="44"/>
  <c r="G13" i="44" s="1"/>
  <c r="G14" i="44" s="1"/>
  <c r="G15" i="44" s="1"/>
  <c r="L12" i="44"/>
  <c r="L13" i="44" s="1"/>
  <c r="L14" i="44" s="1"/>
  <c r="L15" i="44" s="1"/>
  <c r="P10" i="44" a="1"/>
  <c r="P10" i="44" s="1"/>
  <c r="O10" i="44" a="1"/>
  <c r="O10" i="44" s="1"/>
  <c r="L8" i="44" a="1"/>
  <c r="L8" i="44" s="1"/>
  <c r="N9" i="44" a="1"/>
  <c r="N9" i="44" s="1"/>
  <c r="P7" i="44" a="1"/>
  <c r="P7" i="44" s="1"/>
  <c r="P8" i="44" a="1"/>
  <c r="P8" i="44" s="1"/>
  <c r="M10" i="44" a="1"/>
  <c r="M10" i="44" s="1"/>
  <c r="E12" i="44"/>
  <c r="E13" i="44" s="1"/>
  <c r="E14" i="44" s="1"/>
  <c r="E15" i="44" s="1"/>
  <c r="F7" i="44" a="1"/>
  <c r="F7" i="44" s="1"/>
  <c r="F8" i="44" s="1"/>
  <c r="F9" i="44" s="1"/>
  <c r="F10" i="44" s="1"/>
  <c r="G7" i="44" a="1"/>
  <c r="G7" i="44" s="1"/>
  <c r="G8" i="44" s="1"/>
  <c r="G9" i="44" s="1"/>
  <c r="G10" i="44" s="1"/>
  <c r="D124" i="49"/>
  <c r="D133" i="49"/>
  <c r="D128" i="49"/>
  <c r="D136" i="49"/>
  <c r="D126" i="49"/>
  <c r="D132" i="49"/>
  <c r="D129" i="49"/>
  <c r="I138" i="49"/>
  <c r="H131" i="49"/>
  <c r="I40" i="49"/>
  <c r="I50" i="49"/>
  <c r="I46" i="49"/>
  <c r="H43" i="49"/>
  <c r="H38" i="49"/>
  <c r="H138" i="49"/>
  <c r="I106" i="49"/>
  <c r="I111" i="49" s="1"/>
  <c r="H137" i="49"/>
  <c r="I38" i="49"/>
  <c r="H47" i="49"/>
  <c r="I43" i="49"/>
  <c r="H42" i="49"/>
  <c r="H40" i="49"/>
  <c r="H130" i="49"/>
  <c r="L11" i="49"/>
  <c r="K62" i="49"/>
  <c r="K67" i="49"/>
  <c r="K66" i="49"/>
  <c r="K60" i="49"/>
  <c r="K34" i="49"/>
  <c r="K59" i="49"/>
  <c r="K57" i="49"/>
  <c r="K56" i="49"/>
  <c r="K61" i="49"/>
  <c r="K58" i="49"/>
  <c r="K30" i="49"/>
  <c r="K26" i="49"/>
  <c r="K22" i="49"/>
  <c r="K69" i="49"/>
  <c r="K64" i="49"/>
  <c r="K33" i="49"/>
  <c r="K29" i="49"/>
  <c r="K25" i="49"/>
  <c r="K21" i="49"/>
  <c r="K35" i="49"/>
  <c r="K37" i="49"/>
  <c r="K72" i="49" s="1"/>
  <c r="K32" i="49"/>
  <c r="K23" i="49"/>
  <c r="L20" i="49"/>
  <c r="K68" i="49"/>
  <c r="K31" i="49"/>
  <c r="K27" i="49"/>
  <c r="K24" i="49"/>
  <c r="K28" i="49"/>
  <c r="K63" i="49"/>
  <c r="K55" i="49"/>
  <c r="K65" i="49"/>
  <c r="H117" i="49"/>
  <c r="H109" i="49"/>
  <c r="H115" i="49"/>
  <c r="H114" i="49"/>
  <c r="H121" i="49"/>
  <c r="H111" i="49"/>
  <c r="H118" i="49"/>
  <c r="H119" i="49"/>
  <c r="H116" i="49"/>
  <c r="H113" i="49"/>
  <c r="H107" i="49"/>
  <c r="H120" i="49"/>
  <c r="H112" i="49"/>
  <c r="H110" i="49"/>
  <c r="H108" i="49"/>
  <c r="H50" i="49"/>
  <c r="I42" i="49"/>
  <c r="J51" i="49"/>
  <c r="J46" i="49"/>
  <c r="J41" i="49"/>
  <c r="J49" i="49"/>
  <c r="J44" i="49"/>
  <c r="J39" i="49"/>
  <c r="J48" i="49"/>
  <c r="J43" i="49"/>
  <c r="J40" i="49"/>
  <c r="J54" i="49"/>
  <c r="J52" i="49"/>
  <c r="J42" i="49"/>
  <c r="J38" i="49"/>
  <c r="J47" i="49"/>
  <c r="J45" i="49"/>
  <c r="J50" i="49"/>
  <c r="I47" i="49"/>
  <c r="H125" i="49"/>
  <c r="H46" i="49"/>
  <c r="B16" i="46"/>
  <c r="M7" i="44" a="1"/>
  <c r="M7" i="44" s="1"/>
  <c r="H7" i="44" a="1"/>
  <c r="H7" i="44" s="1"/>
  <c r="H8" i="44" s="1"/>
  <c r="H9" i="44" s="1"/>
  <c r="H10" i="44" s="1"/>
  <c r="N7" i="44" a="1"/>
  <c r="N7" i="44" s="1"/>
  <c r="M8" i="44" a="1"/>
  <c r="M8" i="44" s="1"/>
  <c r="B7" i="44" a="1"/>
  <c r="B7" i="44" s="1"/>
  <c r="B8" i="44" s="1"/>
  <c r="B9" i="44" s="1"/>
  <c r="B10" i="44" s="1"/>
  <c r="O7" i="44" a="1"/>
  <c r="O7" i="44" s="1"/>
  <c r="L9" i="44" a="1"/>
  <c r="L9" i="44" s="1"/>
  <c r="C7" i="44" a="1"/>
  <c r="C7" i="44" s="1"/>
  <c r="C8" i="44" s="1"/>
  <c r="C9" i="44" s="1"/>
  <c r="C10" i="44" s="1"/>
  <c r="N8" i="44" a="1"/>
  <c r="N8" i="44" s="1"/>
  <c r="D7" i="44" a="1"/>
  <c r="D7" i="44" s="1"/>
  <c r="D8" i="44" s="1"/>
  <c r="D9" i="44" s="1"/>
  <c r="D10" i="44" s="1"/>
  <c r="E7" i="44" a="1"/>
  <c r="E7" i="44" s="1"/>
  <c r="E8" i="44" s="1"/>
  <c r="E9" i="44" s="1"/>
  <c r="E10" i="44" s="1"/>
  <c r="O8" i="44" a="1"/>
  <c r="O8" i="44" s="1"/>
  <c r="P9" i="44" a="1"/>
  <c r="P9" i="44" s="1"/>
  <c r="N27" i="44"/>
  <c r="N28" i="44" s="1"/>
  <c r="N29" i="44" s="1"/>
  <c r="N30" i="44" s="1"/>
  <c r="N31" i="44" s="1"/>
  <c r="N32" i="44" s="1"/>
  <c r="N33" i="44" s="1"/>
  <c r="N34" i="44" s="1"/>
  <c r="N35" i="44" s="1"/>
  <c r="Q7" i="44" a="1"/>
  <c r="Q7" i="44" s="1"/>
  <c r="O27" i="44"/>
  <c r="O28" i="44" s="1"/>
  <c r="O29" i="44" s="1"/>
  <c r="O30" i="44" s="1"/>
  <c r="O31" i="44" s="1"/>
  <c r="O32" i="44" s="1"/>
  <c r="O33" i="44" s="1"/>
  <c r="O34" i="44" s="1"/>
  <c r="O35" i="44" s="1"/>
  <c r="Q8" i="44" a="1"/>
  <c r="Q8" i="44" s="1"/>
  <c r="Q9" i="44" a="1"/>
  <c r="Q9" i="44" s="1"/>
  <c r="M9" i="44" a="1"/>
  <c r="M9" i="44" s="1"/>
  <c r="C17" i="44"/>
  <c r="C18" i="44" s="1"/>
  <c r="C19" i="44" s="1"/>
  <c r="C20" i="44" s="1"/>
  <c r="C21" i="44" s="1"/>
  <c r="C22" i="44" s="1"/>
  <c r="C23" i="44" s="1"/>
  <c r="C24" i="44" s="1"/>
  <c r="C25" i="44" s="1"/>
  <c r="N10" i="44" a="1"/>
  <c r="N10" i="44" s="1"/>
  <c r="R12" i="44"/>
  <c r="Q10" i="44" a="1"/>
  <c r="Q10" i="44" s="1"/>
  <c r="O9" i="44" a="1"/>
  <c r="O9" i="44" s="1"/>
  <c r="P27" i="44"/>
  <c r="P28" i="44" s="1"/>
  <c r="P29" i="44" s="1"/>
  <c r="P30" i="44" s="1"/>
  <c r="P31" i="44" s="1"/>
  <c r="P32" i="44" s="1"/>
  <c r="P33" i="44" s="1"/>
  <c r="P34" i="44" s="1"/>
  <c r="P35" i="44" s="1"/>
  <c r="L13" i="49" l="1"/>
  <c r="L15" i="49"/>
  <c r="L16" i="49"/>
  <c r="L12" i="49"/>
  <c r="L27" i="59"/>
  <c r="L25" i="59"/>
  <c r="L23" i="59"/>
  <c r="W97" i="59"/>
  <c r="W106" i="59"/>
  <c r="W105" i="59"/>
  <c r="P102" i="59"/>
  <c r="P94" i="59"/>
  <c r="V97" i="59"/>
  <c r="V105" i="59"/>
  <c r="V106" i="59"/>
  <c r="N102" i="59"/>
  <c r="N94" i="59"/>
  <c r="U106" i="59"/>
  <c r="U97" i="59"/>
  <c r="U105" i="59"/>
  <c r="O102" i="59"/>
  <c r="O94" i="59"/>
  <c r="L24" i="59"/>
  <c r="T97" i="59"/>
  <c r="T106" i="59"/>
  <c r="T105" i="59"/>
  <c r="M94" i="59"/>
  <c r="M102" i="59"/>
  <c r="L22" i="59"/>
  <c r="S106" i="59"/>
  <c r="S97" i="59"/>
  <c r="S105" i="59"/>
  <c r="R97" i="59"/>
  <c r="R106" i="59"/>
  <c r="R105" i="59"/>
  <c r="L103" i="59"/>
  <c r="L31" i="59"/>
  <c r="Q105" i="59"/>
  <c r="Q97" i="59"/>
  <c r="Q106" i="59"/>
  <c r="L29" i="59"/>
  <c r="N97" i="59"/>
  <c r="N105" i="59"/>
  <c r="N106" i="59"/>
  <c r="M97" i="59"/>
  <c r="M106" i="59"/>
  <c r="M105" i="59"/>
  <c r="L33" i="59"/>
  <c r="L98" i="59"/>
  <c r="P105" i="59"/>
  <c r="P106" i="59"/>
  <c r="P97" i="59"/>
  <c r="L30" i="59"/>
  <c r="O105" i="59"/>
  <c r="O106" i="59"/>
  <c r="O97" i="59"/>
  <c r="L36" i="59"/>
  <c r="Z94" i="59"/>
  <c r="Z102" i="59"/>
  <c r="L28" i="59"/>
  <c r="Y94" i="59"/>
  <c r="Y102" i="59"/>
  <c r="X94" i="59"/>
  <c r="X102" i="59"/>
  <c r="W102" i="59"/>
  <c r="W94" i="59"/>
  <c r="V102" i="59"/>
  <c r="V94" i="59"/>
  <c r="L95" i="59"/>
  <c r="L35" i="59"/>
  <c r="U94" i="59"/>
  <c r="U102" i="59"/>
  <c r="T94" i="59"/>
  <c r="T102" i="59"/>
  <c r="Z97" i="59"/>
  <c r="Z106" i="59"/>
  <c r="Z105" i="59"/>
  <c r="S102" i="59"/>
  <c r="S94" i="59"/>
  <c r="L26" i="59"/>
  <c r="Y105" i="59"/>
  <c r="Y106" i="59"/>
  <c r="Y97" i="59"/>
  <c r="R94" i="59"/>
  <c r="R102" i="59"/>
  <c r="L34" i="59"/>
  <c r="X97" i="59"/>
  <c r="X105" i="59"/>
  <c r="X106" i="59"/>
  <c r="Q94" i="59"/>
  <c r="Q102" i="59"/>
  <c r="L32" i="59"/>
  <c r="I137" i="49"/>
  <c r="I125" i="49"/>
  <c r="I131" i="49"/>
  <c r="J123" i="49"/>
  <c r="I135" i="49"/>
  <c r="I134" i="49"/>
  <c r="I127" i="49"/>
  <c r="L7" i="44" a="1"/>
  <c r="L7" i="44" s="1"/>
  <c r="L10" i="44" a="1"/>
  <c r="L10" i="44" s="1"/>
  <c r="L62" i="49"/>
  <c r="L67" i="49"/>
  <c r="L60" i="49"/>
  <c r="L65" i="49"/>
  <c r="L64" i="49"/>
  <c r="L59" i="49"/>
  <c r="L57" i="49"/>
  <c r="L56" i="49"/>
  <c r="L55" i="49"/>
  <c r="L66" i="49"/>
  <c r="L61" i="49"/>
  <c r="L58" i="49"/>
  <c r="L30" i="49"/>
  <c r="L26" i="49"/>
  <c r="L22" i="49"/>
  <c r="L69" i="49"/>
  <c r="L35" i="49"/>
  <c r="M20" i="49"/>
  <c r="L68" i="49"/>
  <c r="L31" i="49"/>
  <c r="L27" i="49"/>
  <c r="L24" i="49"/>
  <c r="L21" i="49"/>
  <c r="L32" i="49"/>
  <c r="L25" i="49"/>
  <c r="L63" i="49"/>
  <c r="L23" i="49"/>
  <c r="L29" i="49"/>
  <c r="L37" i="49"/>
  <c r="L72" i="49" s="1"/>
  <c r="L34" i="49"/>
  <c r="L33" i="49"/>
  <c r="L28" i="49"/>
  <c r="J106" i="49"/>
  <c r="K50" i="49"/>
  <c r="K45" i="49"/>
  <c r="K49" i="49"/>
  <c r="K44" i="49"/>
  <c r="K39" i="49"/>
  <c r="K52" i="49"/>
  <c r="K43" i="49"/>
  <c r="K51" i="49"/>
  <c r="K42" i="49"/>
  <c r="K48" i="49"/>
  <c r="K46" i="49"/>
  <c r="K38" i="49"/>
  <c r="K54" i="49"/>
  <c r="K47" i="49"/>
  <c r="K40" i="49"/>
  <c r="K41" i="49"/>
  <c r="M11" i="49"/>
  <c r="I120" i="49"/>
  <c r="I110" i="49"/>
  <c r="I115" i="49"/>
  <c r="I108" i="49"/>
  <c r="I113" i="49"/>
  <c r="I119" i="49"/>
  <c r="I121" i="49"/>
  <c r="I116" i="49"/>
  <c r="I118" i="49"/>
  <c r="I107" i="49"/>
  <c r="I109" i="49"/>
  <c r="I114" i="49"/>
  <c r="I112" i="49"/>
  <c r="I117" i="49"/>
  <c r="B17" i="46"/>
  <c r="R13" i="44"/>
  <c r="R14" i="44" s="1"/>
  <c r="R15" i="44" s="1"/>
  <c r="R8" i="44" s="1" a="1"/>
  <c r="R8" i="44" s="1"/>
  <c r="R10" i="44" a="1"/>
  <c r="R10" i="44" s="1"/>
  <c r="R7" i="44" a="1"/>
  <c r="R7" i="44" s="1"/>
  <c r="M13" i="49" l="1"/>
  <c r="M15" i="49"/>
  <c r="M16" i="49"/>
  <c r="M12" i="49"/>
  <c r="O111" i="59"/>
  <c r="T111" i="59"/>
  <c r="P14" i="9" s="1"/>
  <c r="L97" i="59"/>
  <c r="Z111" i="59"/>
  <c r="V14" i="9" s="1"/>
  <c r="Q111" i="59"/>
  <c r="M14" i="9" s="1"/>
  <c r="U111" i="59"/>
  <c r="Q14" i="9" s="1"/>
  <c r="N111" i="59"/>
  <c r="J14" i="9" s="1"/>
  <c r="V111" i="59"/>
  <c r="R14" i="9" s="1"/>
  <c r="P111" i="59"/>
  <c r="L14" i="9" s="1"/>
  <c r="W111" i="59"/>
  <c r="S14" i="9" s="1"/>
  <c r="R111" i="59"/>
  <c r="N14" i="9" s="1"/>
  <c r="X111" i="59"/>
  <c r="T14" i="9" s="1"/>
  <c r="L102" i="59"/>
  <c r="S111" i="59"/>
  <c r="O14" i="9" s="1"/>
  <c r="M111" i="59"/>
  <c r="I14" i="9" s="1"/>
  <c r="L94" i="59"/>
  <c r="L105" i="59"/>
  <c r="Y111" i="59"/>
  <c r="U14" i="9" s="1"/>
  <c r="L106" i="59"/>
  <c r="K123" i="49"/>
  <c r="K132" i="49" s="1"/>
  <c r="J135" i="49"/>
  <c r="J127" i="49"/>
  <c r="J134" i="49"/>
  <c r="J125" i="49"/>
  <c r="J138" i="49"/>
  <c r="J131" i="49"/>
  <c r="J130" i="49"/>
  <c r="J137" i="49"/>
  <c r="R9" i="44" a="1"/>
  <c r="R9" i="44" s="1"/>
  <c r="I136" i="49"/>
  <c r="J136" i="49"/>
  <c r="L50" i="49"/>
  <c r="L45" i="49"/>
  <c r="L49" i="49"/>
  <c r="L44" i="49"/>
  <c r="L39" i="49"/>
  <c r="L54" i="49"/>
  <c r="L43" i="49"/>
  <c r="L51" i="49"/>
  <c r="L48" i="49"/>
  <c r="L47" i="49"/>
  <c r="L46" i="49"/>
  <c r="L38" i="49"/>
  <c r="L42" i="49"/>
  <c r="L40" i="49"/>
  <c r="L52" i="49"/>
  <c r="L41" i="49"/>
  <c r="H136" i="49"/>
  <c r="H129" i="49"/>
  <c r="J129" i="49"/>
  <c r="I129" i="49"/>
  <c r="I124" i="49"/>
  <c r="H124" i="49"/>
  <c r="J124" i="49"/>
  <c r="J128" i="49"/>
  <c r="I128" i="49"/>
  <c r="H128" i="49"/>
  <c r="M67" i="49"/>
  <c r="M61" i="49"/>
  <c r="M60" i="49"/>
  <c r="M65" i="49"/>
  <c r="M69" i="49"/>
  <c r="M59" i="49"/>
  <c r="M68" i="49"/>
  <c r="M63" i="49"/>
  <c r="M56" i="49"/>
  <c r="M55" i="49"/>
  <c r="M62" i="49"/>
  <c r="M64" i="49"/>
  <c r="M34" i="49"/>
  <c r="M32" i="49"/>
  <c r="M28" i="49"/>
  <c r="M24" i="49"/>
  <c r="M31" i="49"/>
  <c r="M58" i="49"/>
  <c r="M27" i="49"/>
  <c r="M21" i="49"/>
  <c r="N20" i="49"/>
  <c r="M30" i="49"/>
  <c r="M26" i="49"/>
  <c r="M57" i="49"/>
  <c r="M22" i="49"/>
  <c r="M66" i="49"/>
  <c r="M29" i="49"/>
  <c r="M35" i="49"/>
  <c r="M33" i="49"/>
  <c r="M37" i="49"/>
  <c r="M72" i="49" s="1"/>
  <c r="M25" i="49"/>
  <c r="M23" i="49"/>
  <c r="I126" i="49"/>
  <c r="H126" i="49"/>
  <c r="J126" i="49"/>
  <c r="I133" i="49"/>
  <c r="H133" i="49"/>
  <c r="J133" i="49"/>
  <c r="K106" i="49"/>
  <c r="I132" i="49"/>
  <c r="H132" i="49"/>
  <c r="J132" i="49"/>
  <c r="N11" i="49"/>
  <c r="J115" i="49"/>
  <c r="J113" i="49"/>
  <c r="J114" i="49"/>
  <c r="J121" i="49"/>
  <c r="J111" i="49"/>
  <c r="J116" i="49"/>
  <c r="J107" i="49"/>
  <c r="J108" i="49"/>
  <c r="J112" i="49"/>
  <c r="J120" i="49"/>
  <c r="J119" i="49"/>
  <c r="J109" i="49"/>
  <c r="J118" i="49"/>
  <c r="J117" i="49"/>
  <c r="J110" i="49"/>
  <c r="B18" i="46"/>
  <c r="T112" i="59" l="1"/>
  <c r="O112" i="59"/>
  <c r="K14" i="9"/>
  <c r="N12" i="49"/>
  <c r="N13" i="49"/>
  <c r="N15" i="49"/>
  <c r="N16" i="49"/>
  <c r="Y112" i="59"/>
  <c r="W112" i="59"/>
  <c r="V112" i="59"/>
  <c r="Q112" i="59"/>
  <c r="S112" i="59"/>
  <c r="N112" i="59"/>
  <c r="Z112" i="59"/>
  <c r="I24" i="9"/>
  <c r="M112" i="59"/>
  <c r="J111" i="59"/>
  <c r="X112" i="59"/>
  <c r="U112" i="59"/>
  <c r="R112" i="59"/>
  <c r="P112" i="59"/>
  <c r="K133" i="49"/>
  <c r="K124" i="49"/>
  <c r="K129" i="49"/>
  <c r="K126" i="49"/>
  <c r="K128" i="49"/>
  <c r="K136" i="49"/>
  <c r="L123" i="49"/>
  <c r="K127" i="49"/>
  <c r="K134" i="49"/>
  <c r="K135" i="49"/>
  <c r="K131" i="49"/>
  <c r="K138" i="49"/>
  <c r="K130" i="49"/>
  <c r="K125" i="49"/>
  <c r="K137" i="49"/>
  <c r="M75" i="49"/>
  <c r="O11" i="49"/>
  <c r="O12" i="49" s="1"/>
  <c r="K116" i="49"/>
  <c r="K108" i="49"/>
  <c r="K114" i="49"/>
  <c r="K113" i="49"/>
  <c r="K119" i="49"/>
  <c r="K109" i="49"/>
  <c r="K107" i="49"/>
  <c r="K120" i="49"/>
  <c r="K110" i="49"/>
  <c r="K118" i="49"/>
  <c r="K121" i="49"/>
  <c r="K115" i="49"/>
  <c r="K111" i="49"/>
  <c r="K112" i="49"/>
  <c r="K117" i="49"/>
  <c r="L106" i="49"/>
  <c r="M51" i="49"/>
  <c r="M46" i="49"/>
  <c r="M41" i="49"/>
  <c r="M50" i="49"/>
  <c r="M45" i="49"/>
  <c r="M40" i="49"/>
  <c r="M48" i="49"/>
  <c r="M43" i="49"/>
  <c r="M38" i="49"/>
  <c r="M54" i="49"/>
  <c r="M52" i="49"/>
  <c r="M47" i="49"/>
  <c r="M44" i="49"/>
  <c r="M42" i="49"/>
  <c r="M49" i="49"/>
  <c r="M39" i="49"/>
  <c r="N61" i="49"/>
  <c r="N66" i="49"/>
  <c r="N60" i="49"/>
  <c r="N65" i="49"/>
  <c r="N69" i="49"/>
  <c r="N64" i="49"/>
  <c r="N59" i="49"/>
  <c r="N68" i="49"/>
  <c r="N63" i="49"/>
  <c r="N55" i="49"/>
  <c r="N67" i="49"/>
  <c r="N62" i="49"/>
  <c r="N30" i="49"/>
  <c r="N26" i="49"/>
  <c r="N34" i="49"/>
  <c r="N33" i="49"/>
  <c r="N29" i="49"/>
  <c r="N25" i="49"/>
  <c r="N32" i="49"/>
  <c r="N28" i="49"/>
  <c r="N37" i="49"/>
  <c r="N72" i="49" s="1"/>
  <c r="N56" i="49"/>
  <c r="N31" i="49"/>
  <c r="N58" i="49"/>
  <c r="N27" i="49"/>
  <c r="N21" i="49"/>
  <c r="N24" i="49"/>
  <c r="N57" i="49"/>
  <c r="N22" i="49"/>
  <c r="N35" i="49"/>
  <c r="N23" i="49"/>
  <c r="O20" i="49"/>
  <c r="B19" i="46"/>
  <c r="C2" i="30"/>
  <c r="I9" i="14"/>
  <c r="O13" i="49" l="1"/>
  <c r="O15" i="49"/>
  <c r="O16" i="49"/>
  <c r="J112" i="59"/>
  <c r="M73" i="49"/>
  <c r="M84" i="49"/>
  <c r="M86" i="49"/>
  <c r="M80" i="49"/>
  <c r="M85" i="49"/>
  <c r="M83" i="49"/>
  <c r="M87" i="49"/>
  <c r="M81" i="49"/>
  <c r="M77" i="49"/>
  <c r="M74" i="49"/>
  <c r="M82" i="49"/>
  <c r="H73" i="49"/>
  <c r="H74" i="49"/>
  <c r="H75" i="49"/>
  <c r="H76" i="49"/>
  <c r="H77" i="49"/>
  <c r="H78" i="49"/>
  <c r="H79" i="49"/>
  <c r="H80" i="49"/>
  <c r="H81" i="49"/>
  <c r="H82" i="49"/>
  <c r="H83" i="49"/>
  <c r="H84" i="49"/>
  <c r="H85" i="49"/>
  <c r="H86" i="49"/>
  <c r="H87" i="49"/>
  <c r="I73" i="49"/>
  <c r="I78" i="49"/>
  <c r="I80" i="49"/>
  <c r="I83" i="49"/>
  <c r="I74" i="49"/>
  <c r="I75" i="49"/>
  <c r="I81" i="49"/>
  <c r="I76" i="49"/>
  <c r="I85" i="49"/>
  <c r="I87" i="49"/>
  <c r="I77" i="49"/>
  <c r="I79" i="49"/>
  <c r="I82" i="49"/>
  <c r="I84" i="49"/>
  <c r="I86" i="49"/>
  <c r="J73" i="49"/>
  <c r="J74" i="49"/>
  <c r="J86" i="49"/>
  <c r="J75" i="49"/>
  <c r="J80" i="49"/>
  <c r="J83" i="49"/>
  <c r="J87" i="49"/>
  <c r="J76" i="49"/>
  <c r="J82" i="49"/>
  <c r="J77" i="49"/>
  <c r="J81" i="49"/>
  <c r="J78" i="49"/>
  <c r="J79" i="49"/>
  <c r="J84" i="49"/>
  <c r="J85" i="49"/>
  <c r="K77" i="49"/>
  <c r="K78" i="49"/>
  <c r="K82" i="49"/>
  <c r="K84" i="49"/>
  <c r="K76" i="49"/>
  <c r="K79" i="49"/>
  <c r="K74" i="49"/>
  <c r="K80" i="49"/>
  <c r="K73" i="49"/>
  <c r="K75" i="49"/>
  <c r="K81" i="49"/>
  <c r="K83" i="49"/>
  <c r="K85" i="49"/>
  <c r="K87" i="49"/>
  <c r="K86" i="49"/>
  <c r="L73" i="49"/>
  <c r="L86" i="49"/>
  <c r="L80" i="49"/>
  <c r="L75" i="49"/>
  <c r="L77" i="49"/>
  <c r="L81" i="49"/>
  <c r="L84" i="49"/>
  <c r="L78" i="49"/>
  <c r="L87" i="49"/>
  <c r="L76" i="49"/>
  <c r="L85" i="49"/>
  <c r="L74" i="49"/>
  <c r="L79" i="49"/>
  <c r="L83" i="49"/>
  <c r="L82" i="49"/>
  <c r="N73" i="49"/>
  <c r="N84" i="49"/>
  <c r="N85" i="49"/>
  <c r="N86" i="49"/>
  <c r="N74" i="49"/>
  <c r="N75" i="49"/>
  <c r="N76" i="49"/>
  <c r="N77" i="49"/>
  <c r="N78" i="49"/>
  <c r="N79" i="49"/>
  <c r="N80" i="49"/>
  <c r="N81" i="49"/>
  <c r="N82" i="49"/>
  <c r="N83" i="49"/>
  <c r="N87" i="49"/>
  <c r="M79" i="49"/>
  <c r="M78" i="49"/>
  <c r="M76" i="49"/>
  <c r="M123" i="49"/>
  <c r="L134" i="49"/>
  <c r="L135" i="49"/>
  <c r="L127" i="49"/>
  <c r="L137" i="49"/>
  <c r="L130" i="49"/>
  <c r="L138" i="49"/>
  <c r="L125" i="49"/>
  <c r="L131" i="49"/>
  <c r="L126" i="49"/>
  <c r="L129" i="49"/>
  <c r="L133" i="49"/>
  <c r="L136" i="49"/>
  <c r="L132" i="49"/>
  <c r="L128" i="49"/>
  <c r="L124" i="49"/>
  <c r="H99" i="49"/>
  <c r="I98" i="49"/>
  <c r="J97" i="49"/>
  <c r="K96" i="49"/>
  <c r="L95" i="49"/>
  <c r="M94" i="49"/>
  <c r="H98" i="49"/>
  <c r="I97" i="49"/>
  <c r="J96" i="49"/>
  <c r="K95" i="49"/>
  <c r="L94" i="49"/>
  <c r="M93" i="49"/>
  <c r="K104" i="49"/>
  <c r="L103" i="49"/>
  <c r="M102" i="49"/>
  <c r="L90" i="49"/>
  <c r="H101" i="49"/>
  <c r="I100" i="49"/>
  <c r="J99" i="49"/>
  <c r="K98" i="49"/>
  <c r="L97" i="49"/>
  <c r="M96" i="49"/>
  <c r="M101" i="49"/>
  <c r="L98" i="49"/>
  <c r="H95" i="49"/>
  <c r="J91" i="49"/>
  <c r="J102" i="49"/>
  <c r="K94" i="49"/>
  <c r="L92" i="49"/>
  <c r="M103" i="49"/>
  <c r="K100" i="49"/>
  <c r="K90" i="49"/>
  <c r="K103" i="49"/>
  <c r="J98" i="49"/>
  <c r="I93" i="49"/>
  <c r="M90" i="49"/>
  <c r="J103" i="49"/>
  <c r="H93" i="49"/>
  <c r="I103" i="49"/>
  <c r="M95" i="49"/>
  <c r="I92" i="49"/>
  <c r="H103" i="49"/>
  <c r="M100" i="49"/>
  <c r="J95" i="49"/>
  <c r="J92" i="49"/>
  <c r="L100" i="49"/>
  <c r="I95" i="49"/>
  <c r="K92" i="49"/>
  <c r="J100" i="49"/>
  <c r="M92" i="49"/>
  <c r="H90" i="49"/>
  <c r="H100" i="49"/>
  <c r="M97" i="49"/>
  <c r="L102" i="49"/>
  <c r="K97" i="49"/>
  <c r="K102" i="49"/>
  <c r="H97" i="49"/>
  <c r="I91" i="49"/>
  <c r="I102" i="49"/>
  <c r="K91" i="49"/>
  <c r="M104" i="49"/>
  <c r="H102" i="49"/>
  <c r="M99" i="49"/>
  <c r="J94" i="49"/>
  <c r="L91" i="49"/>
  <c r="L104" i="49"/>
  <c r="L99" i="49"/>
  <c r="I94" i="49"/>
  <c r="M91" i="49"/>
  <c r="L101" i="49"/>
  <c r="I99" i="49"/>
  <c r="K93" i="49"/>
  <c r="H92" i="49"/>
  <c r="I104" i="49"/>
  <c r="H104" i="49"/>
  <c r="K99" i="49"/>
  <c r="H94" i="49"/>
  <c r="M98" i="49"/>
  <c r="J90" i="49"/>
  <c r="K101" i="49"/>
  <c r="I96" i="49"/>
  <c r="J104" i="49"/>
  <c r="L93" i="49"/>
  <c r="J93" i="49"/>
  <c r="J101" i="49"/>
  <c r="H91" i="49"/>
  <c r="H96" i="49"/>
  <c r="I101" i="49"/>
  <c r="L96" i="49"/>
  <c r="I90" i="49"/>
  <c r="E24" i="13"/>
  <c r="D29" i="30"/>
  <c r="E23" i="13"/>
  <c r="E22" i="13"/>
  <c r="D28" i="30"/>
  <c r="D41" i="10"/>
  <c r="E21" i="13"/>
  <c r="D27" i="30"/>
  <c r="D40" i="10"/>
  <c r="E20" i="13"/>
  <c r="E32" i="13"/>
  <c r="D26" i="30"/>
  <c r="D36" i="10"/>
  <c r="D25" i="30"/>
  <c r="D24" i="30"/>
  <c r="E34" i="13"/>
  <c r="D19" i="30"/>
  <c r="D18" i="30"/>
  <c r="E30" i="13"/>
  <c r="E33" i="13"/>
  <c r="E31" i="13"/>
  <c r="D31" i="30"/>
  <c r="D17" i="30"/>
  <c r="E29" i="13"/>
  <c r="E28" i="13"/>
  <c r="E27" i="13"/>
  <c r="D23" i="30"/>
  <c r="D22" i="30"/>
  <c r="E26" i="13"/>
  <c r="E25" i="13"/>
  <c r="E31" i="10"/>
  <c r="E21" i="10"/>
  <c r="E20" i="10"/>
  <c r="E22" i="10"/>
  <c r="E32" i="10"/>
  <c r="E26" i="10"/>
  <c r="E30" i="10"/>
  <c r="E29" i="10"/>
  <c r="E28" i="10"/>
  <c r="E27" i="10"/>
  <c r="L109" i="49"/>
  <c r="L114" i="49"/>
  <c r="L119" i="49"/>
  <c r="L112" i="49"/>
  <c r="L116" i="49"/>
  <c r="L118" i="49"/>
  <c r="L120" i="49"/>
  <c r="L110" i="49"/>
  <c r="L108" i="49"/>
  <c r="L115" i="49"/>
  <c r="L117" i="49"/>
  <c r="L121" i="49"/>
  <c r="L107" i="49"/>
  <c r="L111" i="49"/>
  <c r="L113" i="49"/>
  <c r="P11" i="49"/>
  <c r="M106" i="49"/>
  <c r="N50" i="49"/>
  <c r="N45" i="49"/>
  <c r="N48" i="49"/>
  <c r="N43" i="49"/>
  <c r="N38" i="49"/>
  <c r="N52" i="49"/>
  <c r="N47" i="49"/>
  <c r="N42" i="49"/>
  <c r="N51" i="49"/>
  <c r="N41" i="49"/>
  <c r="N44" i="49"/>
  <c r="N54" i="49"/>
  <c r="N49" i="49"/>
  <c r="N39" i="49"/>
  <c r="N40" i="49"/>
  <c r="N46" i="49"/>
  <c r="O61" i="49"/>
  <c r="O66" i="49"/>
  <c r="O65" i="49"/>
  <c r="O64" i="49"/>
  <c r="O59" i="49"/>
  <c r="O34" i="49"/>
  <c r="O68" i="49"/>
  <c r="O63" i="49"/>
  <c r="O57" i="49"/>
  <c r="O55" i="49"/>
  <c r="O67" i="49"/>
  <c r="O62" i="49"/>
  <c r="O58" i="49"/>
  <c r="O69" i="49"/>
  <c r="O33" i="49"/>
  <c r="O35" i="49"/>
  <c r="P20" i="49"/>
  <c r="O32" i="49"/>
  <c r="O28" i="49"/>
  <c r="O24" i="49"/>
  <c r="O37" i="49"/>
  <c r="O72" i="49" s="1"/>
  <c r="O31" i="49"/>
  <c r="O27" i="49"/>
  <c r="O23" i="49"/>
  <c r="O56" i="49"/>
  <c r="O21" i="49"/>
  <c r="O60" i="49"/>
  <c r="O30" i="49"/>
  <c r="O26" i="49"/>
  <c r="O22" i="49"/>
  <c r="O29" i="49"/>
  <c r="O25" i="49"/>
  <c r="B20" i="46"/>
  <c r="D49" i="10"/>
  <c r="D48" i="10"/>
  <c r="D47" i="10"/>
  <c r="D46" i="10"/>
  <c r="D45" i="10"/>
  <c r="D44" i="10"/>
  <c r="D39" i="10"/>
  <c r="D38" i="10"/>
  <c r="D37" i="10"/>
  <c r="D43" i="10"/>
  <c r="D30" i="30"/>
  <c r="D20" i="30"/>
  <c r="D21" i="30"/>
  <c r="P13" i="49" l="1"/>
  <c r="P15" i="49"/>
  <c r="P16" i="49"/>
  <c r="P12" i="49"/>
  <c r="O73" i="49"/>
  <c r="O74" i="49"/>
  <c r="O75" i="49"/>
  <c r="O76" i="49"/>
  <c r="O77" i="49"/>
  <c r="O78" i="49"/>
  <c r="O79" i="49"/>
  <c r="O80" i="49"/>
  <c r="O81" i="49"/>
  <c r="O82" i="49"/>
  <c r="O83" i="49"/>
  <c r="O84" i="49"/>
  <c r="O85" i="49"/>
  <c r="O86" i="49"/>
  <c r="O87" i="49"/>
  <c r="N123" i="49"/>
  <c r="M134" i="49"/>
  <c r="M127" i="49"/>
  <c r="M135" i="49"/>
  <c r="M130" i="49"/>
  <c r="M131" i="49"/>
  <c r="M137" i="49"/>
  <c r="M138" i="49"/>
  <c r="M125" i="49"/>
  <c r="M126" i="49"/>
  <c r="M132" i="49"/>
  <c r="M136" i="49"/>
  <c r="M133" i="49"/>
  <c r="M124" i="49"/>
  <c r="M128" i="49"/>
  <c r="M129" i="49"/>
  <c r="N90" i="49"/>
  <c r="N99" i="49"/>
  <c r="N97" i="49"/>
  <c r="N98" i="49"/>
  <c r="N95" i="49"/>
  <c r="N102" i="49"/>
  <c r="N101" i="49"/>
  <c r="N104" i="49"/>
  <c r="N91" i="49"/>
  <c r="N100" i="49"/>
  <c r="N92" i="49"/>
  <c r="N103" i="49"/>
  <c r="N93" i="49"/>
  <c r="N94" i="49"/>
  <c r="N96" i="49"/>
  <c r="D42" i="10"/>
  <c r="D93" i="11"/>
  <c r="D58" i="18"/>
  <c r="D100" i="11"/>
  <c r="D88" i="11"/>
  <c r="D65" i="18"/>
  <c r="D101" i="11"/>
  <c r="D96" i="11"/>
  <c r="D67" i="18"/>
  <c r="D59" i="18"/>
  <c r="D94" i="11"/>
  <c r="D97" i="11"/>
  <c r="D87" i="11"/>
  <c r="D99" i="11"/>
  <c r="D60" i="18"/>
  <c r="E37" i="13"/>
  <c r="D61" i="18"/>
  <c r="D62" i="18"/>
  <c r="D95" i="11"/>
  <c r="D89" i="11"/>
  <c r="D53" i="18"/>
  <c r="D66" i="18"/>
  <c r="D63" i="18"/>
  <c r="D55" i="18"/>
  <c r="D90" i="11"/>
  <c r="E39" i="13"/>
  <c r="D91" i="11"/>
  <c r="D54" i="18"/>
  <c r="E40" i="13"/>
  <c r="E47" i="13"/>
  <c r="D56" i="18"/>
  <c r="D57" i="18"/>
  <c r="D98" i="11"/>
  <c r="E50" i="13"/>
  <c r="E51" i="13"/>
  <c r="D64" i="18"/>
  <c r="D92" i="11"/>
  <c r="E23" i="10"/>
  <c r="E24" i="10"/>
  <c r="E25" i="10"/>
  <c r="E19" i="10"/>
  <c r="O49" i="49"/>
  <c r="O48" i="49"/>
  <c r="O43" i="49"/>
  <c r="O51" i="49"/>
  <c r="O50" i="49"/>
  <c r="O42" i="49"/>
  <c r="O39" i="49"/>
  <c r="O47" i="49"/>
  <c r="O41" i="49"/>
  <c r="O38" i="49"/>
  <c r="O44" i="49"/>
  <c r="O54" i="49"/>
  <c r="O45" i="49"/>
  <c r="O40" i="49"/>
  <c r="O52" i="49"/>
  <c r="O46" i="49"/>
  <c r="M114" i="49"/>
  <c r="M119" i="49"/>
  <c r="M112" i="49"/>
  <c r="M118" i="49"/>
  <c r="M113" i="49"/>
  <c r="M120" i="49"/>
  <c r="M110" i="49"/>
  <c r="M108" i="49"/>
  <c r="M115" i="49"/>
  <c r="M121" i="49"/>
  <c r="M109" i="49"/>
  <c r="M107" i="49"/>
  <c r="M111" i="49"/>
  <c r="M116" i="49"/>
  <c r="M117" i="49"/>
  <c r="Q11" i="49"/>
  <c r="P61" i="49"/>
  <c r="P66" i="49"/>
  <c r="P64" i="49"/>
  <c r="P59" i="49"/>
  <c r="P69" i="49"/>
  <c r="P63" i="49"/>
  <c r="P58" i="49"/>
  <c r="P68" i="49"/>
  <c r="P33" i="49"/>
  <c r="P57" i="49"/>
  <c r="P56" i="49"/>
  <c r="P67" i="49"/>
  <c r="P62" i="49"/>
  <c r="P34" i="49"/>
  <c r="P29" i="49"/>
  <c r="P25" i="49"/>
  <c r="P21" i="49"/>
  <c r="P35" i="49"/>
  <c r="P32" i="49"/>
  <c r="P28" i="49"/>
  <c r="P24" i="49"/>
  <c r="P37" i="49"/>
  <c r="P72" i="49" s="1"/>
  <c r="P65" i="49"/>
  <c r="P60" i="49"/>
  <c r="P31" i="49"/>
  <c r="P27" i="49"/>
  <c r="P30" i="49"/>
  <c r="P26" i="49"/>
  <c r="P22" i="49"/>
  <c r="P55" i="49"/>
  <c r="P23" i="49"/>
  <c r="Q20" i="49"/>
  <c r="N106" i="49"/>
  <c r="B21" i="46"/>
  <c r="E67" i="13"/>
  <c r="E64" i="13"/>
  <c r="E58" i="13"/>
  <c r="E41" i="13"/>
  <c r="E68" i="13"/>
  <c r="E56" i="13"/>
  <c r="E57" i="13"/>
  <c r="E54" i="13"/>
  <c r="E38" i="13"/>
  <c r="E43" i="13"/>
  <c r="E44" i="13"/>
  <c r="E45" i="13"/>
  <c r="E49" i="13"/>
  <c r="E42" i="13"/>
  <c r="E48" i="13"/>
  <c r="E46" i="13"/>
  <c r="Q12" i="49" l="1"/>
  <c r="Q13" i="49"/>
  <c r="Q16" i="49"/>
  <c r="Q15" i="49"/>
  <c r="P83" i="49"/>
  <c r="P78" i="49"/>
  <c r="P73" i="49"/>
  <c r="P84" i="49"/>
  <c r="P85" i="49"/>
  <c r="P74" i="49"/>
  <c r="P76" i="49"/>
  <c r="P79" i="49"/>
  <c r="P80" i="49"/>
  <c r="P81" i="49"/>
  <c r="P75" i="49"/>
  <c r="P86" i="49"/>
  <c r="P87" i="49"/>
  <c r="P77" i="49"/>
  <c r="P82" i="49"/>
  <c r="O123" i="49"/>
  <c r="N134" i="49"/>
  <c r="N135" i="49"/>
  <c r="N127" i="49"/>
  <c r="N130" i="49"/>
  <c r="N125" i="49"/>
  <c r="N138" i="49"/>
  <c r="N131" i="49"/>
  <c r="N137" i="49"/>
  <c r="N132" i="49"/>
  <c r="N133" i="49"/>
  <c r="N128" i="49"/>
  <c r="N124" i="49"/>
  <c r="N136" i="49"/>
  <c r="N129" i="49"/>
  <c r="N126" i="49"/>
  <c r="O97" i="49"/>
  <c r="O90" i="49"/>
  <c r="O92" i="49"/>
  <c r="O101" i="49"/>
  <c r="O98" i="49"/>
  <c r="O104" i="49"/>
  <c r="O103" i="49"/>
  <c r="O102" i="49"/>
  <c r="O96" i="49"/>
  <c r="O100" i="49"/>
  <c r="O95" i="49"/>
  <c r="O94" i="49"/>
  <c r="O99" i="49"/>
  <c r="O93" i="49"/>
  <c r="O91" i="49"/>
  <c r="R11" i="49"/>
  <c r="P49" i="49"/>
  <c r="P44" i="49"/>
  <c r="P48" i="49"/>
  <c r="P43" i="49"/>
  <c r="P38" i="49"/>
  <c r="P54" i="49"/>
  <c r="P50" i="49"/>
  <c r="P42" i="49"/>
  <c r="P39" i="49"/>
  <c r="P47" i="49"/>
  <c r="P41" i="49"/>
  <c r="P46" i="49"/>
  <c r="P45" i="49"/>
  <c r="P51" i="49"/>
  <c r="P40" i="49"/>
  <c r="P52" i="49"/>
  <c r="Q66" i="49"/>
  <c r="Q60" i="49"/>
  <c r="Q64" i="49"/>
  <c r="Q59" i="49"/>
  <c r="Q69" i="49"/>
  <c r="Q68" i="49"/>
  <c r="Q63" i="49"/>
  <c r="Q57" i="49"/>
  <c r="Q56" i="49"/>
  <c r="Q58" i="49"/>
  <c r="Q34" i="49"/>
  <c r="Q29" i="49"/>
  <c r="Q25" i="49"/>
  <c r="Q21" i="49"/>
  <c r="Q35" i="49"/>
  <c r="Q33" i="49"/>
  <c r="Q37" i="49"/>
  <c r="Q72" i="49" s="1"/>
  <c r="Q65" i="49"/>
  <c r="Q31" i="49"/>
  <c r="Q27" i="49"/>
  <c r="Q61" i="49"/>
  <c r="Q24" i="49"/>
  <c r="Q30" i="49"/>
  <c r="Q67" i="49"/>
  <c r="Q26" i="49"/>
  <c r="Q22" i="49"/>
  <c r="Q55" i="49"/>
  <c r="Q23" i="49"/>
  <c r="R20" i="49"/>
  <c r="Q62" i="49"/>
  <c r="Q28" i="49"/>
  <c r="Q32" i="49"/>
  <c r="N115" i="49"/>
  <c r="N113" i="49"/>
  <c r="N112" i="49"/>
  <c r="N118" i="49"/>
  <c r="N121" i="49"/>
  <c r="N111" i="49"/>
  <c r="N120" i="49"/>
  <c r="N119" i="49"/>
  <c r="N107" i="49"/>
  <c r="N110" i="49"/>
  <c r="N116" i="49"/>
  <c r="N114" i="49"/>
  <c r="N117" i="49"/>
  <c r="N109" i="49"/>
  <c r="N108" i="49"/>
  <c r="O106" i="49"/>
  <c r="B22" i="46"/>
  <c r="E84" i="13"/>
  <c r="E85" i="13"/>
  <c r="E71" i="13"/>
  <c r="E74" i="13"/>
  <c r="E73" i="13"/>
  <c r="E75" i="13"/>
  <c r="E63" i="13"/>
  <c r="E61" i="13"/>
  <c r="E55" i="13"/>
  <c r="E65" i="13"/>
  <c r="E60" i="13"/>
  <c r="E59" i="13"/>
  <c r="E66" i="13"/>
  <c r="E62" i="13"/>
  <c r="R12" i="49" l="1"/>
  <c r="R13" i="49"/>
  <c r="R16" i="49"/>
  <c r="R15" i="49"/>
  <c r="Q73" i="49"/>
  <c r="Q74" i="49"/>
  <c r="Q75" i="49"/>
  <c r="Q76" i="49"/>
  <c r="Q77" i="49"/>
  <c r="Q78" i="49"/>
  <c r="Q79" i="49"/>
  <c r="Q80" i="49"/>
  <c r="Q81" i="49"/>
  <c r="Q82" i="49"/>
  <c r="Q83" i="49"/>
  <c r="Q84" i="49"/>
  <c r="Q85" i="49"/>
  <c r="Q86" i="49"/>
  <c r="Q87" i="49"/>
  <c r="P123" i="49"/>
  <c r="O127" i="49"/>
  <c r="O134" i="49"/>
  <c r="O135" i="49"/>
  <c r="O130" i="49"/>
  <c r="O125" i="49"/>
  <c r="O138" i="49"/>
  <c r="O131" i="49"/>
  <c r="O137" i="49"/>
  <c r="O126" i="49"/>
  <c r="O133" i="49"/>
  <c r="O136" i="49"/>
  <c r="O128" i="49"/>
  <c r="O124" i="49"/>
  <c r="O129" i="49"/>
  <c r="O132" i="49"/>
  <c r="P101" i="49"/>
  <c r="P90" i="49"/>
  <c r="P94" i="49"/>
  <c r="P96" i="49"/>
  <c r="P92" i="49"/>
  <c r="P91" i="49"/>
  <c r="P100" i="49"/>
  <c r="P102" i="49"/>
  <c r="P104" i="49"/>
  <c r="P95" i="49"/>
  <c r="P99" i="49"/>
  <c r="P97" i="49"/>
  <c r="P98" i="49"/>
  <c r="P103" i="49"/>
  <c r="P93" i="49"/>
  <c r="Q50" i="49"/>
  <c r="Q45" i="49"/>
  <c r="Q40" i="49"/>
  <c r="Q49" i="49"/>
  <c r="Q44" i="49"/>
  <c r="Q39" i="49"/>
  <c r="Q54" i="49"/>
  <c r="Q52" i="49"/>
  <c r="Q47" i="49"/>
  <c r="Q42" i="49"/>
  <c r="Q51" i="49"/>
  <c r="Q41" i="49"/>
  <c r="Q46" i="49"/>
  <c r="Q38" i="49"/>
  <c r="Q43" i="49"/>
  <c r="Q48" i="49"/>
  <c r="P106" i="49"/>
  <c r="O108" i="49"/>
  <c r="O113" i="49"/>
  <c r="O118" i="49"/>
  <c r="O121" i="49"/>
  <c r="O111" i="49"/>
  <c r="O107" i="49"/>
  <c r="O115" i="49"/>
  <c r="O117" i="49"/>
  <c r="O110" i="49"/>
  <c r="O116" i="49"/>
  <c r="O112" i="49"/>
  <c r="O119" i="49"/>
  <c r="O114" i="49"/>
  <c r="O109" i="49"/>
  <c r="O120" i="49"/>
  <c r="R60" i="49"/>
  <c r="R65" i="49"/>
  <c r="R64" i="49"/>
  <c r="R59" i="49"/>
  <c r="R69" i="49"/>
  <c r="R57" i="49"/>
  <c r="R56" i="49"/>
  <c r="R55" i="49"/>
  <c r="R58" i="49"/>
  <c r="R37" i="49"/>
  <c r="R72" i="49" s="1"/>
  <c r="R35" i="49"/>
  <c r="R33" i="49"/>
  <c r="R31" i="49"/>
  <c r="R27" i="49"/>
  <c r="R23" i="49"/>
  <c r="R68" i="49"/>
  <c r="R61" i="49"/>
  <c r="R21" i="49"/>
  <c r="R24" i="49"/>
  <c r="R30" i="49"/>
  <c r="R67" i="49"/>
  <c r="R26" i="49"/>
  <c r="R22" i="49"/>
  <c r="R63" i="49"/>
  <c r="R29" i="49"/>
  <c r="R66" i="49"/>
  <c r="S20" i="49"/>
  <c r="R62" i="49"/>
  <c r="R34" i="49"/>
  <c r="R28" i="49"/>
  <c r="R25" i="49"/>
  <c r="R32" i="49"/>
  <c r="S11" i="49"/>
  <c r="B23" i="46"/>
  <c r="E81" i="13"/>
  <c r="E72" i="13"/>
  <c r="E80" i="13"/>
  <c r="E78" i="13"/>
  <c r="E79" i="13"/>
  <c r="E83" i="13"/>
  <c r="E76" i="13"/>
  <c r="E77" i="13"/>
  <c r="E82" i="13"/>
  <c r="S13" i="49" l="1"/>
  <c r="S15" i="49"/>
  <c r="S16" i="49"/>
  <c r="S12" i="49"/>
  <c r="R78" i="49"/>
  <c r="R83" i="49"/>
  <c r="R76" i="49"/>
  <c r="R73" i="49"/>
  <c r="R84" i="49"/>
  <c r="R79" i="49"/>
  <c r="R74" i="49"/>
  <c r="R85" i="49"/>
  <c r="R81" i="49"/>
  <c r="R80" i="49"/>
  <c r="R75" i="49"/>
  <c r="R86" i="49"/>
  <c r="R77" i="49"/>
  <c r="R82" i="49"/>
  <c r="R87" i="49"/>
  <c r="Q123" i="49"/>
  <c r="P134" i="49"/>
  <c r="P127" i="49"/>
  <c r="P135" i="49"/>
  <c r="P131" i="49"/>
  <c r="P137" i="49"/>
  <c r="P138" i="49"/>
  <c r="P125" i="49"/>
  <c r="P130" i="49"/>
  <c r="P133" i="49"/>
  <c r="P128" i="49"/>
  <c r="P129" i="49"/>
  <c r="P136" i="49"/>
  <c r="P132" i="49"/>
  <c r="P124" i="49"/>
  <c r="P126" i="49"/>
  <c r="Q94" i="49"/>
  <c r="Q96" i="49"/>
  <c r="Q93" i="49"/>
  <c r="Q92" i="49"/>
  <c r="Q90" i="49"/>
  <c r="Q102" i="49"/>
  <c r="Q104" i="49"/>
  <c r="Q103" i="49"/>
  <c r="Q91" i="49"/>
  <c r="Q95" i="49"/>
  <c r="Q97" i="49"/>
  <c r="Q99" i="49"/>
  <c r="Q101" i="49"/>
  <c r="Q98" i="49"/>
  <c r="Q100" i="49"/>
  <c r="T11" i="49"/>
  <c r="Q106" i="49"/>
  <c r="R49" i="49"/>
  <c r="R44" i="49"/>
  <c r="R54" i="49"/>
  <c r="R52" i="49"/>
  <c r="R47" i="49"/>
  <c r="R42" i="49"/>
  <c r="R51" i="49"/>
  <c r="R46" i="49"/>
  <c r="R41" i="49"/>
  <c r="R43" i="49"/>
  <c r="R50" i="49"/>
  <c r="R39" i="49"/>
  <c r="R40" i="49"/>
  <c r="R45" i="49"/>
  <c r="R48" i="49"/>
  <c r="R38" i="49"/>
  <c r="S60" i="49"/>
  <c r="S65" i="49"/>
  <c r="S69" i="49"/>
  <c r="S63" i="49"/>
  <c r="S58" i="49"/>
  <c r="S56" i="49"/>
  <c r="S55" i="49"/>
  <c r="S67" i="49"/>
  <c r="S62" i="49"/>
  <c r="S35" i="49"/>
  <c r="S66" i="49"/>
  <c r="S61" i="49"/>
  <c r="S34" i="49"/>
  <c r="S29" i="49"/>
  <c r="S64" i="49"/>
  <c r="S59" i="49"/>
  <c r="S32" i="49"/>
  <c r="S28" i="49"/>
  <c r="S24" i="49"/>
  <c r="S31" i="49"/>
  <c r="S27" i="49"/>
  <c r="S68" i="49"/>
  <c r="S21" i="49"/>
  <c r="S30" i="49"/>
  <c r="S26" i="49"/>
  <c r="S22" i="49"/>
  <c r="S57" i="49"/>
  <c r="S23" i="49"/>
  <c r="T20" i="49"/>
  <c r="S25" i="49"/>
  <c r="S33" i="49"/>
  <c r="S37" i="49"/>
  <c r="S72" i="49" s="1"/>
  <c r="P113" i="49"/>
  <c r="P119" i="49"/>
  <c r="P118" i="49"/>
  <c r="P121" i="49"/>
  <c r="P111" i="49"/>
  <c r="P116" i="49"/>
  <c r="P107" i="49"/>
  <c r="P115" i="49"/>
  <c r="P117" i="49"/>
  <c r="P112" i="49"/>
  <c r="P114" i="49"/>
  <c r="P110" i="49"/>
  <c r="P109" i="49"/>
  <c r="P120" i="49"/>
  <c r="P108" i="49"/>
  <c r="B24" i="46"/>
  <c r="T12" i="49" l="1"/>
  <c r="T13" i="49"/>
  <c r="T15" i="49"/>
  <c r="T16" i="49"/>
  <c r="S77" i="49"/>
  <c r="S83" i="49"/>
  <c r="S78" i="49"/>
  <c r="S79" i="49"/>
  <c r="S73" i="49"/>
  <c r="S84" i="49"/>
  <c r="S74" i="49"/>
  <c r="S85" i="49"/>
  <c r="S75" i="49"/>
  <c r="S86" i="49"/>
  <c r="S80" i="49"/>
  <c r="S81" i="49"/>
  <c r="S87" i="49"/>
  <c r="S82" i="49"/>
  <c r="S76" i="49"/>
  <c r="R123" i="49"/>
  <c r="Q134" i="49"/>
  <c r="Q127" i="49"/>
  <c r="Q135" i="49"/>
  <c r="Q131" i="49"/>
  <c r="Q125" i="49"/>
  <c r="Q138" i="49"/>
  <c r="Q130" i="49"/>
  <c r="Q137" i="49"/>
  <c r="Q133" i="49"/>
  <c r="Q124" i="49"/>
  <c r="Q126" i="49"/>
  <c r="Q128" i="49"/>
  <c r="Q136" i="49"/>
  <c r="Q132" i="49"/>
  <c r="Q129" i="49"/>
  <c r="R94" i="49"/>
  <c r="R90" i="49"/>
  <c r="R98" i="49"/>
  <c r="R100" i="49"/>
  <c r="R102" i="49"/>
  <c r="R91" i="49"/>
  <c r="R104" i="49"/>
  <c r="R103" i="49"/>
  <c r="R92" i="49"/>
  <c r="R99" i="49"/>
  <c r="R101" i="49"/>
  <c r="R95" i="49"/>
  <c r="R93" i="49"/>
  <c r="R97" i="49"/>
  <c r="R96" i="49"/>
  <c r="S48" i="49"/>
  <c r="S54" i="49"/>
  <c r="S52" i="49"/>
  <c r="S47" i="49"/>
  <c r="S42" i="49"/>
  <c r="S50" i="49"/>
  <c r="S39" i="49"/>
  <c r="S49" i="49"/>
  <c r="S46" i="49"/>
  <c r="S38" i="49"/>
  <c r="S44" i="49"/>
  <c r="S51" i="49"/>
  <c r="S45" i="49"/>
  <c r="S40" i="49"/>
  <c r="S43" i="49"/>
  <c r="S41" i="49"/>
  <c r="T60" i="49"/>
  <c r="T65" i="49"/>
  <c r="T63" i="49"/>
  <c r="T58" i="49"/>
  <c r="T68" i="49"/>
  <c r="T62" i="49"/>
  <c r="T57" i="49"/>
  <c r="T55" i="49"/>
  <c r="T67" i="49"/>
  <c r="T66" i="49"/>
  <c r="T61" i="49"/>
  <c r="T33" i="49"/>
  <c r="T69" i="49"/>
  <c r="T64" i="49"/>
  <c r="U20" i="49"/>
  <c r="T59" i="49"/>
  <c r="T32" i="49"/>
  <c r="T31" i="49"/>
  <c r="T27" i="49"/>
  <c r="T30" i="49"/>
  <c r="T26" i="49"/>
  <c r="T22" i="49"/>
  <c r="T56" i="49"/>
  <c r="T21" i="49"/>
  <c r="T24" i="49"/>
  <c r="T29" i="49"/>
  <c r="T23" i="49"/>
  <c r="T25" i="49"/>
  <c r="T35" i="49"/>
  <c r="T34" i="49"/>
  <c r="T28" i="49"/>
  <c r="T37" i="49"/>
  <c r="T72" i="49" s="1"/>
  <c r="Q114" i="49"/>
  <c r="Q119" i="49"/>
  <c r="Q112" i="49"/>
  <c r="Q121" i="49"/>
  <c r="Q111" i="49"/>
  <c r="Q117" i="49"/>
  <c r="Q118" i="49"/>
  <c r="Q107" i="49"/>
  <c r="Q113" i="49"/>
  <c r="Q120" i="49"/>
  <c r="Q110" i="49"/>
  <c r="Q109" i="49"/>
  <c r="Q108" i="49"/>
  <c r="Q115" i="49"/>
  <c r="Q116" i="49"/>
  <c r="U11" i="49"/>
  <c r="U12" i="49" s="1"/>
  <c r="R106" i="49"/>
  <c r="B25" i="46"/>
  <c r="U13" i="49" l="1"/>
  <c r="U15" i="49"/>
  <c r="U16" i="49"/>
  <c r="T77" i="49"/>
  <c r="T78" i="49"/>
  <c r="T73" i="49"/>
  <c r="T84" i="49"/>
  <c r="T83" i="49"/>
  <c r="T79" i="49"/>
  <c r="T80" i="49"/>
  <c r="T86" i="49"/>
  <c r="T81" i="49"/>
  <c r="T74" i="49"/>
  <c r="T85" i="49"/>
  <c r="T75" i="49"/>
  <c r="T82" i="49"/>
  <c r="T76" i="49"/>
  <c r="T87" i="49"/>
  <c r="S123" i="49"/>
  <c r="R134" i="49"/>
  <c r="R135" i="49"/>
  <c r="R127" i="49"/>
  <c r="R131" i="49"/>
  <c r="R137" i="49"/>
  <c r="R130" i="49"/>
  <c r="R125" i="49"/>
  <c r="R138" i="49"/>
  <c r="R124" i="49"/>
  <c r="R129" i="49"/>
  <c r="R128" i="49"/>
  <c r="R126" i="49"/>
  <c r="R133" i="49"/>
  <c r="R132" i="49"/>
  <c r="R136" i="49"/>
  <c r="S90" i="49"/>
  <c r="S92" i="49"/>
  <c r="S103" i="49"/>
  <c r="S102" i="49"/>
  <c r="S100" i="49"/>
  <c r="S104" i="49"/>
  <c r="S98" i="49"/>
  <c r="S97" i="49"/>
  <c r="S99" i="49"/>
  <c r="S93" i="49"/>
  <c r="S91" i="49"/>
  <c r="S95" i="49"/>
  <c r="S101" i="49"/>
  <c r="S96" i="49"/>
  <c r="S94" i="49"/>
  <c r="T48" i="49"/>
  <c r="T43" i="49"/>
  <c r="T52" i="49"/>
  <c r="T47" i="49"/>
  <c r="T42" i="49"/>
  <c r="T49" i="49"/>
  <c r="T46" i="49"/>
  <c r="T38" i="49"/>
  <c r="T45" i="49"/>
  <c r="T44" i="49"/>
  <c r="T54" i="49"/>
  <c r="T51" i="49"/>
  <c r="T39" i="49"/>
  <c r="T40" i="49"/>
  <c r="T50" i="49"/>
  <c r="T41" i="49"/>
  <c r="U65" i="49"/>
  <c r="U64" i="49"/>
  <c r="U63" i="49"/>
  <c r="U58" i="49"/>
  <c r="U68" i="49"/>
  <c r="U67" i="49"/>
  <c r="U59" i="49"/>
  <c r="U55" i="49"/>
  <c r="U62" i="49"/>
  <c r="U66" i="49"/>
  <c r="U61" i="49"/>
  <c r="U35" i="49"/>
  <c r="V20" i="49"/>
  <c r="U32" i="49"/>
  <c r="U28" i="49"/>
  <c r="U24" i="49"/>
  <c r="U37" i="49"/>
  <c r="U72" i="49" s="1"/>
  <c r="U31" i="49"/>
  <c r="U27" i="49"/>
  <c r="U23" i="49"/>
  <c r="U60" i="49"/>
  <c r="U57" i="49"/>
  <c r="U56" i="49"/>
  <c r="U21" i="49"/>
  <c r="U30" i="49"/>
  <c r="U26" i="49"/>
  <c r="U22" i="49"/>
  <c r="U29" i="49"/>
  <c r="U25" i="49"/>
  <c r="U34" i="49"/>
  <c r="U69" i="49"/>
  <c r="U33" i="49"/>
  <c r="R119" i="49"/>
  <c r="R112" i="49"/>
  <c r="R117" i="49"/>
  <c r="R120" i="49"/>
  <c r="R110" i="49"/>
  <c r="R113" i="49"/>
  <c r="R108" i="49"/>
  <c r="R109" i="49"/>
  <c r="R115" i="49"/>
  <c r="R116" i="49"/>
  <c r="R121" i="49"/>
  <c r="R107" i="49"/>
  <c r="R118" i="49"/>
  <c r="R111" i="49"/>
  <c r="R114" i="49"/>
  <c r="V11" i="49"/>
  <c r="V12" i="49" s="1"/>
  <c r="S106" i="49"/>
  <c r="B26" i="46"/>
  <c r="V13" i="49" l="1"/>
  <c r="V15" i="49"/>
  <c r="V16" i="49"/>
  <c r="U82" i="49"/>
  <c r="U83" i="49"/>
  <c r="U73" i="49"/>
  <c r="U84" i="49"/>
  <c r="U77" i="49"/>
  <c r="U78" i="49"/>
  <c r="U75" i="49"/>
  <c r="U79" i="49"/>
  <c r="U80" i="49"/>
  <c r="U74" i="49"/>
  <c r="U85" i="49"/>
  <c r="U86" i="49"/>
  <c r="U81" i="49"/>
  <c r="U87" i="49"/>
  <c r="U76" i="49"/>
  <c r="T123" i="49"/>
  <c r="S134" i="49"/>
  <c r="S127" i="49"/>
  <c r="S135" i="49"/>
  <c r="S138" i="49"/>
  <c r="S125" i="49"/>
  <c r="S137" i="49"/>
  <c r="S131" i="49"/>
  <c r="S130" i="49"/>
  <c r="S136" i="49"/>
  <c r="S132" i="49"/>
  <c r="S128" i="49"/>
  <c r="S129" i="49"/>
  <c r="S126" i="49"/>
  <c r="S133" i="49"/>
  <c r="S124" i="49"/>
  <c r="T95" i="49"/>
  <c r="T103" i="49"/>
  <c r="T102" i="49"/>
  <c r="T98" i="49"/>
  <c r="T90" i="49"/>
  <c r="T100" i="49"/>
  <c r="T97" i="49"/>
  <c r="T93" i="49"/>
  <c r="T99" i="49"/>
  <c r="T101" i="49"/>
  <c r="T104" i="49"/>
  <c r="T92" i="49"/>
  <c r="T94" i="49"/>
  <c r="T91" i="49"/>
  <c r="T96" i="49"/>
  <c r="S119" i="49"/>
  <c r="S121" i="49"/>
  <c r="W11" i="49"/>
  <c r="U49" i="49"/>
  <c r="U44" i="49"/>
  <c r="U39" i="49"/>
  <c r="U48" i="49"/>
  <c r="U43" i="49"/>
  <c r="U38" i="49"/>
  <c r="U51" i="49"/>
  <c r="U46" i="49"/>
  <c r="U41" i="49"/>
  <c r="U50" i="49"/>
  <c r="U42" i="49"/>
  <c r="U45" i="49"/>
  <c r="U40" i="49"/>
  <c r="U54" i="49"/>
  <c r="U47" i="49"/>
  <c r="U52" i="49"/>
  <c r="V64" i="49"/>
  <c r="V59" i="49"/>
  <c r="V69" i="49"/>
  <c r="V63" i="49"/>
  <c r="V58" i="49"/>
  <c r="V68" i="49"/>
  <c r="V57" i="49"/>
  <c r="V56" i="49"/>
  <c r="V67" i="49"/>
  <c r="V62" i="49"/>
  <c r="V66" i="49"/>
  <c r="V61" i="49"/>
  <c r="V65" i="49"/>
  <c r="V60" i="49"/>
  <c r="V32" i="49"/>
  <c r="V28" i="49"/>
  <c r="V24" i="49"/>
  <c r="V37" i="49"/>
  <c r="V72" i="49" s="1"/>
  <c r="V27" i="49"/>
  <c r="V30" i="49"/>
  <c r="V26" i="49"/>
  <c r="V22" i="49"/>
  <c r="V29" i="49"/>
  <c r="V55" i="49"/>
  <c r="V25" i="49"/>
  <c r="V23" i="49"/>
  <c r="V34" i="49"/>
  <c r="W20" i="49"/>
  <c r="V35" i="49"/>
  <c r="V33" i="49"/>
  <c r="V31" i="49"/>
  <c r="V21" i="49"/>
  <c r="S112" i="49"/>
  <c r="S118" i="49"/>
  <c r="S117" i="49"/>
  <c r="S120" i="49"/>
  <c r="S110" i="49"/>
  <c r="S108" i="49"/>
  <c r="S115" i="49"/>
  <c r="S114" i="49"/>
  <c r="S116" i="49"/>
  <c r="S109" i="49"/>
  <c r="S113" i="49"/>
  <c r="S107" i="49"/>
  <c r="S111" i="49"/>
  <c r="T106" i="49"/>
  <c r="B27" i="46"/>
  <c r="W13" i="49" l="1"/>
  <c r="W16" i="49"/>
  <c r="W15" i="49"/>
  <c r="W12" i="49"/>
  <c r="X12" i="49" s="1"/>
  <c r="V87" i="49"/>
  <c r="V82" i="49"/>
  <c r="V78" i="49"/>
  <c r="V75" i="49"/>
  <c r="V77" i="49"/>
  <c r="V83" i="49"/>
  <c r="V73" i="49"/>
  <c r="V84" i="49"/>
  <c r="V74" i="49"/>
  <c r="V85" i="49"/>
  <c r="V86" i="49"/>
  <c r="V79" i="49"/>
  <c r="V80" i="49"/>
  <c r="V81" i="49"/>
  <c r="V76" i="49"/>
  <c r="U123" i="49"/>
  <c r="T135" i="49"/>
  <c r="T134" i="49"/>
  <c r="T127" i="49"/>
  <c r="T138" i="49"/>
  <c r="T137" i="49"/>
  <c r="T125" i="49"/>
  <c r="T131" i="49"/>
  <c r="T130" i="49"/>
  <c r="T133" i="49"/>
  <c r="T129" i="49"/>
  <c r="T136" i="49"/>
  <c r="T124" i="49"/>
  <c r="T128" i="49"/>
  <c r="T132" i="49"/>
  <c r="T126" i="49"/>
  <c r="U90" i="49"/>
  <c r="U98" i="49"/>
  <c r="U103" i="49"/>
  <c r="U94" i="49"/>
  <c r="U95" i="49"/>
  <c r="U104" i="49"/>
  <c r="U92" i="49"/>
  <c r="U93" i="49"/>
  <c r="U102" i="49"/>
  <c r="U91" i="49"/>
  <c r="U97" i="49"/>
  <c r="U99" i="49"/>
  <c r="U101" i="49"/>
  <c r="U100" i="49"/>
  <c r="U96" i="49"/>
  <c r="T119" i="49"/>
  <c r="T121" i="49"/>
  <c r="V48" i="49"/>
  <c r="V43" i="49"/>
  <c r="V54" i="49"/>
  <c r="V51" i="49"/>
  <c r="V46" i="49"/>
  <c r="V41" i="49"/>
  <c r="V50" i="49"/>
  <c r="V45" i="49"/>
  <c r="V40" i="49"/>
  <c r="V39" i="49"/>
  <c r="V42" i="49"/>
  <c r="V49" i="49"/>
  <c r="V38" i="49"/>
  <c r="V44" i="49"/>
  <c r="V47" i="49"/>
  <c r="V52" i="49"/>
  <c r="X11" i="49"/>
  <c r="T113" i="49"/>
  <c r="T118" i="49"/>
  <c r="T111" i="49"/>
  <c r="T120" i="49"/>
  <c r="T110" i="49"/>
  <c r="T116" i="49"/>
  <c r="T108" i="49"/>
  <c r="T115" i="49"/>
  <c r="T117" i="49"/>
  <c r="T112" i="49"/>
  <c r="T109" i="49"/>
  <c r="T107" i="49"/>
  <c r="T114" i="49"/>
  <c r="U106" i="49"/>
  <c r="W64" i="49"/>
  <c r="W59" i="49"/>
  <c r="W69" i="49"/>
  <c r="W68" i="49"/>
  <c r="W62" i="49"/>
  <c r="W57" i="49"/>
  <c r="W67" i="49"/>
  <c r="W58" i="49"/>
  <c r="W37" i="49"/>
  <c r="W72" i="49" s="1"/>
  <c r="W65" i="49"/>
  <c r="W60" i="49"/>
  <c r="W30" i="49"/>
  <c r="W26" i="49"/>
  <c r="W22" i="49"/>
  <c r="W63" i="49"/>
  <c r="W55" i="49"/>
  <c r="W61" i="49"/>
  <c r="W24" i="49"/>
  <c r="W29" i="49"/>
  <c r="W25" i="49"/>
  <c r="W23" i="49"/>
  <c r="W27" i="49"/>
  <c r="W66" i="49"/>
  <c r="W34" i="49"/>
  <c r="X20" i="49"/>
  <c r="W35" i="49"/>
  <c r="W33" i="49"/>
  <c r="W56" i="49"/>
  <c r="W28" i="49"/>
  <c r="W32" i="49"/>
  <c r="W31" i="49"/>
  <c r="W21" i="49"/>
  <c r="B28" i="46"/>
  <c r="X13" i="49" l="1"/>
  <c r="X16" i="49"/>
  <c r="X15" i="49"/>
  <c r="W76" i="49"/>
  <c r="W87" i="49"/>
  <c r="W77" i="49"/>
  <c r="W82" i="49"/>
  <c r="W78" i="49"/>
  <c r="W83" i="49"/>
  <c r="W73" i="49"/>
  <c r="W84" i="49"/>
  <c r="W80" i="49"/>
  <c r="W79" i="49"/>
  <c r="W74" i="49"/>
  <c r="W85" i="49"/>
  <c r="W86" i="49"/>
  <c r="W81" i="49"/>
  <c r="W75" i="49"/>
  <c r="V123" i="49"/>
  <c r="U127" i="49"/>
  <c r="U135" i="49"/>
  <c r="U134" i="49"/>
  <c r="U138" i="49"/>
  <c r="U137" i="49"/>
  <c r="U125" i="49"/>
  <c r="U130" i="49"/>
  <c r="U131" i="49"/>
  <c r="U124" i="49"/>
  <c r="U128" i="49"/>
  <c r="U133" i="49"/>
  <c r="U129" i="49"/>
  <c r="U136" i="49"/>
  <c r="U126" i="49"/>
  <c r="U132" i="49"/>
  <c r="V102" i="49"/>
  <c r="V95" i="49"/>
  <c r="V90" i="49"/>
  <c r="V92" i="49"/>
  <c r="V93" i="49"/>
  <c r="V91" i="49"/>
  <c r="V97" i="49"/>
  <c r="V99" i="49"/>
  <c r="V101" i="49"/>
  <c r="V103" i="49"/>
  <c r="V104" i="49"/>
  <c r="V94" i="49"/>
  <c r="V96" i="49"/>
  <c r="V98" i="49"/>
  <c r="V100" i="49"/>
  <c r="U119" i="49"/>
  <c r="U121" i="49"/>
  <c r="Y11" i="49"/>
  <c r="Y12" i="49" s="1"/>
  <c r="U118" i="49"/>
  <c r="U111" i="49"/>
  <c r="U116" i="49"/>
  <c r="U109" i="49"/>
  <c r="U107" i="49"/>
  <c r="U115" i="49"/>
  <c r="U120" i="49"/>
  <c r="U110" i="49"/>
  <c r="U117" i="49"/>
  <c r="U112" i="49"/>
  <c r="U113" i="49"/>
  <c r="U114" i="49"/>
  <c r="U108" i="49"/>
  <c r="V106" i="49"/>
  <c r="W54" i="49"/>
  <c r="W52" i="49"/>
  <c r="W47" i="49"/>
  <c r="W51" i="49"/>
  <c r="W46" i="49"/>
  <c r="W41" i="49"/>
  <c r="W49" i="49"/>
  <c r="W48" i="49"/>
  <c r="W38" i="49"/>
  <c r="W45" i="49"/>
  <c r="W40" i="49"/>
  <c r="W39" i="49"/>
  <c r="W42" i="49"/>
  <c r="W43" i="49"/>
  <c r="W50" i="49"/>
  <c r="W44" i="49"/>
  <c r="X64" i="49"/>
  <c r="X59" i="49"/>
  <c r="X69" i="49"/>
  <c r="X62" i="49"/>
  <c r="X57" i="49"/>
  <c r="X67" i="49"/>
  <c r="X61" i="49"/>
  <c r="X56" i="49"/>
  <c r="X68" i="49"/>
  <c r="X63" i="49"/>
  <c r="X55" i="49"/>
  <c r="X34" i="49"/>
  <c r="X32" i="49"/>
  <c r="X28" i="49"/>
  <c r="X37" i="49"/>
  <c r="X72" i="49" s="1"/>
  <c r="X31" i="49"/>
  <c r="X27" i="49"/>
  <c r="X65" i="49"/>
  <c r="X60" i="49"/>
  <c r="X30" i="49"/>
  <c r="X26" i="49"/>
  <c r="X24" i="49"/>
  <c r="X58" i="49"/>
  <c r="X22" i="49"/>
  <c r="X29" i="49"/>
  <c r="X25" i="49"/>
  <c r="X23" i="49"/>
  <c r="X66" i="49"/>
  <c r="Y20" i="49"/>
  <c r="X35" i="49"/>
  <c r="X33" i="49"/>
  <c r="X21" i="49"/>
  <c r="B29" i="46"/>
  <c r="Y13" i="49" l="1"/>
  <c r="Y16" i="49"/>
  <c r="Y15" i="49"/>
  <c r="X76" i="49"/>
  <c r="X77" i="49"/>
  <c r="X83" i="49"/>
  <c r="X87" i="49"/>
  <c r="X82" i="49"/>
  <c r="X78" i="49"/>
  <c r="X74" i="49"/>
  <c r="X73" i="49"/>
  <c r="X84" i="49"/>
  <c r="X79" i="49"/>
  <c r="X85" i="49"/>
  <c r="X80" i="49"/>
  <c r="X86" i="49"/>
  <c r="X81" i="49"/>
  <c r="X75" i="49"/>
  <c r="W123" i="49"/>
  <c r="V127" i="49"/>
  <c r="V135" i="49"/>
  <c r="V134" i="49"/>
  <c r="V130" i="49"/>
  <c r="V137" i="49"/>
  <c r="V138" i="49"/>
  <c r="V125" i="49"/>
  <c r="V131" i="49"/>
  <c r="V126" i="49"/>
  <c r="V132" i="49"/>
  <c r="V128" i="49"/>
  <c r="V129" i="49"/>
  <c r="V124" i="49"/>
  <c r="V136" i="49"/>
  <c r="V133" i="49"/>
  <c r="W104" i="49"/>
  <c r="W97" i="49"/>
  <c r="W90" i="49"/>
  <c r="W95" i="49"/>
  <c r="W100" i="49"/>
  <c r="W102" i="49"/>
  <c r="W99" i="49"/>
  <c r="W101" i="49"/>
  <c r="W93" i="49"/>
  <c r="W103" i="49"/>
  <c r="W92" i="49"/>
  <c r="W94" i="49"/>
  <c r="W96" i="49"/>
  <c r="W91" i="49"/>
  <c r="W98" i="49"/>
  <c r="V119" i="49"/>
  <c r="V121" i="49"/>
  <c r="X54" i="49"/>
  <c r="X52" i="49"/>
  <c r="X47" i="49"/>
  <c r="X42" i="49"/>
  <c r="X51" i="49"/>
  <c r="X46" i="49"/>
  <c r="X41" i="49"/>
  <c r="X48" i="49"/>
  <c r="X45" i="49"/>
  <c r="X40" i="49"/>
  <c r="X39" i="49"/>
  <c r="X49" i="49"/>
  <c r="X43" i="49"/>
  <c r="X50" i="49"/>
  <c r="X38" i="49"/>
  <c r="X44" i="49"/>
  <c r="W106" i="49"/>
  <c r="V111" i="49"/>
  <c r="V117" i="49"/>
  <c r="V116" i="49"/>
  <c r="V109" i="49"/>
  <c r="V120" i="49"/>
  <c r="V110" i="49"/>
  <c r="V114" i="49"/>
  <c r="V107" i="49"/>
  <c r="V112" i="49"/>
  <c r="V108" i="49"/>
  <c r="V113" i="49"/>
  <c r="V118" i="49"/>
  <c r="V115" i="49"/>
  <c r="Y69" i="49"/>
  <c r="Y63" i="49"/>
  <c r="Y62" i="49"/>
  <c r="Y57" i="49"/>
  <c r="Y67" i="49"/>
  <c r="Y66" i="49"/>
  <c r="Y37" i="49"/>
  <c r="Y72" i="49" s="1"/>
  <c r="Y65" i="49"/>
  <c r="Y60" i="49"/>
  <c r="Y59" i="49"/>
  <c r="Y31" i="49"/>
  <c r="Y30" i="49"/>
  <c r="Y26" i="49"/>
  <c r="Y29" i="49"/>
  <c r="Y25" i="49"/>
  <c r="Y21" i="49"/>
  <c r="Y24" i="49"/>
  <c r="Y61" i="49"/>
  <c r="Y58" i="49"/>
  <c r="Y22" i="49"/>
  <c r="Y64" i="49"/>
  <c r="Y55" i="49"/>
  <c r="Y23" i="49"/>
  <c r="Z20" i="49"/>
  <c r="Y35" i="49"/>
  <c r="Y34" i="49"/>
  <c r="Y33" i="49"/>
  <c r="Y28" i="49"/>
  <c r="Y68" i="49"/>
  <c r="Y32" i="49"/>
  <c r="Y56" i="49"/>
  <c r="Y27" i="49"/>
  <c r="Z11" i="49"/>
  <c r="B30" i="46"/>
  <c r="Z13" i="49" l="1"/>
  <c r="Z15" i="49"/>
  <c r="Z16" i="49"/>
  <c r="Z12" i="49"/>
  <c r="Y81" i="49"/>
  <c r="Y74" i="49"/>
  <c r="Y76" i="49"/>
  <c r="Y82" i="49"/>
  <c r="Y83" i="49"/>
  <c r="Y87" i="49"/>
  <c r="Y77" i="49"/>
  <c r="Y78" i="49"/>
  <c r="Y85" i="49"/>
  <c r="Y80" i="49"/>
  <c r="Y73" i="49"/>
  <c r="Y84" i="49"/>
  <c r="Y79" i="49"/>
  <c r="Y86" i="49"/>
  <c r="Y75" i="49"/>
  <c r="X123" i="49"/>
  <c r="W134" i="49"/>
  <c r="W135" i="49"/>
  <c r="W127" i="49"/>
  <c r="W125" i="49"/>
  <c r="W137" i="49"/>
  <c r="W130" i="49"/>
  <c r="W138" i="49"/>
  <c r="W131" i="49"/>
  <c r="W129" i="49"/>
  <c r="W133" i="49"/>
  <c r="W132" i="49"/>
  <c r="W124" i="49"/>
  <c r="W126" i="49"/>
  <c r="W136" i="49"/>
  <c r="W128" i="49"/>
  <c r="X97" i="49"/>
  <c r="X103" i="49"/>
  <c r="X104" i="49"/>
  <c r="X93" i="49"/>
  <c r="X90" i="49"/>
  <c r="X92" i="49"/>
  <c r="X96" i="49"/>
  <c r="X99" i="49"/>
  <c r="X95" i="49"/>
  <c r="X91" i="49"/>
  <c r="X101" i="49"/>
  <c r="X94" i="49"/>
  <c r="X102" i="49"/>
  <c r="X98" i="49"/>
  <c r="X100" i="49"/>
  <c r="W119" i="49"/>
  <c r="W121" i="49"/>
  <c r="AA11" i="49"/>
  <c r="W112" i="49"/>
  <c r="W117" i="49"/>
  <c r="W120" i="49"/>
  <c r="W110" i="49"/>
  <c r="W109" i="49"/>
  <c r="W115" i="49"/>
  <c r="W113" i="49"/>
  <c r="W114" i="49"/>
  <c r="W116" i="49"/>
  <c r="W111" i="49"/>
  <c r="W118" i="49"/>
  <c r="W107" i="49"/>
  <c r="W108" i="49"/>
  <c r="Z63" i="49"/>
  <c r="Z68" i="49"/>
  <c r="Z62" i="49"/>
  <c r="Z57" i="49"/>
  <c r="Z67" i="49"/>
  <c r="Z35" i="49"/>
  <c r="Z66" i="49"/>
  <c r="Z61" i="49"/>
  <c r="Z58" i="49"/>
  <c r="Z65" i="49"/>
  <c r="Z60" i="49"/>
  <c r="Z69" i="49"/>
  <c r="Z64" i="49"/>
  <c r="Z59" i="49"/>
  <c r="Z31" i="49"/>
  <c r="Z27" i="49"/>
  <c r="Z23" i="49"/>
  <c r="Z30" i="49"/>
  <c r="Z26" i="49"/>
  <c r="Z22" i="49"/>
  <c r="Z56" i="49"/>
  <c r="Z34" i="49"/>
  <c r="Z33" i="49"/>
  <c r="Z29" i="49"/>
  <c r="Z55" i="49"/>
  <c r="Z25" i="49"/>
  <c r="AA20" i="49"/>
  <c r="Z24" i="49"/>
  <c r="Z28" i="49"/>
  <c r="Z32" i="49"/>
  <c r="Z37" i="49"/>
  <c r="Z72" i="49" s="1"/>
  <c r="Z21" i="49"/>
  <c r="Y48" i="49"/>
  <c r="Y43" i="49"/>
  <c r="Y38" i="49"/>
  <c r="Y54" i="49"/>
  <c r="Y52" i="49"/>
  <c r="Y47" i="49"/>
  <c r="Y42" i="49"/>
  <c r="Y50" i="49"/>
  <c r="Y45" i="49"/>
  <c r="Y40" i="49"/>
  <c r="Y49" i="49"/>
  <c r="Y41" i="49"/>
  <c r="Y44" i="49"/>
  <c r="Y51" i="49"/>
  <c r="Y39" i="49"/>
  <c r="Y46" i="49"/>
  <c r="X106" i="49"/>
  <c r="B31" i="46"/>
  <c r="H6" i="37"/>
  <c r="H5" i="37"/>
  <c r="H3" i="37"/>
  <c r="C2" i="37"/>
  <c r="AA12" i="49" l="1"/>
  <c r="AA13" i="49"/>
  <c r="AA15" i="49"/>
  <c r="AA16" i="49"/>
  <c r="J9" i="37"/>
  <c r="J11" i="37"/>
  <c r="J13" i="37"/>
  <c r="J14" i="37"/>
  <c r="E19" i="37"/>
  <c r="E23" i="37"/>
  <c r="E29" i="37"/>
  <c r="E32" i="37"/>
  <c r="E26" i="37"/>
  <c r="E27" i="37"/>
  <c r="E33" i="37"/>
  <c r="E28" i="37"/>
  <c r="E20" i="37"/>
  <c r="E24" i="37"/>
  <c r="E30" i="37"/>
  <c r="E21" i="37"/>
  <c r="E25" i="37"/>
  <c r="E31" i="37"/>
  <c r="E22" i="37"/>
  <c r="Z81" i="49"/>
  <c r="Z87" i="49"/>
  <c r="Z77" i="49"/>
  <c r="Z79" i="49"/>
  <c r="Z82" i="49"/>
  <c r="Z76" i="49"/>
  <c r="Z74" i="49"/>
  <c r="Z83" i="49"/>
  <c r="Z73" i="49"/>
  <c r="Z78" i="49"/>
  <c r="Z84" i="49"/>
  <c r="Z85" i="49"/>
  <c r="Z86" i="49"/>
  <c r="Z80" i="49"/>
  <c r="Z75" i="49"/>
  <c r="Y123" i="49"/>
  <c r="X127" i="49"/>
  <c r="X134" i="49"/>
  <c r="X135" i="49"/>
  <c r="X130" i="49"/>
  <c r="X125" i="49"/>
  <c r="X137" i="49"/>
  <c r="X131" i="49"/>
  <c r="X138" i="49"/>
  <c r="X126" i="49"/>
  <c r="X128" i="49"/>
  <c r="X129" i="49"/>
  <c r="X132" i="49"/>
  <c r="X124" i="49"/>
  <c r="X133" i="49"/>
  <c r="X136" i="49"/>
  <c r="Y94" i="49"/>
  <c r="Y99" i="49"/>
  <c r="Y93" i="49"/>
  <c r="Y97" i="49"/>
  <c r="Y102" i="49"/>
  <c r="Y90" i="49"/>
  <c r="Y92" i="49"/>
  <c r="Y103" i="49"/>
  <c r="Y104" i="49"/>
  <c r="Y95" i="49"/>
  <c r="Y100" i="49"/>
  <c r="Y96" i="49"/>
  <c r="Y98" i="49"/>
  <c r="Y91" i="49"/>
  <c r="Y101" i="49"/>
  <c r="X119" i="49"/>
  <c r="X121" i="49"/>
  <c r="X117" i="49"/>
  <c r="X120" i="49"/>
  <c r="X110" i="49"/>
  <c r="X115" i="49"/>
  <c r="X108" i="49"/>
  <c r="X118" i="49"/>
  <c r="X114" i="49"/>
  <c r="X109" i="49"/>
  <c r="X116" i="49"/>
  <c r="X111" i="49"/>
  <c r="X112" i="49"/>
  <c r="X107" i="49"/>
  <c r="X113" i="49"/>
  <c r="Y106" i="49"/>
  <c r="AB11" i="49"/>
  <c r="AA63" i="49"/>
  <c r="AA58" i="49"/>
  <c r="AA68" i="49"/>
  <c r="AA67" i="49"/>
  <c r="AA61" i="49"/>
  <c r="AA62" i="49"/>
  <c r="AA66" i="49"/>
  <c r="AA65" i="49"/>
  <c r="AA60" i="49"/>
  <c r="AA69" i="49"/>
  <c r="AA64" i="49"/>
  <c r="AA37" i="49"/>
  <c r="AA72" i="49" s="1"/>
  <c r="AA31" i="49"/>
  <c r="AA27" i="49"/>
  <c r="AA23" i="49"/>
  <c r="AA56" i="49"/>
  <c r="AA55" i="49"/>
  <c r="AA30" i="49"/>
  <c r="AA22" i="49"/>
  <c r="AA26" i="49"/>
  <c r="AA29" i="49"/>
  <c r="AA25" i="49"/>
  <c r="AB20" i="49"/>
  <c r="AA57" i="49"/>
  <c r="AA35" i="49"/>
  <c r="AA34" i="49"/>
  <c r="AA33" i="49"/>
  <c r="AA28" i="49"/>
  <c r="AA32" i="49"/>
  <c r="AA59" i="49"/>
  <c r="AA21" i="49"/>
  <c r="AA24" i="49"/>
  <c r="Z52" i="49"/>
  <c r="Z47" i="49"/>
  <c r="Z42" i="49"/>
  <c r="Z50" i="49"/>
  <c r="Z45" i="49"/>
  <c r="Z40" i="49"/>
  <c r="Z49" i="49"/>
  <c r="Z44" i="49"/>
  <c r="Z39" i="49"/>
  <c r="Z48" i="49"/>
  <c r="Z41" i="49"/>
  <c r="Z54" i="49"/>
  <c r="Z51" i="49"/>
  <c r="Z43" i="49"/>
  <c r="Z46" i="49"/>
  <c r="Z38" i="49"/>
  <c r="G19" i="37"/>
  <c r="G29" i="37"/>
  <c r="G33" i="37"/>
  <c r="G28" i="37"/>
  <c r="G21" i="37"/>
  <c r="G23" i="37"/>
  <c r="G31" i="37"/>
  <c r="G26" i="37"/>
  <c r="G20" i="37"/>
  <c r="G32" i="37"/>
  <c r="G27" i="37"/>
  <c r="G24" i="37"/>
  <c r="G25" i="37"/>
  <c r="G22" i="37"/>
  <c r="G30" i="37"/>
  <c r="B32" i="46"/>
  <c r="K9" i="37"/>
  <c r="AB13" i="49" l="1"/>
  <c r="AB15" i="49"/>
  <c r="AB16" i="49"/>
  <c r="AB12" i="49"/>
  <c r="H28" i="37"/>
  <c r="J33" i="37"/>
  <c r="J26" i="37"/>
  <c r="J21" i="37"/>
  <c r="J27" i="37"/>
  <c r="J20" i="37"/>
  <c r="J29" i="37"/>
  <c r="J24" i="37"/>
  <c r="J23" i="37"/>
  <c r="J31" i="37"/>
  <c r="J22" i="37"/>
  <c r="J32" i="37"/>
  <c r="J30" i="37"/>
  <c r="J19" i="37"/>
  <c r="J28" i="37"/>
  <c r="J25" i="37"/>
  <c r="J10" i="37"/>
  <c r="K10" i="37" s="1"/>
  <c r="H33" i="37"/>
  <c r="K33" i="37"/>
  <c r="K19" i="37"/>
  <c r="K26" i="37"/>
  <c r="K27" i="37"/>
  <c r="K20" i="37"/>
  <c r="K28" i="37"/>
  <c r="K22" i="37"/>
  <c r="K31" i="37"/>
  <c r="K21" i="37"/>
  <c r="K23" i="37"/>
  <c r="K30" i="37"/>
  <c r="K25" i="37"/>
  <c r="K24" i="37"/>
  <c r="K29" i="37"/>
  <c r="K32" i="37"/>
  <c r="H23" i="37"/>
  <c r="H29" i="37"/>
  <c r="H19" i="37"/>
  <c r="K14" i="37"/>
  <c r="K13" i="37"/>
  <c r="H21" i="37"/>
  <c r="H26" i="37"/>
  <c r="H32" i="37"/>
  <c r="H27" i="37"/>
  <c r="H30" i="37"/>
  <c r="H24" i="37"/>
  <c r="H20" i="37"/>
  <c r="H25" i="37"/>
  <c r="H22" i="37"/>
  <c r="H31" i="37"/>
  <c r="K11" i="37"/>
  <c r="AA75" i="49"/>
  <c r="AA86" i="49"/>
  <c r="AA87" i="49"/>
  <c r="AA81" i="49"/>
  <c r="AA76" i="49"/>
  <c r="AA77" i="49"/>
  <c r="AA82" i="49"/>
  <c r="AA83" i="49"/>
  <c r="AA84" i="49"/>
  <c r="AA78" i="49"/>
  <c r="AA73" i="49"/>
  <c r="AA79" i="49"/>
  <c r="AA85" i="49"/>
  <c r="AA80" i="49"/>
  <c r="AA74" i="49"/>
  <c r="Z123" i="49"/>
  <c r="Y127" i="49"/>
  <c r="Y135" i="49"/>
  <c r="Y134" i="49"/>
  <c r="Y137" i="49"/>
  <c r="Y125" i="49"/>
  <c r="Y138" i="49"/>
  <c r="Y130" i="49"/>
  <c r="Y131" i="49"/>
  <c r="Y124" i="49"/>
  <c r="Y126" i="49"/>
  <c r="Y132" i="49"/>
  <c r="Y133" i="49"/>
  <c r="Y128" i="49"/>
  <c r="Y136" i="49"/>
  <c r="Y129" i="49"/>
  <c r="Z100" i="49"/>
  <c r="Z104" i="49"/>
  <c r="Z93" i="49"/>
  <c r="Z102" i="49"/>
  <c r="Z92" i="49"/>
  <c r="Z90" i="49"/>
  <c r="Z101" i="49"/>
  <c r="Z99" i="49"/>
  <c r="Z95" i="49"/>
  <c r="Z94" i="49"/>
  <c r="Z103" i="49"/>
  <c r="Z97" i="49"/>
  <c r="Z96" i="49"/>
  <c r="Z98" i="49"/>
  <c r="Z91" i="49"/>
  <c r="Y119" i="49"/>
  <c r="Y121" i="49"/>
  <c r="Z106" i="49"/>
  <c r="AA51" i="49"/>
  <c r="AA46" i="49"/>
  <c r="AA50" i="49"/>
  <c r="AA45" i="49"/>
  <c r="AA40" i="49"/>
  <c r="AA42" i="49"/>
  <c r="AA48" i="49"/>
  <c r="AA41" i="49"/>
  <c r="AA47" i="49"/>
  <c r="AA38" i="49"/>
  <c r="AA44" i="49"/>
  <c r="AA54" i="49"/>
  <c r="AA39" i="49"/>
  <c r="AA49" i="49"/>
  <c r="AA52" i="49"/>
  <c r="AA43" i="49"/>
  <c r="Y118" i="49"/>
  <c r="Y120" i="49"/>
  <c r="Y110" i="49"/>
  <c r="Y116" i="49"/>
  <c r="Y115" i="49"/>
  <c r="Y108" i="49"/>
  <c r="Y114" i="49"/>
  <c r="Y109" i="49"/>
  <c r="Y111" i="49"/>
  <c r="Y117" i="49"/>
  <c r="Y113" i="49"/>
  <c r="Y107" i="49"/>
  <c r="Y112" i="49"/>
  <c r="AB63" i="49"/>
  <c r="AB68" i="49"/>
  <c r="AB61" i="49"/>
  <c r="AB66" i="49"/>
  <c r="AB60" i="49"/>
  <c r="AB55" i="49"/>
  <c r="AB58" i="49"/>
  <c r="AB65" i="49"/>
  <c r="AB56" i="49"/>
  <c r="AB59" i="49"/>
  <c r="AB67" i="49"/>
  <c r="AB62" i="49"/>
  <c r="AB29" i="49"/>
  <c r="AB25" i="49"/>
  <c r="AB21" i="49"/>
  <c r="AB35" i="49"/>
  <c r="AB30" i="49"/>
  <c r="AB22" i="49"/>
  <c r="AB26" i="49"/>
  <c r="AB64" i="49"/>
  <c r="AC20" i="49"/>
  <c r="AB57" i="49"/>
  <c r="AB23" i="49"/>
  <c r="AB34" i="49"/>
  <c r="AB33" i="49"/>
  <c r="AB28" i="49"/>
  <c r="AB32" i="49"/>
  <c r="AB69" i="49"/>
  <c r="AB37" i="49"/>
  <c r="AB72" i="49" s="1"/>
  <c r="AB31" i="49"/>
  <c r="AB27" i="49"/>
  <c r="AB24" i="49"/>
  <c r="AC11" i="49"/>
  <c r="B33" i="46"/>
  <c r="L9" i="37"/>
  <c r="AC13" i="49" l="1"/>
  <c r="AC16" i="49"/>
  <c r="AC15" i="49"/>
  <c r="AC12" i="49"/>
  <c r="J40" i="37"/>
  <c r="I15" i="9" s="1"/>
  <c r="L10" i="37"/>
  <c r="L26" i="37"/>
  <c r="L19" i="37"/>
  <c r="L33" i="37"/>
  <c r="L28" i="37"/>
  <c r="L22" i="37"/>
  <c r="L27" i="37"/>
  <c r="L20" i="37"/>
  <c r="L32" i="37"/>
  <c r="L25" i="37"/>
  <c r="L21" i="37"/>
  <c r="L24" i="37"/>
  <c r="L23" i="37"/>
  <c r="L31" i="37"/>
  <c r="L29" i="37"/>
  <c r="L30" i="37"/>
  <c r="L14" i="37"/>
  <c r="L13" i="37"/>
  <c r="L11" i="37"/>
  <c r="AB75" i="49"/>
  <c r="AB86" i="49"/>
  <c r="AB76" i="49"/>
  <c r="AB82" i="49"/>
  <c r="AB81" i="49"/>
  <c r="AB87" i="49"/>
  <c r="AB77" i="49"/>
  <c r="AB78" i="49"/>
  <c r="AB73" i="49"/>
  <c r="AB84" i="49"/>
  <c r="AB79" i="49"/>
  <c r="AB83" i="49"/>
  <c r="AB80" i="49"/>
  <c r="AB74" i="49"/>
  <c r="AB85" i="49"/>
  <c r="AA123" i="49"/>
  <c r="Z127" i="49"/>
  <c r="Z135" i="49"/>
  <c r="Z134" i="49"/>
  <c r="Z130" i="49"/>
  <c r="Z125" i="49"/>
  <c r="Z138" i="49"/>
  <c r="Z131" i="49"/>
  <c r="Z137" i="49"/>
  <c r="Z129" i="49"/>
  <c r="Z132" i="49"/>
  <c r="Z136" i="49"/>
  <c r="Z126" i="49"/>
  <c r="Z133" i="49"/>
  <c r="Z128" i="49"/>
  <c r="Z124" i="49"/>
  <c r="AA97" i="49"/>
  <c r="AA104" i="49"/>
  <c r="AA93" i="49"/>
  <c r="AA99" i="49"/>
  <c r="AA95" i="49"/>
  <c r="AA92" i="49"/>
  <c r="AA90" i="49"/>
  <c r="AA100" i="49"/>
  <c r="AA101" i="49"/>
  <c r="AA103" i="49"/>
  <c r="AA94" i="49"/>
  <c r="AA96" i="49"/>
  <c r="AA98" i="49"/>
  <c r="AA102" i="49"/>
  <c r="AA91" i="49"/>
  <c r="Z119" i="49"/>
  <c r="Z121" i="49"/>
  <c r="K40" i="37"/>
  <c r="J15" i="9" s="1"/>
  <c r="AC68" i="49"/>
  <c r="AC62" i="49"/>
  <c r="AC61" i="49"/>
  <c r="AC66" i="49"/>
  <c r="AC65" i="49"/>
  <c r="AC37" i="49"/>
  <c r="AC72" i="49" s="1"/>
  <c r="AC58" i="49"/>
  <c r="AC60" i="49"/>
  <c r="AC59" i="49"/>
  <c r="AC31" i="49"/>
  <c r="AC27" i="49"/>
  <c r="AC67" i="49"/>
  <c r="AC30" i="49"/>
  <c r="AC26" i="49"/>
  <c r="AC56" i="49"/>
  <c r="AC55" i="49"/>
  <c r="AC29" i="49"/>
  <c r="AC57" i="49"/>
  <c r="AC34" i="49"/>
  <c r="AC33" i="49"/>
  <c r="AD20" i="49"/>
  <c r="AC22" i="49"/>
  <c r="AC64" i="49"/>
  <c r="AC25" i="49"/>
  <c r="AC23" i="49"/>
  <c r="AC63" i="49"/>
  <c r="AC35" i="49"/>
  <c r="AC28" i="49"/>
  <c r="AC32" i="49"/>
  <c r="AC69" i="49"/>
  <c r="AC21" i="49"/>
  <c r="AC24" i="49"/>
  <c r="AA106" i="49"/>
  <c r="Z111" i="49"/>
  <c r="Z116" i="49"/>
  <c r="Z109" i="49"/>
  <c r="Z114" i="49"/>
  <c r="Z112" i="49"/>
  <c r="Z107" i="49"/>
  <c r="Z117" i="49"/>
  <c r="Z113" i="49"/>
  <c r="Z118" i="49"/>
  <c r="Z115" i="49"/>
  <c r="Z120" i="49"/>
  <c r="Z110" i="49"/>
  <c r="Z108" i="49"/>
  <c r="AD11" i="49"/>
  <c r="AB54" i="49"/>
  <c r="AB51" i="49"/>
  <c r="AB46" i="49"/>
  <c r="AB41" i="49"/>
  <c r="AB50" i="49"/>
  <c r="AB45" i="49"/>
  <c r="AB40" i="49"/>
  <c r="AB47" i="49"/>
  <c r="AB38" i="49"/>
  <c r="AB44" i="49"/>
  <c r="AB52" i="49"/>
  <c r="AB43" i="49"/>
  <c r="AB39" i="49"/>
  <c r="AB49" i="49"/>
  <c r="AB42" i="49"/>
  <c r="AB48" i="49"/>
  <c r="B34" i="46"/>
  <c r="M9" i="37"/>
  <c r="E18" i="12"/>
  <c r="J41" i="37" l="1"/>
  <c r="M10" i="37"/>
  <c r="AD13" i="49"/>
  <c r="AD16" i="49"/>
  <c r="AD15" i="49"/>
  <c r="AD12" i="49"/>
  <c r="M25" i="37"/>
  <c r="M33" i="37"/>
  <c r="M26" i="37"/>
  <c r="M19" i="37"/>
  <c r="M20" i="37"/>
  <c r="M28" i="37"/>
  <c r="M27" i="37"/>
  <c r="M31" i="37"/>
  <c r="M32" i="37"/>
  <c r="M23" i="37"/>
  <c r="M24" i="37"/>
  <c r="M21" i="37"/>
  <c r="M22" i="37"/>
  <c r="M30" i="37"/>
  <c r="M29" i="37"/>
  <c r="M14" i="37"/>
  <c r="M13" i="37"/>
  <c r="M11" i="37"/>
  <c r="AC80" i="49"/>
  <c r="AC86" i="49"/>
  <c r="AC82" i="49"/>
  <c r="AC75" i="49"/>
  <c r="AC81" i="49"/>
  <c r="AC87" i="49"/>
  <c r="AC76" i="49"/>
  <c r="AC77" i="49"/>
  <c r="AC78" i="49"/>
  <c r="AC73" i="49"/>
  <c r="AC83" i="49"/>
  <c r="AC84" i="49"/>
  <c r="AC79" i="49"/>
  <c r="AC85" i="49"/>
  <c r="AC74" i="49"/>
  <c r="AB123" i="49"/>
  <c r="AA134" i="49"/>
  <c r="AA127" i="49"/>
  <c r="AA135" i="49"/>
  <c r="AA138" i="49"/>
  <c r="AA131" i="49"/>
  <c r="AA137" i="49"/>
  <c r="AA130" i="49"/>
  <c r="AA125" i="49"/>
  <c r="AA133" i="49"/>
  <c r="AA129" i="49"/>
  <c r="AA124" i="49"/>
  <c r="AA136" i="49"/>
  <c r="AA126" i="49"/>
  <c r="AA132" i="49"/>
  <c r="AA128" i="49"/>
  <c r="AB95" i="49"/>
  <c r="AB98" i="49"/>
  <c r="AB93" i="49"/>
  <c r="AB104" i="49"/>
  <c r="AB103" i="49"/>
  <c r="AB90" i="49"/>
  <c r="AB94" i="49"/>
  <c r="AB99" i="49"/>
  <c r="AB92" i="49"/>
  <c r="AB96" i="49"/>
  <c r="AB100" i="49"/>
  <c r="AB102" i="49"/>
  <c r="AB101" i="49"/>
  <c r="AB91" i="49"/>
  <c r="AB97" i="49"/>
  <c r="AA119" i="49"/>
  <c r="AA121" i="49"/>
  <c r="L40" i="37"/>
  <c r="K15" i="9" s="1"/>
  <c r="K41" i="37"/>
  <c r="AE11" i="49"/>
  <c r="AC52" i="49"/>
  <c r="AC47" i="49"/>
  <c r="AC42" i="49"/>
  <c r="AC51" i="49"/>
  <c r="AC46" i="49"/>
  <c r="AC41" i="49"/>
  <c r="AC49" i="49"/>
  <c r="AC44" i="49"/>
  <c r="AC39" i="49"/>
  <c r="AC48" i="49"/>
  <c r="AC38" i="49"/>
  <c r="AC40" i="49"/>
  <c r="AC45" i="49"/>
  <c r="AC54" i="49"/>
  <c r="AC43" i="49"/>
  <c r="AC50" i="49"/>
  <c r="AA116" i="49"/>
  <c r="AA109" i="49"/>
  <c r="AA114" i="49"/>
  <c r="AA107" i="49"/>
  <c r="AA112" i="49"/>
  <c r="AA117" i="49"/>
  <c r="AA111" i="49"/>
  <c r="AA113" i="49"/>
  <c r="AA118" i="49"/>
  <c r="AA108" i="49"/>
  <c r="AA115" i="49"/>
  <c r="AA120" i="49"/>
  <c r="AA110" i="49"/>
  <c r="AB106" i="49"/>
  <c r="AD62" i="49"/>
  <c r="AD67" i="49"/>
  <c r="AD61" i="49"/>
  <c r="AD66" i="49"/>
  <c r="AD35" i="49"/>
  <c r="AD58" i="49"/>
  <c r="AD69" i="49"/>
  <c r="AD64" i="49"/>
  <c r="AD55" i="49"/>
  <c r="AD30" i="49"/>
  <c r="AD56" i="49"/>
  <c r="AD29" i="49"/>
  <c r="AD25" i="49"/>
  <c r="AD57" i="49"/>
  <c r="AD34" i="49"/>
  <c r="AD33" i="49"/>
  <c r="AD32" i="49"/>
  <c r="AD28" i="49"/>
  <c r="AD24" i="49"/>
  <c r="AD26" i="49"/>
  <c r="AD23" i="49"/>
  <c r="AE20" i="49"/>
  <c r="AD60" i="49"/>
  <c r="AD22" i="49"/>
  <c r="AD63" i="49"/>
  <c r="AD37" i="49"/>
  <c r="AD72" i="49" s="1"/>
  <c r="AD21" i="49"/>
  <c r="AD59" i="49"/>
  <c r="AD31" i="49"/>
  <c r="AD27" i="49"/>
  <c r="AD65" i="49"/>
  <c r="AD68" i="49"/>
  <c r="B35" i="46"/>
  <c r="N9" i="37"/>
  <c r="J2" i="9"/>
  <c r="AE13" i="49" l="1"/>
  <c r="AE15" i="49"/>
  <c r="AE16" i="49"/>
  <c r="AE12" i="49"/>
  <c r="N32" i="37"/>
  <c r="N33" i="37"/>
  <c r="N25" i="37"/>
  <c r="N26" i="37"/>
  <c r="N19" i="37"/>
  <c r="N27" i="37"/>
  <c r="N20" i="37"/>
  <c r="N30" i="37"/>
  <c r="N29" i="37"/>
  <c r="N28" i="37"/>
  <c r="N31" i="37"/>
  <c r="N21" i="37"/>
  <c r="N24" i="37"/>
  <c r="N22" i="37"/>
  <c r="N23" i="37"/>
  <c r="N10" i="37"/>
  <c r="N13" i="37"/>
  <c r="N14" i="37"/>
  <c r="N11" i="37"/>
  <c r="AD73" i="49"/>
  <c r="AD74" i="49"/>
  <c r="AD75" i="49"/>
  <c r="AD76" i="49"/>
  <c r="AD77" i="49"/>
  <c r="AD78" i="49"/>
  <c r="AD79" i="49"/>
  <c r="AD80" i="49"/>
  <c r="AD81" i="49"/>
  <c r="AD82" i="49"/>
  <c r="AD83" i="49"/>
  <c r="AD84" i="49"/>
  <c r="AD85" i="49"/>
  <c r="AD86" i="49"/>
  <c r="AD87" i="49"/>
  <c r="AC123" i="49"/>
  <c r="AB134" i="49"/>
  <c r="AB135" i="49"/>
  <c r="AB127" i="49"/>
  <c r="AB131" i="49"/>
  <c r="AB125" i="49"/>
  <c r="AB130" i="49"/>
  <c r="AB137" i="49"/>
  <c r="AB138" i="49"/>
  <c r="AB126" i="49"/>
  <c r="AB132" i="49"/>
  <c r="AB133" i="49"/>
  <c r="AB129" i="49"/>
  <c r="AB128" i="49"/>
  <c r="AB136" i="49"/>
  <c r="AB124" i="49"/>
  <c r="J32" i="9"/>
  <c r="J31" i="9"/>
  <c r="J33" i="9"/>
  <c r="J34" i="9"/>
  <c r="AC104" i="49"/>
  <c r="AC95" i="49"/>
  <c r="AC92" i="49"/>
  <c r="AC100" i="49"/>
  <c r="AC96" i="49"/>
  <c r="AC93" i="49"/>
  <c r="AC94" i="49"/>
  <c r="AC97" i="49"/>
  <c r="AC99" i="49"/>
  <c r="AC103" i="49"/>
  <c r="AC101" i="49"/>
  <c r="AC90" i="49"/>
  <c r="AC98" i="49"/>
  <c r="AC91" i="49"/>
  <c r="AC102" i="49"/>
  <c r="AB119" i="49"/>
  <c r="AB121" i="49"/>
  <c r="L41" i="37"/>
  <c r="M40" i="37"/>
  <c r="L15" i="9" s="1"/>
  <c r="AF11" i="49"/>
  <c r="AC106" i="49"/>
  <c r="AD51" i="49"/>
  <c r="AD46" i="49"/>
  <c r="AD41" i="49"/>
  <c r="AD49" i="49"/>
  <c r="AD44" i="49"/>
  <c r="AD39" i="49"/>
  <c r="AD48" i="49"/>
  <c r="AD43" i="49"/>
  <c r="AD38" i="49"/>
  <c r="AD47" i="49"/>
  <c r="AD42" i="49"/>
  <c r="AD45" i="49"/>
  <c r="AD40" i="49"/>
  <c r="AD52" i="49"/>
  <c r="AD50" i="49"/>
  <c r="AD54" i="49"/>
  <c r="AB117" i="49"/>
  <c r="AB109" i="49"/>
  <c r="AB115" i="49"/>
  <c r="AB114" i="49"/>
  <c r="AB112" i="49"/>
  <c r="AB113" i="49"/>
  <c r="AB116" i="49"/>
  <c r="AB120" i="49"/>
  <c r="AB118" i="49"/>
  <c r="AB107" i="49"/>
  <c r="AB111" i="49"/>
  <c r="AB108" i="49"/>
  <c r="AB110" i="49"/>
  <c r="AE62" i="49"/>
  <c r="AE67" i="49"/>
  <c r="AE66" i="49"/>
  <c r="AE60" i="49"/>
  <c r="AE34" i="49"/>
  <c r="AE61" i="49"/>
  <c r="AE69" i="49"/>
  <c r="AE64" i="49"/>
  <c r="AE56" i="49"/>
  <c r="AE57" i="49"/>
  <c r="AE30" i="49"/>
  <c r="AE26" i="49"/>
  <c r="AE22" i="49"/>
  <c r="AE29" i="49"/>
  <c r="AE25" i="49"/>
  <c r="AE21" i="49"/>
  <c r="AE55" i="49"/>
  <c r="AE33" i="49"/>
  <c r="AE68" i="49"/>
  <c r="AE63" i="49"/>
  <c r="AE58" i="49"/>
  <c r="AE23" i="49"/>
  <c r="AF20" i="49"/>
  <c r="AE35" i="49"/>
  <c r="AE28" i="49"/>
  <c r="AE32" i="49"/>
  <c r="AE37" i="49"/>
  <c r="AE72" i="49" s="1"/>
  <c r="AE59" i="49"/>
  <c r="AE31" i="49"/>
  <c r="AE27" i="49"/>
  <c r="AE24" i="49"/>
  <c r="AE65" i="49"/>
  <c r="B36" i="46"/>
  <c r="J4" i="9"/>
  <c r="O9" i="37"/>
  <c r="K2" i="9"/>
  <c r="AF13" i="49" l="1"/>
  <c r="AF15" i="49"/>
  <c r="AF16" i="49"/>
  <c r="AF12" i="49"/>
  <c r="O10" i="37"/>
  <c r="O25" i="37"/>
  <c r="O20" i="37"/>
  <c r="O32" i="37"/>
  <c r="O33" i="37"/>
  <c r="O27" i="37"/>
  <c r="O26" i="37"/>
  <c r="O19" i="37"/>
  <c r="O30" i="37"/>
  <c r="O29" i="37"/>
  <c r="O28" i="37"/>
  <c r="O31" i="37"/>
  <c r="O21" i="37"/>
  <c r="O23" i="37"/>
  <c r="O24" i="37"/>
  <c r="O22" i="37"/>
  <c r="O13" i="37"/>
  <c r="O14" i="37"/>
  <c r="O11" i="37"/>
  <c r="AE73" i="49"/>
  <c r="AE74" i="49"/>
  <c r="AE75" i="49"/>
  <c r="AE76" i="49"/>
  <c r="AE77" i="49"/>
  <c r="AE78" i="49"/>
  <c r="AE79" i="49"/>
  <c r="AE80" i="49"/>
  <c r="AE81" i="49"/>
  <c r="AE82" i="49"/>
  <c r="AE83" i="49"/>
  <c r="AE84" i="49"/>
  <c r="AE85" i="49"/>
  <c r="AE86" i="49"/>
  <c r="AE87" i="49"/>
  <c r="AD123" i="49"/>
  <c r="AC135" i="49"/>
  <c r="AC134" i="49"/>
  <c r="AC127" i="49"/>
  <c r="AC138" i="49"/>
  <c r="AC125" i="49"/>
  <c r="AC137" i="49"/>
  <c r="AC131" i="49"/>
  <c r="AC130" i="49"/>
  <c r="AC132" i="49"/>
  <c r="AC136" i="49"/>
  <c r="AC133" i="49"/>
  <c r="AC126" i="49"/>
  <c r="AC124" i="49"/>
  <c r="AC128" i="49"/>
  <c r="AC129" i="49"/>
  <c r="K32" i="9"/>
  <c r="K33" i="9"/>
  <c r="K34" i="9"/>
  <c r="K31" i="9"/>
  <c r="J30" i="9"/>
  <c r="AD91" i="49"/>
  <c r="AD93" i="49"/>
  <c r="AD92" i="49"/>
  <c r="AD99" i="49"/>
  <c r="AD102" i="49"/>
  <c r="AD101" i="49"/>
  <c r="AD103" i="49"/>
  <c r="AD96" i="49"/>
  <c r="AD94" i="49"/>
  <c r="AD100" i="49"/>
  <c r="AD90" i="49"/>
  <c r="AD98" i="49"/>
  <c r="AD97" i="49"/>
  <c r="AD104" i="49"/>
  <c r="AD95" i="49"/>
  <c r="AC121" i="49"/>
  <c r="AC119" i="49"/>
  <c r="N40" i="37"/>
  <c r="M15" i="9" s="1"/>
  <c r="M41" i="37"/>
  <c r="AD106" i="49"/>
  <c r="AC120" i="49"/>
  <c r="AC110" i="49"/>
  <c r="AC115" i="49"/>
  <c r="AC108" i="49"/>
  <c r="AC113" i="49"/>
  <c r="AC117" i="49"/>
  <c r="AC111" i="49"/>
  <c r="AC116" i="49"/>
  <c r="AC107" i="49"/>
  <c r="AC118" i="49"/>
  <c r="AC109" i="49"/>
  <c r="AC114" i="49"/>
  <c r="AC112" i="49"/>
  <c r="AG11" i="49"/>
  <c r="AE50" i="49"/>
  <c r="AE45" i="49"/>
  <c r="AE49" i="49"/>
  <c r="AE44" i="49"/>
  <c r="AE39" i="49"/>
  <c r="AE47" i="49"/>
  <c r="AE41" i="49"/>
  <c r="AE38" i="49"/>
  <c r="AE46" i="49"/>
  <c r="AE54" i="49"/>
  <c r="AE51" i="49"/>
  <c r="AE42" i="49"/>
  <c r="AE40" i="49"/>
  <c r="AE52" i="49"/>
  <c r="AE43" i="49"/>
  <c r="AE48" i="49"/>
  <c r="AF62" i="49"/>
  <c r="AF67" i="49"/>
  <c r="AF60" i="49"/>
  <c r="AF65" i="49"/>
  <c r="AF64" i="49"/>
  <c r="AF59" i="49"/>
  <c r="AF66" i="49"/>
  <c r="AF61" i="49"/>
  <c r="AF69" i="49"/>
  <c r="AF56" i="49"/>
  <c r="AF30" i="49"/>
  <c r="AF26" i="49"/>
  <c r="AF22" i="49"/>
  <c r="AF55" i="49"/>
  <c r="AF33" i="49"/>
  <c r="AF57" i="49"/>
  <c r="AF34" i="49"/>
  <c r="AF68" i="49"/>
  <c r="AF63" i="49"/>
  <c r="AF35" i="49"/>
  <c r="AG20" i="49"/>
  <c r="AF58" i="49"/>
  <c r="AF29" i="49"/>
  <c r="AF23" i="49"/>
  <c r="AF25" i="49"/>
  <c r="AF28" i="49"/>
  <c r="AF32" i="49"/>
  <c r="AF37" i="49"/>
  <c r="AF72" i="49" s="1"/>
  <c r="AF21" i="49"/>
  <c r="AF31" i="49"/>
  <c r="AF27" i="49"/>
  <c r="AF24" i="49"/>
  <c r="B37" i="46"/>
  <c r="K4" i="9"/>
  <c r="P9" i="37"/>
  <c r="L2" i="9"/>
  <c r="R4" i="13"/>
  <c r="AG13" i="49" l="1"/>
  <c r="AG16" i="49"/>
  <c r="AG15" i="49"/>
  <c r="AG12" i="49"/>
  <c r="P24" i="37"/>
  <c r="P32" i="37"/>
  <c r="P25" i="37"/>
  <c r="P19" i="37"/>
  <c r="P27" i="37"/>
  <c r="P33" i="37"/>
  <c r="P26" i="37"/>
  <c r="P30" i="37"/>
  <c r="P29" i="37"/>
  <c r="P28" i="37"/>
  <c r="P31" i="37"/>
  <c r="P23" i="37"/>
  <c r="P22" i="37"/>
  <c r="P21" i="37"/>
  <c r="P20" i="37"/>
  <c r="P10" i="37"/>
  <c r="P13" i="37"/>
  <c r="P14" i="37"/>
  <c r="P11" i="37"/>
  <c r="AF73" i="49"/>
  <c r="AF74" i="49"/>
  <c r="AF75" i="49"/>
  <c r="AF76" i="49"/>
  <c r="AF77" i="49"/>
  <c r="AF78" i="49"/>
  <c r="AF79" i="49"/>
  <c r="AF80" i="49"/>
  <c r="AF81" i="49"/>
  <c r="AF82" i="49"/>
  <c r="AF83" i="49"/>
  <c r="AF84" i="49"/>
  <c r="AF85" i="49"/>
  <c r="AF86" i="49"/>
  <c r="AF87" i="49"/>
  <c r="AE123" i="49"/>
  <c r="AD135" i="49"/>
  <c r="AD127" i="49"/>
  <c r="AD134" i="49"/>
  <c r="AD130" i="49"/>
  <c r="AD138" i="49"/>
  <c r="AD131" i="49"/>
  <c r="AD125" i="49"/>
  <c r="AD137" i="49"/>
  <c r="AD126" i="49"/>
  <c r="AD132" i="49"/>
  <c r="AD136" i="49"/>
  <c r="AD124" i="49"/>
  <c r="AD128" i="49"/>
  <c r="AD133" i="49"/>
  <c r="AD129" i="49"/>
  <c r="L34" i="9"/>
  <c r="L33" i="9"/>
  <c r="L31" i="9"/>
  <c r="L32" i="9"/>
  <c r="K30" i="9"/>
  <c r="AE91" i="49"/>
  <c r="AE99" i="49"/>
  <c r="AE104" i="49"/>
  <c r="AE92" i="49"/>
  <c r="AE94" i="49"/>
  <c r="AE98" i="49"/>
  <c r="AE103" i="49"/>
  <c r="AE101" i="49"/>
  <c r="AE95" i="49"/>
  <c r="AE90" i="49"/>
  <c r="AE100" i="49"/>
  <c r="AE97" i="49"/>
  <c r="AE96" i="49"/>
  <c r="AE102" i="49"/>
  <c r="AE93" i="49"/>
  <c r="AD121" i="49"/>
  <c r="AD119" i="49"/>
  <c r="N41" i="37"/>
  <c r="O40" i="37"/>
  <c r="N15" i="9" s="1"/>
  <c r="AE106" i="49"/>
  <c r="AD115" i="49"/>
  <c r="AD108" i="49"/>
  <c r="AD113" i="49"/>
  <c r="AD120" i="49"/>
  <c r="AD110" i="49"/>
  <c r="AD117" i="49"/>
  <c r="AD111" i="49"/>
  <c r="AD116" i="49"/>
  <c r="AD107" i="49"/>
  <c r="AD118" i="49"/>
  <c r="AD112" i="49"/>
  <c r="AD114" i="49"/>
  <c r="AD109" i="49"/>
  <c r="AH11" i="49"/>
  <c r="AF50" i="49"/>
  <c r="AF45" i="49"/>
  <c r="AF40" i="49"/>
  <c r="AF49" i="49"/>
  <c r="AF44" i="49"/>
  <c r="AF39" i="49"/>
  <c r="AF46" i="49"/>
  <c r="AF54" i="49"/>
  <c r="AF52" i="49"/>
  <c r="AF43" i="49"/>
  <c r="AF51" i="49"/>
  <c r="AF42" i="49"/>
  <c r="AF47" i="49"/>
  <c r="AF48" i="49"/>
  <c r="AF41" i="49"/>
  <c r="AF38" i="49"/>
  <c r="AG67" i="49"/>
  <c r="AG61" i="49"/>
  <c r="AG60" i="49"/>
  <c r="AG65" i="49"/>
  <c r="AG69" i="49"/>
  <c r="AG58" i="49"/>
  <c r="AG66" i="49"/>
  <c r="AG64" i="49"/>
  <c r="AG56" i="49"/>
  <c r="AG59" i="49"/>
  <c r="AG55" i="49"/>
  <c r="AG68" i="49"/>
  <c r="AG63" i="49"/>
  <c r="AG62" i="49"/>
  <c r="AG57" i="49"/>
  <c r="AG34" i="49"/>
  <c r="AG35" i="49"/>
  <c r="AG32" i="49"/>
  <c r="AG28" i="49"/>
  <c r="AG24" i="49"/>
  <c r="AG26" i="49"/>
  <c r="AG29" i="49"/>
  <c r="AG23" i="49"/>
  <c r="AH20" i="49"/>
  <c r="AG25" i="49"/>
  <c r="AG33" i="49"/>
  <c r="AG37" i="49"/>
  <c r="AG72" i="49" s="1"/>
  <c r="AG21" i="49"/>
  <c r="AG30" i="49"/>
  <c r="AG31" i="49"/>
  <c r="AG27" i="49"/>
  <c r="AG22" i="49"/>
  <c r="B38" i="46"/>
  <c r="L4" i="9"/>
  <c r="Q9" i="37"/>
  <c r="M2" i="9"/>
  <c r="R3" i="13"/>
  <c r="R2" i="13"/>
  <c r="O4" i="13"/>
  <c r="O3" i="13"/>
  <c r="AH13" i="49" l="1"/>
  <c r="AH12" i="49"/>
  <c r="AH15" i="49"/>
  <c r="AH16" i="49"/>
  <c r="Q10" i="37"/>
  <c r="Q31" i="37"/>
  <c r="Q32" i="37"/>
  <c r="Q24" i="37"/>
  <c r="Q25" i="37"/>
  <c r="Q33" i="37"/>
  <c r="Q26" i="37"/>
  <c r="Q19" i="37"/>
  <c r="Q30" i="37"/>
  <c r="Q28" i="37"/>
  <c r="Q27" i="37"/>
  <c r="Q21" i="37"/>
  <c r="Q20" i="37"/>
  <c r="Q29" i="37"/>
  <c r="Q22" i="37"/>
  <c r="Q23" i="37"/>
  <c r="Q13" i="37"/>
  <c r="Q14" i="37"/>
  <c r="L30" i="9"/>
  <c r="Q11" i="37"/>
  <c r="AG73" i="49"/>
  <c r="AG74" i="49"/>
  <c r="AG75" i="49"/>
  <c r="AG76" i="49"/>
  <c r="AG77" i="49"/>
  <c r="AG78" i="49"/>
  <c r="AG79" i="49"/>
  <c r="AG80" i="49"/>
  <c r="AG81" i="49"/>
  <c r="AG82" i="49"/>
  <c r="AG83" i="49"/>
  <c r="AG84" i="49"/>
  <c r="AG85" i="49"/>
  <c r="AG86" i="49"/>
  <c r="AG87" i="49"/>
  <c r="AF123" i="49"/>
  <c r="AE134" i="49"/>
  <c r="AE135" i="49"/>
  <c r="AE127" i="49"/>
  <c r="AE125" i="49"/>
  <c r="AE131" i="49"/>
  <c r="AE138" i="49"/>
  <c r="AE130" i="49"/>
  <c r="AE137" i="49"/>
  <c r="AE129" i="49"/>
  <c r="AE128" i="49"/>
  <c r="AE126" i="49"/>
  <c r="AE136" i="49"/>
  <c r="AE124" i="49"/>
  <c r="AE132" i="49"/>
  <c r="AE133" i="49"/>
  <c r="M32" i="9"/>
  <c r="M34" i="9"/>
  <c r="M31" i="9"/>
  <c r="M33" i="9"/>
  <c r="AF91" i="49"/>
  <c r="AF103" i="49"/>
  <c r="AF101" i="49"/>
  <c r="AF97" i="49"/>
  <c r="AF102" i="49"/>
  <c r="AF90" i="49"/>
  <c r="AF92" i="49"/>
  <c r="AF94" i="49"/>
  <c r="AF96" i="49"/>
  <c r="AF98" i="49"/>
  <c r="AF100" i="49"/>
  <c r="AF99" i="49"/>
  <c r="AF104" i="49"/>
  <c r="AF93" i="49"/>
  <c r="AF95" i="49"/>
  <c r="AE121" i="49"/>
  <c r="AE119" i="49"/>
  <c r="P40" i="37"/>
  <c r="O15" i="9" s="1"/>
  <c r="O41" i="37"/>
  <c r="AF106" i="49"/>
  <c r="AG51" i="49"/>
  <c r="AG46" i="49"/>
  <c r="AG41" i="49"/>
  <c r="AG50" i="49"/>
  <c r="AG45" i="49"/>
  <c r="AG40" i="49"/>
  <c r="AG48" i="49"/>
  <c r="AG43" i="49"/>
  <c r="AG38" i="49"/>
  <c r="AG54" i="49"/>
  <c r="AG47" i="49"/>
  <c r="AG44" i="49"/>
  <c r="AG52" i="49"/>
  <c r="AG39" i="49"/>
  <c r="AG42" i="49"/>
  <c r="AG49" i="49"/>
  <c r="AH61" i="49"/>
  <c r="AH66" i="49"/>
  <c r="AH60" i="49"/>
  <c r="AH65" i="49"/>
  <c r="AH67" i="49"/>
  <c r="AH62" i="49"/>
  <c r="AH69" i="49"/>
  <c r="AH64" i="49"/>
  <c r="AH56" i="49"/>
  <c r="AH59" i="49"/>
  <c r="AH55" i="49"/>
  <c r="AH57" i="49"/>
  <c r="AH30" i="49"/>
  <c r="AH26" i="49"/>
  <c r="AH29" i="49"/>
  <c r="AH25" i="49"/>
  <c r="AH68" i="49"/>
  <c r="AH63" i="49"/>
  <c r="AH35" i="49"/>
  <c r="AH32" i="49"/>
  <c r="AH28" i="49"/>
  <c r="AH37" i="49"/>
  <c r="AH72" i="49" s="1"/>
  <c r="AH23" i="49"/>
  <c r="AI20" i="49"/>
  <c r="AH33" i="49"/>
  <c r="AH34" i="49"/>
  <c r="AH21" i="49"/>
  <c r="AH31" i="49"/>
  <c r="AH27" i="49"/>
  <c r="AH24" i="49"/>
  <c r="AH58" i="49"/>
  <c r="AH22" i="49"/>
  <c r="AI11" i="49"/>
  <c r="AE116" i="49"/>
  <c r="AE108" i="49"/>
  <c r="AE114" i="49"/>
  <c r="AE113" i="49"/>
  <c r="AE115" i="49"/>
  <c r="AE111" i="49"/>
  <c r="AE107" i="49"/>
  <c r="AE110" i="49"/>
  <c r="AE112" i="49"/>
  <c r="AE117" i="49"/>
  <c r="AE118" i="49"/>
  <c r="AE109" i="49"/>
  <c r="AE120" i="49"/>
  <c r="B39" i="46"/>
  <c r="M4" i="9"/>
  <c r="R9" i="37"/>
  <c r="N2" i="9"/>
  <c r="AI13" i="49" l="1"/>
  <c r="AI15" i="49"/>
  <c r="AI16" i="49"/>
  <c r="AI12" i="49"/>
  <c r="R31" i="37"/>
  <c r="R24" i="37"/>
  <c r="R32" i="37"/>
  <c r="R26" i="37"/>
  <c r="R19" i="37"/>
  <c r="R25" i="37"/>
  <c r="R33" i="37"/>
  <c r="R22" i="37"/>
  <c r="R23" i="37"/>
  <c r="R30" i="37"/>
  <c r="R29" i="37"/>
  <c r="R28" i="37"/>
  <c r="R27" i="37"/>
  <c r="R21" i="37"/>
  <c r="R20" i="37"/>
  <c r="R10" i="37"/>
  <c r="R13" i="37"/>
  <c r="R14" i="37"/>
  <c r="M30" i="9"/>
  <c r="R11" i="37"/>
  <c r="AH80" i="49"/>
  <c r="AH81" i="49"/>
  <c r="AH82" i="49"/>
  <c r="AH83" i="49"/>
  <c r="AH87" i="49"/>
  <c r="AH73" i="49"/>
  <c r="AH74" i="49"/>
  <c r="AH75" i="49"/>
  <c r="AH76" i="49"/>
  <c r="AH77" i="49"/>
  <c r="AH78" i="49"/>
  <c r="AH79" i="49"/>
  <c r="AH84" i="49"/>
  <c r="AH85" i="49"/>
  <c r="AH86" i="49"/>
  <c r="AG123" i="49"/>
  <c r="AF135" i="49"/>
  <c r="AF127" i="49"/>
  <c r="AF134" i="49"/>
  <c r="AF130" i="49"/>
  <c r="AF131" i="49"/>
  <c r="AF138" i="49"/>
  <c r="AF125" i="49"/>
  <c r="AF137" i="49"/>
  <c r="AF136" i="49"/>
  <c r="AF126" i="49"/>
  <c r="AF132" i="49"/>
  <c r="AF128" i="49"/>
  <c r="AF133" i="49"/>
  <c r="AF124" i="49"/>
  <c r="AF129" i="49"/>
  <c r="N33" i="9"/>
  <c r="N32" i="9"/>
  <c r="N31" i="9"/>
  <c r="N34" i="9"/>
  <c r="AG94" i="49"/>
  <c r="AG91" i="49"/>
  <c r="AG101" i="49"/>
  <c r="AG102" i="49"/>
  <c r="AG103" i="49"/>
  <c r="AG90" i="49"/>
  <c r="AG92" i="49"/>
  <c r="AG96" i="49"/>
  <c r="AG97" i="49"/>
  <c r="AG98" i="49"/>
  <c r="AG100" i="49"/>
  <c r="AG93" i="49"/>
  <c r="AG99" i="49"/>
  <c r="AG104" i="49"/>
  <c r="AG95" i="49"/>
  <c r="AF121" i="49"/>
  <c r="AF119" i="49"/>
  <c r="P41" i="37"/>
  <c r="Q40" i="37"/>
  <c r="P15" i="9" s="1"/>
  <c r="AJ11" i="49"/>
  <c r="AG106" i="49"/>
  <c r="AF109" i="49"/>
  <c r="AF114" i="49"/>
  <c r="AF107" i="49"/>
  <c r="AF112" i="49"/>
  <c r="AF116" i="49"/>
  <c r="AF115" i="49"/>
  <c r="AF117" i="49"/>
  <c r="AF113" i="49"/>
  <c r="AF118" i="49"/>
  <c r="AF111" i="49"/>
  <c r="AF108" i="49"/>
  <c r="AF120" i="49"/>
  <c r="AF110" i="49"/>
  <c r="AI61" i="49"/>
  <c r="AI66" i="49"/>
  <c r="AI65" i="49"/>
  <c r="AI64" i="49"/>
  <c r="AI59" i="49"/>
  <c r="AI34" i="49"/>
  <c r="AI55" i="49"/>
  <c r="AI57" i="49"/>
  <c r="AI67" i="49"/>
  <c r="AI62" i="49"/>
  <c r="AI33" i="49"/>
  <c r="AI68" i="49"/>
  <c r="AI63" i="49"/>
  <c r="AI35" i="49"/>
  <c r="AJ20" i="49"/>
  <c r="AI32" i="49"/>
  <c r="AI28" i="49"/>
  <c r="AI24" i="49"/>
  <c r="AI31" i="49"/>
  <c r="AI27" i="49"/>
  <c r="AI23" i="49"/>
  <c r="AI29" i="49"/>
  <c r="AI25" i="49"/>
  <c r="AI60" i="49"/>
  <c r="AI37" i="49"/>
  <c r="AI72" i="49" s="1"/>
  <c r="AI21" i="49"/>
  <c r="AI69" i="49"/>
  <c r="AI26" i="49"/>
  <c r="AI22" i="49"/>
  <c r="AI56" i="49"/>
  <c r="AI58" i="49"/>
  <c r="AI30" i="49"/>
  <c r="AH50" i="49"/>
  <c r="AH45" i="49"/>
  <c r="AH48" i="49"/>
  <c r="AH43" i="49"/>
  <c r="AH38" i="49"/>
  <c r="AH52" i="49"/>
  <c r="AH47" i="49"/>
  <c r="AH42" i="49"/>
  <c r="AH41" i="49"/>
  <c r="AH46" i="49"/>
  <c r="AH40" i="49"/>
  <c r="AH54" i="49"/>
  <c r="AH49" i="49"/>
  <c r="AH51" i="49"/>
  <c r="AH39" i="49"/>
  <c r="AH44" i="49"/>
  <c r="B40" i="46"/>
  <c r="N4" i="9"/>
  <c r="S9" i="37"/>
  <c r="O2" i="9"/>
  <c r="O2" i="13"/>
  <c r="O3" i="18"/>
  <c r="O2" i="18"/>
  <c r="S10" i="37" l="1"/>
  <c r="AJ13" i="49"/>
  <c r="AJ15" i="49"/>
  <c r="AJ12" i="49"/>
  <c r="AJ16" i="49"/>
  <c r="S23" i="37"/>
  <c r="S31" i="37"/>
  <c r="S24" i="37"/>
  <c r="S26" i="37"/>
  <c r="S32" i="37"/>
  <c r="S25" i="37"/>
  <c r="S33" i="37"/>
  <c r="S20" i="37"/>
  <c r="S19" i="37"/>
  <c r="S21" i="37"/>
  <c r="S30" i="37"/>
  <c r="S29" i="37"/>
  <c r="S28" i="37"/>
  <c r="S27" i="37"/>
  <c r="S22" i="37"/>
  <c r="S13" i="37"/>
  <c r="S14" i="37"/>
  <c r="N30" i="9"/>
  <c r="S11" i="37"/>
  <c r="AI86" i="49"/>
  <c r="AI83" i="49"/>
  <c r="AI73" i="49"/>
  <c r="AI74" i="49"/>
  <c r="AI75" i="49"/>
  <c r="AI76" i="49"/>
  <c r="AI77" i="49"/>
  <c r="AI78" i="49"/>
  <c r="AI79" i="49"/>
  <c r="AI80" i="49"/>
  <c r="AI81" i="49"/>
  <c r="AI82" i="49"/>
  <c r="AI84" i="49"/>
  <c r="AI85" i="49"/>
  <c r="AI87" i="49"/>
  <c r="AH123" i="49"/>
  <c r="AG135" i="49"/>
  <c r="AG127" i="49"/>
  <c r="AG134" i="49"/>
  <c r="AG125" i="49"/>
  <c r="AG131" i="49"/>
  <c r="AG137" i="49"/>
  <c r="AG138" i="49"/>
  <c r="AG130" i="49"/>
  <c r="AG133" i="49"/>
  <c r="AG129" i="49"/>
  <c r="AG128" i="49"/>
  <c r="AG126" i="49"/>
  <c r="AG124" i="49"/>
  <c r="AG132" i="49"/>
  <c r="AG136" i="49"/>
  <c r="O33" i="9"/>
  <c r="O31" i="9"/>
  <c r="O32" i="9"/>
  <c r="O34" i="9"/>
  <c r="AH93" i="49"/>
  <c r="AH97" i="49"/>
  <c r="AH103" i="49"/>
  <c r="AH92" i="49"/>
  <c r="AH101" i="49"/>
  <c r="AH91" i="49"/>
  <c r="AH95" i="49"/>
  <c r="AH96" i="49"/>
  <c r="AH98" i="49"/>
  <c r="AH100" i="49"/>
  <c r="AH102" i="49"/>
  <c r="AH99" i="49"/>
  <c r="AH104" i="49"/>
  <c r="AH90" i="49"/>
  <c r="AH94" i="49"/>
  <c r="AG121" i="49"/>
  <c r="AG119" i="49"/>
  <c r="Q41" i="37"/>
  <c r="R40" i="37"/>
  <c r="Q15" i="9" s="1"/>
  <c r="AJ69" i="49"/>
  <c r="AJ61" i="49"/>
  <c r="AJ66" i="49"/>
  <c r="AJ64" i="49"/>
  <c r="AJ59" i="49"/>
  <c r="AJ63" i="49"/>
  <c r="AJ58" i="49"/>
  <c r="AJ33" i="49"/>
  <c r="AJ65" i="49"/>
  <c r="AJ60" i="49"/>
  <c r="AJ55" i="49"/>
  <c r="AJ57" i="49"/>
  <c r="AJ68" i="49"/>
  <c r="AJ67" i="49"/>
  <c r="AJ62" i="49"/>
  <c r="AJ29" i="49"/>
  <c r="AJ25" i="49"/>
  <c r="AJ21" i="49"/>
  <c r="AJ32" i="49"/>
  <c r="AJ28" i="49"/>
  <c r="AJ24" i="49"/>
  <c r="AJ23" i="49"/>
  <c r="AK20" i="49"/>
  <c r="AJ35" i="49"/>
  <c r="AJ34" i="49"/>
  <c r="AJ37" i="49"/>
  <c r="AJ72" i="49" s="1"/>
  <c r="AJ31" i="49"/>
  <c r="AJ27" i="49"/>
  <c r="AJ22" i="49"/>
  <c r="AJ56" i="49"/>
  <c r="AJ30" i="49"/>
  <c r="AJ26" i="49"/>
  <c r="AG114" i="49"/>
  <c r="AG112" i="49"/>
  <c r="AG109" i="49"/>
  <c r="AG116" i="49"/>
  <c r="AG107" i="49"/>
  <c r="AG118" i="49"/>
  <c r="AG108" i="49"/>
  <c r="AG120" i="49"/>
  <c r="AG111" i="49"/>
  <c r="AG113" i="49"/>
  <c r="AG115" i="49"/>
  <c r="AG110" i="49"/>
  <c r="AG117" i="49"/>
  <c r="AH106" i="49"/>
  <c r="AI49" i="49"/>
  <c r="AI48" i="49"/>
  <c r="AI43" i="49"/>
  <c r="AI38" i="49"/>
  <c r="AI46" i="49"/>
  <c r="AI40" i="49"/>
  <c r="AI45" i="49"/>
  <c r="AI54" i="49"/>
  <c r="AI52" i="49"/>
  <c r="AI42" i="49"/>
  <c r="AI47" i="49"/>
  <c r="AI50" i="49"/>
  <c r="AI41" i="49"/>
  <c r="AI44" i="49"/>
  <c r="AI51" i="49"/>
  <c r="AI39" i="49"/>
  <c r="AK11" i="49"/>
  <c r="B41" i="46"/>
  <c r="O4" i="9"/>
  <c r="T9" i="37"/>
  <c r="P2" i="9"/>
  <c r="AK13" i="49" l="1"/>
  <c r="AK12" i="49"/>
  <c r="AK16" i="49"/>
  <c r="AK15" i="49"/>
  <c r="T30" i="37"/>
  <c r="T31" i="37"/>
  <c r="T23" i="37"/>
  <c r="T24" i="37"/>
  <c r="T25" i="37"/>
  <c r="T33" i="37"/>
  <c r="T32" i="37"/>
  <c r="T19" i="37"/>
  <c r="T29" i="37"/>
  <c r="T21" i="37"/>
  <c r="T27" i="37"/>
  <c r="T22" i="37"/>
  <c r="T28" i="37"/>
  <c r="T26" i="37"/>
  <c r="T20" i="37"/>
  <c r="T10" i="37"/>
  <c r="T13" i="37"/>
  <c r="T14" i="37"/>
  <c r="O30" i="9"/>
  <c r="T11" i="37"/>
  <c r="AJ73" i="49"/>
  <c r="AJ85" i="49"/>
  <c r="AJ74" i="49"/>
  <c r="AJ75" i="49"/>
  <c r="AJ76" i="49"/>
  <c r="AJ77" i="49"/>
  <c r="AJ78" i="49"/>
  <c r="AJ79" i="49"/>
  <c r="AJ80" i="49"/>
  <c r="AJ81" i="49"/>
  <c r="AJ82" i="49"/>
  <c r="AJ83" i="49"/>
  <c r="AJ84" i="49"/>
  <c r="AJ86" i="49"/>
  <c r="AJ87" i="49"/>
  <c r="AI123" i="49"/>
  <c r="AH135" i="49"/>
  <c r="AH127" i="49"/>
  <c r="AH134" i="49"/>
  <c r="AH131" i="49"/>
  <c r="AH138" i="49"/>
  <c r="AH130" i="49"/>
  <c r="AH137" i="49"/>
  <c r="AH125" i="49"/>
  <c r="AH126" i="49"/>
  <c r="AH129" i="49"/>
  <c r="AH133" i="49"/>
  <c r="AH128" i="49"/>
  <c r="AH132" i="49"/>
  <c r="AH136" i="49"/>
  <c r="AH124" i="49"/>
  <c r="P31" i="9"/>
  <c r="P32" i="9"/>
  <c r="P33" i="9"/>
  <c r="P34" i="9"/>
  <c r="AI101" i="49"/>
  <c r="AI103" i="49"/>
  <c r="AI90" i="49"/>
  <c r="AI91" i="49"/>
  <c r="AI104" i="49"/>
  <c r="AI100" i="49"/>
  <c r="AI96" i="49"/>
  <c r="AI98" i="49"/>
  <c r="AI102" i="49"/>
  <c r="AI94" i="49"/>
  <c r="AI92" i="49"/>
  <c r="AI93" i="49"/>
  <c r="AI95" i="49"/>
  <c r="AI97" i="49"/>
  <c r="AI99" i="49"/>
  <c r="AH121" i="49"/>
  <c r="AH119" i="49"/>
  <c r="S40" i="37"/>
  <c r="R15" i="9" s="1"/>
  <c r="R41" i="37"/>
  <c r="AH115" i="49"/>
  <c r="AH113" i="49"/>
  <c r="AH112" i="49"/>
  <c r="AH118" i="49"/>
  <c r="AH117" i="49"/>
  <c r="AH109" i="49"/>
  <c r="AH114" i="49"/>
  <c r="AH116" i="49"/>
  <c r="AH111" i="49"/>
  <c r="AH120" i="49"/>
  <c r="AH108" i="49"/>
  <c r="AH107" i="49"/>
  <c r="AH110" i="49"/>
  <c r="AJ49" i="49"/>
  <c r="AJ44" i="49"/>
  <c r="AJ48" i="49"/>
  <c r="AJ43" i="49"/>
  <c r="AJ38" i="49"/>
  <c r="AJ54" i="49"/>
  <c r="AJ40" i="49"/>
  <c r="AJ45" i="49"/>
  <c r="AJ52" i="49"/>
  <c r="AJ51" i="49"/>
  <c r="AJ39" i="49"/>
  <c r="AJ50" i="49"/>
  <c r="AJ47" i="49"/>
  <c r="AJ42" i="49"/>
  <c r="AJ41" i="49"/>
  <c r="AJ46" i="49"/>
  <c r="AI106" i="49"/>
  <c r="AK66" i="49"/>
  <c r="AK60" i="49"/>
  <c r="AK64" i="49"/>
  <c r="AK59" i="49"/>
  <c r="AK69" i="49"/>
  <c r="AK68" i="49"/>
  <c r="AK61" i="49"/>
  <c r="AK65" i="49"/>
  <c r="AK56" i="49"/>
  <c r="AK57" i="49"/>
  <c r="AK63" i="49"/>
  <c r="AK29" i="49"/>
  <c r="AK25" i="49"/>
  <c r="AK21" i="49"/>
  <c r="AK33" i="49"/>
  <c r="AK34" i="49"/>
  <c r="AK58" i="49"/>
  <c r="AK37" i="49"/>
  <c r="AK72" i="49" s="1"/>
  <c r="AK23" i="49"/>
  <c r="AL20" i="49"/>
  <c r="AK67" i="49"/>
  <c r="AK35" i="49"/>
  <c r="AK28" i="49"/>
  <c r="AK55" i="49"/>
  <c r="AK32" i="49"/>
  <c r="AK31" i="49"/>
  <c r="AK27" i="49"/>
  <c r="AK24" i="49"/>
  <c r="AK22" i="49"/>
  <c r="AK62" i="49"/>
  <c r="AK30" i="49"/>
  <c r="AK26" i="49"/>
  <c r="AL11" i="49"/>
  <c r="B42" i="46"/>
  <c r="P4" i="9"/>
  <c r="K29" i="9"/>
  <c r="U9" i="37"/>
  <c r="Q2" i="9"/>
  <c r="AL13" i="49" l="1"/>
  <c r="AL16" i="49"/>
  <c r="AL12" i="49"/>
  <c r="AL15" i="49"/>
  <c r="U10" i="37"/>
  <c r="U23" i="37"/>
  <c r="U30" i="37"/>
  <c r="U31" i="37"/>
  <c r="U25" i="37"/>
  <c r="U24" i="37"/>
  <c r="U32" i="37"/>
  <c r="U33" i="37"/>
  <c r="U21" i="37"/>
  <c r="U22" i="37"/>
  <c r="U20" i="37"/>
  <c r="U19" i="37"/>
  <c r="U29" i="37"/>
  <c r="U27" i="37"/>
  <c r="U28" i="37"/>
  <c r="U26" i="37"/>
  <c r="U13" i="37"/>
  <c r="U14" i="37"/>
  <c r="P30" i="9"/>
  <c r="U11" i="37"/>
  <c r="AK73" i="49"/>
  <c r="AK74" i="49"/>
  <c r="AK75" i="49"/>
  <c r="AK76" i="49"/>
  <c r="AK77" i="49"/>
  <c r="AK78" i="49"/>
  <c r="AK79" i="49"/>
  <c r="AK80" i="49"/>
  <c r="AK81" i="49"/>
  <c r="AK82" i="49"/>
  <c r="AK83" i="49"/>
  <c r="AK84" i="49"/>
  <c r="AK85" i="49"/>
  <c r="AK86" i="49"/>
  <c r="AK87" i="49"/>
  <c r="AJ123" i="49"/>
  <c r="AI134" i="49"/>
  <c r="AI135" i="49"/>
  <c r="AI127" i="49"/>
  <c r="AI125" i="49"/>
  <c r="AI130" i="49"/>
  <c r="AI131" i="49"/>
  <c r="AI137" i="49"/>
  <c r="AI138" i="49"/>
  <c r="AI133" i="49"/>
  <c r="AI136" i="49"/>
  <c r="AI128" i="49"/>
  <c r="AI132" i="49"/>
  <c r="AI126" i="49"/>
  <c r="AI124" i="49"/>
  <c r="AI129" i="49"/>
  <c r="Q31" i="9"/>
  <c r="Q32" i="9"/>
  <c r="Q33" i="9"/>
  <c r="Q34" i="9"/>
  <c r="AJ96" i="49"/>
  <c r="AJ103" i="49"/>
  <c r="AJ91" i="49"/>
  <c r="AJ101" i="49"/>
  <c r="AJ99" i="49"/>
  <c r="AJ102" i="49"/>
  <c r="AJ98" i="49"/>
  <c r="AJ93" i="49"/>
  <c r="AJ90" i="49"/>
  <c r="AJ92" i="49"/>
  <c r="AJ104" i="49"/>
  <c r="AJ95" i="49"/>
  <c r="AJ97" i="49"/>
  <c r="AJ100" i="49"/>
  <c r="AJ94" i="49"/>
  <c r="AI121" i="49"/>
  <c r="AI119" i="49"/>
  <c r="T40" i="37"/>
  <c r="S15" i="9" s="1"/>
  <c r="S41" i="37"/>
  <c r="AJ106" i="49"/>
  <c r="AM11" i="49"/>
  <c r="AL60" i="49"/>
  <c r="AL65" i="49"/>
  <c r="AL64" i="49"/>
  <c r="AL59" i="49"/>
  <c r="AL69" i="49"/>
  <c r="AL56" i="49"/>
  <c r="AL68" i="49"/>
  <c r="AL63" i="49"/>
  <c r="AL37" i="49"/>
  <c r="AL72" i="49" s="1"/>
  <c r="AL67" i="49"/>
  <c r="AL62" i="49"/>
  <c r="AL33" i="49"/>
  <c r="AL34" i="49"/>
  <c r="AL35" i="49"/>
  <c r="AL58" i="49"/>
  <c r="AL31" i="49"/>
  <c r="AL27" i="49"/>
  <c r="AL23" i="49"/>
  <c r="AL61" i="49"/>
  <c r="AM20" i="49"/>
  <c r="AL29" i="49"/>
  <c r="AL25" i="49"/>
  <c r="AL28" i="49"/>
  <c r="AL55" i="49"/>
  <c r="AL57" i="49"/>
  <c r="AL32" i="49"/>
  <c r="AL21" i="49"/>
  <c r="AL66" i="49"/>
  <c r="AL24" i="49"/>
  <c r="AL22" i="49"/>
  <c r="AL30" i="49"/>
  <c r="AL26" i="49"/>
  <c r="AK50" i="49"/>
  <c r="AK45" i="49"/>
  <c r="AK40" i="49"/>
  <c r="AK49" i="49"/>
  <c r="AK44" i="49"/>
  <c r="AK39" i="49"/>
  <c r="AK54" i="49"/>
  <c r="AK52" i="49"/>
  <c r="AK47" i="49"/>
  <c r="AK42" i="49"/>
  <c r="AK46" i="49"/>
  <c r="AK38" i="49"/>
  <c r="AK51" i="49"/>
  <c r="AK43" i="49"/>
  <c r="AK48" i="49"/>
  <c r="AK41" i="49"/>
  <c r="AI108" i="49"/>
  <c r="AI113" i="49"/>
  <c r="AI118" i="49"/>
  <c r="AI111" i="49"/>
  <c r="AI112" i="49"/>
  <c r="AI109" i="49"/>
  <c r="AI114" i="49"/>
  <c r="AI120" i="49"/>
  <c r="AI110" i="49"/>
  <c r="AI115" i="49"/>
  <c r="AI117" i="49"/>
  <c r="AI116" i="49"/>
  <c r="AI107" i="49"/>
  <c r="B43" i="46"/>
  <c r="Q4" i="9"/>
  <c r="V9" i="37"/>
  <c r="R2" i="9"/>
  <c r="L29" i="9"/>
  <c r="AM13" i="49" l="1"/>
  <c r="AM16" i="49"/>
  <c r="AM15" i="49"/>
  <c r="AM12" i="49"/>
  <c r="V21" i="37"/>
  <c r="V30" i="37"/>
  <c r="V23" i="37"/>
  <c r="V32" i="37"/>
  <c r="V31" i="37"/>
  <c r="V24" i="37"/>
  <c r="V33" i="37"/>
  <c r="V20" i="37"/>
  <c r="V29" i="37"/>
  <c r="V26" i="37"/>
  <c r="V28" i="37"/>
  <c r="V25" i="37"/>
  <c r="V22" i="37"/>
  <c r="V27" i="37"/>
  <c r="V19" i="37"/>
  <c r="V10" i="37"/>
  <c r="V13" i="37"/>
  <c r="V14" i="37"/>
  <c r="Q30" i="9"/>
  <c r="Q29" i="9" s="1"/>
  <c r="V11" i="37"/>
  <c r="AL80" i="49"/>
  <c r="AL86" i="49"/>
  <c r="AL81" i="49"/>
  <c r="AL87" i="49"/>
  <c r="AL76" i="49"/>
  <c r="AL75" i="49"/>
  <c r="AL82" i="49"/>
  <c r="AL83" i="49"/>
  <c r="AL78" i="49"/>
  <c r="AL84" i="49"/>
  <c r="AL77" i="49"/>
  <c r="AL73" i="49"/>
  <c r="AL85" i="49"/>
  <c r="AL74" i="49"/>
  <c r="AL79" i="49"/>
  <c r="AK123" i="49"/>
  <c r="AJ127" i="49"/>
  <c r="AJ135" i="49"/>
  <c r="AJ134" i="49"/>
  <c r="AJ130" i="49"/>
  <c r="AJ131" i="49"/>
  <c r="AJ137" i="49"/>
  <c r="AJ138" i="49"/>
  <c r="AJ125" i="49"/>
  <c r="AJ132" i="49"/>
  <c r="AJ133" i="49"/>
  <c r="AJ124" i="49"/>
  <c r="AJ129" i="49"/>
  <c r="AJ128" i="49"/>
  <c r="AJ136" i="49"/>
  <c r="AJ126" i="49"/>
  <c r="R31" i="9"/>
  <c r="R34" i="9"/>
  <c r="R32" i="9"/>
  <c r="R33" i="9"/>
  <c r="AK94" i="49"/>
  <c r="AK99" i="49"/>
  <c r="AK91" i="49"/>
  <c r="AK101" i="49"/>
  <c r="AK92" i="49"/>
  <c r="AK104" i="49"/>
  <c r="AK100" i="49"/>
  <c r="AK102" i="49"/>
  <c r="AK90" i="49"/>
  <c r="AK98" i="49"/>
  <c r="AK103" i="49"/>
  <c r="AK93" i="49"/>
  <c r="AK96" i="49"/>
  <c r="AK95" i="49"/>
  <c r="AK97" i="49"/>
  <c r="AJ121" i="49"/>
  <c r="AJ119" i="49"/>
  <c r="U40" i="37"/>
  <c r="T15" i="9" s="1"/>
  <c r="T41" i="37"/>
  <c r="AL49" i="49"/>
  <c r="AL44" i="49"/>
  <c r="AL54" i="49"/>
  <c r="AL52" i="49"/>
  <c r="AL47" i="49"/>
  <c r="AL42" i="49"/>
  <c r="AL51" i="49"/>
  <c r="AL46" i="49"/>
  <c r="AL41" i="49"/>
  <c r="AL40" i="49"/>
  <c r="AL45" i="49"/>
  <c r="AL43" i="49"/>
  <c r="AL39" i="49"/>
  <c r="AL50" i="49"/>
  <c r="AL48" i="49"/>
  <c r="AL38" i="49"/>
  <c r="AN11" i="49"/>
  <c r="AM60" i="49"/>
  <c r="AM65" i="49"/>
  <c r="AM69" i="49"/>
  <c r="AM63" i="49"/>
  <c r="AM58" i="49"/>
  <c r="AM56" i="49"/>
  <c r="AM55" i="49"/>
  <c r="AM68" i="49"/>
  <c r="AM59" i="49"/>
  <c r="AM35" i="49"/>
  <c r="AM67" i="49"/>
  <c r="AM62" i="49"/>
  <c r="AM29" i="49"/>
  <c r="AM25" i="49"/>
  <c r="AM33" i="49"/>
  <c r="AM34" i="49"/>
  <c r="AM32" i="49"/>
  <c r="AM28" i="49"/>
  <c r="AM24" i="49"/>
  <c r="AM37" i="49"/>
  <c r="AM72" i="49" s="1"/>
  <c r="AM31" i="49"/>
  <c r="AM27" i="49"/>
  <c r="AM66" i="49"/>
  <c r="AM61" i="49"/>
  <c r="AM64" i="49"/>
  <c r="AM57" i="49"/>
  <c r="AM21" i="49"/>
  <c r="AN20" i="49"/>
  <c r="AM23" i="49"/>
  <c r="AM22" i="49"/>
  <c r="AM30" i="49"/>
  <c r="AM26" i="49"/>
  <c r="AK106" i="49"/>
  <c r="AJ113" i="49"/>
  <c r="AJ118" i="49"/>
  <c r="AJ111" i="49"/>
  <c r="AJ114" i="49"/>
  <c r="AJ112" i="49"/>
  <c r="AJ117" i="49"/>
  <c r="AJ120" i="49"/>
  <c r="AJ108" i="49"/>
  <c r="AJ107" i="49"/>
  <c r="AJ109" i="49"/>
  <c r="AJ110" i="49"/>
  <c r="AJ115" i="49"/>
  <c r="AJ116" i="49"/>
  <c r="B44" i="46"/>
  <c r="I29" i="9"/>
  <c r="R4" i="9"/>
  <c r="J29" i="9"/>
  <c r="P29" i="9"/>
  <c r="N29" i="9"/>
  <c r="W9" i="37"/>
  <c r="S2" i="9"/>
  <c r="AN13" i="49" l="1"/>
  <c r="AN16" i="49"/>
  <c r="AN15" i="49"/>
  <c r="AN12" i="49"/>
  <c r="W10" i="37"/>
  <c r="W29" i="37"/>
  <c r="W30" i="37"/>
  <c r="W21" i="37"/>
  <c r="W32" i="37"/>
  <c r="W23" i="37"/>
  <c r="W24" i="37"/>
  <c r="W31" i="37"/>
  <c r="W22" i="37"/>
  <c r="W33" i="37"/>
  <c r="W26" i="37"/>
  <c r="W28" i="37"/>
  <c r="W20" i="37"/>
  <c r="W27" i="37"/>
  <c r="W25" i="37"/>
  <c r="W19" i="37"/>
  <c r="W13" i="37"/>
  <c r="W14" i="37"/>
  <c r="W11" i="37"/>
  <c r="AM73" i="49"/>
  <c r="AM74" i="49"/>
  <c r="AM75" i="49"/>
  <c r="AM76" i="49"/>
  <c r="AM77" i="49"/>
  <c r="AM78" i="49"/>
  <c r="AM79" i="49"/>
  <c r="AM80" i="49"/>
  <c r="AM81" i="49"/>
  <c r="AM82" i="49"/>
  <c r="AM83" i="49"/>
  <c r="AM84" i="49"/>
  <c r="AM85" i="49"/>
  <c r="AM86" i="49"/>
  <c r="AM87" i="49"/>
  <c r="AL123" i="49"/>
  <c r="AK135" i="49"/>
  <c r="AK127" i="49"/>
  <c r="AK134" i="49"/>
  <c r="AK131" i="49"/>
  <c r="AK130" i="49"/>
  <c r="AK137" i="49"/>
  <c r="AK125" i="49"/>
  <c r="AK138" i="49"/>
  <c r="AK132" i="49"/>
  <c r="AK128" i="49"/>
  <c r="AK133" i="49"/>
  <c r="AK124" i="49"/>
  <c r="AK129" i="49"/>
  <c r="AK126" i="49"/>
  <c r="AK136" i="49"/>
  <c r="S31" i="9"/>
  <c r="S32" i="9"/>
  <c r="S34" i="9"/>
  <c r="S33" i="9"/>
  <c r="R30" i="9"/>
  <c r="R29" i="9" s="1"/>
  <c r="AL90" i="49"/>
  <c r="AL103" i="49"/>
  <c r="AL94" i="49"/>
  <c r="AL91" i="49"/>
  <c r="AL96" i="49"/>
  <c r="AL101" i="49"/>
  <c r="AL99" i="49"/>
  <c r="AL98" i="49"/>
  <c r="AL100" i="49"/>
  <c r="AL102" i="49"/>
  <c r="AL104" i="49"/>
  <c r="AL93" i="49"/>
  <c r="AL97" i="49"/>
  <c r="AL95" i="49"/>
  <c r="AL92" i="49"/>
  <c r="AK121" i="49"/>
  <c r="AK119" i="49"/>
  <c r="V40" i="37"/>
  <c r="U15" i="9" s="1"/>
  <c r="U41" i="37"/>
  <c r="AO11" i="49"/>
  <c r="AK114" i="49"/>
  <c r="AK112" i="49"/>
  <c r="AK111" i="49"/>
  <c r="AK117" i="49"/>
  <c r="AK116" i="49"/>
  <c r="AK107" i="49"/>
  <c r="AK118" i="49"/>
  <c r="AK113" i="49"/>
  <c r="AK108" i="49"/>
  <c r="AK115" i="49"/>
  <c r="AK120" i="49"/>
  <c r="AK110" i="49"/>
  <c r="AK109" i="49"/>
  <c r="AN60" i="49"/>
  <c r="AN65" i="49"/>
  <c r="AN69" i="49"/>
  <c r="AN63" i="49"/>
  <c r="AN58" i="49"/>
  <c r="AN68" i="49"/>
  <c r="AN62" i="49"/>
  <c r="AN57" i="49"/>
  <c r="AN66" i="49"/>
  <c r="AN61" i="49"/>
  <c r="AN33" i="49"/>
  <c r="AN56" i="49"/>
  <c r="AN55" i="49"/>
  <c r="AN59" i="49"/>
  <c r="AN34" i="49"/>
  <c r="AO20" i="49"/>
  <c r="AN35" i="49"/>
  <c r="AN32" i="49"/>
  <c r="AN37" i="49"/>
  <c r="AN72" i="49" s="1"/>
  <c r="AN31" i="49"/>
  <c r="AN27" i="49"/>
  <c r="AN23" i="49"/>
  <c r="AN30" i="49"/>
  <c r="AN26" i="49"/>
  <c r="AN22" i="49"/>
  <c r="AN29" i="49"/>
  <c r="AN64" i="49"/>
  <c r="AN25" i="49"/>
  <c r="AN67" i="49"/>
  <c r="AN28" i="49"/>
  <c r="AN21" i="49"/>
  <c r="AN24" i="49"/>
  <c r="AL106" i="49"/>
  <c r="AM48" i="49"/>
  <c r="AM54" i="49"/>
  <c r="AM52" i="49"/>
  <c r="AM47" i="49"/>
  <c r="AM42" i="49"/>
  <c r="AM45" i="49"/>
  <c r="AM44" i="49"/>
  <c r="AM43" i="49"/>
  <c r="AM51" i="49"/>
  <c r="AM39" i="49"/>
  <c r="AM49" i="49"/>
  <c r="AM40" i="49"/>
  <c r="AM50" i="49"/>
  <c r="AM41" i="49"/>
  <c r="AM38" i="49"/>
  <c r="AM46" i="49"/>
  <c r="S4" i="9"/>
  <c r="O29" i="9"/>
  <c r="M29" i="9"/>
  <c r="X9" i="37"/>
  <c r="T2" i="9"/>
  <c r="AO13" i="49" l="1"/>
  <c r="AO15" i="49"/>
  <c r="AO16" i="49"/>
  <c r="AO12" i="49"/>
  <c r="X21" i="37"/>
  <c r="X29" i="37"/>
  <c r="X30" i="37"/>
  <c r="X24" i="37"/>
  <c r="X23" i="37"/>
  <c r="X31" i="37"/>
  <c r="X22" i="37"/>
  <c r="X32" i="37"/>
  <c r="X28" i="37"/>
  <c r="X26" i="37"/>
  <c r="X20" i="37"/>
  <c r="X33" i="37"/>
  <c r="X27" i="37"/>
  <c r="X25" i="37"/>
  <c r="X19" i="37"/>
  <c r="X10" i="37"/>
  <c r="X13" i="37"/>
  <c r="X14" i="37"/>
  <c r="X11" i="37"/>
  <c r="AN74" i="49"/>
  <c r="AN85" i="49"/>
  <c r="AN80" i="49"/>
  <c r="AN75" i="49"/>
  <c r="AN86" i="49"/>
  <c r="AN76" i="49"/>
  <c r="AN81" i="49"/>
  <c r="AN87" i="49"/>
  <c r="AN82" i="49"/>
  <c r="AN78" i="49"/>
  <c r="AN77" i="49"/>
  <c r="AN83" i="49"/>
  <c r="AN73" i="49"/>
  <c r="AN84" i="49"/>
  <c r="AN79" i="49"/>
  <c r="AM123" i="49"/>
  <c r="AL127" i="49"/>
  <c r="AL135" i="49"/>
  <c r="AL134" i="49"/>
  <c r="AL138" i="49"/>
  <c r="AL131" i="49"/>
  <c r="AL130" i="49"/>
  <c r="AL137" i="49"/>
  <c r="AL125" i="49"/>
  <c r="AL136" i="49"/>
  <c r="AL124" i="49"/>
  <c r="AL133" i="49"/>
  <c r="AL128" i="49"/>
  <c r="AL126" i="49"/>
  <c r="AL132" i="49"/>
  <c r="AL129" i="49"/>
  <c r="T31" i="9"/>
  <c r="T32" i="9"/>
  <c r="T34" i="9"/>
  <c r="T33" i="9"/>
  <c r="S30" i="9"/>
  <c r="S29" i="9" s="1"/>
  <c r="AM101" i="49"/>
  <c r="AM103" i="49"/>
  <c r="AM104" i="49"/>
  <c r="AM91" i="49"/>
  <c r="AM90" i="49"/>
  <c r="AM98" i="49"/>
  <c r="AM100" i="49"/>
  <c r="AM102" i="49"/>
  <c r="AM93" i="49"/>
  <c r="AM95" i="49"/>
  <c r="AM94" i="49"/>
  <c r="AM97" i="49"/>
  <c r="AM96" i="49"/>
  <c r="AM99" i="49"/>
  <c r="AM92" i="49"/>
  <c r="AL119" i="49"/>
  <c r="AL121" i="49"/>
  <c r="W40" i="37"/>
  <c r="V41" i="37"/>
  <c r="AN48" i="49"/>
  <c r="AN43" i="49"/>
  <c r="AN52" i="49"/>
  <c r="AN47" i="49"/>
  <c r="AN42" i="49"/>
  <c r="AN40" i="49"/>
  <c r="AN44" i="49"/>
  <c r="AN51" i="49"/>
  <c r="AN39" i="49"/>
  <c r="AN50" i="49"/>
  <c r="AN49" i="49"/>
  <c r="AN45" i="49"/>
  <c r="AN41" i="49"/>
  <c r="AN38" i="49"/>
  <c r="AN46" i="49"/>
  <c r="AN54" i="49"/>
  <c r="AO65" i="49"/>
  <c r="AO64" i="49"/>
  <c r="AO63" i="49"/>
  <c r="AO58" i="49"/>
  <c r="AO68" i="49"/>
  <c r="AO67" i="49"/>
  <c r="AO55" i="49"/>
  <c r="AO60" i="49"/>
  <c r="AO57" i="49"/>
  <c r="AP20" i="49"/>
  <c r="AO35" i="49"/>
  <c r="AO32" i="49"/>
  <c r="AO28" i="49"/>
  <c r="AO24" i="49"/>
  <c r="AO56" i="49"/>
  <c r="AO37" i="49"/>
  <c r="AO72" i="49" s="1"/>
  <c r="AO31" i="49"/>
  <c r="AO27" i="49"/>
  <c r="AO23" i="49"/>
  <c r="AO25" i="49"/>
  <c r="AO21" i="49"/>
  <c r="AO34" i="49"/>
  <c r="AO33" i="49"/>
  <c r="AO29" i="49"/>
  <c r="AO66" i="49"/>
  <c r="AO61" i="49"/>
  <c r="AO69" i="49"/>
  <c r="AO22" i="49"/>
  <c r="AO59" i="49"/>
  <c r="AO30" i="49"/>
  <c r="AO62" i="49"/>
  <c r="AO26" i="49"/>
  <c r="AL112" i="49"/>
  <c r="AL117" i="49"/>
  <c r="AL120" i="49"/>
  <c r="AL110" i="49"/>
  <c r="AL116" i="49"/>
  <c r="AL107" i="49"/>
  <c r="AL111" i="49"/>
  <c r="AL118" i="49"/>
  <c r="AL113" i="49"/>
  <c r="AL108" i="49"/>
  <c r="AL114" i="49"/>
  <c r="AL109" i="49"/>
  <c r="AL115" i="49"/>
  <c r="AP11" i="49"/>
  <c r="AM106" i="49"/>
  <c r="T4" i="9"/>
  <c r="Y9" i="37"/>
  <c r="U2" i="9"/>
  <c r="W41" i="37" l="1"/>
  <c r="V15" i="9"/>
  <c r="AP13" i="49"/>
  <c r="AP15" i="49"/>
  <c r="AP16" i="49"/>
  <c r="AP12" i="49"/>
  <c r="Y10" i="37"/>
  <c r="Y22" i="37"/>
  <c r="Y29" i="37"/>
  <c r="Y21" i="37"/>
  <c r="Y24" i="37"/>
  <c r="Y30" i="37"/>
  <c r="Y23" i="37"/>
  <c r="Y31" i="37"/>
  <c r="Y20" i="37"/>
  <c r="Y32" i="37"/>
  <c r="Y28" i="37"/>
  <c r="Y25" i="37"/>
  <c r="Y33" i="37"/>
  <c r="Y26" i="37"/>
  <c r="Y19" i="37"/>
  <c r="Y27" i="37"/>
  <c r="Y14" i="37"/>
  <c r="Y13" i="37"/>
  <c r="Y11" i="37"/>
  <c r="AO74" i="49"/>
  <c r="AO85" i="49"/>
  <c r="AO80" i="49"/>
  <c r="AO75" i="49"/>
  <c r="AO81" i="49"/>
  <c r="AO86" i="49"/>
  <c r="AO76" i="49"/>
  <c r="AO87" i="49"/>
  <c r="AO83" i="49"/>
  <c r="AO82" i="49"/>
  <c r="AO77" i="49"/>
  <c r="AO78" i="49"/>
  <c r="AO73" i="49"/>
  <c r="AO84" i="49"/>
  <c r="AO79" i="49"/>
  <c r="AN123" i="49"/>
  <c r="AM134" i="49"/>
  <c r="AM127" i="49"/>
  <c r="AM135" i="49"/>
  <c r="AM131" i="49"/>
  <c r="AM137" i="49"/>
  <c r="AM125" i="49"/>
  <c r="AM138" i="49"/>
  <c r="AM130" i="49"/>
  <c r="AM128" i="49"/>
  <c r="AM136" i="49"/>
  <c r="AM124" i="49"/>
  <c r="AM132" i="49"/>
  <c r="AM126" i="49"/>
  <c r="AM133" i="49"/>
  <c r="AM129" i="49"/>
  <c r="U34" i="9"/>
  <c r="U31" i="9"/>
  <c r="U32" i="9"/>
  <c r="U33" i="9"/>
  <c r="T30" i="9"/>
  <c r="T29" i="9" s="1"/>
  <c r="AN95" i="49"/>
  <c r="AN91" i="49"/>
  <c r="AN103" i="49"/>
  <c r="AN94" i="49"/>
  <c r="AN93" i="49"/>
  <c r="AN98" i="49"/>
  <c r="AN100" i="49"/>
  <c r="AN102" i="49"/>
  <c r="AN96" i="49"/>
  <c r="AN104" i="49"/>
  <c r="AN90" i="49"/>
  <c r="AN101" i="49"/>
  <c r="AN99" i="49"/>
  <c r="AN92" i="49"/>
  <c r="AN97" i="49"/>
  <c r="AM119" i="49"/>
  <c r="AM121" i="49"/>
  <c r="X40" i="37"/>
  <c r="W15" i="9" s="1"/>
  <c r="AP64" i="49"/>
  <c r="AP59" i="49"/>
  <c r="AP63" i="49"/>
  <c r="AP58" i="49"/>
  <c r="AP68" i="49"/>
  <c r="AP55" i="49"/>
  <c r="AP65" i="49"/>
  <c r="AP60" i="49"/>
  <c r="AP57" i="49"/>
  <c r="AP69" i="49"/>
  <c r="AP34" i="49"/>
  <c r="AP33" i="49"/>
  <c r="AP35" i="49"/>
  <c r="AP32" i="49"/>
  <c r="AP28" i="49"/>
  <c r="AP24" i="49"/>
  <c r="AP56" i="49"/>
  <c r="AP25" i="49"/>
  <c r="AP67" i="49"/>
  <c r="AP21" i="49"/>
  <c r="AP37" i="49"/>
  <c r="AP72" i="49" s="1"/>
  <c r="AP66" i="49"/>
  <c r="AP31" i="49"/>
  <c r="AP27" i="49"/>
  <c r="AP22" i="49"/>
  <c r="AP30" i="49"/>
  <c r="AP62" i="49"/>
  <c r="AP26" i="49"/>
  <c r="AP61" i="49"/>
  <c r="AP29" i="49"/>
  <c r="AP23" i="49"/>
  <c r="AQ20" i="49"/>
  <c r="AN106" i="49"/>
  <c r="AM112" i="49"/>
  <c r="AM118" i="49"/>
  <c r="AM117" i="49"/>
  <c r="AM120" i="49"/>
  <c r="AM110" i="49"/>
  <c r="AM109" i="49"/>
  <c r="AM116" i="49"/>
  <c r="AM107" i="49"/>
  <c r="AM111" i="49"/>
  <c r="AM113" i="49"/>
  <c r="AM108" i="49"/>
  <c r="AM115" i="49"/>
  <c r="AM114" i="49"/>
  <c r="AQ11" i="49"/>
  <c r="AO49" i="49"/>
  <c r="AO44" i="49"/>
  <c r="AO39" i="49"/>
  <c r="AO48" i="49"/>
  <c r="AO43" i="49"/>
  <c r="AO38" i="49"/>
  <c r="AO51" i="49"/>
  <c r="AO46" i="49"/>
  <c r="AO41" i="49"/>
  <c r="AO45" i="49"/>
  <c r="AO50" i="49"/>
  <c r="AO47" i="49"/>
  <c r="AO40" i="49"/>
  <c r="AO52" i="49"/>
  <c r="AO54" i="49"/>
  <c r="AO42" i="49"/>
  <c r="U4" i="9"/>
  <c r="Z9" i="37"/>
  <c r="V2" i="9"/>
  <c r="AQ13" i="49" l="1"/>
  <c r="AQ12" i="49"/>
  <c r="AQ15" i="49"/>
  <c r="AQ16" i="49"/>
  <c r="Z28" i="37"/>
  <c r="Z22" i="37"/>
  <c r="Z29" i="37"/>
  <c r="Z21" i="37"/>
  <c r="Z23" i="37"/>
  <c r="Z31" i="37"/>
  <c r="Z30" i="37"/>
  <c r="Z27" i="37"/>
  <c r="Z32" i="37"/>
  <c r="Z24" i="37"/>
  <c r="Z26" i="37"/>
  <c r="Z19" i="37"/>
  <c r="Z33" i="37"/>
  <c r="Z25" i="37"/>
  <c r="Z20" i="37"/>
  <c r="Z10" i="37"/>
  <c r="Z14" i="37"/>
  <c r="Z13" i="37"/>
  <c r="Z11" i="37"/>
  <c r="AP79" i="49"/>
  <c r="AP74" i="49"/>
  <c r="AP85" i="49"/>
  <c r="AP80" i="49"/>
  <c r="AP81" i="49"/>
  <c r="AP75" i="49"/>
  <c r="AP86" i="49"/>
  <c r="AP76" i="49"/>
  <c r="AP77" i="49"/>
  <c r="AP78" i="49"/>
  <c r="AP87" i="49"/>
  <c r="AP82" i="49"/>
  <c r="AP83" i="49"/>
  <c r="AP73" i="49"/>
  <c r="AP84" i="49"/>
  <c r="AO123" i="49"/>
  <c r="AN134" i="49"/>
  <c r="AN127" i="49"/>
  <c r="AN135" i="49"/>
  <c r="AN131" i="49"/>
  <c r="AN138" i="49"/>
  <c r="AN137" i="49"/>
  <c r="AN125" i="49"/>
  <c r="AN130" i="49"/>
  <c r="AN124" i="49"/>
  <c r="AN132" i="49"/>
  <c r="AN128" i="49"/>
  <c r="AN136" i="49"/>
  <c r="AN126" i="49"/>
  <c r="AN133" i="49"/>
  <c r="AN129" i="49"/>
  <c r="V34" i="9"/>
  <c r="V31" i="9"/>
  <c r="V32" i="9"/>
  <c r="V33" i="9"/>
  <c r="U30" i="9"/>
  <c r="U29" i="9" s="1"/>
  <c r="AO92" i="49"/>
  <c r="AO90" i="49"/>
  <c r="AO93" i="49"/>
  <c r="AO94" i="49"/>
  <c r="AO96" i="49"/>
  <c r="AO95" i="49"/>
  <c r="AO91" i="49"/>
  <c r="AO102" i="49"/>
  <c r="AO104" i="49"/>
  <c r="AO98" i="49"/>
  <c r="AO100" i="49"/>
  <c r="AO97" i="49"/>
  <c r="AO99" i="49"/>
  <c r="AO103" i="49"/>
  <c r="AO101" i="49"/>
  <c r="AN119" i="49"/>
  <c r="AN121" i="49"/>
  <c r="Y40" i="37"/>
  <c r="X15" i="9" s="1"/>
  <c r="X41" i="37"/>
  <c r="AN113" i="49"/>
  <c r="AN118" i="49"/>
  <c r="AN111" i="49"/>
  <c r="AN120" i="49"/>
  <c r="AN110" i="49"/>
  <c r="AN116" i="49"/>
  <c r="AN115" i="49"/>
  <c r="AN117" i="49"/>
  <c r="AN108" i="49"/>
  <c r="AN107" i="49"/>
  <c r="AN114" i="49"/>
  <c r="AN109" i="49"/>
  <c r="AN112" i="49"/>
  <c r="AQ64" i="49"/>
  <c r="AQ59" i="49"/>
  <c r="AQ69" i="49"/>
  <c r="AQ68" i="49"/>
  <c r="AQ62" i="49"/>
  <c r="AQ57" i="49"/>
  <c r="AQ56" i="49"/>
  <c r="AQ65" i="49"/>
  <c r="AQ60" i="49"/>
  <c r="AQ63" i="49"/>
  <c r="AQ67" i="49"/>
  <c r="AQ58" i="49"/>
  <c r="AQ55" i="49"/>
  <c r="AQ66" i="49"/>
  <c r="AQ61" i="49"/>
  <c r="AQ30" i="49"/>
  <c r="AQ26" i="49"/>
  <c r="AQ22" i="49"/>
  <c r="AQ28" i="49"/>
  <c r="AQ21" i="49"/>
  <c r="AQ35" i="49"/>
  <c r="AQ34" i="49"/>
  <c r="AQ33" i="49"/>
  <c r="AQ37" i="49"/>
  <c r="AQ72" i="49" s="1"/>
  <c r="AQ32" i="49"/>
  <c r="AQ31" i="49"/>
  <c r="AQ27" i="49"/>
  <c r="AQ24" i="49"/>
  <c r="AQ25" i="49"/>
  <c r="AQ29" i="49"/>
  <c r="AQ23" i="49"/>
  <c r="AR20" i="49"/>
  <c r="AO106" i="49"/>
  <c r="AR11" i="49"/>
  <c r="AP48" i="49"/>
  <c r="AP43" i="49"/>
  <c r="AP54" i="49"/>
  <c r="AP51" i="49"/>
  <c r="AP46" i="49"/>
  <c r="AP41" i="49"/>
  <c r="AP50" i="49"/>
  <c r="AP45" i="49"/>
  <c r="AP40" i="49"/>
  <c r="AP44" i="49"/>
  <c r="AP42" i="49"/>
  <c r="AP47" i="49"/>
  <c r="AP52" i="49"/>
  <c r="AP38" i="49"/>
  <c r="AP49" i="49"/>
  <c r="AP39" i="49"/>
  <c r="V4" i="9"/>
  <c r="AA9" i="37"/>
  <c r="W2" i="9"/>
  <c r="AA10" i="37" l="1"/>
  <c r="AR13" i="49"/>
  <c r="AR15" i="49"/>
  <c r="AR16" i="49"/>
  <c r="AR12" i="49"/>
  <c r="AA22" i="37"/>
  <c r="AA28" i="37"/>
  <c r="AA29" i="37"/>
  <c r="AA23" i="37"/>
  <c r="AA21" i="37"/>
  <c r="AA30" i="37"/>
  <c r="AA24" i="37"/>
  <c r="AA31" i="37"/>
  <c r="AA27" i="37"/>
  <c r="AA25" i="37"/>
  <c r="AA19" i="37"/>
  <c r="AA32" i="37"/>
  <c r="AA26" i="37"/>
  <c r="AA20" i="37"/>
  <c r="AA33" i="37"/>
  <c r="AA13" i="37"/>
  <c r="AA14" i="37"/>
  <c r="AA11" i="37"/>
  <c r="AQ86" i="49"/>
  <c r="AQ79" i="49"/>
  <c r="AQ75" i="49"/>
  <c r="AQ85" i="49"/>
  <c r="AQ80" i="49"/>
  <c r="AQ74" i="49"/>
  <c r="AQ81" i="49"/>
  <c r="AQ82" i="49"/>
  <c r="AQ83" i="49"/>
  <c r="AQ76" i="49"/>
  <c r="AQ87" i="49"/>
  <c r="AQ77" i="49"/>
  <c r="AQ84" i="49"/>
  <c r="AQ73" i="49"/>
  <c r="AQ78" i="49"/>
  <c r="AP123" i="49"/>
  <c r="AO127" i="49"/>
  <c r="AO134" i="49"/>
  <c r="AO135" i="49"/>
  <c r="AO138" i="49"/>
  <c r="AO130" i="49"/>
  <c r="AO131" i="49"/>
  <c r="AO137" i="49"/>
  <c r="AO125" i="49"/>
  <c r="AO129" i="49"/>
  <c r="AO133" i="49"/>
  <c r="AO128" i="49"/>
  <c r="AO126" i="49"/>
  <c r="AO136" i="49"/>
  <c r="AO132" i="49"/>
  <c r="AO124" i="49"/>
  <c r="W34" i="9"/>
  <c r="W31" i="9"/>
  <c r="W33" i="9"/>
  <c r="W32" i="9"/>
  <c r="V30" i="9"/>
  <c r="V29" i="9" s="1"/>
  <c r="AP98" i="49"/>
  <c r="AP94" i="49"/>
  <c r="AP93" i="49"/>
  <c r="AP92" i="49"/>
  <c r="AP100" i="49"/>
  <c r="AP102" i="49"/>
  <c r="AP91" i="49"/>
  <c r="AP103" i="49"/>
  <c r="AP104" i="49"/>
  <c r="AP90" i="49"/>
  <c r="AP95" i="49"/>
  <c r="AP99" i="49"/>
  <c r="AP97" i="49"/>
  <c r="AP96" i="49"/>
  <c r="AP101" i="49"/>
  <c r="AO119" i="49"/>
  <c r="AO121" i="49"/>
  <c r="Y41" i="37"/>
  <c r="Z40" i="37"/>
  <c r="Y15" i="9" s="1"/>
  <c r="AQ54" i="49"/>
  <c r="AQ52" i="49"/>
  <c r="AQ47" i="49"/>
  <c r="AQ51" i="49"/>
  <c r="AQ46" i="49"/>
  <c r="AQ41" i="49"/>
  <c r="AQ44" i="49"/>
  <c r="AQ50" i="49"/>
  <c r="AQ42" i="49"/>
  <c r="AQ40" i="49"/>
  <c r="AQ45" i="49"/>
  <c r="AQ43" i="49"/>
  <c r="AQ48" i="49"/>
  <c r="AQ38" i="49"/>
  <c r="AQ39" i="49"/>
  <c r="AQ49" i="49"/>
  <c r="AS11" i="49"/>
  <c r="AP106" i="49"/>
  <c r="AR64" i="49"/>
  <c r="AR59" i="49"/>
  <c r="AR69" i="49"/>
  <c r="AR62" i="49"/>
  <c r="AR57" i="49"/>
  <c r="AR67" i="49"/>
  <c r="AR61" i="49"/>
  <c r="AR56" i="49"/>
  <c r="AR68" i="49"/>
  <c r="AR63" i="49"/>
  <c r="AR34" i="49"/>
  <c r="AR35" i="49"/>
  <c r="AR32" i="49"/>
  <c r="AR28" i="49"/>
  <c r="AR55" i="49"/>
  <c r="AR65" i="49"/>
  <c r="AR60" i="49"/>
  <c r="AR37" i="49"/>
  <c r="AR72" i="49" s="1"/>
  <c r="AR31" i="49"/>
  <c r="AR27" i="49"/>
  <c r="AR23" i="49"/>
  <c r="AR58" i="49"/>
  <c r="AR66" i="49"/>
  <c r="AR30" i="49"/>
  <c r="AR26" i="49"/>
  <c r="AR21" i="49"/>
  <c r="AR33" i="49"/>
  <c r="AR24" i="49"/>
  <c r="AR22" i="49"/>
  <c r="AR29" i="49"/>
  <c r="AS20" i="49"/>
  <c r="AR25" i="49"/>
  <c r="AO118" i="49"/>
  <c r="AO111" i="49"/>
  <c r="AO116" i="49"/>
  <c r="AO109" i="49"/>
  <c r="AO114" i="49"/>
  <c r="AO113" i="49"/>
  <c r="AO115" i="49"/>
  <c r="AO120" i="49"/>
  <c r="AO110" i="49"/>
  <c r="AO117" i="49"/>
  <c r="AO108" i="49"/>
  <c r="AO107" i="49"/>
  <c r="AO112" i="49"/>
  <c r="W4" i="9"/>
  <c r="AB9" i="37"/>
  <c r="X2" i="9"/>
  <c r="J4" i="30"/>
  <c r="J3" i="30"/>
  <c r="J2" i="30"/>
  <c r="J8" i="30" s="1"/>
  <c r="J9" i="30" s="1"/>
  <c r="J109" i="30" l="1"/>
  <c r="J110" i="30"/>
  <c r="J106" i="30"/>
  <c r="J112" i="30"/>
  <c r="J113" i="30"/>
  <c r="J118" i="30"/>
  <c r="J108" i="30"/>
  <c r="J115" i="30"/>
  <c r="J119" i="30"/>
  <c r="J116" i="30"/>
  <c r="J117" i="30"/>
  <c r="J105" i="30"/>
  <c r="J107" i="30"/>
  <c r="J114" i="30"/>
  <c r="J111" i="30"/>
  <c r="J135" i="30"/>
  <c r="J123" i="30"/>
  <c r="J129" i="30"/>
  <c r="J125" i="30"/>
  <c r="J133" i="30"/>
  <c r="J130" i="30"/>
  <c r="J136" i="30"/>
  <c r="J126" i="30"/>
  <c r="J131" i="30"/>
  <c r="J128" i="30"/>
  <c r="J124" i="30"/>
  <c r="J132" i="30"/>
  <c r="J127" i="30"/>
  <c r="J134" i="30"/>
  <c r="J122" i="30"/>
  <c r="J10" i="30"/>
  <c r="AS13" i="49"/>
  <c r="AS12" i="49"/>
  <c r="AS16" i="49"/>
  <c r="AS15" i="49"/>
  <c r="J17" i="30"/>
  <c r="J13" i="30"/>
  <c r="J12" i="30"/>
  <c r="AB20" i="37"/>
  <c r="AB28" i="37"/>
  <c r="AB22" i="37"/>
  <c r="AB23" i="37"/>
  <c r="AB29" i="37"/>
  <c r="AB21" i="37"/>
  <c r="AB30" i="37"/>
  <c r="AB25" i="37"/>
  <c r="AB33" i="37"/>
  <c r="AB26" i="37"/>
  <c r="AB31" i="37"/>
  <c r="AB24" i="37"/>
  <c r="AB32" i="37"/>
  <c r="AB27" i="37"/>
  <c r="AB19" i="37"/>
  <c r="AB10" i="37"/>
  <c r="AB13" i="37"/>
  <c r="AB14" i="37"/>
  <c r="AB11" i="37"/>
  <c r="AR73" i="49"/>
  <c r="AR84" i="49"/>
  <c r="AR74" i="49"/>
  <c r="AR85" i="49"/>
  <c r="AR77" i="49"/>
  <c r="AR79" i="49"/>
  <c r="AR75" i="49"/>
  <c r="AR86" i="49"/>
  <c r="AR80" i="49"/>
  <c r="AR81" i="49"/>
  <c r="AR82" i="49"/>
  <c r="AR76" i="49"/>
  <c r="AR87" i="49"/>
  <c r="AR83" i="49"/>
  <c r="AR78" i="49"/>
  <c r="AQ123" i="49"/>
  <c r="AP127" i="49"/>
  <c r="AP134" i="49"/>
  <c r="AP135" i="49"/>
  <c r="AP137" i="49"/>
  <c r="AP130" i="49"/>
  <c r="AP125" i="49"/>
  <c r="AP138" i="49"/>
  <c r="AP131" i="49"/>
  <c r="AP128" i="49"/>
  <c r="AP132" i="49"/>
  <c r="AP124" i="49"/>
  <c r="AP129" i="49"/>
  <c r="AP126" i="49"/>
  <c r="AP133" i="49"/>
  <c r="AP136" i="49"/>
  <c r="X34" i="9"/>
  <c r="X33" i="9"/>
  <c r="X31" i="9"/>
  <c r="X32" i="9"/>
  <c r="W30" i="9"/>
  <c r="W29" i="9" s="1"/>
  <c r="AQ104" i="49"/>
  <c r="AQ94" i="49"/>
  <c r="AQ100" i="49"/>
  <c r="AQ102" i="49"/>
  <c r="AQ103" i="49"/>
  <c r="AQ95" i="49"/>
  <c r="AQ99" i="49"/>
  <c r="AQ97" i="49"/>
  <c r="AQ98" i="49"/>
  <c r="AQ96" i="49"/>
  <c r="AQ93" i="49"/>
  <c r="AQ92" i="49"/>
  <c r="AQ101" i="49"/>
  <c r="AQ91" i="49"/>
  <c r="AQ90" i="49"/>
  <c r="AP119" i="49"/>
  <c r="AP121" i="49"/>
  <c r="AA40" i="37"/>
  <c r="Z15" i="9" s="1"/>
  <c r="Z41" i="37"/>
  <c r="J31" i="30"/>
  <c r="J48" i="30" s="1"/>
  <c r="J30" i="30"/>
  <c r="J47" i="30" s="1"/>
  <c r="J29" i="30"/>
  <c r="J46" i="30" s="1"/>
  <c r="J28" i="30"/>
  <c r="J45" i="30" s="1"/>
  <c r="J27" i="30"/>
  <c r="J44" i="30" s="1"/>
  <c r="J26" i="30"/>
  <c r="J43" i="30" s="1"/>
  <c r="J25" i="30"/>
  <c r="J42" i="30" s="1"/>
  <c r="J24" i="30"/>
  <c r="J41" i="30" s="1"/>
  <c r="J23" i="30"/>
  <c r="J40" i="30" s="1"/>
  <c r="J21" i="30"/>
  <c r="J38" i="30" s="1"/>
  <c r="J22" i="30"/>
  <c r="J39" i="30" s="1"/>
  <c r="J20" i="30"/>
  <c r="J37" i="30" s="1"/>
  <c r="J18" i="30"/>
  <c r="J35" i="30" s="1"/>
  <c r="J19" i="30"/>
  <c r="J36" i="30" s="1"/>
  <c r="AT11" i="49"/>
  <c r="AR54" i="49"/>
  <c r="AR52" i="49"/>
  <c r="AR47" i="49"/>
  <c r="AR42" i="49"/>
  <c r="AR51" i="49"/>
  <c r="AR46" i="49"/>
  <c r="AR41" i="49"/>
  <c r="AR39" i="49"/>
  <c r="AR50" i="49"/>
  <c r="AR49" i="49"/>
  <c r="AR48" i="49"/>
  <c r="AR38" i="49"/>
  <c r="AR40" i="49"/>
  <c r="AR45" i="49"/>
  <c r="AR43" i="49"/>
  <c r="AR44" i="49"/>
  <c r="AS69" i="49"/>
  <c r="AS63" i="49"/>
  <c r="AS62" i="49"/>
  <c r="AS57" i="49"/>
  <c r="AS67" i="49"/>
  <c r="AS66" i="49"/>
  <c r="AS55" i="49"/>
  <c r="AS37" i="49"/>
  <c r="AS72" i="49" s="1"/>
  <c r="AS64" i="49"/>
  <c r="AS56" i="49"/>
  <c r="AS65" i="49"/>
  <c r="AS60" i="49"/>
  <c r="AS31" i="49"/>
  <c r="AS58" i="49"/>
  <c r="AS30" i="49"/>
  <c r="AS26" i="49"/>
  <c r="AS61" i="49"/>
  <c r="AS29" i="49"/>
  <c r="AS25" i="49"/>
  <c r="AS21" i="49"/>
  <c r="AS28" i="49"/>
  <c r="AS33" i="49"/>
  <c r="AS35" i="49"/>
  <c r="AS34" i="49"/>
  <c r="AS32" i="49"/>
  <c r="AS27" i="49"/>
  <c r="AS24" i="49"/>
  <c r="AS22" i="49"/>
  <c r="AS59" i="49"/>
  <c r="AT20" i="49"/>
  <c r="AS23" i="49"/>
  <c r="AS68" i="49"/>
  <c r="AP111" i="49"/>
  <c r="AP117" i="49"/>
  <c r="AP116" i="49"/>
  <c r="AP109" i="49"/>
  <c r="AP118" i="49"/>
  <c r="AP115" i="49"/>
  <c r="AP120" i="49"/>
  <c r="AP110" i="49"/>
  <c r="AP107" i="49"/>
  <c r="AP114" i="49"/>
  <c r="AP113" i="49"/>
  <c r="AP108" i="49"/>
  <c r="AP112" i="49"/>
  <c r="AQ106" i="49"/>
  <c r="X4" i="9"/>
  <c r="AC9" i="37"/>
  <c r="Y2" i="9"/>
  <c r="K8" i="30"/>
  <c r="K9" i="30" s="1"/>
  <c r="F171" i="11" l="1"/>
  <c r="F205" i="11" s="1"/>
  <c r="F136" i="18"/>
  <c r="F170" i="18" s="1"/>
  <c r="F165" i="11"/>
  <c r="F199" i="11" s="1"/>
  <c r="F130" i="18"/>
  <c r="F164" i="18" s="1"/>
  <c r="F168" i="11"/>
  <c r="F202" i="11" s="1"/>
  <c r="F133" i="18"/>
  <c r="F167" i="18" s="1"/>
  <c r="F160" i="11"/>
  <c r="F194" i="11" s="1"/>
  <c r="F125" i="18"/>
  <c r="F159" i="18" s="1"/>
  <c r="F164" i="11"/>
  <c r="F198" i="11" s="1"/>
  <c r="F129" i="18"/>
  <c r="F163" i="18" s="1"/>
  <c r="F158" i="11"/>
  <c r="F192" i="11" s="1"/>
  <c r="F123" i="18"/>
  <c r="F157" i="18" s="1"/>
  <c r="F170" i="11"/>
  <c r="F204" i="11" s="1"/>
  <c r="F135" i="18"/>
  <c r="F169" i="18" s="1"/>
  <c r="F146" i="11"/>
  <c r="F180" i="11" s="1"/>
  <c r="F111" i="18"/>
  <c r="F145" i="18" s="1"/>
  <c r="F149" i="11"/>
  <c r="F183" i="11" s="1"/>
  <c r="F114" i="18"/>
  <c r="F148" i="18" s="1"/>
  <c r="F142" i="11"/>
  <c r="F176" i="11" s="1"/>
  <c r="F107" i="18"/>
  <c r="F141" i="18" s="1"/>
  <c r="F140" i="11"/>
  <c r="F174" i="11" s="1"/>
  <c r="F105" i="18"/>
  <c r="F139" i="18" s="1"/>
  <c r="F117" i="18"/>
  <c r="F151" i="18" s="1"/>
  <c r="F152" i="11"/>
  <c r="F186" i="11" s="1"/>
  <c r="F116" i="18"/>
  <c r="F150" i="18" s="1"/>
  <c r="F151" i="11"/>
  <c r="F185" i="11" s="1"/>
  <c r="F119" i="18"/>
  <c r="F153" i="18" s="1"/>
  <c r="F154" i="11"/>
  <c r="F188" i="11" s="1"/>
  <c r="F122" i="18"/>
  <c r="F156" i="18" s="1"/>
  <c r="F157" i="11"/>
  <c r="F191" i="11" s="1"/>
  <c r="F115" i="18"/>
  <c r="F149" i="18" s="1"/>
  <c r="F150" i="11"/>
  <c r="F184" i="11" s="1"/>
  <c r="F169" i="11"/>
  <c r="F203" i="11" s="1"/>
  <c r="F134" i="18"/>
  <c r="F168" i="18" s="1"/>
  <c r="F143" i="11"/>
  <c r="F177" i="11" s="1"/>
  <c r="F108" i="18"/>
  <c r="F142" i="18" s="1"/>
  <c r="F162" i="11"/>
  <c r="F196" i="11" s="1"/>
  <c r="F127" i="18"/>
  <c r="F161" i="18" s="1"/>
  <c r="F118" i="18"/>
  <c r="F152" i="18" s="1"/>
  <c r="F153" i="11"/>
  <c r="F187" i="11" s="1"/>
  <c r="F167" i="11"/>
  <c r="F201" i="11" s="1"/>
  <c r="F132" i="18"/>
  <c r="F166" i="18" s="1"/>
  <c r="F148" i="11"/>
  <c r="F182" i="11" s="1"/>
  <c r="F113" i="18"/>
  <c r="F147" i="18" s="1"/>
  <c r="F159" i="11"/>
  <c r="F193" i="11" s="1"/>
  <c r="F124" i="18"/>
  <c r="F158" i="18" s="1"/>
  <c r="F147" i="11"/>
  <c r="F181" i="11" s="1"/>
  <c r="F112" i="18"/>
  <c r="F146" i="18" s="1"/>
  <c r="F163" i="11"/>
  <c r="F197" i="11" s="1"/>
  <c r="F128" i="18"/>
  <c r="F162" i="18" s="1"/>
  <c r="F141" i="11"/>
  <c r="F175" i="11" s="1"/>
  <c r="F106" i="18"/>
  <c r="F140" i="18" s="1"/>
  <c r="F166" i="11"/>
  <c r="F200" i="11" s="1"/>
  <c r="F131" i="18"/>
  <c r="F165" i="18" s="1"/>
  <c r="F145" i="11"/>
  <c r="F179" i="11" s="1"/>
  <c r="F110" i="18"/>
  <c r="F144" i="18" s="1"/>
  <c r="F161" i="11"/>
  <c r="F195" i="11" s="1"/>
  <c r="F126" i="18"/>
  <c r="F160" i="18" s="1"/>
  <c r="F144" i="11"/>
  <c r="F178" i="11" s="1"/>
  <c r="F109" i="18"/>
  <c r="F143" i="18" s="1"/>
  <c r="K109" i="30"/>
  <c r="K106" i="30"/>
  <c r="K112" i="30"/>
  <c r="K107" i="30"/>
  <c r="K105" i="30"/>
  <c r="K117" i="30"/>
  <c r="K111" i="30"/>
  <c r="K116" i="30"/>
  <c r="K118" i="30"/>
  <c r="K110" i="30"/>
  <c r="K114" i="30"/>
  <c r="K119" i="30"/>
  <c r="K113" i="30"/>
  <c r="K115" i="30"/>
  <c r="K108" i="30"/>
  <c r="K129" i="30"/>
  <c r="K128" i="30"/>
  <c r="K130" i="30"/>
  <c r="K136" i="30"/>
  <c r="K122" i="30"/>
  <c r="K133" i="30"/>
  <c r="K132" i="30"/>
  <c r="K124" i="30"/>
  <c r="K125" i="30"/>
  <c r="K127" i="30"/>
  <c r="K135" i="30"/>
  <c r="K126" i="30"/>
  <c r="K134" i="30"/>
  <c r="K131" i="30"/>
  <c r="K123" i="30"/>
  <c r="K10" i="30"/>
  <c r="AT13" i="49"/>
  <c r="AT16" i="49"/>
  <c r="AT12" i="49"/>
  <c r="AT15" i="49"/>
  <c r="AC10" i="37"/>
  <c r="K12" i="30"/>
  <c r="K13" i="30"/>
  <c r="AC27" i="37"/>
  <c r="AC28" i="37"/>
  <c r="AC20" i="37"/>
  <c r="AC22" i="37"/>
  <c r="AC21" i="37"/>
  <c r="AC30" i="37"/>
  <c r="AC29" i="37"/>
  <c r="AC19" i="37"/>
  <c r="AC23" i="37"/>
  <c r="AC24" i="37"/>
  <c r="AC25" i="37"/>
  <c r="AC32" i="37"/>
  <c r="AC33" i="37"/>
  <c r="AC26" i="37"/>
  <c r="AC31" i="37"/>
  <c r="J34" i="30"/>
  <c r="AC13" i="37"/>
  <c r="AC14" i="37"/>
  <c r="AC11" i="37"/>
  <c r="AS77" i="49"/>
  <c r="AS73" i="49"/>
  <c r="AS84" i="49"/>
  <c r="AS74" i="49"/>
  <c r="AS85" i="49"/>
  <c r="AS80" i="49"/>
  <c r="AS79" i="49"/>
  <c r="AS75" i="49"/>
  <c r="AS86" i="49"/>
  <c r="AS87" i="49"/>
  <c r="AS82" i="49"/>
  <c r="AS81" i="49"/>
  <c r="AS76" i="49"/>
  <c r="AS78" i="49"/>
  <c r="AS83" i="49"/>
  <c r="AR123" i="49"/>
  <c r="AQ134" i="49"/>
  <c r="AQ135" i="49"/>
  <c r="AQ127" i="49"/>
  <c r="AQ137" i="49"/>
  <c r="AQ130" i="49"/>
  <c r="AQ125" i="49"/>
  <c r="AQ138" i="49"/>
  <c r="AQ131" i="49"/>
  <c r="AQ124" i="49"/>
  <c r="AQ126" i="49"/>
  <c r="AQ132" i="49"/>
  <c r="AQ129" i="49"/>
  <c r="AQ133" i="49"/>
  <c r="AQ136" i="49"/>
  <c r="AQ128" i="49"/>
  <c r="Y34" i="9"/>
  <c r="Y31" i="9"/>
  <c r="Y33" i="9"/>
  <c r="Y32" i="9"/>
  <c r="X30" i="9"/>
  <c r="X29" i="9" s="1"/>
  <c r="J56" i="30"/>
  <c r="J73" i="30"/>
  <c r="J160" i="30" s="1"/>
  <c r="J54" i="30"/>
  <c r="J71" i="30"/>
  <c r="J58" i="30"/>
  <c r="J75" i="30"/>
  <c r="J64" i="30"/>
  <c r="J81" i="30"/>
  <c r="J168" i="30" s="1"/>
  <c r="J65" i="30"/>
  <c r="J82" i="30"/>
  <c r="J66" i="30"/>
  <c r="J83" i="30"/>
  <c r="J170" i="30" s="1"/>
  <c r="J63" i="30"/>
  <c r="J80" i="30"/>
  <c r="J167" i="30" s="1"/>
  <c r="J67" i="30"/>
  <c r="J84" i="30"/>
  <c r="J60" i="30"/>
  <c r="J77" i="30"/>
  <c r="J164" i="30" s="1"/>
  <c r="J62" i="30"/>
  <c r="J79" i="30"/>
  <c r="J166" i="30" s="1"/>
  <c r="J61" i="30"/>
  <c r="J78" i="30"/>
  <c r="J165" i="30" s="1"/>
  <c r="J59" i="30"/>
  <c r="J76" i="30"/>
  <c r="J57" i="30"/>
  <c r="J74" i="30"/>
  <c r="J161" i="30" s="1"/>
  <c r="J55" i="30"/>
  <c r="J72" i="30"/>
  <c r="J159" i="30" s="1"/>
  <c r="AR94" i="49"/>
  <c r="AR92" i="49"/>
  <c r="AR103" i="49"/>
  <c r="AR93" i="49"/>
  <c r="AR100" i="49"/>
  <c r="AR90" i="49"/>
  <c r="AR104" i="49"/>
  <c r="AR91" i="49"/>
  <c r="AR98" i="49"/>
  <c r="AR99" i="49"/>
  <c r="AR95" i="49"/>
  <c r="AR97" i="49"/>
  <c r="AR96" i="49"/>
  <c r="AR102" i="49"/>
  <c r="AR101" i="49"/>
  <c r="AQ119" i="49"/>
  <c r="AQ121" i="49"/>
  <c r="AA41" i="37"/>
  <c r="AB40" i="37"/>
  <c r="AA15" i="9" s="1"/>
  <c r="K31" i="30"/>
  <c r="K48" i="30" s="1"/>
  <c r="K84" i="30" s="1"/>
  <c r="K30" i="30"/>
  <c r="K47" i="30" s="1"/>
  <c r="K66" i="30" s="1"/>
  <c r="K29" i="30"/>
  <c r="K46" i="30" s="1"/>
  <c r="K82" i="30" s="1"/>
  <c r="K28" i="30"/>
  <c r="K45" i="30" s="1"/>
  <c r="K81" i="30" s="1"/>
  <c r="K27" i="30"/>
  <c r="K44" i="30" s="1"/>
  <c r="K63" i="30" s="1"/>
  <c r="K26" i="30"/>
  <c r="K43" i="30" s="1"/>
  <c r="K79" i="30" s="1"/>
  <c r="K25" i="30"/>
  <c r="K42" i="30" s="1"/>
  <c r="K61" i="30" s="1"/>
  <c r="K24" i="30"/>
  <c r="K41" i="30" s="1"/>
  <c r="K60" i="30" s="1"/>
  <c r="K23" i="30"/>
  <c r="K40" i="30" s="1"/>
  <c r="K59" i="30" s="1"/>
  <c r="K21" i="30"/>
  <c r="K38" i="30" s="1"/>
  <c r="K57" i="30" s="1"/>
  <c r="K22" i="30"/>
  <c r="K39" i="30" s="1"/>
  <c r="K58" i="30" s="1"/>
  <c r="K19" i="30"/>
  <c r="K36" i="30" s="1"/>
  <c r="K55" i="30" s="1"/>
  <c r="K20" i="30"/>
  <c r="K37" i="30" s="1"/>
  <c r="K56" i="30" s="1"/>
  <c r="K17" i="30"/>
  <c r="K34" i="30" s="1"/>
  <c r="K53" i="30" s="1"/>
  <c r="K18" i="30"/>
  <c r="K35" i="30" s="1"/>
  <c r="K71" i="30" s="1"/>
  <c r="AQ112" i="49"/>
  <c r="AQ117" i="49"/>
  <c r="AQ120" i="49"/>
  <c r="AQ110" i="49"/>
  <c r="AQ109" i="49"/>
  <c r="AQ115" i="49"/>
  <c r="AQ107" i="49"/>
  <c r="AQ111" i="49"/>
  <c r="AQ108" i="49"/>
  <c r="AQ113" i="49"/>
  <c r="AQ118" i="49"/>
  <c r="AQ114" i="49"/>
  <c r="AQ116" i="49"/>
  <c r="AT69" i="49"/>
  <c r="AT63" i="49"/>
  <c r="AT68" i="49"/>
  <c r="AT62" i="49"/>
  <c r="AT57" i="49"/>
  <c r="AT67" i="49"/>
  <c r="AT65" i="49"/>
  <c r="AT60" i="49"/>
  <c r="AT35" i="49"/>
  <c r="AT64" i="49"/>
  <c r="AT59" i="49"/>
  <c r="AT58" i="49"/>
  <c r="AT66" i="49"/>
  <c r="AT61" i="49"/>
  <c r="AT56" i="49"/>
  <c r="AT55" i="49"/>
  <c r="AT31" i="49"/>
  <c r="AT27" i="49"/>
  <c r="AT23" i="49"/>
  <c r="AT37" i="49"/>
  <c r="AT72" i="49" s="1"/>
  <c r="AT30" i="49"/>
  <c r="AT26" i="49"/>
  <c r="AT22" i="49"/>
  <c r="AT28" i="49"/>
  <c r="AT21" i="49"/>
  <c r="AT33" i="49"/>
  <c r="AT34" i="49"/>
  <c r="AT32" i="49"/>
  <c r="AT24" i="49"/>
  <c r="AU20" i="49"/>
  <c r="AT29" i="49"/>
  <c r="AT25" i="49"/>
  <c r="AS48" i="49"/>
  <c r="AS43" i="49"/>
  <c r="AS38" i="49"/>
  <c r="AS54" i="49"/>
  <c r="AS52" i="49"/>
  <c r="AS47" i="49"/>
  <c r="AS42" i="49"/>
  <c r="AS50" i="49"/>
  <c r="AS45" i="49"/>
  <c r="AS40" i="49"/>
  <c r="AS44" i="49"/>
  <c r="AS39" i="49"/>
  <c r="AS49" i="49"/>
  <c r="AS41" i="49"/>
  <c r="AS46" i="49"/>
  <c r="AS51" i="49"/>
  <c r="AR106" i="49"/>
  <c r="AU11" i="49"/>
  <c r="Y4" i="9"/>
  <c r="AD9" i="37"/>
  <c r="Z2" i="9"/>
  <c r="L8" i="30"/>
  <c r="L9" i="30" s="1"/>
  <c r="G169" i="11" l="1"/>
  <c r="G203" i="11" s="1"/>
  <c r="G134" i="18"/>
  <c r="G168" i="18" s="1"/>
  <c r="G152" i="11"/>
  <c r="G186" i="11" s="1"/>
  <c r="G117" i="18"/>
  <c r="G151" i="18" s="1"/>
  <c r="G161" i="11"/>
  <c r="G195" i="11" s="1"/>
  <c r="G126" i="18"/>
  <c r="G160" i="18" s="1"/>
  <c r="G140" i="11"/>
  <c r="G174" i="11" s="1"/>
  <c r="G105" i="18"/>
  <c r="G139" i="18" s="1"/>
  <c r="G170" i="11"/>
  <c r="G204" i="11" s="1"/>
  <c r="G135" i="18"/>
  <c r="G169" i="18" s="1"/>
  <c r="G142" i="11"/>
  <c r="G176" i="11" s="1"/>
  <c r="G107" i="18"/>
  <c r="G141" i="18" s="1"/>
  <c r="G162" i="11"/>
  <c r="G196" i="11" s="1"/>
  <c r="G127" i="18"/>
  <c r="G161" i="18" s="1"/>
  <c r="G147" i="11"/>
  <c r="G181" i="11" s="1"/>
  <c r="G112" i="18"/>
  <c r="G146" i="18" s="1"/>
  <c r="G160" i="11"/>
  <c r="G194" i="11" s="1"/>
  <c r="G125" i="18"/>
  <c r="G159" i="18" s="1"/>
  <c r="G141" i="11"/>
  <c r="G175" i="11" s="1"/>
  <c r="G106" i="18"/>
  <c r="G140" i="18" s="1"/>
  <c r="G159" i="11"/>
  <c r="G193" i="11" s="1"/>
  <c r="G124" i="18"/>
  <c r="G158" i="18" s="1"/>
  <c r="G144" i="11"/>
  <c r="G178" i="11" s="1"/>
  <c r="G109" i="18"/>
  <c r="G143" i="18" s="1"/>
  <c r="G132" i="18"/>
  <c r="G166" i="18" s="1"/>
  <c r="G167" i="11"/>
  <c r="G201" i="11" s="1"/>
  <c r="G133" i="18"/>
  <c r="G167" i="18" s="1"/>
  <c r="G168" i="11"/>
  <c r="G202" i="11" s="1"/>
  <c r="G157" i="11"/>
  <c r="G191" i="11" s="1"/>
  <c r="G122" i="18"/>
  <c r="G156" i="18" s="1"/>
  <c r="G136" i="18"/>
  <c r="G170" i="18" s="1"/>
  <c r="G171" i="11"/>
  <c r="G205" i="11" s="1"/>
  <c r="G165" i="11"/>
  <c r="G199" i="11" s="1"/>
  <c r="G130" i="18"/>
  <c r="G164" i="18" s="1"/>
  <c r="G163" i="11"/>
  <c r="G197" i="11" s="1"/>
  <c r="G128" i="18"/>
  <c r="G162" i="18" s="1"/>
  <c r="G164" i="11"/>
  <c r="G198" i="11" s="1"/>
  <c r="G129" i="18"/>
  <c r="G163" i="18" s="1"/>
  <c r="G108" i="18"/>
  <c r="G142" i="18" s="1"/>
  <c r="G143" i="11"/>
  <c r="G177" i="11" s="1"/>
  <c r="G150" i="11"/>
  <c r="G184" i="11" s="1"/>
  <c r="G115" i="18"/>
  <c r="G149" i="18" s="1"/>
  <c r="G148" i="11"/>
  <c r="G182" i="11" s="1"/>
  <c r="G113" i="18"/>
  <c r="G147" i="18" s="1"/>
  <c r="G154" i="11"/>
  <c r="G188" i="11" s="1"/>
  <c r="G119" i="18"/>
  <c r="G153" i="18" s="1"/>
  <c r="G149" i="11"/>
  <c r="G183" i="11" s="1"/>
  <c r="G114" i="18"/>
  <c r="G148" i="18" s="1"/>
  <c r="G145" i="11"/>
  <c r="G179" i="11" s="1"/>
  <c r="G110" i="18"/>
  <c r="G144" i="18" s="1"/>
  <c r="G153" i="11"/>
  <c r="G187" i="11" s="1"/>
  <c r="G118" i="18"/>
  <c r="G152" i="18" s="1"/>
  <c r="G158" i="11"/>
  <c r="G192" i="11" s="1"/>
  <c r="G123" i="18"/>
  <c r="G157" i="18" s="1"/>
  <c r="G151" i="11"/>
  <c r="G185" i="11" s="1"/>
  <c r="G116" i="18"/>
  <c r="G150" i="18" s="1"/>
  <c r="G166" i="11"/>
  <c r="G200" i="11" s="1"/>
  <c r="G131" i="18"/>
  <c r="G165" i="18" s="1"/>
  <c r="G146" i="11"/>
  <c r="G180" i="11" s="1"/>
  <c r="G111" i="18"/>
  <c r="G145" i="18" s="1"/>
  <c r="L116" i="30"/>
  <c r="L111" i="30"/>
  <c r="L114" i="30"/>
  <c r="L113" i="30"/>
  <c r="L107" i="30"/>
  <c r="L105" i="30"/>
  <c r="L106" i="30"/>
  <c r="L108" i="30"/>
  <c r="L112" i="30"/>
  <c r="L118" i="30"/>
  <c r="L110" i="30"/>
  <c r="L117" i="30"/>
  <c r="L109" i="30"/>
  <c r="L115" i="30"/>
  <c r="L119" i="30"/>
  <c r="L127" i="30"/>
  <c r="L123" i="30"/>
  <c r="L136" i="30"/>
  <c r="L135" i="30"/>
  <c r="L133" i="30"/>
  <c r="L131" i="30"/>
  <c r="L130" i="30"/>
  <c r="L129" i="30"/>
  <c r="L125" i="30"/>
  <c r="L132" i="30"/>
  <c r="L126" i="30"/>
  <c r="L134" i="30"/>
  <c r="L128" i="30"/>
  <c r="L122" i="30"/>
  <c r="L124" i="30"/>
  <c r="L10" i="30"/>
  <c r="AU13" i="49"/>
  <c r="AU12" i="49"/>
  <c r="AU15" i="49"/>
  <c r="AU16" i="49"/>
  <c r="J53" i="30"/>
  <c r="J52" i="30" s="1"/>
  <c r="J70" i="30"/>
  <c r="J157" i="30" s="1"/>
  <c r="F19" i="11" s="1"/>
  <c r="F53" i="11" s="1"/>
  <c r="L12" i="30"/>
  <c r="L13" i="30"/>
  <c r="AD27" i="37"/>
  <c r="AD20" i="37"/>
  <c r="AD28" i="37"/>
  <c r="AD29" i="37"/>
  <c r="AD21" i="37"/>
  <c r="AD22" i="37"/>
  <c r="AD19" i="37"/>
  <c r="AD24" i="37"/>
  <c r="AD31" i="37"/>
  <c r="AD32" i="37"/>
  <c r="AD33" i="37"/>
  <c r="AD25" i="37"/>
  <c r="AD23" i="37"/>
  <c r="AD26" i="37"/>
  <c r="AD30" i="37"/>
  <c r="AD10" i="37"/>
  <c r="AD13" i="37"/>
  <c r="AD14" i="37"/>
  <c r="AD11" i="37"/>
  <c r="AT78" i="49"/>
  <c r="AT84" i="49"/>
  <c r="AT80" i="49"/>
  <c r="AT73" i="49"/>
  <c r="AT79" i="49"/>
  <c r="AT74" i="49"/>
  <c r="AT85" i="49"/>
  <c r="AT75" i="49"/>
  <c r="AT86" i="49"/>
  <c r="AT76" i="49"/>
  <c r="AT87" i="49"/>
  <c r="AT77" i="49"/>
  <c r="AT81" i="49"/>
  <c r="AT82" i="49"/>
  <c r="AT83" i="49"/>
  <c r="AS123" i="49"/>
  <c r="AR135" i="49"/>
  <c r="AR127" i="49"/>
  <c r="AR134" i="49"/>
  <c r="AR131" i="49"/>
  <c r="AR130" i="49"/>
  <c r="AR125" i="49"/>
  <c r="AR138" i="49"/>
  <c r="AR137" i="49"/>
  <c r="AR129" i="49"/>
  <c r="AR126" i="49"/>
  <c r="AR136" i="49"/>
  <c r="AR124" i="49"/>
  <c r="AR133" i="49"/>
  <c r="AR128" i="49"/>
  <c r="AR132" i="49"/>
  <c r="Z33" i="9"/>
  <c r="Z31" i="9"/>
  <c r="Z34" i="9"/>
  <c r="Z32" i="9"/>
  <c r="J93" i="30"/>
  <c r="J146" i="30" s="1"/>
  <c r="F42" i="18" s="1"/>
  <c r="F76" i="18" s="1"/>
  <c r="Y30" i="9"/>
  <c r="Y29" i="9" s="1"/>
  <c r="J98" i="30"/>
  <c r="J151" i="30" s="1"/>
  <c r="F47" i="18" s="1"/>
  <c r="F81" i="18" s="1"/>
  <c r="J100" i="30"/>
  <c r="J153" i="30" s="1"/>
  <c r="H67" i="12" s="1"/>
  <c r="J96" i="30"/>
  <c r="J149" i="30" s="1"/>
  <c r="J94" i="30"/>
  <c r="J147" i="30" s="1"/>
  <c r="J101" i="30"/>
  <c r="J154" i="30" s="1"/>
  <c r="F50" i="11" s="1"/>
  <c r="F84" i="11" s="1"/>
  <c r="J97" i="30"/>
  <c r="J150" i="30" s="1"/>
  <c r="J95" i="30"/>
  <c r="J148" i="30" s="1"/>
  <c r="H62" i="12" s="1"/>
  <c r="K64" i="30"/>
  <c r="K76" i="30"/>
  <c r="K93" i="30" s="1"/>
  <c r="K146" i="30" s="1"/>
  <c r="K70" i="30"/>
  <c r="K87" i="30" s="1"/>
  <c r="K140" i="30" s="1"/>
  <c r="K72" i="30"/>
  <c r="K65" i="30"/>
  <c r="K77" i="30"/>
  <c r="K94" i="30" s="1"/>
  <c r="K147" i="30" s="1"/>
  <c r="K171" i="30"/>
  <c r="I51" i="12" s="1"/>
  <c r="K75" i="30"/>
  <c r="K62" i="30"/>
  <c r="K96" i="30" s="1"/>
  <c r="K149" i="30" s="1"/>
  <c r="K74" i="30"/>
  <c r="K91" i="30" s="1"/>
  <c r="K144" i="30" s="1"/>
  <c r="K73" i="30"/>
  <c r="K160" i="30" s="1"/>
  <c r="K83" i="30"/>
  <c r="K80" i="30"/>
  <c r="K167" i="30" s="1"/>
  <c r="K54" i="30"/>
  <c r="K67" i="30"/>
  <c r="K101" i="30" s="1"/>
  <c r="K154" i="30" s="1"/>
  <c r="K166" i="30"/>
  <c r="I46" i="12" s="1"/>
  <c r="K78" i="30"/>
  <c r="K165" i="30" s="1"/>
  <c r="I45" i="12" s="1"/>
  <c r="J88" i="30"/>
  <c r="J141" i="30" s="1"/>
  <c r="J99" i="30"/>
  <c r="J152" i="30" s="1"/>
  <c r="J91" i="30"/>
  <c r="J144" i="30" s="1"/>
  <c r="J178" i="30" s="1"/>
  <c r="J89" i="30"/>
  <c r="J142" i="30" s="1"/>
  <c r="J176" i="30" s="1"/>
  <c r="J90" i="30"/>
  <c r="J143" i="30" s="1"/>
  <c r="J177" i="30" s="1"/>
  <c r="J163" i="30"/>
  <c r="J158" i="30"/>
  <c r="AS90" i="49"/>
  <c r="AS96" i="49"/>
  <c r="AS102" i="49"/>
  <c r="AS100" i="49"/>
  <c r="AS91" i="49"/>
  <c r="AS95" i="49"/>
  <c r="AS104" i="49"/>
  <c r="AS97" i="49"/>
  <c r="AS99" i="49"/>
  <c r="AS93" i="49"/>
  <c r="AS92" i="49"/>
  <c r="AS103" i="49"/>
  <c r="AS98" i="49"/>
  <c r="AS101" i="49"/>
  <c r="AS94" i="49"/>
  <c r="AR119" i="49"/>
  <c r="AR121" i="49"/>
  <c r="AC40" i="37"/>
  <c r="AB15" i="9" s="1"/>
  <c r="AB41" i="37"/>
  <c r="L31" i="30"/>
  <c r="L48" i="30" s="1"/>
  <c r="L84" i="30" s="1"/>
  <c r="L30" i="30"/>
  <c r="L47" i="30" s="1"/>
  <c r="L66" i="30" s="1"/>
  <c r="L29" i="30"/>
  <c r="L46" i="30" s="1"/>
  <c r="L65" i="30" s="1"/>
  <c r="L28" i="30"/>
  <c r="L45" i="30" s="1"/>
  <c r="L64" i="30" s="1"/>
  <c r="L27" i="30"/>
  <c r="L44" i="30" s="1"/>
  <c r="L80" i="30" s="1"/>
  <c r="L26" i="30"/>
  <c r="L43" i="30" s="1"/>
  <c r="L79" i="30" s="1"/>
  <c r="L25" i="30"/>
  <c r="L42" i="30" s="1"/>
  <c r="L78" i="30" s="1"/>
  <c r="L24" i="30"/>
  <c r="L41" i="30" s="1"/>
  <c r="L60" i="30" s="1"/>
  <c r="L23" i="30"/>
  <c r="L40" i="30" s="1"/>
  <c r="L76" i="30" s="1"/>
  <c r="L21" i="30"/>
  <c r="L38" i="30" s="1"/>
  <c r="L57" i="30" s="1"/>
  <c r="L22" i="30"/>
  <c r="L39" i="30" s="1"/>
  <c r="L58" i="30" s="1"/>
  <c r="L20" i="30"/>
  <c r="L37" i="30" s="1"/>
  <c r="L56" i="30" s="1"/>
  <c r="L19" i="30"/>
  <c r="L36" i="30" s="1"/>
  <c r="L55" i="30" s="1"/>
  <c r="L17" i="30"/>
  <c r="L34" i="30" s="1"/>
  <c r="L53" i="30" s="1"/>
  <c r="L18" i="30"/>
  <c r="L35" i="30" s="1"/>
  <c r="L71" i="30" s="1"/>
  <c r="AT52" i="49"/>
  <c r="AT47" i="49"/>
  <c r="AT42" i="49"/>
  <c r="AT50" i="49"/>
  <c r="AT45" i="49"/>
  <c r="AT40" i="49"/>
  <c r="AT49" i="49"/>
  <c r="AT44" i="49"/>
  <c r="AT39" i="49"/>
  <c r="AT54" i="49"/>
  <c r="AT43" i="49"/>
  <c r="AT48" i="49"/>
  <c r="AT41" i="49"/>
  <c r="AT38" i="49"/>
  <c r="AT46" i="49"/>
  <c r="AT51" i="49"/>
  <c r="AV11" i="49"/>
  <c r="AS106" i="49"/>
  <c r="AR117" i="49"/>
  <c r="AR120" i="49"/>
  <c r="AR110" i="49"/>
  <c r="AR115" i="49"/>
  <c r="AR108" i="49"/>
  <c r="AR113" i="49"/>
  <c r="AR112" i="49"/>
  <c r="AR116" i="49"/>
  <c r="AR118" i="49"/>
  <c r="AR114" i="49"/>
  <c r="AR109" i="49"/>
  <c r="AR111" i="49"/>
  <c r="AR107" i="49"/>
  <c r="AU63" i="49"/>
  <c r="AU58" i="49"/>
  <c r="AU68" i="49"/>
  <c r="AU67" i="49"/>
  <c r="AU61" i="49"/>
  <c r="AU56" i="49"/>
  <c r="AU64" i="49"/>
  <c r="AU57" i="49"/>
  <c r="AU69" i="49"/>
  <c r="AU59" i="49"/>
  <c r="AU62" i="49"/>
  <c r="AU55" i="49"/>
  <c r="AU31" i="49"/>
  <c r="AU27" i="49"/>
  <c r="AU23" i="49"/>
  <c r="AU65" i="49"/>
  <c r="AU60" i="49"/>
  <c r="AU37" i="49"/>
  <c r="AU72" i="49" s="1"/>
  <c r="AU66" i="49"/>
  <c r="AU28" i="49"/>
  <c r="AU21" i="49"/>
  <c r="AU33" i="49"/>
  <c r="AU34" i="49"/>
  <c r="AU35" i="49"/>
  <c r="AU32" i="49"/>
  <c r="AU24" i="49"/>
  <c r="AU22" i="49"/>
  <c r="AU30" i="49"/>
  <c r="AU26" i="49"/>
  <c r="AV20" i="49"/>
  <c r="AU29" i="49"/>
  <c r="AU25" i="49"/>
  <c r="K169" i="30"/>
  <c r="H45" i="12"/>
  <c r="F27" i="11"/>
  <c r="F61" i="11" s="1"/>
  <c r="F27" i="18"/>
  <c r="F61" i="18" s="1"/>
  <c r="F26" i="18"/>
  <c r="F60" i="18" s="1"/>
  <c r="H44" i="12"/>
  <c r="F26" i="11"/>
  <c r="F60" i="11" s="1"/>
  <c r="F30" i="11"/>
  <c r="F64" i="11" s="1"/>
  <c r="H48" i="12"/>
  <c r="F30" i="18"/>
  <c r="F64" i="18" s="1"/>
  <c r="H47" i="12"/>
  <c r="F29" i="11"/>
  <c r="F63" i="11" s="1"/>
  <c r="F29" i="18"/>
  <c r="F63" i="18" s="1"/>
  <c r="J169" i="30"/>
  <c r="J171" i="30"/>
  <c r="F32" i="11"/>
  <c r="F66" i="11" s="1"/>
  <c r="H50" i="12"/>
  <c r="F32" i="18"/>
  <c r="F66" i="18" s="1"/>
  <c r="H46" i="12"/>
  <c r="F28" i="18"/>
  <c r="F62" i="18" s="1"/>
  <c r="F28" i="11"/>
  <c r="F62" i="11" s="1"/>
  <c r="Z4" i="9"/>
  <c r="AE9" i="37"/>
  <c r="AA2" i="9"/>
  <c r="M8" i="30"/>
  <c r="M9" i="30" s="1"/>
  <c r="H161" i="11" l="1"/>
  <c r="H195" i="11" s="1"/>
  <c r="H126" i="18"/>
  <c r="H160" i="18" s="1"/>
  <c r="H148" i="11"/>
  <c r="H182" i="11" s="1"/>
  <c r="H113" i="18"/>
  <c r="H147" i="18" s="1"/>
  <c r="H132" i="18"/>
  <c r="H166" i="18" s="1"/>
  <c r="H167" i="11"/>
  <c r="H201" i="11" s="1"/>
  <c r="H149" i="11"/>
  <c r="H183" i="11" s="1"/>
  <c r="H114" i="18"/>
  <c r="H148" i="18" s="1"/>
  <c r="H160" i="11"/>
  <c r="H194" i="11" s="1"/>
  <c r="H125" i="18"/>
  <c r="H159" i="18" s="1"/>
  <c r="H146" i="11"/>
  <c r="H180" i="11" s="1"/>
  <c r="H111" i="18"/>
  <c r="H145" i="18" s="1"/>
  <c r="H164" i="11"/>
  <c r="H198" i="11" s="1"/>
  <c r="H129" i="18"/>
  <c r="H163" i="18" s="1"/>
  <c r="H116" i="18"/>
  <c r="H150" i="18" s="1"/>
  <c r="H151" i="11"/>
  <c r="H185" i="11" s="1"/>
  <c r="H165" i="11"/>
  <c r="H199" i="11" s="1"/>
  <c r="H130" i="18"/>
  <c r="H164" i="18" s="1"/>
  <c r="H166" i="11"/>
  <c r="H200" i="11" s="1"/>
  <c r="H131" i="18"/>
  <c r="H165" i="18" s="1"/>
  <c r="F155" i="18"/>
  <c r="H168" i="11"/>
  <c r="H202" i="11" s="1"/>
  <c r="H133" i="18"/>
  <c r="H167" i="18" s="1"/>
  <c r="H170" i="11"/>
  <c r="H204" i="11" s="1"/>
  <c r="H135" i="18"/>
  <c r="H169" i="18" s="1"/>
  <c r="H171" i="11"/>
  <c r="H205" i="11" s="1"/>
  <c r="H136" i="18"/>
  <c r="H170" i="18" s="1"/>
  <c r="H158" i="11"/>
  <c r="H192" i="11" s="1"/>
  <c r="H123" i="18"/>
  <c r="H157" i="18" s="1"/>
  <c r="G155" i="18"/>
  <c r="H162" i="11"/>
  <c r="H196" i="11" s="1"/>
  <c r="H127" i="18"/>
  <c r="H161" i="18" s="1"/>
  <c r="H154" i="11"/>
  <c r="H188" i="11" s="1"/>
  <c r="H119" i="18"/>
  <c r="H153" i="18" s="1"/>
  <c r="H150" i="11"/>
  <c r="H184" i="11" s="1"/>
  <c r="H115" i="18"/>
  <c r="H149" i="18" s="1"/>
  <c r="G138" i="18"/>
  <c r="H144" i="11"/>
  <c r="H178" i="11" s="1"/>
  <c r="H109" i="18"/>
  <c r="H143" i="18" s="1"/>
  <c r="H152" i="11"/>
  <c r="H186" i="11" s="1"/>
  <c r="H117" i="18"/>
  <c r="H151" i="18" s="1"/>
  <c r="F138" i="18"/>
  <c r="H112" i="18"/>
  <c r="H146" i="18" s="1"/>
  <c r="H147" i="11"/>
  <c r="H181" i="11" s="1"/>
  <c r="H145" i="11"/>
  <c r="H179" i="11" s="1"/>
  <c r="H110" i="18"/>
  <c r="H144" i="18" s="1"/>
  <c r="H159" i="11"/>
  <c r="H193" i="11" s="1"/>
  <c r="H124" i="18"/>
  <c r="H158" i="18" s="1"/>
  <c r="H143" i="11"/>
  <c r="H177" i="11" s="1"/>
  <c r="H108" i="18"/>
  <c r="H142" i="18" s="1"/>
  <c r="H157" i="11"/>
  <c r="H191" i="11" s="1"/>
  <c r="H122" i="18"/>
  <c r="H156" i="18" s="1"/>
  <c r="H141" i="11"/>
  <c r="H175" i="11" s="1"/>
  <c r="H106" i="18"/>
  <c r="H140" i="18" s="1"/>
  <c r="H163" i="11"/>
  <c r="H197" i="11" s="1"/>
  <c r="H128" i="18"/>
  <c r="H162" i="18" s="1"/>
  <c r="H140" i="11"/>
  <c r="H174" i="11" s="1"/>
  <c r="H105" i="18"/>
  <c r="H139" i="18" s="1"/>
  <c r="H153" i="11"/>
  <c r="H187" i="11" s="1"/>
  <c r="H118" i="18"/>
  <c r="H152" i="18" s="1"/>
  <c r="H169" i="11"/>
  <c r="H203" i="11" s="1"/>
  <c r="H134" i="18"/>
  <c r="H168" i="18" s="1"/>
  <c r="H142" i="11"/>
  <c r="H176" i="11" s="1"/>
  <c r="H107" i="18"/>
  <c r="H141" i="18" s="1"/>
  <c r="M112" i="30"/>
  <c r="M113" i="30"/>
  <c r="M108" i="30"/>
  <c r="M107" i="30"/>
  <c r="M109" i="30"/>
  <c r="M106" i="30"/>
  <c r="M119" i="30"/>
  <c r="M114" i="30"/>
  <c r="M116" i="30"/>
  <c r="M117" i="30"/>
  <c r="M110" i="30"/>
  <c r="M115" i="30"/>
  <c r="M111" i="30"/>
  <c r="M105" i="30"/>
  <c r="M118" i="30"/>
  <c r="M129" i="30"/>
  <c r="M127" i="30"/>
  <c r="M123" i="30"/>
  <c r="M133" i="30"/>
  <c r="M135" i="30"/>
  <c r="M131" i="30"/>
  <c r="M136" i="30"/>
  <c r="M130" i="30"/>
  <c r="M132" i="30"/>
  <c r="M126" i="30"/>
  <c r="M125" i="30"/>
  <c r="M134" i="30"/>
  <c r="M128" i="30"/>
  <c r="M122" i="30"/>
  <c r="M124" i="30"/>
  <c r="M10" i="30"/>
  <c r="AV13" i="49"/>
  <c r="AV12" i="49"/>
  <c r="AV15" i="49"/>
  <c r="G15" i="49" s="1"/>
  <c r="AV16" i="49"/>
  <c r="G16" i="49" s="1"/>
  <c r="H37" i="12"/>
  <c r="J87" i="30"/>
  <c r="J140" i="30" s="1"/>
  <c r="F36" i="11" s="1"/>
  <c r="F70" i="11" s="1"/>
  <c r="F42" i="11"/>
  <c r="F76" i="11" s="1"/>
  <c r="H60" i="12"/>
  <c r="J180" i="30"/>
  <c r="I77" i="13" s="1"/>
  <c r="M12" i="30"/>
  <c r="M13" i="30"/>
  <c r="AE19" i="37"/>
  <c r="AE27" i="37"/>
  <c r="AE20" i="37"/>
  <c r="AE21" i="37"/>
  <c r="AE28" i="37"/>
  <c r="AE22" i="37"/>
  <c r="AE29" i="37"/>
  <c r="AE24" i="37"/>
  <c r="AE26" i="37"/>
  <c r="AE23" i="37"/>
  <c r="AE31" i="37"/>
  <c r="AE30" i="37"/>
  <c r="AE32" i="37"/>
  <c r="AE33" i="37"/>
  <c r="AE25" i="37"/>
  <c r="AE10" i="37"/>
  <c r="AE13" i="37"/>
  <c r="AE14" i="37"/>
  <c r="F47" i="11"/>
  <c r="F81" i="11" s="1"/>
  <c r="AE11" i="37"/>
  <c r="AU78" i="49"/>
  <c r="AU74" i="49"/>
  <c r="AU79" i="49"/>
  <c r="AU85" i="49"/>
  <c r="AU73" i="49"/>
  <c r="AU84" i="49"/>
  <c r="AU80" i="49"/>
  <c r="AU81" i="49"/>
  <c r="AU82" i="49"/>
  <c r="AU75" i="49"/>
  <c r="AU86" i="49"/>
  <c r="AU76" i="49"/>
  <c r="AU87" i="49"/>
  <c r="AU77" i="49"/>
  <c r="AU83" i="49"/>
  <c r="AT123" i="49"/>
  <c r="AS127" i="49"/>
  <c r="AS134" i="49"/>
  <c r="AS135" i="49"/>
  <c r="AS131" i="49"/>
  <c r="AS130" i="49"/>
  <c r="AS125" i="49"/>
  <c r="AS138" i="49"/>
  <c r="AS137" i="49"/>
  <c r="AS124" i="49"/>
  <c r="AS129" i="49"/>
  <c r="AS126" i="49"/>
  <c r="AS132" i="49"/>
  <c r="AS128" i="49"/>
  <c r="AS133" i="49"/>
  <c r="AS136" i="49"/>
  <c r="AA33" i="9"/>
  <c r="AA31" i="9"/>
  <c r="AA34" i="9"/>
  <c r="AA32" i="9"/>
  <c r="J185" i="30"/>
  <c r="I31" i="13" s="1"/>
  <c r="H65" i="12"/>
  <c r="F50" i="18"/>
  <c r="F84" i="18" s="1"/>
  <c r="H68" i="12"/>
  <c r="G33" i="18"/>
  <c r="G67" i="18" s="1"/>
  <c r="Z30" i="9"/>
  <c r="Z29" i="9" s="1"/>
  <c r="G33" i="11"/>
  <c r="G67" i="11" s="1"/>
  <c r="K97" i="30"/>
  <c r="K150" i="30" s="1"/>
  <c r="G46" i="18" s="1"/>
  <c r="G80" i="18" s="1"/>
  <c r="K95" i="30"/>
  <c r="K148" i="30" s="1"/>
  <c r="I62" i="12" s="1"/>
  <c r="G29" i="11"/>
  <c r="G63" i="11" s="1"/>
  <c r="G29" i="18"/>
  <c r="G63" i="18" s="1"/>
  <c r="I47" i="12"/>
  <c r="G28" i="11"/>
  <c r="G62" i="11" s="1"/>
  <c r="G28" i="18"/>
  <c r="G62" i="18" s="1"/>
  <c r="G27" i="11"/>
  <c r="G61" i="11" s="1"/>
  <c r="G27" i="18"/>
  <c r="G61" i="18" s="1"/>
  <c r="L63" i="30"/>
  <c r="L97" i="30" s="1"/>
  <c r="L150" i="30" s="1"/>
  <c r="L67" i="30"/>
  <c r="L101" i="30" s="1"/>
  <c r="L154" i="30" s="1"/>
  <c r="L77" i="30"/>
  <c r="L164" i="30" s="1"/>
  <c r="J44" i="12" s="1"/>
  <c r="L70" i="30"/>
  <c r="L87" i="30" s="1"/>
  <c r="L140" i="30" s="1"/>
  <c r="L75" i="30"/>
  <c r="L163" i="30"/>
  <c r="J43" i="12" s="1"/>
  <c r="L74" i="30"/>
  <c r="L73" i="30"/>
  <c r="L82" i="30"/>
  <c r="L99" i="30" s="1"/>
  <c r="L152" i="30" s="1"/>
  <c r="L81" i="30"/>
  <c r="L168" i="30" s="1"/>
  <c r="J48" i="12" s="1"/>
  <c r="L83" i="30"/>
  <c r="L170" i="30" s="1"/>
  <c r="L54" i="30"/>
  <c r="L72" i="30"/>
  <c r="L59" i="30"/>
  <c r="L93" i="30" s="1"/>
  <c r="L146" i="30" s="1"/>
  <c r="L61" i="30"/>
  <c r="L95" i="30" s="1"/>
  <c r="L148" i="30" s="1"/>
  <c r="L166" i="30"/>
  <c r="H28" i="18" s="1"/>
  <c r="H62" i="18" s="1"/>
  <c r="L62" i="30"/>
  <c r="L96" i="30" s="1"/>
  <c r="L149" i="30" s="1"/>
  <c r="J175" i="30"/>
  <c r="I21" i="13" s="1"/>
  <c r="K89" i="30"/>
  <c r="K142" i="30" s="1"/>
  <c r="K90" i="30"/>
  <c r="K143" i="30" s="1"/>
  <c r="K177" i="30" s="1"/>
  <c r="K100" i="30"/>
  <c r="K153" i="30" s="1"/>
  <c r="I75" i="13"/>
  <c r="I24" i="13"/>
  <c r="I41" i="13"/>
  <c r="I58" i="13"/>
  <c r="K99" i="30"/>
  <c r="K152" i="30" s="1"/>
  <c r="G48" i="11" s="1"/>
  <c r="G82" i="11" s="1"/>
  <c r="K98" i="30"/>
  <c r="K151" i="30" s="1"/>
  <c r="K88" i="30"/>
  <c r="K141" i="30" s="1"/>
  <c r="F25" i="18"/>
  <c r="F59" i="18" s="1"/>
  <c r="F93" i="18" s="1"/>
  <c r="F25" i="11"/>
  <c r="F59" i="11" s="1"/>
  <c r="H43" i="12"/>
  <c r="J182" i="30"/>
  <c r="I62" i="13" s="1"/>
  <c r="F44" i="18"/>
  <c r="F78" i="18" s="1"/>
  <c r="F95" i="18" s="1"/>
  <c r="F44" i="11"/>
  <c r="F78" i="11" s="1"/>
  <c r="K52" i="30"/>
  <c r="I74" i="13"/>
  <c r="I57" i="13"/>
  <c r="I40" i="13"/>
  <c r="I23" i="13"/>
  <c r="I73" i="13"/>
  <c r="I56" i="13"/>
  <c r="I39" i="13"/>
  <c r="I22" i="13"/>
  <c r="AT90" i="49"/>
  <c r="AT93" i="49"/>
  <c r="AT95" i="49"/>
  <c r="AT92" i="49"/>
  <c r="AT91" i="49"/>
  <c r="AT102" i="49"/>
  <c r="AT101" i="49"/>
  <c r="AT98" i="49"/>
  <c r="AT97" i="49"/>
  <c r="AT99" i="49"/>
  <c r="AT103" i="49"/>
  <c r="AT104" i="49"/>
  <c r="AT100" i="49"/>
  <c r="AT94" i="49"/>
  <c r="AT96" i="49"/>
  <c r="AS119" i="49"/>
  <c r="AS121" i="49"/>
  <c r="F49" i="11"/>
  <c r="F83" i="11" s="1"/>
  <c r="I63" i="12"/>
  <c r="J187" i="30"/>
  <c r="F49" i="18"/>
  <c r="F83" i="18" s="1"/>
  <c r="F100" i="18" s="1"/>
  <c r="AD40" i="37"/>
  <c r="AC15" i="9" s="1"/>
  <c r="M31" i="30"/>
  <c r="M48" i="30" s="1"/>
  <c r="M67" i="30" s="1"/>
  <c r="M30" i="30"/>
  <c r="M47" i="30" s="1"/>
  <c r="M66" i="30" s="1"/>
  <c r="M28" i="30"/>
  <c r="M45" i="30" s="1"/>
  <c r="M81" i="30" s="1"/>
  <c r="M29" i="30"/>
  <c r="M46" i="30" s="1"/>
  <c r="M65" i="30" s="1"/>
  <c r="M27" i="30"/>
  <c r="M44" i="30" s="1"/>
  <c r="M26" i="30"/>
  <c r="M43" i="30" s="1"/>
  <c r="M62" i="30" s="1"/>
  <c r="M25" i="30"/>
  <c r="M42" i="30" s="1"/>
  <c r="M78" i="30" s="1"/>
  <c r="M24" i="30"/>
  <c r="M41" i="30" s="1"/>
  <c r="M77" i="30" s="1"/>
  <c r="M23" i="30"/>
  <c r="M40" i="30" s="1"/>
  <c r="M76" i="30" s="1"/>
  <c r="M21" i="30"/>
  <c r="M38" i="30" s="1"/>
  <c r="M57" i="30" s="1"/>
  <c r="M22" i="30"/>
  <c r="M39" i="30" s="1"/>
  <c r="M75" i="30" s="1"/>
  <c r="M19" i="30"/>
  <c r="M36" i="30" s="1"/>
  <c r="M55" i="30" s="1"/>
  <c r="M20" i="30"/>
  <c r="M37" i="30" s="1"/>
  <c r="M56" i="30" s="1"/>
  <c r="M18" i="30"/>
  <c r="M35" i="30" s="1"/>
  <c r="M71" i="30" s="1"/>
  <c r="M17" i="30"/>
  <c r="M34" i="30" s="1"/>
  <c r="M70" i="30" s="1"/>
  <c r="AC41" i="37"/>
  <c r="AU51" i="49"/>
  <c r="AU46" i="49"/>
  <c r="AU50" i="49"/>
  <c r="AU45" i="49"/>
  <c r="AU40" i="49"/>
  <c r="AU39" i="49"/>
  <c r="AU54" i="49"/>
  <c r="AU43" i="49"/>
  <c r="AU52" i="49"/>
  <c r="AU49" i="49"/>
  <c r="AU42" i="49"/>
  <c r="AU47" i="49"/>
  <c r="AU48" i="49"/>
  <c r="AU41" i="49"/>
  <c r="AU38" i="49"/>
  <c r="AU44" i="49"/>
  <c r="AV63" i="49"/>
  <c r="AV58" i="49"/>
  <c r="AV68" i="49"/>
  <c r="AV61" i="49"/>
  <c r="AV66" i="49"/>
  <c r="AV60" i="49"/>
  <c r="AV55" i="49"/>
  <c r="AV64" i="49"/>
  <c r="AV57" i="49"/>
  <c r="AV69" i="49"/>
  <c r="AV59" i="49"/>
  <c r="AV67" i="49"/>
  <c r="AV62" i="49"/>
  <c r="AV65" i="49"/>
  <c r="AV37" i="49"/>
  <c r="AV72" i="49" s="1"/>
  <c r="AV29" i="49"/>
  <c r="AV25" i="49"/>
  <c r="AV21" i="49"/>
  <c r="AV33" i="49"/>
  <c r="AV34" i="49"/>
  <c r="AV35" i="49"/>
  <c r="AV32" i="49"/>
  <c r="AV24" i="49"/>
  <c r="AV27" i="49"/>
  <c r="AV22" i="49"/>
  <c r="AV31" i="49"/>
  <c r="AV30" i="49"/>
  <c r="AV26" i="49"/>
  <c r="AV56" i="49"/>
  <c r="AV23" i="49"/>
  <c r="AV28" i="49"/>
  <c r="AS118" i="49"/>
  <c r="AS120" i="49"/>
  <c r="AS110" i="49"/>
  <c r="AS116" i="49"/>
  <c r="AS115" i="49"/>
  <c r="AS113" i="49"/>
  <c r="AS108" i="49"/>
  <c r="AS117" i="49"/>
  <c r="AS112" i="49"/>
  <c r="AS109" i="49"/>
  <c r="AS114" i="49"/>
  <c r="AS111" i="49"/>
  <c r="AS107" i="49"/>
  <c r="AT106" i="49"/>
  <c r="L167" i="30"/>
  <c r="L171" i="30"/>
  <c r="K170" i="30"/>
  <c r="F33" i="18"/>
  <c r="F67" i="18" s="1"/>
  <c r="H51" i="12"/>
  <c r="F33" i="11"/>
  <c r="F67" i="11" s="1"/>
  <c r="G42" i="18"/>
  <c r="G76" i="18" s="1"/>
  <c r="I60" i="12"/>
  <c r="G42" i="11"/>
  <c r="G76" i="11" s="1"/>
  <c r="F43" i="18"/>
  <c r="F77" i="18" s="1"/>
  <c r="H61" i="12"/>
  <c r="F43" i="11"/>
  <c r="F77" i="11" s="1"/>
  <c r="J181" i="30"/>
  <c r="F46" i="18"/>
  <c r="F80" i="18" s="1"/>
  <c r="F97" i="18" s="1"/>
  <c r="H64" i="12"/>
  <c r="J184" i="30"/>
  <c r="F46" i="11"/>
  <c r="F80" i="11" s="1"/>
  <c r="H49" i="12"/>
  <c r="F31" i="11"/>
  <c r="F65" i="11" s="1"/>
  <c r="F31" i="18"/>
  <c r="F65" i="18" s="1"/>
  <c r="F98" i="18"/>
  <c r="J188" i="30"/>
  <c r="K164" i="30"/>
  <c r="K181" i="30" s="1"/>
  <c r="H66" i="12"/>
  <c r="F48" i="11"/>
  <c r="F82" i="11" s="1"/>
  <c r="F48" i="18"/>
  <c r="F82" i="18" s="1"/>
  <c r="J186" i="30"/>
  <c r="G31" i="11"/>
  <c r="G65" i="11" s="1"/>
  <c r="I49" i="12"/>
  <c r="G31" i="18"/>
  <c r="G65" i="18" s="1"/>
  <c r="F45" i="11"/>
  <c r="F79" i="11" s="1"/>
  <c r="H63" i="12"/>
  <c r="F45" i="18"/>
  <c r="F79" i="18" s="1"/>
  <c r="J183" i="30"/>
  <c r="K168" i="30"/>
  <c r="I61" i="12"/>
  <c r="G43" i="11"/>
  <c r="G77" i="11" s="1"/>
  <c r="G43" i="18"/>
  <c r="G77" i="18" s="1"/>
  <c r="K163" i="30"/>
  <c r="AA4" i="9"/>
  <c r="K157" i="30"/>
  <c r="K161" i="30"/>
  <c r="K178" i="30" s="1"/>
  <c r="K159" i="30"/>
  <c r="K158" i="30"/>
  <c r="F19" i="18"/>
  <c r="F53" i="18" s="1"/>
  <c r="AF9" i="37"/>
  <c r="AB2" i="9"/>
  <c r="H56" i="12"/>
  <c r="F37" i="18"/>
  <c r="F71" i="18" s="1"/>
  <c r="F39" i="11"/>
  <c r="F73" i="11" s="1"/>
  <c r="F22" i="18"/>
  <c r="F56" i="18" s="1"/>
  <c r="H40" i="12"/>
  <c r="F22" i="11"/>
  <c r="F56" i="11" s="1"/>
  <c r="F21" i="18"/>
  <c r="F55" i="18" s="1"/>
  <c r="H39" i="12"/>
  <c r="F21" i="11"/>
  <c r="F55" i="11" s="1"/>
  <c r="F20" i="18"/>
  <c r="F54" i="18" s="1"/>
  <c r="H38" i="12"/>
  <c r="F20" i="11"/>
  <c r="F54" i="11" s="1"/>
  <c r="F23" i="18"/>
  <c r="F57" i="18" s="1"/>
  <c r="H41" i="12"/>
  <c r="F23" i="11"/>
  <c r="F57" i="11" s="1"/>
  <c r="N8" i="30"/>
  <c r="N9" i="30" s="1"/>
  <c r="I60" i="13" l="1"/>
  <c r="I165" i="11"/>
  <c r="I199" i="11" s="1"/>
  <c r="I130" i="18"/>
  <c r="I164" i="18" s="1"/>
  <c r="I112" i="18"/>
  <c r="I146" i="18" s="1"/>
  <c r="I147" i="11"/>
  <c r="I181" i="11" s="1"/>
  <c r="I136" i="18"/>
  <c r="I170" i="18" s="1"/>
  <c r="I171" i="11"/>
  <c r="I205" i="11" s="1"/>
  <c r="I166" i="11"/>
  <c r="I200" i="11" s="1"/>
  <c r="I131" i="18"/>
  <c r="I165" i="18" s="1"/>
  <c r="I170" i="11"/>
  <c r="I204" i="11" s="1"/>
  <c r="I135" i="18"/>
  <c r="I169" i="18" s="1"/>
  <c r="I168" i="11"/>
  <c r="I202" i="11" s="1"/>
  <c r="I133" i="18"/>
  <c r="I167" i="18" s="1"/>
  <c r="I158" i="11"/>
  <c r="I192" i="11" s="1"/>
  <c r="I123" i="18"/>
  <c r="I157" i="18" s="1"/>
  <c r="I162" i="11"/>
  <c r="I196" i="11" s="1"/>
  <c r="I127" i="18"/>
  <c r="I161" i="18" s="1"/>
  <c r="I164" i="11"/>
  <c r="I198" i="11" s="1"/>
  <c r="I129" i="18"/>
  <c r="I163" i="18" s="1"/>
  <c r="I118" i="18"/>
  <c r="I152" i="18" s="1"/>
  <c r="I153" i="11"/>
  <c r="I187" i="11" s="1"/>
  <c r="I140" i="11"/>
  <c r="I174" i="11" s="1"/>
  <c r="I105" i="18"/>
  <c r="I139" i="18" s="1"/>
  <c r="I146" i="11"/>
  <c r="I180" i="11" s="1"/>
  <c r="I111" i="18"/>
  <c r="I145" i="18" s="1"/>
  <c r="I150" i="11"/>
  <c r="I184" i="11" s="1"/>
  <c r="I115" i="18"/>
  <c r="I149" i="18" s="1"/>
  <c r="I145" i="11"/>
  <c r="I179" i="11" s="1"/>
  <c r="I110" i="18"/>
  <c r="I144" i="18" s="1"/>
  <c r="I152" i="11"/>
  <c r="I186" i="11" s="1"/>
  <c r="I117" i="18"/>
  <c r="I151" i="18" s="1"/>
  <c r="I151" i="11"/>
  <c r="I185" i="11" s="1"/>
  <c r="I116" i="18"/>
  <c r="I150" i="18" s="1"/>
  <c r="I159" i="11"/>
  <c r="I193" i="11" s="1"/>
  <c r="I124" i="18"/>
  <c r="I158" i="18" s="1"/>
  <c r="I114" i="18"/>
  <c r="I148" i="18" s="1"/>
  <c r="I149" i="11"/>
  <c r="I183" i="11" s="1"/>
  <c r="I157" i="11"/>
  <c r="I191" i="11" s="1"/>
  <c r="I122" i="18"/>
  <c r="I156" i="18" s="1"/>
  <c r="I154" i="11"/>
  <c r="I188" i="11" s="1"/>
  <c r="I119" i="18"/>
  <c r="I153" i="18" s="1"/>
  <c r="I163" i="11"/>
  <c r="I197" i="11" s="1"/>
  <c r="I128" i="18"/>
  <c r="I162" i="18" s="1"/>
  <c r="I141" i="11"/>
  <c r="I175" i="11" s="1"/>
  <c r="I106" i="18"/>
  <c r="I140" i="18" s="1"/>
  <c r="I169" i="11"/>
  <c r="I203" i="11" s="1"/>
  <c r="I134" i="18"/>
  <c r="I168" i="18" s="1"/>
  <c r="I144" i="11"/>
  <c r="I178" i="11" s="1"/>
  <c r="I109" i="18"/>
  <c r="I143" i="18" s="1"/>
  <c r="I160" i="11"/>
  <c r="I194" i="11" s="1"/>
  <c r="I125" i="18"/>
  <c r="I159" i="18" s="1"/>
  <c r="I142" i="11"/>
  <c r="I176" i="11" s="1"/>
  <c r="I107" i="18"/>
  <c r="I141" i="18" s="1"/>
  <c r="I161" i="11"/>
  <c r="I195" i="11" s="1"/>
  <c r="I126" i="18"/>
  <c r="I160" i="18" s="1"/>
  <c r="I143" i="11"/>
  <c r="I177" i="11" s="1"/>
  <c r="I108" i="18"/>
  <c r="I142" i="18" s="1"/>
  <c r="I167" i="11"/>
  <c r="I201" i="11" s="1"/>
  <c r="I132" i="18"/>
  <c r="I166" i="18" s="1"/>
  <c r="I148" i="11"/>
  <c r="I182" i="11" s="1"/>
  <c r="I113" i="18"/>
  <c r="I147" i="18" s="1"/>
  <c r="N110" i="30"/>
  <c r="N116" i="30"/>
  <c r="N113" i="30"/>
  <c r="N108" i="30"/>
  <c r="N105" i="30"/>
  <c r="N112" i="30"/>
  <c r="N117" i="30"/>
  <c r="N111" i="30"/>
  <c r="N118" i="30"/>
  <c r="N115" i="30"/>
  <c r="N109" i="30"/>
  <c r="N106" i="30"/>
  <c r="N107" i="30"/>
  <c r="N114" i="30"/>
  <c r="N122" i="30"/>
  <c r="N124" i="30"/>
  <c r="N126" i="30"/>
  <c r="N128" i="30"/>
  <c r="N129" i="30"/>
  <c r="N123" i="30"/>
  <c r="N127" i="30"/>
  <c r="N135" i="30"/>
  <c r="N132" i="30"/>
  <c r="N136" i="30"/>
  <c r="N133" i="30"/>
  <c r="N130" i="30"/>
  <c r="N125" i="30"/>
  <c r="N134" i="30"/>
  <c r="N131" i="30"/>
  <c r="N119" i="30"/>
  <c r="N10" i="30"/>
  <c r="I26" i="13"/>
  <c r="I43" i="13"/>
  <c r="I48" i="13"/>
  <c r="J174" i="30"/>
  <c r="I71" i="13" s="1"/>
  <c r="AF10" i="37"/>
  <c r="N12" i="30"/>
  <c r="N13" i="30"/>
  <c r="AF26" i="37"/>
  <c r="AF27" i="37"/>
  <c r="AF19" i="37"/>
  <c r="AF20" i="37"/>
  <c r="AF22" i="37"/>
  <c r="AF29" i="37"/>
  <c r="AF28" i="37"/>
  <c r="AF25" i="37"/>
  <c r="AF31" i="37"/>
  <c r="AF23" i="37"/>
  <c r="AF24" i="37"/>
  <c r="AF32" i="37"/>
  <c r="AF33" i="37"/>
  <c r="AF21" i="37"/>
  <c r="AF30" i="37"/>
  <c r="AF13" i="37"/>
  <c r="AF14" i="37"/>
  <c r="I65" i="13"/>
  <c r="H25" i="18"/>
  <c r="H59" i="18" s="1"/>
  <c r="I82" i="13"/>
  <c r="AF11" i="37"/>
  <c r="AV83" i="49"/>
  <c r="AV85" i="49"/>
  <c r="AV78" i="49"/>
  <c r="AV73" i="49"/>
  <c r="AV84" i="49"/>
  <c r="AV74" i="49"/>
  <c r="AV76" i="49"/>
  <c r="AV79" i="49"/>
  <c r="AV80" i="49"/>
  <c r="AV87" i="49"/>
  <c r="AV75" i="49"/>
  <c r="AV86" i="49"/>
  <c r="AV81" i="49"/>
  <c r="AV77" i="49"/>
  <c r="AV82" i="49"/>
  <c r="AU123" i="49"/>
  <c r="AT134" i="49"/>
  <c r="AT127" i="49"/>
  <c r="AT135" i="49"/>
  <c r="AT125" i="49"/>
  <c r="AT137" i="49"/>
  <c r="AT138" i="49"/>
  <c r="AT131" i="49"/>
  <c r="AT130" i="49"/>
  <c r="AT126" i="49"/>
  <c r="AT132" i="49"/>
  <c r="AT128" i="49"/>
  <c r="AT124" i="49"/>
  <c r="AT129" i="49"/>
  <c r="AT136" i="49"/>
  <c r="AT133" i="49"/>
  <c r="F101" i="18"/>
  <c r="AB33" i="9"/>
  <c r="AB32" i="9"/>
  <c r="AB31" i="9"/>
  <c r="AB34" i="9"/>
  <c r="G97" i="18"/>
  <c r="G44" i="18"/>
  <c r="G78" i="18" s="1"/>
  <c r="G95" i="18" s="1"/>
  <c r="K182" i="30"/>
  <c r="J45" i="13" s="1"/>
  <c r="G44" i="11"/>
  <c r="G78" i="11" s="1"/>
  <c r="H28" i="11"/>
  <c r="H62" i="11" s="1"/>
  <c r="AA30" i="9"/>
  <c r="AA29" i="9" s="1"/>
  <c r="J46" i="12"/>
  <c r="I66" i="12"/>
  <c r="K186" i="30"/>
  <c r="J83" i="13" s="1"/>
  <c r="G48" i="18"/>
  <c r="G82" i="18" s="1"/>
  <c r="G99" i="18" s="1"/>
  <c r="I72" i="13"/>
  <c r="I38" i="13"/>
  <c r="I55" i="13"/>
  <c r="L100" i="30"/>
  <c r="L153" i="30" s="1"/>
  <c r="H49" i="18" s="1"/>
  <c r="H83" i="18" s="1"/>
  <c r="K176" i="30"/>
  <c r="J39" i="13" s="1"/>
  <c r="H25" i="11"/>
  <c r="H59" i="11" s="1"/>
  <c r="H32" i="18"/>
  <c r="H66" i="18" s="1"/>
  <c r="J50" i="12"/>
  <c r="H32" i="11"/>
  <c r="H66" i="11" s="1"/>
  <c r="M54" i="30"/>
  <c r="M61" i="30"/>
  <c r="M95" i="30" s="1"/>
  <c r="M148" i="30" s="1"/>
  <c r="M73" i="30"/>
  <c r="M53" i="30"/>
  <c r="M87" i="30" s="1"/>
  <c r="M140" i="30" s="1"/>
  <c r="M84" i="30"/>
  <c r="M171" i="30" s="1"/>
  <c r="K51" i="12" s="1"/>
  <c r="M79" i="30"/>
  <c r="M83" i="30"/>
  <c r="M170" i="30" s="1"/>
  <c r="K50" i="12" s="1"/>
  <c r="M59" i="30"/>
  <c r="M82" i="30"/>
  <c r="M169" i="30" s="1"/>
  <c r="K49" i="12" s="1"/>
  <c r="M60" i="30"/>
  <c r="M64" i="30"/>
  <c r="M98" i="30" s="1"/>
  <c r="M151" i="30" s="1"/>
  <c r="M58" i="30"/>
  <c r="M63" i="30"/>
  <c r="M168" i="30"/>
  <c r="I30" i="11" s="1"/>
  <c r="I64" i="11" s="1"/>
  <c r="M80" i="30"/>
  <c r="M167" i="30" s="1"/>
  <c r="M74" i="30"/>
  <c r="M72" i="30"/>
  <c r="K175" i="30"/>
  <c r="J72" i="13" s="1"/>
  <c r="L88" i="30"/>
  <c r="L141" i="30" s="1"/>
  <c r="L89" i="30"/>
  <c r="L142" i="30" s="1"/>
  <c r="L90" i="30"/>
  <c r="L143" i="30" s="1"/>
  <c r="L94" i="30"/>
  <c r="L147" i="30" s="1"/>
  <c r="H43" i="11" s="1"/>
  <c r="H77" i="11" s="1"/>
  <c r="L98" i="30"/>
  <c r="L151" i="30" s="1"/>
  <c r="H47" i="11" s="1"/>
  <c r="H81" i="11" s="1"/>
  <c r="L91" i="30"/>
  <c r="L144" i="30" s="1"/>
  <c r="I79" i="13"/>
  <c r="I28" i="13"/>
  <c r="I45" i="13"/>
  <c r="I78" i="13"/>
  <c r="I61" i="13"/>
  <c r="I44" i="13"/>
  <c r="I27" i="13"/>
  <c r="I84" i="13"/>
  <c r="I67" i="13"/>
  <c r="I50" i="13"/>
  <c r="I33" i="13"/>
  <c r="L52" i="30"/>
  <c r="J75" i="13"/>
  <c r="J58" i="13"/>
  <c r="J41" i="13"/>
  <c r="J24" i="13"/>
  <c r="I83" i="13"/>
  <c r="I66" i="13"/>
  <c r="I49" i="13"/>
  <c r="I32" i="13"/>
  <c r="K174" i="30"/>
  <c r="J78" i="13"/>
  <c r="J61" i="13"/>
  <c r="J44" i="13"/>
  <c r="J27" i="13"/>
  <c r="I85" i="13"/>
  <c r="I68" i="13"/>
  <c r="I51" i="13"/>
  <c r="I34" i="13"/>
  <c r="I80" i="13"/>
  <c r="I63" i="13"/>
  <c r="I46" i="13"/>
  <c r="I29" i="13"/>
  <c r="J74" i="13"/>
  <c r="J57" i="13"/>
  <c r="J40" i="13"/>
  <c r="J23" i="13"/>
  <c r="I81" i="13"/>
  <c r="I64" i="13"/>
  <c r="I47" i="13"/>
  <c r="I30" i="13"/>
  <c r="AU99" i="49"/>
  <c r="AU90" i="49"/>
  <c r="AU92" i="49"/>
  <c r="AU100" i="49"/>
  <c r="AU93" i="49"/>
  <c r="AU97" i="49"/>
  <c r="AU95" i="49"/>
  <c r="AU104" i="49"/>
  <c r="AU101" i="49"/>
  <c r="AU102" i="49"/>
  <c r="AU98" i="49"/>
  <c r="AU94" i="49"/>
  <c r="AU96" i="49"/>
  <c r="AU103" i="49"/>
  <c r="AU91" i="49"/>
  <c r="AT119" i="49"/>
  <c r="AT121" i="49"/>
  <c r="G45" i="18"/>
  <c r="G79" i="18" s="1"/>
  <c r="G96" i="18" s="1"/>
  <c r="K183" i="30"/>
  <c r="H26" i="11"/>
  <c r="H60" i="11" s="1"/>
  <c r="H26" i="18"/>
  <c r="H60" i="18" s="1"/>
  <c r="M163" i="30"/>
  <c r="I25" i="11" s="1"/>
  <c r="I59" i="11" s="1"/>
  <c r="G45" i="11"/>
  <c r="G79" i="11" s="1"/>
  <c r="I64" i="12"/>
  <c r="H30" i="11"/>
  <c r="H64" i="11" s="1"/>
  <c r="H30" i="18"/>
  <c r="H64" i="18" s="1"/>
  <c r="N31" i="30"/>
  <c r="N48" i="30" s="1"/>
  <c r="N84" i="30" s="1"/>
  <c r="N30" i="30"/>
  <c r="N47" i="30" s="1"/>
  <c r="N83" i="30" s="1"/>
  <c r="N29" i="30"/>
  <c r="N46" i="30" s="1"/>
  <c r="N65" i="30" s="1"/>
  <c r="N28" i="30"/>
  <c r="N45" i="30" s="1"/>
  <c r="N27" i="30"/>
  <c r="N44" i="30" s="1"/>
  <c r="N80" i="30" s="1"/>
  <c r="N26" i="30"/>
  <c r="N43" i="30" s="1"/>
  <c r="N62" i="30" s="1"/>
  <c r="N25" i="30"/>
  <c r="N42" i="30" s="1"/>
  <c r="N61" i="30" s="1"/>
  <c r="N24" i="30"/>
  <c r="N41" i="30" s="1"/>
  <c r="N60" i="30" s="1"/>
  <c r="N23" i="30"/>
  <c r="N40" i="30" s="1"/>
  <c r="N76" i="30" s="1"/>
  <c r="N21" i="30"/>
  <c r="N38" i="30" s="1"/>
  <c r="N74" i="30" s="1"/>
  <c r="N22" i="30"/>
  <c r="N39" i="30" s="1"/>
  <c r="N75" i="30" s="1"/>
  <c r="N19" i="30"/>
  <c r="N36" i="30" s="1"/>
  <c r="N72" i="30" s="1"/>
  <c r="N20" i="30"/>
  <c r="N37" i="30" s="1"/>
  <c r="N73" i="30" s="1"/>
  <c r="N18" i="30"/>
  <c r="N35" i="30" s="1"/>
  <c r="N71" i="30" s="1"/>
  <c r="N17" i="30"/>
  <c r="N34" i="30" s="1"/>
  <c r="N70" i="30" s="1"/>
  <c r="K184" i="30"/>
  <c r="G46" i="11"/>
  <c r="G80" i="11" s="1"/>
  <c r="AE40" i="37"/>
  <c r="AD15" i="9" s="1"/>
  <c r="AD41" i="37"/>
  <c r="L165" i="30"/>
  <c r="H27" i="11" s="1"/>
  <c r="H61" i="11" s="1"/>
  <c r="H42" i="11"/>
  <c r="H76" i="11" s="1"/>
  <c r="AT111" i="49"/>
  <c r="AT116" i="49"/>
  <c r="AT109" i="49"/>
  <c r="AT108" i="49"/>
  <c r="AT114" i="49"/>
  <c r="AT113" i="49"/>
  <c r="AT118" i="49"/>
  <c r="AT115" i="49"/>
  <c r="AT120" i="49"/>
  <c r="AT110" i="49"/>
  <c r="AT107" i="49"/>
  <c r="AT117" i="49"/>
  <c r="AT112" i="49"/>
  <c r="AV54" i="49"/>
  <c r="AV51" i="49"/>
  <c r="AV46" i="49"/>
  <c r="AV41" i="49"/>
  <c r="AV50" i="49"/>
  <c r="AV45" i="49"/>
  <c r="AV40" i="49"/>
  <c r="AV39" i="49"/>
  <c r="AV43" i="49"/>
  <c r="AV52" i="49"/>
  <c r="AV49" i="49"/>
  <c r="AV42" i="49"/>
  <c r="AV48" i="49"/>
  <c r="AV38" i="49"/>
  <c r="AV47" i="49"/>
  <c r="AV44" i="49"/>
  <c r="AU106" i="49"/>
  <c r="M164" i="30"/>
  <c r="K44" i="12" s="1"/>
  <c r="G25" i="11"/>
  <c r="G59" i="11" s="1"/>
  <c r="I43" i="12"/>
  <c r="G25" i="18"/>
  <c r="G59" i="18" s="1"/>
  <c r="I65" i="12"/>
  <c r="G47" i="11"/>
  <c r="G81" i="11" s="1"/>
  <c r="K185" i="30"/>
  <c r="G47" i="18"/>
  <c r="G81" i="18" s="1"/>
  <c r="H45" i="18"/>
  <c r="H79" i="18" s="1"/>
  <c r="H96" i="18" s="1"/>
  <c r="J63" i="12"/>
  <c r="H45" i="11"/>
  <c r="H79" i="11" s="1"/>
  <c r="L183" i="30"/>
  <c r="I48" i="12"/>
  <c r="G30" i="11"/>
  <c r="G64" i="11" s="1"/>
  <c r="G30" i="18"/>
  <c r="G64" i="18" s="1"/>
  <c r="G32" i="11"/>
  <c r="G66" i="11" s="1"/>
  <c r="I50" i="12"/>
  <c r="G32" i="18"/>
  <c r="G66" i="18" s="1"/>
  <c r="F99" i="18"/>
  <c r="I44" i="12"/>
  <c r="G26" i="11"/>
  <c r="G60" i="11" s="1"/>
  <c r="G26" i="18"/>
  <c r="G60" i="18" s="1"/>
  <c r="G49" i="11"/>
  <c r="G83" i="11" s="1"/>
  <c r="I67" i="12"/>
  <c r="G49" i="18"/>
  <c r="G83" i="18" s="1"/>
  <c r="K187" i="30"/>
  <c r="H44" i="18"/>
  <c r="H78" i="18" s="1"/>
  <c r="J62" i="12"/>
  <c r="H44" i="11"/>
  <c r="H78" i="11" s="1"/>
  <c r="H33" i="11"/>
  <c r="H67" i="11" s="1"/>
  <c r="J51" i="12"/>
  <c r="H33" i="18"/>
  <c r="H67" i="18" s="1"/>
  <c r="F94" i="18"/>
  <c r="J47" i="12"/>
  <c r="H29" i="11"/>
  <c r="H63" i="11" s="1"/>
  <c r="H29" i="18"/>
  <c r="H63" i="18" s="1"/>
  <c r="H48" i="11"/>
  <c r="H82" i="11" s="1"/>
  <c r="J66" i="12"/>
  <c r="H48" i="18"/>
  <c r="H82" i="18" s="1"/>
  <c r="I68" i="12"/>
  <c r="G50" i="18"/>
  <c r="G84" i="18" s="1"/>
  <c r="K188" i="30"/>
  <c r="G50" i="11"/>
  <c r="G84" i="11" s="1"/>
  <c r="L169" i="30"/>
  <c r="L186" i="30" s="1"/>
  <c r="F96" i="18"/>
  <c r="K180" i="30"/>
  <c r="AB4" i="9"/>
  <c r="G19" i="18"/>
  <c r="G53" i="18" s="1"/>
  <c r="I37" i="12"/>
  <c r="G19" i="11"/>
  <c r="G53" i="11" s="1"/>
  <c r="F88" i="18"/>
  <c r="F38" i="18"/>
  <c r="F72" i="18" s="1"/>
  <c r="F89" i="18" s="1"/>
  <c r="AG9" i="37"/>
  <c r="AC2" i="9"/>
  <c r="F38" i="11"/>
  <c r="F72" i="11" s="1"/>
  <c r="H57" i="12"/>
  <c r="F37" i="11"/>
  <c r="F71" i="11" s="1"/>
  <c r="H55" i="12"/>
  <c r="F40" i="18"/>
  <c r="F74" i="18" s="1"/>
  <c r="F91" i="18" s="1"/>
  <c r="H58" i="12"/>
  <c r="F40" i="11"/>
  <c r="F74" i="11" s="1"/>
  <c r="F39" i="18"/>
  <c r="F73" i="18" s="1"/>
  <c r="F90" i="18" s="1"/>
  <c r="G21" i="18"/>
  <c r="G55" i="18" s="1"/>
  <c r="I39" i="12"/>
  <c r="G21" i="11"/>
  <c r="G55" i="11" s="1"/>
  <c r="G22" i="18"/>
  <c r="G56" i="18" s="1"/>
  <c r="I40" i="12"/>
  <c r="G22" i="11"/>
  <c r="G56" i="11" s="1"/>
  <c r="G20" i="18"/>
  <c r="G54" i="18" s="1"/>
  <c r="I38" i="12"/>
  <c r="G20" i="11"/>
  <c r="G54" i="11" s="1"/>
  <c r="G38" i="18"/>
  <c r="G72" i="18" s="1"/>
  <c r="I56" i="12"/>
  <c r="G38" i="11"/>
  <c r="G72" i="11" s="1"/>
  <c r="G23" i="18"/>
  <c r="G57" i="18" s="1"/>
  <c r="I41" i="12"/>
  <c r="G23" i="11"/>
  <c r="G57" i="11" s="1"/>
  <c r="G40" i="18"/>
  <c r="G74" i="18" s="1"/>
  <c r="I58" i="12"/>
  <c r="G40" i="11"/>
  <c r="G74" i="11" s="1"/>
  <c r="G39" i="18"/>
  <c r="G73" i="18" s="1"/>
  <c r="I57" i="12"/>
  <c r="G39" i="11"/>
  <c r="G73" i="11" s="1"/>
  <c r="H54" i="12"/>
  <c r="G37" i="18"/>
  <c r="G71" i="18" s="1"/>
  <c r="I55" i="12"/>
  <c r="G37" i="11"/>
  <c r="G71" i="11" s="1"/>
  <c r="F36" i="18"/>
  <c r="F70" i="18" s="1"/>
  <c r="O8" i="30"/>
  <c r="O9" i="30" s="1"/>
  <c r="J157" i="11" l="1"/>
  <c r="J191" i="11" s="1"/>
  <c r="J122" i="18"/>
  <c r="J156" i="18" s="1"/>
  <c r="J149" i="11"/>
  <c r="J183" i="11" s="1"/>
  <c r="J114" i="18"/>
  <c r="J148" i="18" s="1"/>
  <c r="H138" i="18"/>
  <c r="J142" i="11"/>
  <c r="J176" i="11" s="1"/>
  <c r="J107" i="18"/>
  <c r="J141" i="18" s="1"/>
  <c r="J141" i="11"/>
  <c r="J175" i="11" s="1"/>
  <c r="J106" i="18"/>
  <c r="J140" i="18" s="1"/>
  <c r="J144" i="11"/>
  <c r="J178" i="11" s="1"/>
  <c r="J109" i="18"/>
  <c r="J143" i="18" s="1"/>
  <c r="J150" i="11"/>
  <c r="J184" i="11" s="1"/>
  <c r="J115" i="18"/>
  <c r="J149" i="18" s="1"/>
  <c r="J118" i="18"/>
  <c r="J152" i="18" s="1"/>
  <c r="J153" i="11"/>
  <c r="J187" i="11" s="1"/>
  <c r="J119" i="18"/>
  <c r="J153" i="18" s="1"/>
  <c r="J154" i="11"/>
  <c r="J188" i="11" s="1"/>
  <c r="J146" i="11"/>
  <c r="J180" i="11" s="1"/>
  <c r="J111" i="18"/>
  <c r="J145" i="18" s="1"/>
  <c r="J166" i="11"/>
  <c r="J200" i="11" s="1"/>
  <c r="J131" i="18"/>
  <c r="J165" i="18" s="1"/>
  <c r="J152" i="11"/>
  <c r="J186" i="11" s="1"/>
  <c r="J117" i="18"/>
  <c r="J151" i="18" s="1"/>
  <c r="J169" i="11"/>
  <c r="J203" i="11" s="1"/>
  <c r="J134" i="18"/>
  <c r="J168" i="18" s="1"/>
  <c r="J112" i="18"/>
  <c r="J146" i="18" s="1"/>
  <c r="J147" i="11"/>
  <c r="J181" i="11" s="1"/>
  <c r="J160" i="11"/>
  <c r="J194" i="11" s="1"/>
  <c r="J125" i="18"/>
  <c r="J159" i="18" s="1"/>
  <c r="J140" i="11"/>
  <c r="J174" i="11" s="1"/>
  <c r="J105" i="18"/>
  <c r="J139" i="18" s="1"/>
  <c r="J165" i="11"/>
  <c r="J199" i="11" s="1"/>
  <c r="J130" i="18"/>
  <c r="J164" i="18" s="1"/>
  <c r="J143" i="11"/>
  <c r="J177" i="11" s="1"/>
  <c r="J108" i="18"/>
  <c r="J142" i="18" s="1"/>
  <c r="J168" i="11"/>
  <c r="J202" i="11" s="1"/>
  <c r="J133" i="18"/>
  <c r="J167" i="18" s="1"/>
  <c r="J148" i="11"/>
  <c r="J182" i="11" s="1"/>
  <c r="J113" i="18"/>
  <c r="J147" i="18" s="1"/>
  <c r="J171" i="11"/>
  <c r="J205" i="11" s="1"/>
  <c r="J136" i="18"/>
  <c r="J170" i="18" s="1"/>
  <c r="J151" i="11"/>
  <c r="J185" i="11" s="1"/>
  <c r="J116" i="18"/>
  <c r="J150" i="18" s="1"/>
  <c r="J167" i="11"/>
  <c r="J201" i="11" s="1"/>
  <c r="J132" i="18"/>
  <c r="J166" i="18" s="1"/>
  <c r="J145" i="11"/>
  <c r="J179" i="11" s="1"/>
  <c r="J110" i="18"/>
  <c r="J144" i="18" s="1"/>
  <c r="J170" i="11"/>
  <c r="J204" i="11" s="1"/>
  <c r="J135" i="18"/>
  <c r="J169" i="18" s="1"/>
  <c r="J127" i="18"/>
  <c r="J161" i="18" s="1"/>
  <c r="J162" i="11"/>
  <c r="J196" i="11" s="1"/>
  <c r="J158" i="11"/>
  <c r="J192" i="11" s="1"/>
  <c r="J123" i="18"/>
  <c r="J157" i="18" s="1"/>
  <c r="J164" i="11"/>
  <c r="J198" i="11" s="1"/>
  <c r="J129" i="18"/>
  <c r="J163" i="18" s="1"/>
  <c r="J163" i="11"/>
  <c r="J197" i="11" s="1"/>
  <c r="J128" i="18"/>
  <c r="J162" i="18" s="1"/>
  <c r="J161" i="11"/>
  <c r="J195" i="11" s="1"/>
  <c r="J126" i="18"/>
  <c r="J160" i="18" s="1"/>
  <c r="H155" i="18"/>
  <c r="J159" i="11"/>
  <c r="J193" i="11" s="1"/>
  <c r="J124" i="18"/>
  <c r="J158" i="18" s="1"/>
  <c r="O115" i="30"/>
  <c r="O114" i="30"/>
  <c r="O118" i="30"/>
  <c r="O108" i="30"/>
  <c r="O112" i="30"/>
  <c r="O109" i="30"/>
  <c r="O106" i="30"/>
  <c r="O110" i="30"/>
  <c r="O105" i="30"/>
  <c r="O117" i="30"/>
  <c r="O107" i="30"/>
  <c r="O113" i="30"/>
  <c r="O116" i="30"/>
  <c r="O111" i="30"/>
  <c r="O119" i="30"/>
  <c r="O134" i="30"/>
  <c r="O122" i="30"/>
  <c r="O124" i="30"/>
  <c r="O128" i="30"/>
  <c r="O130" i="30"/>
  <c r="O135" i="30"/>
  <c r="O123" i="30"/>
  <c r="O126" i="30"/>
  <c r="O129" i="30"/>
  <c r="O136" i="30"/>
  <c r="O132" i="30"/>
  <c r="O133" i="30"/>
  <c r="O127" i="30"/>
  <c r="O125" i="30"/>
  <c r="O131" i="30"/>
  <c r="O10" i="30"/>
  <c r="I37" i="13"/>
  <c r="I20" i="13"/>
  <c r="I54" i="13"/>
  <c r="O12" i="30"/>
  <c r="O13" i="30"/>
  <c r="AG33" i="37"/>
  <c r="AG19" i="37"/>
  <c r="AG26" i="37"/>
  <c r="AG27" i="37"/>
  <c r="AG28" i="37"/>
  <c r="AG22" i="37"/>
  <c r="AG20" i="37"/>
  <c r="AG29" i="37"/>
  <c r="AG31" i="37"/>
  <c r="AG32" i="37"/>
  <c r="AG23" i="37"/>
  <c r="AG25" i="37"/>
  <c r="AG24" i="37"/>
  <c r="AG30" i="37"/>
  <c r="AG21" i="37"/>
  <c r="AG10" i="37"/>
  <c r="AG14" i="37"/>
  <c r="AG13" i="37"/>
  <c r="J79" i="13"/>
  <c r="J28" i="13"/>
  <c r="J62" i="13"/>
  <c r="AG11" i="37"/>
  <c r="AV123" i="49"/>
  <c r="AU127" i="49"/>
  <c r="AU135" i="49"/>
  <c r="AU134" i="49"/>
  <c r="AU125" i="49"/>
  <c r="AU137" i="49"/>
  <c r="AU138" i="49"/>
  <c r="AU131" i="49"/>
  <c r="AU130" i="49"/>
  <c r="AU129" i="49"/>
  <c r="AU128" i="49"/>
  <c r="AU136" i="49"/>
  <c r="AU132" i="49"/>
  <c r="AU133" i="49"/>
  <c r="AU124" i="49"/>
  <c r="AU126" i="49"/>
  <c r="AC33" i="9"/>
  <c r="AC31" i="9"/>
  <c r="AC32" i="9"/>
  <c r="AC34" i="9"/>
  <c r="H49" i="11"/>
  <c r="H83" i="11" s="1"/>
  <c r="J22" i="13"/>
  <c r="J56" i="13"/>
  <c r="J49" i="13"/>
  <c r="J32" i="13"/>
  <c r="J66" i="13"/>
  <c r="L187" i="30"/>
  <c r="K67" i="13" s="1"/>
  <c r="J67" i="12"/>
  <c r="AB30" i="9"/>
  <c r="AB29" i="9" s="1"/>
  <c r="J73" i="13"/>
  <c r="M97" i="30"/>
  <c r="M150" i="30" s="1"/>
  <c r="I46" i="11" s="1"/>
  <c r="I80" i="11" s="1"/>
  <c r="J65" i="12"/>
  <c r="H47" i="18"/>
  <c r="H81" i="18" s="1"/>
  <c r="H98" i="18" s="1"/>
  <c r="L185" i="30"/>
  <c r="K48" i="13" s="1"/>
  <c r="H43" i="18"/>
  <c r="H77" i="18" s="1"/>
  <c r="H94" i="18" s="1"/>
  <c r="L181" i="30"/>
  <c r="K78" i="13" s="1"/>
  <c r="H100" i="18"/>
  <c r="I29" i="11"/>
  <c r="I63" i="11" s="1"/>
  <c r="I29" i="18"/>
  <c r="I63" i="18" s="1"/>
  <c r="K47" i="12"/>
  <c r="J21" i="13"/>
  <c r="J38" i="13"/>
  <c r="J55" i="13"/>
  <c r="J61" i="12"/>
  <c r="I30" i="18"/>
  <c r="I64" i="18" s="1"/>
  <c r="K48" i="12"/>
  <c r="N53" i="30"/>
  <c r="N87" i="30" s="1"/>
  <c r="N140" i="30" s="1"/>
  <c r="N79" i="30"/>
  <c r="N166" i="30" s="1"/>
  <c r="L46" i="12" s="1"/>
  <c r="N56" i="30"/>
  <c r="N66" i="30"/>
  <c r="N100" i="30" s="1"/>
  <c r="N153" i="30" s="1"/>
  <c r="N57" i="30"/>
  <c r="N78" i="30"/>
  <c r="N165" i="30" s="1"/>
  <c r="N54" i="30"/>
  <c r="N58" i="30"/>
  <c r="N55" i="30"/>
  <c r="N82" i="30"/>
  <c r="N169" i="30" s="1"/>
  <c r="N59" i="30"/>
  <c r="N93" i="30" s="1"/>
  <c r="N146" i="30" s="1"/>
  <c r="N77" i="30"/>
  <c r="N164" i="30" s="1"/>
  <c r="J26" i="11" s="1"/>
  <c r="J60" i="11" s="1"/>
  <c r="N63" i="30"/>
  <c r="N81" i="30"/>
  <c r="N168" i="30" s="1"/>
  <c r="N67" i="30"/>
  <c r="N64" i="30"/>
  <c r="N170" i="30"/>
  <c r="L50" i="12" s="1"/>
  <c r="M96" i="30"/>
  <c r="M149" i="30" s="1"/>
  <c r="M89" i="30"/>
  <c r="M142" i="30" s="1"/>
  <c r="M88" i="30"/>
  <c r="M141" i="30" s="1"/>
  <c r="M91" i="30"/>
  <c r="M144" i="30" s="1"/>
  <c r="M90" i="30"/>
  <c r="M143" i="30" s="1"/>
  <c r="M93" i="30"/>
  <c r="M146" i="30" s="1"/>
  <c r="K60" i="12" s="1"/>
  <c r="M94" i="30"/>
  <c r="M147" i="30" s="1"/>
  <c r="K61" i="12" s="1"/>
  <c r="M99" i="30"/>
  <c r="M152" i="30" s="1"/>
  <c r="I48" i="11" s="1"/>
  <c r="I82" i="11" s="1"/>
  <c r="M100" i="30"/>
  <c r="M153" i="30" s="1"/>
  <c r="K67" i="12" s="1"/>
  <c r="M101" i="30"/>
  <c r="M154" i="30" s="1"/>
  <c r="I50" i="18" s="1"/>
  <c r="I84" i="18" s="1"/>
  <c r="J82" i="13"/>
  <c r="J65" i="13"/>
  <c r="J48" i="13"/>
  <c r="J31" i="13"/>
  <c r="K83" i="13"/>
  <c r="K66" i="13"/>
  <c r="K49" i="13"/>
  <c r="K32" i="13"/>
  <c r="J85" i="13"/>
  <c r="J68" i="13"/>
  <c r="J51" i="13"/>
  <c r="J34" i="13"/>
  <c r="J81" i="13"/>
  <c r="J64" i="13"/>
  <c r="J47" i="13"/>
  <c r="J30" i="13"/>
  <c r="J80" i="13"/>
  <c r="J63" i="13"/>
  <c r="J46" i="13"/>
  <c r="J29" i="13"/>
  <c r="J71" i="13"/>
  <c r="J54" i="13"/>
  <c r="J37" i="13"/>
  <c r="J77" i="13"/>
  <c r="J60" i="13"/>
  <c r="J26" i="13"/>
  <c r="K80" i="13"/>
  <c r="K63" i="13"/>
  <c r="K46" i="13"/>
  <c r="K29" i="13"/>
  <c r="M52" i="30"/>
  <c r="J84" i="13"/>
  <c r="J67" i="13"/>
  <c r="J50" i="13"/>
  <c r="J33" i="13"/>
  <c r="AV98" i="49"/>
  <c r="AV90" i="49"/>
  <c r="AV92" i="49"/>
  <c r="AV95" i="49"/>
  <c r="AV96" i="49"/>
  <c r="AV103" i="49"/>
  <c r="AV100" i="49"/>
  <c r="AV102" i="49"/>
  <c r="AV104" i="49"/>
  <c r="AV97" i="49"/>
  <c r="AV93" i="49"/>
  <c r="AV99" i="49"/>
  <c r="AV91" i="49"/>
  <c r="AV94" i="49"/>
  <c r="AV101" i="49"/>
  <c r="AU119" i="49"/>
  <c r="AU121" i="49"/>
  <c r="J60" i="12"/>
  <c r="I32" i="11"/>
  <c r="I66" i="11" s="1"/>
  <c r="I32" i="18"/>
  <c r="I66" i="18" s="1"/>
  <c r="I33" i="11"/>
  <c r="I67" i="11" s="1"/>
  <c r="I25" i="18"/>
  <c r="I59" i="18" s="1"/>
  <c r="K43" i="12"/>
  <c r="I26" i="18"/>
  <c r="I60" i="18" s="1"/>
  <c r="I26" i="11"/>
  <c r="I60" i="11" s="1"/>
  <c r="I31" i="11"/>
  <c r="I65" i="11" s="1"/>
  <c r="H42" i="18"/>
  <c r="H76" i="18" s="1"/>
  <c r="H93" i="18" s="1"/>
  <c r="I33" i="18"/>
  <c r="I67" i="18" s="1"/>
  <c r="L180" i="30"/>
  <c r="I31" i="18"/>
  <c r="I65" i="18" s="1"/>
  <c r="H27" i="18"/>
  <c r="H61" i="18" s="1"/>
  <c r="H95" i="18" s="1"/>
  <c r="L182" i="30"/>
  <c r="J45" i="12"/>
  <c r="AE41" i="37"/>
  <c r="AF40" i="37"/>
  <c r="AE15" i="9" s="1"/>
  <c r="N167" i="30"/>
  <c r="J29" i="18" s="1"/>
  <c r="J63" i="18" s="1"/>
  <c r="O31" i="30"/>
  <c r="O48" i="30" s="1"/>
  <c r="O67" i="30" s="1"/>
  <c r="O29" i="30"/>
  <c r="O46" i="30" s="1"/>
  <c r="O65" i="30" s="1"/>
  <c r="O30" i="30"/>
  <c r="O47" i="30" s="1"/>
  <c r="O83" i="30" s="1"/>
  <c r="O28" i="30"/>
  <c r="O45" i="30" s="1"/>
  <c r="O81" i="30" s="1"/>
  <c r="O27" i="30"/>
  <c r="O44" i="30" s="1"/>
  <c r="O80" i="30" s="1"/>
  <c r="O26" i="30"/>
  <c r="O43" i="30" s="1"/>
  <c r="O62" i="30" s="1"/>
  <c r="O25" i="30"/>
  <c r="O42" i="30" s="1"/>
  <c r="O78" i="30" s="1"/>
  <c r="O24" i="30"/>
  <c r="O41" i="30" s="1"/>
  <c r="O77" i="30" s="1"/>
  <c r="O23" i="30"/>
  <c r="O40" i="30" s="1"/>
  <c r="O59" i="30" s="1"/>
  <c r="O22" i="30"/>
  <c r="O39" i="30" s="1"/>
  <c r="O75" i="30" s="1"/>
  <c r="O21" i="30"/>
  <c r="O38" i="30" s="1"/>
  <c r="O74" i="30" s="1"/>
  <c r="O19" i="30"/>
  <c r="O36" i="30" s="1"/>
  <c r="O55" i="30" s="1"/>
  <c r="O18" i="30"/>
  <c r="O35" i="30" s="1"/>
  <c r="O71" i="30" s="1"/>
  <c r="O20" i="30"/>
  <c r="O37" i="30" s="1"/>
  <c r="O56" i="30" s="1"/>
  <c r="O17" i="30"/>
  <c r="O34" i="30" s="1"/>
  <c r="O53" i="30" s="1"/>
  <c r="AV106" i="49"/>
  <c r="AU116" i="49"/>
  <c r="AU109" i="49"/>
  <c r="AU114" i="49"/>
  <c r="AU107" i="49"/>
  <c r="AU108" i="49"/>
  <c r="AU118" i="49"/>
  <c r="AU120" i="49"/>
  <c r="AU112" i="49"/>
  <c r="AU113" i="49"/>
  <c r="AU115" i="49"/>
  <c r="AU117" i="49"/>
  <c r="AU110" i="49"/>
  <c r="AU111" i="49"/>
  <c r="N171" i="30"/>
  <c r="J33" i="18" s="1"/>
  <c r="J67" i="18" s="1"/>
  <c r="G98" i="18"/>
  <c r="G101" i="18"/>
  <c r="I44" i="18"/>
  <c r="I78" i="18" s="1"/>
  <c r="K62" i="12"/>
  <c r="I44" i="11"/>
  <c r="I78" i="11" s="1"/>
  <c r="G100" i="18"/>
  <c r="G93" i="18"/>
  <c r="M166" i="30"/>
  <c r="H50" i="11"/>
  <c r="H84" i="11" s="1"/>
  <c r="J68" i="12"/>
  <c r="L188" i="30"/>
  <c r="H50" i="18"/>
  <c r="H84" i="18" s="1"/>
  <c r="H101" i="18" s="1"/>
  <c r="H31" i="11"/>
  <c r="H65" i="11" s="1"/>
  <c r="J49" i="12"/>
  <c r="H31" i="18"/>
  <c r="H65" i="18" s="1"/>
  <c r="M165" i="30"/>
  <c r="H46" i="11"/>
  <c r="H80" i="11" s="1"/>
  <c r="H46" i="18"/>
  <c r="H80" i="18" s="1"/>
  <c r="J64" i="12"/>
  <c r="L184" i="30"/>
  <c r="G94" i="18"/>
  <c r="AC4" i="9"/>
  <c r="N158" i="30"/>
  <c r="AH9" i="37"/>
  <c r="AD2" i="9"/>
  <c r="G89" i="18"/>
  <c r="G91" i="18"/>
  <c r="G90" i="18"/>
  <c r="I54" i="12"/>
  <c r="G36" i="11"/>
  <c r="G70" i="11" s="1"/>
  <c r="G88" i="18"/>
  <c r="F87" i="18"/>
  <c r="G36" i="18"/>
  <c r="G70" i="18" s="1"/>
  <c r="P8" i="30"/>
  <c r="P9" i="30" s="1"/>
  <c r="I155" i="18" l="1"/>
  <c r="I138" i="18"/>
  <c r="K146" i="11"/>
  <c r="K180" i="11" s="1"/>
  <c r="K111" i="18"/>
  <c r="K145" i="18" s="1"/>
  <c r="K116" i="18"/>
  <c r="K150" i="18" s="1"/>
  <c r="K151" i="11"/>
  <c r="K185" i="11" s="1"/>
  <c r="K113" i="18"/>
  <c r="K147" i="18" s="1"/>
  <c r="K148" i="11"/>
  <c r="K182" i="11" s="1"/>
  <c r="K142" i="11"/>
  <c r="K176" i="11" s="1"/>
  <c r="K107" i="18"/>
  <c r="K141" i="18" s="1"/>
  <c r="K152" i="11"/>
  <c r="K186" i="11" s="1"/>
  <c r="K117" i="18"/>
  <c r="K151" i="18" s="1"/>
  <c r="K140" i="11"/>
  <c r="K174" i="11" s="1"/>
  <c r="K105" i="18"/>
  <c r="K139" i="18" s="1"/>
  <c r="K166" i="11"/>
  <c r="K200" i="11" s="1"/>
  <c r="K131" i="18"/>
  <c r="K165" i="18" s="1"/>
  <c r="K145" i="11"/>
  <c r="K179" i="11" s="1"/>
  <c r="K110" i="18"/>
  <c r="K144" i="18" s="1"/>
  <c r="K160" i="11"/>
  <c r="K194" i="11" s="1"/>
  <c r="K125" i="18"/>
  <c r="K159" i="18" s="1"/>
  <c r="K141" i="11"/>
  <c r="K175" i="11" s="1"/>
  <c r="K106" i="18"/>
  <c r="K140" i="18" s="1"/>
  <c r="K127" i="18"/>
  <c r="K161" i="18" s="1"/>
  <c r="K162" i="11"/>
  <c r="K196" i="11" s="1"/>
  <c r="K109" i="18"/>
  <c r="K143" i="18" s="1"/>
  <c r="K144" i="11"/>
  <c r="K178" i="11" s="1"/>
  <c r="K168" i="11"/>
  <c r="K202" i="11" s="1"/>
  <c r="K133" i="18"/>
  <c r="K167" i="18" s="1"/>
  <c r="K147" i="11"/>
  <c r="K181" i="11" s="1"/>
  <c r="K112" i="18"/>
  <c r="K146" i="18" s="1"/>
  <c r="K167" i="11"/>
  <c r="K201" i="11" s="1"/>
  <c r="K132" i="18"/>
  <c r="K166" i="18" s="1"/>
  <c r="K143" i="11"/>
  <c r="K177" i="11" s="1"/>
  <c r="K108" i="18"/>
  <c r="K142" i="18" s="1"/>
  <c r="K118" i="18"/>
  <c r="K152" i="18" s="1"/>
  <c r="K153" i="11"/>
  <c r="K187" i="11" s="1"/>
  <c r="K136" i="18"/>
  <c r="K170" i="18" s="1"/>
  <c r="K171" i="11"/>
  <c r="K205" i="11" s="1"/>
  <c r="K164" i="11"/>
  <c r="K198" i="11" s="1"/>
  <c r="K129" i="18"/>
  <c r="K163" i="18" s="1"/>
  <c r="K114" i="18"/>
  <c r="K148" i="18" s="1"/>
  <c r="K149" i="11"/>
  <c r="K183" i="11" s="1"/>
  <c r="K126" i="18"/>
  <c r="K160" i="18" s="1"/>
  <c r="K161" i="11"/>
  <c r="K195" i="11" s="1"/>
  <c r="K150" i="11"/>
  <c r="K184" i="11" s="1"/>
  <c r="K115" i="18"/>
  <c r="K149" i="18" s="1"/>
  <c r="K123" i="18"/>
  <c r="K157" i="18" s="1"/>
  <c r="K158" i="11"/>
  <c r="K192" i="11" s="1"/>
  <c r="K170" i="11"/>
  <c r="K204" i="11" s="1"/>
  <c r="K135" i="18"/>
  <c r="K169" i="18" s="1"/>
  <c r="K165" i="11"/>
  <c r="K199" i="11" s="1"/>
  <c r="K130" i="18"/>
  <c r="K164" i="18" s="1"/>
  <c r="K163" i="11"/>
  <c r="K197" i="11" s="1"/>
  <c r="K128" i="18"/>
  <c r="K162" i="18" s="1"/>
  <c r="K159" i="11"/>
  <c r="K193" i="11" s="1"/>
  <c r="K124" i="18"/>
  <c r="K158" i="18" s="1"/>
  <c r="K157" i="11"/>
  <c r="K191" i="11" s="1"/>
  <c r="K122" i="18"/>
  <c r="K156" i="18" s="1"/>
  <c r="K169" i="11"/>
  <c r="K203" i="11" s="1"/>
  <c r="K134" i="18"/>
  <c r="K168" i="18" s="1"/>
  <c r="K154" i="11"/>
  <c r="K188" i="11" s="1"/>
  <c r="K119" i="18"/>
  <c r="K153" i="18" s="1"/>
  <c r="P115" i="30"/>
  <c r="P110" i="30"/>
  <c r="P108" i="30"/>
  <c r="P118" i="30"/>
  <c r="P112" i="30"/>
  <c r="P116" i="30"/>
  <c r="P119" i="30"/>
  <c r="P117" i="30"/>
  <c r="P107" i="30"/>
  <c r="P111" i="30"/>
  <c r="P109" i="30"/>
  <c r="P106" i="30"/>
  <c r="P114" i="30"/>
  <c r="P113" i="30"/>
  <c r="P105" i="30"/>
  <c r="P131" i="30"/>
  <c r="P122" i="30"/>
  <c r="P124" i="30"/>
  <c r="P126" i="30"/>
  <c r="P127" i="30"/>
  <c r="P128" i="30"/>
  <c r="P134" i="30"/>
  <c r="P135" i="30"/>
  <c r="P123" i="30"/>
  <c r="P130" i="30"/>
  <c r="P129" i="30"/>
  <c r="P136" i="30"/>
  <c r="P125" i="30"/>
  <c r="P133" i="30"/>
  <c r="P132" i="30"/>
  <c r="P10" i="30"/>
  <c r="P12" i="30"/>
  <c r="P13" i="30"/>
  <c r="AH26" i="37"/>
  <c r="AH19" i="37"/>
  <c r="AH33" i="37"/>
  <c r="AH22" i="37"/>
  <c r="AH27" i="37"/>
  <c r="AH20" i="37"/>
  <c r="AH28" i="37"/>
  <c r="AH23" i="37"/>
  <c r="AH24" i="37"/>
  <c r="AH25" i="37"/>
  <c r="AH29" i="37"/>
  <c r="AH30" i="37"/>
  <c r="AH31" i="37"/>
  <c r="AH21" i="37"/>
  <c r="AH32" i="37"/>
  <c r="AH10" i="37"/>
  <c r="AH14" i="37"/>
  <c r="AH13" i="37"/>
  <c r="AH11" i="37"/>
  <c r="AV135" i="49"/>
  <c r="AV134" i="49"/>
  <c r="AV127" i="49"/>
  <c r="AV137" i="49"/>
  <c r="AV131" i="49"/>
  <c r="AV138" i="49"/>
  <c r="AV125" i="49"/>
  <c r="AV130" i="49"/>
  <c r="AV133" i="49"/>
  <c r="AV132" i="49"/>
  <c r="AV126" i="49"/>
  <c r="AV136" i="49"/>
  <c r="AV129" i="49"/>
  <c r="AV124" i="49"/>
  <c r="AV128" i="49"/>
  <c r="AD33" i="9"/>
  <c r="AD34" i="9"/>
  <c r="AD31" i="9"/>
  <c r="AD32" i="9"/>
  <c r="K50" i="13"/>
  <c r="K33" i="13"/>
  <c r="K84" i="13"/>
  <c r="AC30" i="9"/>
  <c r="AC29" i="9" s="1"/>
  <c r="K82" i="13"/>
  <c r="J32" i="18"/>
  <c r="J66" i="18" s="1"/>
  <c r="M180" i="30"/>
  <c r="L60" i="13" s="1"/>
  <c r="I42" i="11"/>
  <c r="I76" i="11" s="1"/>
  <c r="I42" i="18"/>
  <c r="I76" i="18" s="1"/>
  <c r="I93" i="18" s="1"/>
  <c r="K27" i="13"/>
  <c r="K44" i="13"/>
  <c r="K61" i="13"/>
  <c r="K31" i="13"/>
  <c r="K65" i="13"/>
  <c r="N98" i="30"/>
  <c r="N151" i="30" s="1"/>
  <c r="L65" i="12" s="1"/>
  <c r="N96" i="30"/>
  <c r="N149" i="30" s="1"/>
  <c r="I43" i="11"/>
  <c r="I77" i="11" s="1"/>
  <c r="K66" i="12"/>
  <c r="I43" i="18"/>
  <c r="I77" i="18" s="1"/>
  <c r="I94" i="18" s="1"/>
  <c r="N99" i="30"/>
  <c r="N152" i="30" s="1"/>
  <c r="J48" i="11" s="1"/>
  <c r="J82" i="11" s="1"/>
  <c r="M181" i="30"/>
  <c r="L78" i="13" s="1"/>
  <c r="J32" i="11"/>
  <c r="J66" i="11" s="1"/>
  <c r="M186" i="30"/>
  <c r="L32" i="13" s="1"/>
  <c r="J28" i="11"/>
  <c r="J62" i="11" s="1"/>
  <c r="J28" i="18"/>
  <c r="J62" i="18" s="1"/>
  <c r="L49" i="12"/>
  <c r="J31" i="11"/>
  <c r="J65" i="11" s="1"/>
  <c r="J31" i="18"/>
  <c r="J65" i="18" s="1"/>
  <c r="L48" i="12"/>
  <c r="J30" i="11"/>
  <c r="J64" i="11" s="1"/>
  <c r="J30" i="18"/>
  <c r="J64" i="18" s="1"/>
  <c r="O82" i="30"/>
  <c r="O99" i="30" s="1"/>
  <c r="O152" i="30" s="1"/>
  <c r="O58" i="30"/>
  <c r="O57" i="30"/>
  <c r="O70" i="30"/>
  <c r="O87" i="30" s="1"/>
  <c r="O140" i="30" s="1"/>
  <c r="O60" i="30"/>
  <c r="O63" i="30"/>
  <c r="O64" i="30"/>
  <c r="O84" i="30"/>
  <c r="O171" i="30" s="1"/>
  <c r="O61" i="30"/>
  <c r="O95" i="30" s="1"/>
  <c r="O148" i="30" s="1"/>
  <c r="O66" i="30"/>
  <c r="O100" i="30" s="1"/>
  <c r="O153" i="30" s="1"/>
  <c r="O76" i="30"/>
  <c r="O163" i="30" s="1"/>
  <c r="K25" i="11" s="1"/>
  <c r="K59" i="11" s="1"/>
  <c r="O165" i="30"/>
  <c r="M45" i="12" s="1"/>
  <c r="O72" i="30"/>
  <c r="O73" i="30"/>
  <c r="O79" i="30"/>
  <c r="O166" i="30" s="1"/>
  <c r="O54" i="30"/>
  <c r="I48" i="18"/>
  <c r="I82" i="18" s="1"/>
  <c r="I99" i="18" s="1"/>
  <c r="I50" i="11"/>
  <c r="I84" i="11" s="1"/>
  <c r="K68" i="12"/>
  <c r="M188" i="30"/>
  <c r="L68" i="13" s="1"/>
  <c r="M187" i="30"/>
  <c r="L33" i="13" s="1"/>
  <c r="I49" i="18"/>
  <c r="I83" i="18" s="1"/>
  <c r="I100" i="18" s="1"/>
  <c r="I49" i="11"/>
  <c r="I83" i="11" s="1"/>
  <c r="N88" i="30"/>
  <c r="N141" i="30" s="1"/>
  <c r="N175" i="30" s="1"/>
  <c r="N91" i="30"/>
  <c r="N144" i="30" s="1"/>
  <c r="N90" i="30"/>
  <c r="N143" i="30" s="1"/>
  <c r="N95" i="30"/>
  <c r="N148" i="30" s="1"/>
  <c r="J44" i="18" s="1"/>
  <c r="J78" i="18" s="1"/>
  <c r="N89" i="30"/>
  <c r="N142" i="30" s="1"/>
  <c r="N101" i="30"/>
  <c r="N154" i="30" s="1"/>
  <c r="L68" i="12" s="1"/>
  <c r="N97" i="30"/>
  <c r="N150" i="30" s="1"/>
  <c r="J46" i="11" s="1"/>
  <c r="J80" i="11" s="1"/>
  <c r="N94" i="30"/>
  <c r="N147" i="30" s="1"/>
  <c r="N181" i="30" s="1"/>
  <c r="K81" i="13"/>
  <c r="K64" i="13"/>
  <c r="K47" i="13"/>
  <c r="K30" i="13"/>
  <c r="K79" i="13"/>
  <c r="K62" i="13"/>
  <c r="K45" i="13"/>
  <c r="K28" i="13"/>
  <c r="K77" i="13"/>
  <c r="K60" i="13"/>
  <c r="K26" i="13"/>
  <c r="N52" i="30"/>
  <c r="K85" i="13"/>
  <c r="K68" i="13"/>
  <c r="K51" i="13"/>
  <c r="K34" i="13"/>
  <c r="AV119" i="49"/>
  <c r="AV121" i="49"/>
  <c r="I46" i="18"/>
  <c r="I80" i="18" s="1"/>
  <c r="I97" i="18" s="1"/>
  <c r="M184" i="30"/>
  <c r="K64" i="12"/>
  <c r="I101" i="18"/>
  <c r="J33" i="11"/>
  <c r="J67" i="11" s="1"/>
  <c r="L51" i="12"/>
  <c r="O164" i="30"/>
  <c r="M44" i="12" s="1"/>
  <c r="L47" i="12"/>
  <c r="J29" i="11"/>
  <c r="J63" i="11" s="1"/>
  <c r="AG40" i="37"/>
  <c r="AF15" i="9" s="1"/>
  <c r="O168" i="30"/>
  <c r="K30" i="11" s="1"/>
  <c r="K64" i="11" s="1"/>
  <c r="P31" i="30"/>
  <c r="P48" i="30" s="1"/>
  <c r="P67" i="30" s="1"/>
  <c r="P30" i="30"/>
  <c r="P47" i="30" s="1"/>
  <c r="P66" i="30" s="1"/>
  <c r="P29" i="30"/>
  <c r="P46" i="30" s="1"/>
  <c r="P65" i="30" s="1"/>
  <c r="P28" i="30"/>
  <c r="P45" i="30" s="1"/>
  <c r="P81" i="30" s="1"/>
  <c r="P27" i="30"/>
  <c r="P44" i="30" s="1"/>
  <c r="P63" i="30" s="1"/>
  <c r="P26" i="30"/>
  <c r="P43" i="30" s="1"/>
  <c r="P62" i="30" s="1"/>
  <c r="P25" i="30"/>
  <c r="P42" i="30" s="1"/>
  <c r="P61" i="30" s="1"/>
  <c r="P24" i="30"/>
  <c r="P41" i="30" s="1"/>
  <c r="P77" i="30" s="1"/>
  <c r="P23" i="30"/>
  <c r="P40" i="30" s="1"/>
  <c r="P59" i="30" s="1"/>
  <c r="P22" i="30"/>
  <c r="P39" i="30" s="1"/>
  <c r="P58" i="30" s="1"/>
  <c r="P21" i="30"/>
  <c r="P38" i="30" s="1"/>
  <c r="P74" i="30" s="1"/>
  <c r="P20" i="30"/>
  <c r="P37" i="30" s="1"/>
  <c r="P56" i="30" s="1"/>
  <c r="P19" i="30"/>
  <c r="P36" i="30" s="1"/>
  <c r="P55" i="30" s="1"/>
  <c r="P18" i="30"/>
  <c r="P35" i="30" s="1"/>
  <c r="P54" i="30" s="1"/>
  <c r="P17" i="30"/>
  <c r="P34" i="30" s="1"/>
  <c r="P70" i="30" s="1"/>
  <c r="AF41" i="37"/>
  <c r="J26" i="18"/>
  <c r="J60" i="18" s="1"/>
  <c r="L44" i="12"/>
  <c r="AV117" i="49"/>
  <c r="AV109" i="49"/>
  <c r="AV115" i="49"/>
  <c r="AV114" i="49"/>
  <c r="AV111" i="49"/>
  <c r="AV118" i="49"/>
  <c r="AV112" i="49"/>
  <c r="AV113" i="49"/>
  <c r="AV107" i="49"/>
  <c r="AV110" i="49"/>
  <c r="AV108" i="49"/>
  <c r="AV120" i="49"/>
  <c r="AV116" i="49"/>
  <c r="I27" i="11"/>
  <c r="I61" i="11" s="1"/>
  <c r="I27" i="18"/>
  <c r="I61" i="18" s="1"/>
  <c r="K45" i="12"/>
  <c r="N163" i="30"/>
  <c r="N180" i="30" s="1"/>
  <c r="O167" i="30"/>
  <c r="L67" i="12"/>
  <c r="J49" i="18"/>
  <c r="J83" i="18" s="1"/>
  <c r="J49" i="11"/>
  <c r="J83" i="11" s="1"/>
  <c r="N187" i="30"/>
  <c r="L45" i="12"/>
  <c r="J27" i="11"/>
  <c r="J61" i="11" s="1"/>
  <c r="J27" i="18"/>
  <c r="J61" i="18" s="1"/>
  <c r="K63" i="12"/>
  <c r="M183" i="30"/>
  <c r="I45" i="11"/>
  <c r="I79" i="11" s="1"/>
  <c r="I45" i="18"/>
  <c r="I79" i="18" s="1"/>
  <c r="J42" i="18"/>
  <c r="J76" i="18" s="1"/>
  <c r="L60" i="12"/>
  <c r="J42" i="11"/>
  <c r="J76" i="11" s="1"/>
  <c r="M182" i="30"/>
  <c r="I47" i="11"/>
  <c r="I81" i="11" s="1"/>
  <c r="K65" i="12"/>
  <c r="M185" i="30"/>
  <c r="I47" i="18"/>
  <c r="I81" i="18" s="1"/>
  <c r="H97" i="18"/>
  <c r="H99" i="18"/>
  <c r="K46" i="12"/>
  <c r="I28" i="11"/>
  <c r="I62" i="11" s="1"/>
  <c r="I28" i="18"/>
  <c r="I62" i="18" s="1"/>
  <c r="AD4" i="9"/>
  <c r="N161" i="30"/>
  <c r="N160" i="30"/>
  <c r="N157" i="30"/>
  <c r="N159" i="30"/>
  <c r="AI9" i="37"/>
  <c r="AE2" i="9"/>
  <c r="G87" i="18"/>
  <c r="Q8" i="30"/>
  <c r="Q9" i="30" s="1"/>
  <c r="J155" i="18" l="1"/>
  <c r="L113" i="18"/>
  <c r="L147" i="18" s="1"/>
  <c r="L148" i="11"/>
  <c r="L182" i="11" s="1"/>
  <c r="L114" i="18"/>
  <c r="L148" i="18" s="1"/>
  <c r="L149" i="11"/>
  <c r="L183" i="11" s="1"/>
  <c r="L141" i="11"/>
  <c r="L175" i="11" s="1"/>
  <c r="L106" i="18"/>
  <c r="L140" i="18" s="1"/>
  <c r="L109" i="18"/>
  <c r="L143" i="18" s="1"/>
  <c r="L144" i="11"/>
  <c r="L178" i="11" s="1"/>
  <c r="J138" i="18"/>
  <c r="L146" i="11"/>
  <c r="L180" i="11" s="1"/>
  <c r="L111" i="18"/>
  <c r="L145" i="18" s="1"/>
  <c r="L142" i="11"/>
  <c r="L176" i="11" s="1"/>
  <c r="L107" i="18"/>
  <c r="L141" i="18" s="1"/>
  <c r="L167" i="11"/>
  <c r="L201" i="11" s="1"/>
  <c r="L132" i="18"/>
  <c r="L166" i="18" s="1"/>
  <c r="L117" i="18"/>
  <c r="L151" i="18" s="1"/>
  <c r="L152" i="11"/>
  <c r="L186" i="11" s="1"/>
  <c r="L168" i="11"/>
  <c r="L202" i="11" s="1"/>
  <c r="L133" i="18"/>
  <c r="L167" i="18" s="1"/>
  <c r="L154" i="11"/>
  <c r="L188" i="11" s="1"/>
  <c r="L119" i="18"/>
  <c r="L153" i="18" s="1"/>
  <c r="L160" i="11"/>
  <c r="L194" i="11" s="1"/>
  <c r="L125" i="18"/>
  <c r="L159" i="18" s="1"/>
  <c r="L151" i="11"/>
  <c r="L185" i="11" s="1"/>
  <c r="L116" i="18"/>
  <c r="L150" i="18" s="1"/>
  <c r="L136" i="18"/>
  <c r="L170" i="18" s="1"/>
  <c r="L171" i="11"/>
  <c r="L205" i="11" s="1"/>
  <c r="L147" i="11"/>
  <c r="L181" i="11" s="1"/>
  <c r="L112" i="18"/>
  <c r="L146" i="18" s="1"/>
  <c r="L164" i="11"/>
  <c r="L198" i="11" s="1"/>
  <c r="L129" i="18"/>
  <c r="L163" i="18" s="1"/>
  <c r="L153" i="11"/>
  <c r="L187" i="11" s="1"/>
  <c r="L118" i="18"/>
  <c r="L152" i="18" s="1"/>
  <c r="L165" i="11"/>
  <c r="L199" i="11" s="1"/>
  <c r="L130" i="18"/>
  <c r="L164" i="18" s="1"/>
  <c r="L143" i="11"/>
  <c r="L177" i="11" s="1"/>
  <c r="L108" i="18"/>
  <c r="L142" i="18" s="1"/>
  <c r="L158" i="11"/>
  <c r="L192" i="11" s="1"/>
  <c r="L123" i="18"/>
  <c r="L157" i="18" s="1"/>
  <c r="L145" i="11"/>
  <c r="L179" i="11" s="1"/>
  <c r="L110" i="18"/>
  <c r="L144" i="18" s="1"/>
  <c r="L170" i="11"/>
  <c r="L204" i="11" s="1"/>
  <c r="L135" i="18"/>
  <c r="L169" i="18" s="1"/>
  <c r="L150" i="11"/>
  <c r="L184" i="11" s="1"/>
  <c r="L115" i="18"/>
  <c r="L149" i="18" s="1"/>
  <c r="L169" i="11"/>
  <c r="L203" i="11" s="1"/>
  <c r="L134" i="18"/>
  <c r="L168" i="18" s="1"/>
  <c r="L163" i="11"/>
  <c r="L197" i="11" s="1"/>
  <c r="L128" i="18"/>
  <c r="L162" i="18" s="1"/>
  <c r="L127" i="18"/>
  <c r="L161" i="18" s="1"/>
  <c r="L162" i="11"/>
  <c r="L196" i="11" s="1"/>
  <c r="L126" i="18"/>
  <c r="L160" i="18" s="1"/>
  <c r="L161" i="11"/>
  <c r="L195" i="11" s="1"/>
  <c r="L159" i="11"/>
  <c r="L193" i="11" s="1"/>
  <c r="L124" i="18"/>
  <c r="L158" i="18" s="1"/>
  <c r="L157" i="11"/>
  <c r="L191" i="11" s="1"/>
  <c r="L122" i="18"/>
  <c r="L156" i="18" s="1"/>
  <c r="L166" i="11"/>
  <c r="L200" i="11" s="1"/>
  <c r="L131" i="18"/>
  <c r="L165" i="18" s="1"/>
  <c r="L140" i="11"/>
  <c r="L174" i="11" s="1"/>
  <c r="L105" i="18"/>
  <c r="L139" i="18" s="1"/>
  <c r="Q105" i="30"/>
  <c r="Q106" i="30"/>
  <c r="Q115" i="30"/>
  <c r="Q116" i="30"/>
  <c r="Q107" i="30"/>
  <c r="Q109" i="30"/>
  <c r="Q114" i="30"/>
  <c r="Q112" i="30"/>
  <c r="Q117" i="30"/>
  <c r="Q108" i="30"/>
  <c r="Q111" i="30"/>
  <c r="Q119" i="30"/>
  <c r="Q110" i="30"/>
  <c r="Q113" i="30"/>
  <c r="Q118" i="30"/>
  <c r="Q131" i="30"/>
  <c r="Q134" i="30"/>
  <c r="Q132" i="30"/>
  <c r="Q122" i="30"/>
  <c r="Q127" i="30"/>
  <c r="Q128" i="30"/>
  <c r="Q135" i="30"/>
  <c r="Q133" i="30"/>
  <c r="Q123" i="30"/>
  <c r="Q129" i="30"/>
  <c r="Q136" i="30"/>
  <c r="Q125" i="30"/>
  <c r="Q130" i="30"/>
  <c r="Q126" i="30"/>
  <c r="Q124" i="30"/>
  <c r="Q10" i="30"/>
  <c r="Q12" i="30"/>
  <c r="Q13" i="30"/>
  <c r="AI25" i="37"/>
  <c r="AI26" i="37"/>
  <c r="AI33" i="37"/>
  <c r="AI19" i="37"/>
  <c r="AI28" i="37"/>
  <c r="AI27" i="37"/>
  <c r="AI20" i="37"/>
  <c r="AI31" i="37"/>
  <c r="AI22" i="37"/>
  <c r="AI24" i="37"/>
  <c r="AI29" i="37"/>
  <c r="AI32" i="37"/>
  <c r="AI21" i="37"/>
  <c r="AI23" i="37"/>
  <c r="AI30" i="37"/>
  <c r="AI10" i="37"/>
  <c r="AI13" i="37"/>
  <c r="AI14" i="37"/>
  <c r="AI11" i="37"/>
  <c r="AE32" i="9"/>
  <c r="AE33" i="9"/>
  <c r="AE34" i="9"/>
  <c r="AE31" i="9"/>
  <c r="J100" i="18"/>
  <c r="O101" i="30"/>
  <c r="O154" i="30" s="1"/>
  <c r="J48" i="18"/>
  <c r="J82" i="18" s="1"/>
  <c r="J99" i="18" s="1"/>
  <c r="L26" i="13"/>
  <c r="L77" i="13"/>
  <c r="AD30" i="9"/>
  <c r="AD29" i="9" s="1"/>
  <c r="N186" i="30"/>
  <c r="M83" i="13" s="1"/>
  <c r="L66" i="12"/>
  <c r="L83" i="13"/>
  <c r="L66" i="13"/>
  <c r="K27" i="18"/>
  <c r="K61" i="18" s="1"/>
  <c r="K27" i="11"/>
  <c r="K61" i="11" s="1"/>
  <c r="L27" i="13"/>
  <c r="L44" i="13"/>
  <c r="L61" i="13"/>
  <c r="L49" i="13"/>
  <c r="O96" i="30"/>
  <c r="O149" i="30" s="1"/>
  <c r="O183" i="30" s="1"/>
  <c r="K28" i="11"/>
  <c r="K62" i="11" s="1"/>
  <c r="M46" i="12"/>
  <c r="K28" i="18"/>
  <c r="K62" i="18" s="1"/>
  <c r="L34" i="13"/>
  <c r="L51" i="13"/>
  <c r="L85" i="13"/>
  <c r="L50" i="13"/>
  <c r="P57" i="30"/>
  <c r="P82" i="30"/>
  <c r="P99" i="30" s="1"/>
  <c r="P152" i="30" s="1"/>
  <c r="P168" i="30"/>
  <c r="N48" i="12" s="1"/>
  <c r="P80" i="30"/>
  <c r="P167" i="30" s="1"/>
  <c r="P79" i="30"/>
  <c r="P96" i="30" s="1"/>
  <c r="P149" i="30" s="1"/>
  <c r="P76" i="30"/>
  <c r="P163" i="30" s="1"/>
  <c r="P75" i="30"/>
  <c r="P71" i="30"/>
  <c r="P73" i="30"/>
  <c r="P53" i="30"/>
  <c r="P87" i="30" s="1"/>
  <c r="P140" i="30" s="1"/>
  <c r="P60" i="30"/>
  <c r="P94" i="30" s="1"/>
  <c r="P147" i="30" s="1"/>
  <c r="P72" i="30"/>
  <c r="P83" i="30"/>
  <c r="P170" i="30" s="1"/>
  <c r="L32" i="18" s="1"/>
  <c r="L66" i="18" s="1"/>
  <c r="P78" i="30"/>
  <c r="P165" i="30" s="1"/>
  <c r="P64" i="30"/>
  <c r="P98" i="30" s="1"/>
  <c r="P151" i="30" s="1"/>
  <c r="P164" i="30"/>
  <c r="N44" i="12" s="1"/>
  <c r="P84" i="30"/>
  <c r="P101" i="30" s="1"/>
  <c r="P154" i="30" s="1"/>
  <c r="J50" i="11"/>
  <c r="J84" i="11" s="1"/>
  <c r="J50" i="18"/>
  <c r="J84" i="18" s="1"/>
  <c r="J101" i="18" s="1"/>
  <c r="N188" i="30"/>
  <c r="M85" i="13" s="1"/>
  <c r="N177" i="30"/>
  <c r="M40" i="13" s="1"/>
  <c r="L67" i="13"/>
  <c r="L84" i="13"/>
  <c r="N178" i="30"/>
  <c r="M24" i="13" s="1"/>
  <c r="J46" i="18"/>
  <c r="J80" i="18" s="1"/>
  <c r="J97" i="18" s="1"/>
  <c r="O89" i="30"/>
  <c r="O142" i="30" s="1"/>
  <c r="N184" i="30"/>
  <c r="M47" i="13" s="1"/>
  <c r="O90" i="30"/>
  <c r="O143" i="30" s="1"/>
  <c r="O88" i="30"/>
  <c r="O141" i="30" s="1"/>
  <c r="J44" i="11"/>
  <c r="J78" i="11" s="1"/>
  <c r="N182" i="30"/>
  <c r="M79" i="13" s="1"/>
  <c r="L64" i="12"/>
  <c r="L62" i="12"/>
  <c r="N176" i="30"/>
  <c r="M73" i="13" s="1"/>
  <c r="J43" i="11"/>
  <c r="J77" i="11" s="1"/>
  <c r="L61" i="12"/>
  <c r="J43" i="18"/>
  <c r="J77" i="18" s="1"/>
  <c r="J94" i="18" s="1"/>
  <c r="O91" i="30"/>
  <c r="O144" i="30" s="1"/>
  <c r="O94" i="30"/>
  <c r="O147" i="30" s="1"/>
  <c r="K43" i="11" s="1"/>
  <c r="K77" i="11" s="1"/>
  <c r="O93" i="30"/>
  <c r="O146" i="30" s="1"/>
  <c r="O180" i="30" s="1"/>
  <c r="O98" i="30"/>
  <c r="O151" i="30" s="1"/>
  <c r="K47" i="18" s="1"/>
  <c r="K81" i="18" s="1"/>
  <c r="O97" i="30"/>
  <c r="O150" i="30" s="1"/>
  <c r="K46" i="11" s="1"/>
  <c r="K80" i="11" s="1"/>
  <c r="O52" i="30"/>
  <c r="L82" i="13"/>
  <c r="L65" i="13"/>
  <c r="L48" i="13"/>
  <c r="L31" i="13"/>
  <c r="L80" i="13"/>
  <c r="L63" i="13"/>
  <c r="L46" i="13"/>
  <c r="L29" i="13"/>
  <c r="L79" i="13"/>
  <c r="L62" i="13"/>
  <c r="L45" i="13"/>
  <c r="L28" i="13"/>
  <c r="J19" i="11"/>
  <c r="J53" i="11" s="1"/>
  <c r="M72" i="13"/>
  <c r="M55" i="13"/>
  <c r="M38" i="13"/>
  <c r="M21" i="13"/>
  <c r="L81" i="13"/>
  <c r="L64" i="13"/>
  <c r="L47" i="13"/>
  <c r="L30" i="13"/>
  <c r="M77" i="13"/>
  <c r="M60" i="13"/>
  <c r="M26" i="13"/>
  <c r="M78" i="13"/>
  <c r="M61" i="13"/>
  <c r="M44" i="13"/>
  <c r="M27" i="13"/>
  <c r="M84" i="13"/>
  <c r="M67" i="13"/>
  <c r="M50" i="13"/>
  <c r="M33" i="13"/>
  <c r="O169" i="30"/>
  <c r="M49" i="12" s="1"/>
  <c r="M48" i="12"/>
  <c r="K30" i="18"/>
  <c r="K64" i="18" s="1"/>
  <c r="N185" i="30"/>
  <c r="J47" i="18"/>
  <c r="J81" i="18" s="1"/>
  <c r="J98" i="18" s="1"/>
  <c r="J47" i="11"/>
  <c r="J81" i="11" s="1"/>
  <c r="AH40" i="37"/>
  <c r="AG15" i="9" s="1"/>
  <c r="K26" i="18"/>
  <c r="K60" i="18" s="1"/>
  <c r="K26" i="11"/>
  <c r="K60" i="11" s="1"/>
  <c r="Q31" i="30"/>
  <c r="Q48" i="30" s="1"/>
  <c r="Q84" i="30" s="1"/>
  <c r="Q30" i="30"/>
  <c r="Q47" i="30" s="1"/>
  <c r="Q66" i="30" s="1"/>
  <c r="Q29" i="30"/>
  <c r="Q46" i="30" s="1"/>
  <c r="Q82" i="30" s="1"/>
  <c r="Q28" i="30"/>
  <c r="Q45" i="30" s="1"/>
  <c r="Q64" i="30" s="1"/>
  <c r="Q27" i="30"/>
  <c r="Q44" i="30" s="1"/>
  <c r="Q63" i="30" s="1"/>
  <c r="Q26" i="30"/>
  <c r="Q43" i="30" s="1"/>
  <c r="Q62" i="30" s="1"/>
  <c r="Q25" i="30"/>
  <c r="Q42" i="30" s="1"/>
  <c r="Q78" i="30" s="1"/>
  <c r="Q23" i="30"/>
  <c r="Q40" i="30" s="1"/>
  <c r="Q24" i="30"/>
  <c r="Q41" i="30" s="1"/>
  <c r="Q77" i="30" s="1"/>
  <c r="Q22" i="30"/>
  <c r="Q39" i="30" s="1"/>
  <c r="Q75" i="30" s="1"/>
  <c r="Q21" i="30"/>
  <c r="Q38" i="30" s="1"/>
  <c r="Q74" i="30" s="1"/>
  <c r="Q20" i="30"/>
  <c r="Q37" i="30" s="1"/>
  <c r="Q56" i="30" s="1"/>
  <c r="Q19" i="30"/>
  <c r="Q36" i="30" s="1"/>
  <c r="Q55" i="30" s="1"/>
  <c r="Q18" i="30"/>
  <c r="Q35" i="30" s="1"/>
  <c r="Q54" i="30" s="1"/>
  <c r="Q17" i="30"/>
  <c r="Q34" i="30" s="1"/>
  <c r="Q70" i="30" s="1"/>
  <c r="AG41" i="37"/>
  <c r="M43" i="12"/>
  <c r="M62" i="12"/>
  <c r="K25" i="18"/>
  <c r="K59" i="18" s="1"/>
  <c r="I95" i="18"/>
  <c r="M66" i="12"/>
  <c r="K48" i="11"/>
  <c r="K82" i="11" s="1"/>
  <c r="K48" i="18"/>
  <c r="K82" i="18" s="1"/>
  <c r="M67" i="12"/>
  <c r="K49" i="11"/>
  <c r="K83" i="11" s="1"/>
  <c r="K49" i="18"/>
  <c r="K83" i="18" s="1"/>
  <c r="L63" i="12"/>
  <c r="J45" i="11"/>
  <c r="J79" i="11" s="1"/>
  <c r="J45" i="18"/>
  <c r="J79" i="18" s="1"/>
  <c r="J96" i="18" s="1"/>
  <c r="N183" i="30"/>
  <c r="I98" i="18"/>
  <c r="K33" i="11"/>
  <c r="K67" i="11" s="1"/>
  <c r="M51" i="12"/>
  <c r="K33" i="18"/>
  <c r="K67" i="18" s="1"/>
  <c r="I96" i="18"/>
  <c r="M47" i="12"/>
  <c r="K29" i="11"/>
  <c r="K63" i="11" s="1"/>
  <c r="K29" i="18"/>
  <c r="K63" i="18" s="1"/>
  <c r="L43" i="12"/>
  <c r="J25" i="18"/>
  <c r="J59" i="18" s="1"/>
  <c r="J25" i="11"/>
  <c r="J59" i="11" s="1"/>
  <c r="J95" i="18"/>
  <c r="O170" i="30"/>
  <c r="O187" i="30" s="1"/>
  <c r="AE4" i="9"/>
  <c r="J19" i="18"/>
  <c r="J53" i="18" s="1"/>
  <c r="N174" i="30"/>
  <c r="L37" i="12"/>
  <c r="AJ9" i="37"/>
  <c r="AF2" i="9"/>
  <c r="J20" i="18"/>
  <c r="J54" i="18" s="1"/>
  <c r="L38" i="12"/>
  <c r="J20" i="11"/>
  <c r="J54" i="11" s="1"/>
  <c r="J37" i="18"/>
  <c r="J71" i="18" s="1"/>
  <c r="L55" i="12"/>
  <c r="J37" i="11"/>
  <c r="J71" i="11" s="1"/>
  <c r="J21" i="18"/>
  <c r="J55" i="18" s="1"/>
  <c r="L39" i="12"/>
  <c r="J21" i="11"/>
  <c r="J55" i="11" s="1"/>
  <c r="J38" i="18"/>
  <c r="J72" i="18" s="1"/>
  <c r="L56" i="12"/>
  <c r="J38" i="11"/>
  <c r="J72" i="11" s="1"/>
  <c r="J40" i="18"/>
  <c r="J74" i="18" s="1"/>
  <c r="L58" i="12"/>
  <c r="J40" i="11"/>
  <c r="J74" i="11" s="1"/>
  <c r="J22" i="18"/>
  <c r="J56" i="18" s="1"/>
  <c r="L40" i="12"/>
  <c r="J22" i="11"/>
  <c r="J56" i="11" s="1"/>
  <c r="J39" i="18"/>
  <c r="J73" i="18" s="1"/>
  <c r="L57" i="12"/>
  <c r="J39" i="11"/>
  <c r="J73" i="11" s="1"/>
  <c r="J23" i="18"/>
  <c r="J57" i="18" s="1"/>
  <c r="L41" i="12"/>
  <c r="J23" i="11"/>
  <c r="J57" i="11" s="1"/>
  <c r="R8" i="30"/>
  <c r="R9" i="30" s="1"/>
  <c r="K155" i="18" l="1"/>
  <c r="K138" i="18"/>
  <c r="M146" i="11"/>
  <c r="M180" i="11" s="1"/>
  <c r="M111" i="18"/>
  <c r="M145" i="18" s="1"/>
  <c r="M143" i="11"/>
  <c r="M177" i="11" s="1"/>
  <c r="M108" i="18"/>
  <c r="M142" i="18" s="1"/>
  <c r="M117" i="18"/>
  <c r="M151" i="18" s="1"/>
  <c r="M152" i="11"/>
  <c r="M186" i="11" s="1"/>
  <c r="M124" i="18"/>
  <c r="M158" i="18" s="1"/>
  <c r="M159" i="11"/>
  <c r="M193" i="11" s="1"/>
  <c r="M147" i="11"/>
  <c r="M181" i="11" s="1"/>
  <c r="M112" i="18"/>
  <c r="M146" i="18" s="1"/>
  <c r="M126" i="18"/>
  <c r="M160" i="18" s="1"/>
  <c r="M161" i="11"/>
  <c r="M195" i="11" s="1"/>
  <c r="M114" i="18"/>
  <c r="M148" i="18" s="1"/>
  <c r="M149" i="11"/>
  <c r="M183" i="11" s="1"/>
  <c r="M165" i="11"/>
  <c r="M199" i="11" s="1"/>
  <c r="M130" i="18"/>
  <c r="M164" i="18" s="1"/>
  <c r="M109" i="18"/>
  <c r="M143" i="18" s="1"/>
  <c r="M144" i="11"/>
  <c r="M178" i="11" s="1"/>
  <c r="M160" i="11"/>
  <c r="M194" i="11" s="1"/>
  <c r="M125" i="18"/>
  <c r="M159" i="18" s="1"/>
  <c r="M142" i="11"/>
  <c r="M176" i="11" s="1"/>
  <c r="M107" i="18"/>
  <c r="M141" i="18" s="1"/>
  <c r="M136" i="18"/>
  <c r="M170" i="18" s="1"/>
  <c r="M171" i="11"/>
  <c r="M205" i="11" s="1"/>
  <c r="M151" i="11"/>
  <c r="M185" i="11" s="1"/>
  <c r="M116" i="18"/>
  <c r="M150" i="18" s="1"/>
  <c r="M164" i="11"/>
  <c r="M198" i="11" s="1"/>
  <c r="M129" i="18"/>
  <c r="M163" i="18" s="1"/>
  <c r="M150" i="11"/>
  <c r="M184" i="11" s="1"/>
  <c r="M115" i="18"/>
  <c r="M149" i="18" s="1"/>
  <c r="M123" i="18"/>
  <c r="M157" i="18" s="1"/>
  <c r="M158" i="11"/>
  <c r="M192" i="11" s="1"/>
  <c r="M141" i="11"/>
  <c r="M175" i="11" s="1"/>
  <c r="M106" i="18"/>
  <c r="M140" i="18" s="1"/>
  <c r="M168" i="11"/>
  <c r="M202" i="11" s="1"/>
  <c r="M133" i="18"/>
  <c r="M167" i="18" s="1"/>
  <c r="M140" i="11"/>
  <c r="M174" i="11" s="1"/>
  <c r="M105" i="18"/>
  <c r="M139" i="18" s="1"/>
  <c r="M170" i="11"/>
  <c r="M204" i="11" s="1"/>
  <c r="M135" i="18"/>
  <c r="M169" i="18" s="1"/>
  <c r="M163" i="11"/>
  <c r="M197" i="11" s="1"/>
  <c r="M128" i="18"/>
  <c r="M162" i="18" s="1"/>
  <c r="M162" i="11"/>
  <c r="M196" i="11" s="1"/>
  <c r="M127" i="18"/>
  <c r="M161" i="18" s="1"/>
  <c r="M157" i="11"/>
  <c r="M191" i="11" s="1"/>
  <c r="M122" i="18"/>
  <c r="M156" i="18" s="1"/>
  <c r="M167" i="11"/>
  <c r="M201" i="11" s="1"/>
  <c r="M132" i="18"/>
  <c r="M166" i="18" s="1"/>
  <c r="M169" i="11"/>
  <c r="M203" i="11" s="1"/>
  <c r="M134" i="18"/>
  <c r="M168" i="18" s="1"/>
  <c r="M166" i="11"/>
  <c r="M200" i="11" s="1"/>
  <c r="M131" i="18"/>
  <c r="M165" i="18" s="1"/>
  <c r="M153" i="11"/>
  <c r="M187" i="11" s="1"/>
  <c r="M118" i="18"/>
  <c r="M152" i="18" s="1"/>
  <c r="M113" i="18"/>
  <c r="M147" i="18" s="1"/>
  <c r="M148" i="11"/>
  <c r="M182" i="11" s="1"/>
  <c r="M145" i="11"/>
  <c r="M179" i="11" s="1"/>
  <c r="M110" i="18"/>
  <c r="M144" i="18" s="1"/>
  <c r="M154" i="11"/>
  <c r="M188" i="11" s="1"/>
  <c r="M119" i="18"/>
  <c r="M153" i="18" s="1"/>
  <c r="R116" i="30"/>
  <c r="R118" i="30"/>
  <c r="R117" i="30"/>
  <c r="R111" i="30"/>
  <c r="R105" i="30"/>
  <c r="R113" i="30"/>
  <c r="R106" i="30"/>
  <c r="R115" i="30"/>
  <c r="R110" i="30"/>
  <c r="R119" i="30"/>
  <c r="R112" i="30"/>
  <c r="R109" i="30"/>
  <c r="R114" i="30"/>
  <c r="R107" i="30"/>
  <c r="R108" i="30"/>
  <c r="R131" i="30"/>
  <c r="R122" i="30"/>
  <c r="R124" i="30"/>
  <c r="R128" i="30"/>
  <c r="R123" i="30"/>
  <c r="R134" i="30"/>
  <c r="R135" i="30"/>
  <c r="R130" i="30"/>
  <c r="R129" i="30"/>
  <c r="R136" i="30"/>
  <c r="R125" i="30"/>
  <c r="R132" i="30"/>
  <c r="R126" i="30"/>
  <c r="R127" i="30"/>
  <c r="R133" i="30"/>
  <c r="R10" i="30"/>
  <c r="AJ10" i="37"/>
  <c r="R12" i="30"/>
  <c r="R13" i="30"/>
  <c r="AJ32" i="37"/>
  <c r="AJ33" i="37"/>
  <c r="AJ25" i="37"/>
  <c r="AJ26" i="37"/>
  <c r="AJ27" i="37"/>
  <c r="AJ20" i="37"/>
  <c r="AJ19" i="37"/>
  <c r="AJ22" i="37"/>
  <c r="AJ29" i="37"/>
  <c r="AJ21" i="37"/>
  <c r="AJ30" i="37"/>
  <c r="AJ31" i="37"/>
  <c r="AJ23" i="37"/>
  <c r="AJ28" i="37"/>
  <c r="AJ24" i="37"/>
  <c r="AJ13" i="37"/>
  <c r="AJ14" i="37"/>
  <c r="AJ11" i="37"/>
  <c r="AF32" i="9"/>
  <c r="AF33" i="9"/>
  <c r="AF34" i="9"/>
  <c r="AF31" i="9"/>
  <c r="L30" i="11"/>
  <c r="L64" i="11" s="1"/>
  <c r="P166" i="30"/>
  <c r="L28" i="11" s="1"/>
  <c r="L62" i="11" s="1"/>
  <c r="P95" i="30"/>
  <c r="P148" i="30" s="1"/>
  <c r="M32" i="13"/>
  <c r="M49" i="13"/>
  <c r="L30" i="18"/>
  <c r="L64" i="18" s="1"/>
  <c r="M66" i="13"/>
  <c r="AE30" i="9"/>
  <c r="AE29" i="9" s="1"/>
  <c r="P97" i="30"/>
  <c r="P150" i="30" s="1"/>
  <c r="L46" i="11" s="1"/>
  <c r="L80" i="11" s="1"/>
  <c r="P93" i="30"/>
  <c r="P146" i="30" s="1"/>
  <c r="N60" i="12" s="1"/>
  <c r="M64" i="13"/>
  <c r="M74" i="13"/>
  <c r="P169" i="30"/>
  <c r="N49" i="12" s="1"/>
  <c r="M57" i="13"/>
  <c r="M81" i="13"/>
  <c r="M23" i="13"/>
  <c r="P171" i="30"/>
  <c r="N51" i="12" s="1"/>
  <c r="M41" i="13"/>
  <c r="M58" i="13"/>
  <c r="M75" i="13"/>
  <c r="L26" i="18"/>
  <c r="L60" i="18" s="1"/>
  <c r="L26" i="11"/>
  <c r="L60" i="11" s="1"/>
  <c r="M34" i="13"/>
  <c r="M51" i="13"/>
  <c r="M68" i="13"/>
  <c r="L29" i="18"/>
  <c r="L63" i="18" s="1"/>
  <c r="N47" i="12"/>
  <c r="L29" i="11"/>
  <c r="L63" i="11" s="1"/>
  <c r="Q61" i="30"/>
  <c r="Q73" i="30"/>
  <c r="Q60" i="30"/>
  <c r="Q94" i="30" s="1"/>
  <c r="Q147" i="30" s="1"/>
  <c r="Q72" i="30"/>
  <c r="Q67" i="30"/>
  <c r="Q79" i="30"/>
  <c r="Q96" i="30" s="1"/>
  <c r="Q149" i="30" s="1"/>
  <c r="Q59" i="30"/>
  <c r="Q83" i="30"/>
  <c r="Q170" i="30" s="1"/>
  <c r="Q71" i="30"/>
  <c r="Q53" i="30"/>
  <c r="Q87" i="30" s="1"/>
  <c r="Q140" i="30" s="1"/>
  <c r="Q65" i="30"/>
  <c r="Q58" i="30"/>
  <c r="Q81" i="30"/>
  <c r="Q168" i="30" s="1"/>
  <c r="M30" i="18" s="1"/>
  <c r="M64" i="18" s="1"/>
  <c r="Q57" i="30"/>
  <c r="Q91" i="30" s="1"/>
  <c r="Q144" i="30" s="1"/>
  <c r="Q80" i="30"/>
  <c r="Q167" i="30" s="1"/>
  <c r="Q76" i="30"/>
  <c r="Q163" i="30" s="1"/>
  <c r="Q164" i="30"/>
  <c r="M26" i="18" s="1"/>
  <c r="M60" i="18" s="1"/>
  <c r="O184" i="30"/>
  <c r="N47" i="13" s="1"/>
  <c r="K46" i="18"/>
  <c r="K80" i="18" s="1"/>
  <c r="K97" i="18" s="1"/>
  <c r="M64" i="12"/>
  <c r="O181" i="30"/>
  <c r="N44" i="13" s="1"/>
  <c r="M61" i="12"/>
  <c r="K43" i="18"/>
  <c r="K77" i="18" s="1"/>
  <c r="K94" i="18" s="1"/>
  <c r="M39" i="13"/>
  <c r="M56" i="13"/>
  <c r="M22" i="13"/>
  <c r="M30" i="13"/>
  <c r="M28" i="13"/>
  <c r="M45" i="13"/>
  <c r="M62" i="13"/>
  <c r="M60" i="12"/>
  <c r="K42" i="18"/>
  <c r="K76" i="18" s="1"/>
  <c r="K93" i="18" s="1"/>
  <c r="M65" i="12"/>
  <c r="K47" i="11"/>
  <c r="K81" i="11" s="1"/>
  <c r="K42" i="11"/>
  <c r="K76" i="11" s="1"/>
  <c r="P88" i="30"/>
  <c r="P141" i="30" s="1"/>
  <c r="P91" i="30"/>
  <c r="P144" i="30" s="1"/>
  <c r="P90" i="30"/>
  <c r="P143" i="30" s="1"/>
  <c r="P89" i="30"/>
  <c r="P142" i="30" s="1"/>
  <c r="O185" i="30"/>
  <c r="N65" i="13" s="1"/>
  <c r="P100" i="30"/>
  <c r="P153" i="30" s="1"/>
  <c r="P187" i="30" s="1"/>
  <c r="N84" i="13"/>
  <c r="N67" i="13"/>
  <c r="N50" i="13"/>
  <c r="N33" i="13"/>
  <c r="M82" i="13"/>
  <c r="M65" i="13"/>
  <c r="M48" i="13"/>
  <c r="M31" i="13"/>
  <c r="N80" i="13"/>
  <c r="N63" i="13"/>
  <c r="N46" i="13"/>
  <c r="N29" i="13"/>
  <c r="P52" i="30"/>
  <c r="M80" i="13"/>
  <c r="M63" i="13"/>
  <c r="M46" i="13"/>
  <c r="M29" i="13"/>
  <c r="M71" i="13"/>
  <c r="M54" i="13"/>
  <c r="M37" i="13"/>
  <c r="N77" i="13"/>
  <c r="N60" i="13"/>
  <c r="N26" i="13"/>
  <c r="O186" i="30"/>
  <c r="K31" i="18"/>
  <c r="K65" i="18" s="1"/>
  <c r="K99" i="18" s="1"/>
  <c r="K31" i="11"/>
  <c r="K65" i="11" s="1"/>
  <c r="AH41" i="37"/>
  <c r="K45" i="18"/>
  <c r="K79" i="18" s="1"/>
  <c r="K96" i="18" s="1"/>
  <c r="M63" i="12"/>
  <c r="K98" i="18"/>
  <c r="O182" i="30"/>
  <c r="Q169" i="30"/>
  <c r="O49" i="12" s="1"/>
  <c r="K44" i="18"/>
  <c r="K78" i="18" s="1"/>
  <c r="K95" i="18" s="1"/>
  <c r="K44" i="11"/>
  <c r="K78" i="11" s="1"/>
  <c r="Q165" i="30"/>
  <c r="O45" i="12" s="1"/>
  <c r="K45" i="11"/>
  <c r="K79" i="11" s="1"/>
  <c r="AI40" i="37"/>
  <c r="AH15" i="9" s="1"/>
  <c r="R31" i="30"/>
  <c r="R48" i="30" s="1"/>
  <c r="R84" i="30" s="1"/>
  <c r="R30" i="30"/>
  <c r="R47" i="30" s="1"/>
  <c r="R83" i="30" s="1"/>
  <c r="R29" i="30"/>
  <c r="R46" i="30" s="1"/>
  <c r="R82" i="30" s="1"/>
  <c r="R28" i="30"/>
  <c r="R45" i="30" s="1"/>
  <c r="R27" i="30"/>
  <c r="R44" i="30" s="1"/>
  <c r="R26" i="30"/>
  <c r="R43" i="30" s="1"/>
  <c r="R62" i="30" s="1"/>
  <c r="R24" i="30"/>
  <c r="R41" i="30" s="1"/>
  <c r="R77" i="30" s="1"/>
  <c r="R25" i="30"/>
  <c r="R42" i="30" s="1"/>
  <c r="R61" i="30" s="1"/>
  <c r="R23" i="30"/>
  <c r="R40" i="30" s="1"/>
  <c r="R22" i="30"/>
  <c r="R39" i="30" s="1"/>
  <c r="R58" i="30" s="1"/>
  <c r="R21" i="30"/>
  <c r="R38" i="30" s="1"/>
  <c r="R57" i="30" s="1"/>
  <c r="R20" i="30"/>
  <c r="R37" i="30" s="1"/>
  <c r="R56" i="30" s="1"/>
  <c r="R19" i="30"/>
  <c r="R36" i="30" s="1"/>
  <c r="R55" i="30" s="1"/>
  <c r="R17" i="30"/>
  <c r="R34" i="30" s="1"/>
  <c r="R70" i="30" s="1"/>
  <c r="R18" i="30"/>
  <c r="R35" i="30" s="1"/>
  <c r="R54" i="30" s="1"/>
  <c r="N65" i="12"/>
  <c r="L32" i="11"/>
  <c r="L66" i="11" s="1"/>
  <c r="N50" i="12"/>
  <c r="Q171" i="30"/>
  <c r="M33" i="11" s="1"/>
  <c r="M67" i="11" s="1"/>
  <c r="K50" i="11"/>
  <c r="K84" i="11" s="1"/>
  <c r="M68" i="12"/>
  <c r="K50" i="18"/>
  <c r="K84" i="18" s="1"/>
  <c r="O188" i="30"/>
  <c r="L50" i="11"/>
  <c r="L84" i="11" s="1"/>
  <c r="N68" i="12"/>
  <c r="L50" i="18"/>
  <c r="L84" i="18" s="1"/>
  <c r="J93" i="18"/>
  <c r="N43" i="12"/>
  <c r="L25" i="11"/>
  <c r="L59" i="11" s="1"/>
  <c r="L25" i="18"/>
  <c r="L59" i="18" s="1"/>
  <c r="L27" i="11"/>
  <c r="L61" i="11" s="1"/>
  <c r="N45" i="12"/>
  <c r="L27" i="18"/>
  <c r="L61" i="18" s="1"/>
  <c r="K32" i="11"/>
  <c r="K66" i="11" s="1"/>
  <c r="M50" i="12"/>
  <c r="K32" i="18"/>
  <c r="K66" i="18" s="1"/>
  <c r="K100" i="18" s="1"/>
  <c r="N66" i="12"/>
  <c r="L48" i="18"/>
  <c r="L82" i="18" s="1"/>
  <c r="L48" i="11"/>
  <c r="L82" i="11" s="1"/>
  <c r="N63" i="12"/>
  <c r="L45" i="11"/>
  <c r="L79" i="11" s="1"/>
  <c r="L45" i="18"/>
  <c r="L79" i="18" s="1"/>
  <c r="AF4" i="9"/>
  <c r="AK9" i="37"/>
  <c r="AG2" i="9"/>
  <c r="J89" i="18"/>
  <c r="J90" i="18"/>
  <c r="L54" i="12"/>
  <c r="J36" i="11"/>
  <c r="J70" i="11" s="1"/>
  <c r="J91" i="18"/>
  <c r="J88" i="18"/>
  <c r="J36" i="18"/>
  <c r="J70" i="18" s="1"/>
  <c r="S8" i="30"/>
  <c r="S9" i="30" s="1"/>
  <c r="N170" i="11" l="1"/>
  <c r="N204" i="11" s="1"/>
  <c r="N135" i="18"/>
  <c r="N169" i="18" s="1"/>
  <c r="N169" i="11"/>
  <c r="N203" i="11" s="1"/>
  <c r="N134" i="18"/>
  <c r="N168" i="18" s="1"/>
  <c r="N158" i="11"/>
  <c r="N192" i="11" s="1"/>
  <c r="N123" i="18"/>
  <c r="N157" i="18" s="1"/>
  <c r="N163" i="11"/>
  <c r="N197" i="11" s="1"/>
  <c r="N128" i="18"/>
  <c r="N162" i="18" s="1"/>
  <c r="N159" i="11"/>
  <c r="N193" i="11" s="1"/>
  <c r="N124" i="18"/>
  <c r="N158" i="18" s="1"/>
  <c r="N157" i="11"/>
  <c r="N191" i="11" s="1"/>
  <c r="N122" i="18"/>
  <c r="N156" i="18" s="1"/>
  <c r="N166" i="11"/>
  <c r="N200" i="11" s="1"/>
  <c r="N131" i="18"/>
  <c r="N165" i="18" s="1"/>
  <c r="L138" i="18"/>
  <c r="N143" i="11"/>
  <c r="N177" i="11" s="1"/>
  <c r="N108" i="18"/>
  <c r="N142" i="18" s="1"/>
  <c r="N142" i="11"/>
  <c r="N176" i="11" s="1"/>
  <c r="N107" i="18"/>
  <c r="N141" i="18" s="1"/>
  <c r="N114" i="18"/>
  <c r="N148" i="18" s="1"/>
  <c r="N149" i="11"/>
  <c r="N183" i="11" s="1"/>
  <c r="N109" i="18"/>
  <c r="N143" i="18" s="1"/>
  <c r="N144" i="11"/>
  <c r="N178" i="11" s="1"/>
  <c r="M138" i="18"/>
  <c r="N147" i="11"/>
  <c r="N181" i="11" s="1"/>
  <c r="N112" i="18"/>
  <c r="N146" i="18" s="1"/>
  <c r="N154" i="11"/>
  <c r="N188" i="11" s="1"/>
  <c r="N119" i="18"/>
  <c r="N153" i="18" s="1"/>
  <c r="L155" i="18"/>
  <c r="N145" i="11"/>
  <c r="N179" i="11" s="1"/>
  <c r="N110" i="18"/>
  <c r="N144" i="18" s="1"/>
  <c r="N168" i="11"/>
  <c r="N202" i="11" s="1"/>
  <c r="N133" i="18"/>
  <c r="N167" i="18" s="1"/>
  <c r="N150" i="11"/>
  <c r="N184" i="11" s="1"/>
  <c r="N115" i="18"/>
  <c r="N149" i="18" s="1"/>
  <c r="N162" i="11"/>
  <c r="N196" i="11" s="1"/>
  <c r="N127" i="18"/>
  <c r="N161" i="18" s="1"/>
  <c r="N141" i="11"/>
  <c r="N175" i="11" s="1"/>
  <c r="N106" i="18"/>
  <c r="N140" i="18" s="1"/>
  <c r="N161" i="11"/>
  <c r="N195" i="11" s="1"/>
  <c r="N126" i="18"/>
  <c r="N160" i="18" s="1"/>
  <c r="N113" i="18"/>
  <c r="N147" i="18" s="1"/>
  <c r="N148" i="11"/>
  <c r="N182" i="11" s="1"/>
  <c r="N167" i="11"/>
  <c r="N201" i="11" s="1"/>
  <c r="N132" i="18"/>
  <c r="N166" i="18" s="1"/>
  <c r="N140" i="11"/>
  <c r="N174" i="11" s="1"/>
  <c r="N105" i="18"/>
  <c r="N139" i="18" s="1"/>
  <c r="M155" i="18"/>
  <c r="N160" i="11"/>
  <c r="N194" i="11" s="1"/>
  <c r="N125" i="18"/>
  <c r="N159" i="18" s="1"/>
  <c r="N146" i="11"/>
  <c r="N180" i="11" s="1"/>
  <c r="N111" i="18"/>
  <c r="N145" i="18" s="1"/>
  <c r="N136" i="18"/>
  <c r="N170" i="18" s="1"/>
  <c r="N171" i="11"/>
  <c r="N205" i="11" s="1"/>
  <c r="N152" i="11"/>
  <c r="N186" i="11" s="1"/>
  <c r="N117" i="18"/>
  <c r="N151" i="18" s="1"/>
  <c r="N164" i="11"/>
  <c r="N198" i="11" s="1"/>
  <c r="N129" i="18"/>
  <c r="N163" i="18" s="1"/>
  <c r="N153" i="11"/>
  <c r="N187" i="11" s="1"/>
  <c r="N118" i="18"/>
  <c r="N152" i="18" s="1"/>
  <c r="N165" i="11"/>
  <c r="N199" i="11" s="1"/>
  <c r="N130" i="18"/>
  <c r="N164" i="18" s="1"/>
  <c r="N151" i="11"/>
  <c r="N185" i="11" s="1"/>
  <c r="N116" i="18"/>
  <c r="N150" i="18" s="1"/>
  <c r="S111" i="30"/>
  <c r="S119" i="30"/>
  <c r="S113" i="30"/>
  <c r="S107" i="30"/>
  <c r="S110" i="30"/>
  <c r="S115" i="30"/>
  <c r="S108" i="30"/>
  <c r="S118" i="30"/>
  <c r="S112" i="30"/>
  <c r="S106" i="30"/>
  <c r="S116" i="30"/>
  <c r="S105" i="30"/>
  <c r="S114" i="30"/>
  <c r="S117" i="30"/>
  <c r="S109" i="30"/>
  <c r="S127" i="30"/>
  <c r="S133" i="30"/>
  <c r="S122" i="30"/>
  <c r="S128" i="30"/>
  <c r="S123" i="30"/>
  <c r="S135" i="30"/>
  <c r="S134" i="30"/>
  <c r="S124" i="30"/>
  <c r="S131" i="30"/>
  <c r="S129" i="30"/>
  <c r="S132" i="30"/>
  <c r="S130" i="30"/>
  <c r="S125" i="30"/>
  <c r="S136" i="30"/>
  <c r="S126" i="30"/>
  <c r="S10" i="30"/>
  <c r="S12" i="30"/>
  <c r="S13" i="30"/>
  <c r="AK25" i="37"/>
  <c r="AK32" i="37"/>
  <c r="AK33" i="37"/>
  <c r="AK26" i="37"/>
  <c r="AK19" i="37"/>
  <c r="AK27" i="37"/>
  <c r="AK20" i="37"/>
  <c r="AK24" i="37"/>
  <c r="AK28" i="37"/>
  <c r="AK30" i="37"/>
  <c r="AK29" i="37"/>
  <c r="AK31" i="37"/>
  <c r="AK21" i="37"/>
  <c r="AK22" i="37"/>
  <c r="AK23" i="37"/>
  <c r="AK10" i="37"/>
  <c r="AK13" i="37"/>
  <c r="AK14" i="37"/>
  <c r="P186" i="30"/>
  <c r="O49" i="13" s="1"/>
  <c r="N46" i="12"/>
  <c r="P183" i="30"/>
  <c r="O46" i="13" s="1"/>
  <c r="P188" i="30"/>
  <c r="O68" i="13" s="1"/>
  <c r="L28" i="18"/>
  <c r="L62" i="18" s="1"/>
  <c r="L96" i="18" s="1"/>
  <c r="AK11" i="37"/>
  <c r="AG32" i="9"/>
  <c r="AG34" i="9"/>
  <c r="AG33" i="9"/>
  <c r="AG31" i="9"/>
  <c r="L42" i="11"/>
  <c r="L76" i="11" s="1"/>
  <c r="L42" i="18"/>
  <c r="L76" i="18" s="1"/>
  <c r="L93" i="18" s="1"/>
  <c r="P180" i="30"/>
  <c r="O77" i="13" s="1"/>
  <c r="P184" i="30"/>
  <c r="O64" i="13" s="1"/>
  <c r="L46" i="18"/>
  <c r="L80" i="18" s="1"/>
  <c r="L97" i="18" s="1"/>
  <c r="N64" i="12"/>
  <c r="Q166" i="30"/>
  <c r="M28" i="18" s="1"/>
  <c r="M62" i="18" s="1"/>
  <c r="L31" i="11"/>
  <c r="L65" i="11" s="1"/>
  <c r="AF30" i="9"/>
  <c r="AF29" i="9" s="1"/>
  <c r="O44" i="12"/>
  <c r="M26" i="11"/>
  <c r="M60" i="11" s="1"/>
  <c r="L33" i="11"/>
  <c r="L67" i="11" s="1"/>
  <c r="L33" i="18"/>
  <c r="L67" i="18" s="1"/>
  <c r="L101" i="18" s="1"/>
  <c r="L31" i="18"/>
  <c r="L65" i="18" s="1"/>
  <c r="L99" i="18" s="1"/>
  <c r="L49" i="11"/>
  <c r="L83" i="11" s="1"/>
  <c r="L49" i="18"/>
  <c r="L83" i="18" s="1"/>
  <c r="L100" i="18" s="1"/>
  <c r="Q97" i="30"/>
  <c r="Q150" i="30" s="1"/>
  <c r="Q93" i="30"/>
  <c r="Q146" i="30" s="1"/>
  <c r="Q180" i="30" s="1"/>
  <c r="Q100" i="30"/>
  <c r="Q153" i="30" s="1"/>
  <c r="N64" i="13"/>
  <c r="N81" i="13"/>
  <c r="N30" i="13"/>
  <c r="O47" i="12"/>
  <c r="M29" i="11"/>
  <c r="M63" i="11" s="1"/>
  <c r="M29" i="18"/>
  <c r="M63" i="18" s="1"/>
  <c r="M25" i="11"/>
  <c r="M59" i="11" s="1"/>
  <c r="M25" i="18"/>
  <c r="M59" i="18" s="1"/>
  <c r="O43" i="12"/>
  <c r="M32" i="11"/>
  <c r="M66" i="11" s="1"/>
  <c r="O50" i="12"/>
  <c r="M32" i="18"/>
  <c r="M66" i="18" s="1"/>
  <c r="R60" i="30"/>
  <c r="R94" i="30" s="1"/>
  <c r="R147" i="30" s="1"/>
  <c r="R170" i="30"/>
  <c r="N32" i="18" s="1"/>
  <c r="N66" i="18" s="1"/>
  <c r="R65" i="30"/>
  <c r="R99" i="30" s="1"/>
  <c r="R152" i="30" s="1"/>
  <c r="R75" i="30"/>
  <c r="R53" i="30"/>
  <c r="R87" i="30" s="1"/>
  <c r="R140" i="30" s="1"/>
  <c r="R74" i="30"/>
  <c r="R71" i="30"/>
  <c r="R72" i="30"/>
  <c r="R73" i="30"/>
  <c r="R80" i="30"/>
  <c r="R167" i="30" s="1"/>
  <c r="P47" i="12" s="1"/>
  <c r="R67" i="30"/>
  <c r="N61" i="13"/>
  <c r="R79" i="30"/>
  <c r="R166" i="30" s="1"/>
  <c r="N28" i="11" s="1"/>
  <c r="N62" i="11" s="1"/>
  <c r="N67" i="12"/>
  <c r="N78" i="13"/>
  <c r="R66" i="30"/>
  <c r="R100" i="30" s="1"/>
  <c r="R153" i="30" s="1"/>
  <c r="R164" i="30"/>
  <c r="P44" i="12" s="1"/>
  <c r="R78" i="30"/>
  <c r="R165" i="30" s="1"/>
  <c r="R59" i="30"/>
  <c r="R63" i="30"/>
  <c r="R169" i="30"/>
  <c r="N31" i="18" s="1"/>
  <c r="N65" i="18" s="1"/>
  <c r="R81" i="30"/>
  <c r="R168" i="30" s="1"/>
  <c r="R64" i="30"/>
  <c r="R76" i="30"/>
  <c r="R163" i="30" s="1"/>
  <c r="N27" i="13"/>
  <c r="N31" i="13"/>
  <c r="N48" i="13"/>
  <c r="N82" i="13"/>
  <c r="Q88" i="30"/>
  <c r="Q141" i="30" s="1"/>
  <c r="Q95" i="30"/>
  <c r="Q148" i="30" s="1"/>
  <c r="M44" i="18" s="1"/>
  <c r="M78" i="18" s="1"/>
  <c r="Q89" i="30"/>
  <c r="Q142" i="30" s="1"/>
  <c r="Q90" i="30"/>
  <c r="Q143" i="30" s="1"/>
  <c r="Q101" i="30"/>
  <c r="Q154" i="30" s="1"/>
  <c r="M50" i="18" s="1"/>
  <c r="M84" i="18" s="1"/>
  <c r="Q98" i="30"/>
  <c r="Q151" i="30" s="1"/>
  <c r="O65" i="12" s="1"/>
  <c r="Q99" i="30"/>
  <c r="Q152" i="30" s="1"/>
  <c r="M48" i="11" s="1"/>
  <c r="M82" i="11" s="1"/>
  <c r="N83" i="13"/>
  <c r="N66" i="13"/>
  <c r="N49" i="13"/>
  <c r="N32" i="13"/>
  <c r="N85" i="13"/>
  <c r="N68" i="13"/>
  <c r="N51" i="13"/>
  <c r="N34" i="13"/>
  <c r="O84" i="13"/>
  <c r="O67" i="13"/>
  <c r="O50" i="13"/>
  <c r="O33" i="13"/>
  <c r="N79" i="13"/>
  <c r="N62" i="13"/>
  <c r="N45" i="13"/>
  <c r="N28" i="13"/>
  <c r="Q52" i="30"/>
  <c r="H14" i="9"/>
  <c r="AF15" i="46" s="1"/>
  <c r="M31" i="18"/>
  <c r="M65" i="18" s="1"/>
  <c r="M31" i="11"/>
  <c r="M65" i="11" s="1"/>
  <c r="M30" i="11"/>
  <c r="M64" i="11" s="1"/>
  <c r="O48" i="12"/>
  <c r="L47" i="18"/>
  <c r="L81" i="18" s="1"/>
  <c r="L98" i="18" s="1"/>
  <c r="M27" i="11"/>
  <c r="M61" i="11" s="1"/>
  <c r="P185" i="30"/>
  <c r="L47" i="11"/>
  <c r="L81" i="11" s="1"/>
  <c r="M27" i="18"/>
  <c r="M61" i="18" s="1"/>
  <c r="M33" i="18"/>
  <c r="M67" i="18" s="1"/>
  <c r="S31" i="30"/>
  <c r="S48" i="30" s="1"/>
  <c r="S67" i="30" s="1"/>
  <c r="S30" i="30"/>
  <c r="S47" i="30" s="1"/>
  <c r="S66" i="30" s="1"/>
  <c r="S29" i="30"/>
  <c r="S46" i="30" s="1"/>
  <c r="S65" i="30" s="1"/>
  <c r="S28" i="30"/>
  <c r="S45" i="30" s="1"/>
  <c r="S81" i="30" s="1"/>
  <c r="S27" i="30"/>
  <c r="S44" i="30" s="1"/>
  <c r="S80" i="30" s="1"/>
  <c r="S26" i="30"/>
  <c r="S43" i="30" s="1"/>
  <c r="S62" i="30" s="1"/>
  <c r="S24" i="30"/>
  <c r="S41" i="30" s="1"/>
  <c r="S60" i="30" s="1"/>
  <c r="S25" i="30"/>
  <c r="S42" i="30" s="1"/>
  <c r="S61" i="30" s="1"/>
  <c r="S23" i="30"/>
  <c r="S40" i="30" s="1"/>
  <c r="S76" i="30" s="1"/>
  <c r="S21" i="30"/>
  <c r="S38" i="30" s="1"/>
  <c r="S74" i="30" s="1"/>
  <c r="S22" i="30"/>
  <c r="S39" i="30" s="1"/>
  <c r="S75" i="30" s="1"/>
  <c r="S20" i="30"/>
  <c r="S37" i="30" s="1"/>
  <c r="S73" i="30" s="1"/>
  <c r="S19" i="30"/>
  <c r="S36" i="30" s="1"/>
  <c r="S55" i="30" s="1"/>
  <c r="S18" i="30"/>
  <c r="S35" i="30" s="1"/>
  <c r="S71" i="30" s="1"/>
  <c r="S17" i="30"/>
  <c r="S34" i="30" s="1"/>
  <c r="S53" i="30" s="1"/>
  <c r="AI41" i="37"/>
  <c r="AJ40" i="37"/>
  <c r="AI15" i="9" s="1"/>
  <c r="O51" i="12"/>
  <c r="K101" i="18"/>
  <c r="R171" i="30"/>
  <c r="L44" i="11"/>
  <c r="L78" i="11" s="1"/>
  <c r="N62" i="12"/>
  <c r="L44" i="18"/>
  <c r="L78" i="18" s="1"/>
  <c r="L95" i="18" s="1"/>
  <c r="P182" i="30"/>
  <c r="N61" i="12"/>
  <c r="L43" i="18"/>
  <c r="L77" i="18" s="1"/>
  <c r="L94" i="18" s="1"/>
  <c r="P181" i="30"/>
  <c r="L43" i="11"/>
  <c r="L77" i="11" s="1"/>
  <c r="M45" i="11"/>
  <c r="M79" i="11" s="1"/>
  <c r="O63" i="12"/>
  <c r="M45" i="18"/>
  <c r="M79" i="18" s="1"/>
  <c r="AG4" i="9"/>
  <c r="AL9" i="37"/>
  <c r="AH2" i="9"/>
  <c r="J87" i="18"/>
  <c r="T8" i="30"/>
  <c r="T9" i="30" s="1"/>
  <c r="O152" i="11" l="1"/>
  <c r="O186" i="11" s="1"/>
  <c r="O117" i="18"/>
  <c r="O151" i="18" s="1"/>
  <c r="O114" i="18"/>
  <c r="O148" i="18" s="1"/>
  <c r="O149" i="11"/>
  <c r="O183" i="11" s="1"/>
  <c r="O140" i="11"/>
  <c r="O174" i="11" s="1"/>
  <c r="O105" i="18"/>
  <c r="O139" i="18" s="1"/>
  <c r="O151" i="11"/>
  <c r="O185" i="11" s="1"/>
  <c r="O116" i="18"/>
  <c r="O150" i="18" s="1"/>
  <c r="O141" i="11"/>
  <c r="O175" i="11" s="1"/>
  <c r="O106" i="18"/>
  <c r="O140" i="18" s="1"/>
  <c r="O147" i="11"/>
  <c r="O181" i="11" s="1"/>
  <c r="O112" i="18"/>
  <c r="O146" i="18" s="1"/>
  <c r="O161" i="11"/>
  <c r="O195" i="11" s="1"/>
  <c r="O126" i="18"/>
  <c r="O160" i="18" s="1"/>
  <c r="O153" i="11"/>
  <c r="O187" i="11" s="1"/>
  <c r="O118" i="18"/>
  <c r="O152" i="18" s="1"/>
  <c r="O171" i="11"/>
  <c r="O205" i="11" s="1"/>
  <c r="O136" i="18"/>
  <c r="O170" i="18" s="1"/>
  <c r="O143" i="11"/>
  <c r="O177" i="11" s="1"/>
  <c r="O108" i="18"/>
  <c r="O142" i="18" s="1"/>
  <c r="O160" i="11"/>
  <c r="O194" i="11" s="1"/>
  <c r="O125" i="18"/>
  <c r="O159" i="18" s="1"/>
  <c r="O150" i="11"/>
  <c r="O184" i="11" s="1"/>
  <c r="O115" i="18"/>
  <c r="O149" i="18" s="1"/>
  <c r="O165" i="11"/>
  <c r="O199" i="11" s="1"/>
  <c r="O130" i="18"/>
  <c r="O164" i="18" s="1"/>
  <c r="O110" i="18"/>
  <c r="O144" i="18" s="1"/>
  <c r="O145" i="11"/>
  <c r="O179" i="11" s="1"/>
  <c r="O167" i="11"/>
  <c r="O201" i="11" s="1"/>
  <c r="O132" i="18"/>
  <c r="O166" i="18" s="1"/>
  <c r="O142" i="11"/>
  <c r="O176" i="11" s="1"/>
  <c r="O107" i="18"/>
  <c r="O141" i="18" s="1"/>
  <c r="O164" i="11"/>
  <c r="O198" i="11" s="1"/>
  <c r="O129" i="18"/>
  <c r="O163" i="18" s="1"/>
  <c r="O148" i="11"/>
  <c r="O182" i="11" s="1"/>
  <c r="O113" i="18"/>
  <c r="O147" i="18" s="1"/>
  <c r="N155" i="18"/>
  <c r="O166" i="11"/>
  <c r="O200" i="11" s="1"/>
  <c r="O131" i="18"/>
  <c r="O165" i="18" s="1"/>
  <c r="O154" i="11"/>
  <c r="O188" i="11" s="1"/>
  <c r="O119" i="18"/>
  <c r="O153" i="18" s="1"/>
  <c r="O159" i="11"/>
  <c r="O193" i="11" s="1"/>
  <c r="O124" i="18"/>
  <c r="O158" i="18" s="1"/>
  <c r="O146" i="11"/>
  <c r="O180" i="11" s="1"/>
  <c r="O111" i="18"/>
  <c r="O145" i="18" s="1"/>
  <c r="O169" i="11"/>
  <c r="O203" i="11" s="1"/>
  <c r="O134" i="18"/>
  <c r="O168" i="18" s="1"/>
  <c r="O170" i="11"/>
  <c r="O204" i="11" s="1"/>
  <c r="O135" i="18"/>
  <c r="O169" i="18" s="1"/>
  <c r="O158" i="11"/>
  <c r="O192" i="11" s="1"/>
  <c r="O123" i="18"/>
  <c r="O157" i="18" s="1"/>
  <c r="O163" i="11"/>
  <c r="O197" i="11" s="1"/>
  <c r="O128" i="18"/>
  <c r="O162" i="18" s="1"/>
  <c r="O157" i="11"/>
  <c r="O191" i="11" s="1"/>
  <c r="O122" i="18"/>
  <c r="O156" i="18" s="1"/>
  <c r="O168" i="11"/>
  <c r="O202" i="11" s="1"/>
  <c r="O133" i="18"/>
  <c r="O167" i="18" s="1"/>
  <c r="O162" i="11"/>
  <c r="O196" i="11" s="1"/>
  <c r="O127" i="18"/>
  <c r="O161" i="18" s="1"/>
  <c r="O109" i="18"/>
  <c r="O143" i="18" s="1"/>
  <c r="O144" i="11"/>
  <c r="O178" i="11" s="1"/>
  <c r="T113" i="30"/>
  <c r="T117" i="30"/>
  <c r="T109" i="30"/>
  <c r="T107" i="30"/>
  <c r="T119" i="30"/>
  <c r="T118" i="30"/>
  <c r="T112" i="30"/>
  <c r="T115" i="30"/>
  <c r="T105" i="30"/>
  <c r="T106" i="30"/>
  <c r="T114" i="30"/>
  <c r="T116" i="30"/>
  <c r="T108" i="30"/>
  <c r="T111" i="30"/>
  <c r="T110" i="30"/>
  <c r="T127" i="30"/>
  <c r="T131" i="30"/>
  <c r="T134" i="30"/>
  <c r="T124" i="30"/>
  <c r="T122" i="30"/>
  <c r="T126" i="30"/>
  <c r="T136" i="30"/>
  <c r="T128" i="30"/>
  <c r="T133" i="30"/>
  <c r="T123" i="30"/>
  <c r="T129" i="30"/>
  <c r="T135" i="30"/>
  <c r="T130" i="30"/>
  <c r="T132" i="30"/>
  <c r="T125" i="30"/>
  <c r="T10" i="30"/>
  <c r="O60" i="13"/>
  <c r="O66" i="13"/>
  <c r="O83" i="13"/>
  <c r="O32" i="13"/>
  <c r="T12" i="30"/>
  <c r="T13" i="30"/>
  <c r="AL24" i="37"/>
  <c r="AL32" i="37"/>
  <c r="AL25" i="37"/>
  <c r="AL19" i="37"/>
  <c r="AL27" i="37"/>
  <c r="AL33" i="37"/>
  <c r="AL26" i="37"/>
  <c r="AL23" i="37"/>
  <c r="AL30" i="37"/>
  <c r="AL28" i="37"/>
  <c r="AL31" i="37"/>
  <c r="AL29" i="37"/>
  <c r="AL20" i="37"/>
  <c r="AL21" i="37"/>
  <c r="AL22" i="37"/>
  <c r="AL10" i="37"/>
  <c r="O63" i="13"/>
  <c r="O80" i="13"/>
  <c r="O29" i="13"/>
  <c r="O51" i="13"/>
  <c r="AL13" i="37"/>
  <c r="AL14" i="37"/>
  <c r="O85" i="13"/>
  <c r="O26" i="13"/>
  <c r="O34" i="13"/>
  <c r="AL11" i="37"/>
  <c r="AH32" i="9"/>
  <c r="AH33" i="9"/>
  <c r="AH34" i="9"/>
  <c r="AH31" i="9"/>
  <c r="O30" i="13"/>
  <c r="O47" i="13"/>
  <c r="Q183" i="30"/>
  <c r="P29" i="13" s="1"/>
  <c r="O81" i="13"/>
  <c r="O46" i="12"/>
  <c r="M28" i="11"/>
  <c r="M62" i="11" s="1"/>
  <c r="S77" i="30"/>
  <c r="S164" i="30" s="1"/>
  <c r="O26" i="18" s="1"/>
  <c r="O60" i="18" s="1"/>
  <c r="N32" i="11"/>
  <c r="N66" i="11" s="1"/>
  <c r="AG30" i="9"/>
  <c r="AG29" i="9" s="1"/>
  <c r="O62" i="12"/>
  <c r="R98" i="30"/>
  <c r="R151" i="30" s="1"/>
  <c r="N47" i="11" s="1"/>
  <c r="N81" i="11" s="1"/>
  <c r="R97" i="30"/>
  <c r="R150" i="30" s="1"/>
  <c r="R184" i="30" s="1"/>
  <c r="R93" i="30"/>
  <c r="R146" i="30" s="1"/>
  <c r="R180" i="30" s="1"/>
  <c r="O66" i="12"/>
  <c r="N29" i="18"/>
  <c r="N63" i="18" s="1"/>
  <c r="N29" i="11"/>
  <c r="N63" i="11" s="1"/>
  <c r="N30" i="18"/>
  <c r="N64" i="18" s="1"/>
  <c r="P48" i="12"/>
  <c r="N30" i="11"/>
  <c r="N64" i="11" s="1"/>
  <c r="N25" i="11"/>
  <c r="N59" i="11" s="1"/>
  <c r="N25" i="18"/>
  <c r="N59" i="18" s="1"/>
  <c r="P43" i="12"/>
  <c r="N26" i="18"/>
  <c r="N60" i="18" s="1"/>
  <c r="R95" i="30"/>
  <c r="R148" i="30" s="1"/>
  <c r="R182" i="30" s="1"/>
  <c r="M50" i="11"/>
  <c r="M84" i="11" s="1"/>
  <c r="Q188" i="30"/>
  <c r="P68" i="13" s="1"/>
  <c r="O68" i="12"/>
  <c r="N31" i="11"/>
  <c r="N65" i="11" s="1"/>
  <c r="P49" i="12"/>
  <c r="P50" i="12"/>
  <c r="N26" i="11"/>
  <c r="N60" i="11" s="1"/>
  <c r="M44" i="11"/>
  <c r="M78" i="11" s="1"/>
  <c r="Q182" i="30"/>
  <c r="P45" i="13" s="1"/>
  <c r="N27" i="18"/>
  <c r="N61" i="18" s="1"/>
  <c r="P45" i="12"/>
  <c r="N27" i="11"/>
  <c r="N61" i="11" s="1"/>
  <c r="S54" i="30"/>
  <c r="S82" i="30"/>
  <c r="S169" i="30" s="1"/>
  <c r="S58" i="30"/>
  <c r="S57" i="30"/>
  <c r="S63" i="30"/>
  <c r="S97" i="30" s="1"/>
  <c r="S150" i="30" s="1"/>
  <c r="S64" i="30"/>
  <c r="S98" i="30" s="1"/>
  <c r="S151" i="30" s="1"/>
  <c r="S83" i="30"/>
  <c r="S170" i="30" s="1"/>
  <c r="S56" i="30"/>
  <c r="S79" i="30"/>
  <c r="S166" i="30" s="1"/>
  <c r="S78" i="30"/>
  <c r="S95" i="30" s="1"/>
  <c r="S148" i="30" s="1"/>
  <c r="S167" i="30"/>
  <c r="O29" i="18" s="1"/>
  <c r="O63" i="18" s="1"/>
  <c r="S163" i="30"/>
  <c r="Q43" i="12" s="1"/>
  <c r="S70" i="30"/>
  <c r="S72" i="30"/>
  <c r="S84" i="30"/>
  <c r="S171" i="30" s="1"/>
  <c r="S168" i="30"/>
  <c r="O30" i="11" s="1"/>
  <c r="O64" i="11" s="1"/>
  <c r="S59" i="30"/>
  <c r="S93" i="30" s="1"/>
  <c r="S146" i="30" s="1"/>
  <c r="Q185" i="30"/>
  <c r="P82" i="13" s="1"/>
  <c r="M47" i="18"/>
  <c r="M81" i="18" s="1"/>
  <c r="M98" i="18" s="1"/>
  <c r="M47" i="11"/>
  <c r="M81" i="11" s="1"/>
  <c r="M48" i="18"/>
  <c r="M82" i="18" s="1"/>
  <c r="M99" i="18" s="1"/>
  <c r="R90" i="30"/>
  <c r="R143" i="30" s="1"/>
  <c r="Q186" i="30"/>
  <c r="P66" i="13" s="1"/>
  <c r="R101" i="30"/>
  <c r="R154" i="30" s="1"/>
  <c r="N50" i="18" s="1"/>
  <c r="N84" i="18" s="1"/>
  <c r="R89" i="30"/>
  <c r="R142" i="30" s="1"/>
  <c r="R88" i="30"/>
  <c r="R141" i="30" s="1"/>
  <c r="R91" i="30"/>
  <c r="R144" i="30" s="1"/>
  <c r="R96" i="30"/>
  <c r="R149" i="30" s="1"/>
  <c r="P63" i="12" s="1"/>
  <c r="R52" i="30"/>
  <c r="O78" i="13"/>
  <c r="O61" i="13"/>
  <c r="O44" i="13"/>
  <c r="O27" i="13"/>
  <c r="O79" i="13"/>
  <c r="O62" i="13"/>
  <c r="O45" i="13"/>
  <c r="O28" i="13"/>
  <c r="P77" i="13"/>
  <c r="P60" i="13"/>
  <c r="P26" i="13"/>
  <c r="O82" i="13"/>
  <c r="O65" i="13"/>
  <c r="O48" i="13"/>
  <c r="O31" i="13"/>
  <c r="M95" i="18"/>
  <c r="P46" i="12"/>
  <c r="M101" i="18"/>
  <c r="M42" i="18"/>
  <c r="M76" i="18" s="1"/>
  <c r="M93" i="18" s="1"/>
  <c r="O60" i="12"/>
  <c r="AJ41" i="37"/>
  <c r="T31" i="30"/>
  <c r="T48" i="30" s="1"/>
  <c r="T67" i="30" s="1"/>
  <c r="T30" i="30"/>
  <c r="T47" i="30" s="1"/>
  <c r="T66" i="30" s="1"/>
  <c r="T29" i="30"/>
  <c r="T46" i="30" s="1"/>
  <c r="T65" i="30" s="1"/>
  <c r="T28" i="30"/>
  <c r="T45" i="30" s="1"/>
  <c r="T81" i="30" s="1"/>
  <c r="T27" i="30"/>
  <c r="T44" i="30" s="1"/>
  <c r="T80" i="30" s="1"/>
  <c r="T26" i="30"/>
  <c r="T43" i="30" s="1"/>
  <c r="T62" i="30" s="1"/>
  <c r="T24" i="30"/>
  <c r="T41" i="30" s="1"/>
  <c r="T60" i="30" s="1"/>
  <c r="T25" i="30"/>
  <c r="T42" i="30" s="1"/>
  <c r="T78" i="30" s="1"/>
  <c r="T23" i="30"/>
  <c r="T40" i="30" s="1"/>
  <c r="T59" i="30" s="1"/>
  <c r="T21" i="30"/>
  <c r="T38" i="30" s="1"/>
  <c r="T74" i="30" s="1"/>
  <c r="T22" i="30"/>
  <c r="T39" i="30" s="1"/>
  <c r="T58" i="30" s="1"/>
  <c r="T20" i="30"/>
  <c r="T37" i="30" s="1"/>
  <c r="T73" i="30" s="1"/>
  <c r="T19" i="30"/>
  <c r="T36" i="30" s="1"/>
  <c r="T72" i="30" s="1"/>
  <c r="T17" i="30"/>
  <c r="T34" i="30" s="1"/>
  <c r="T70" i="30" s="1"/>
  <c r="T18" i="30"/>
  <c r="T35" i="30" s="1"/>
  <c r="T71" i="30" s="1"/>
  <c r="AK40" i="37"/>
  <c r="AJ15" i="9" s="1"/>
  <c r="M42" i="11"/>
  <c r="M76" i="11" s="1"/>
  <c r="N28" i="18"/>
  <c r="N62" i="18" s="1"/>
  <c r="M96" i="18"/>
  <c r="N49" i="18"/>
  <c r="N83" i="18" s="1"/>
  <c r="N100" i="18" s="1"/>
  <c r="P67" i="12"/>
  <c r="N49" i="11"/>
  <c r="N83" i="11" s="1"/>
  <c r="R187" i="30"/>
  <c r="M43" i="11"/>
  <c r="M77" i="11" s="1"/>
  <c r="O61" i="12"/>
  <c r="Q181" i="30"/>
  <c r="M43" i="18"/>
  <c r="M77" i="18" s="1"/>
  <c r="M94" i="18" s="1"/>
  <c r="N33" i="11"/>
  <c r="N67" i="11" s="1"/>
  <c r="P51" i="12"/>
  <c r="N33" i="18"/>
  <c r="N67" i="18" s="1"/>
  <c r="O64" i="12"/>
  <c r="M46" i="11"/>
  <c r="M80" i="11" s="1"/>
  <c r="Q184" i="30"/>
  <c r="M46" i="18"/>
  <c r="M80" i="18" s="1"/>
  <c r="M97" i="18" s="1"/>
  <c r="M49" i="11"/>
  <c r="M83" i="11" s="1"/>
  <c r="M49" i="18"/>
  <c r="M83" i="18" s="1"/>
  <c r="M100" i="18" s="1"/>
  <c r="Q187" i="30"/>
  <c r="O67" i="12"/>
  <c r="AH4" i="9"/>
  <c r="AM9" i="37"/>
  <c r="AI2" i="9"/>
  <c r="U8" i="30"/>
  <c r="U9" i="30" s="1"/>
  <c r="N138" i="18" l="1"/>
  <c r="P162" i="11"/>
  <c r="P196" i="11" s="1"/>
  <c r="P127" i="18"/>
  <c r="P161" i="18" s="1"/>
  <c r="P110" i="18"/>
  <c r="P144" i="18" s="1"/>
  <c r="P145" i="11"/>
  <c r="P179" i="11" s="1"/>
  <c r="P146" i="11"/>
  <c r="P180" i="11" s="1"/>
  <c r="P111" i="18"/>
  <c r="P145" i="18" s="1"/>
  <c r="P143" i="11"/>
  <c r="P177" i="11" s="1"/>
  <c r="P108" i="18"/>
  <c r="P142" i="18" s="1"/>
  <c r="P151" i="11"/>
  <c r="P185" i="11" s="1"/>
  <c r="P116" i="18"/>
  <c r="P150" i="18" s="1"/>
  <c r="P114" i="18"/>
  <c r="P148" i="18" s="1"/>
  <c r="P149" i="11"/>
  <c r="P183" i="11" s="1"/>
  <c r="P141" i="11"/>
  <c r="P175" i="11" s="1"/>
  <c r="P106" i="18"/>
  <c r="P140" i="18" s="1"/>
  <c r="P140" i="11"/>
  <c r="P174" i="11" s="1"/>
  <c r="P105" i="18"/>
  <c r="P139" i="18" s="1"/>
  <c r="P160" i="11"/>
  <c r="P194" i="11" s="1"/>
  <c r="P125" i="18"/>
  <c r="P159" i="18" s="1"/>
  <c r="P150" i="11"/>
  <c r="P184" i="11" s="1"/>
  <c r="P115" i="18"/>
  <c r="P149" i="18" s="1"/>
  <c r="P167" i="11"/>
  <c r="P201" i="11" s="1"/>
  <c r="P132" i="18"/>
  <c r="P166" i="18" s="1"/>
  <c r="P147" i="11"/>
  <c r="P181" i="11" s="1"/>
  <c r="P112" i="18"/>
  <c r="P146" i="18" s="1"/>
  <c r="P165" i="11"/>
  <c r="P199" i="11" s="1"/>
  <c r="P130" i="18"/>
  <c r="P164" i="18" s="1"/>
  <c r="P153" i="11"/>
  <c r="P187" i="11" s="1"/>
  <c r="P118" i="18"/>
  <c r="P152" i="18" s="1"/>
  <c r="P135" i="18"/>
  <c r="P169" i="18" s="1"/>
  <c r="P170" i="11"/>
  <c r="P204" i="11" s="1"/>
  <c r="P154" i="11"/>
  <c r="P188" i="11" s="1"/>
  <c r="P119" i="18"/>
  <c r="P153" i="18" s="1"/>
  <c r="P164" i="11"/>
  <c r="P198" i="11" s="1"/>
  <c r="P129" i="18"/>
  <c r="P163" i="18" s="1"/>
  <c r="P142" i="11"/>
  <c r="P176" i="11" s="1"/>
  <c r="P107" i="18"/>
  <c r="P141" i="18" s="1"/>
  <c r="P158" i="11"/>
  <c r="P192" i="11" s="1"/>
  <c r="P123" i="18"/>
  <c r="P157" i="18" s="1"/>
  <c r="P144" i="11"/>
  <c r="P178" i="11" s="1"/>
  <c r="P109" i="18"/>
  <c r="P143" i="18" s="1"/>
  <c r="P168" i="11"/>
  <c r="P202" i="11" s="1"/>
  <c r="P133" i="18"/>
  <c r="P167" i="18" s="1"/>
  <c r="P152" i="11"/>
  <c r="P186" i="11" s="1"/>
  <c r="P117" i="18"/>
  <c r="P151" i="18" s="1"/>
  <c r="P163" i="11"/>
  <c r="P197" i="11" s="1"/>
  <c r="P128" i="18"/>
  <c r="P162" i="18" s="1"/>
  <c r="P148" i="11"/>
  <c r="P182" i="11" s="1"/>
  <c r="P113" i="18"/>
  <c r="P147" i="18" s="1"/>
  <c r="P136" i="18"/>
  <c r="P170" i="18" s="1"/>
  <c r="P171" i="11"/>
  <c r="P205" i="11" s="1"/>
  <c r="P161" i="11"/>
  <c r="P195" i="11" s="1"/>
  <c r="P126" i="18"/>
  <c r="P160" i="18" s="1"/>
  <c r="P157" i="11"/>
  <c r="P191" i="11" s="1"/>
  <c r="P122" i="18"/>
  <c r="P156" i="18" s="1"/>
  <c r="O155" i="18"/>
  <c r="P159" i="11"/>
  <c r="P193" i="11" s="1"/>
  <c r="P124" i="18"/>
  <c r="P158" i="18" s="1"/>
  <c r="P169" i="11"/>
  <c r="P203" i="11" s="1"/>
  <c r="P134" i="18"/>
  <c r="P168" i="18" s="1"/>
  <c r="O138" i="18"/>
  <c r="P166" i="11"/>
  <c r="P200" i="11" s="1"/>
  <c r="P131" i="18"/>
  <c r="P165" i="18" s="1"/>
  <c r="U112" i="30"/>
  <c r="U114" i="30"/>
  <c r="U113" i="30"/>
  <c r="U111" i="30"/>
  <c r="U108" i="30"/>
  <c r="U116" i="30"/>
  <c r="U118" i="30"/>
  <c r="U105" i="30"/>
  <c r="U109" i="30"/>
  <c r="U107" i="30"/>
  <c r="U110" i="30"/>
  <c r="U119" i="30"/>
  <c r="U117" i="30"/>
  <c r="U106" i="30"/>
  <c r="U115" i="30"/>
  <c r="U125" i="30"/>
  <c r="U131" i="30"/>
  <c r="U134" i="30"/>
  <c r="U122" i="30"/>
  <c r="U126" i="30"/>
  <c r="U127" i="30"/>
  <c r="U124" i="30"/>
  <c r="U128" i="30"/>
  <c r="U135" i="30"/>
  <c r="U123" i="30"/>
  <c r="U136" i="30"/>
  <c r="U129" i="30"/>
  <c r="U133" i="30"/>
  <c r="U132" i="30"/>
  <c r="U130" i="30"/>
  <c r="U10" i="30"/>
  <c r="P80" i="13"/>
  <c r="P63" i="13"/>
  <c r="P46" i="13"/>
  <c r="U12" i="30"/>
  <c r="U13" i="30"/>
  <c r="AM31" i="37"/>
  <c r="AM32" i="37"/>
  <c r="AM24" i="37"/>
  <c r="AM25" i="37"/>
  <c r="AM19" i="37"/>
  <c r="AM33" i="37"/>
  <c r="AM26" i="37"/>
  <c r="AM21" i="37"/>
  <c r="AM22" i="37"/>
  <c r="AM20" i="37"/>
  <c r="AM23" i="37"/>
  <c r="AM29" i="37"/>
  <c r="AM27" i="37"/>
  <c r="AM30" i="37"/>
  <c r="AM28" i="37"/>
  <c r="AM10" i="37"/>
  <c r="AM13" i="37"/>
  <c r="AM14" i="37"/>
  <c r="AM11" i="37"/>
  <c r="AI32" i="9"/>
  <c r="AI33" i="9"/>
  <c r="AI34" i="9"/>
  <c r="AI31" i="9"/>
  <c r="P85" i="13"/>
  <c r="N42" i="18"/>
  <c r="N76" i="18" s="1"/>
  <c r="N93" i="18" s="1"/>
  <c r="P60" i="12"/>
  <c r="N42" i="11"/>
  <c r="N76" i="11" s="1"/>
  <c r="T83" i="30"/>
  <c r="T170" i="30" s="1"/>
  <c r="P32" i="18" s="1"/>
  <c r="P66" i="18" s="1"/>
  <c r="N46" i="11"/>
  <c r="N80" i="11" s="1"/>
  <c r="P64" i="12"/>
  <c r="N46" i="18"/>
  <c r="N80" i="18" s="1"/>
  <c r="N97" i="18" s="1"/>
  <c r="AH30" i="9"/>
  <c r="AH29" i="9" s="1"/>
  <c r="N44" i="11"/>
  <c r="N78" i="11" s="1"/>
  <c r="P62" i="12"/>
  <c r="N44" i="18"/>
  <c r="N78" i="18" s="1"/>
  <c r="N95" i="18" s="1"/>
  <c r="P34" i="13"/>
  <c r="P51" i="13"/>
  <c r="S100" i="30"/>
  <c r="S153" i="30" s="1"/>
  <c r="O49" i="18" s="1"/>
  <c r="O83" i="18" s="1"/>
  <c r="S165" i="30"/>
  <c r="O27" i="11" s="1"/>
  <c r="O61" i="11" s="1"/>
  <c r="S101" i="30"/>
  <c r="S154" i="30" s="1"/>
  <c r="O50" i="18" s="1"/>
  <c r="O84" i="18" s="1"/>
  <c r="S96" i="30"/>
  <c r="S149" i="30" s="1"/>
  <c r="O30" i="18"/>
  <c r="O64" i="18" s="1"/>
  <c r="P62" i="13"/>
  <c r="P31" i="13"/>
  <c r="Q47" i="12"/>
  <c r="P48" i="13"/>
  <c r="P28" i="13"/>
  <c r="P79" i="13"/>
  <c r="P65" i="13"/>
  <c r="O29" i="11"/>
  <c r="O63" i="11" s="1"/>
  <c r="Q48" i="12"/>
  <c r="O25" i="18"/>
  <c r="O59" i="18" s="1"/>
  <c r="O25" i="11"/>
  <c r="O59" i="11" s="1"/>
  <c r="Q51" i="12"/>
  <c r="O33" i="11"/>
  <c r="O67" i="11" s="1"/>
  <c r="O33" i="18"/>
  <c r="O67" i="18" s="1"/>
  <c r="O28" i="11"/>
  <c r="O62" i="11" s="1"/>
  <c r="O28" i="18"/>
  <c r="O62" i="18" s="1"/>
  <c r="Q46" i="12"/>
  <c r="O32" i="18"/>
  <c r="O66" i="18" s="1"/>
  <c r="O32" i="11"/>
  <c r="O66" i="11" s="1"/>
  <c r="Q50" i="12"/>
  <c r="T54" i="30"/>
  <c r="T77" i="30"/>
  <c r="T164" i="30" s="1"/>
  <c r="R44" i="12" s="1"/>
  <c r="T55" i="30"/>
  <c r="T84" i="30"/>
  <c r="T171" i="30" s="1"/>
  <c r="T82" i="30"/>
  <c r="T169" i="30" s="1"/>
  <c r="P31" i="18" s="1"/>
  <c r="P65" i="18" s="1"/>
  <c r="T64" i="30"/>
  <c r="T53" i="30"/>
  <c r="T76" i="30"/>
  <c r="T163" i="30" s="1"/>
  <c r="T61" i="30"/>
  <c r="T56" i="30"/>
  <c r="T63" i="30"/>
  <c r="T75" i="30"/>
  <c r="T79" i="30"/>
  <c r="T166" i="30" s="1"/>
  <c r="T57" i="30"/>
  <c r="N45" i="18"/>
  <c r="N79" i="18" s="1"/>
  <c r="N96" i="18" s="1"/>
  <c r="N45" i="11"/>
  <c r="N79" i="11" s="1"/>
  <c r="N50" i="11"/>
  <c r="N84" i="11" s="1"/>
  <c r="R188" i="30"/>
  <c r="Q51" i="13" s="1"/>
  <c r="S90" i="30"/>
  <c r="S143" i="30" s="1"/>
  <c r="P32" i="13"/>
  <c r="P83" i="13"/>
  <c r="P68" i="12"/>
  <c r="P49" i="13"/>
  <c r="S87" i="30"/>
  <c r="S140" i="30" s="1"/>
  <c r="S91" i="30"/>
  <c r="S144" i="30" s="1"/>
  <c r="S94" i="30"/>
  <c r="S147" i="30" s="1"/>
  <c r="O43" i="11" s="1"/>
  <c r="O77" i="11" s="1"/>
  <c r="S88" i="30"/>
  <c r="S141" i="30" s="1"/>
  <c r="R183" i="30"/>
  <c r="Q80" i="13" s="1"/>
  <c r="S89" i="30"/>
  <c r="S142" i="30" s="1"/>
  <c r="S99" i="30"/>
  <c r="S152" i="30" s="1"/>
  <c r="S186" i="30" s="1"/>
  <c r="Q77" i="13"/>
  <c r="Q60" i="13"/>
  <c r="Q26" i="13"/>
  <c r="P84" i="13"/>
  <c r="P67" i="13"/>
  <c r="P50" i="13"/>
  <c r="P33" i="13"/>
  <c r="Q79" i="13"/>
  <c r="Q62" i="13"/>
  <c r="Q45" i="13"/>
  <c r="Q28" i="13"/>
  <c r="Q84" i="13"/>
  <c r="Q67" i="13"/>
  <c r="Q50" i="13"/>
  <c r="Q33" i="13"/>
  <c r="P81" i="13"/>
  <c r="P64" i="13"/>
  <c r="P47" i="13"/>
  <c r="P30" i="13"/>
  <c r="S52" i="30"/>
  <c r="P78" i="13"/>
  <c r="P61" i="13"/>
  <c r="P44" i="13"/>
  <c r="P27" i="13"/>
  <c r="Q81" i="13"/>
  <c r="Q64" i="13"/>
  <c r="Q47" i="13"/>
  <c r="Q30" i="13"/>
  <c r="R185" i="30"/>
  <c r="N47" i="18"/>
  <c r="N81" i="18" s="1"/>
  <c r="N98" i="18" s="1"/>
  <c r="Q44" i="12"/>
  <c r="O26" i="11"/>
  <c r="O60" i="11" s="1"/>
  <c r="P65" i="12"/>
  <c r="AK41" i="37"/>
  <c r="AL40" i="37"/>
  <c r="AK15" i="9" s="1"/>
  <c r="T167" i="30"/>
  <c r="P29" i="18" s="1"/>
  <c r="P63" i="18" s="1"/>
  <c r="U31" i="30"/>
  <c r="U48" i="30" s="1"/>
  <c r="U84" i="30" s="1"/>
  <c r="U30" i="30"/>
  <c r="U47" i="30" s="1"/>
  <c r="U83" i="30" s="1"/>
  <c r="U29" i="30"/>
  <c r="U46" i="30" s="1"/>
  <c r="U82" i="30" s="1"/>
  <c r="U28" i="30"/>
  <c r="U45" i="30" s="1"/>
  <c r="U64" i="30" s="1"/>
  <c r="U27" i="30"/>
  <c r="U44" i="30" s="1"/>
  <c r="U80" i="30" s="1"/>
  <c r="U26" i="30"/>
  <c r="U43" i="30" s="1"/>
  <c r="U79" i="30" s="1"/>
  <c r="U24" i="30"/>
  <c r="U41" i="30" s="1"/>
  <c r="U60" i="30" s="1"/>
  <c r="U25" i="30"/>
  <c r="U42" i="30" s="1"/>
  <c r="U61" i="30" s="1"/>
  <c r="U23" i="30"/>
  <c r="U40" i="30" s="1"/>
  <c r="U76" i="30" s="1"/>
  <c r="U21" i="30"/>
  <c r="U38" i="30" s="1"/>
  <c r="U74" i="30" s="1"/>
  <c r="U22" i="30"/>
  <c r="U39" i="30" s="1"/>
  <c r="U58" i="30" s="1"/>
  <c r="U19" i="30"/>
  <c r="U36" i="30" s="1"/>
  <c r="U55" i="30" s="1"/>
  <c r="U20" i="30"/>
  <c r="U37" i="30" s="1"/>
  <c r="U56" i="30" s="1"/>
  <c r="U18" i="30"/>
  <c r="U35" i="30" s="1"/>
  <c r="U54" i="30" s="1"/>
  <c r="U17" i="30"/>
  <c r="U34" i="30" s="1"/>
  <c r="U70" i="30" s="1"/>
  <c r="T168" i="30"/>
  <c r="P30" i="11" s="1"/>
  <c r="P64" i="11" s="1"/>
  <c r="T165" i="30"/>
  <c r="P27" i="18" s="1"/>
  <c r="P61" i="18" s="1"/>
  <c r="O31" i="18"/>
  <c r="O65" i="18" s="1"/>
  <c r="Q49" i="12"/>
  <c r="O31" i="11"/>
  <c r="O65" i="11" s="1"/>
  <c r="P61" i="12"/>
  <c r="N43" i="11"/>
  <c r="N77" i="11" s="1"/>
  <c r="N43" i="18"/>
  <c r="N77" i="18" s="1"/>
  <c r="N94" i="18" s="1"/>
  <c r="R181" i="30"/>
  <c r="N48" i="11"/>
  <c r="N82" i="11" s="1"/>
  <c r="R186" i="30"/>
  <c r="N48" i="18"/>
  <c r="N82" i="18" s="1"/>
  <c r="N99" i="18" s="1"/>
  <c r="P66" i="12"/>
  <c r="Q60" i="12"/>
  <c r="O42" i="11"/>
  <c r="O76" i="11" s="1"/>
  <c r="S180" i="30"/>
  <c r="O42" i="18"/>
  <c r="O76" i="18" s="1"/>
  <c r="Q62" i="12"/>
  <c r="O44" i="11"/>
  <c r="O78" i="11" s="1"/>
  <c r="O44" i="18"/>
  <c r="O78" i="18" s="1"/>
  <c r="O47" i="11"/>
  <c r="O81" i="11" s="1"/>
  <c r="S185" i="30"/>
  <c r="Q65" i="12"/>
  <c r="O47" i="18"/>
  <c r="O81" i="18" s="1"/>
  <c r="N101" i="18"/>
  <c r="AI4" i="9"/>
  <c r="AN9" i="37"/>
  <c r="AJ2" i="9"/>
  <c r="V8" i="30"/>
  <c r="V9" i="30" s="1"/>
  <c r="Q163" i="11" l="1"/>
  <c r="Q197" i="11" s="1"/>
  <c r="Q128" i="18"/>
  <c r="Q162" i="18" s="1"/>
  <c r="Q112" i="18"/>
  <c r="Q146" i="18" s="1"/>
  <c r="Q147" i="11"/>
  <c r="Q181" i="11" s="1"/>
  <c r="Q159" i="11"/>
  <c r="Q193" i="11" s="1"/>
  <c r="Q124" i="18"/>
  <c r="Q158" i="18" s="1"/>
  <c r="Q162" i="11"/>
  <c r="Q196" i="11" s="1"/>
  <c r="Q127" i="18"/>
  <c r="Q161" i="18" s="1"/>
  <c r="Q161" i="11"/>
  <c r="Q195" i="11" s="1"/>
  <c r="Q126" i="18"/>
  <c r="Q160" i="18" s="1"/>
  <c r="Q157" i="11"/>
  <c r="Q191" i="11" s="1"/>
  <c r="Q122" i="18"/>
  <c r="Q156" i="18" s="1"/>
  <c r="Q169" i="11"/>
  <c r="Q203" i="11" s="1"/>
  <c r="Q134" i="18"/>
  <c r="Q168" i="18" s="1"/>
  <c r="Q166" i="11"/>
  <c r="Q200" i="11" s="1"/>
  <c r="Q131" i="18"/>
  <c r="Q165" i="18" s="1"/>
  <c r="Q160" i="11"/>
  <c r="Q194" i="11" s="1"/>
  <c r="Q125" i="18"/>
  <c r="Q159" i="18" s="1"/>
  <c r="Q115" i="18"/>
  <c r="Q149" i="18" s="1"/>
  <c r="Q150" i="11"/>
  <c r="Q184" i="11" s="1"/>
  <c r="Q106" i="18"/>
  <c r="Q140" i="18" s="1"/>
  <c r="Q141" i="11"/>
  <c r="Q175" i="11" s="1"/>
  <c r="P155" i="18"/>
  <c r="Q152" i="11"/>
  <c r="Q186" i="11" s="1"/>
  <c r="Q117" i="18"/>
  <c r="Q151" i="18" s="1"/>
  <c r="Q154" i="11"/>
  <c r="Q188" i="11" s="1"/>
  <c r="Q119" i="18"/>
  <c r="Q153" i="18" s="1"/>
  <c r="Q145" i="11"/>
  <c r="Q179" i="11" s="1"/>
  <c r="Q110" i="18"/>
  <c r="Q144" i="18" s="1"/>
  <c r="P138" i="18"/>
  <c r="Q142" i="11"/>
  <c r="Q176" i="11" s="1"/>
  <c r="Q107" i="18"/>
  <c r="Q141" i="18" s="1"/>
  <c r="Q144" i="11"/>
  <c r="Q178" i="11" s="1"/>
  <c r="Q109" i="18"/>
  <c r="Q143" i="18" s="1"/>
  <c r="Q165" i="11"/>
  <c r="Q199" i="11" s="1"/>
  <c r="Q130" i="18"/>
  <c r="Q164" i="18" s="1"/>
  <c r="Q140" i="11"/>
  <c r="Q174" i="11" s="1"/>
  <c r="Q105" i="18"/>
  <c r="Q139" i="18" s="1"/>
  <c r="Q167" i="11"/>
  <c r="Q201" i="11" s="1"/>
  <c r="Q132" i="18"/>
  <c r="Q166" i="18" s="1"/>
  <c r="Q153" i="11"/>
  <c r="Q187" i="11" s="1"/>
  <c r="Q118" i="18"/>
  <c r="Q152" i="18" s="1"/>
  <c r="Q168" i="11"/>
  <c r="Q202" i="11" s="1"/>
  <c r="Q133" i="18"/>
  <c r="Q167" i="18" s="1"/>
  <c r="Q151" i="11"/>
  <c r="Q185" i="11" s="1"/>
  <c r="Q116" i="18"/>
  <c r="Q150" i="18" s="1"/>
  <c r="Q164" i="11"/>
  <c r="Q198" i="11" s="1"/>
  <c r="Q129" i="18"/>
  <c r="Q163" i="18" s="1"/>
  <c r="Q143" i="11"/>
  <c r="Q177" i="11" s="1"/>
  <c r="Q108" i="18"/>
  <c r="Q142" i="18" s="1"/>
  <c r="Q171" i="11"/>
  <c r="Q205" i="11" s="1"/>
  <c r="Q136" i="18"/>
  <c r="Q170" i="18" s="1"/>
  <c r="Q146" i="11"/>
  <c r="Q180" i="11" s="1"/>
  <c r="Q111" i="18"/>
  <c r="Q145" i="18" s="1"/>
  <c r="Q158" i="11"/>
  <c r="Q192" i="11" s="1"/>
  <c r="Q123" i="18"/>
  <c r="Q157" i="18" s="1"/>
  <c r="Q148" i="11"/>
  <c r="Q182" i="11" s="1"/>
  <c r="Q113" i="18"/>
  <c r="Q147" i="18" s="1"/>
  <c r="Q135" i="18"/>
  <c r="Q169" i="18" s="1"/>
  <c r="Q170" i="11"/>
  <c r="Q204" i="11" s="1"/>
  <c r="Q114" i="18"/>
  <c r="Q148" i="18" s="1"/>
  <c r="Q149" i="11"/>
  <c r="Q183" i="11" s="1"/>
  <c r="V108" i="30"/>
  <c r="V118" i="30"/>
  <c r="V111" i="30"/>
  <c r="V117" i="30"/>
  <c r="V106" i="30"/>
  <c r="V115" i="30"/>
  <c r="V114" i="30"/>
  <c r="V110" i="30"/>
  <c r="V109" i="30"/>
  <c r="V116" i="30"/>
  <c r="V113" i="30"/>
  <c r="V119" i="30"/>
  <c r="V105" i="30"/>
  <c r="V112" i="30"/>
  <c r="V107" i="30"/>
  <c r="V129" i="30"/>
  <c r="V125" i="30"/>
  <c r="V128" i="30"/>
  <c r="V122" i="30"/>
  <c r="V123" i="30"/>
  <c r="V127" i="30"/>
  <c r="V134" i="30"/>
  <c r="V131" i="30"/>
  <c r="V126" i="30"/>
  <c r="V135" i="30"/>
  <c r="V133" i="30"/>
  <c r="V132" i="30"/>
  <c r="V136" i="30"/>
  <c r="V130" i="30"/>
  <c r="V124" i="30"/>
  <c r="V10" i="30"/>
  <c r="V12" i="30"/>
  <c r="V13" i="30"/>
  <c r="AN24" i="37"/>
  <c r="AN19" i="37"/>
  <c r="AN31" i="37"/>
  <c r="AN32" i="37"/>
  <c r="AN33" i="37"/>
  <c r="AN25" i="37"/>
  <c r="AN26" i="37"/>
  <c r="AN21" i="37"/>
  <c r="AN22" i="37"/>
  <c r="AN20" i="37"/>
  <c r="AN27" i="37"/>
  <c r="AN23" i="37"/>
  <c r="AN28" i="37"/>
  <c r="AN30" i="37"/>
  <c r="AN29" i="37"/>
  <c r="AN10" i="37"/>
  <c r="AN13" i="37"/>
  <c r="AN14" i="37"/>
  <c r="AN11" i="37"/>
  <c r="AJ33" i="9"/>
  <c r="AJ31" i="9"/>
  <c r="AJ32" i="9"/>
  <c r="AJ34" i="9"/>
  <c r="O98" i="18"/>
  <c r="O101" i="18"/>
  <c r="U63" i="30"/>
  <c r="U97" i="30" s="1"/>
  <c r="U150" i="30" s="1"/>
  <c r="AI30" i="9"/>
  <c r="AI29" i="9" s="1"/>
  <c r="O50" i="11"/>
  <c r="O84" i="11" s="1"/>
  <c r="S188" i="30"/>
  <c r="R85" i="13" s="1"/>
  <c r="Q68" i="12"/>
  <c r="Q45" i="12"/>
  <c r="S182" i="30"/>
  <c r="R62" i="13" s="1"/>
  <c r="O100" i="18"/>
  <c r="O27" i="18"/>
  <c r="O61" i="18" s="1"/>
  <c r="O95" i="18" s="1"/>
  <c r="T99" i="30"/>
  <c r="T152" i="30" s="1"/>
  <c r="T186" i="30" s="1"/>
  <c r="T101" i="30"/>
  <c r="T154" i="30" s="1"/>
  <c r="P31" i="11"/>
  <c r="P65" i="11" s="1"/>
  <c r="R49" i="12"/>
  <c r="O93" i="18"/>
  <c r="T96" i="30"/>
  <c r="T149" i="30" s="1"/>
  <c r="R63" i="12" s="1"/>
  <c r="Q68" i="13"/>
  <c r="Q34" i="13"/>
  <c r="P33" i="11"/>
  <c r="P67" i="11" s="1"/>
  <c r="P33" i="18"/>
  <c r="P67" i="18" s="1"/>
  <c r="R51" i="12"/>
  <c r="P28" i="18"/>
  <c r="P62" i="18" s="1"/>
  <c r="P28" i="11"/>
  <c r="P62" i="11" s="1"/>
  <c r="R46" i="12"/>
  <c r="U73" i="30"/>
  <c r="U62" i="30"/>
  <c r="U96" i="30" s="1"/>
  <c r="U149" i="30" s="1"/>
  <c r="U71" i="30"/>
  <c r="U72" i="30"/>
  <c r="U81" i="30"/>
  <c r="U168" i="30" s="1"/>
  <c r="U67" i="30"/>
  <c r="U101" i="30" s="1"/>
  <c r="U154" i="30" s="1"/>
  <c r="U66" i="30"/>
  <c r="U100" i="30" s="1"/>
  <c r="U153" i="30" s="1"/>
  <c r="U78" i="30"/>
  <c r="U165" i="30" s="1"/>
  <c r="U65" i="30"/>
  <c r="U99" i="30" s="1"/>
  <c r="U152" i="30" s="1"/>
  <c r="Q85" i="13"/>
  <c r="U53" i="30"/>
  <c r="U77" i="30"/>
  <c r="U94" i="30" s="1"/>
  <c r="U147" i="30" s="1"/>
  <c r="U59" i="30"/>
  <c r="U93" i="30" s="1"/>
  <c r="U146" i="30" s="1"/>
  <c r="U57" i="30"/>
  <c r="U75" i="30"/>
  <c r="O43" i="18"/>
  <c r="O77" i="18" s="1"/>
  <c r="O94" i="18" s="1"/>
  <c r="Q29" i="13"/>
  <c r="Q46" i="13"/>
  <c r="Q63" i="13"/>
  <c r="T88" i="30"/>
  <c r="T141" i="30" s="1"/>
  <c r="Q66" i="12"/>
  <c r="O48" i="18"/>
  <c r="O82" i="18" s="1"/>
  <c r="O99" i="18" s="1"/>
  <c r="T91" i="30"/>
  <c r="T144" i="30" s="1"/>
  <c r="T89" i="30"/>
  <c r="T142" i="30" s="1"/>
  <c r="O48" i="11"/>
  <c r="O82" i="11" s="1"/>
  <c r="T87" i="30"/>
  <c r="T140" i="30" s="1"/>
  <c r="T90" i="30"/>
  <c r="T143" i="30" s="1"/>
  <c r="T100" i="30"/>
  <c r="T153" i="30" s="1"/>
  <c r="R67" i="12" s="1"/>
  <c r="T94" i="30"/>
  <c r="T147" i="30" s="1"/>
  <c r="R61" i="12" s="1"/>
  <c r="T95" i="30"/>
  <c r="T148" i="30" s="1"/>
  <c r="R62" i="12" s="1"/>
  <c r="S181" i="30"/>
  <c r="R44" i="13" s="1"/>
  <c r="T93" i="30"/>
  <c r="T146" i="30" s="1"/>
  <c r="R60" i="12" s="1"/>
  <c r="Q61" i="12"/>
  <c r="T98" i="30"/>
  <c r="T151" i="30" s="1"/>
  <c r="P47" i="18" s="1"/>
  <c r="P81" i="18" s="1"/>
  <c r="T97" i="30"/>
  <c r="T150" i="30" s="1"/>
  <c r="T184" i="30" s="1"/>
  <c r="Q83" i="13"/>
  <c r="Q66" i="13"/>
  <c r="Q49" i="13"/>
  <c r="Q32" i="13"/>
  <c r="T52" i="30"/>
  <c r="Q78" i="13"/>
  <c r="Q61" i="13"/>
  <c r="Q44" i="13"/>
  <c r="Q27" i="13"/>
  <c r="R82" i="13"/>
  <c r="R65" i="13"/>
  <c r="R48" i="13"/>
  <c r="R31" i="13"/>
  <c r="R77" i="13"/>
  <c r="R60" i="13"/>
  <c r="R26" i="13"/>
  <c r="Q82" i="13"/>
  <c r="Q65" i="13"/>
  <c r="Q48" i="13"/>
  <c r="Q31" i="13"/>
  <c r="R83" i="13"/>
  <c r="R66" i="13"/>
  <c r="R49" i="13"/>
  <c r="R32" i="13"/>
  <c r="O49" i="11"/>
  <c r="O83" i="11" s="1"/>
  <c r="Q67" i="12"/>
  <c r="S187" i="30"/>
  <c r="P29" i="11"/>
  <c r="P63" i="11" s="1"/>
  <c r="R47" i="12"/>
  <c r="P27" i="11"/>
  <c r="P61" i="11" s="1"/>
  <c r="P32" i="11"/>
  <c r="P66" i="11" s="1"/>
  <c r="R50" i="12"/>
  <c r="P26" i="18"/>
  <c r="P60" i="18" s="1"/>
  <c r="P26" i="11"/>
  <c r="P60" i="11" s="1"/>
  <c r="AL41" i="37"/>
  <c r="AM40" i="37"/>
  <c r="AL15" i="9" s="1"/>
  <c r="V31" i="30"/>
  <c r="V48" i="30" s="1"/>
  <c r="V67" i="30" s="1"/>
  <c r="V30" i="30"/>
  <c r="V47" i="30" s="1"/>
  <c r="V83" i="30" s="1"/>
  <c r="V28" i="30"/>
  <c r="V45" i="30" s="1"/>
  <c r="V64" i="30" s="1"/>
  <c r="V29" i="30"/>
  <c r="V46" i="30" s="1"/>
  <c r="V82" i="30" s="1"/>
  <c r="V27" i="30"/>
  <c r="V44" i="30" s="1"/>
  <c r="V80" i="30" s="1"/>
  <c r="V26" i="30"/>
  <c r="V43" i="30" s="1"/>
  <c r="V79" i="30" s="1"/>
  <c r="V24" i="30"/>
  <c r="V41" i="30" s="1"/>
  <c r="V77" i="30" s="1"/>
  <c r="V25" i="30"/>
  <c r="V42" i="30" s="1"/>
  <c r="V78" i="30" s="1"/>
  <c r="V23" i="30"/>
  <c r="V40" i="30" s="1"/>
  <c r="V59" i="30" s="1"/>
  <c r="V22" i="30"/>
  <c r="V39" i="30" s="1"/>
  <c r="V75" i="30" s="1"/>
  <c r="V19" i="30"/>
  <c r="V36" i="30" s="1"/>
  <c r="V72" i="30" s="1"/>
  <c r="V21" i="30"/>
  <c r="V38" i="30" s="1"/>
  <c r="V74" i="30" s="1"/>
  <c r="V20" i="30"/>
  <c r="V37" i="30" s="1"/>
  <c r="V73" i="30" s="1"/>
  <c r="V18" i="30"/>
  <c r="V35" i="30" s="1"/>
  <c r="V71" i="30" s="1"/>
  <c r="V17" i="30"/>
  <c r="V34" i="30" s="1"/>
  <c r="V53" i="30" s="1"/>
  <c r="R45" i="12"/>
  <c r="R48" i="12"/>
  <c r="P30" i="18"/>
  <c r="P64" i="18" s="1"/>
  <c r="U167" i="30"/>
  <c r="U163" i="30"/>
  <c r="O46" i="18"/>
  <c r="O80" i="18" s="1"/>
  <c r="O97" i="18" s="1"/>
  <c r="Q64" i="12"/>
  <c r="S184" i="30"/>
  <c r="O46" i="11"/>
  <c r="O80" i="11" s="1"/>
  <c r="U169" i="30"/>
  <c r="P25" i="18"/>
  <c r="P59" i="18" s="1"/>
  <c r="R43" i="12"/>
  <c r="P25" i="11"/>
  <c r="P59" i="11" s="1"/>
  <c r="Q63" i="12"/>
  <c r="O45" i="11"/>
  <c r="O79" i="11" s="1"/>
  <c r="S183" i="30"/>
  <c r="O45" i="18"/>
  <c r="O79" i="18" s="1"/>
  <c r="O96" i="18" s="1"/>
  <c r="AJ4" i="9"/>
  <c r="AO9" i="37"/>
  <c r="AK2" i="9"/>
  <c r="W8" i="30"/>
  <c r="W9" i="30" s="1"/>
  <c r="R162" i="11" l="1"/>
  <c r="R196" i="11" s="1"/>
  <c r="R127" i="18"/>
  <c r="R161" i="18" s="1"/>
  <c r="R158" i="11"/>
  <c r="R192" i="11" s="1"/>
  <c r="R123" i="18"/>
  <c r="R157" i="18" s="1"/>
  <c r="R157" i="11"/>
  <c r="R191" i="11" s="1"/>
  <c r="R122" i="18"/>
  <c r="R156" i="18" s="1"/>
  <c r="Q155" i="18"/>
  <c r="R163" i="11"/>
  <c r="R197" i="11" s="1"/>
  <c r="R128" i="18"/>
  <c r="R162" i="18" s="1"/>
  <c r="Q138" i="18"/>
  <c r="R160" i="11"/>
  <c r="R194" i="11" s="1"/>
  <c r="R125" i="18"/>
  <c r="R159" i="18" s="1"/>
  <c r="R129" i="18"/>
  <c r="R163" i="18" s="1"/>
  <c r="R164" i="11"/>
  <c r="R198" i="11" s="1"/>
  <c r="R142" i="11"/>
  <c r="R176" i="11" s="1"/>
  <c r="R107" i="18"/>
  <c r="R141" i="18" s="1"/>
  <c r="R147" i="11"/>
  <c r="R181" i="11" s="1"/>
  <c r="R112" i="18"/>
  <c r="R146" i="18" s="1"/>
  <c r="R105" i="18"/>
  <c r="R139" i="18" s="1"/>
  <c r="R140" i="11"/>
  <c r="R174" i="11" s="1"/>
  <c r="R154" i="11"/>
  <c r="R188" i="11" s="1"/>
  <c r="R119" i="18"/>
  <c r="R153" i="18" s="1"/>
  <c r="R148" i="11"/>
  <c r="R182" i="11" s="1"/>
  <c r="R113" i="18"/>
  <c r="R147" i="18" s="1"/>
  <c r="R151" i="11"/>
  <c r="R185" i="11" s="1"/>
  <c r="R116" i="18"/>
  <c r="R150" i="18" s="1"/>
  <c r="R144" i="11"/>
  <c r="R178" i="11" s="1"/>
  <c r="R109" i="18"/>
  <c r="R143" i="18" s="1"/>
  <c r="R165" i="11"/>
  <c r="R199" i="11" s="1"/>
  <c r="R130" i="18"/>
  <c r="R164" i="18" s="1"/>
  <c r="R149" i="11"/>
  <c r="R183" i="11" s="1"/>
  <c r="R114" i="18"/>
  <c r="R148" i="18" s="1"/>
  <c r="R171" i="11"/>
  <c r="R205" i="11" s="1"/>
  <c r="R136" i="18"/>
  <c r="R170" i="18" s="1"/>
  <c r="R150" i="11"/>
  <c r="R184" i="11" s="1"/>
  <c r="R115" i="18"/>
  <c r="R149" i="18" s="1"/>
  <c r="R167" i="11"/>
  <c r="R201" i="11" s="1"/>
  <c r="R132" i="18"/>
  <c r="R166" i="18" s="1"/>
  <c r="R141" i="11"/>
  <c r="R175" i="11" s="1"/>
  <c r="R106" i="18"/>
  <c r="R140" i="18" s="1"/>
  <c r="R159" i="11"/>
  <c r="R193" i="11" s="1"/>
  <c r="R124" i="18"/>
  <c r="R158" i="18" s="1"/>
  <c r="R133" i="18"/>
  <c r="R167" i="18" s="1"/>
  <c r="R168" i="11"/>
  <c r="R202" i="11" s="1"/>
  <c r="R152" i="11"/>
  <c r="R186" i="11" s="1"/>
  <c r="R117" i="18"/>
  <c r="R151" i="18" s="1"/>
  <c r="R170" i="11"/>
  <c r="R204" i="11" s="1"/>
  <c r="R135" i="18"/>
  <c r="R169" i="18" s="1"/>
  <c r="R146" i="11"/>
  <c r="R180" i="11" s="1"/>
  <c r="R111" i="18"/>
  <c r="R145" i="18" s="1"/>
  <c r="R126" i="18"/>
  <c r="R160" i="18" s="1"/>
  <c r="R161" i="11"/>
  <c r="R195" i="11" s="1"/>
  <c r="R153" i="11"/>
  <c r="R187" i="11" s="1"/>
  <c r="R118" i="18"/>
  <c r="R152" i="18" s="1"/>
  <c r="R166" i="11"/>
  <c r="R200" i="11" s="1"/>
  <c r="R131" i="18"/>
  <c r="R165" i="18" s="1"/>
  <c r="R108" i="18"/>
  <c r="R142" i="18" s="1"/>
  <c r="R143" i="11"/>
  <c r="R177" i="11" s="1"/>
  <c r="R110" i="18"/>
  <c r="R144" i="18" s="1"/>
  <c r="R145" i="11"/>
  <c r="R179" i="11" s="1"/>
  <c r="R169" i="11"/>
  <c r="R203" i="11" s="1"/>
  <c r="R134" i="18"/>
  <c r="R168" i="18" s="1"/>
  <c r="W106" i="30"/>
  <c r="W114" i="30"/>
  <c r="W118" i="30"/>
  <c r="W113" i="30"/>
  <c r="W115" i="30"/>
  <c r="W110" i="30"/>
  <c r="W117" i="30"/>
  <c r="W109" i="30"/>
  <c r="W105" i="30"/>
  <c r="W119" i="30"/>
  <c r="W108" i="30"/>
  <c r="W112" i="30"/>
  <c r="W111" i="30"/>
  <c r="W107" i="30"/>
  <c r="W116" i="30"/>
  <c r="W124" i="30"/>
  <c r="W125" i="30"/>
  <c r="W133" i="30"/>
  <c r="W132" i="30"/>
  <c r="W129" i="30"/>
  <c r="W128" i="30"/>
  <c r="W122" i="30"/>
  <c r="W123" i="30"/>
  <c r="W127" i="30"/>
  <c r="W131" i="30"/>
  <c r="W134" i="30"/>
  <c r="W126" i="30"/>
  <c r="W135" i="30"/>
  <c r="W136" i="30"/>
  <c r="W130" i="30"/>
  <c r="W10" i="30"/>
  <c r="W12" i="30"/>
  <c r="W13" i="30"/>
  <c r="AO23" i="37"/>
  <c r="AO31" i="37"/>
  <c r="AO24" i="37"/>
  <c r="AO33" i="37"/>
  <c r="AO26" i="37"/>
  <c r="AO32" i="37"/>
  <c r="AO25" i="37"/>
  <c r="AO21" i="37"/>
  <c r="AO22" i="37"/>
  <c r="AO20" i="37"/>
  <c r="AO19" i="37"/>
  <c r="AO30" i="37"/>
  <c r="AO29" i="37"/>
  <c r="AO27" i="37"/>
  <c r="AO28" i="37"/>
  <c r="AO10" i="37"/>
  <c r="AO14" i="37"/>
  <c r="AO13" i="37"/>
  <c r="AO11" i="37"/>
  <c r="AK33" i="9"/>
  <c r="AK32" i="9"/>
  <c r="AK31" i="9"/>
  <c r="AK34" i="9"/>
  <c r="R34" i="13"/>
  <c r="R68" i="13"/>
  <c r="P48" i="18"/>
  <c r="P82" i="18" s="1"/>
  <c r="P99" i="18" s="1"/>
  <c r="R66" i="12"/>
  <c r="P48" i="11"/>
  <c r="P82" i="11" s="1"/>
  <c r="R79" i="13"/>
  <c r="R45" i="13"/>
  <c r="R28" i="13"/>
  <c r="R51" i="13"/>
  <c r="V57" i="30"/>
  <c r="V81" i="30"/>
  <c r="V60" i="30"/>
  <c r="V66" i="30"/>
  <c r="V58" i="30"/>
  <c r="V55" i="30"/>
  <c r="AJ30" i="9"/>
  <c r="AJ29" i="9" s="1"/>
  <c r="U95" i="30"/>
  <c r="U148" i="30" s="1"/>
  <c r="Q44" i="11" s="1"/>
  <c r="Q78" i="11" s="1"/>
  <c r="U98" i="30"/>
  <c r="U151" i="30" s="1"/>
  <c r="V54" i="30"/>
  <c r="V70" i="30"/>
  <c r="V84" i="30"/>
  <c r="V171" i="30" s="1"/>
  <c r="V61" i="30"/>
  <c r="V62" i="30"/>
  <c r="V76" i="30"/>
  <c r="V56" i="30"/>
  <c r="V63" i="30"/>
  <c r="V65" i="30"/>
  <c r="P49" i="18"/>
  <c r="P83" i="18" s="1"/>
  <c r="P100" i="18" s="1"/>
  <c r="P47" i="11"/>
  <c r="P81" i="11" s="1"/>
  <c r="P44" i="11"/>
  <c r="P78" i="11" s="1"/>
  <c r="T182" i="30"/>
  <c r="S62" i="13" s="1"/>
  <c r="P43" i="11"/>
  <c r="P77" i="11" s="1"/>
  <c r="P43" i="18"/>
  <c r="P77" i="18" s="1"/>
  <c r="P94" i="18" s="1"/>
  <c r="T181" i="30"/>
  <c r="S61" i="13" s="1"/>
  <c r="R65" i="12"/>
  <c r="U89" i="30"/>
  <c r="U142" i="30" s="1"/>
  <c r="P44" i="18"/>
  <c r="P78" i="18" s="1"/>
  <c r="P95" i="18" s="1"/>
  <c r="R78" i="13"/>
  <c r="P46" i="11"/>
  <c r="P80" i="11" s="1"/>
  <c r="T185" i="30"/>
  <c r="S65" i="13" s="1"/>
  <c r="T187" i="30"/>
  <c r="S50" i="13" s="1"/>
  <c r="U88" i="30"/>
  <c r="U141" i="30" s="1"/>
  <c r="P42" i="11"/>
  <c r="P76" i="11" s="1"/>
  <c r="P46" i="18"/>
  <c r="P80" i="18" s="1"/>
  <c r="P97" i="18" s="1"/>
  <c r="R61" i="13"/>
  <c r="R64" i="12"/>
  <c r="U87" i="30"/>
  <c r="U140" i="30" s="1"/>
  <c r="U90" i="30"/>
  <c r="U143" i="30" s="1"/>
  <c r="P42" i="18"/>
  <c r="P76" i="18" s="1"/>
  <c r="P93" i="18" s="1"/>
  <c r="T180" i="30"/>
  <c r="S77" i="13" s="1"/>
  <c r="U91" i="30"/>
  <c r="U144" i="30" s="1"/>
  <c r="P49" i="11"/>
  <c r="P83" i="11" s="1"/>
  <c r="R27" i="13"/>
  <c r="S83" i="13"/>
  <c r="S66" i="13"/>
  <c r="S49" i="13"/>
  <c r="S32" i="13"/>
  <c r="V166" i="30"/>
  <c r="V164" i="30"/>
  <c r="V170" i="30"/>
  <c r="U52" i="30"/>
  <c r="R80" i="13"/>
  <c r="R63" i="13"/>
  <c r="R46" i="13"/>
  <c r="R29" i="13"/>
  <c r="R84" i="13"/>
  <c r="R67" i="13"/>
  <c r="R50" i="13"/>
  <c r="R33" i="13"/>
  <c r="R81" i="13"/>
  <c r="R64" i="13"/>
  <c r="R47" i="13"/>
  <c r="R30" i="13"/>
  <c r="S81" i="13"/>
  <c r="S64" i="13"/>
  <c r="S47" i="13"/>
  <c r="S30" i="13"/>
  <c r="P45" i="11"/>
  <c r="P79" i="11" s="1"/>
  <c r="P45" i="18"/>
  <c r="P79" i="18" s="1"/>
  <c r="P96" i="18" s="1"/>
  <c r="T183" i="30"/>
  <c r="U171" i="30"/>
  <c r="S51" i="12" s="1"/>
  <c r="P98" i="18"/>
  <c r="U170" i="30"/>
  <c r="U187" i="30" s="1"/>
  <c r="AN40" i="37"/>
  <c r="AM15" i="9" s="1"/>
  <c r="W31" i="30"/>
  <c r="W48" i="30" s="1"/>
  <c r="W84" i="30" s="1"/>
  <c r="W30" i="30"/>
  <c r="W47" i="30" s="1"/>
  <c r="W66" i="30" s="1"/>
  <c r="W29" i="30"/>
  <c r="W46" i="30" s="1"/>
  <c r="W82" i="30" s="1"/>
  <c r="W28" i="30"/>
  <c r="W45" i="30" s="1"/>
  <c r="W81" i="30" s="1"/>
  <c r="W27" i="30"/>
  <c r="W44" i="30" s="1"/>
  <c r="W80" i="30" s="1"/>
  <c r="W26" i="30"/>
  <c r="W43" i="30" s="1"/>
  <c r="W62" i="30" s="1"/>
  <c r="W25" i="30"/>
  <c r="W42" i="30" s="1"/>
  <c r="W61" i="30" s="1"/>
  <c r="W24" i="30"/>
  <c r="W41" i="30" s="1"/>
  <c r="W60" i="30" s="1"/>
  <c r="W23" i="30"/>
  <c r="W40" i="30" s="1"/>
  <c r="W59" i="30" s="1"/>
  <c r="W22" i="30"/>
  <c r="W39" i="30" s="1"/>
  <c r="W75" i="30" s="1"/>
  <c r="W19" i="30"/>
  <c r="W36" i="30" s="1"/>
  <c r="W72" i="30" s="1"/>
  <c r="W21" i="30"/>
  <c r="W38" i="30" s="1"/>
  <c r="W74" i="30" s="1"/>
  <c r="W20" i="30"/>
  <c r="W37" i="30" s="1"/>
  <c r="W73" i="30" s="1"/>
  <c r="W18" i="30"/>
  <c r="W35" i="30" s="1"/>
  <c r="W71" i="30" s="1"/>
  <c r="W17" i="30"/>
  <c r="W34" i="30" s="1"/>
  <c r="W53" i="30" s="1"/>
  <c r="AM41" i="37"/>
  <c r="U164" i="30"/>
  <c r="S44" i="12" s="1"/>
  <c r="U166" i="30"/>
  <c r="Q28" i="18" s="1"/>
  <c r="Q62" i="18" s="1"/>
  <c r="Q45" i="11"/>
  <c r="Q79" i="11" s="1"/>
  <c r="S63" i="12"/>
  <c r="Q45" i="18"/>
  <c r="Q79" i="18" s="1"/>
  <c r="Q48" i="18"/>
  <c r="Q82" i="18" s="1"/>
  <c r="S66" i="12"/>
  <c r="U186" i="30"/>
  <c r="Q48" i="11"/>
  <c r="Q82" i="11" s="1"/>
  <c r="R68" i="12"/>
  <c r="P50" i="11"/>
  <c r="P84" i="11" s="1"/>
  <c r="P50" i="18"/>
  <c r="P84" i="18" s="1"/>
  <c r="P101" i="18" s="1"/>
  <c r="T188" i="30"/>
  <c r="S60" i="12"/>
  <c r="Q42" i="18"/>
  <c r="Q76" i="18" s="1"/>
  <c r="U180" i="30"/>
  <c r="Q42" i="11"/>
  <c r="Q76" i="11" s="1"/>
  <c r="S67" i="12"/>
  <c r="Q49" i="11"/>
  <c r="Q83" i="11" s="1"/>
  <c r="Q49" i="18"/>
  <c r="Q83" i="18" s="1"/>
  <c r="Q46" i="18"/>
  <c r="Q80" i="18" s="1"/>
  <c r="S64" i="12"/>
  <c r="U184" i="30"/>
  <c r="Q46" i="11"/>
  <c r="Q80" i="11" s="1"/>
  <c r="S43" i="12"/>
  <c r="Q25" i="11"/>
  <c r="Q59" i="11" s="1"/>
  <c r="Q25" i="18"/>
  <c r="Q59" i="18" s="1"/>
  <c r="Q27" i="11"/>
  <c r="Q61" i="11" s="1"/>
  <c r="S45" i="12"/>
  <c r="Q27" i="18"/>
  <c r="Q61" i="18" s="1"/>
  <c r="S49" i="12"/>
  <c r="Q31" i="11"/>
  <c r="Q65" i="11" s="1"/>
  <c r="Q31" i="18"/>
  <c r="Q65" i="18" s="1"/>
  <c r="Q29" i="18"/>
  <c r="Q63" i="18" s="1"/>
  <c r="S47" i="12"/>
  <c r="Q29" i="11"/>
  <c r="Q63" i="11" s="1"/>
  <c r="Q50" i="11"/>
  <c r="Q84" i="11" s="1"/>
  <c r="S68" i="12"/>
  <c r="Q50" i="18"/>
  <c r="Q84" i="18" s="1"/>
  <c r="Q30" i="11"/>
  <c r="Q64" i="11" s="1"/>
  <c r="S48" i="12"/>
  <c r="Q30" i="18"/>
  <c r="Q64" i="18" s="1"/>
  <c r="S61" i="12"/>
  <c r="Q43" i="11"/>
  <c r="Q77" i="11" s="1"/>
  <c r="Q43" i="18"/>
  <c r="Q77" i="18" s="1"/>
  <c r="AK4" i="9"/>
  <c r="AP9" i="37"/>
  <c r="AL2" i="9"/>
  <c r="X8" i="30"/>
  <c r="X9" i="30" s="1"/>
  <c r="S162" i="11" l="1"/>
  <c r="S196" i="11" s="1"/>
  <c r="S127" i="18"/>
  <c r="S161" i="18" s="1"/>
  <c r="S149" i="11"/>
  <c r="S183" i="11" s="1"/>
  <c r="S114" i="18"/>
  <c r="S148" i="18" s="1"/>
  <c r="S123" i="18"/>
  <c r="S157" i="18" s="1"/>
  <c r="S158" i="11"/>
  <c r="S192" i="11" s="1"/>
  <c r="S141" i="11"/>
  <c r="S175" i="11" s="1"/>
  <c r="S106" i="18"/>
  <c r="S140" i="18" s="1"/>
  <c r="S157" i="11"/>
  <c r="S191" i="11" s="1"/>
  <c r="S122" i="18"/>
  <c r="S156" i="18" s="1"/>
  <c r="S163" i="11"/>
  <c r="S197" i="11" s="1"/>
  <c r="S128" i="18"/>
  <c r="S162" i="18" s="1"/>
  <c r="S164" i="11"/>
  <c r="S198" i="11" s="1"/>
  <c r="S129" i="18"/>
  <c r="S163" i="18" s="1"/>
  <c r="S167" i="11"/>
  <c r="S201" i="11" s="1"/>
  <c r="S132" i="18"/>
  <c r="S166" i="18" s="1"/>
  <c r="S133" i="18"/>
  <c r="S167" i="18" s="1"/>
  <c r="S168" i="11"/>
  <c r="S202" i="11" s="1"/>
  <c r="S160" i="11"/>
  <c r="S194" i="11" s="1"/>
  <c r="S125" i="18"/>
  <c r="S159" i="18" s="1"/>
  <c r="R138" i="18"/>
  <c r="S159" i="11"/>
  <c r="S193" i="11" s="1"/>
  <c r="S124" i="18"/>
  <c r="S158" i="18" s="1"/>
  <c r="S151" i="11"/>
  <c r="S185" i="11" s="1"/>
  <c r="S116" i="18"/>
  <c r="S150" i="18" s="1"/>
  <c r="S142" i="11"/>
  <c r="S176" i="11" s="1"/>
  <c r="S107" i="18"/>
  <c r="S141" i="18" s="1"/>
  <c r="R155" i="18"/>
  <c r="S111" i="18"/>
  <c r="S145" i="18" s="1"/>
  <c r="S146" i="11"/>
  <c r="S180" i="11" s="1"/>
  <c r="S147" i="11"/>
  <c r="S181" i="11" s="1"/>
  <c r="S112" i="18"/>
  <c r="S146" i="18" s="1"/>
  <c r="S143" i="11"/>
  <c r="S177" i="11" s="1"/>
  <c r="S108" i="18"/>
  <c r="S142" i="18" s="1"/>
  <c r="S154" i="11"/>
  <c r="S188" i="11" s="1"/>
  <c r="S119" i="18"/>
  <c r="S153" i="18" s="1"/>
  <c r="S105" i="18"/>
  <c r="S139" i="18" s="1"/>
  <c r="S140" i="11"/>
  <c r="S174" i="11" s="1"/>
  <c r="S165" i="11"/>
  <c r="S199" i="11" s="1"/>
  <c r="S130" i="18"/>
  <c r="S164" i="18" s="1"/>
  <c r="S144" i="11"/>
  <c r="S178" i="11" s="1"/>
  <c r="S109" i="18"/>
  <c r="S143" i="18" s="1"/>
  <c r="S171" i="11"/>
  <c r="S205" i="11" s="1"/>
  <c r="S136" i="18"/>
  <c r="S170" i="18" s="1"/>
  <c r="S152" i="11"/>
  <c r="S186" i="11" s="1"/>
  <c r="S117" i="18"/>
  <c r="S151" i="18" s="1"/>
  <c r="S170" i="11"/>
  <c r="S204" i="11" s="1"/>
  <c r="S135" i="18"/>
  <c r="S169" i="18" s="1"/>
  <c r="S145" i="11"/>
  <c r="S179" i="11" s="1"/>
  <c r="S110" i="18"/>
  <c r="S144" i="18" s="1"/>
  <c r="S161" i="11"/>
  <c r="S195" i="11" s="1"/>
  <c r="S126" i="18"/>
  <c r="S160" i="18" s="1"/>
  <c r="S150" i="11"/>
  <c r="S184" i="11" s="1"/>
  <c r="S115" i="18"/>
  <c r="S149" i="18" s="1"/>
  <c r="S169" i="11"/>
  <c r="S203" i="11" s="1"/>
  <c r="S134" i="18"/>
  <c r="S168" i="18" s="1"/>
  <c r="S148" i="11"/>
  <c r="S182" i="11" s="1"/>
  <c r="S113" i="18"/>
  <c r="S147" i="18" s="1"/>
  <c r="S131" i="18"/>
  <c r="S165" i="18" s="1"/>
  <c r="S166" i="11"/>
  <c r="S200" i="11" s="1"/>
  <c r="S153" i="11"/>
  <c r="S187" i="11" s="1"/>
  <c r="S118" i="18"/>
  <c r="S152" i="18" s="1"/>
  <c r="X116" i="30"/>
  <c r="X119" i="30"/>
  <c r="X114" i="30"/>
  <c r="X112" i="30"/>
  <c r="X109" i="30"/>
  <c r="X106" i="30"/>
  <c r="X108" i="30"/>
  <c r="X111" i="30"/>
  <c r="X118" i="30"/>
  <c r="X110" i="30"/>
  <c r="X105" i="30"/>
  <c r="X117" i="30"/>
  <c r="X115" i="30"/>
  <c r="X113" i="30"/>
  <c r="X107" i="30"/>
  <c r="X127" i="30"/>
  <c r="X125" i="30"/>
  <c r="X122" i="30"/>
  <c r="X132" i="30"/>
  <c r="X133" i="30"/>
  <c r="X134" i="30"/>
  <c r="X128" i="30"/>
  <c r="X135" i="30"/>
  <c r="X124" i="30"/>
  <c r="X123" i="30"/>
  <c r="X131" i="30"/>
  <c r="X126" i="30"/>
  <c r="X129" i="30"/>
  <c r="X130" i="30"/>
  <c r="X136" i="30"/>
  <c r="X10" i="30"/>
  <c r="X12" i="30"/>
  <c r="X13" i="30"/>
  <c r="AP30" i="37"/>
  <c r="AP31" i="37"/>
  <c r="AP33" i="37"/>
  <c r="AP23" i="37"/>
  <c r="AP24" i="37"/>
  <c r="AP32" i="37"/>
  <c r="AP25" i="37"/>
  <c r="AP26" i="37"/>
  <c r="AP22" i="37"/>
  <c r="AP20" i="37"/>
  <c r="AP19" i="37"/>
  <c r="AP21" i="37"/>
  <c r="AP27" i="37"/>
  <c r="AP29" i="37"/>
  <c r="AP28" i="37"/>
  <c r="AP10" i="37"/>
  <c r="AP13" i="37"/>
  <c r="AP14" i="37"/>
  <c r="AP11" i="37"/>
  <c r="AL33" i="9"/>
  <c r="AL31" i="9"/>
  <c r="AL32" i="9"/>
  <c r="AL34" i="9"/>
  <c r="AK30" i="9"/>
  <c r="AK29" i="9" s="1"/>
  <c r="W67" i="30"/>
  <c r="W64" i="30"/>
  <c r="W70" i="30"/>
  <c r="W65" i="30"/>
  <c r="S27" i="13"/>
  <c r="W58" i="30"/>
  <c r="W77" i="30"/>
  <c r="W57" i="30"/>
  <c r="W56" i="30"/>
  <c r="W76" i="30"/>
  <c r="W163" i="30" s="1"/>
  <c r="W83" i="30"/>
  <c r="W63" i="30"/>
  <c r="W55" i="30"/>
  <c r="W79" i="30"/>
  <c r="W78" i="30"/>
  <c r="W165" i="30" s="1"/>
  <c r="S28" i="13"/>
  <c r="S45" i="13"/>
  <c r="W54" i="30"/>
  <c r="S79" i="13"/>
  <c r="S44" i="13"/>
  <c r="S78" i="13"/>
  <c r="S31" i="13"/>
  <c r="S26" i="13"/>
  <c r="S60" i="13"/>
  <c r="S48" i="13"/>
  <c r="S67" i="13"/>
  <c r="S84" i="13"/>
  <c r="V89" i="30"/>
  <c r="V142" i="30" s="1"/>
  <c r="S82" i="13"/>
  <c r="S33" i="13"/>
  <c r="V90" i="30"/>
  <c r="V143" i="30" s="1"/>
  <c r="V88" i="30"/>
  <c r="V141" i="30" s="1"/>
  <c r="V99" i="30"/>
  <c r="V152" i="30" s="1"/>
  <c r="T66" i="12" s="1"/>
  <c r="V91" i="30"/>
  <c r="V144" i="30" s="1"/>
  <c r="V87" i="30"/>
  <c r="V140" i="30" s="1"/>
  <c r="V100" i="30"/>
  <c r="V153" i="30" s="1"/>
  <c r="T67" i="12" s="1"/>
  <c r="V94" i="30"/>
  <c r="V147" i="30" s="1"/>
  <c r="R43" i="18" s="1"/>
  <c r="R77" i="18" s="1"/>
  <c r="V96" i="30"/>
  <c r="V149" i="30" s="1"/>
  <c r="R45" i="18" s="1"/>
  <c r="R79" i="18" s="1"/>
  <c r="V98" i="30"/>
  <c r="V151" i="30" s="1"/>
  <c r="R47" i="18" s="1"/>
  <c r="R81" i="18" s="1"/>
  <c r="V93" i="30"/>
  <c r="V146" i="30" s="1"/>
  <c r="T60" i="12" s="1"/>
  <c r="V101" i="30"/>
  <c r="V154" i="30" s="1"/>
  <c r="R50" i="11" s="1"/>
  <c r="R84" i="11" s="1"/>
  <c r="V97" i="30"/>
  <c r="V150" i="30" s="1"/>
  <c r="R46" i="11" s="1"/>
  <c r="R80" i="11" s="1"/>
  <c r="V95" i="30"/>
  <c r="V148" i="30" s="1"/>
  <c r="R44" i="18" s="1"/>
  <c r="R78" i="18" s="1"/>
  <c r="T81" i="13"/>
  <c r="T64" i="13"/>
  <c r="T47" i="13"/>
  <c r="T30" i="13"/>
  <c r="V169" i="30"/>
  <c r="R28" i="18"/>
  <c r="R62" i="18" s="1"/>
  <c r="T46" i="12"/>
  <c r="R28" i="11"/>
  <c r="R62" i="11" s="1"/>
  <c r="T83" i="13"/>
  <c r="T66" i="13"/>
  <c r="T49" i="13"/>
  <c r="T32" i="13"/>
  <c r="V168" i="30"/>
  <c r="V163" i="30"/>
  <c r="T84" i="13"/>
  <c r="T67" i="13"/>
  <c r="T50" i="13"/>
  <c r="T33" i="13"/>
  <c r="T77" i="13"/>
  <c r="T60" i="13"/>
  <c r="T26" i="13"/>
  <c r="W167" i="30"/>
  <c r="R33" i="11"/>
  <c r="R67" i="11" s="1"/>
  <c r="R33" i="18"/>
  <c r="R67" i="18" s="1"/>
  <c r="T51" i="12"/>
  <c r="V167" i="30"/>
  <c r="T50" i="12"/>
  <c r="R32" i="11"/>
  <c r="R66" i="11" s="1"/>
  <c r="R32" i="18"/>
  <c r="R66" i="18" s="1"/>
  <c r="S80" i="13"/>
  <c r="S63" i="13"/>
  <c r="S46" i="13"/>
  <c r="S29" i="13"/>
  <c r="W169" i="30"/>
  <c r="V52" i="30"/>
  <c r="S85" i="13"/>
  <c r="S68" i="13"/>
  <c r="S51" i="13"/>
  <c r="S34" i="13"/>
  <c r="W168" i="30"/>
  <c r="V165" i="30"/>
  <c r="R26" i="11"/>
  <c r="R60" i="11" s="1"/>
  <c r="T44" i="12"/>
  <c r="R26" i="18"/>
  <c r="R60" i="18" s="1"/>
  <c r="U181" i="30"/>
  <c r="Q44" i="18"/>
  <c r="Q78" i="18" s="1"/>
  <c r="Q95" i="18" s="1"/>
  <c r="Q26" i="18"/>
  <c r="Q60" i="18" s="1"/>
  <c r="Q94" i="18" s="1"/>
  <c r="U183" i="30"/>
  <c r="S46" i="12"/>
  <c r="U182" i="30"/>
  <c r="S62" i="12"/>
  <c r="Q32" i="18"/>
  <c r="Q66" i="18" s="1"/>
  <c r="Q100" i="18" s="1"/>
  <c r="Q32" i="11"/>
  <c r="Q66" i="11" s="1"/>
  <c r="S50" i="12"/>
  <c r="Q33" i="18"/>
  <c r="Q67" i="18" s="1"/>
  <c r="Q101" i="18" s="1"/>
  <c r="Q26" i="11"/>
  <c r="Q60" i="11" s="1"/>
  <c r="U188" i="30"/>
  <c r="Q33" i="11"/>
  <c r="Q67" i="11" s="1"/>
  <c r="Q28" i="11"/>
  <c r="Q62" i="11" s="1"/>
  <c r="AO40" i="37"/>
  <c r="AN15" i="9" s="1"/>
  <c r="X31" i="30"/>
  <c r="X48" i="30" s="1"/>
  <c r="X67" i="30" s="1"/>
  <c r="X30" i="30"/>
  <c r="X47" i="30" s="1"/>
  <c r="X66" i="30" s="1"/>
  <c r="X29" i="30"/>
  <c r="X46" i="30" s="1"/>
  <c r="X82" i="30" s="1"/>
  <c r="X28" i="30"/>
  <c r="X45" i="30" s="1"/>
  <c r="X64" i="30" s="1"/>
  <c r="X27" i="30"/>
  <c r="X44" i="30" s="1"/>
  <c r="X80" i="30" s="1"/>
  <c r="X26" i="30"/>
  <c r="X43" i="30" s="1"/>
  <c r="X62" i="30" s="1"/>
  <c r="X25" i="30"/>
  <c r="X42" i="30" s="1"/>
  <c r="X78" i="30" s="1"/>
  <c r="X24" i="30"/>
  <c r="X41" i="30" s="1"/>
  <c r="X60" i="30" s="1"/>
  <c r="X23" i="30"/>
  <c r="X40" i="30" s="1"/>
  <c r="X59" i="30" s="1"/>
  <c r="X22" i="30"/>
  <c r="X39" i="30" s="1"/>
  <c r="X75" i="30" s="1"/>
  <c r="X21" i="30"/>
  <c r="X38" i="30" s="1"/>
  <c r="X74" i="30" s="1"/>
  <c r="X19" i="30"/>
  <c r="X36" i="30" s="1"/>
  <c r="X72" i="30" s="1"/>
  <c r="X20" i="30"/>
  <c r="X37" i="30" s="1"/>
  <c r="X73" i="30" s="1"/>
  <c r="X18" i="30"/>
  <c r="X35" i="30" s="1"/>
  <c r="X54" i="30" s="1"/>
  <c r="X17" i="30"/>
  <c r="X34" i="30" s="1"/>
  <c r="X53" i="30" s="1"/>
  <c r="AN41" i="37"/>
  <c r="Q99" i="18"/>
  <c r="Q93" i="18"/>
  <c r="Q97" i="18"/>
  <c r="Q47" i="18"/>
  <c r="Q81" i="18" s="1"/>
  <c r="Q98" i="18" s="1"/>
  <c r="S65" i="12"/>
  <c r="U185" i="30"/>
  <c r="Q47" i="11"/>
  <c r="Q81" i="11" s="1"/>
  <c r="Q96" i="18"/>
  <c r="AL4" i="9"/>
  <c r="AQ9" i="37"/>
  <c r="AM2" i="9"/>
  <c r="Y8" i="30"/>
  <c r="Y9" i="30" s="1"/>
  <c r="T168" i="11" l="1"/>
  <c r="T202" i="11" s="1"/>
  <c r="T133" i="18"/>
  <c r="T167" i="18" s="1"/>
  <c r="T157" i="11"/>
  <c r="T191" i="11" s="1"/>
  <c r="T122" i="18"/>
  <c r="T156" i="18" s="1"/>
  <c r="T125" i="18"/>
  <c r="T159" i="18" s="1"/>
  <c r="T160" i="11"/>
  <c r="T194" i="11" s="1"/>
  <c r="T167" i="11"/>
  <c r="T201" i="11" s="1"/>
  <c r="T132" i="18"/>
  <c r="T166" i="18" s="1"/>
  <c r="T162" i="11"/>
  <c r="T196" i="11" s="1"/>
  <c r="T127" i="18"/>
  <c r="T161" i="18" s="1"/>
  <c r="T107" i="18"/>
  <c r="T141" i="18" s="1"/>
  <c r="T142" i="11"/>
  <c r="T176" i="11" s="1"/>
  <c r="S138" i="18"/>
  <c r="T148" i="11"/>
  <c r="T182" i="11" s="1"/>
  <c r="T113" i="18"/>
  <c r="T147" i="18" s="1"/>
  <c r="T115" i="18"/>
  <c r="T149" i="18" s="1"/>
  <c r="T150" i="11"/>
  <c r="T184" i="11" s="1"/>
  <c r="T152" i="11"/>
  <c r="T186" i="11" s="1"/>
  <c r="T117" i="18"/>
  <c r="T151" i="18" s="1"/>
  <c r="T105" i="18"/>
  <c r="T139" i="18" s="1"/>
  <c r="T140" i="11"/>
  <c r="T174" i="11" s="1"/>
  <c r="S155" i="18"/>
  <c r="T145" i="11"/>
  <c r="T179" i="11" s="1"/>
  <c r="T110" i="18"/>
  <c r="T144" i="18" s="1"/>
  <c r="T153" i="11"/>
  <c r="T187" i="11" s="1"/>
  <c r="T118" i="18"/>
  <c r="T152" i="18" s="1"/>
  <c r="T171" i="11"/>
  <c r="T205" i="11" s="1"/>
  <c r="T136" i="18"/>
  <c r="T170" i="18" s="1"/>
  <c r="T111" i="18"/>
  <c r="T145" i="18" s="1"/>
  <c r="T146" i="11"/>
  <c r="T180" i="11" s="1"/>
  <c r="T165" i="11"/>
  <c r="T199" i="11" s="1"/>
  <c r="T130" i="18"/>
  <c r="T164" i="18" s="1"/>
  <c r="T108" i="18"/>
  <c r="T142" i="18" s="1"/>
  <c r="T143" i="11"/>
  <c r="T177" i="11" s="1"/>
  <c r="T164" i="11"/>
  <c r="T198" i="11" s="1"/>
  <c r="T129" i="18"/>
  <c r="T163" i="18" s="1"/>
  <c r="T141" i="11"/>
  <c r="T175" i="11" s="1"/>
  <c r="T106" i="18"/>
  <c r="T140" i="18" s="1"/>
  <c r="T161" i="11"/>
  <c r="T195" i="11" s="1"/>
  <c r="T126" i="18"/>
  <c r="T160" i="18" s="1"/>
  <c r="T144" i="11"/>
  <c r="T178" i="11" s="1"/>
  <c r="T109" i="18"/>
  <c r="T143" i="18" s="1"/>
  <c r="T166" i="11"/>
  <c r="T200" i="11" s="1"/>
  <c r="T131" i="18"/>
  <c r="T165" i="18" s="1"/>
  <c r="T114" i="18"/>
  <c r="T148" i="18" s="1"/>
  <c r="T149" i="11"/>
  <c r="T183" i="11" s="1"/>
  <c r="T159" i="11"/>
  <c r="T193" i="11" s="1"/>
  <c r="T124" i="18"/>
  <c r="T158" i="18" s="1"/>
  <c r="T154" i="11"/>
  <c r="T188" i="11" s="1"/>
  <c r="T119" i="18"/>
  <c r="T153" i="18" s="1"/>
  <c r="T123" i="18"/>
  <c r="T157" i="18" s="1"/>
  <c r="T158" i="11"/>
  <c r="T192" i="11" s="1"/>
  <c r="T170" i="11"/>
  <c r="T204" i="11" s="1"/>
  <c r="T135" i="18"/>
  <c r="T169" i="18" s="1"/>
  <c r="T116" i="18"/>
  <c r="T150" i="18" s="1"/>
  <c r="T151" i="11"/>
  <c r="T185" i="11" s="1"/>
  <c r="T163" i="11"/>
  <c r="T197" i="11" s="1"/>
  <c r="T128" i="18"/>
  <c r="T162" i="18" s="1"/>
  <c r="T147" i="11"/>
  <c r="T181" i="11" s="1"/>
  <c r="T112" i="18"/>
  <c r="T146" i="18" s="1"/>
  <c r="T169" i="11"/>
  <c r="T203" i="11" s="1"/>
  <c r="T134" i="18"/>
  <c r="T168" i="18" s="1"/>
  <c r="Y109" i="30"/>
  <c r="Y107" i="30"/>
  <c r="Y115" i="30"/>
  <c r="Y106" i="30"/>
  <c r="Y114" i="30"/>
  <c r="Y108" i="30"/>
  <c r="Y112" i="30"/>
  <c r="Y118" i="30"/>
  <c r="Y110" i="30"/>
  <c r="Y113" i="30"/>
  <c r="Y119" i="30"/>
  <c r="Y117" i="30"/>
  <c r="Y116" i="30"/>
  <c r="Y105" i="30"/>
  <c r="Y111" i="30"/>
  <c r="Y127" i="30"/>
  <c r="Y125" i="30"/>
  <c r="Y132" i="30"/>
  <c r="Y133" i="30"/>
  <c r="Y122" i="30"/>
  <c r="Y126" i="30"/>
  <c r="Y128" i="30"/>
  <c r="Y124" i="30"/>
  <c r="Y123" i="30"/>
  <c r="Y135" i="30"/>
  <c r="Y131" i="30"/>
  <c r="Y129" i="30"/>
  <c r="Y134" i="30"/>
  <c r="Y130" i="30"/>
  <c r="Y136" i="30"/>
  <c r="Y10" i="30"/>
  <c r="Y12" i="30"/>
  <c r="Y13" i="30"/>
  <c r="AQ23" i="37"/>
  <c r="AQ30" i="37"/>
  <c r="AQ31" i="37"/>
  <c r="AQ24" i="37"/>
  <c r="AQ32" i="37"/>
  <c r="AQ25" i="37"/>
  <c r="AQ28" i="37"/>
  <c r="AQ27" i="37"/>
  <c r="AQ26" i="37"/>
  <c r="AQ29" i="37"/>
  <c r="AQ21" i="37"/>
  <c r="AQ22" i="37"/>
  <c r="AQ20" i="37"/>
  <c r="AQ19" i="37"/>
  <c r="AQ33" i="37"/>
  <c r="AQ10" i="37"/>
  <c r="AQ13" i="37"/>
  <c r="AQ14" i="37"/>
  <c r="AQ11" i="37"/>
  <c r="AM31" i="9"/>
  <c r="AM32" i="9"/>
  <c r="AM33" i="9"/>
  <c r="AM34" i="9"/>
  <c r="T62" i="12"/>
  <c r="X57" i="30"/>
  <c r="X81" i="30"/>
  <c r="X79" i="30"/>
  <c r="X166" i="30" s="1"/>
  <c r="X65" i="30"/>
  <c r="AL30" i="9"/>
  <c r="AL29" i="9" s="1"/>
  <c r="X76" i="30"/>
  <c r="X163" i="30" s="1"/>
  <c r="X77" i="30"/>
  <c r="X164" i="30" s="1"/>
  <c r="X84" i="30"/>
  <c r="X171" i="30" s="1"/>
  <c r="X83" i="30"/>
  <c r="X170" i="30" s="1"/>
  <c r="X61" i="30"/>
  <c r="X56" i="30"/>
  <c r="X58" i="30"/>
  <c r="X55" i="30"/>
  <c r="X70" i="30"/>
  <c r="X71" i="30"/>
  <c r="X63" i="30"/>
  <c r="V181" i="30"/>
  <c r="U78" i="13" s="1"/>
  <c r="R43" i="11"/>
  <c r="R77" i="11" s="1"/>
  <c r="W99" i="30"/>
  <c r="W152" i="30" s="1"/>
  <c r="S48" i="11" s="1"/>
  <c r="S82" i="11" s="1"/>
  <c r="W88" i="30"/>
  <c r="W141" i="30" s="1"/>
  <c r="T65" i="12"/>
  <c r="R49" i="18"/>
  <c r="R83" i="18" s="1"/>
  <c r="R100" i="18" s="1"/>
  <c r="R49" i="11"/>
  <c r="R83" i="11" s="1"/>
  <c r="V187" i="30"/>
  <c r="U33" i="13" s="1"/>
  <c r="V182" i="30"/>
  <c r="U79" i="13" s="1"/>
  <c r="R47" i="11"/>
  <c r="R81" i="11" s="1"/>
  <c r="W89" i="30"/>
  <c r="W142" i="30" s="1"/>
  <c r="V184" i="30"/>
  <c r="U81" i="13" s="1"/>
  <c r="W91" i="30"/>
  <c r="W144" i="30" s="1"/>
  <c r="W87" i="30"/>
  <c r="W140" i="30" s="1"/>
  <c r="R45" i="11"/>
  <c r="R79" i="11" s="1"/>
  <c r="W90" i="30"/>
  <c r="W143" i="30" s="1"/>
  <c r="T64" i="12"/>
  <c r="R46" i="18"/>
  <c r="R80" i="18" s="1"/>
  <c r="W94" i="30"/>
  <c r="W147" i="30" s="1"/>
  <c r="S43" i="18" s="1"/>
  <c r="S77" i="18" s="1"/>
  <c r="W98" i="30"/>
  <c r="W151" i="30" s="1"/>
  <c r="U65" i="12" s="1"/>
  <c r="W100" i="30"/>
  <c r="W153" i="30" s="1"/>
  <c r="S49" i="11" s="1"/>
  <c r="S83" i="11" s="1"/>
  <c r="R44" i="11"/>
  <c r="R78" i="11" s="1"/>
  <c r="T63" i="12"/>
  <c r="T61" i="12"/>
  <c r="V183" i="30"/>
  <c r="U80" i="13" s="1"/>
  <c r="V185" i="30"/>
  <c r="U48" i="13" s="1"/>
  <c r="R50" i="18"/>
  <c r="R84" i="18" s="1"/>
  <c r="R101" i="18" s="1"/>
  <c r="T68" i="12"/>
  <c r="W95" i="30"/>
  <c r="W148" i="30" s="1"/>
  <c r="S44" i="11" s="1"/>
  <c r="S78" i="11" s="1"/>
  <c r="W101" i="30"/>
  <c r="W154" i="30" s="1"/>
  <c r="S50" i="11" s="1"/>
  <c r="S84" i="11" s="1"/>
  <c r="W96" i="30"/>
  <c r="W149" i="30" s="1"/>
  <c r="S45" i="18" s="1"/>
  <c r="S79" i="18" s="1"/>
  <c r="W97" i="30"/>
  <c r="W150" i="30" s="1"/>
  <c r="U64" i="12" s="1"/>
  <c r="V188" i="30"/>
  <c r="U85" i="13" s="1"/>
  <c r="W93" i="30"/>
  <c r="W146" i="30" s="1"/>
  <c r="U60" i="12" s="1"/>
  <c r="R48" i="11"/>
  <c r="R82" i="11" s="1"/>
  <c r="R48" i="18"/>
  <c r="R82" i="18" s="1"/>
  <c r="V186" i="30"/>
  <c r="U66" i="13" s="1"/>
  <c r="R42" i="11"/>
  <c r="R76" i="11" s="1"/>
  <c r="R42" i="18"/>
  <c r="R76" i="18" s="1"/>
  <c r="V180" i="30"/>
  <c r="U77" i="13" s="1"/>
  <c r="R94" i="18"/>
  <c r="R96" i="18"/>
  <c r="T43" i="12"/>
  <c r="R25" i="11"/>
  <c r="R59" i="11" s="1"/>
  <c r="R25" i="18"/>
  <c r="R59" i="18" s="1"/>
  <c r="X169" i="30"/>
  <c r="T79" i="13"/>
  <c r="T62" i="13"/>
  <c r="T45" i="13"/>
  <c r="T28" i="13"/>
  <c r="R29" i="18"/>
  <c r="R63" i="18" s="1"/>
  <c r="T47" i="12"/>
  <c r="R29" i="11"/>
  <c r="R63" i="11" s="1"/>
  <c r="X167" i="30"/>
  <c r="T48" i="12"/>
  <c r="R30" i="11"/>
  <c r="R64" i="11" s="1"/>
  <c r="R30" i="18"/>
  <c r="R64" i="18" s="1"/>
  <c r="R98" i="18" s="1"/>
  <c r="T80" i="13"/>
  <c r="T63" i="13"/>
  <c r="T46" i="13"/>
  <c r="T29" i="13"/>
  <c r="W171" i="30"/>
  <c r="U49" i="12"/>
  <c r="S31" i="11"/>
  <c r="S65" i="11" s="1"/>
  <c r="S31" i="18"/>
  <c r="S65" i="18" s="1"/>
  <c r="W166" i="30"/>
  <c r="T78" i="13"/>
  <c r="T61" i="13"/>
  <c r="T44" i="13"/>
  <c r="T27" i="13"/>
  <c r="W170" i="30"/>
  <c r="S25" i="11"/>
  <c r="S59" i="11" s="1"/>
  <c r="U43" i="12"/>
  <c r="S25" i="18"/>
  <c r="S59" i="18" s="1"/>
  <c r="R31" i="11"/>
  <c r="R65" i="11" s="1"/>
  <c r="T49" i="12"/>
  <c r="R31" i="18"/>
  <c r="R65" i="18" s="1"/>
  <c r="S27" i="11"/>
  <c r="S61" i="11" s="1"/>
  <c r="U45" i="12"/>
  <c r="S27" i="18"/>
  <c r="S61" i="18" s="1"/>
  <c r="T85" i="13"/>
  <c r="T68" i="13"/>
  <c r="T51" i="13"/>
  <c r="T34" i="13"/>
  <c r="R27" i="11"/>
  <c r="R61" i="11" s="1"/>
  <c r="T45" i="12"/>
  <c r="R27" i="18"/>
  <c r="R61" i="18" s="1"/>
  <c r="R95" i="18" s="1"/>
  <c r="W164" i="30"/>
  <c r="U47" i="12"/>
  <c r="S29" i="18"/>
  <c r="S63" i="18" s="1"/>
  <c r="S29" i="11"/>
  <c r="S63" i="11" s="1"/>
  <c r="W52" i="30"/>
  <c r="T82" i="13"/>
  <c r="T65" i="13"/>
  <c r="T48" i="13"/>
  <c r="T31" i="13"/>
  <c r="S30" i="11"/>
  <c r="S64" i="11" s="1"/>
  <c r="S30" i="18"/>
  <c r="S64" i="18" s="1"/>
  <c r="U48" i="12"/>
  <c r="AP40" i="37"/>
  <c r="AO15" i="9" s="1"/>
  <c r="Y31" i="30"/>
  <c r="Y48" i="30" s="1"/>
  <c r="Y67" i="30" s="1"/>
  <c r="Y30" i="30"/>
  <c r="Y47" i="30" s="1"/>
  <c r="Y66" i="30" s="1"/>
  <c r="Y29" i="30"/>
  <c r="Y46" i="30" s="1"/>
  <c r="Y65" i="30" s="1"/>
  <c r="Y27" i="30"/>
  <c r="Y44" i="30" s="1"/>
  <c r="Y80" i="30" s="1"/>
  <c r="Y28" i="30"/>
  <c r="Y45" i="30" s="1"/>
  <c r="Y64" i="30" s="1"/>
  <c r="Y26" i="30"/>
  <c r="Y43" i="30" s="1"/>
  <c r="Y79" i="30" s="1"/>
  <c r="Y25" i="30"/>
  <c r="Y42" i="30" s="1"/>
  <c r="Y61" i="30" s="1"/>
  <c r="Y24" i="30"/>
  <c r="Y41" i="30" s="1"/>
  <c r="Y60" i="30" s="1"/>
  <c r="Y23" i="30"/>
  <c r="Y40" i="30" s="1"/>
  <c r="Y76" i="30" s="1"/>
  <c r="Y22" i="30"/>
  <c r="Y39" i="30" s="1"/>
  <c r="Y75" i="30" s="1"/>
  <c r="Y21" i="30"/>
  <c r="Y38" i="30" s="1"/>
  <c r="Y74" i="30" s="1"/>
  <c r="Y20" i="30"/>
  <c r="Y37" i="30" s="1"/>
  <c r="Y56" i="30" s="1"/>
  <c r="Y18" i="30"/>
  <c r="Y35" i="30" s="1"/>
  <c r="Y71" i="30" s="1"/>
  <c r="Y19" i="30"/>
  <c r="Y36" i="30" s="1"/>
  <c r="Y72" i="30" s="1"/>
  <c r="Y17" i="30"/>
  <c r="Y34" i="30" s="1"/>
  <c r="Y70" i="30" s="1"/>
  <c r="AO41" i="37"/>
  <c r="AM4" i="9"/>
  <c r="AR9" i="37"/>
  <c r="AN2" i="9"/>
  <c r="Z8" i="30"/>
  <c r="Z9" i="30" s="1"/>
  <c r="U161" i="11" l="1"/>
  <c r="U195" i="11" s="1"/>
  <c r="U126" i="18"/>
  <c r="U160" i="18" s="1"/>
  <c r="T155" i="18"/>
  <c r="U157" i="11"/>
  <c r="U191" i="11" s="1"/>
  <c r="U122" i="18"/>
  <c r="U156" i="18" s="1"/>
  <c r="U133" i="18"/>
  <c r="U167" i="18" s="1"/>
  <c r="U168" i="11"/>
  <c r="U202" i="11" s="1"/>
  <c r="U167" i="11"/>
  <c r="U201" i="11" s="1"/>
  <c r="U132" i="18"/>
  <c r="U166" i="18" s="1"/>
  <c r="U125" i="18"/>
  <c r="U159" i="18" s="1"/>
  <c r="U160" i="11"/>
  <c r="U194" i="11" s="1"/>
  <c r="U162" i="11"/>
  <c r="U196" i="11" s="1"/>
  <c r="U127" i="18"/>
  <c r="U161" i="18" s="1"/>
  <c r="U146" i="11"/>
  <c r="U180" i="11" s="1"/>
  <c r="U111" i="18"/>
  <c r="U145" i="18" s="1"/>
  <c r="U140" i="11"/>
  <c r="U174" i="11" s="1"/>
  <c r="U105" i="18"/>
  <c r="U139" i="18" s="1"/>
  <c r="U151" i="11"/>
  <c r="U185" i="11" s="1"/>
  <c r="U116" i="18"/>
  <c r="U150" i="18" s="1"/>
  <c r="U152" i="11"/>
  <c r="U186" i="11" s="1"/>
  <c r="U117" i="18"/>
  <c r="U151" i="18" s="1"/>
  <c r="U154" i="11"/>
  <c r="U188" i="11" s="1"/>
  <c r="U119" i="18"/>
  <c r="U153" i="18" s="1"/>
  <c r="U148" i="11"/>
  <c r="U182" i="11" s="1"/>
  <c r="U113" i="18"/>
  <c r="U147" i="18" s="1"/>
  <c r="U163" i="11"/>
  <c r="U197" i="11" s="1"/>
  <c r="U128" i="18"/>
  <c r="U162" i="18" s="1"/>
  <c r="U165" i="11"/>
  <c r="U199" i="11" s="1"/>
  <c r="U130" i="18"/>
  <c r="U164" i="18" s="1"/>
  <c r="U147" i="11"/>
  <c r="U181" i="11" s="1"/>
  <c r="U112" i="18"/>
  <c r="U146" i="18" s="1"/>
  <c r="U110" i="18"/>
  <c r="U144" i="18" s="1"/>
  <c r="U145" i="11"/>
  <c r="U179" i="11" s="1"/>
  <c r="U169" i="11"/>
  <c r="U203" i="11" s="1"/>
  <c r="U134" i="18"/>
  <c r="U168" i="18" s="1"/>
  <c r="U108" i="18"/>
  <c r="U142" i="18" s="1"/>
  <c r="U143" i="11"/>
  <c r="U177" i="11" s="1"/>
  <c r="U118" i="18"/>
  <c r="U152" i="18" s="1"/>
  <c r="U153" i="11"/>
  <c r="U187" i="11" s="1"/>
  <c r="U164" i="11"/>
  <c r="U198" i="11" s="1"/>
  <c r="U129" i="18"/>
  <c r="U163" i="18" s="1"/>
  <c r="U149" i="11"/>
  <c r="U183" i="11" s="1"/>
  <c r="U114" i="18"/>
  <c r="U148" i="18" s="1"/>
  <c r="U171" i="11"/>
  <c r="U205" i="11" s="1"/>
  <c r="U136" i="18"/>
  <c r="U170" i="18" s="1"/>
  <c r="U166" i="11"/>
  <c r="U200" i="11" s="1"/>
  <c r="U131" i="18"/>
  <c r="U165" i="18" s="1"/>
  <c r="U141" i="11"/>
  <c r="U175" i="11" s="1"/>
  <c r="U106" i="18"/>
  <c r="U140" i="18" s="1"/>
  <c r="U170" i="11"/>
  <c r="U204" i="11" s="1"/>
  <c r="U135" i="18"/>
  <c r="U169" i="18" s="1"/>
  <c r="U115" i="18"/>
  <c r="U149" i="18" s="1"/>
  <c r="U150" i="11"/>
  <c r="U184" i="11" s="1"/>
  <c r="U123" i="18"/>
  <c r="U157" i="18" s="1"/>
  <c r="U158" i="11"/>
  <c r="U192" i="11" s="1"/>
  <c r="U142" i="11"/>
  <c r="U176" i="11" s="1"/>
  <c r="U107" i="18"/>
  <c r="U141" i="18" s="1"/>
  <c r="U159" i="11"/>
  <c r="U193" i="11" s="1"/>
  <c r="U124" i="18"/>
  <c r="U158" i="18" s="1"/>
  <c r="U144" i="11"/>
  <c r="U178" i="11" s="1"/>
  <c r="U109" i="18"/>
  <c r="U143" i="18" s="1"/>
  <c r="T138" i="18"/>
  <c r="Z118" i="30"/>
  <c r="Z105" i="30"/>
  <c r="Z112" i="30"/>
  <c r="Z109" i="30"/>
  <c r="Z107" i="30"/>
  <c r="Z108" i="30"/>
  <c r="Z114" i="30"/>
  <c r="Z113" i="30"/>
  <c r="Z115" i="30"/>
  <c r="Z117" i="30"/>
  <c r="Z111" i="30"/>
  <c r="Z110" i="30"/>
  <c r="Z106" i="30"/>
  <c r="Z119" i="30"/>
  <c r="Z116" i="30"/>
  <c r="Z130" i="30"/>
  <c r="Z124" i="30"/>
  <c r="Z126" i="30"/>
  <c r="Z136" i="30"/>
  <c r="Z127" i="30"/>
  <c r="Z129" i="30"/>
  <c r="Z132" i="30"/>
  <c r="Z133" i="30"/>
  <c r="Z125" i="30"/>
  <c r="Z122" i="30"/>
  <c r="Z128" i="30"/>
  <c r="Z131" i="30"/>
  <c r="Z123" i="30"/>
  <c r="Z135" i="30"/>
  <c r="Z134" i="30"/>
  <c r="Z10" i="30"/>
  <c r="Z12" i="30"/>
  <c r="Z13" i="30"/>
  <c r="AR21" i="37"/>
  <c r="AR30" i="37"/>
  <c r="AR23" i="37"/>
  <c r="AR25" i="37"/>
  <c r="AR31" i="37"/>
  <c r="AR24" i="37"/>
  <c r="AR32" i="37"/>
  <c r="AR33" i="37"/>
  <c r="AR29" i="37"/>
  <c r="AR28" i="37"/>
  <c r="AR22" i="37"/>
  <c r="AR20" i="37"/>
  <c r="AR19" i="37"/>
  <c r="AR27" i="37"/>
  <c r="AR26" i="37"/>
  <c r="AR10" i="37"/>
  <c r="AR13" i="37"/>
  <c r="AR14" i="37"/>
  <c r="AR11" i="37"/>
  <c r="AN31" i="9"/>
  <c r="AN34" i="9"/>
  <c r="AN32" i="9"/>
  <c r="AN33" i="9"/>
  <c r="Y55" i="30"/>
  <c r="Y82" i="30"/>
  <c r="AM30" i="9"/>
  <c r="AM29" i="9" s="1"/>
  <c r="Y58" i="30"/>
  <c r="U61" i="13"/>
  <c r="U50" i="13"/>
  <c r="U82" i="13"/>
  <c r="U27" i="13"/>
  <c r="U84" i="13"/>
  <c r="U44" i="13"/>
  <c r="Y53" i="30"/>
  <c r="Y84" i="30"/>
  <c r="Y171" i="30" s="1"/>
  <c r="Y57" i="30"/>
  <c r="Y83" i="30"/>
  <c r="Y59" i="30"/>
  <c r="Y63" i="30"/>
  <c r="Y62" i="30"/>
  <c r="Y78" i="30"/>
  <c r="Y165" i="30" s="1"/>
  <c r="Y81" i="30"/>
  <c r="Y168" i="30" s="1"/>
  <c r="Y77" i="30"/>
  <c r="Y164" i="30" s="1"/>
  <c r="Y54" i="30"/>
  <c r="Y73" i="30"/>
  <c r="U65" i="13"/>
  <c r="U31" i="13"/>
  <c r="U68" i="12"/>
  <c r="S50" i="18"/>
  <c r="S84" i="18" s="1"/>
  <c r="U67" i="13"/>
  <c r="S47" i="18"/>
  <c r="S81" i="18" s="1"/>
  <c r="S98" i="18" s="1"/>
  <c r="S47" i="11"/>
  <c r="S81" i="11" s="1"/>
  <c r="U67" i="12"/>
  <c r="W185" i="30"/>
  <c r="V82" i="13" s="1"/>
  <c r="X95" i="30"/>
  <c r="X148" i="30" s="1"/>
  <c r="T44" i="18" s="1"/>
  <c r="T78" i="18" s="1"/>
  <c r="S49" i="18"/>
  <c r="S83" i="18" s="1"/>
  <c r="U51" i="13"/>
  <c r="U63" i="13"/>
  <c r="S46" i="11"/>
  <c r="S80" i="11" s="1"/>
  <c r="R97" i="18"/>
  <c r="U29" i="13"/>
  <c r="U47" i="13"/>
  <c r="X97" i="30"/>
  <c r="X150" i="30" s="1"/>
  <c r="T46" i="18" s="1"/>
  <c r="T80" i="18" s="1"/>
  <c r="U62" i="13"/>
  <c r="U28" i="13"/>
  <c r="U45" i="13"/>
  <c r="U64" i="13"/>
  <c r="U30" i="13"/>
  <c r="W187" i="30"/>
  <c r="V67" i="13" s="1"/>
  <c r="U61" i="12"/>
  <c r="S43" i="11"/>
  <c r="S77" i="11" s="1"/>
  <c r="W184" i="30"/>
  <c r="V30" i="13" s="1"/>
  <c r="S46" i="18"/>
  <c r="S80" i="18" s="1"/>
  <c r="S97" i="18" s="1"/>
  <c r="U34" i="13"/>
  <c r="U68" i="13"/>
  <c r="X91" i="30"/>
  <c r="X144" i="30" s="1"/>
  <c r="W181" i="30"/>
  <c r="V61" i="13" s="1"/>
  <c r="X100" i="30"/>
  <c r="X153" i="30" s="1"/>
  <c r="T49" i="18" s="1"/>
  <c r="T83" i="18" s="1"/>
  <c r="W188" i="30"/>
  <c r="V51" i="13" s="1"/>
  <c r="X99" i="30"/>
  <c r="X152" i="30" s="1"/>
  <c r="T48" i="11" s="1"/>
  <c r="T82" i="11" s="1"/>
  <c r="X101" i="30"/>
  <c r="X154" i="30" s="1"/>
  <c r="T50" i="11" s="1"/>
  <c r="T84" i="11" s="1"/>
  <c r="U46" i="13"/>
  <c r="X98" i="30"/>
  <c r="X151" i="30" s="1"/>
  <c r="T47" i="18" s="1"/>
  <c r="T81" i="18" s="1"/>
  <c r="X87" i="30"/>
  <c r="X140" i="30" s="1"/>
  <c r="X89" i="30"/>
  <c r="X142" i="30" s="1"/>
  <c r="X88" i="30"/>
  <c r="X141" i="30" s="1"/>
  <c r="X90" i="30"/>
  <c r="X143" i="30" s="1"/>
  <c r="X96" i="30"/>
  <c r="X149" i="30" s="1"/>
  <c r="V63" i="12" s="1"/>
  <c r="X94" i="30"/>
  <c r="X147" i="30" s="1"/>
  <c r="V61" i="12" s="1"/>
  <c r="X93" i="30"/>
  <c r="X146" i="30" s="1"/>
  <c r="T42" i="18" s="1"/>
  <c r="T76" i="18" s="1"/>
  <c r="U32" i="13"/>
  <c r="U83" i="13"/>
  <c r="W186" i="30"/>
  <c r="V66" i="13" s="1"/>
  <c r="S48" i="18"/>
  <c r="S82" i="18" s="1"/>
  <c r="S99" i="18" s="1"/>
  <c r="U66" i="12"/>
  <c r="R99" i="18"/>
  <c r="W182" i="30"/>
  <c r="V62" i="13" s="1"/>
  <c r="U62" i="12"/>
  <c r="U60" i="13"/>
  <c r="S45" i="11"/>
  <c r="S79" i="11" s="1"/>
  <c r="W183" i="30"/>
  <c r="V63" i="13" s="1"/>
  <c r="U63" i="12"/>
  <c r="U26" i="13"/>
  <c r="S44" i="18"/>
  <c r="S78" i="18" s="1"/>
  <c r="S95" i="18" s="1"/>
  <c r="U49" i="13"/>
  <c r="R93" i="18"/>
  <c r="S42" i="11"/>
  <c r="S76" i="11" s="1"/>
  <c r="S42" i="18"/>
  <c r="S76" i="18" s="1"/>
  <c r="S93" i="18" s="1"/>
  <c r="W180" i="30"/>
  <c r="V77" i="13" s="1"/>
  <c r="V46" i="12"/>
  <c r="T28" i="11"/>
  <c r="T62" i="11" s="1"/>
  <c r="T28" i="18"/>
  <c r="T62" i="18" s="1"/>
  <c r="T29" i="11"/>
  <c r="T63" i="11" s="1"/>
  <c r="T29" i="18"/>
  <c r="T63" i="18" s="1"/>
  <c r="V47" i="12"/>
  <c r="S28" i="18"/>
  <c r="S62" i="18" s="1"/>
  <c r="S96" i="18" s="1"/>
  <c r="S28" i="11"/>
  <c r="S62" i="11" s="1"/>
  <c r="U46" i="12"/>
  <c r="S26" i="11"/>
  <c r="S60" i="11" s="1"/>
  <c r="S26" i="18"/>
  <c r="S60" i="18" s="1"/>
  <c r="S94" i="18" s="1"/>
  <c r="U44" i="12"/>
  <c r="X52" i="30"/>
  <c r="T26" i="18"/>
  <c r="T60" i="18" s="1"/>
  <c r="V44" i="12"/>
  <c r="T26" i="11"/>
  <c r="T60" i="11" s="1"/>
  <c r="S33" i="11"/>
  <c r="S67" i="11" s="1"/>
  <c r="U51" i="12"/>
  <c r="S33" i="18"/>
  <c r="S67" i="18" s="1"/>
  <c r="X165" i="30"/>
  <c r="X168" i="30"/>
  <c r="T31" i="11"/>
  <c r="T65" i="11" s="1"/>
  <c r="V49" i="12"/>
  <c r="T31" i="18"/>
  <c r="T65" i="18" s="1"/>
  <c r="T33" i="18"/>
  <c r="T67" i="18" s="1"/>
  <c r="T33" i="11"/>
  <c r="T67" i="11" s="1"/>
  <c r="V51" i="12"/>
  <c r="S32" i="11"/>
  <c r="S66" i="11" s="1"/>
  <c r="U50" i="12"/>
  <c r="S32" i="18"/>
  <c r="S66" i="18" s="1"/>
  <c r="V43" i="12"/>
  <c r="T25" i="11"/>
  <c r="T59" i="11" s="1"/>
  <c r="T25" i="18"/>
  <c r="T59" i="18" s="1"/>
  <c r="T32" i="11"/>
  <c r="T66" i="11" s="1"/>
  <c r="V50" i="12"/>
  <c r="T32" i="18"/>
  <c r="T66" i="18" s="1"/>
  <c r="Y167" i="30"/>
  <c r="Y166" i="30"/>
  <c r="AP41" i="37"/>
  <c r="AQ40" i="37"/>
  <c r="AP15" i="9" s="1"/>
  <c r="Z31" i="30"/>
  <c r="Z48" i="30" s="1"/>
  <c r="Z67" i="30" s="1"/>
  <c r="Z30" i="30"/>
  <c r="Z47" i="30" s="1"/>
  <c r="Z66" i="30" s="1"/>
  <c r="Z29" i="30"/>
  <c r="Z46" i="30" s="1"/>
  <c r="Z65" i="30" s="1"/>
  <c r="Z28" i="30"/>
  <c r="Z45" i="30" s="1"/>
  <c r="Z81" i="30" s="1"/>
  <c r="Z27" i="30"/>
  <c r="Z44" i="30" s="1"/>
  <c r="Z63" i="30" s="1"/>
  <c r="Z26" i="30"/>
  <c r="Z43" i="30" s="1"/>
  <c r="Z79" i="30" s="1"/>
  <c r="Z25" i="30"/>
  <c r="Z42" i="30" s="1"/>
  <c r="Z61" i="30" s="1"/>
  <c r="Z24" i="30"/>
  <c r="Z41" i="30" s="1"/>
  <c r="Z77" i="30" s="1"/>
  <c r="Z23" i="30"/>
  <c r="Z40" i="30" s="1"/>
  <c r="Z76" i="30" s="1"/>
  <c r="Z22" i="30"/>
  <c r="Z39" i="30" s="1"/>
  <c r="Z75" i="30" s="1"/>
  <c r="Z21" i="30"/>
  <c r="Z38" i="30" s="1"/>
  <c r="Z74" i="30" s="1"/>
  <c r="Z20" i="30"/>
  <c r="Z37" i="30" s="1"/>
  <c r="Z73" i="30" s="1"/>
  <c r="Z18" i="30"/>
  <c r="Z35" i="30" s="1"/>
  <c r="Z71" i="30" s="1"/>
  <c r="Z19" i="30"/>
  <c r="Z36" i="30" s="1"/>
  <c r="Z72" i="30" s="1"/>
  <c r="Z17" i="30"/>
  <c r="Z34" i="30" s="1"/>
  <c r="Z70" i="30" s="1"/>
  <c r="AN4" i="9"/>
  <c r="AS9" i="37"/>
  <c r="AO2" i="9"/>
  <c r="AA8" i="30"/>
  <c r="AA9" i="30" s="1"/>
  <c r="V167" i="11" l="1"/>
  <c r="V201" i="11" s="1"/>
  <c r="V132" i="18"/>
  <c r="V166" i="18" s="1"/>
  <c r="V164" i="11"/>
  <c r="V198" i="11" s="1"/>
  <c r="V129" i="18"/>
  <c r="V163" i="18" s="1"/>
  <c r="V162" i="11"/>
  <c r="V196" i="11" s="1"/>
  <c r="V127" i="18"/>
  <c r="V161" i="18" s="1"/>
  <c r="V171" i="11"/>
  <c r="V205" i="11" s="1"/>
  <c r="V136" i="18"/>
  <c r="V170" i="18" s="1"/>
  <c r="U138" i="18"/>
  <c r="V161" i="11"/>
  <c r="V195" i="11" s="1"/>
  <c r="V126" i="18"/>
  <c r="V160" i="18" s="1"/>
  <c r="V159" i="11"/>
  <c r="V193" i="11" s="1"/>
  <c r="V124" i="18"/>
  <c r="V158" i="18" s="1"/>
  <c r="V165" i="11"/>
  <c r="V199" i="11" s="1"/>
  <c r="V130" i="18"/>
  <c r="V164" i="18" s="1"/>
  <c r="V151" i="11"/>
  <c r="V185" i="11" s="1"/>
  <c r="V116" i="18"/>
  <c r="V150" i="18" s="1"/>
  <c r="V154" i="11"/>
  <c r="V188" i="11" s="1"/>
  <c r="V119" i="18"/>
  <c r="V153" i="18" s="1"/>
  <c r="V141" i="11"/>
  <c r="V175" i="11" s="1"/>
  <c r="V106" i="18"/>
  <c r="V140" i="18" s="1"/>
  <c r="V110" i="18"/>
  <c r="V144" i="18" s="1"/>
  <c r="V145" i="11"/>
  <c r="V179" i="11" s="1"/>
  <c r="V111" i="18"/>
  <c r="V145" i="18" s="1"/>
  <c r="V146" i="11"/>
  <c r="V180" i="11" s="1"/>
  <c r="V152" i="11"/>
  <c r="V186" i="11" s="1"/>
  <c r="V117" i="18"/>
  <c r="V151" i="18" s="1"/>
  <c r="V115" i="18"/>
  <c r="V149" i="18" s="1"/>
  <c r="V150" i="11"/>
  <c r="V184" i="11" s="1"/>
  <c r="V169" i="11"/>
  <c r="V203" i="11" s="1"/>
  <c r="V134" i="18"/>
  <c r="V168" i="18" s="1"/>
  <c r="V148" i="11"/>
  <c r="V182" i="11" s="1"/>
  <c r="V113" i="18"/>
  <c r="V147" i="18" s="1"/>
  <c r="V170" i="11"/>
  <c r="V204" i="11" s="1"/>
  <c r="V135" i="18"/>
  <c r="V169" i="18" s="1"/>
  <c r="V149" i="11"/>
  <c r="V183" i="11" s="1"/>
  <c r="V114" i="18"/>
  <c r="V148" i="18" s="1"/>
  <c r="V123" i="18"/>
  <c r="V157" i="18" s="1"/>
  <c r="V158" i="11"/>
  <c r="V192" i="11" s="1"/>
  <c r="V108" i="18"/>
  <c r="V142" i="18" s="1"/>
  <c r="V143" i="11"/>
  <c r="V177" i="11" s="1"/>
  <c r="V166" i="11"/>
  <c r="V200" i="11" s="1"/>
  <c r="V131" i="18"/>
  <c r="V165" i="18" s="1"/>
  <c r="V142" i="11"/>
  <c r="V176" i="11" s="1"/>
  <c r="V107" i="18"/>
  <c r="V141" i="18" s="1"/>
  <c r="V163" i="11"/>
  <c r="V197" i="11" s="1"/>
  <c r="V128" i="18"/>
  <c r="V162" i="18" s="1"/>
  <c r="V144" i="11"/>
  <c r="V178" i="11" s="1"/>
  <c r="V109" i="18"/>
  <c r="V143" i="18" s="1"/>
  <c r="V157" i="11"/>
  <c r="V191" i="11" s="1"/>
  <c r="V122" i="18"/>
  <c r="V156" i="18" s="1"/>
  <c r="V147" i="11"/>
  <c r="V181" i="11" s="1"/>
  <c r="V112" i="18"/>
  <c r="V146" i="18" s="1"/>
  <c r="U155" i="18"/>
  <c r="V125" i="18"/>
  <c r="V159" i="18" s="1"/>
  <c r="V160" i="11"/>
  <c r="V194" i="11" s="1"/>
  <c r="V140" i="11"/>
  <c r="V174" i="11" s="1"/>
  <c r="V105" i="18"/>
  <c r="V139" i="18" s="1"/>
  <c r="V168" i="11"/>
  <c r="V202" i="11" s="1"/>
  <c r="V133" i="18"/>
  <c r="V167" i="18" s="1"/>
  <c r="V118" i="18"/>
  <c r="V152" i="18" s="1"/>
  <c r="V153" i="11"/>
  <c r="V187" i="11" s="1"/>
  <c r="AA114" i="30"/>
  <c r="AA115" i="30"/>
  <c r="AA116" i="30"/>
  <c r="AA117" i="30"/>
  <c r="AA105" i="30"/>
  <c r="AA107" i="30"/>
  <c r="AA118" i="30"/>
  <c r="AA113" i="30"/>
  <c r="AA110" i="30"/>
  <c r="AA106" i="30"/>
  <c r="AA108" i="30"/>
  <c r="AA109" i="30"/>
  <c r="AA119" i="30"/>
  <c r="AA112" i="30"/>
  <c r="AA111" i="30"/>
  <c r="AA134" i="30"/>
  <c r="AA130" i="30"/>
  <c r="AA135" i="30"/>
  <c r="AA124" i="30"/>
  <c r="AA129" i="30"/>
  <c r="AA136" i="30"/>
  <c r="AA132" i="30"/>
  <c r="AA122" i="30"/>
  <c r="AA127" i="30"/>
  <c r="AA125" i="30"/>
  <c r="AA133" i="30"/>
  <c r="AA123" i="30"/>
  <c r="AA128" i="30"/>
  <c r="AA131" i="30"/>
  <c r="AA126" i="30"/>
  <c r="AA10" i="30"/>
  <c r="AA12" i="30"/>
  <c r="AA13" i="30"/>
  <c r="AS29" i="37"/>
  <c r="AS30" i="37"/>
  <c r="AS21" i="37"/>
  <c r="AS23" i="37"/>
  <c r="AS31" i="37"/>
  <c r="AS24" i="37"/>
  <c r="AS32" i="37"/>
  <c r="AS33" i="37"/>
  <c r="AS22" i="37"/>
  <c r="AS20" i="37"/>
  <c r="AS19" i="37"/>
  <c r="AS26" i="37"/>
  <c r="AS28" i="37"/>
  <c r="AS27" i="37"/>
  <c r="AS25" i="37"/>
  <c r="AS10" i="37"/>
  <c r="AS13" i="37"/>
  <c r="AS14" i="37"/>
  <c r="AS11" i="37"/>
  <c r="AO31" i="9"/>
  <c r="AO32" i="9"/>
  <c r="AO34" i="9"/>
  <c r="AO33" i="9"/>
  <c r="V48" i="13"/>
  <c r="Z57" i="30"/>
  <c r="AN30" i="9"/>
  <c r="AN29" i="9" s="1"/>
  <c r="S101" i="18"/>
  <c r="V65" i="13"/>
  <c r="V31" i="13"/>
  <c r="Z53" i="30"/>
  <c r="Z84" i="30"/>
  <c r="Z171" i="30" s="1"/>
  <c r="Z55" i="30"/>
  <c r="Z83" i="30"/>
  <c r="Z170" i="30" s="1"/>
  <c r="Z59" i="30"/>
  <c r="Z60" i="30"/>
  <c r="Z58" i="30"/>
  <c r="Z64" i="30"/>
  <c r="Z56" i="30"/>
  <c r="Z80" i="30"/>
  <c r="Z82" i="30"/>
  <c r="Z169" i="30" s="1"/>
  <c r="Z62" i="30"/>
  <c r="Z54" i="30"/>
  <c r="Z78" i="30"/>
  <c r="V34" i="13"/>
  <c r="V64" i="12"/>
  <c r="T46" i="11"/>
  <c r="T80" i="11" s="1"/>
  <c r="X185" i="30"/>
  <c r="W31" i="13" s="1"/>
  <c r="X188" i="30"/>
  <c r="W68" i="13" s="1"/>
  <c r="V33" i="13"/>
  <c r="T50" i="18"/>
  <c r="T84" i="18" s="1"/>
  <c r="T101" i="18" s="1"/>
  <c r="T45" i="11"/>
  <c r="T79" i="11" s="1"/>
  <c r="V50" i="13"/>
  <c r="V84" i="13"/>
  <c r="X186" i="30"/>
  <c r="W49" i="13" s="1"/>
  <c r="S100" i="18"/>
  <c r="V64" i="13"/>
  <c r="T48" i="18"/>
  <c r="T82" i="18" s="1"/>
  <c r="T99" i="18" s="1"/>
  <c r="V68" i="12"/>
  <c r="V66" i="12"/>
  <c r="X184" i="30"/>
  <c r="W30" i="13" s="1"/>
  <c r="V81" i="13"/>
  <c r="V65" i="12"/>
  <c r="T47" i="11"/>
  <c r="T81" i="11" s="1"/>
  <c r="V47" i="13"/>
  <c r="T43" i="18"/>
  <c r="T77" i="18" s="1"/>
  <c r="T94" i="18" s="1"/>
  <c r="V44" i="13"/>
  <c r="X180" i="30"/>
  <c r="W77" i="13" s="1"/>
  <c r="V27" i="13"/>
  <c r="V60" i="12"/>
  <c r="V78" i="13"/>
  <c r="T42" i="11"/>
  <c r="T76" i="11" s="1"/>
  <c r="T45" i="18"/>
  <c r="T79" i="18" s="1"/>
  <c r="T96" i="18" s="1"/>
  <c r="Y93" i="30"/>
  <c r="Y146" i="30" s="1"/>
  <c r="U42" i="18" s="1"/>
  <c r="U76" i="18" s="1"/>
  <c r="Y97" i="30"/>
  <c r="Y150" i="30" s="1"/>
  <c r="W64" i="12" s="1"/>
  <c r="V85" i="13"/>
  <c r="Y101" i="30"/>
  <c r="Y154" i="30" s="1"/>
  <c r="U50" i="11" s="1"/>
  <c r="U84" i="11" s="1"/>
  <c r="T43" i="11"/>
  <c r="T77" i="11" s="1"/>
  <c r="X181" i="30"/>
  <c r="W27" i="13" s="1"/>
  <c r="V68" i="13"/>
  <c r="Y96" i="30"/>
  <c r="Y149" i="30" s="1"/>
  <c r="W63" i="12" s="1"/>
  <c r="X183" i="30"/>
  <c r="W29" i="13" s="1"/>
  <c r="Y100" i="30"/>
  <c r="Y153" i="30" s="1"/>
  <c r="U49" i="18" s="1"/>
  <c r="U83" i="18" s="1"/>
  <c r="Y91" i="30"/>
  <c r="Y144" i="30" s="1"/>
  <c r="Y95" i="30"/>
  <c r="Y148" i="30" s="1"/>
  <c r="U44" i="18" s="1"/>
  <c r="U78" i="18" s="1"/>
  <c r="Y94" i="30"/>
  <c r="Y147" i="30" s="1"/>
  <c r="W61" i="12" s="1"/>
  <c r="Y87" i="30"/>
  <c r="Y140" i="30" s="1"/>
  <c r="Y88" i="30"/>
  <c r="Y141" i="30" s="1"/>
  <c r="Y90" i="30"/>
  <c r="Y143" i="30" s="1"/>
  <c r="Y89" i="30"/>
  <c r="Y142" i="30" s="1"/>
  <c r="Y98" i="30"/>
  <c r="Y151" i="30" s="1"/>
  <c r="W65" i="12" s="1"/>
  <c r="Y99" i="30"/>
  <c r="Y152" i="30" s="1"/>
  <c r="U48" i="11" s="1"/>
  <c r="U82" i="11" s="1"/>
  <c r="V46" i="13"/>
  <c r="V29" i="13"/>
  <c r="V80" i="13"/>
  <c r="V79" i="13"/>
  <c r="V49" i="13"/>
  <c r="V32" i="13"/>
  <c r="V83" i="13"/>
  <c r="V45" i="13"/>
  <c r="V28" i="13"/>
  <c r="V67" i="12"/>
  <c r="X187" i="30"/>
  <c r="W67" i="13" s="1"/>
  <c r="T49" i="11"/>
  <c r="T83" i="11" s="1"/>
  <c r="T44" i="11"/>
  <c r="T78" i="11" s="1"/>
  <c r="V62" i="12"/>
  <c r="X182" i="30"/>
  <c r="W79" i="13" s="1"/>
  <c r="T97" i="18"/>
  <c r="V26" i="13"/>
  <c r="V60" i="13"/>
  <c r="T93" i="18"/>
  <c r="T100" i="18"/>
  <c r="U26" i="18"/>
  <c r="U60" i="18" s="1"/>
  <c r="U26" i="11"/>
  <c r="U60" i="11" s="1"/>
  <c r="W44" i="12"/>
  <c r="T27" i="11"/>
  <c r="T61" i="11" s="1"/>
  <c r="T27" i="18"/>
  <c r="T61" i="18" s="1"/>
  <c r="T95" i="18" s="1"/>
  <c r="V45" i="12"/>
  <c r="Y170" i="30"/>
  <c r="W51" i="12"/>
  <c r="U33" i="18"/>
  <c r="U67" i="18" s="1"/>
  <c r="U33" i="11"/>
  <c r="U67" i="11" s="1"/>
  <c r="Y52" i="30"/>
  <c r="Z166" i="30"/>
  <c r="Z163" i="30"/>
  <c r="AQ41" i="37"/>
  <c r="U28" i="11"/>
  <c r="U62" i="11" s="1"/>
  <c r="U28" i="18"/>
  <c r="U62" i="18" s="1"/>
  <c r="W46" i="12"/>
  <c r="Z164" i="30"/>
  <c r="Y163" i="30"/>
  <c r="Z168" i="30"/>
  <c r="U29" i="11"/>
  <c r="U63" i="11" s="1"/>
  <c r="U29" i="18"/>
  <c r="U63" i="18" s="1"/>
  <c r="W47" i="12"/>
  <c r="Y169" i="30"/>
  <c r="W45" i="12"/>
  <c r="U27" i="11"/>
  <c r="U61" i="11" s="1"/>
  <c r="U27" i="18"/>
  <c r="U61" i="18" s="1"/>
  <c r="W48" i="12"/>
  <c r="U30" i="18"/>
  <c r="U64" i="18" s="1"/>
  <c r="U30" i="11"/>
  <c r="U64" i="11" s="1"/>
  <c r="T30" i="11"/>
  <c r="T64" i="11" s="1"/>
  <c r="T30" i="18"/>
  <c r="T64" i="18" s="1"/>
  <c r="T98" i="18" s="1"/>
  <c r="V48" i="12"/>
  <c r="AA31" i="30"/>
  <c r="AA48" i="30" s="1"/>
  <c r="AA67" i="30" s="1"/>
  <c r="AA30" i="30"/>
  <c r="AA47" i="30" s="1"/>
  <c r="AA66" i="30" s="1"/>
  <c r="AA29" i="30"/>
  <c r="AA46" i="30" s="1"/>
  <c r="AA65" i="30" s="1"/>
  <c r="AA28" i="30"/>
  <c r="AA45" i="30" s="1"/>
  <c r="AA64" i="30" s="1"/>
  <c r="AA27" i="30"/>
  <c r="AA44" i="30" s="1"/>
  <c r="AA80" i="30" s="1"/>
  <c r="AA26" i="30"/>
  <c r="AA43" i="30" s="1"/>
  <c r="AA79" i="30" s="1"/>
  <c r="AA24" i="30"/>
  <c r="AA41" i="30" s="1"/>
  <c r="AA77" i="30" s="1"/>
  <c r="AA25" i="30"/>
  <c r="AA42" i="30" s="1"/>
  <c r="AA78" i="30" s="1"/>
  <c r="AA23" i="30"/>
  <c r="AA40" i="30" s="1"/>
  <c r="AA76" i="30" s="1"/>
  <c r="AA22" i="30"/>
  <c r="AA39" i="30" s="1"/>
  <c r="AA21" i="30"/>
  <c r="AA38" i="30" s="1"/>
  <c r="AA57" i="30" s="1"/>
  <c r="AA20" i="30"/>
  <c r="AA37" i="30" s="1"/>
  <c r="AA56" i="30" s="1"/>
  <c r="AA18" i="30"/>
  <c r="AA35" i="30" s="1"/>
  <c r="AA54" i="30" s="1"/>
  <c r="AA19" i="30"/>
  <c r="AA36" i="30" s="1"/>
  <c r="AA72" i="30" s="1"/>
  <c r="AA17" i="30"/>
  <c r="AA34" i="30" s="1"/>
  <c r="AA53" i="30" s="1"/>
  <c r="AR40" i="37"/>
  <c r="AQ15" i="9" s="1"/>
  <c r="AO4" i="9"/>
  <c r="AA58" i="30"/>
  <c r="AT9" i="37"/>
  <c r="AP2" i="9"/>
  <c r="AB8" i="30"/>
  <c r="AB9" i="30" s="1"/>
  <c r="W162" i="11" l="1"/>
  <c r="W196" i="11" s="1"/>
  <c r="W127" i="18"/>
  <c r="W161" i="18" s="1"/>
  <c r="W150" i="11"/>
  <c r="W184" i="11" s="1"/>
  <c r="W115" i="18"/>
  <c r="W149" i="18" s="1"/>
  <c r="W157" i="11"/>
  <c r="W191" i="11" s="1"/>
  <c r="W122" i="18"/>
  <c r="W156" i="18" s="1"/>
  <c r="W149" i="11"/>
  <c r="W183" i="11" s="1"/>
  <c r="W114" i="18"/>
  <c r="W148" i="18" s="1"/>
  <c r="W132" i="18"/>
  <c r="W166" i="18" s="1"/>
  <c r="W167" i="11"/>
  <c r="W201" i="11" s="1"/>
  <c r="W171" i="11"/>
  <c r="W205" i="11" s="1"/>
  <c r="W136" i="18"/>
  <c r="W170" i="18" s="1"/>
  <c r="W164" i="11"/>
  <c r="W198" i="11" s="1"/>
  <c r="W129" i="18"/>
  <c r="W163" i="18" s="1"/>
  <c r="W159" i="11"/>
  <c r="W193" i="11" s="1"/>
  <c r="W124" i="18"/>
  <c r="W158" i="18" s="1"/>
  <c r="W170" i="11"/>
  <c r="W204" i="11" s="1"/>
  <c r="W135" i="18"/>
  <c r="W169" i="18" s="1"/>
  <c r="V138" i="18"/>
  <c r="W165" i="11"/>
  <c r="W199" i="11" s="1"/>
  <c r="W130" i="18"/>
  <c r="W164" i="18" s="1"/>
  <c r="W169" i="11"/>
  <c r="W203" i="11" s="1"/>
  <c r="W134" i="18"/>
  <c r="W168" i="18" s="1"/>
  <c r="W146" i="11"/>
  <c r="W180" i="11" s="1"/>
  <c r="W111" i="18"/>
  <c r="W145" i="18" s="1"/>
  <c r="W147" i="11"/>
  <c r="W181" i="11" s="1"/>
  <c r="W112" i="18"/>
  <c r="W146" i="18" s="1"/>
  <c r="V155" i="18"/>
  <c r="W154" i="11"/>
  <c r="W188" i="11" s="1"/>
  <c r="W119" i="18"/>
  <c r="W153" i="18" s="1"/>
  <c r="W144" i="11"/>
  <c r="W178" i="11" s="1"/>
  <c r="W109" i="18"/>
  <c r="W143" i="18" s="1"/>
  <c r="W108" i="18"/>
  <c r="W142" i="18" s="1"/>
  <c r="W143" i="11"/>
  <c r="W177" i="11" s="1"/>
  <c r="W141" i="11"/>
  <c r="W175" i="11" s="1"/>
  <c r="W106" i="18"/>
  <c r="W140" i="18" s="1"/>
  <c r="W145" i="11"/>
  <c r="W179" i="11" s="1"/>
  <c r="W110" i="18"/>
  <c r="W144" i="18" s="1"/>
  <c r="W161" i="11"/>
  <c r="W195" i="11" s="1"/>
  <c r="W126" i="18"/>
  <c r="W160" i="18" s="1"/>
  <c r="W148" i="11"/>
  <c r="W182" i="11" s="1"/>
  <c r="W113" i="18"/>
  <c r="W147" i="18" s="1"/>
  <c r="W166" i="11"/>
  <c r="W200" i="11" s="1"/>
  <c r="W131" i="18"/>
  <c r="W165" i="18" s="1"/>
  <c r="W118" i="18"/>
  <c r="W152" i="18" s="1"/>
  <c r="W153" i="11"/>
  <c r="W187" i="11" s="1"/>
  <c r="W163" i="11"/>
  <c r="W197" i="11" s="1"/>
  <c r="W128" i="18"/>
  <c r="W162" i="18" s="1"/>
  <c r="W142" i="11"/>
  <c r="W176" i="11" s="1"/>
  <c r="W107" i="18"/>
  <c r="W141" i="18" s="1"/>
  <c r="W158" i="11"/>
  <c r="W192" i="11" s="1"/>
  <c r="W123" i="18"/>
  <c r="W157" i="18" s="1"/>
  <c r="W140" i="11"/>
  <c r="W174" i="11" s="1"/>
  <c r="W105" i="18"/>
  <c r="W139" i="18" s="1"/>
  <c r="W133" i="18"/>
  <c r="W167" i="18" s="1"/>
  <c r="W168" i="11"/>
  <c r="W202" i="11" s="1"/>
  <c r="W152" i="11"/>
  <c r="W186" i="11" s="1"/>
  <c r="W117" i="18"/>
  <c r="W151" i="18" s="1"/>
  <c r="W160" i="11"/>
  <c r="W194" i="11" s="1"/>
  <c r="W125" i="18"/>
  <c r="W159" i="18" s="1"/>
  <c r="W151" i="11"/>
  <c r="W185" i="11" s="1"/>
  <c r="W116" i="18"/>
  <c r="W150" i="18" s="1"/>
  <c r="AB108" i="30"/>
  <c r="AB107" i="30"/>
  <c r="AB115" i="30"/>
  <c r="AB112" i="30"/>
  <c r="AB117" i="30"/>
  <c r="AB116" i="30"/>
  <c r="AB110" i="30"/>
  <c r="AB114" i="30"/>
  <c r="AB113" i="30"/>
  <c r="AB119" i="30"/>
  <c r="AB111" i="30"/>
  <c r="AB105" i="30"/>
  <c r="AB118" i="30"/>
  <c r="AB109" i="30"/>
  <c r="AB106" i="30"/>
  <c r="AB130" i="30"/>
  <c r="AB126" i="30"/>
  <c r="AB127" i="30"/>
  <c r="AB129" i="30"/>
  <c r="AB132" i="30"/>
  <c r="AB122" i="30"/>
  <c r="AB124" i="30"/>
  <c r="AB133" i="30"/>
  <c r="AB136" i="30"/>
  <c r="AB131" i="30"/>
  <c r="AB123" i="30"/>
  <c r="AB135" i="30"/>
  <c r="AB125" i="30"/>
  <c r="AB128" i="30"/>
  <c r="AB134" i="30"/>
  <c r="AB10" i="30"/>
  <c r="AB12" i="30"/>
  <c r="AB13" i="30"/>
  <c r="AT21" i="37"/>
  <c r="AT29" i="37"/>
  <c r="AT30" i="37"/>
  <c r="AT31" i="37"/>
  <c r="AT23" i="37"/>
  <c r="AT24" i="37"/>
  <c r="AT28" i="37"/>
  <c r="AT27" i="37"/>
  <c r="AT26" i="37"/>
  <c r="AT25" i="37"/>
  <c r="AT33" i="37"/>
  <c r="AT22" i="37"/>
  <c r="AT19" i="37"/>
  <c r="AT32" i="37"/>
  <c r="AT20" i="37"/>
  <c r="AT10" i="37"/>
  <c r="AT14" i="37"/>
  <c r="AT13" i="37"/>
  <c r="W48" i="13"/>
  <c r="AT11" i="37"/>
  <c r="AP31" i="9"/>
  <c r="AP32" i="9"/>
  <c r="AP34" i="9"/>
  <c r="AP33" i="9"/>
  <c r="W65" i="13"/>
  <c r="W82" i="13"/>
  <c r="U46" i="18"/>
  <c r="U80" i="18" s="1"/>
  <c r="U97" i="18" s="1"/>
  <c r="Y184" i="30"/>
  <c r="X81" i="13" s="1"/>
  <c r="AA61" i="30"/>
  <c r="AO30" i="9"/>
  <c r="AO29" i="9" s="1"/>
  <c r="AA84" i="30"/>
  <c r="W83" i="13"/>
  <c r="W66" i="13"/>
  <c r="W32" i="13"/>
  <c r="AA83" i="30"/>
  <c r="AA170" i="30" s="1"/>
  <c r="AA63" i="30"/>
  <c r="AA62" i="30"/>
  <c r="AA75" i="30"/>
  <c r="AA82" i="30"/>
  <c r="AA169" i="30" s="1"/>
  <c r="AA55" i="30"/>
  <c r="AA71" i="30"/>
  <c r="AA81" i="30"/>
  <c r="AA74" i="30"/>
  <c r="AA70" i="30"/>
  <c r="AA73" i="30"/>
  <c r="AA59" i="30"/>
  <c r="AA60" i="30"/>
  <c r="W51" i="13"/>
  <c r="W34" i="13"/>
  <c r="W85" i="13"/>
  <c r="U50" i="18"/>
  <c r="U84" i="18" s="1"/>
  <c r="U101" i="18" s="1"/>
  <c r="U46" i="11"/>
  <c r="U80" i="11" s="1"/>
  <c r="W64" i="13"/>
  <c r="W47" i="13"/>
  <c r="W81" i="13"/>
  <c r="U43" i="11"/>
  <c r="U77" i="11" s="1"/>
  <c r="Y181" i="30"/>
  <c r="X44" i="13" s="1"/>
  <c r="U43" i="18"/>
  <c r="U77" i="18" s="1"/>
  <c r="U94" i="18" s="1"/>
  <c r="U44" i="11"/>
  <c r="U78" i="11" s="1"/>
  <c r="W61" i="13"/>
  <c r="Y182" i="30"/>
  <c r="X62" i="13" s="1"/>
  <c r="Y185" i="30"/>
  <c r="X31" i="13" s="1"/>
  <c r="W60" i="13"/>
  <c r="W78" i="13"/>
  <c r="W44" i="13"/>
  <c r="W68" i="12"/>
  <c r="Y188" i="30"/>
  <c r="X34" i="13" s="1"/>
  <c r="W26" i="13"/>
  <c r="U47" i="11"/>
  <c r="U81" i="11" s="1"/>
  <c r="U47" i="18"/>
  <c r="U81" i="18" s="1"/>
  <c r="U98" i="18" s="1"/>
  <c r="W63" i="13"/>
  <c r="W46" i="13"/>
  <c r="W80" i="13"/>
  <c r="W62" i="12"/>
  <c r="Z97" i="30"/>
  <c r="Z150" i="30" s="1"/>
  <c r="V46" i="18" s="1"/>
  <c r="V80" i="18" s="1"/>
  <c r="Z101" i="30"/>
  <c r="Z154" i="30" s="1"/>
  <c r="Z188" i="30" s="1"/>
  <c r="Z95" i="30"/>
  <c r="Z148" i="30" s="1"/>
  <c r="V44" i="11" s="1"/>
  <c r="V78" i="11" s="1"/>
  <c r="Z93" i="30"/>
  <c r="Z146" i="30" s="1"/>
  <c r="V42" i="18" s="1"/>
  <c r="V76" i="18" s="1"/>
  <c r="Z89" i="30"/>
  <c r="Z142" i="30" s="1"/>
  <c r="Z90" i="30"/>
  <c r="Z143" i="30" s="1"/>
  <c r="Z98" i="30"/>
  <c r="Z151" i="30" s="1"/>
  <c r="V47" i="18" s="1"/>
  <c r="V81" i="18" s="1"/>
  <c r="Z94" i="30"/>
  <c r="Z147" i="30" s="1"/>
  <c r="V43" i="11" s="1"/>
  <c r="V77" i="11" s="1"/>
  <c r="Z87" i="30"/>
  <c r="Z140" i="30" s="1"/>
  <c r="Z99" i="30"/>
  <c r="Z152" i="30" s="1"/>
  <c r="Z186" i="30" s="1"/>
  <c r="Z96" i="30"/>
  <c r="Z149" i="30" s="1"/>
  <c r="V45" i="11" s="1"/>
  <c r="V79" i="11" s="1"/>
  <c r="Z88" i="30"/>
  <c r="Z141" i="30" s="1"/>
  <c r="Z91" i="30"/>
  <c r="Z144" i="30" s="1"/>
  <c r="Z100" i="30"/>
  <c r="Z153" i="30" s="1"/>
  <c r="V49" i="11" s="1"/>
  <c r="V83" i="11" s="1"/>
  <c r="W50" i="13"/>
  <c r="W33" i="13"/>
  <c r="W84" i="13"/>
  <c r="U42" i="11"/>
  <c r="U76" i="11" s="1"/>
  <c r="W60" i="12"/>
  <c r="W62" i="13"/>
  <c r="W45" i="13"/>
  <c r="W28" i="13"/>
  <c r="Y183" i="30"/>
  <c r="X80" i="13" s="1"/>
  <c r="U45" i="18"/>
  <c r="U79" i="18" s="1"/>
  <c r="U96" i="18" s="1"/>
  <c r="U45" i="11"/>
  <c r="U79" i="11" s="1"/>
  <c r="U49" i="11"/>
  <c r="U83" i="11" s="1"/>
  <c r="W67" i="12"/>
  <c r="Y180" i="30"/>
  <c r="X26" i="13" s="1"/>
  <c r="W66" i="12"/>
  <c r="U48" i="18"/>
  <c r="U82" i="18" s="1"/>
  <c r="U95" i="18"/>
  <c r="Y187" i="30"/>
  <c r="X84" i="13" s="1"/>
  <c r="Y186" i="30"/>
  <c r="X49" i="13" s="1"/>
  <c r="U25" i="18"/>
  <c r="U59" i="18" s="1"/>
  <c r="U93" i="18" s="1"/>
  <c r="U25" i="11"/>
  <c r="U59" i="11" s="1"/>
  <c r="W43" i="12"/>
  <c r="X44" i="12"/>
  <c r="V26" i="18"/>
  <c r="V60" i="18" s="1"/>
  <c r="V26" i="11"/>
  <c r="V60" i="11" s="1"/>
  <c r="Z52" i="30"/>
  <c r="Z167" i="30"/>
  <c r="U32" i="18"/>
  <c r="U66" i="18" s="1"/>
  <c r="U100" i="18" s="1"/>
  <c r="U32" i="11"/>
  <c r="U66" i="11" s="1"/>
  <c r="W50" i="12"/>
  <c r="V33" i="11"/>
  <c r="V67" i="11" s="1"/>
  <c r="X51" i="12"/>
  <c r="V33" i="18"/>
  <c r="V67" i="18" s="1"/>
  <c r="U31" i="11"/>
  <c r="U65" i="11" s="1"/>
  <c r="W49" i="12"/>
  <c r="U31" i="18"/>
  <c r="U65" i="18" s="1"/>
  <c r="Z165" i="30"/>
  <c r="AA164" i="30"/>
  <c r="V31" i="18"/>
  <c r="V65" i="18" s="1"/>
  <c r="V31" i="11"/>
  <c r="V65" i="11" s="1"/>
  <c r="X49" i="12"/>
  <c r="AA165" i="30"/>
  <c r="V30" i="11"/>
  <c r="V64" i="11" s="1"/>
  <c r="V30" i="18"/>
  <c r="V64" i="18" s="1"/>
  <c r="X48" i="12"/>
  <c r="V25" i="11"/>
  <c r="V59" i="11" s="1"/>
  <c r="X43" i="12"/>
  <c r="V25" i="18"/>
  <c r="V59" i="18" s="1"/>
  <c r="X50" i="12"/>
  <c r="V32" i="18"/>
  <c r="V66" i="18" s="1"/>
  <c r="V32" i="11"/>
  <c r="V66" i="11" s="1"/>
  <c r="AA167" i="30"/>
  <c r="AA163" i="30"/>
  <c r="V28" i="11"/>
  <c r="V62" i="11" s="1"/>
  <c r="V28" i="18"/>
  <c r="V62" i="18" s="1"/>
  <c r="X46" i="12"/>
  <c r="AS40" i="37"/>
  <c r="AR41" i="37"/>
  <c r="AB31" i="30"/>
  <c r="AB48" i="30" s="1"/>
  <c r="AB67" i="30" s="1"/>
  <c r="AB30" i="30"/>
  <c r="AB47" i="30" s="1"/>
  <c r="AB66" i="30" s="1"/>
  <c r="AB29" i="30"/>
  <c r="AB46" i="30" s="1"/>
  <c r="AB65" i="30" s="1"/>
  <c r="AB28" i="30"/>
  <c r="AB45" i="30" s="1"/>
  <c r="AB64" i="30" s="1"/>
  <c r="AB27" i="30"/>
  <c r="AB44" i="30" s="1"/>
  <c r="AB80" i="30" s="1"/>
  <c r="AB26" i="30"/>
  <c r="AB43" i="30" s="1"/>
  <c r="AB79" i="30" s="1"/>
  <c r="AB24" i="30"/>
  <c r="AB41" i="30" s="1"/>
  <c r="AB77" i="30" s="1"/>
  <c r="AB25" i="30"/>
  <c r="AB42" i="30" s="1"/>
  <c r="AB78" i="30" s="1"/>
  <c r="AB23" i="30"/>
  <c r="AB40" i="30" s="1"/>
  <c r="AB76" i="30" s="1"/>
  <c r="AB22" i="30"/>
  <c r="AB39" i="30" s="1"/>
  <c r="AB75" i="30" s="1"/>
  <c r="AB21" i="30"/>
  <c r="AB38" i="30" s="1"/>
  <c r="AB74" i="30" s="1"/>
  <c r="AB20" i="30"/>
  <c r="AB37" i="30" s="1"/>
  <c r="AB73" i="30" s="1"/>
  <c r="AB18" i="30"/>
  <c r="AB35" i="30" s="1"/>
  <c r="AB71" i="30" s="1"/>
  <c r="AB19" i="30"/>
  <c r="AB36" i="30" s="1"/>
  <c r="AB72" i="30" s="1"/>
  <c r="AB17" i="30"/>
  <c r="AB34" i="30" s="1"/>
  <c r="AB70" i="30" s="1"/>
  <c r="AP4" i="9"/>
  <c r="AU9" i="37"/>
  <c r="AQ2" i="9"/>
  <c r="AC8" i="30"/>
  <c r="AC9" i="30" s="1"/>
  <c r="X171" i="11" l="1"/>
  <c r="X205" i="11" s="1"/>
  <c r="X136" i="18"/>
  <c r="X170" i="18" s="1"/>
  <c r="X142" i="11"/>
  <c r="X176" i="11" s="1"/>
  <c r="X107" i="18"/>
  <c r="X141" i="18" s="1"/>
  <c r="X108" i="18"/>
  <c r="X142" i="18" s="1"/>
  <c r="X143" i="11"/>
  <c r="X177" i="11" s="1"/>
  <c r="X133" i="18"/>
  <c r="X167" i="18" s="1"/>
  <c r="X168" i="11"/>
  <c r="X202" i="11" s="1"/>
  <c r="X159" i="11"/>
  <c r="X193" i="11" s="1"/>
  <c r="X124" i="18"/>
  <c r="X158" i="18" s="1"/>
  <c r="X157" i="11"/>
  <c r="X191" i="11" s="1"/>
  <c r="X122" i="18"/>
  <c r="X156" i="18" s="1"/>
  <c r="X132" i="18"/>
  <c r="X166" i="18" s="1"/>
  <c r="X167" i="11"/>
  <c r="X201" i="11" s="1"/>
  <c r="X164" i="11"/>
  <c r="X198" i="11" s="1"/>
  <c r="X129" i="18"/>
  <c r="X163" i="18" s="1"/>
  <c r="X162" i="11"/>
  <c r="X196" i="11" s="1"/>
  <c r="X127" i="18"/>
  <c r="X161" i="18" s="1"/>
  <c r="X161" i="11"/>
  <c r="X195" i="11" s="1"/>
  <c r="X126" i="18"/>
  <c r="X160" i="18" s="1"/>
  <c r="X165" i="11"/>
  <c r="X199" i="11" s="1"/>
  <c r="X130" i="18"/>
  <c r="X164" i="18" s="1"/>
  <c r="X141" i="11"/>
  <c r="X175" i="11" s="1"/>
  <c r="X106" i="18"/>
  <c r="X140" i="18" s="1"/>
  <c r="X144" i="11"/>
  <c r="X178" i="11" s="1"/>
  <c r="X109" i="18"/>
  <c r="X143" i="18" s="1"/>
  <c r="W138" i="18"/>
  <c r="X153" i="11"/>
  <c r="X187" i="11" s="1"/>
  <c r="X118" i="18"/>
  <c r="X152" i="18" s="1"/>
  <c r="X140" i="11"/>
  <c r="X174" i="11" s="1"/>
  <c r="X105" i="18"/>
  <c r="X139" i="18" s="1"/>
  <c r="X146" i="11"/>
  <c r="X180" i="11" s="1"/>
  <c r="X111" i="18"/>
  <c r="X145" i="18" s="1"/>
  <c r="X154" i="11"/>
  <c r="X188" i="11" s="1"/>
  <c r="X119" i="18"/>
  <c r="X153" i="18" s="1"/>
  <c r="X148" i="11"/>
  <c r="X182" i="11" s="1"/>
  <c r="X113" i="18"/>
  <c r="X147" i="18" s="1"/>
  <c r="X169" i="11"/>
  <c r="X203" i="11" s="1"/>
  <c r="X134" i="18"/>
  <c r="X168" i="18" s="1"/>
  <c r="X149" i="11"/>
  <c r="X183" i="11" s="1"/>
  <c r="X114" i="18"/>
  <c r="X148" i="18" s="1"/>
  <c r="X163" i="11"/>
  <c r="X197" i="11" s="1"/>
  <c r="X128" i="18"/>
  <c r="X162" i="18" s="1"/>
  <c r="X145" i="11"/>
  <c r="X179" i="11" s="1"/>
  <c r="X110" i="18"/>
  <c r="X144" i="18" s="1"/>
  <c r="X160" i="11"/>
  <c r="X194" i="11" s="1"/>
  <c r="X125" i="18"/>
  <c r="X159" i="18" s="1"/>
  <c r="X151" i="11"/>
  <c r="X185" i="11" s="1"/>
  <c r="X116" i="18"/>
  <c r="X150" i="18" s="1"/>
  <c r="X170" i="11"/>
  <c r="X204" i="11" s="1"/>
  <c r="X135" i="18"/>
  <c r="X169" i="18" s="1"/>
  <c r="X117" i="18"/>
  <c r="X151" i="18" s="1"/>
  <c r="X152" i="11"/>
  <c r="X186" i="11" s="1"/>
  <c r="X158" i="11"/>
  <c r="X192" i="11" s="1"/>
  <c r="X123" i="18"/>
  <c r="X157" i="18" s="1"/>
  <c r="X112" i="18"/>
  <c r="X146" i="18" s="1"/>
  <c r="X147" i="11"/>
  <c r="X181" i="11" s="1"/>
  <c r="W155" i="18"/>
  <c r="AS41" i="37"/>
  <c r="AR15" i="9"/>
  <c r="X166" i="11"/>
  <c r="X200" i="11" s="1"/>
  <c r="X131" i="18"/>
  <c r="X165" i="18" s="1"/>
  <c r="X115" i="18"/>
  <c r="X149" i="18" s="1"/>
  <c r="X150" i="11"/>
  <c r="X184" i="11" s="1"/>
  <c r="X47" i="13"/>
  <c r="X30" i="13"/>
  <c r="AC118" i="30"/>
  <c r="AC105" i="30"/>
  <c r="AC107" i="30"/>
  <c r="AC109" i="30"/>
  <c r="AC108" i="30"/>
  <c r="AC116" i="30"/>
  <c r="AC111" i="30"/>
  <c r="AC112" i="30"/>
  <c r="AC115" i="30"/>
  <c r="AC110" i="30"/>
  <c r="AC113" i="30"/>
  <c r="AC119" i="30"/>
  <c r="AC117" i="30"/>
  <c r="AC114" i="30"/>
  <c r="AC106" i="30"/>
  <c r="AC130" i="30"/>
  <c r="AC126" i="30"/>
  <c r="AC128" i="30"/>
  <c r="AC132" i="30"/>
  <c r="AC124" i="30"/>
  <c r="AC122" i="30"/>
  <c r="AC133" i="30"/>
  <c r="AC127" i="30"/>
  <c r="AC131" i="30"/>
  <c r="AC136" i="30"/>
  <c r="AC135" i="30"/>
  <c r="AC123" i="30"/>
  <c r="AC125" i="30"/>
  <c r="AC129" i="30"/>
  <c r="AC134" i="30"/>
  <c r="AC10" i="30"/>
  <c r="X64" i="13"/>
  <c r="AC12" i="30"/>
  <c r="AC13" i="30"/>
  <c r="AU22" i="37"/>
  <c r="AU29" i="37"/>
  <c r="AU21" i="37"/>
  <c r="AU31" i="37"/>
  <c r="AU24" i="37"/>
  <c r="AU30" i="37"/>
  <c r="AU23" i="37"/>
  <c r="AU28" i="37"/>
  <c r="AU27" i="37"/>
  <c r="AU26" i="37"/>
  <c r="AU25" i="37"/>
  <c r="AU32" i="37"/>
  <c r="AU20" i="37"/>
  <c r="AU19" i="37"/>
  <c r="AU33" i="37"/>
  <c r="AU10" i="37"/>
  <c r="AU14" i="37"/>
  <c r="AU13" i="37"/>
  <c r="AU11" i="37"/>
  <c r="AQ34" i="9"/>
  <c r="AQ31" i="9"/>
  <c r="AQ32" i="9"/>
  <c r="AQ33" i="9"/>
  <c r="X61" i="13"/>
  <c r="AB62" i="30"/>
  <c r="AP30" i="9"/>
  <c r="AP29" i="9" s="1"/>
  <c r="X45" i="13"/>
  <c r="X65" i="13"/>
  <c r="X82" i="13"/>
  <c r="X28" i="13"/>
  <c r="X79" i="13"/>
  <c r="AB55" i="30"/>
  <c r="AB59" i="30"/>
  <c r="AB60" i="30"/>
  <c r="AB57" i="30"/>
  <c r="AB58" i="30"/>
  <c r="AB81" i="30"/>
  <c r="AB168" i="30" s="1"/>
  <c r="AB84" i="30"/>
  <c r="AB171" i="30" s="1"/>
  <c r="AB83" i="30"/>
  <c r="AB170" i="30" s="1"/>
  <c r="AB56" i="30"/>
  <c r="AB63" i="30"/>
  <c r="AB82" i="30"/>
  <c r="AB54" i="30"/>
  <c r="AB61" i="30"/>
  <c r="AB53" i="30"/>
  <c r="V46" i="11"/>
  <c r="V80" i="11" s="1"/>
  <c r="Z183" i="30"/>
  <c r="Y29" i="13" s="1"/>
  <c r="V45" i="18"/>
  <c r="V79" i="18" s="1"/>
  <c r="V96" i="18" s="1"/>
  <c r="X63" i="12"/>
  <c r="V43" i="18"/>
  <c r="V77" i="18" s="1"/>
  <c r="V94" i="18" s="1"/>
  <c r="X78" i="13"/>
  <c r="X27" i="13"/>
  <c r="X51" i="13"/>
  <c r="X68" i="13"/>
  <c r="X85" i="13"/>
  <c r="X48" i="13"/>
  <c r="X62" i="12"/>
  <c r="V44" i="18"/>
  <c r="V78" i="18" s="1"/>
  <c r="Z181" i="30"/>
  <c r="Y61" i="13" s="1"/>
  <c r="X61" i="12"/>
  <c r="X64" i="12"/>
  <c r="Z184" i="30"/>
  <c r="Y81" i="13" s="1"/>
  <c r="AA94" i="30"/>
  <c r="AA147" i="30" s="1"/>
  <c r="Y61" i="12" s="1"/>
  <c r="Z182" i="30"/>
  <c r="Y62" i="13" s="1"/>
  <c r="AA96" i="30"/>
  <c r="AA149" i="30" s="1"/>
  <c r="Y63" i="12" s="1"/>
  <c r="Z185" i="30"/>
  <c r="Y31" i="13" s="1"/>
  <c r="V47" i="11"/>
  <c r="V81" i="11" s="1"/>
  <c r="AA93" i="30"/>
  <c r="AA146" i="30" s="1"/>
  <c r="W42" i="18" s="1"/>
  <c r="W76" i="18" s="1"/>
  <c r="AA101" i="30"/>
  <c r="AA154" i="30" s="1"/>
  <c r="W50" i="11" s="1"/>
  <c r="W84" i="11" s="1"/>
  <c r="X65" i="12"/>
  <c r="V48" i="18"/>
  <c r="V82" i="18" s="1"/>
  <c r="V99" i="18" s="1"/>
  <c r="V48" i="11"/>
  <c r="V82" i="11" s="1"/>
  <c r="AA87" i="30"/>
  <c r="AA140" i="30" s="1"/>
  <c r="X66" i="12"/>
  <c r="AA100" i="30"/>
  <c r="AA153" i="30" s="1"/>
  <c r="W49" i="18" s="1"/>
  <c r="W83" i="18" s="1"/>
  <c r="AA95" i="30"/>
  <c r="AA148" i="30" s="1"/>
  <c r="Y62" i="12" s="1"/>
  <c r="AA97" i="30"/>
  <c r="AA150" i="30" s="1"/>
  <c r="W46" i="18" s="1"/>
  <c r="W80" i="18" s="1"/>
  <c r="AA98" i="30"/>
  <c r="AA151" i="30" s="1"/>
  <c r="Y65" i="12" s="1"/>
  <c r="AA90" i="30"/>
  <c r="AA143" i="30" s="1"/>
  <c r="AA91" i="30"/>
  <c r="AA144" i="30" s="1"/>
  <c r="AA88" i="30"/>
  <c r="AA141" i="30" s="1"/>
  <c r="AA99" i="30"/>
  <c r="AA152" i="30" s="1"/>
  <c r="AA186" i="30" s="1"/>
  <c r="AA89" i="30"/>
  <c r="AA142" i="30" s="1"/>
  <c r="X50" i="13"/>
  <c r="X46" i="13"/>
  <c r="X29" i="13"/>
  <c r="X63" i="13"/>
  <c r="X77" i="13"/>
  <c r="X60" i="13"/>
  <c r="Z187" i="30"/>
  <c r="Y33" i="13" s="1"/>
  <c r="U99" i="18"/>
  <c r="X33" i="13"/>
  <c r="V42" i="11"/>
  <c r="V76" i="11" s="1"/>
  <c r="Z180" i="30"/>
  <c r="Y60" i="13" s="1"/>
  <c r="X60" i="12"/>
  <c r="X67" i="13"/>
  <c r="V49" i="18"/>
  <c r="V83" i="18" s="1"/>
  <c r="V100" i="18" s="1"/>
  <c r="X67" i="12"/>
  <c r="X32" i="13"/>
  <c r="X66" i="13"/>
  <c r="X83" i="13"/>
  <c r="V50" i="11"/>
  <c r="V84" i="11" s="1"/>
  <c r="X68" i="12"/>
  <c r="V50" i="18"/>
  <c r="V84" i="18" s="1"/>
  <c r="V101" i="18" s="1"/>
  <c r="V93" i="18"/>
  <c r="V98" i="18"/>
  <c r="AB166" i="30"/>
  <c r="AB165" i="30"/>
  <c r="AA52" i="30"/>
  <c r="AB163" i="30"/>
  <c r="AA168" i="30"/>
  <c r="AB164" i="30"/>
  <c r="W26" i="11"/>
  <c r="W60" i="11" s="1"/>
  <c r="W26" i="18"/>
  <c r="W60" i="18" s="1"/>
  <c r="Y44" i="12"/>
  <c r="Y49" i="12"/>
  <c r="W31" i="18"/>
  <c r="W65" i="18" s="1"/>
  <c r="W31" i="11"/>
  <c r="W65" i="11" s="1"/>
  <c r="X47" i="12"/>
  <c r="V29" i="18"/>
  <c r="V63" i="18" s="1"/>
  <c r="V97" i="18" s="1"/>
  <c r="V29" i="11"/>
  <c r="V63" i="11" s="1"/>
  <c r="V27" i="11"/>
  <c r="V61" i="11" s="1"/>
  <c r="V27" i="18"/>
  <c r="V61" i="18" s="1"/>
  <c r="X45" i="12"/>
  <c r="AA171" i="30"/>
  <c r="W32" i="11"/>
  <c r="W66" i="11" s="1"/>
  <c r="W32" i="18"/>
  <c r="W66" i="18" s="1"/>
  <c r="Y50" i="12"/>
  <c r="W25" i="18"/>
  <c r="W59" i="18" s="1"/>
  <c r="Y43" i="12"/>
  <c r="W25" i="11"/>
  <c r="W59" i="11" s="1"/>
  <c r="W27" i="11"/>
  <c r="W61" i="11" s="1"/>
  <c r="W27" i="18"/>
  <c r="W61" i="18" s="1"/>
  <c r="Y45" i="12"/>
  <c r="W29" i="11"/>
  <c r="W63" i="11" s="1"/>
  <c r="W29" i="18"/>
  <c r="W63" i="18" s="1"/>
  <c r="Y47" i="12"/>
  <c r="AA166" i="30"/>
  <c r="Y49" i="13"/>
  <c r="Y83" i="13"/>
  <c r="Y66" i="13"/>
  <c r="Y32" i="13"/>
  <c r="Y68" i="13"/>
  <c r="Y51" i="13"/>
  <c r="Y85" i="13"/>
  <c r="Y34" i="13"/>
  <c r="AT40" i="37"/>
  <c r="AC31" i="30"/>
  <c r="AC48" i="30" s="1"/>
  <c r="AC84" i="30" s="1"/>
  <c r="AC29" i="30"/>
  <c r="AC46" i="30" s="1"/>
  <c r="AC82" i="30" s="1"/>
  <c r="AC30" i="30"/>
  <c r="AC47" i="30" s="1"/>
  <c r="AC83" i="30" s="1"/>
  <c r="AC28" i="30"/>
  <c r="AC45" i="30" s="1"/>
  <c r="AC81" i="30" s="1"/>
  <c r="AC27" i="30"/>
  <c r="AC44" i="30" s="1"/>
  <c r="AC80" i="30" s="1"/>
  <c r="AC26" i="30"/>
  <c r="AC43" i="30" s="1"/>
  <c r="AC62" i="30" s="1"/>
  <c r="AC24" i="30"/>
  <c r="AC41" i="30" s="1"/>
  <c r="AC60" i="30" s="1"/>
  <c r="AC25" i="30"/>
  <c r="AC42" i="30" s="1"/>
  <c r="AC78" i="30" s="1"/>
  <c r="AC23" i="30"/>
  <c r="AC40" i="30" s="1"/>
  <c r="AC76" i="30" s="1"/>
  <c r="AC22" i="30"/>
  <c r="AC39" i="30" s="1"/>
  <c r="AC58" i="30" s="1"/>
  <c r="AC20" i="30"/>
  <c r="AC37" i="30" s="1"/>
  <c r="AC73" i="30" s="1"/>
  <c r="AC21" i="30"/>
  <c r="AC38" i="30" s="1"/>
  <c r="AC74" i="30" s="1"/>
  <c r="AC18" i="30"/>
  <c r="AC35" i="30" s="1"/>
  <c r="AC54" i="30" s="1"/>
  <c r="AC19" i="30"/>
  <c r="AC36" i="30" s="1"/>
  <c r="AC72" i="30" s="1"/>
  <c r="AC17" i="30"/>
  <c r="AC34" i="30" s="1"/>
  <c r="AC70" i="30" s="1"/>
  <c r="AQ4" i="9"/>
  <c r="AV9" i="37"/>
  <c r="AR2" i="9"/>
  <c r="AD8" i="30"/>
  <c r="AD9" i="30" s="1"/>
  <c r="Y159" i="11" l="1"/>
  <c r="Y193" i="11" s="1"/>
  <c r="Y124" i="18"/>
  <c r="Y158" i="18" s="1"/>
  <c r="Y132" i="18"/>
  <c r="Y166" i="18" s="1"/>
  <c r="Y167" i="11"/>
  <c r="Y201" i="11" s="1"/>
  <c r="Y163" i="11"/>
  <c r="Y197" i="11" s="1"/>
  <c r="Y128" i="18"/>
  <c r="Y162" i="18" s="1"/>
  <c r="Y126" i="18"/>
  <c r="Y160" i="18" s="1"/>
  <c r="Y161" i="11"/>
  <c r="Y195" i="11" s="1"/>
  <c r="X155" i="18"/>
  <c r="Y165" i="11"/>
  <c r="Y199" i="11" s="1"/>
  <c r="Y130" i="18"/>
  <c r="Y164" i="18" s="1"/>
  <c r="Y141" i="11"/>
  <c r="Y175" i="11" s="1"/>
  <c r="Y106" i="18"/>
  <c r="Y140" i="18" s="1"/>
  <c r="Y149" i="11"/>
  <c r="Y183" i="11" s="1"/>
  <c r="Y114" i="18"/>
  <c r="Y148" i="18" s="1"/>
  <c r="Y152" i="11"/>
  <c r="Y186" i="11" s="1"/>
  <c r="Y117" i="18"/>
  <c r="Y151" i="18" s="1"/>
  <c r="Y154" i="11"/>
  <c r="Y188" i="11" s="1"/>
  <c r="Y119" i="18"/>
  <c r="Y153" i="18" s="1"/>
  <c r="Y148" i="11"/>
  <c r="Y182" i="11" s="1"/>
  <c r="Y113" i="18"/>
  <c r="Y147" i="18" s="1"/>
  <c r="Y145" i="11"/>
  <c r="Y179" i="11" s="1"/>
  <c r="Y110" i="18"/>
  <c r="Y144" i="18" s="1"/>
  <c r="Y115" i="18"/>
  <c r="Y149" i="18" s="1"/>
  <c r="Y150" i="11"/>
  <c r="Y184" i="11" s="1"/>
  <c r="Y134" i="18"/>
  <c r="Y168" i="18" s="1"/>
  <c r="Y169" i="11"/>
  <c r="Y203" i="11" s="1"/>
  <c r="Y147" i="11"/>
  <c r="Y181" i="11" s="1"/>
  <c r="Y112" i="18"/>
  <c r="Y146" i="18" s="1"/>
  <c r="X138" i="18"/>
  <c r="Y164" i="11"/>
  <c r="Y198" i="11" s="1"/>
  <c r="Y129" i="18"/>
  <c r="Y163" i="18" s="1"/>
  <c r="Y146" i="11"/>
  <c r="Y180" i="11" s="1"/>
  <c r="Y111" i="18"/>
  <c r="Y145" i="18" s="1"/>
  <c r="Y160" i="11"/>
  <c r="Y194" i="11" s="1"/>
  <c r="Y125" i="18"/>
  <c r="Y159" i="18" s="1"/>
  <c r="Y151" i="11"/>
  <c r="Y185" i="11" s="1"/>
  <c r="Y116" i="18"/>
  <c r="Y150" i="18" s="1"/>
  <c r="Y158" i="11"/>
  <c r="Y192" i="11" s="1"/>
  <c r="Y123" i="18"/>
  <c r="Y157" i="18" s="1"/>
  <c r="Y108" i="18"/>
  <c r="Y142" i="18" s="1"/>
  <c r="Y143" i="11"/>
  <c r="Y177" i="11" s="1"/>
  <c r="Y170" i="11"/>
  <c r="Y204" i="11" s="1"/>
  <c r="Y135" i="18"/>
  <c r="Y169" i="18" s="1"/>
  <c r="Y144" i="11"/>
  <c r="Y178" i="11" s="1"/>
  <c r="Y109" i="18"/>
  <c r="Y143" i="18" s="1"/>
  <c r="Y171" i="11"/>
  <c r="Y205" i="11" s="1"/>
  <c r="Y136" i="18"/>
  <c r="Y170" i="18" s="1"/>
  <c r="Y107" i="18"/>
  <c r="Y141" i="18" s="1"/>
  <c r="Y142" i="11"/>
  <c r="Y176" i="11" s="1"/>
  <c r="Y166" i="11"/>
  <c r="Y200" i="11" s="1"/>
  <c r="Y131" i="18"/>
  <c r="Y165" i="18" s="1"/>
  <c r="Y140" i="11"/>
  <c r="Y174" i="11" s="1"/>
  <c r="Y105" i="18"/>
  <c r="Y139" i="18" s="1"/>
  <c r="Y162" i="11"/>
  <c r="Y196" i="11" s="1"/>
  <c r="Y127" i="18"/>
  <c r="Y161" i="18" s="1"/>
  <c r="Y153" i="11"/>
  <c r="Y187" i="11" s="1"/>
  <c r="Y118" i="18"/>
  <c r="Y152" i="18" s="1"/>
  <c r="Y168" i="11"/>
  <c r="Y202" i="11" s="1"/>
  <c r="Y133" i="18"/>
  <c r="Y167" i="18" s="1"/>
  <c r="Y157" i="11"/>
  <c r="Y191" i="11" s="1"/>
  <c r="Y122" i="18"/>
  <c r="Y156" i="18" s="1"/>
  <c r="AD110" i="30"/>
  <c r="AD119" i="30"/>
  <c r="AD118" i="30"/>
  <c r="AD113" i="30"/>
  <c r="AD116" i="30"/>
  <c r="AD105" i="30"/>
  <c r="AD111" i="30"/>
  <c r="AD112" i="30"/>
  <c r="AD106" i="30"/>
  <c r="AD114" i="30"/>
  <c r="AD108" i="30"/>
  <c r="AD109" i="30"/>
  <c r="AD117" i="30"/>
  <c r="AD115" i="30"/>
  <c r="AD107" i="30"/>
  <c r="AD129" i="30"/>
  <c r="AD130" i="30"/>
  <c r="AD127" i="30"/>
  <c r="AD136" i="30"/>
  <c r="AD134" i="30"/>
  <c r="AD133" i="30"/>
  <c r="AD126" i="30"/>
  <c r="AD122" i="30"/>
  <c r="AD125" i="30"/>
  <c r="AD124" i="30"/>
  <c r="AD123" i="30"/>
  <c r="AD135" i="30"/>
  <c r="AD131" i="30"/>
  <c r="AD132" i="30"/>
  <c r="AD128" i="30"/>
  <c r="AD10" i="30"/>
  <c r="AD12" i="30"/>
  <c r="AD13" i="30"/>
  <c r="AV28" i="37"/>
  <c r="AV29" i="37"/>
  <c r="AV22" i="37"/>
  <c r="AV21" i="37"/>
  <c r="AV31" i="37"/>
  <c r="AV30" i="37"/>
  <c r="AV23" i="37"/>
  <c r="AV24" i="37"/>
  <c r="AV27" i="37"/>
  <c r="AV26" i="37"/>
  <c r="AV25" i="37"/>
  <c r="AV32" i="37"/>
  <c r="AV20" i="37"/>
  <c r="AV19" i="37"/>
  <c r="AV33" i="37"/>
  <c r="AV10" i="37"/>
  <c r="AV13" i="37"/>
  <c r="AV14" i="37"/>
  <c r="AV11" i="37"/>
  <c r="AR34" i="9"/>
  <c r="AR31" i="9"/>
  <c r="AR32" i="9"/>
  <c r="AR33" i="9"/>
  <c r="AC75" i="30"/>
  <c r="AQ30" i="9"/>
  <c r="AQ29" i="9" s="1"/>
  <c r="Y78" i="13"/>
  <c r="Y44" i="13"/>
  <c r="Y27" i="13"/>
  <c r="Y80" i="13"/>
  <c r="Y46" i="13"/>
  <c r="Y63" i="13"/>
  <c r="Y28" i="13"/>
  <c r="AC66" i="30"/>
  <c r="AC67" i="30"/>
  <c r="AC59" i="30"/>
  <c r="AC71" i="30"/>
  <c r="AC57" i="30"/>
  <c r="AC56" i="30"/>
  <c r="AC63" i="30"/>
  <c r="AC55" i="30"/>
  <c r="AC64" i="30"/>
  <c r="AC65" i="30"/>
  <c r="AC79" i="30"/>
  <c r="AC61" i="30"/>
  <c r="AC77" i="30"/>
  <c r="AC164" i="30" s="1"/>
  <c r="AC53" i="30"/>
  <c r="Y45" i="13"/>
  <c r="Y79" i="13"/>
  <c r="W43" i="18"/>
  <c r="W77" i="18" s="1"/>
  <c r="W94" i="18" s="1"/>
  <c r="W43" i="11"/>
  <c r="W77" i="11" s="1"/>
  <c r="AA181" i="30"/>
  <c r="Z27" i="13" s="1"/>
  <c r="V95" i="18"/>
  <c r="Y64" i="13"/>
  <c r="Y47" i="13"/>
  <c r="Y30" i="13"/>
  <c r="Y68" i="12"/>
  <c r="W50" i="18"/>
  <c r="W84" i="18" s="1"/>
  <c r="AA188" i="30"/>
  <c r="Z51" i="13" s="1"/>
  <c r="Y48" i="13"/>
  <c r="AA187" i="30"/>
  <c r="Z67" i="13" s="1"/>
  <c r="W49" i="11"/>
  <c r="W83" i="11" s="1"/>
  <c r="Y65" i="13"/>
  <c r="AA185" i="30"/>
  <c r="Z65" i="13" s="1"/>
  <c r="AB88" i="30"/>
  <c r="AB141" i="30" s="1"/>
  <c r="AB91" i="30"/>
  <c r="AB144" i="30" s="1"/>
  <c r="Y67" i="12"/>
  <c r="W47" i="18"/>
  <c r="W81" i="18" s="1"/>
  <c r="AB90" i="30"/>
  <c r="AB143" i="30" s="1"/>
  <c r="W45" i="11"/>
  <c r="W79" i="11" s="1"/>
  <c r="AA183" i="30"/>
  <c r="Z80" i="13" s="1"/>
  <c r="W45" i="18"/>
  <c r="W79" i="18" s="1"/>
  <c r="W47" i="11"/>
  <c r="W81" i="11" s="1"/>
  <c r="Y82" i="13"/>
  <c r="Y66" i="12"/>
  <c r="W44" i="11"/>
  <c r="W78" i="11" s="1"/>
  <c r="AB95" i="30"/>
  <c r="AB148" i="30" s="1"/>
  <c r="Z62" i="12" s="1"/>
  <c r="AB87" i="30"/>
  <c r="AB140" i="30" s="1"/>
  <c r="W48" i="11"/>
  <c r="W82" i="11" s="1"/>
  <c r="AB100" i="30"/>
  <c r="AB153" i="30" s="1"/>
  <c r="X49" i="11" s="1"/>
  <c r="X83" i="11" s="1"/>
  <c r="W44" i="18"/>
  <c r="W78" i="18" s="1"/>
  <c r="W95" i="18" s="1"/>
  <c r="AA182" i="30"/>
  <c r="Z79" i="13" s="1"/>
  <c r="AB99" i="30"/>
  <c r="AB152" i="30" s="1"/>
  <c r="X48" i="18" s="1"/>
  <c r="X82" i="18" s="1"/>
  <c r="AB98" i="30"/>
  <c r="AB151" i="30" s="1"/>
  <c r="Z65" i="12" s="1"/>
  <c r="AB97" i="30"/>
  <c r="AB150" i="30" s="1"/>
  <c r="X46" i="11" s="1"/>
  <c r="X80" i="11" s="1"/>
  <c r="AB96" i="30"/>
  <c r="AB149" i="30" s="1"/>
  <c r="X45" i="18" s="1"/>
  <c r="X79" i="18" s="1"/>
  <c r="AB89" i="30"/>
  <c r="AB142" i="30" s="1"/>
  <c r="AB94" i="30"/>
  <c r="AB147" i="30" s="1"/>
  <c r="X43" i="18" s="1"/>
  <c r="X77" i="18" s="1"/>
  <c r="W48" i="18"/>
  <c r="W82" i="18" s="1"/>
  <c r="W99" i="18" s="1"/>
  <c r="AB93" i="30"/>
  <c r="AB146" i="30" s="1"/>
  <c r="Z60" i="12" s="1"/>
  <c r="AB101" i="30"/>
  <c r="AB154" i="30" s="1"/>
  <c r="Z68" i="12" s="1"/>
  <c r="AA184" i="30"/>
  <c r="Z64" i="13" s="1"/>
  <c r="Y84" i="13"/>
  <c r="Y50" i="13"/>
  <c r="Y67" i="13"/>
  <c r="Y26" i="13"/>
  <c r="Y77" i="13"/>
  <c r="Y64" i="12"/>
  <c r="W46" i="11"/>
  <c r="W80" i="11" s="1"/>
  <c r="AA180" i="30"/>
  <c r="Z77" i="13" s="1"/>
  <c r="Y60" i="12"/>
  <c r="W42" i="11"/>
  <c r="W76" i="11" s="1"/>
  <c r="W97" i="18"/>
  <c r="AC167" i="30"/>
  <c r="AC169" i="30"/>
  <c r="Z43" i="12"/>
  <c r="X25" i="11"/>
  <c r="X59" i="11" s="1"/>
  <c r="X25" i="18"/>
  <c r="X59" i="18" s="1"/>
  <c r="X32" i="11"/>
  <c r="X66" i="11" s="1"/>
  <c r="X32" i="18"/>
  <c r="X66" i="18" s="1"/>
  <c r="Z50" i="12"/>
  <c r="AC168" i="30"/>
  <c r="AB169" i="30"/>
  <c r="Z48" i="12"/>
  <c r="X30" i="11"/>
  <c r="X64" i="11" s="1"/>
  <c r="X30" i="18"/>
  <c r="X64" i="18" s="1"/>
  <c r="W100" i="18"/>
  <c r="W33" i="11"/>
  <c r="W67" i="11" s="1"/>
  <c r="W33" i="18"/>
  <c r="W67" i="18" s="1"/>
  <c r="Y51" i="12"/>
  <c r="X26" i="18"/>
  <c r="X60" i="18" s="1"/>
  <c r="X26" i="11"/>
  <c r="X60" i="11" s="1"/>
  <c r="Z44" i="12"/>
  <c r="Z45" i="12"/>
  <c r="X27" i="11"/>
  <c r="X61" i="11" s="1"/>
  <c r="X27" i="18"/>
  <c r="X61" i="18" s="1"/>
  <c r="Y46" i="12"/>
  <c r="W28" i="11"/>
  <c r="W62" i="11" s="1"/>
  <c r="W28" i="18"/>
  <c r="W62" i="18" s="1"/>
  <c r="W93" i="18"/>
  <c r="AB167" i="30"/>
  <c r="Z51" i="12"/>
  <c r="X33" i="11"/>
  <c r="X67" i="11" s="1"/>
  <c r="X33" i="18"/>
  <c r="X67" i="18" s="1"/>
  <c r="X28" i="11"/>
  <c r="X62" i="11" s="1"/>
  <c r="Z46" i="12"/>
  <c r="X28" i="18"/>
  <c r="X62" i="18" s="1"/>
  <c r="AC163" i="30"/>
  <c r="AB52" i="30"/>
  <c r="AC170" i="30"/>
  <c r="Y48" i="12"/>
  <c r="W30" i="11"/>
  <c r="W64" i="11" s="1"/>
  <c r="W30" i="18"/>
  <c r="W64" i="18" s="1"/>
  <c r="Z49" i="13"/>
  <c r="Z32" i="13"/>
  <c r="Z83" i="13"/>
  <c r="Z66" i="13"/>
  <c r="AD31" i="30"/>
  <c r="AD48" i="30" s="1"/>
  <c r="AD67" i="30" s="1"/>
  <c r="AD30" i="30"/>
  <c r="AD47" i="30" s="1"/>
  <c r="AD83" i="30" s="1"/>
  <c r="AD29" i="30"/>
  <c r="AD46" i="30" s="1"/>
  <c r="AD82" i="30" s="1"/>
  <c r="AD28" i="30"/>
  <c r="AD45" i="30" s="1"/>
  <c r="AD81" i="30" s="1"/>
  <c r="AD26" i="30"/>
  <c r="AD43" i="30" s="1"/>
  <c r="AD79" i="30" s="1"/>
  <c r="AD27" i="30"/>
  <c r="AD44" i="30" s="1"/>
  <c r="AD80" i="30" s="1"/>
  <c r="AD25" i="30"/>
  <c r="AD42" i="30" s="1"/>
  <c r="AD78" i="30" s="1"/>
  <c r="AD23" i="30"/>
  <c r="AD40" i="30" s="1"/>
  <c r="AD59" i="30" s="1"/>
  <c r="AD24" i="30"/>
  <c r="AD41" i="30" s="1"/>
  <c r="AD60" i="30" s="1"/>
  <c r="AD21" i="30"/>
  <c r="AD38" i="30" s="1"/>
  <c r="AD74" i="30" s="1"/>
  <c r="AD22" i="30"/>
  <c r="AD39" i="30" s="1"/>
  <c r="AD58" i="30" s="1"/>
  <c r="AD20" i="30"/>
  <c r="AD37" i="30" s="1"/>
  <c r="AD73" i="30" s="1"/>
  <c r="AD18" i="30"/>
  <c r="AD35" i="30" s="1"/>
  <c r="AD71" i="30" s="1"/>
  <c r="AD19" i="30"/>
  <c r="AD36" i="30" s="1"/>
  <c r="AD72" i="30" s="1"/>
  <c r="AD17" i="30"/>
  <c r="AD34" i="30" s="1"/>
  <c r="AD53" i="30" s="1"/>
  <c r="AU40" i="37"/>
  <c r="AT41" i="37"/>
  <c r="AR4" i="9"/>
  <c r="AW9" i="37"/>
  <c r="AE8" i="30"/>
  <c r="AE9" i="30" s="1"/>
  <c r="Z119" i="18" l="1"/>
  <c r="Z153" i="18" s="1"/>
  <c r="Z154" i="11"/>
  <c r="Z188" i="11" s="1"/>
  <c r="Z157" i="11"/>
  <c r="Z191" i="11" s="1"/>
  <c r="Z122" i="18"/>
  <c r="Z156" i="18" s="1"/>
  <c r="Z145" i="11"/>
  <c r="Z179" i="11" s="1"/>
  <c r="Z110" i="18"/>
  <c r="Z144" i="18" s="1"/>
  <c r="Z161" i="11"/>
  <c r="Z195" i="11" s="1"/>
  <c r="Z126" i="18"/>
  <c r="Z160" i="18" s="1"/>
  <c r="Z133" i="18"/>
  <c r="Z167" i="18" s="1"/>
  <c r="Z168" i="11"/>
  <c r="Z202" i="11" s="1"/>
  <c r="Z169" i="11"/>
  <c r="Z203" i="11" s="1"/>
  <c r="Z134" i="18"/>
  <c r="Z168" i="18" s="1"/>
  <c r="Z160" i="11"/>
  <c r="Z194" i="11" s="1"/>
  <c r="Z125" i="18"/>
  <c r="Z159" i="18" s="1"/>
  <c r="Z171" i="11"/>
  <c r="Z205" i="11" s="1"/>
  <c r="Z136" i="18"/>
  <c r="Z170" i="18" s="1"/>
  <c r="Z162" i="11"/>
  <c r="Z196" i="11" s="1"/>
  <c r="Z127" i="18"/>
  <c r="Z161" i="18" s="1"/>
  <c r="Z130" i="18"/>
  <c r="Z164" i="18" s="1"/>
  <c r="Z165" i="11"/>
  <c r="Z199" i="11" s="1"/>
  <c r="Z164" i="11"/>
  <c r="Z198" i="11" s="1"/>
  <c r="Z129" i="18"/>
  <c r="Z163" i="18" s="1"/>
  <c r="Y155" i="18"/>
  <c r="Z107" i="18"/>
  <c r="Z141" i="18" s="1"/>
  <c r="Z142" i="11"/>
  <c r="Z176" i="11" s="1"/>
  <c r="Z150" i="11"/>
  <c r="Z184" i="11" s="1"/>
  <c r="Z115" i="18"/>
  <c r="Z149" i="18" s="1"/>
  <c r="Y138" i="18"/>
  <c r="Z152" i="11"/>
  <c r="Z186" i="11" s="1"/>
  <c r="Z117" i="18"/>
  <c r="Z151" i="18" s="1"/>
  <c r="Z144" i="11"/>
  <c r="Z178" i="11" s="1"/>
  <c r="Z109" i="18"/>
  <c r="Z143" i="18" s="1"/>
  <c r="Z143" i="11"/>
  <c r="Z177" i="11" s="1"/>
  <c r="Z108" i="18"/>
  <c r="Z142" i="18" s="1"/>
  <c r="Z149" i="11"/>
  <c r="Z183" i="11" s="1"/>
  <c r="Z114" i="18"/>
  <c r="Z148" i="18" s="1"/>
  <c r="Z141" i="11"/>
  <c r="Z175" i="11" s="1"/>
  <c r="Z106" i="18"/>
  <c r="Z140" i="18" s="1"/>
  <c r="Z128" i="18"/>
  <c r="Z162" i="18" s="1"/>
  <c r="Z163" i="11"/>
  <c r="Z197" i="11" s="1"/>
  <c r="Z112" i="18"/>
  <c r="Z146" i="18" s="1"/>
  <c r="Z147" i="11"/>
  <c r="Z181" i="11" s="1"/>
  <c r="Z146" i="11"/>
  <c r="Z180" i="11" s="1"/>
  <c r="Z111" i="18"/>
  <c r="Z145" i="18" s="1"/>
  <c r="Z166" i="11"/>
  <c r="Z200" i="11" s="1"/>
  <c r="Z131" i="18"/>
  <c r="Z165" i="18" s="1"/>
  <c r="Z140" i="11"/>
  <c r="Z174" i="11" s="1"/>
  <c r="Z105" i="18"/>
  <c r="Z139" i="18" s="1"/>
  <c r="Z170" i="11"/>
  <c r="Z204" i="11" s="1"/>
  <c r="Z135" i="18"/>
  <c r="Z169" i="18" s="1"/>
  <c r="Z151" i="11"/>
  <c r="Z185" i="11" s="1"/>
  <c r="Z116" i="18"/>
  <c r="Z150" i="18" s="1"/>
  <c r="Z158" i="11"/>
  <c r="Z192" i="11" s="1"/>
  <c r="Z123" i="18"/>
  <c r="Z157" i="18" s="1"/>
  <c r="Z113" i="18"/>
  <c r="Z147" i="18" s="1"/>
  <c r="Z148" i="11"/>
  <c r="Z182" i="11" s="1"/>
  <c r="Z132" i="18"/>
  <c r="Z166" i="18" s="1"/>
  <c r="Z167" i="11"/>
  <c r="Z201" i="11" s="1"/>
  <c r="Z159" i="11"/>
  <c r="Z193" i="11" s="1"/>
  <c r="Z124" i="18"/>
  <c r="Z158" i="18" s="1"/>
  <c r="Z153" i="11"/>
  <c r="Z187" i="11" s="1"/>
  <c r="Z118" i="18"/>
  <c r="Z152" i="18" s="1"/>
  <c r="AE115" i="30"/>
  <c r="AE118" i="30"/>
  <c r="AE105" i="30"/>
  <c r="AE108" i="30"/>
  <c r="AE110" i="30"/>
  <c r="AE113" i="30"/>
  <c r="AE119" i="30"/>
  <c r="AE116" i="30"/>
  <c r="AE107" i="30"/>
  <c r="AE111" i="30"/>
  <c r="AE112" i="30"/>
  <c r="AE109" i="30"/>
  <c r="AE106" i="30"/>
  <c r="AE114" i="30"/>
  <c r="AE117" i="30"/>
  <c r="AE129" i="30"/>
  <c r="AE132" i="30"/>
  <c r="AE130" i="30"/>
  <c r="AE135" i="30"/>
  <c r="AE131" i="30"/>
  <c r="AE124" i="30"/>
  <c r="AE136" i="30"/>
  <c r="AE134" i="30"/>
  <c r="AE126" i="30"/>
  <c r="AE127" i="30"/>
  <c r="AE122" i="30"/>
  <c r="AE125" i="30"/>
  <c r="AE123" i="30"/>
  <c r="AE133" i="30"/>
  <c r="AE128" i="30"/>
  <c r="AE10" i="30"/>
  <c r="AE12" i="30"/>
  <c r="AE13" i="30"/>
  <c r="AW22" i="37"/>
  <c r="AW28" i="37"/>
  <c r="AW29" i="37"/>
  <c r="AW21" i="37"/>
  <c r="AW30" i="37"/>
  <c r="AW23" i="37"/>
  <c r="AW31" i="37"/>
  <c r="AW24" i="37"/>
  <c r="AW27" i="37"/>
  <c r="AW26" i="37"/>
  <c r="AW25" i="37"/>
  <c r="AW19" i="37"/>
  <c r="AW33" i="37"/>
  <c r="AW32" i="37"/>
  <c r="AW20" i="37"/>
  <c r="AW10" i="37"/>
  <c r="AW13" i="37"/>
  <c r="AW14" i="37"/>
  <c r="AW11" i="37"/>
  <c r="Z61" i="13"/>
  <c r="AD61" i="30"/>
  <c r="AD62" i="30"/>
  <c r="AR30" i="9"/>
  <c r="AR29" i="9" s="1"/>
  <c r="Z44" i="13"/>
  <c r="Z78" i="13"/>
  <c r="Z84" i="13"/>
  <c r="Z68" i="13"/>
  <c r="Z33" i="13"/>
  <c r="Z50" i="13"/>
  <c r="Z85" i="13"/>
  <c r="Z34" i="13"/>
  <c r="AD56" i="30"/>
  <c r="AD57" i="30"/>
  <c r="AD65" i="30"/>
  <c r="AD66" i="30"/>
  <c r="AD64" i="30"/>
  <c r="AD76" i="30"/>
  <c r="AD163" i="30" s="1"/>
  <c r="AD63" i="30"/>
  <c r="AD75" i="30"/>
  <c r="AD77" i="30"/>
  <c r="AD164" i="30" s="1"/>
  <c r="AD70" i="30"/>
  <c r="AD54" i="30"/>
  <c r="AD84" i="30"/>
  <c r="AD171" i="30" s="1"/>
  <c r="AD55" i="30"/>
  <c r="W101" i="18"/>
  <c r="Z48" i="13"/>
  <c r="Z82" i="13"/>
  <c r="Z31" i="13"/>
  <c r="AB186" i="30"/>
  <c r="AA49" i="13" s="1"/>
  <c r="AB187" i="30"/>
  <c r="AA33" i="13" s="1"/>
  <c r="Z67" i="12"/>
  <c r="X49" i="18"/>
  <c r="X83" i="18" s="1"/>
  <c r="X100" i="18" s="1"/>
  <c r="X48" i="11"/>
  <c r="X82" i="11" s="1"/>
  <c r="Z29" i="13"/>
  <c r="Z28" i="13"/>
  <c r="Z45" i="13"/>
  <c r="Z46" i="13"/>
  <c r="Z62" i="13"/>
  <c r="W98" i="18"/>
  <c r="W96" i="18"/>
  <c r="Z66" i="12"/>
  <c r="Z63" i="13"/>
  <c r="X50" i="18"/>
  <c r="X84" i="18" s="1"/>
  <c r="X101" i="18" s="1"/>
  <c r="AB188" i="30"/>
  <c r="AA34" i="13" s="1"/>
  <c r="AC101" i="30"/>
  <c r="AC154" i="30" s="1"/>
  <c r="Y50" i="11" s="1"/>
  <c r="Y84" i="11" s="1"/>
  <c r="X45" i="11"/>
  <c r="X79" i="11" s="1"/>
  <c r="AC87" i="30"/>
  <c r="AC140" i="30" s="1"/>
  <c r="AB183" i="30"/>
  <c r="AA29" i="13" s="1"/>
  <c r="Z63" i="12"/>
  <c r="AC91" i="30"/>
  <c r="AC144" i="30" s="1"/>
  <c r="AC89" i="30"/>
  <c r="AC142" i="30" s="1"/>
  <c r="X42" i="18"/>
  <c r="X76" i="18" s="1"/>
  <c r="X93" i="18" s="1"/>
  <c r="X42" i="11"/>
  <c r="X76" i="11" s="1"/>
  <c r="AB180" i="30"/>
  <c r="AA60" i="13" s="1"/>
  <c r="AC98" i="30"/>
  <c r="AC151" i="30" s="1"/>
  <c r="Y47" i="18" s="1"/>
  <c r="Y81" i="18" s="1"/>
  <c r="Z81" i="13"/>
  <c r="Z47" i="13"/>
  <c r="AC100" i="30"/>
  <c r="AC153" i="30" s="1"/>
  <c r="Y49" i="11" s="1"/>
  <c r="Y83" i="11" s="1"/>
  <c r="AC99" i="30"/>
  <c r="AC152" i="30" s="1"/>
  <c r="AA66" i="12" s="1"/>
  <c r="AC90" i="30"/>
  <c r="AC143" i="30" s="1"/>
  <c r="AC97" i="30"/>
  <c r="AC150" i="30" s="1"/>
  <c r="Y46" i="11" s="1"/>
  <c r="Y80" i="11" s="1"/>
  <c r="X50" i="11"/>
  <c r="X84" i="11" s="1"/>
  <c r="AB181" i="30"/>
  <c r="AA27" i="13" s="1"/>
  <c r="Z61" i="12"/>
  <c r="AC95" i="30"/>
  <c r="AC148" i="30" s="1"/>
  <c r="Y44" i="18" s="1"/>
  <c r="Y78" i="18" s="1"/>
  <c r="X43" i="11"/>
  <c r="X77" i="11" s="1"/>
  <c r="AC88" i="30"/>
  <c r="AC141" i="30" s="1"/>
  <c r="AC94" i="30"/>
  <c r="AC147" i="30" s="1"/>
  <c r="AC181" i="30" s="1"/>
  <c r="AC96" i="30"/>
  <c r="AC149" i="30" s="1"/>
  <c r="Y45" i="11" s="1"/>
  <c r="Y79" i="11" s="1"/>
  <c r="AC93" i="30"/>
  <c r="AC146" i="30" s="1"/>
  <c r="Y42" i="11" s="1"/>
  <c r="Y76" i="11" s="1"/>
  <c r="Z30" i="13"/>
  <c r="X44" i="18"/>
  <c r="X78" i="18" s="1"/>
  <c r="X95" i="18" s="1"/>
  <c r="AB182" i="30"/>
  <c r="AA45" i="13" s="1"/>
  <c r="X44" i="11"/>
  <c r="X78" i="11" s="1"/>
  <c r="Z26" i="13"/>
  <c r="Z60" i="13"/>
  <c r="X47" i="11"/>
  <c r="X81" i="11" s="1"/>
  <c r="AB185" i="30"/>
  <c r="AA82" i="13" s="1"/>
  <c r="X47" i="18"/>
  <c r="X81" i="18" s="1"/>
  <c r="X98" i="18" s="1"/>
  <c r="X96" i="18"/>
  <c r="Z64" i="12"/>
  <c r="X46" i="18"/>
  <c r="X80" i="18" s="1"/>
  <c r="AB184" i="30"/>
  <c r="AA64" i="13" s="1"/>
  <c r="X94" i="18"/>
  <c r="AC171" i="30"/>
  <c r="AD165" i="30"/>
  <c r="AC166" i="30"/>
  <c r="X31" i="11"/>
  <c r="X65" i="11" s="1"/>
  <c r="X31" i="18"/>
  <c r="X65" i="18" s="1"/>
  <c r="X99" i="18" s="1"/>
  <c r="Z49" i="12"/>
  <c r="AA48" i="12"/>
  <c r="Y30" i="11"/>
  <c r="Y64" i="11" s="1"/>
  <c r="Y30" i="18"/>
  <c r="Y64" i="18" s="1"/>
  <c r="AD166" i="30"/>
  <c r="AA44" i="12"/>
  <c r="Y26" i="11"/>
  <c r="Y60" i="11" s="1"/>
  <c r="Y26" i="18"/>
  <c r="Y60" i="18" s="1"/>
  <c r="Y25" i="11"/>
  <c r="Y59" i="11" s="1"/>
  <c r="Y25" i="18"/>
  <c r="Y59" i="18" s="1"/>
  <c r="AA43" i="12"/>
  <c r="AD168" i="30"/>
  <c r="AD167" i="30"/>
  <c r="AC165" i="30"/>
  <c r="AD170" i="30"/>
  <c r="AD169" i="30"/>
  <c r="AA50" i="12"/>
  <c r="Y32" i="11"/>
  <c r="Y66" i="11" s="1"/>
  <c r="Y32" i="18"/>
  <c r="Y66" i="18" s="1"/>
  <c r="Y31" i="11"/>
  <c r="Y65" i="11" s="1"/>
  <c r="Y31" i="18"/>
  <c r="Y65" i="18" s="1"/>
  <c r="AA49" i="12"/>
  <c r="AC52" i="30"/>
  <c r="AA47" i="12"/>
  <c r="Y29" i="18"/>
  <c r="Y63" i="18" s="1"/>
  <c r="Y29" i="11"/>
  <c r="Y63" i="11" s="1"/>
  <c r="Z47" i="12"/>
  <c r="X29" i="18"/>
  <c r="X63" i="18" s="1"/>
  <c r="X29" i="11"/>
  <c r="X63" i="11" s="1"/>
  <c r="AE31" i="30"/>
  <c r="AE48" i="30" s="1"/>
  <c r="AE84" i="30" s="1"/>
  <c r="AE30" i="30"/>
  <c r="AE47" i="30" s="1"/>
  <c r="AE83" i="30" s="1"/>
  <c r="AE29" i="30"/>
  <c r="AE46" i="30" s="1"/>
  <c r="AE65" i="30" s="1"/>
  <c r="AE28" i="30"/>
  <c r="AE45" i="30" s="1"/>
  <c r="AE64" i="30" s="1"/>
  <c r="AE27" i="30"/>
  <c r="AE44" i="30" s="1"/>
  <c r="AE80" i="30" s="1"/>
  <c r="AE26" i="30"/>
  <c r="AE43" i="30" s="1"/>
  <c r="AE62" i="30" s="1"/>
  <c r="AE25" i="30"/>
  <c r="AE42" i="30" s="1"/>
  <c r="AE61" i="30" s="1"/>
  <c r="AE23" i="30"/>
  <c r="AE40" i="30" s="1"/>
  <c r="AE59" i="30" s="1"/>
  <c r="AE24" i="30"/>
  <c r="AE41" i="30" s="1"/>
  <c r="AE77" i="30" s="1"/>
  <c r="AE21" i="30"/>
  <c r="AE38" i="30" s="1"/>
  <c r="AE57" i="30" s="1"/>
  <c r="AE22" i="30"/>
  <c r="AE39" i="30" s="1"/>
  <c r="AE58" i="30" s="1"/>
  <c r="AE19" i="30"/>
  <c r="AE36" i="30" s="1"/>
  <c r="AE72" i="30" s="1"/>
  <c r="AE20" i="30"/>
  <c r="AE37" i="30" s="1"/>
  <c r="AE73" i="30" s="1"/>
  <c r="AE17" i="30"/>
  <c r="AE34" i="30" s="1"/>
  <c r="AE53" i="30" s="1"/>
  <c r="AE18" i="30"/>
  <c r="AE35" i="30" s="1"/>
  <c r="AE54" i="30" s="1"/>
  <c r="AU41" i="37"/>
  <c r="AV40" i="37"/>
  <c r="AX9" i="37"/>
  <c r="AF8" i="30"/>
  <c r="AF9" i="30" s="1"/>
  <c r="AA169" i="11" l="1"/>
  <c r="AA203" i="11" s="1"/>
  <c r="AA134" i="18"/>
  <c r="AA168" i="18" s="1"/>
  <c r="AA150" i="11"/>
  <c r="AA184" i="11" s="1"/>
  <c r="AA115" i="18"/>
  <c r="AA149" i="18" s="1"/>
  <c r="AA171" i="11"/>
  <c r="AA205" i="11" s="1"/>
  <c r="AA136" i="18"/>
  <c r="AA170" i="18" s="1"/>
  <c r="AA159" i="11"/>
  <c r="AA193" i="11" s="1"/>
  <c r="AA124" i="18"/>
  <c r="AA158" i="18" s="1"/>
  <c r="AA166" i="11"/>
  <c r="AA200" i="11" s="1"/>
  <c r="AA131" i="18"/>
  <c r="AA165" i="18" s="1"/>
  <c r="Z155" i="18"/>
  <c r="AA170" i="11"/>
  <c r="AA204" i="11" s="1"/>
  <c r="AA135" i="18"/>
  <c r="AA169" i="18" s="1"/>
  <c r="AA130" i="18"/>
  <c r="AA164" i="18" s="1"/>
  <c r="AA165" i="11"/>
  <c r="AA199" i="11" s="1"/>
  <c r="AA132" i="18"/>
  <c r="AA166" i="18" s="1"/>
  <c r="AA167" i="11"/>
  <c r="AA201" i="11" s="1"/>
  <c r="AA152" i="11"/>
  <c r="AA186" i="11" s="1"/>
  <c r="AA117" i="18"/>
  <c r="AA151" i="18" s="1"/>
  <c r="AA149" i="11"/>
  <c r="AA183" i="11" s="1"/>
  <c r="AA114" i="18"/>
  <c r="AA148" i="18" s="1"/>
  <c r="AA141" i="11"/>
  <c r="AA175" i="11" s="1"/>
  <c r="AA106" i="18"/>
  <c r="AA140" i="18" s="1"/>
  <c r="AA109" i="18"/>
  <c r="AA143" i="18" s="1"/>
  <c r="AA144" i="11"/>
  <c r="AA178" i="11" s="1"/>
  <c r="AA164" i="11"/>
  <c r="AA198" i="11" s="1"/>
  <c r="AA129" i="18"/>
  <c r="AA163" i="18" s="1"/>
  <c r="AA147" i="11"/>
  <c r="AA181" i="11" s="1"/>
  <c r="AA112" i="18"/>
  <c r="AA146" i="18" s="1"/>
  <c r="AA146" i="11"/>
  <c r="AA180" i="11" s="1"/>
  <c r="AA111" i="18"/>
  <c r="AA145" i="18" s="1"/>
  <c r="AA107" i="18"/>
  <c r="AA141" i="18" s="1"/>
  <c r="AA142" i="11"/>
  <c r="AA176" i="11" s="1"/>
  <c r="AA151" i="11"/>
  <c r="AA185" i="11" s="1"/>
  <c r="AA116" i="18"/>
  <c r="AA150" i="18" s="1"/>
  <c r="Z138" i="18"/>
  <c r="AA168" i="11"/>
  <c r="AA202" i="11" s="1"/>
  <c r="AA133" i="18"/>
  <c r="AA167" i="18" s="1"/>
  <c r="AA119" i="18"/>
  <c r="AA153" i="18" s="1"/>
  <c r="AA154" i="11"/>
  <c r="AA188" i="11" s="1"/>
  <c r="AA163" i="11"/>
  <c r="AA197" i="11" s="1"/>
  <c r="AA128" i="18"/>
  <c r="AA162" i="18" s="1"/>
  <c r="AA158" i="11"/>
  <c r="AA192" i="11" s="1"/>
  <c r="AA123" i="18"/>
  <c r="AA157" i="18" s="1"/>
  <c r="AA113" i="18"/>
  <c r="AA147" i="18" s="1"/>
  <c r="AA148" i="11"/>
  <c r="AA182" i="11" s="1"/>
  <c r="AA160" i="11"/>
  <c r="AA194" i="11" s="1"/>
  <c r="AA125" i="18"/>
  <c r="AA159" i="18" s="1"/>
  <c r="AA145" i="11"/>
  <c r="AA179" i="11" s="1"/>
  <c r="AA110" i="18"/>
  <c r="AA144" i="18" s="1"/>
  <c r="AA157" i="11"/>
  <c r="AA191" i="11" s="1"/>
  <c r="AA122" i="18"/>
  <c r="AA156" i="18" s="1"/>
  <c r="AA143" i="11"/>
  <c r="AA177" i="11" s="1"/>
  <c r="AA108" i="18"/>
  <c r="AA142" i="18" s="1"/>
  <c r="AA127" i="18"/>
  <c r="AA161" i="18" s="1"/>
  <c r="AA162" i="11"/>
  <c r="AA196" i="11" s="1"/>
  <c r="AA140" i="11"/>
  <c r="AA174" i="11" s="1"/>
  <c r="AA105" i="18"/>
  <c r="AA139" i="18" s="1"/>
  <c r="AA161" i="11"/>
  <c r="AA195" i="11" s="1"/>
  <c r="AA126" i="18"/>
  <c r="AA160" i="18" s="1"/>
  <c r="AA153" i="11"/>
  <c r="AA187" i="11" s="1"/>
  <c r="AA118" i="18"/>
  <c r="AA152" i="18" s="1"/>
  <c r="AF119" i="30"/>
  <c r="AF117" i="30"/>
  <c r="AF111" i="30"/>
  <c r="AF106" i="30"/>
  <c r="AF118" i="30"/>
  <c r="AF115" i="30"/>
  <c r="AF109" i="30"/>
  <c r="AF110" i="30"/>
  <c r="AF116" i="30"/>
  <c r="AF114" i="30"/>
  <c r="AF107" i="30"/>
  <c r="AF113" i="30"/>
  <c r="AF108" i="30"/>
  <c r="AF112" i="30"/>
  <c r="AF105" i="30"/>
  <c r="AF128" i="30"/>
  <c r="AF135" i="30"/>
  <c r="AF130" i="30"/>
  <c r="AF132" i="30"/>
  <c r="AF124" i="30"/>
  <c r="AF122" i="30"/>
  <c r="AF134" i="30"/>
  <c r="AF127" i="30"/>
  <c r="AF136" i="30"/>
  <c r="AF129" i="30"/>
  <c r="AF131" i="30"/>
  <c r="AF133" i="30"/>
  <c r="AF126" i="30"/>
  <c r="AF123" i="30"/>
  <c r="AF125" i="30"/>
  <c r="AF10" i="30"/>
  <c r="AF12" i="30"/>
  <c r="AF13" i="30"/>
  <c r="AX20" i="37"/>
  <c r="AX28" i="37"/>
  <c r="AX22" i="37"/>
  <c r="AX30" i="37"/>
  <c r="AX23" i="37"/>
  <c r="AX29" i="37"/>
  <c r="AX21" i="37"/>
  <c r="AX31" i="37"/>
  <c r="AX33" i="37"/>
  <c r="AX24" i="37"/>
  <c r="AX32" i="37"/>
  <c r="AX27" i="37"/>
  <c r="AX26" i="37"/>
  <c r="AX25" i="37"/>
  <c r="AX19" i="37"/>
  <c r="AX10" i="37"/>
  <c r="AX13" i="37"/>
  <c r="I13" i="37" s="1"/>
  <c r="AX14" i="37"/>
  <c r="I14" i="37" s="1"/>
  <c r="AX11" i="37"/>
  <c r="AE74" i="30"/>
  <c r="AE75" i="30"/>
  <c r="AE56" i="30"/>
  <c r="AA32" i="13"/>
  <c r="AA83" i="13"/>
  <c r="AA66" i="13"/>
  <c r="AA84" i="13"/>
  <c r="AA67" i="13"/>
  <c r="AA50" i="13"/>
  <c r="AE82" i="30"/>
  <c r="AE169" i="30" s="1"/>
  <c r="AE55" i="30"/>
  <c r="AE78" i="30"/>
  <c r="AE165" i="30" s="1"/>
  <c r="AE81" i="30"/>
  <c r="AE168" i="30" s="1"/>
  <c r="AE76" i="30"/>
  <c r="AE163" i="30" s="1"/>
  <c r="AE70" i="30"/>
  <c r="AE71" i="30"/>
  <c r="AE60" i="30"/>
  <c r="AE67" i="30"/>
  <c r="AE79" i="30"/>
  <c r="AE166" i="30" s="1"/>
  <c r="AE66" i="30"/>
  <c r="AE63" i="30"/>
  <c r="Y48" i="18"/>
  <c r="Y82" i="18" s="1"/>
  <c r="Y99" i="18" s="1"/>
  <c r="Y50" i="18"/>
  <c r="Y84" i="18" s="1"/>
  <c r="AA85" i="13"/>
  <c r="AA68" i="12"/>
  <c r="AA68" i="13"/>
  <c r="AA51" i="13"/>
  <c r="Y46" i="18"/>
  <c r="Y80" i="18" s="1"/>
  <c r="Y97" i="18" s="1"/>
  <c r="AA63" i="13"/>
  <c r="AA46" i="13"/>
  <c r="Y44" i="11"/>
  <c r="Y78" i="11" s="1"/>
  <c r="AA62" i="12"/>
  <c r="AA80" i="13"/>
  <c r="AC180" i="30"/>
  <c r="AB77" i="13" s="1"/>
  <c r="AA60" i="12"/>
  <c r="AA64" i="12"/>
  <c r="Y42" i="18"/>
  <c r="Y76" i="18" s="1"/>
  <c r="Y93" i="18" s="1"/>
  <c r="AC188" i="30"/>
  <c r="AB51" i="13" s="1"/>
  <c r="AC184" i="30"/>
  <c r="AB30" i="13" s="1"/>
  <c r="AA26" i="13"/>
  <c r="AD96" i="30"/>
  <c r="AD149" i="30" s="1"/>
  <c r="Z45" i="18" s="1"/>
  <c r="Z79" i="18" s="1"/>
  <c r="AD93" i="30"/>
  <c r="AD146" i="30" s="1"/>
  <c r="AB60" i="12" s="1"/>
  <c r="Y47" i="11"/>
  <c r="Y81" i="11" s="1"/>
  <c r="Y48" i="11"/>
  <c r="Y82" i="11" s="1"/>
  <c r="AA44" i="13"/>
  <c r="AA65" i="12"/>
  <c r="AC186" i="30"/>
  <c r="AB49" i="13" s="1"/>
  <c r="AA61" i="13"/>
  <c r="AA77" i="13"/>
  <c r="AC185" i="30"/>
  <c r="AB48" i="13" s="1"/>
  <c r="AA78" i="13"/>
  <c r="AD95" i="30"/>
  <c r="AD148" i="30" s="1"/>
  <c r="AB62" i="12" s="1"/>
  <c r="AD99" i="30"/>
  <c r="AD152" i="30" s="1"/>
  <c r="Z48" i="11" s="1"/>
  <c r="Z82" i="11" s="1"/>
  <c r="AC182" i="30"/>
  <c r="AB62" i="13" s="1"/>
  <c r="AD94" i="30"/>
  <c r="AD147" i="30" s="1"/>
  <c r="AB61" i="12" s="1"/>
  <c r="AD88" i="30"/>
  <c r="AD141" i="30" s="1"/>
  <c r="AD87" i="30"/>
  <c r="AD140" i="30" s="1"/>
  <c r="AD91" i="30"/>
  <c r="AD144" i="30" s="1"/>
  <c r="AD90" i="30"/>
  <c r="AD143" i="30" s="1"/>
  <c r="AD89" i="30"/>
  <c r="AD142" i="30" s="1"/>
  <c r="AD100" i="30"/>
  <c r="AD153" i="30" s="1"/>
  <c r="AD187" i="30" s="1"/>
  <c r="AD101" i="30"/>
  <c r="AD154" i="30" s="1"/>
  <c r="Z50" i="11" s="1"/>
  <c r="Z84" i="11" s="1"/>
  <c r="AD97" i="30"/>
  <c r="AD150" i="30" s="1"/>
  <c r="Z46" i="18" s="1"/>
  <c r="Z80" i="18" s="1"/>
  <c r="AD98" i="30"/>
  <c r="AD151" i="30" s="1"/>
  <c r="AB65" i="12" s="1"/>
  <c r="AA63" i="12"/>
  <c r="AA62" i="13"/>
  <c r="AA28" i="13"/>
  <c r="AA79" i="13"/>
  <c r="AA81" i="13"/>
  <c r="AA47" i="13"/>
  <c r="AA65" i="13"/>
  <c r="AA48" i="13"/>
  <c r="AA30" i="13"/>
  <c r="AA31" i="13"/>
  <c r="Y98" i="18"/>
  <c r="Y43" i="11"/>
  <c r="Y77" i="11" s="1"/>
  <c r="AA61" i="12"/>
  <c r="Y43" i="18"/>
  <c r="Y77" i="18" s="1"/>
  <c r="Y94" i="18" s="1"/>
  <c r="Y45" i="18"/>
  <c r="Y79" i="18" s="1"/>
  <c r="X97" i="18"/>
  <c r="AC183" i="30"/>
  <c r="AB80" i="13" s="1"/>
  <c r="Y49" i="18"/>
  <c r="Y83" i="18" s="1"/>
  <c r="Y100" i="18" s="1"/>
  <c r="AC187" i="30"/>
  <c r="AB67" i="13" s="1"/>
  <c r="AA67" i="12"/>
  <c r="Z32" i="11"/>
  <c r="Z66" i="11" s="1"/>
  <c r="AB50" i="12"/>
  <c r="Z32" i="18"/>
  <c r="Z66" i="18" s="1"/>
  <c r="AB46" i="12"/>
  <c r="Z28" i="18"/>
  <c r="Z62" i="18" s="1"/>
  <c r="Z28" i="11"/>
  <c r="Z62" i="11" s="1"/>
  <c r="AE170" i="30"/>
  <c r="Y27" i="11"/>
  <c r="Y61" i="11" s="1"/>
  <c r="Y27" i="18"/>
  <c r="Y61" i="18" s="1"/>
  <c r="Y95" i="18" s="1"/>
  <c r="AA45" i="12"/>
  <c r="AD52" i="30"/>
  <c r="AE167" i="30"/>
  <c r="AB47" i="12"/>
  <c r="Z29" i="18"/>
  <c r="Z63" i="18" s="1"/>
  <c r="Z29" i="11"/>
  <c r="Z63" i="11" s="1"/>
  <c r="Z30" i="11"/>
  <c r="Z64" i="11" s="1"/>
  <c r="Z30" i="18"/>
  <c r="Z64" i="18" s="1"/>
  <c r="AB48" i="12"/>
  <c r="AA46" i="12"/>
  <c r="Y28" i="11"/>
  <c r="Y62" i="11" s="1"/>
  <c r="Y28" i="18"/>
  <c r="Y62" i="18" s="1"/>
  <c r="AE164" i="30"/>
  <c r="AB45" i="12"/>
  <c r="Z27" i="11"/>
  <c r="Z61" i="11" s="1"/>
  <c r="Z27" i="18"/>
  <c r="Z61" i="18" s="1"/>
  <c r="Z33" i="11"/>
  <c r="Z67" i="11" s="1"/>
  <c r="AB51" i="12"/>
  <c r="Z33" i="18"/>
  <c r="Z67" i="18" s="1"/>
  <c r="AB43" i="12"/>
  <c r="Z25" i="18"/>
  <c r="Z59" i="18" s="1"/>
  <c r="Z25" i="11"/>
  <c r="Z59" i="11" s="1"/>
  <c r="Y33" i="11"/>
  <c r="Y67" i="11" s="1"/>
  <c r="AA51" i="12"/>
  <c r="Y33" i="18"/>
  <c r="Y67" i="18" s="1"/>
  <c r="AB49" i="12"/>
  <c r="Z31" i="11"/>
  <c r="Z65" i="11" s="1"/>
  <c r="Z31" i="18"/>
  <c r="Z65" i="18" s="1"/>
  <c r="Z26" i="11"/>
  <c r="Z60" i="11" s="1"/>
  <c r="Z26" i="18"/>
  <c r="Z60" i="18" s="1"/>
  <c r="AB44" i="12"/>
  <c r="AE171" i="30"/>
  <c r="AB44" i="13"/>
  <c r="AB78" i="13"/>
  <c r="AB27" i="13"/>
  <c r="AB61" i="13"/>
  <c r="AF31" i="30"/>
  <c r="AF48" i="30" s="1"/>
  <c r="AF67" i="30" s="1"/>
  <c r="AF30" i="30"/>
  <c r="AF47" i="30" s="1"/>
  <c r="AF66" i="30" s="1"/>
  <c r="AF29" i="30"/>
  <c r="AF46" i="30" s="1"/>
  <c r="AF82" i="30" s="1"/>
  <c r="AF28" i="30"/>
  <c r="AF45" i="30" s="1"/>
  <c r="AF81" i="30" s="1"/>
  <c r="AF27" i="30"/>
  <c r="AF44" i="30" s="1"/>
  <c r="AF63" i="30" s="1"/>
  <c r="AF26" i="30"/>
  <c r="AF43" i="30" s="1"/>
  <c r="AF79" i="30" s="1"/>
  <c r="AF25" i="30"/>
  <c r="AF42" i="30" s="1"/>
  <c r="AF78" i="30" s="1"/>
  <c r="AF23" i="30"/>
  <c r="AF40" i="30" s="1"/>
  <c r="AF59" i="30" s="1"/>
  <c r="AF24" i="30"/>
  <c r="AF41" i="30" s="1"/>
  <c r="AF77" i="30" s="1"/>
  <c r="AF21" i="30"/>
  <c r="AF38" i="30" s="1"/>
  <c r="AF57" i="30" s="1"/>
  <c r="AF22" i="30"/>
  <c r="AF39" i="30" s="1"/>
  <c r="AF58" i="30" s="1"/>
  <c r="AF19" i="30"/>
  <c r="AF36" i="30" s="1"/>
  <c r="AF55" i="30" s="1"/>
  <c r="AF20" i="30"/>
  <c r="AF37" i="30" s="1"/>
  <c r="AF56" i="30" s="1"/>
  <c r="AF17" i="30"/>
  <c r="AF34" i="30" s="1"/>
  <c r="AF70" i="30" s="1"/>
  <c r="AF18" i="30"/>
  <c r="AF35" i="30" s="1"/>
  <c r="AF71" i="30" s="1"/>
  <c r="AV41" i="37"/>
  <c r="AW40" i="37"/>
  <c r="AG8" i="30"/>
  <c r="AG9" i="30" s="1"/>
  <c r="AA155" i="18" l="1"/>
  <c r="AB127" i="18"/>
  <c r="AB161" i="18" s="1"/>
  <c r="AB162" i="11"/>
  <c r="AB196" i="11" s="1"/>
  <c r="AB154" i="11"/>
  <c r="AB188" i="11" s="1"/>
  <c r="AB119" i="18"/>
  <c r="AB153" i="18" s="1"/>
  <c r="AB134" i="18"/>
  <c r="AB168" i="18" s="1"/>
  <c r="AB169" i="11"/>
  <c r="AB203" i="11" s="1"/>
  <c r="AB157" i="11"/>
  <c r="AB191" i="11" s="1"/>
  <c r="AB122" i="18"/>
  <c r="AB156" i="18" s="1"/>
  <c r="AB159" i="11"/>
  <c r="AB193" i="11" s="1"/>
  <c r="AB124" i="18"/>
  <c r="AB158" i="18" s="1"/>
  <c r="AB132" i="18"/>
  <c r="AB166" i="18" s="1"/>
  <c r="AB167" i="11"/>
  <c r="AB201" i="11" s="1"/>
  <c r="AB130" i="18"/>
  <c r="AB164" i="18" s="1"/>
  <c r="AB165" i="11"/>
  <c r="AB199" i="11" s="1"/>
  <c r="AB170" i="11"/>
  <c r="AB204" i="11" s="1"/>
  <c r="AB135" i="18"/>
  <c r="AB169" i="18" s="1"/>
  <c r="AA138" i="18"/>
  <c r="AB163" i="11"/>
  <c r="AB197" i="11" s="1"/>
  <c r="AB128" i="18"/>
  <c r="AB162" i="18" s="1"/>
  <c r="AB105" i="18"/>
  <c r="AB139" i="18" s="1"/>
  <c r="AB140" i="11"/>
  <c r="AB174" i="11" s="1"/>
  <c r="AB147" i="11"/>
  <c r="AB181" i="11" s="1"/>
  <c r="AB112" i="18"/>
  <c r="AB146" i="18" s="1"/>
  <c r="AB143" i="11"/>
  <c r="AB177" i="11" s="1"/>
  <c r="AB108" i="18"/>
  <c r="AB142" i="18" s="1"/>
  <c r="AB113" i="18"/>
  <c r="AB147" i="18" s="1"/>
  <c r="AB148" i="11"/>
  <c r="AB182" i="11" s="1"/>
  <c r="AB142" i="11"/>
  <c r="AB176" i="11" s="1"/>
  <c r="AB107" i="18"/>
  <c r="AB141" i="18" s="1"/>
  <c r="AB149" i="11"/>
  <c r="AB183" i="11" s="1"/>
  <c r="AB114" i="18"/>
  <c r="AB148" i="18" s="1"/>
  <c r="AB151" i="11"/>
  <c r="AB185" i="11" s="1"/>
  <c r="AB116" i="18"/>
  <c r="AB150" i="18" s="1"/>
  <c r="AB160" i="11"/>
  <c r="AB194" i="11" s="1"/>
  <c r="AB125" i="18"/>
  <c r="AB159" i="18" s="1"/>
  <c r="AB110" i="18"/>
  <c r="AB144" i="18" s="1"/>
  <c r="AB145" i="11"/>
  <c r="AB179" i="11" s="1"/>
  <c r="AB158" i="11"/>
  <c r="AB192" i="11" s="1"/>
  <c r="AB123" i="18"/>
  <c r="AB157" i="18" s="1"/>
  <c r="AB109" i="18"/>
  <c r="AB143" i="18" s="1"/>
  <c r="AB144" i="11"/>
  <c r="AB178" i="11" s="1"/>
  <c r="AB161" i="11"/>
  <c r="AB195" i="11" s="1"/>
  <c r="AB126" i="18"/>
  <c r="AB160" i="18" s="1"/>
  <c r="AB150" i="11"/>
  <c r="AB184" i="11" s="1"/>
  <c r="AB115" i="18"/>
  <c r="AB149" i="18" s="1"/>
  <c r="AB168" i="11"/>
  <c r="AB202" i="11" s="1"/>
  <c r="AB133" i="18"/>
  <c r="AB167" i="18" s="1"/>
  <c r="AB153" i="11"/>
  <c r="AB187" i="11" s="1"/>
  <c r="AB118" i="18"/>
  <c r="AB152" i="18" s="1"/>
  <c r="AB166" i="11"/>
  <c r="AB200" i="11" s="1"/>
  <c r="AB131" i="18"/>
  <c r="AB165" i="18" s="1"/>
  <c r="AB106" i="18"/>
  <c r="AB140" i="18" s="1"/>
  <c r="AB141" i="11"/>
  <c r="AB175" i="11" s="1"/>
  <c r="AB164" i="11"/>
  <c r="AB198" i="11" s="1"/>
  <c r="AB129" i="18"/>
  <c r="AB163" i="18" s="1"/>
  <c r="AB146" i="11"/>
  <c r="AB180" i="11" s="1"/>
  <c r="AB111" i="18"/>
  <c r="AB145" i="18" s="1"/>
  <c r="AB171" i="11"/>
  <c r="AB205" i="11" s="1"/>
  <c r="AB136" i="18"/>
  <c r="AB170" i="18" s="1"/>
  <c r="AB152" i="11"/>
  <c r="AB186" i="11" s="1"/>
  <c r="AB117" i="18"/>
  <c r="AB151" i="18" s="1"/>
  <c r="AG108" i="30"/>
  <c r="AG115" i="30"/>
  <c r="AG110" i="30"/>
  <c r="AG105" i="30"/>
  <c r="AG114" i="30"/>
  <c r="AG119" i="30"/>
  <c r="AG112" i="30"/>
  <c r="AG116" i="30"/>
  <c r="AG107" i="30"/>
  <c r="AG109" i="30"/>
  <c r="AG118" i="30"/>
  <c r="AG117" i="30"/>
  <c r="AG111" i="30"/>
  <c r="AG113" i="30"/>
  <c r="AG106" i="30"/>
  <c r="AG125" i="30"/>
  <c r="AG126" i="30"/>
  <c r="AG130" i="30"/>
  <c r="AG127" i="30"/>
  <c r="AG132" i="30"/>
  <c r="AG124" i="30"/>
  <c r="AG134" i="30"/>
  <c r="AG122" i="30"/>
  <c r="AG136" i="30"/>
  <c r="AG129" i="30"/>
  <c r="AG135" i="30"/>
  <c r="AG128" i="30"/>
  <c r="AG133" i="30"/>
  <c r="AG131" i="30"/>
  <c r="AG123" i="30"/>
  <c r="AG10" i="30"/>
  <c r="AG12" i="30"/>
  <c r="AG13" i="30"/>
  <c r="AB34" i="13"/>
  <c r="AB85" i="13"/>
  <c r="AB68" i="13"/>
  <c r="AF76" i="30"/>
  <c r="AF163" i="30" s="1"/>
  <c r="AF84" i="30"/>
  <c r="AF171" i="30" s="1"/>
  <c r="AF61" i="30"/>
  <c r="Y101" i="18"/>
  <c r="AF62" i="30"/>
  <c r="AF74" i="30"/>
  <c r="AF91" i="30" s="1"/>
  <c r="AF144" i="30" s="1"/>
  <c r="AF54" i="30"/>
  <c r="AF80" i="30"/>
  <c r="AF167" i="30" s="1"/>
  <c r="AF75" i="30"/>
  <c r="AF60" i="30"/>
  <c r="AF73" i="30"/>
  <c r="AF72" i="30"/>
  <c r="AF53" i="30"/>
  <c r="AF83" i="30"/>
  <c r="AF170" i="30" s="1"/>
  <c r="AF65" i="30"/>
  <c r="AF64" i="30"/>
  <c r="AB66" i="12"/>
  <c r="Z45" i="11"/>
  <c r="Z79" i="11" s="1"/>
  <c r="AB60" i="13"/>
  <c r="AB26" i="13"/>
  <c r="Z43" i="18"/>
  <c r="Z77" i="18" s="1"/>
  <c r="Z94" i="18" s="1"/>
  <c r="AD181" i="30"/>
  <c r="AC44" i="13" s="1"/>
  <c r="Z43" i="11"/>
  <c r="Z77" i="11" s="1"/>
  <c r="AB28" i="13"/>
  <c r="AB79" i="13"/>
  <c r="AB45" i="13"/>
  <c r="Z47" i="18"/>
  <c r="Z81" i="18" s="1"/>
  <c r="Z98" i="18" s="1"/>
  <c r="Z47" i="11"/>
  <c r="Z81" i="11" s="1"/>
  <c r="AD185" i="30"/>
  <c r="AC65" i="13" s="1"/>
  <c r="AB63" i="12"/>
  <c r="Z44" i="18"/>
  <c r="Z78" i="18" s="1"/>
  <c r="Z95" i="18" s="1"/>
  <c r="Z46" i="11"/>
  <c r="Z80" i="11" s="1"/>
  <c r="AB64" i="12"/>
  <c r="AB47" i="13"/>
  <c r="AB66" i="13"/>
  <c r="AB32" i="13"/>
  <c r="AB64" i="13"/>
  <c r="AB81" i="13"/>
  <c r="AD184" i="30"/>
  <c r="AC30" i="13" s="1"/>
  <c r="AD182" i="30"/>
  <c r="AC28" i="13" s="1"/>
  <c r="AB65" i="13"/>
  <c r="AE101" i="30"/>
  <c r="AE154" i="30" s="1"/>
  <c r="AC68" i="12" s="1"/>
  <c r="Z48" i="18"/>
  <c r="Z82" i="18" s="1"/>
  <c r="Z99" i="18" s="1"/>
  <c r="AB82" i="13"/>
  <c r="AD183" i="30"/>
  <c r="AC80" i="13" s="1"/>
  <c r="AD186" i="30"/>
  <c r="AC83" i="13" s="1"/>
  <c r="AB31" i="13"/>
  <c r="AE93" i="30"/>
  <c r="AE146" i="30" s="1"/>
  <c r="AA42" i="18" s="1"/>
  <c r="AA76" i="18" s="1"/>
  <c r="AB83" i="13"/>
  <c r="AE90" i="30"/>
  <c r="AE143" i="30" s="1"/>
  <c r="AE91" i="30"/>
  <c r="AE144" i="30" s="1"/>
  <c r="AE89" i="30"/>
  <c r="AE142" i="30" s="1"/>
  <c r="Z44" i="11"/>
  <c r="Z78" i="11" s="1"/>
  <c r="AE88" i="30"/>
  <c r="AE141" i="30" s="1"/>
  <c r="AE94" i="30"/>
  <c r="AE147" i="30" s="1"/>
  <c r="AA43" i="11" s="1"/>
  <c r="AA77" i="11" s="1"/>
  <c r="AE98" i="30"/>
  <c r="AE151" i="30" s="1"/>
  <c r="AA47" i="11" s="1"/>
  <c r="AA81" i="11" s="1"/>
  <c r="AE100" i="30"/>
  <c r="AE153" i="30" s="1"/>
  <c r="AE187" i="30" s="1"/>
  <c r="AE95" i="30"/>
  <c r="AE148" i="30" s="1"/>
  <c r="AA44" i="11" s="1"/>
  <c r="AA78" i="11" s="1"/>
  <c r="AE99" i="30"/>
  <c r="AE152" i="30" s="1"/>
  <c r="AA48" i="18" s="1"/>
  <c r="AA82" i="18" s="1"/>
  <c r="AE96" i="30"/>
  <c r="AE149" i="30" s="1"/>
  <c r="AC63" i="12" s="1"/>
  <c r="AE97" i="30"/>
  <c r="AE150" i="30" s="1"/>
  <c r="AA46" i="18" s="1"/>
  <c r="AA80" i="18" s="1"/>
  <c r="AE87" i="30"/>
  <c r="AE140" i="30" s="1"/>
  <c r="AB33" i="13"/>
  <c r="AB84" i="13"/>
  <c r="Z42" i="18"/>
  <c r="Z76" i="18" s="1"/>
  <c r="Z93" i="18" s="1"/>
  <c r="AD180" i="30"/>
  <c r="AC26" i="13" s="1"/>
  <c r="Z42" i="11"/>
  <c r="Z76" i="11" s="1"/>
  <c r="Y96" i="18"/>
  <c r="AD188" i="30"/>
  <c r="AC68" i="13" s="1"/>
  <c r="Z96" i="18"/>
  <c r="AB63" i="13"/>
  <c r="AB46" i="13"/>
  <c r="AB29" i="13"/>
  <c r="Z50" i="18"/>
  <c r="Z84" i="18" s="1"/>
  <c r="Z101" i="18" s="1"/>
  <c r="AB68" i="12"/>
  <c r="AB50" i="13"/>
  <c r="AB67" i="12"/>
  <c r="Z49" i="18"/>
  <c r="Z83" i="18" s="1"/>
  <c r="Z100" i="18" s="1"/>
  <c r="Z49" i="11"/>
  <c r="Z83" i="11" s="1"/>
  <c r="Z97" i="18"/>
  <c r="AF166" i="30"/>
  <c r="AF168" i="30"/>
  <c r="AC48" i="12"/>
  <c r="AA30" i="11"/>
  <c r="AA64" i="11" s="1"/>
  <c r="AA30" i="18"/>
  <c r="AA64" i="18" s="1"/>
  <c r="AA29" i="11"/>
  <c r="AA63" i="11" s="1"/>
  <c r="AC47" i="12"/>
  <c r="AA29" i="18"/>
  <c r="AA63" i="18" s="1"/>
  <c r="AF169" i="30"/>
  <c r="AE52" i="30"/>
  <c r="AF165" i="30"/>
  <c r="AC44" i="12"/>
  <c r="AA26" i="11"/>
  <c r="AA60" i="11" s="1"/>
  <c r="AA26" i="18"/>
  <c r="AA60" i="18" s="1"/>
  <c r="AA31" i="11"/>
  <c r="AA65" i="11" s="1"/>
  <c r="AA31" i="18"/>
  <c r="AA65" i="18" s="1"/>
  <c r="AC49" i="12"/>
  <c r="AA32" i="11"/>
  <c r="AA66" i="11" s="1"/>
  <c r="AC50" i="12"/>
  <c r="AA32" i="18"/>
  <c r="AA66" i="18" s="1"/>
  <c r="AF164" i="30"/>
  <c r="AC45" i="12"/>
  <c r="AA27" i="18"/>
  <c r="AA61" i="18" s="1"/>
  <c r="AA27" i="11"/>
  <c r="AA61" i="11" s="1"/>
  <c r="AC51" i="12"/>
  <c r="AA33" i="11"/>
  <c r="AA67" i="11" s="1"/>
  <c r="AA33" i="18"/>
  <c r="AA67" i="18" s="1"/>
  <c r="AC46" i="12"/>
  <c r="AA28" i="11"/>
  <c r="AA62" i="11" s="1"/>
  <c r="AA28" i="18"/>
  <c r="AA62" i="18" s="1"/>
  <c r="AC43" i="12"/>
  <c r="AA25" i="18"/>
  <c r="AA59" i="18" s="1"/>
  <c r="AA25" i="11"/>
  <c r="AA59" i="11" s="1"/>
  <c r="AC67" i="13"/>
  <c r="AC33" i="13"/>
  <c r="AC84" i="13"/>
  <c r="AC50" i="13"/>
  <c r="AW41" i="37"/>
  <c r="AG31" i="30"/>
  <c r="AG48" i="30" s="1"/>
  <c r="AG84" i="30" s="1"/>
  <c r="AG30" i="30"/>
  <c r="AG47" i="30" s="1"/>
  <c r="AG83" i="30" s="1"/>
  <c r="AG28" i="30"/>
  <c r="AG45" i="30" s="1"/>
  <c r="AG81" i="30" s="1"/>
  <c r="AG29" i="30"/>
  <c r="AG46" i="30" s="1"/>
  <c r="AG65" i="30" s="1"/>
  <c r="AG27" i="30"/>
  <c r="AG44" i="30" s="1"/>
  <c r="AG80" i="30" s="1"/>
  <c r="AG26" i="30"/>
  <c r="AG43" i="30" s="1"/>
  <c r="AG79" i="30" s="1"/>
  <c r="AG25" i="30"/>
  <c r="AG42" i="30" s="1"/>
  <c r="AG78" i="30" s="1"/>
  <c r="AG23" i="30"/>
  <c r="AG40" i="30" s="1"/>
  <c r="AG59" i="30" s="1"/>
  <c r="AG24" i="30"/>
  <c r="AG41" i="30" s="1"/>
  <c r="AG60" i="30" s="1"/>
  <c r="AG21" i="30"/>
  <c r="AG38" i="30" s="1"/>
  <c r="AG57" i="30" s="1"/>
  <c r="AG22" i="30"/>
  <c r="AG39" i="30" s="1"/>
  <c r="AG58" i="30" s="1"/>
  <c r="AG19" i="30"/>
  <c r="AG36" i="30" s="1"/>
  <c r="AG55" i="30" s="1"/>
  <c r="AG20" i="30"/>
  <c r="AG37" i="30" s="1"/>
  <c r="AG56" i="30" s="1"/>
  <c r="AG18" i="30"/>
  <c r="AG35" i="30" s="1"/>
  <c r="AG71" i="30" s="1"/>
  <c r="AG17" i="30"/>
  <c r="AG34" i="30" s="1"/>
  <c r="AG53" i="30" s="1"/>
  <c r="AX40" i="37"/>
  <c r="AH8" i="30"/>
  <c r="AH9" i="30" s="1"/>
  <c r="AB155" i="18" l="1"/>
  <c r="AC122" i="18"/>
  <c r="AC156" i="18" s="1"/>
  <c r="AC157" i="11"/>
  <c r="AC191" i="11" s="1"/>
  <c r="AC143" i="11"/>
  <c r="AC177" i="11" s="1"/>
  <c r="AC108" i="18"/>
  <c r="AC142" i="18" s="1"/>
  <c r="AB138" i="18"/>
  <c r="AC169" i="11"/>
  <c r="AC203" i="11" s="1"/>
  <c r="AC134" i="18"/>
  <c r="AC168" i="18" s="1"/>
  <c r="AC159" i="11"/>
  <c r="AC193" i="11" s="1"/>
  <c r="AC124" i="18"/>
  <c r="AC158" i="18" s="1"/>
  <c r="AC167" i="11"/>
  <c r="AC201" i="11" s="1"/>
  <c r="AC132" i="18"/>
  <c r="AC166" i="18" s="1"/>
  <c r="AC127" i="18"/>
  <c r="AC161" i="18" s="1"/>
  <c r="AC162" i="11"/>
  <c r="AC196" i="11" s="1"/>
  <c r="AC130" i="18"/>
  <c r="AC164" i="18" s="1"/>
  <c r="AC165" i="11"/>
  <c r="AC199" i="11" s="1"/>
  <c r="AC161" i="11"/>
  <c r="AC195" i="11" s="1"/>
  <c r="AC126" i="18"/>
  <c r="AC160" i="18" s="1"/>
  <c r="AC160" i="11"/>
  <c r="AC194" i="11" s="1"/>
  <c r="AC125" i="18"/>
  <c r="AC159" i="18" s="1"/>
  <c r="AC141" i="11"/>
  <c r="AC175" i="11" s="1"/>
  <c r="AC106" i="18"/>
  <c r="AC140" i="18" s="1"/>
  <c r="AC146" i="11"/>
  <c r="AC180" i="11" s="1"/>
  <c r="AC111" i="18"/>
  <c r="AC145" i="18" s="1"/>
  <c r="AC152" i="11"/>
  <c r="AC186" i="11" s="1"/>
  <c r="AC117" i="18"/>
  <c r="AC151" i="18" s="1"/>
  <c r="AC109" i="18"/>
  <c r="AC143" i="18" s="1"/>
  <c r="AC144" i="11"/>
  <c r="AC178" i="11" s="1"/>
  <c r="AC142" i="11"/>
  <c r="AC176" i="11" s="1"/>
  <c r="AC107" i="18"/>
  <c r="AC141" i="18" s="1"/>
  <c r="AC158" i="11"/>
  <c r="AC192" i="11" s="1"/>
  <c r="AC123" i="18"/>
  <c r="AC157" i="18" s="1"/>
  <c r="AC151" i="11"/>
  <c r="AC185" i="11" s="1"/>
  <c r="AC116" i="18"/>
  <c r="AC150" i="18" s="1"/>
  <c r="AC113" i="18"/>
  <c r="AC147" i="18" s="1"/>
  <c r="AC148" i="11"/>
  <c r="AC182" i="11" s="1"/>
  <c r="AC147" i="11"/>
  <c r="AC181" i="11" s="1"/>
  <c r="AC112" i="18"/>
  <c r="AC146" i="18" s="1"/>
  <c r="AC168" i="11"/>
  <c r="AC202" i="11" s="1"/>
  <c r="AC133" i="18"/>
  <c r="AC167" i="18" s="1"/>
  <c r="AC154" i="11"/>
  <c r="AC188" i="11" s="1"/>
  <c r="AC119" i="18"/>
  <c r="AC153" i="18" s="1"/>
  <c r="AC128" i="18"/>
  <c r="AC162" i="18" s="1"/>
  <c r="AC163" i="11"/>
  <c r="AC197" i="11" s="1"/>
  <c r="AC149" i="11"/>
  <c r="AC183" i="11" s="1"/>
  <c r="AC114" i="18"/>
  <c r="AC148" i="18" s="1"/>
  <c r="AC153" i="11"/>
  <c r="AC187" i="11" s="1"/>
  <c r="AC118" i="18"/>
  <c r="AC152" i="18" s="1"/>
  <c r="AC170" i="11"/>
  <c r="AC204" i="11" s="1"/>
  <c r="AC135" i="18"/>
  <c r="AC169" i="18" s="1"/>
  <c r="AC105" i="18"/>
  <c r="AC139" i="18" s="1"/>
  <c r="AC140" i="11"/>
  <c r="AC174" i="11" s="1"/>
  <c r="AC129" i="18"/>
  <c r="AC163" i="18" s="1"/>
  <c r="AC164" i="11"/>
  <c r="AC198" i="11" s="1"/>
  <c r="AC110" i="18"/>
  <c r="AC144" i="18" s="1"/>
  <c r="AC145" i="11"/>
  <c r="AC179" i="11" s="1"/>
  <c r="AC166" i="11"/>
  <c r="AC200" i="11" s="1"/>
  <c r="AC131" i="18"/>
  <c r="AC165" i="18" s="1"/>
  <c r="AC171" i="11"/>
  <c r="AC205" i="11" s="1"/>
  <c r="AC136" i="18"/>
  <c r="AC170" i="18" s="1"/>
  <c r="AC150" i="11"/>
  <c r="AC184" i="11" s="1"/>
  <c r="AC115" i="18"/>
  <c r="AC149" i="18" s="1"/>
  <c r="AH113" i="30"/>
  <c r="AH107" i="30"/>
  <c r="AH105" i="30"/>
  <c r="AH111" i="30"/>
  <c r="AH119" i="30"/>
  <c r="AH109" i="30"/>
  <c r="AH116" i="30"/>
  <c r="AH106" i="30"/>
  <c r="AH114" i="30"/>
  <c r="AH108" i="30"/>
  <c r="AH110" i="30"/>
  <c r="AH112" i="30"/>
  <c r="AH115" i="30"/>
  <c r="AH118" i="30"/>
  <c r="AH117" i="30"/>
  <c r="AH123" i="30"/>
  <c r="AH127" i="30"/>
  <c r="AH129" i="30"/>
  <c r="AH130" i="30"/>
  <c r="AH124" i="30"/>
  <c r="AH134" i="30"/>
  <c r="AH122" i="30"/>
  <c r="AH126" i="30"/>
  <c r="AH136" i="30"/>
  <c r="AH125" i="30"/>
  <c r="AH135" i="30"/>
  <c r="AH128" i="30"/>
  <c r="AH133" i="30"/>
  <c r="AH131" i="30"/>
  <c r="AH132" i="30"/>
  <c r="AH10" i="30"/>
  <c r="AC78" i="13"/>
  <c r="AH12" i="30"/>
  <c r="AH13" i="30"/>
  <c r="AC27" i="13"/>
  <c r="AC61" i="13"/>
  <c r="AC29" i="13"/>
  <c r="AG82" i="30"/>
  <c r="AG169" i="30" s="1"/>
  <c r="AG63" i="30"/>
  <c r="AE181" i="30"/>
  <c r="AD61" i="13" s="1"/>
  <c r="AC61" i="12"/>
  <c r="AG64" i="30"/>
  <c r="AG77" i="30"/>
  <c r="AG164" i="30" s="1"/>
  <c r="AG75" i="30"/>
  <c r="AG62" i="30"/>
  <c r="AG74" i="30"/>
  <c r="AG61" i="30"/>
  <c r="AG73" i="30"/>
  <c r="AG76" i="30"/>
  <c r="AG163" i="30" s="1"/>
  <c r="AG70" i="30"/>
  <c r="AG72" i="30"/>
  <c r="AG67" i="30"/>
  <c r="AG54" i="30"/>
  <c r="AG66" i="30"/>
  <c r="AA46" i="11"/>
  <c r="AA80" i="11" s="1"/>
  <c r="AC48" i="13"/>
  <c r="AE188" i="30"/>
  <c r="AD34" i="13" s="1"/>
  <c r="AC82" i="13"/>
  <c r="AA43" i="18"/>
  <c r="AA77" i="18" s="1"/>
  <c r="AA94" i="18" s="1"/>
  <c r="AC31" i="13"/>
  <c r="AA50" i="18"/>
  <c r="AA84" i="18" s="1"/>
  <c r="AA101" i="18" s="1"/>
  <c r="AA50" i="11"/>
  <c r="AA84" i="11" s="1"/>
  <c r="AC49" i="13"/>
  <c r="AC66" i="13"/>
  <c r="AC32" i="13"/>
  <c r="AC64" i="13"/>
  <c r="AC47" i="13"/>
  <c r="AC81" i="13"/>
  <c r="AE184" i="30"/>
  <c r="AD30" i="13" s="1"/>
  <c r="AA42" i="11"/>
  <c r="AA76" i="11" s="1"/>
  <c r="AC60" i="12"/>
  <c r="AE180" i="30"/>
  <c r="AD26" i="13" s="1"/>
  <c r="AF100" i="30"/>
  <c r="AF153" i="30" s="1"/>
  <c r="AB49" i="11" s="1"/>
  <c r="AB83" i="11" s="1"/>
  <c r="AC62" i="13"/>
  <c r="AC63" i="13"/>
  <c r="AC46" i="13"/>
  <c r="AC45" i="13"/>
  <c r="AF93" i="30"/>
  <c r="AF146" i="30" s="1"/>
  <c r="AD60" i="12" s="1"/>
  <c r="AC79" i="13"/>
  <c r="AC64" i="12"/>
  <c r="AE182" i="30"/>
  <c r="AD28" i="13" s="1"/>
  <c r="AA48" i="11"/>
  <c r="AA82" i="11" s="1"/>
  <c r="AC66" i="12"/>
  <c r="AA44" i="18"/>
  <c r="AA78" i="18" s="1"/>
  <c r="AA95" i="18" s="1"/>
  <c r="AE186" i="30"/>
  <c r="AD83" i="13" s="1"/>
  <c r="AF95" i="30"/>
  <c r="AF148" i="30" s="1"/>
  <c r="AB44" i="11" s="1"/>
  <c r="AB78" i="11" s="1"/>
  <c r="AA45" i="11"/>
  <c r="AA79" i="11" s="1"/>
  <c r="AC62" i="12"/>
  <c r="AA45" i="18"/>
  <c r="AA79" i="18" s="1"/>
  <c r="AA96" i="18" s="1"/>
  <c r="AC67" i="12"/>
  <c r="AA49" i="18"/>
  <c r="AA83" i="18" s="1"/>
  <c r="AA100" i="18" s="1"/>
  <c r="AA49" i="11"/>
  <c r="AA83" i="11" s="1"/>
  <c r="AF98" i="30"/>
  <c r="AF151" i="30" s="1"/>
  <c r="AB47" i="11" s="1"/>
  <c r="AB81" i="11" s="1"/>
  <c r="AE183" i="30"/>
  <c r="AD46" i="13" s="1"/>
  <c r="AF99" i="30"/>
  <c r="AF152" i="30" s="1"/>
  <c r="AB48" i="11" s="1"/>
  <c r="AB82" i="11" s="1"/>
  <c r="AF90" i="30"/>
  <c r="AF143" i="30" s="1"/>
  <c r="AF88" i="30"/>
  <c r="AF141" i="30" s="1"/>
  <c r="AF89" i="30"/>
  <c r="AF142" i="30" s="1"/>
  <c r="AF101" i="30"/>
  <c r="AF154" i="30" s="1"/>
  <c r="AF188" i="30" s="1"/>
  <c r="AF96" i="30"/>
  <c r="AF149" i="30" s="1"/>
  <c r="AF183" i="30" s="1"/>
  <c r="AF94" i="30"/>
  <c r="AF147" i="30" s="1"/>
  <c r="AB43" i="18" s="1"/>
  <c r="AB77" i="18" s="1"/>
  <c r="AF87" i="30"/>
  <c r="AF140" i="30" s="1"/>
  <c r="AF97" i="30"/>
  <c r="AF150" i="30" s="1"/>
  <c r="AB46" i="11" s="1"/>
  <c r="AB80" i="11" s="1"/>
  <c r="AC77" i="13"/>
  <c r="AC60" i="13"/>
  <c r="AC34" i="13"/>
  <c r="AC85" i="13"/>
  <c r="AC51" i="13"/>
  <c r="AA47" i="18"/>
  <c r="AA81" i="18" s="1"/>
  <c r="AA98" i="18" s="1"/>
  <c r="AC65" i="12"/>
  <c r="AE185" i="30"/>
  <c r="AD65" i="13" s="1"/>
  <c r="AA97" i="18"/>
  <c r="AA99" i="18"/>
  <c r="AA93" i="18"/>
  <c r="AG171" i="30"/>
  <c r="AG166" i="30"/>
  <c r="AB31" i="11"/>
  <c r="AB65" i="11" s="1"/>
  <c r="AD49" i="12"/>
  <c r="AB31" i="18"/>
  <c r="AB65" i="18" s="1"/>
  <c r="AG167" i="30"/>
  <c r="AD47" i="12"/>
  <c r="AB29" i="18"/>
  <c r="AB63" i="18" s="1"/>
  <c r="AB29" i="11"/>
  <c r="AB63" i="11" s="1"/>
  <c r="AG165" i="30"/>
  <c r="AF52" i="30"/>
  <c r="AB33" i="11"/>
  <c r="AB67" i="11" s="1"/>
  <c r="AD51" i="12"/>
  <c r="AB33" i="18"/>
  <c r="AB67" i="18" s="1"/>
  <c r="AD48" i="12"/>
  <c r="AB30" i="18"/>
  <c r="AB64" i="18" s="1"/>
  <c r="AB30" i="11"/>
  <c r="AB64" i="11" s="1"/>
  <c r="AD50" i="12"/>
  <c r="AB32" i="18"/>
  <c r="AB66" i="18" s="1"/>
  <c r="AB32" i="11"/>
  <c r="AB66" i="11" s="1"/>
  <c r="AD43" i="12"/>
  <c r="AB25" i="11"/>
  <c r="AB59" i="11" s="1"/>
  <c r="AB25" i="18"/>
  <c r="AB59" i="18" s="1"/>
  <c r="AB28" i="11"/>
  <c r="AB62" i="11" s="1"/>
  <c r="AB28" i="18"/>
  <c r="AB62" i="18" s="1"/>
  <c r="AD46" i="12"/>
  <c r="AD45" i="12"/>
  <c r="AB27" i="18"/>
  <c r="AB61" i="18" s="1"/>
  <c r="AB27" i="11"/>
  <c r="AB61" i="11" s="1"/>
  <c r="AG170" i="30"/>
  <c r="AD44" i="12"/>
  <c r="AB26" i="18"/>
  <c r="AB60" i="18" s="1"/>
  <c r="AB26" i="11"/>
  <c r="AB60" i="11" s="1"/>
  <c r="AG168" i="30"/>
  <c r="AD33" i="13"/>
  <c r="AD84" i="13"/>
  <c r="AD50" i="13"/>
  <c r="AD67" i="13"/>
  <c r="AH31" i="30"/>
  <c r="AH48" i="30" s="1"/>
  <c r="AH84" i="30" s="1"/>
  <c r="AH30" i="30"/>
  <c r="AH47" i="30" s="1"/>
  <c r="AH83" i="30" s="1"/>
  <c r="AH29" i="30"/>
  <c r="AH46" i="30" s="1"/>
  <c r="AH82" i="30" s="1"/>
  <c r="AH28" i="30"/>
  <c r="AH45" i="30" s="1"/>
  <c r="AH64" i="30" s="1"/>
  <c r="AH27" i="30"/>
  <c r="AH44" i="30" s="1"/>
  <c r="AH63" i="30" s="1"/>
  <c r="AH26" i="30"/>
  <c r="AH43" i="30" s="1"/>
  <c r="AH79" i="30" s="1"/>
  <c r="AH25" i="30"/>
  <c r="AH42" i="30" s="1"/>
  <c r="AH78" i="30" s="1"/>
  <c r="AH23" i="30"/>
  <c r="AH40" i="30" s="1"/>
  <c r="AH76" i="30" s="1"/>
  <c r="AH24" i="30"/>
  <c r="AH41" i="30" s="1"/>
  <c r="AH60" i="30" s="1"/>
  <c r="AH21" i="30"/>
  <c r="AH38" i="30" s="1"/>
  <c r="AH57" i="30" s="1"/>
  <c r="AH22" i="30"/>
  <c r="AH39" i="30" s="1"/>
  <c r="AH58" i="30" s="1"/>
  <c r="AH19" i="30"/>
  <c r="AH36" i="30" s="1"/>
  <c r="AH55" i="30" s="1"/>
  <c r="AH20" i="30"/>
  <c r="AH37" i="30" s="1"/>
  <c r="AH56" i="30" s="1"/>
  <c r="AH18" i="30"/>
  <c r="AH35" i="30" s="1"/>
  <c r="AH71" i="30" s="1"/>
  <c r="AH17" i="30"/>
  <c r="AH34" i="30" s="1"/>
  <c r="AH53" i="30" s="1"/>
  <c r="AX41" i="37"/>
  <c r="I41" i="37" s="1"/>
  <c r="AI8" i="30"/>
  <c r="AI9" i="30" s="1"/>
  <c r="AD160" i="11" l="1"/>
  <c r="AD194" i="11" s="1"/>
  <c r="AD125" i="18"/>
  <c r="AD159" i="18" s="1"/>
  <c r="AD140" i="11"/>
  <c r="AD174" i="11" s="1"/>
  <c r="AD105" i="18"/>
  <c r="AD139" i="18" s="1"/>
  <c r="AC155" i="18"/>
  <c r="AD136" i="18"/>
  <c r="AD170" i="18" s="1"/>
  <c r="AD171" i="11"/>
  <c r="AD205" i="11" s="1"/>
  <c r="AD142" i="11"/>
  <c r="AD176" i="11" s="1"/>
  <c r="AD107" i="18"/>
  <c r="AD141" i="18" s="1"/>
  <c r="AD126" i="18"/>
  <c r="AD160" i="18" s="1"/>
  <c r="AD161" i="11"/>
  <c r="AD195" i="11" s="1"/>
  <c r="AD113" i="18"/>
  <c r="AD147" i="18" s="1"/>
  <c r="AD148" i="11"/>
  <c r="AD182" i="11" s="1"/>
  <c r="AD122" i="18"/>
  <c r="AD156" i="18" s="1"/>
  <c r="AD157" i="11"/>
  <c r="AD191" i="11" s="1"/>
  <c r="AD134" i="18"/>
  <c r="AD168" i="18" s="1"/>
  <c r="AD169" i="11"/>
  <c r="AD203" i="11" s="1"/>
  <c r="AD159" i="11"/>
  <c r="AD193" i="11" s="1"/>
  <c r="AD124" i="18"/>
  <c r="AD158" i="18" s="1"/>
  <c r="AD165" i="11"/>
  <c r="AD199" i="11" s="1"/>
  <c r="AD130" i="18"/>
  <c r="AD164" i="18" s="1"/>
  <c r="AD129" i="18"/>
  <c r="AD163" i="18" s="1"/>
  <c r="AD164" i="11"/>
  <c r="AD198" i="11" s="1"/>
  <c r="AD162" i="11"/>
  <c r="AD196" i="11" s="1"/>
  <c r="AD127" i="18"/>
  <c r="AD161" i="18" s="1"/>
  <c r="AD158" i="11"/>
  <c r="AD192" i="11" s="1"/>
  <c r="AD123" i="18"/>
  <c r="AD157" i="18" s="1"/>
  <c r="AD152" i="11"/>
  <c r="AD186" i="11" s="1"/>
  <c r="AD117" i="18"/>
  <c r="AD151" i="18" s="1"/>
  <c r="AD153" i="11"/>
  <c r="AD187" i="11" s="1"/>
  <c r="AD118" i="18"/>
  <c r="AD152" i="18" s="1"/>
  <c r="AD150" i="11"/>
  <c r="AD184" i="11" s="1"/>
  <c r="AD115" i="18"/>
  <c r="AD149" i="18" s="1"/>
  <c r="AD147" i="11"/>
  <c r="AD181" i="11" s="1"/>
  <c r="AD112" i="18"/>
  <c r="AD146" i="18" s="1"/>
  <c r="AD110" i="18"/>
  <c r="AD144" i="18" s="1"/>
  <c r="AD145" i="11"/>
  <c r="AD179" i="11" s="1"/>
  <c r="AC138" i="18"/>
  <c r="AD143" i="11"/>
  <c r="AD177" i="11" s="1"/>
  <c r="AD108" i="18"/>
  <c r="AD142" i="18" s="1"/>
  <c r="AD114" i="18"/>
  <c r="AD148" i="18" s="1"/>
  <c r="AD149" i="11"/>
  <c r="AD183" i="11" s="1"/>
  <c r="AD167" i="11"/>
  <c r="AD201" i="11" s="1"/>
  <c r="AD132" i="18"/>
  <c r="AD166" i="18" s="1"/>
  <c r="AD141" i="11"/>
  <c r="AD175" i="11" s="1"/>
  <c r="AD106" i="18"/>
  <c r="AD140" i="18" s="1"/>
  <c r="AD166" i="11"/>
  <c r="AD200" i="11" s="1"/>
  <c r="AD131" i="18"/>
  <c r="AD165" i="18" s="1"/>
  <c r="AD151" i="11"/>
  <c r="AD185" i="11" s="1"/>
  <c r="AD116" i="18"/>
  <c r="AD150" i="18" s="1"/>
  <c r="AD168" i="11"/>
  <c r="AD202" i="11" s="1"/>
  <c r="AD133" i="18"/>
  <c r="AD167" i="18" s="1"/>
  <c r="AD109" i="18"/>
  <c r="AD143" i="18" s="1"/>
  <c r="AD144" i="11"/>
  <c r="AD178" i="11" s="1"/>
  <c r="AD128" i="18"/>
  <c r="AD162" i="18" s="1"/>
  <c r="AD163" i="11"/>
  <c r="AD197" i="11" s="1"/>
  <c r="AD154" i="11"/>
  <c r="AD188" i="11" s="1"/>
  <c r="AD119" i="18"/>
  <c r="AD153" i="18" s="1"/>
  <c r="AD170" i="11"/>
  <c r="AD204" i="11" s="1"/>
  <c r="AD135" i="18"/>
  <c r="AD169" i="18" s="1"/>
  <c r="AD146" i="11"/>
  <c r="AD180" i="11" s="1"/>
  <c r="AD111" i="18"/>
  <c r="AD145" i="18" s="1"/>
  <c r="AI107" i="30"/>
  <c r="AI118" i="30"/>
  <c r="AI112" i="30"/>
  <c r="AI113" i="30"/>
  <c r="AI105" i="30"/>
  <c r="AI111" i="30"/>
  <c r="AI114" i="30"/>
  <c r="AI106" i="30"/>
  <c r="AI109" i="30"/>
  <c r="AI108" i="30"/>
  <c r="AI110" i="30"/>
  <c r="AI115" i="30"/>
  <c r="AI116" i="30"/>
  <c r="AI117" i="30"/>
  <c r="AI119" i="30"/>
  <c r="AI132" i="30"/>
  <c r="AI123" i="30"/>
  <c r="AI127" i="30"/>
  <c r="AI131" i="30"/>
  <c r="AI136" i="30"/>
  <c r="AI130" i="30"/>
  <c r="AI124" i="30"/>
  <c r="AI134" i="30"/>
  <c r="AI122" i="30"/>
  <c r="AI126" i="30"/>
  <c r="AI129" i="30"/>
  <c r="AI125" i="30"/>
  <c r="AI135" i="30"/>
  <c r="AI128" i="30"/>
  <c r="AI133" i="30"/>
  <c r="AI10" i="30"/>
  <c r="AI12" i="30"/>
  <c r="AI13" i="30"/>
  <c r="AD27" i="13"/>
  <c r="AD44" i="13"/>
  <c r="AD78" i="13"/>
  <c r="AH61" i="30"/>
  <c r="AH81" i="30"/>
  <c r="AH168" i="30" s="1"/>
  <c r="AH80" i="30"/>
  <c r="AH167" i="30" s="1"/>
  <c r="AD49" i="13"/>
  <c r="AD85" i="13"/>
  <c r="AD51" i="13"/>
  <c r="AD68" i="13"/>
  <c r="AH77" i="30"/>
  <c r="AH164" i="30" s="1"/>
  <c r="AH54" i="30"/>
  <c r="AH70" i="30"/>
  <c r="AH75" i="30"/>
  <c r="AH73" i="30"/>
  <c r="AH72" i="30"/>
  <c r="AH74" i="30"/>
  <c r="AH59" i="30"/>
  <c r="AH66" i="30"/>
  <c r="AH65" i="30"/>
  <c r="AH62" i="30"/>
  <c r="AH67" i="30"/>
  <c r="AD60" i="13"/>
  <c r="AD67" i="12"/>
  <c r="AD32" i="13"/>
  <c r="AD66" i="13"/>
  <c r="AB49" i="18"/>
  <c r="AB83" i="18" s="1"/>
  <c r="AB100" i="18" s="1"/>
  <c r="AF187" i="30"/>
  <c r="AE67" i="13" s="1"/>
  <c r="AD64" i="13"/>
  <c r="AD77" i="13"/>
  <c r="AD47" i="13"/>
  <c r="AD81" i="13"/>
  <c r="AD63" i="13"/>
  <c r="AD66" i="12"/>
  <c r="AB47" i="18"/>
  <c r="AB81" i="18" s="1"/>
  <c r="AB98" i="18" s="1"/>
  <c r="AD65" i="12"/>
  <c r="AF185" i="30"/>
  <c r="AE82" i="13" s="1"/>
  <c r="AD45" i="13"/>
  <c r="AD62" i="13"/>
  <c r="AD79" i="13"/>
  <c r="AD80" i="13"/>
  <c r="AD29" i="13"/>
  <c r="AB48" i="18"/>
  <c r="AB82" i="18" s="1"/>
  <c r="AB99" i="18" s="1"/>
  <c r="AB44" i="18"/>
  <c r="AB78" i="18" s="1"/>
  <c r="AB95" i="18" s="1"/>
  <c r="AD62" i="12"/>
  <c r="AF186" i="30"/>
  <c r="AE49" i="13" s="1"/>
  <c r="AF182" i="30"/>
  <c r="AE62" i="13" s="1"/>
  <c r="AG88" i="30"/>
  <c r="AG141" i="30" s="1"/>
  <c r="AG101" i="30"/>
  <c r="AG154" i="30" s="1"/>
  <c r="AE68" i="12" s="1"/>
  <c r="AD68" i="12"/>
  <c r="AB50" i="11"/>
  <c r="AB84" i="11" s="1"/>
  <c r="AB43" i="11"/>
  <c r="AB77" i="11" s="1"/>
  <c r="AG99" i="30"/>
  <c r="AG152" i="30" s="1"/>
  <c r="AE66" i="12" s="1"/>
  <c r="AB50" i="18"/>
  <c r="AB84" i="18" s="1"/>
  <c r="AB101" i="18" s="1"/>
  <c r="AF181" i="30"/>
  <c r="AE27" i="13" s="1"/>
  <c r="AD61" i="12"/>
  <c r="AG97" i="30"/>
  <c r="AG150" i="30" s="1"/>
  <c r="AC46" i="11" s="1"/>
  <c r="AC80" i="11" s="1"/>
  <c r="AD64" i="12"/>
  <c r="AG100" i="30"/>
  <c r="AG153" i="30" s="1"/>
  <c r="AC49" i="11" s="1"/>
  <c r="AC83" i="11" s="1"/>
  <c r="AF184" i="30"/>
  <c r="AE64" i="13" s="1"/>
  <c r="AG93" i="30"/>
  <c r="AG146" i="30" s="1"/>
  <c r="AC42" i="11" s="1"/>
  <c r="AC76" i="11" s="1"/>
  <c r="AB46" i="18"/>
  <c r="AB80" i="18" s="1"/>
  <c r="AB97" i="18" s="1"/>
  <c r="AG89" i="30"/>
  <c r="AG142" i="30" s="1"/>
  <c r="AG90" i="30"/>
  <c r="AG143" i="30" s="1"/>
  <c r="AG91" i="30"/>
  <c r="AG144" i="30" s="1"/>
  <c r="AG96" i="30"/>
  <c r="AG149" i="30" s="1"/>
  <c r="AE63" i="12" s="1"/>
  <c r="AG98" i="30"/>
  <c r="AG151" i="30" s="1"/>
  <c r="AC47" i="11" s="1"/>
  <c r="AC81" i="11" s="1"/>
  <c r="AG94" i="30"/>
  <c r="AG147" i="30" s="1"/>
  <c r="AE61" i="12" s="1"/>
  <c r="AG87" i="30"/>
  <c r="AG140" i="30" s="1"/>
  <c r="AG95" i="30"/>
  <c r="AG148" i="30" s="1"/>
  <c r="AC44" i="11" s="1"/>
  <c r="AC78" i="11" s="1"/>
  <c r="AD82" i="13"/>
  <c r="AD31" i="13"/>
  <c r="AD48" i="13"/>
  <c r="AB45" i="11"/>
  <c r="AB79" i="11" s="1"/>
  <c r="AD63" i="12"/>
  <c r="AB45" i="18"/>
  <c r="AB79" i="18" s="1"/>
  <c r="AB96" i="18" s="1"/>
  <c r="AB42" i="11"/>
  <c r="AB76" i="11" s="1"/>
  <c r="AF180" i="30"/>
  <c r="AE26" i="13" s="1"/>
  <c r="AB42" i="18"/>
  <c r="AB76" i="18" s="1"/>
  <c r="AB93" i="18" s="1"/>
  <c r="AB94" i="18"/>
  <c r="AH169" i="30"/>
  <c r="AC27" i="11"/>
  <c r="AC61" i="11" s="1"/>
  <c r="AE45" i="12"/>
  <c r="AC27" i="18"/>
  <c r="AC61" i="18" s="1"/>
  <c r="AC31" i="11"/>
  <c r="AC65" i="11" s="1"/>
  <c r="AE49" i="12"/>
  <c r="AC31" i="18"/>
  <c r="AC65" i="18" s="1"/>
  <c r="AC29" i="11"/>
  <c r="AC63" i="11" s="1"/>
  <c r="AC29" i="18"/>
  <c r="AC63" i="18" s="1"/>
  <c r="AE47" i="12"/>
  <c r="AC30" i="11"/>
  <c r="AC64" i="11" s="1"/>
  <c r="AE48" i="12"/>
  <c r="AC30" i="18"/>
  <c r="AC64" i="18" s="1"/>
  <c r="AE44" i="12"/>
  <c r="AC26" i="18"/>
  <c r="AC60" i="18" s="1"/>
  <c r="AC26" i="11"/>
  <c r="AC60" i="11" s="1"/>
  <c r="AH171" i="30"/>
  <c r="AH165" i="30"/>
  <c r="AC32" i="11"/>
  <c r="AC66" i="11" s="1"/>
  <c r="AC32" i="18"/>
  <c r="AC66" i="18" s="1"/>
  <c r="AE50" i="12"/>
  <c r="AC28" i="11"/>
  <c r="AC62" i="11" s="1"/>
  <c r="AE46" i="12"/>
  <c r="AC28" i="18"/>
  <c r="AC62" i="18" s="1"/>
  <c r="AH166" i="30"/>
  <c r="AG52" i="30"/>
  <c r="AH163" i="30"/>
  <c r="AC33" i="11"/>
  <c r="AC67" i="11" s="1"/>
  <c r="AC33" i="18"/>
  <c r="AC67" i="18" s="1"/>
  <c r="AE51" i="12"/>
  <c r="AH170" i="30"/>
  <c r="AC25" i="18"/>
  <c r="AC59" i="18" s="1"/>
  <c r="AC25" i="11"/>
  <c r="AC59" i="11" s="1"/>
  <c r="AE43" i="12"/>
  <c r="AE29" i="13"/>
  <c r="AE63" i="13"/>
  <c r="AE80" i="13"/>
  <c r="AE46" i="13"/>
  <c r="AE51" i="13"/>
  <c r="AE34" i="13"/>
  <c r="AE85" i="13"/>
  <c r="AE68" i="13"/>
  <c r="AI31" i="30"/>
  <c r="AI48" i="30" s="1"/>
  <c r="AI84" i="30" s="1"/>
  <c r="AI30" i="30"/>
  <c r="AI47" i="30" s="1"/>
  <c r="AI83" i="30" s="1"/>
  <c r="AI29" i="30"/>
  <c r="AI46" i="30" s="1"/>
  <c r="AI82" i="30" s="1"/>
  <c r="AI28" i="30"/>
  <c r="AI45" i="30" s="1"/>
  <c r="AI81" i="30" s="1"/>
  <c r="AI27" i="30"/>
  <c r="AI44" i="30" s="1"/>
  <c r="AI80" i="30" s="1"/>
  <c r="AI26" i="30"/>
  <c r="AI43" i="30" s="1"/>
  <c r="AI79" i="30" s="1"/>
  <c r="AI25" i="30"/>
  <c r="AI42" i="30" s="1"/>
  <c r="AI61" i="30" s="1"/>
  <c r="AI23" i="30"/>
  <c r="AI40" i="30" s="1"/>
  <c r="AI59" i="30" s="1"/>
  <c r="AI24" i="30"/>
  <c r="AI41" i="30" s="1"/>
  <c r="AI60" i="30" s="1"/>
  <c r="AI22" i="30"/>
  <c r="AI39" i="30" s="1"/>
  <c r="AI58" i="30" s="1"/>
  <c r="AI21" i="30"/>
  <c r="AI38" i="30" s="1"/>
  <c r="AI57" i="30" s="1"/>
  <c r="AI19" i="30"/>
  <c r="AI36" i="30" s="1"/>
  <c r="AI72" i="30" s="1"/>
  <c r="AI20" i="30"/>
  <c r="AI37" i="30" s="1"/>
  <c r="AI56" i="30" s="1"/>
  <c r="AI18" i="30"/>
  <c r="AI35" i="30" s="1"/>
  <c r="AI71" i="30" s="1"/>
  <c r="AI17" i="30"/>
  <c r="AI34" i="30" s="1"/>
  <c r="AI70" i="30" s="1"/>
  <c r="AJ8" i="30"/>
  <c r="AJ9" i="30" s="1"/>
  <c r="AE126" i="18" l="1"/>
  <c r="AE160" i="18" s="1"/>
  <c r="AE161" i="11"/>
  <c r="AE195" i="11" s="1"/>
  <c r="AE147" i="11"/>
  <c r="AE181" i="11" s="1"/>
  <c r="AE112" i="18"/>
  <c r="AE146" i="18" s="1"/>
  <c r="AE122" i="18"/>
  <c r="AE156" i="18" s="1"/>
  <c r="AE157" i="11"/>
  <c r="AE191" i="11" s="1"/>
  <c r="AE153" i="11"/>
  <c r="AE187" i="11" s="1"/>
  <c r="AE118" i="18"/>
  <c r="AE152" i="18" s="1"/>
  <c r="AE169" i="11"/>
  <c r="AE203" i="11" s="1"/>
  <c r="AE134" i="18"/>
  <c r="AE168" i="18" s="1"/>
  <c r="AE142" i="11"/>
  <c r="AE176" i="11" s="1"/>
  <c r="AE107" i="18"/>
  <c r="AE141" i="18" s="1"/>
  <c r="AE159" i="11"/>
  <c r="AE193" i="11" s="1"/>
  <c r="AE124" i="18"/>
  <c r="AE158" i="18" s="1"/>
  <c r="AE165" i="11"/>
  <c r="AE199" i="11" s="1"/>
  <c r="AE130" i="18"/>
  <c r="AE164" i="18" s="1"/>
  <c r="AE166" i="11"/>
  <c r="AE200" i="11" s="1"/>
  <c r="AE131" i="18"/>
  <c r="AE165" i="18" s="1"/>
  <c r="AE162" i="11"/>
  <c r="AE196" i="11" s="1"/>
  <c r="AE127" i="18"/>
  <c r="AE161" i="18" s="1"/>
  <c r="AE158" i="11"/>
  <c r="AE192" i="11" s="1"/>
  <c r="AE123" i="18"/>
  <c r="AE157" i="18" s="1"/>
  <c r="AE154" i="11"/>
  <c r="AE188" i="11" s="1"/>
  <c r="AE119" i="18"/>
  <c r="AE153" i="18" s="1"/>
  <c r="AE152" i="11"/>
  <c r="AE186" i="11" s="1"/>
  <c r="AE117" i="18"/>
  <c r="AE151" i="18" s="1"/>
  <c r="AE151" i="11"/>
  <c r="AE185" i="11" s="1"/>
  <c r="AE116" i="18"/>
  <c r="AE150" i="18" s="1"/>
  <c r="AE167" i="11"/>
  <c r="AE201" i="11" s="1"/>
  <c r="AE132" i="18"/>
  <c r="AE166" i="18" s="1"/>
  <c r="AE150" i="11"/>
  <c r="AE184" i="11" s="1"/>
  <c r="AE115" i="18"/>
  <c r="AE149" i="18" s="1"/>
  <c r="AE145" i="11"/>
  <c r="AE179" i="11" s="1"/>
  <c r="AE110" i="18"/>
  <c r="AE144" i="18" s="1"/>
  <c r="AE143" i="11"/>
  <c r="AE177" i="11" s="1"/>
  <c r="AE108" i="18"/>
  <c r="AE142" i="18" s="1"/>
  <c r="AE144" i="11"/>
  <c r="AE178" i="11" s="1"/>
  <c r="AE109" i="18"/>
  <c r="AE143" i="18" s="1"/>
  <c r="AE168" i="11"/>
  <c r="AE202" i="11" s="1"/>
  <c r="AE133" i="18"/>
  <c r="AE167" i="18" s="1"/>
  <c r="AE141" i="11"/>
  <c r="AE175" i="11" s="1"/>
  <c r="AE106" i="18"/>
  <c r="AE140" i="18" s="1"/>
  <c r="AD155" i="18"/>
  <c r="AE128" i="18"/>
  <c r="AE162" i="18" s="1"/>
  <c r="AE163" i="11"/>
  <c r="AE197" i="11" s="1"/>
  <c r="AE114" i="18"/>
  <c r="AE148" i="18" s="1"/>
  <c r="AE149" i="11"/>
  <c r="AE183" i="11" s="1"/>
  <c r="AD138" i="18"/>
  <c r="AE170" i="11"/>
  <c r="AE204" i="11" s="1"/>
  <c r="AE135" i="18"/>
  <c r="AE169" i="18" s="1"/>
  <c r="AE146" i="11"/>
  <c r="AE180" i="11" s="1"/>
  <c r="AE111" i="18"/>
  <c r="AE145" i="18" s="1"/>
  <c r="AE136" i="18"/>
  <c r="AE170" i="18" s="1"/>
  <c r="AE171" i="11"/>
  <c r="AE205" i="11" s="1"/>
  <c r="AE160" i="11"/>
  <c r="AE194" i="11" s="1"/>
  <c r="AE125" i="18"/>
  <c r="AE159" i="18" s="1"/>
  <c r="AE140" i="11"/>
  <c r="AE174" i="11" s="1"/>
  <c r="AE105" i="18"/>
  <c r="AE139" i="18" s="1"/>
  <c r="AE164" i="11"/>
  <c r="AE198" i="11" s="1"/>
  <c r="AE129" i="18"/>
  <c r="AE163" i="18" s="1"/>
  <c r="AE113" i="18"/>
  <c r="AE147" i="18" s="1"/>
  <c r="AE148" i="11"/>
  <c r="AE182" i="11" s="1"/>
  <c r="AJ112" i="30"/>
  <c r="AJ105" i="30"/>
  <c r="AJ106" i="30"/>
  <c r="AJ117" i="30"/>
  <c r="AJ115" i="30"/>
  <c r="AJ113" i="30"/>
  <c r="AJ109" i="30"/>
  <c r="AJ111" i="30"/>
  <c r="AJ116" i="30"/>
  <c r="AJ108" i="30"/>
  <c r="AJ114" i="30"/>
  <c r="AJ118" i="30"/>
  <c r="AJ107" i="30"/>
  <c r="AJ119" i="30"/>
  <c r="AJ110" i="30"/>
  <c r="AJ128" i="30"/>
  <c r="AJ135" i="30"/>
  <c r="AJ130" i="30"/>
  <c r="AJ131" i="30"/>
  <c r="AJ126" i="30"/>
  <c r="AJ132" i="30"/>
  <c r="AJ136" i="30"/>
  <c r="AJ134" i="30"/>
  <c r="AJ122" i="30"/>
  <c r="AJ124" i="30"/>
  <c r="AJ127" i="30"/>
  <c r="AJ133" i="30"/>
  <c r="AJ123" i="30"/>
  <c r="AJ125" i="30"/>
  <c r="AJ129" i="30"/>
  <c r="AJ10" i="30"/>
  <c r="AJ12" i="30"/>
  <c r="AJ13" i="30"/>
  <c r="AE45" i="13"/>
  <c r="AE48" i="13"/>
  <c r="AI78" i="30"/>
  <c r="AI165" i="30" s="1"/>
  <c r="AI77" i="30"/>
  <c r="AI164" i="30" s="1"/>
  <c r="AI76" i="30"/>
  <c r="AI163" i="30" s="1"/>
  <c r="AI62" i="30"/>
  <c r="H31" i="9"/>
  <c r="AE65" i="13"/>
  <c r="AE83" i="13"/>
  <c r="AE28" i="13"/>
  <c r="AI55" i="30"/>
  <c r="AI54" i="30"/>
  <c r="AI73" i="30"/>
  <c r="AI53" i="30"/>
  <c r="AI67" i="30"/>
  <c r="AI75" i="30"/>
  <c r="AI74" i="30"/>
  <c r="AI91" i="30" s="1"/>
  <c r="AI144" i="30" s="1"/>
  <c r="AI66" i="30"/>
  <c r="AI64" i="30"/>
  <c r="AI65" i="30"/>
  <c r="AI63" i="30"/>
  <c r="AE33" i="13"/>
  <c r="AE84" i="13"/>
  <c r="AE50" i="13"/>
  <c r="AE79" i="13"/>
  <c r="AC50" i="11"/>
  <c r="AC84" i="11" s="1"/>
  <c r="AE31" i="13"/>
  <c r="AC45" i="11"/>
  <c r="AC79" i="11" s="1"/>
  <c r="AC50" i="18"/>
  <c r="AC84" i="18" s="1"/>
  <c r="AC101" i="18" s="1"/>
  <c r="AG188" i="30"/>
  <c r="AF85" i="13" s="1"/>
  <c r="AE47" i="13"/>
  <c r="AE81" i="13"/>
  <c r="AE30" i="13"/>
  <c r="AE66" i="13"/>
  <c r="AE32" i="13"/>
  <c r="AE44" i="13"/>
  <c r="AE78" i="13"/>
  <c r="AE61" i="13"/>
  <c r="AG186" i="30"/>
  <c r="AF66" i="13" s="1"/>
  <c r="AH87" i="30"/>
  <c r="AH140" i="30" s="1"/>
  <c r="AC46" i="18"/>
  <c r="AC80" i="18" s="1"/>
  <c r="AC97" i="18" s="1"/>
  <c r="AG184" i="30"/>
  <c r="AF47" i="13" s="1"/>
  <c r="AE64" i="12"/>
  <c r="AG180" i="30"/>
  <c r="AF77" i="13" s="1"/>
  <c r="AE60" i="12"/>
  <c r="AC48" i="18"/>
  <c r="AC82" i="18" s="1"/>
  <c r="AC99" i="18" s="1"/>
  <c r="AC48" i="11"/>
  <c r="AC82" i="11" s="1"/>
  <c r="AE62" i="12"/>
  <c r="AC42" i="18"/>
  <c r="AC76" i="18" s="1"/>
  <c r="AC93" i="18" s="1"/>
  <c r="AC43" i="18"/>
  <c r="AC77" i="18" s="1"/>
  <c r="AC94" i="18" s="1"/>
  <c r="AC44" i="18"/>
  <c r="AC78" i="18" s="1"/>
  <c r="AC95" i="18" s="1"/>
  <c r="AC47" i="18"/>
  <c r="AC81" i="18" s="1"/>
  <c r="AC98" i="18" s="1"/>
  <c r="AH88" i="30"/>
  <c r="AH141" i="30" s="1"/>
  <c r="AG185" i="30"/>
  <c r="AF65" i="13" s="1"/>
  <c r="AE65" i="12"/>
  <c r="AH90" i="30"/>
  <c r="AH143" i="30" s="1"/>
  <c r="AH97" i="30"/>
  <c r="AH150" i="30" s="1"/>
  <c r="AD46" i="11" s="1"/>
  <c r="AD80" i="11" s="1"/>
  <c r="AH94" i="30"/>
  <c r="AH147" i="30" s="1"/>
  <c r="AD43" i="18" s="1"/>
  <c r="AD77" i="18" s="1"/>
  <c r="AG182" i="30"/>
  <c r="AF79" i="13" s="1"/>
  <c r="AH96" i="30"/>
  <c r="AH149" i="30" s="1"/>
  <c r="AF63" i="12" s="1"/>
  <c r="AH89" i="30"/>
  <c r="AH142" i="30" s="1"/>
  <c r="AH91" i="30"/>
  <c r="AH144" i="30" s="1"/>
  <c r="AH95" i="30"/>
  <c r="AH148" i="30" s="1"/>
  <c r="AD44" i="18" s="1"/>
  <c r="AD78" i="18" s="1"/>
  <c r="AH100" i="30"/>
  <c r="AH153" i="30" s="1"/>
  <c r="AF67" i="12" s="1"/>
  <c r="AH101" i="30"/>
  <c r="AH154" i="30" s="1"/>
  <c r="AD50" i="18" s="1"/>
  <c r="AD84" i="18" s="1"/>
  <c r="AH99" i="30"/>
  <c r="AH152" i="30" s="1"/>
  <c r="AD48" i="11" s="1"/>
  <c r="AD82" i="11" s="1"/>
  <c r="AG181" i="30"/>
  <c r="AF78" i="13" s="1"/>
  <c r="AC43" i="11"/>
  <c r="AC77" i="11" s="1"/>
  <c r="AH93" i="30"/>
  <c r="AH146" i="30" s="1"/>
  <c r="AH180" i="30" s="1"/>
  <c r="AH98" i="30"/>
  <c r="AH151" i="30" s="1"/>
  <c r="AF65" i="12" s="1"/>
  <c r="AC45" i="18"/>
  <c r="AC79" i="18" s="1"/>
  <c r="AC96" i="18" s="1"/>
  <c r="AG183" i="30"/>
  <c r="AF63" i="13" s="1"/>
  <c r="AE60" i="13"/>
  <c r="AE77" i="13"/>
  <c r="AE67" i="12"/>
  <c r="AC49" i="18"/>
  <c r="AC83" i="18" s="1"/>
  <c r="AC100" i="18" s="1"/>
  <c r="AG187" i="30"/>
  <c r="AF50" i="13" s="1"/>
  <c r="AI170" i="30"/>
  <c r="AI167" i="30"/>
  <c r="AI168" i="30"/>
  <c r="AI169" i="30"/>
  <c r="AI171" i="30"/>
  <c r="AD32" i="11"/>
  <c r="AD66" i="11" s="1"/>
  <c r="AD32" i="18"/>
  <c r="AD66" i="18" s="1"/>
  <c r="AF50" i="12"/>
  <c r="AF45" i="12"/>
  <c r="AD27" i="11"/>
  <c r="AD61" i="11" s="1"/>
  <c r="AD27" i="18"/>
  <c r="AD61" i="18" s="1"/>
  <c r="AD33" i="11"/>
  <c r="AD67" i="11" s="1"/>
  <c r="AD33" i="18"/>
  <c r="AD67" i="18" s="1"/>
  <c r="AF51" i="12"/>
  <c r="AD25" i="18"/>
  <c r="AD59" i="18" s="1"/>
  <c r="AD25" i="11"/>
  <c r="AD59" i="11" s="1"/>
  <c r="AF43" i="12"/>
  <c r="AH52" i="30"/>
  <c r="AD29" i="11"/>
  <c r="AD63" i="11" s="1"/>
  <c r="AF47" i="12"/>
  <c r="AD29" i="18"/>
  <c r="AD63" i="18" s="1"/>
  <c r="AF48" i="12"/>
  <c r="AD30" i="11"/>
  <c r="AD64" i="11" s="1"/>
  <c r="AD30" i="18"/>
  <c r="AD64" i="18" s="1"/>
  <c r="AF49" i="12"/>
  <c r="AD31" i="11"/>
  <c r="AD65" i="11" s="1"/>
  <c r="AD31" i="18"/>
  <c r="AD65" i="18" s="1"/>
  <c r="AF46" i="12"/>
  <c r="AD28" i="11"/>
  <c r="AD62" i="11" s="1"/>
  <c r="AD28" i="18"/>
  <c r="AD62" i="18" s="1"/>
  <c r="AD26" i="11"/>
  <c r="AD60" i="11" s="1"/>
  <c r="AD26" i="18"/>
  <c r="AD60" i="18" s="1"/>
  <c r="AF44" i="12"/>
  <c r="AI166" i="30"/>
  <c r="AJ31" i="30"/>
  <c r="AJ48" i="30" s="1"/>
  <c r="AJ84" i="30" s="1"/>
  <c r="AJ30" i="30"/>
  <c r="AJ47" i="30" s="1"/>
  <c r="AJ66" i="30" s="1"/>
  <c r="AJ29" i="30"/>
  <c r="AJ46" i="30" s="1"/>
  <c r="AJ65" i="30" s="1"/>
  <c r="AJ28" i="30"/>
  <c r="AJ45" i="30" s="1"/>
  <c r="AJ81" i="30" s="1"/>
  <c r="AJ27" i="30"/>
  <c r="AJ44" i="30" s="1"/>
  <c r="AJ80" i="30" s="1"/>
  <c r="AJ26" i="30"/>
  <c r="AJ43" i="30" s="1"/>
  <c r="AJ62" i="30" s="1"/>
  <c r="AJ25" i="30"/>
  <c r="AJ42" i="30" s="1"/>
  <c r="AJ78" i="30" s="1"/>
  <c r="AJ23" i="30"/>
  <c r="AJ40" i="30" s="1"/>
  <c r="AJ59" i="30" s="1"/>
  <c r="AJ24" i="30"/>
  <c r="AJ41" i="30" s="1"/>
  <c r="AJ77" i="30" s="1"/>
  <c r="AJ22" i="30"/>
  <c r="AJ39" i="30" s="1"/>
  <c r="AJ58" i="30" s="1"/>
  <c r="AJ21" i="30"/>
  <c r="AJ38" i="30" s="1"/>
  <c r="AJ57" i="30" s="1"/>
  <c r="AJ20" i="30"/>
  <c r="AJ37" i="30" s="1"/>
  <c r="AJ56" i="30" s="1"/>
  <c r="AJ19" i="30"/>
  <c r="AJ36" i="30" s="1"/>
  <c r="AJ55" i="30" s="1"/>
  <c r="AJ18" i="30"/>
  <c r="AJ35" i="30" s="1"/>
  <c r="AJ54" i="30" s="1"/>
  <c r="AJ17" i="30"/>
  <c r="AJ34" i="30" s="1"/>
  <c r="AJ70" i="30" s="1"/>
  <c r="H33" i="9"/>
  <c r="H34" i="9"/>
  <c r="H32" i="9"/>
  <c r="AK8" i="30"/>
  <c r="AK9" i="30" s="1"/>
  <c r="AF122" i="18" l="1"/>
  <c r="AF156" i="18" s="1"/>
  <c r="AF157" i="11"/>
  <c r="AF191" i="11" s="1"/>
  <c r="AF140" i="11"/>
  <c r="AF174" i="11" s="1"/>
  <c r="AF105" i="18"/>
  <c r="AF139" i="18" s="1"/>
  <c r="AF169" i="11"/>
  <c r="AF203" i="11" s="1"/>
  <c r="AF134" i="18"/>
  <c r="AF168" i="18" s="1"/>
  <c r="AF147" i="11"/>
  <c r="AF181" i="11" s="1"/>
  <c r="AF112" i="18"/>
  <c r="AF146" i="18" s="1"/>
  <c r="AE138" i="18"/>
  <c r="AF171" i="11"/>
  <c r="AF205" i="11" s="1"/>
  <c r="AF136" i="18"/>
  <c r="AF170" i="18" s="1"/>
  <c r="AF167" i="11"/>
  <c r="AF201" i="11" s="1"/>
  <c r="AF132" i="18"/>
  <c r="AF166" i="18" s="1"/>
  <c r="AF161" i="11"/>
  <c r="AF195" i="11" s="1"/>
  <c r="AF126" i="18"/>
  <c r="AF160" i="18" s="1"/>
  <c r="AF166" i="11"/>
  <c r="AF200" i="11" s="1"/>
  <c r="AF131" i="18"/>
  <c r="AF165" i="18" s="1"/>
  <c r="AF165" i="11"/>
  <c r="AF199" i="11" s="1"/>
  <c r="AF130" i="18"/>
  <c r="AF164" i="18" s="1"/>
  <c r="AF170" i="11"/>
  <c r="AF204" i="11" s="1"/>
  <c r="AF135" i="18"/>
  <c r="AF169" i="18" s="1"/>
  <c r="AF163" i="11"/>
  <c r="AF197" i="11" s="1"/>
  <c r="AF128" i="18"/>
  <c r="AF162" i="18" s="1"/>
  <c r="AF110" i="18"/>
  <c r="AF144" i="18" s="1"/>
  <c r="AF145" i="11"/>
  <c r="AF179" i="11" s="1"/>
  <c r="AF119" i="18"/>
  <c r="AF153" i="18" s="1"/>
  <c r="AF154" i="11"/>
  <c r="AF188" i="11" s="1"/>
  <c r="AF142" i="11"/>
  <c r="AF176" i="11" s="1"/>
  <c r="AF107" i="18"/>
  <c r="AF141" i="18" s="1"/>
  <c r="AF153" i="11"/>
  <c r="AF187" i="11" s="1"/>
  <c r="AF118" i="18"/>
  <c r="AF152" i="18" s="1"/>
  <c r="AF149" i="11"/>
  <c r="AF183" i="11" s="1"/>
  <c r="AF114" i="18"/>
  <c r="AF148" i="18" s="1"/>
  <c r="AF143" i="11"/>
  <c r="AF177" i="11" s="1"/>
  <c r="AF108" i="18"/>
  <c r="AF142" i="18" s="1"/>
  <c r="AF151" i="11"/>
  <c r="AF185" i="11" s="1"/>
  <c r="AF116" i="18"/>
  <c r="AF150" i="18" s="1"/>
  <c r="AF164" i="11"/>
  <c r="AF198" i="11" s="1"/>
  <c r="AF129" i="18"/>
  <c r="AF163" i="18" s="1"/>
  <c r="AF146" i="11"/>
  <c r="AF180" i="11" s="1"/>
  <c r="AF111" i="18"/>
  <c r="AF145" i="18" s="1"/>
  <c r="AF160" i="11"/>
  <c r="AF194" i="11" s="1"/>
  <c r="AF125" i="18"/>
  <c r="AF159" i="18" s="1"/>
  <c r="AF109" i="18"/>
  <c r="AF143" i="18" s="1"/>
  <c r="AF144" i="11"/>
  <c r="AF178" i="11" s="1"/>
  <c r="AF158" i="11"/>
  <c r="AF192" i="11" s="1"/>
  <c r="AF123" i="18"/>
  <c r="AF157" i="18" s="1"/>
  <c r="AF148" i="11"/>
  <c r="AF182" i="11" s="1"/>
  <c r="AF113" i="18"/>
  <c r="AF147" i="18" s="1"/>
  <c r="AF168" i="11"/>
  <c r="AF202" i="11" s="1"/>
  <c r="AF133" i="18"/>
  <c r="AF167" i="18" s="1"/>
  <c r="AF150" i="11"/>
  <c r="AF184" i="11" s="1"/>
  <c r="AF115" i="18"/>
  <c r="AF149" i="18" s="1"/>
  <c r="AF162" i="11"/>
  <c r="AF196" i="11" s="1"/>
  <c r="AF127" i="18"/>
  <c r="AF161" i="18" s="1"/>
  <c r="AF152" i="11"/>
  <c r="AF186" i="11" s="1"/>
  <c r="AF117" i="18"/>
  <c r="AF151" i="18" s="1"/>
  <c r="AF159" i="11"/>
  <c r="AF193" i="11" s="1"/>
  <c r="AF124" i="18"/>
  <c r="AF158" i="18" s="1"/>
  <c r="AF141" i="11"/>
  <c r="AF175" i="11" s="1"/>
  <c r="AF106" i="18"/>
  <c r="AF140" i="18" s="1"/>
  <c r="AE155" i="18"/>
  <c r="AK108" i="30"/>
  <c r="AK110" i="30"/>
  <c r="AK118" i="30"/>
  <c r="AK119" i="30"/>
  <c r="AK106" i="30"/>
  <c r="AK115" i="30"/>
  <c r="AK116" i="30"/>
  <c r="AK107" i="30"/>
  <c r="AK117" i="30"/>
  <c r="AK111" i="30"/>
  <c r="AK114" i="30"/>
  <c r="AK113" i="30"/>
  <c r="AK112" i="30"/>
  <c r="AK105" i="30"/>
  <c r="AK109" i="30"/>
  <c r="AK135" i="30"/>
  <c r="AK134" i="30"/>
  <c r="AK136" i="30"/>
  <c r="AK123" i="30"/>
  <c r="AK129" i="30"/>
  <c r="AK130" i="30"/>
  <c r="AK126" i="30"/>
  <c r="AK124" i="30"/>
  <c r="AK128" i="30"/>
  <c r="AK132" i="30"/>
  <c r="AK127" i="30"/>
  <c r="AK122" i="30"/>
  <c r="AK133" i="30"/>
  <c r="AK125" i="30"/>
  <c r="AK131" i="30"/>
  <c r="AK10" i="30"/>
  <c r="AK12" i="30"/>
  <c r="AK13" i="30"/>
  <c r="AJ79" i="30"/>
  <c r="AJ166" i="30" s="1"/>
  <c r="AJ64" i="30"/>
  <c r="AJ83" i="30"/>
  <c r="AJ170" i="30" s="1"/>
  <c r="AJ82" i="30"/>
  <c r="AJ169" i="30" s="1"/>
  <c r="AJ67" i="30"/>
  <c r="AJ76" i="30"/>
  <c r="AJ163" i="30" s="1"/>
  <c r="AF68" i="13"/>
  <c r="AF51" i="13"/>
  <c r="AJ63" i="30"/>
  <c r="AJ74" i="30"/>
  <c r="AJ61" i="30"/>
  <c r="AJ73" i="30"/>
  <c r="AJ60" i="30"/>
  <c r="AJ75" i="30"/>
  <c r="AJ72" i="30"/>
  <c r="AJ71" i="30"/>
  <c r="AJ53" i="30"/>
  <c r="AF34" i="13"/>
  <c r="AF62" i="13"/>
  <c r="AD45" i="11"/>
  <c r="AD79" i="11" s="1"/>
  <c r="AF49" i="13"/>
  <c r="AF32" i="13"/>
  <c r="AF83" i="13"/>
  <c r="AF30" i="13"/>
  <c r="AF81" i="13"/>
  <c r="AF64" i="13"/>
  <c r="AD42" i="11"/>
  <c r="AD76" i="11" s="1"/>
  <c r="AD42" i="18"/>
  <c r="AD76" i="18" s="1"/>
  <c r="AD93" i="18" s="1"/>
  <c r="AF60" i="12"/>
  <c r="AD46" i="18"/>
  <c r="AD80" i="18" s="1"/>
  <c r="AD97" i="18" s="1"/>
  <c r="AF60" i="13"/>
  <c r="AF26" i="13"/>
  <c r="AD49" i="18"/>
  <c r="AD83" i="18" s="1"/>
  <c r="AD100" i="18" s="1"/>
  <c r="AH183" i="30"/>
  <c r="AG46" i="13" s="1"/>
  <c r="AD45" i="18"/>
  <c r="AD79" i="18" s="1"/>
  <c r="AD96" i="18" s="1"/>
  <c r="AH184" i="30"/>
  <c r="AG81" i="13" s="1"/>
  <c r="AF64" i="12"/>
  <c r="AI94" i="30"/>
  <c r="AI147" i="30" s="1"/>
  <c r="AG61" i="12" s="1"/>
  <c r="AI89" i="30"/>
  <c r="AI142" i="30" s="1"/>
  <c r="AF48" i="13"/>
  <c r="AF31" i="13"/>
  <c r="AF82" i="13"/>
  <c r="AD50" i="11"/>
  <c r="AD84" i="11" s="1"/>
  <c r="AF68" i="12"/>
  <c r="AH188" i="30"/>
  <c r="AG85" i="13" s="1"/>
  <c r="AH187" i="30"/>
  <c r="AG33" i="13" s="1"/>
  <c r="AI93" i="30"/>
  <c r="AI146" i="30" s="1"/>
  <c r="AE42" i="18" s="1"/>
  <c r="AE76" i="18" s="1"/>
  <c r="AI99" i="30"/>
  <c r="AI152" i="30" s="1"/>
  <c r="AI186" i="30" s="1"/>
  <c r="AF28" i="13"/>
  <c r="AD47" i="11"/>
  <c r="AD81" i="11" s="1"/>
  <c r="AF45" i="13"/>
  <c r="AF80" i="13"/>
  <c r="AD47" i="18"/>
  <c r="AD81" i="18" s="1"/>
  <c r="AD98" i="18" s="1"/>
  <c r="AH185" i="30"/>
  <c r="AG48" i="13" s="1"/>
  <c r="AI87" i="30"/>
  <c r="AI140" i="30" s="1"/>
  <c r="AI90" i="30"/>
  <c r="AI143" i="30" s="1"/>
  <c r="AI101" i="30"/>
  <c r="AI154" i="30" s="1"/>
  <c r="AI188" i="30" s="1"/>
  <c r="AD48" i="18"/>
  <c r="AD82" i="18" s="1"/>
  <c r="AD99" i="18" s="1"/>
  <c r="AH186" i="30"/>
  <c r="AG49" i="13" s="1"/>
  <c r="AD44" i="11"/>
  <c r="AD78" i="11" s="1"/>
  <c r="AF61" i="13"/>
  <c r="AF66" i="12"/>
  <c r="AF44" i="13"/>
  <c r="AI88" i="30"/>
  <c r="AI141" i="30" s="1"/>
  <c r="AF27" i="13"/>
  <c r="AF62" i="12"/>
  <c r="AH182" i="30"/>
  <c r="AG28" i="13" s="1"/>
  <c r="AF29" i="13"/>
  <c r="AI98" i="30"/>
  <c r="AI151" i="30" s="1"/>
  <c r="AI185" i="30" s="1"/>
  <c r="AI97" i="30"/>
  <c r="AI150" i="30" s="1"/>
  <c r="AE46" i="11" s="1"/>
  <c r="AE80" i="11" s="1"/>
  <c r="AI96" i="30"/>
  <c r="AI149" i="30" s="1"/>
  <c r="AI183" i="30" s="1"/>
  <c r="AI100" i="30"/>
  <c r="AI153" i="30" s="1"/>
  <c r="AE49" i="18" s="1"/>
  <c r="AE83" i="18" s="1"/>
  <c r="AI95" i="30"/>
  <c r="AI148" i="30" s="1"/>
  <c r="AE44" i="18" s="1"/>
  <c r="AE78" i="18" s="1"/>
  <c r="AD49" i="11"/>
  <c r="AD83" i="11" s="1"/>
  <c r="AF46" i="13"/>
  <c r="AH181" i="30"/>
  <c r="AG27" i="13" s="1"/>
  <c r="AD43" i="11"/>
  <c r="AD77" i="11" s="1"/>
  <c r="AF61" i="12"/>
  <c r="AF84" i="13"/>
  <c r="AF67" i="13"/>
  <c r="AF33" i="13"/>
  <c r="AD95" i="18"/>
  <c r="AD101" i="18"/>
  <c r="AE33" i="11"/>
  <c r="AE67" i="11" s="1"/>
  <c r="AG51" i="12"/>
  <c r="AE33" i="18"/>
  <c r="AE67" i="18" s="1"/>
  <c r="AE26" i="18"/>
  <c r="AE60" i="18" s="1"/>
  <c r="AG44" i="12"/>
  <c r="AE26" i="11"/>
  <c r="AE60" i="11" s="1"/>
  <c r="AE31" i="11"/>
  <c r="AE65" i="11" s="1"/>
  <c r="AG49" i="12"/>
  <c r="AE31" i="18"/>
  <c r="AE65" i="18" s="1"/>
  <c r="AJ167" i="30"/>
  <c r="AJ164" i="30"/>
  <c r="AD94" i="18"/>
  <c r="AE28" i="11"/>
  <c r="AE62" i="11" s="1"/>
  <c r="AE28" i="18"/>
  <c r="AE62" i="18" s="1"/>
  <c r="AG46" i="12"/>
  <c r="AE30" i="18"/>
  <c r="AE64" i="18" s="1"/>
  <c r="AE30" i="11"/>
  <c r="AE64" i="11" s="1"/>
  <c r="AG48" i="12"/>
  <c r="AG45" i="12"/>
  <c r="AE27" i="11"/>
  <c r="AE61" i="11" s="1"/>
  <c r="AE27" i="18"/>
  <c r="AE61" i="18" s="1"/>
  <c r="AG47" i="12"/>
  <c r="AE29" i="11"/>
  <c r="AE63" i="11" s="1"/>
  <c r="AE29" i="18"/>
  <c r="AE63" i="18" s="1"/>
  <c r="AJ165" i="30"/>
  <c r="AI52" i="30"/>
  <c r="AE32" i="11"/>
  <c r="AE66" i="11" s="1"/>
  <c r="AG50" i="12"/>
  <c r="AE32" i="18"/>
  <c r="AE66" i="18" s="1"/>
  <c r="AE25" i="18"/>
  <c r="AE59" i="18" s="1"/>
  <c r="AE25" i="11"/>
  <c r="AE59" i="11" s="1"/>
  <c r="AG43" i="12"/>
  <c r="AJ171" i="30"/>
  <c r="AJ168" i="30"/>
  <c r="AG26" i="13"/>
  <c r="AG77" i="13"/>
  <c r="AG60" i="13"/>
  <c r="AK31" i="30"/>
  <c r="AK48" i="30" s="1"/>
  <c r="AK84" i="30" s="1"/>
  <c r="AK30" i="30"/>
  <c r="AK47" i="30" s="1"/>
  <c r="AK83" i="30" s="1"/>
  <c r="AK29" i="30"/>
  <c r="AK46" i="30" s="1"/>
  <c r="AK65" i="30" s="1"/>
  <c r="AK28" i="30"/>
  <c r="AK45" i="30" s="1"/>
  <c r="AK81" i="30" s="1"/>
  <c r="AK27" i="30"/>
  <c r="AK44" i="30" s="1"/>
  <c r="AK80" i="30" s="1"/>
  <c r="AK26" i="30"/>
  <c r="AK43" i="30" s="1"/>
  <c r="AK79" i="30" s="1"/>
  <c r="AK25" i="30"/>
  <c r="AK42" i="30" s="1"/>
  <c r="AK78" i="30" s="1"/>
  <c r="AK23" i="30"/>
  <c r="AK40" i="30" s="1"/>
  <c r="AK59" i="30" s="1"/>
  <c r="AK24" i="30"/>
  <c r="AK41" i="30" s="1"/>
  <c r="AK77" i="30" s="1"/>
  <c r="AK22" i="30"/>
  <c r="AK39" i="30" s="1"/>
  <c r="AK75" i="30" s="1"/>
  <c r="AK21" i="30"/>
  <c r="AK38" i="30" s="1"/>
  <c r="AK57" i="30" s="1"/>
  <c r="AK20" i="30"/>
  <c r="AK37" i="30" s="1"/>
  <c r="AK56" i="30" s="1"/>
  <c r="AK19" i="30"/>
  <c r="AK36" i="30" s="1"/>
  <c r="AK55" i="30" s="1"/>
  <c r="AK18" i="30"/>
  <c r="AK35" i="30" s="1"/>
  <c r="AK54" i="30" s="1"/>
  <c r="AK17" i="30"/>
  <c r="AK34" i="30" s="1"/>
  <c r="AK70" i="30" s="1"/>
  <c r="H30" i="9"/>
  <c r="I40" i="37"/>
  <c r="AL8" i="30"/>
  <c r="AL9" i="30" s="1"/>
  <c r="AG163" i="11" l="1"/>
  <c r="AG197" i="11" s="1"/>
  <c r="AG128" i="18"/>
  <c r="AG162" i="18" s="1"/>
  <c r="AG110" i="18"/>
  <c r="AG144" i="18" s="1"/>
  <c r="AG145" i="11"/>
  <c r="AG179" i="11" s="1"/>
  <c r="AG159" i="11"/>
  <c r="AG193" i="11" s="1"/>
  <c r="AG124" i="18"/>
  <c r="AG158" i="18" s="1"/>
  <c r="AG108" i="18"/>
  <c r="AG142" i="18" s="1"/>
  <c r="AG143" i="11"/>
  <c r="AG177" i="11" s="1"/>
  <c r="AG161" i="11"/>
  <c r="AG195" i="11" s="1"/>
  <c r="AG126" i="18"/>
  <c r="AG160" i="18" s="1"/>
  <c r="AG130" i="18"/>
  <c r="AG164" i="18" s="1"/>
  <c r="AG165" i="11"/>
  <c r="AG199" i="11" s="1"/>
  <c r="AG129" i="18"/>
  <c r="AG163" i="18" s="1"/>
  <c r="AG164" i="11"/>
  <c r="AG198" i="11" s="1"/>
  <c r="AG158" i="11"/>
  <c r="AG192" i="11" s="1"/>
  <c r="AG123" i="18"/>
  <c r="AG157" i="18" s="1"/>
  <c r="AG171" i="11"/>
  <c r="AG205" i="11" s="1"/>
  <c r="AG136" i="18"/>
  <c r="AG170" i="18" s="1"/>
  <c r="AG169" i="11"/>
  <c r="AG203" i="11" s="1"/>
  <c r="AG134" i="18"/>
  <c r="AG168" i="18" s="1"/>
  <c r="AG170" i="11"/>
  <c r="AG204" i="11" s="1"/>
  <c r="AG135" i="18"/>
  <c r="AG169" i="18" s="1"/>
  <c r="AG109" i="18"/>
  <c r="AG143" i="18" s="1"/>
  <c r="AG144" i="11"/>
  <c r="AG178" i="11" s="1"/>
  <c r="AG140" i="11"/>
  <c r="AG174" i="11" s="1"/>
  <c r="AG105" i="18"/>
  <c r="AG139" i="18" s="1"/>
  <c r="AG147" i="11"/>
  <c r="AG181" i="11" s="1"/>
  <c r="AG112" i="18"/>
  <c r="AG146" i="18" s="1"/>
  <c r="AG148" i="11"/>
  <c r="AG182" i="11" s="1"/>
  <c r="AG113" i="18"/>
  <c r="AG147" i="18" s="1"/>
  <c r="AG149" i="11"/>
  <c r="AG183" i="11" s="1"/>
  <c r="AG114" i="18"/>
  <c r="AG148" i="18" s="1"/>
  <c r="AG152" i="11"/>
  <c r="AG186" i="11" s="1"/>
  <c r="AG117" i="18"/>
  <c r="AG151" i="18" s="1"/>
  <c r="AG146" i="11"/>
  <c r="AG180" i="11" s="1"/>
  <c r="AG111" i="18"/>
  <c r="AG145" i="18" s="1"/>
  <c r="AG166" i="11"/>
  <c r="AG200" i="11" s="1"/>
  <c r="AG131" i="18"/>
  <c r="AG165" i="18" s="1"/>
  <c r="AG107" i="18"/>
  <c r="AG141" i="18" s="1"/>
  <c r="AG142" i="11"/>
  <c r="AG176" i="11" s="1"/>
  <c r="AG160" i="11"/>
  <c r="AG194" i="11" s="1"/>
  <c r="AG125" i="18"/>
  <c r="AG159" i="18" s="1"/>
  <c r="AG151" i="11"/>
  <c r="AG185" i="11" s="1"/>
  <c r="AG116" i="18"/>
  <c r="AG150" i="18" s="1"/>
  <c r="AF155" i="18"/>
  <c r="AG168" i="11"/>
  <c r="AG202" i="11" s="1"/>
  <c r="AG133" i="18"/>
  <c r="AG167" i="18" s="1"/>
  <c r="AG150" i="11"/>
  <c r="AG184" i="11" s="1"/>
  <c r="AG115" i="18"/>
  <c r="AG149" i="18" s="1"/>
  <c r="AF138" i="18"/>
  <c r="AG157" i="11"/>
  <c r="AG191" i="11" s="1"/>
  <c r="AG122" i="18"/>
  <c r="AG156" i="18" s="1"/>
  <c r="AG141" i="11"/>
  <c r="AG175" i="11" s="1"/>
  <c r="AG106" i="18"/>
  <c r="AG140" i="18" s="1"/>
  <c r="AG162" i="11"/>
  <c r="AG196" i="11" s="1"/>
  <c r="AG127" i="18"/>
  <c r="AG161" i="18" s="1"/>
  <c r="AG154" i="11"/>
  <c r="AG188" i="11" s="1"/>
  <c r="AG119" i="18"/>
  <c r="AG153" i="18" s="1"/>
  <c r="AG167" i="11"/>
  <c r="AG201" i="11" s="1"/>
  <c r="AG132" i="18"/>
  <c r="AG166" i="18" s="1"/>
  <c r="AG153" i="11"/>
  <c r="AG187" i="11" s="1"/>
  <c r="AG118" i="18"/>
  <c r="AG152" i="18" s="1"/>
  <c r="AL107" i="30"/>
  <c r="AL110" i="30"/>
  <c r="AL117" i="30"/>
  <c r="AL109" i="30"/>
  <c r="AL115" i="30"/>
  <c r="AL119" i="30"/>
  <c r="AL118" i="30"/>
  <c r="AL108" i="30"/>
  <c r="AL116" i="30"/>
  <c r="AL106" i="30"/>
  <c r="AL113" i="30"/>
  <c r="AL114" i="30"/>
  <c r="AL112" i="30"/>
  <c r="AL111" i="30"/>
  <c r="AL105" i="30"/>
  <c r="AL125" i="30"/>
  <c r="AL132" i="30"/>
  <c r="AL131" i="30"/>
  <c r="AL136" i="30"/>
  <c r="AL122" i="30"/>
  <c r="AL123" i="30"/>
  <c r="AL127" i="30"/>
  <c r="AL135" i="30"/>
  <c r="AL128" i="30"/>
  <c r="AL130" i="30"/>
  <c r="AL133" i="30"/>
  <c r="AL124" i="30"/>
  <c r="AL134" i="30"/>
  <c r="AL129" i="30"/>
  <c r="AL126" i="30"/>
  <c r="AL10" i="30"/>
  <c r="AL12" i="30"/>
  <c r="AL13" i="30"/>
  <c r="AG29" i="13"/>
  <c r="AK53" i="30"/>
  <c r="AK82" i="30"/>
  <c r="AK169" i="30" s="1"/>
  <c r="AK60" i="30"/>
  <c r="AK63" i="30"/>
  <c r="AK64" i="30"/>
  <c r="AK61" i="30"/>
  <c r="AK62" i="30"/>
  <c r="AK66" i="30"/>
  <c r="AK67" i="30"/>
  <c r="AK76" i="30"/>
  <c r="AK163" i="30" s="1"/>
  <c r="AK72" i="30"/>
  <c r="AK74" i="30"/>
  <c r="AK71" i="30"/>
  <c r="AK73" i="30"/>
  <c r="AK58" i="30"/>
  <c r="AG80" i="13"/>
  <c r="AG65" i="13"/>
  <c r="AG82" i="13"/>
  <c r="AG64" i="13"/>
  <c r="AG30" i="13"/>
  <c r="AG47" i="13"/>
  <c r="AG62" i="13"/>
  <c r="AG79" i="13"/>
  <c r="AG45" i="13"/>
  <c r="AG63" i="13"/>
  <c r="AG51" i="13"/>
  <c r="AG68" i="13"/>
  <c r="AG34" i="13"/>
  <c r="AG84" i="13"/>
  <c r="AG50" i="13"/>
  <c r="AG67" i="13"/>
  <c r="AG31" i="13"/>
  <c r="AG63" i="12"/>
  <c r="AE45" i="11"/>
  <c r="AE79" i="11" s="1"/>
  <c r="AI184" i="30"/>
  <c r="AH81" i="13" s="1"/>
  <c r="AG64" i="12"/>
  <c r="AE48" i="18"/>
  <c r="AE82" i="18" s="1"/>
  <c r="AE99" i="18" s="1"/>
  <c r="AE48" i="11"/>
  <c r="AE82" i="11" s="1"/>
  <c r="AG66" i="12"/>
  <c r="AE45" i="18"/>
  <c r="AE79" i="18" s="1"/>
  <c r="AE96" i="18" s="1"/>
  <c r="AG78" i="13"/>
  <c r="AG61" i="13"/>
  <c r="AG32" i="13"/>
  <c r="AG83" i="13"/>
  <c r="AG66" i="13"/>
  <c r="AJ99" i="30"/>
  <c r="AJ152" i="30" s="1"/>
  <c r="AF48" i="11" s="1"/>
  <c r="AF82" i="11" s="1"/>
  <c r="AG67" i="12"/>
  <c r="AE47" i="11"/>
  <c r="AE81" i="11" s="1"/>
  <c r="AE47" i="18"/>
  <c r="AE81" i="18" s="1"/>
  <c r="AE98" i="18" s="1"/>
  <c r="AE49" i="11"/>
  <c r="AE83" i="11" s="1"/>
  <c r="AG65" i="12"/>
  <c r="AI187" i="30"/>
  <c r="AH50" i="13" s="1"/>
  <c r="AG44" i="13"/>
  <c r="AJ95" i="30"/>
  <c r="AJ148" i="30" s="1"/>
  <c r="AF44" i="11" s="1"/>
  <c r="AF78" i="11" s="1"/>
  <c r="AJ96" i="30"/>
  <c r="AJ149" i="30" s="1"/>
  <c r="AF45" i="18" s="1"/>
  <c r="AF79" i="18" s="1"/>
  <c r="AJ100" i="30"/>
  <c r="AJ153" i="30" s="1"/>
  <c r="AF49" i="18" s="1"/>
  <c r="AF83" i="18" s="1"/>
  <c r="AJ98" i="30"/>
  <c r="AJ151" i="30" s="1"/>
  <c r="AH65" i="12" s="1"/>
  <c r="AJ93" i="30"/>
  <c r="AJ146" i="30" s="1"/>
  <c r="AH60" i="12" s="1"/>
  <c r="AJ87" i="30"/>
  <c r="AJ140" i="30" s="1"/>
  <c r="AJ101" i="30"/>
  <c r="AJ154" i="30" s="1"/>
  <c r="AF50" i="11" s="1"/>
  <c r="AF84" i="11" s="1"/>
  <c r="AJ88" i="30"/>
  <c r="AJ141" i="30" s="1"/>
  <c r="AJ90" i="30"/>
  <c r="AJ143" i="30" s="1"/>
  <c r="AJ89" i="30"/>
  <c r="AJ142" i="30" s="1"/>
  <c r="AJ94" i="30"/>
  <c r="AJ147" i="30" s="1"/>
  <c r="AH61" i="12" s="1"/>
  <c r="AE46" i="18"/>
  <c r="AE80" i="18" s="1"/>
  <c r="AE97" i="18" s="1"/>
  <c r="AJ91" i="30"/>
  <c r="AJ144" i="30" s="1"/>
  <c r="AJ97" i="30"/>
  <c r="AJ150" i="30" s="1"/>
  <c r="AJ184" i="30" s="1"/>
  <c r="AE50" i="11"/>
  <c r="AE84" i="11" s="1"/>
  <c r="AE43" i="18"/>
  <c r="AE77" i="18" s="1"/>
  <c r="AE94" i="18" s="1"/>
  <c r="AI182" i="30"/>
  <c r="AH62" i="13" s="1"/>
  <c r="AG62" i="12"/>
  <c r="AE44" i="11"/>
  <c r="AE78" i="11" s="1"/>
  <c r="AE50" i="18"/>
  <c r="AE84" i="18" s="1"/>
  <c r="AE101" i="18" s="1"/>
  <c r="AG68" i="12"/>
  <c r="AE42" i="11"/>
  <c r="AE76" i="11" s="1"/>
  <c r="AG60" i="12"/>
  <c r="AI180" i="30"/>
  <c r="AH77" i="13" s="1"/>
  <c r="AI181" i="30"/>
  <c r="AH78" i="13" s="1"/>
  <c r="AE43" i="11"/>
  <c r="AE77" i="11" s="1"/>
  <c r="AE100" i="18"/>
  <c r="AK166" i="30"/>
  <c r="AF29" i="18"/>
  <c r="AF63" i="18" s="1"/>
  <c r="AH47" i="12"/>
  <c r="AF29" i="11"/>
  <c r="AF63" i="11" s="1"/>
  <c r="AF27" i="11"/>
  <c r="AF61" i="11" s="1"/>
  <c r="AF27" i="18"/>
  <c r="AF61" i="18" s="1"/>
  <c r="AH45" i="12"/>
  <c r="AK165" i="30"/>
  <c r="AH48" i="12"/>
  <c r="AF30" i="11"/>
  <c r="AF64" i="11" s="1"/>
  <c r="AF30" i="18"/>
  <c r="AF64" i="18" s="1"/>
  <c r="AF33" i="18"/>
  <c r="AF67" i="18" s="1"/>
  <c r="AH51" i="12"/>
  <c r="AF33" i="11"/>
  <c r="AF67" i="11" s="1"/>
  <c r="AH46" i="12"/>
  <c r="AF28" i="11"/>
  <c r="AF62" i="11" s="1"/>
  <c r="AF28" i="18"/>
  <c r="AF62" i="18" s="1"/>
  <c r="AF32" i="18"/>
  <c r="AF66" i="18" s="1"/>
  <c r="AH50" i="12"/>
  <c r="AF32" i="11"/>
  <c r="AF66" i="11" s="1"/>
  <c r="AH43" i="12"/>
  <c r="AF25" i="11"/>
  <c r="AF59" i="11" s="1"/>
  <c r="AF25" i="18"/>
  <c r="AF59" i="18" s="1"/>
  <c r="AE93" i="18"/>
  <c r="AK164" i="30"/>
  <c r="AK167" i="30"/>
  <c r="AF31" i="11"/>
  <c r="AF65" i="11" s="1"/>
  <c r="AH49" i="12"/>
  <c r="AF31" i="18"/>
  <c r="AF65" i="18" s="1"/>
  <c r="AK171" i="30"/>
  <c r="AJ52" i="30"/>
  <c r="AK170" i="30"/>
  <c r="AE95" i="18"/>
  <c r="AK168" i="30"/>
  <c r="AH44" i="12"/>
  <c r="AF26" i="11"/>
  <c r="AF60" i="11" s="1"/>
  <c r="AF26" i="18"/>
  <c r="AF60" i="18" s="1"/>
  <c r="AH32" i="13"/>
  <c r="AH66" i="13"/>
  <c r="AH49" i="13"/>
  <c r="AH83" i="13"/>
  <c r="AH85" i="13"/>
  <c r="AH34" i="13"/>
  <c r="AH68" i="13"/>
  <c r="AH51" i="13"/>
  <c r="AH80" i="13"/>
  <c r="AH29" i="13"/>
  <c r="AH63" i="13"/>
  <c r="AH46" i="13"/>
  <c r="AH82" i="13"/>
  <c r="AH31" i="13"/>
  <c r="AH48" i="13"/>
  <c r="AH65" i="13"/>
  <c r="AL31" i="30"/>
  <c r="AL48" i="30" s="1"/>
  <c r="AL67" i="30" s="1"/>
  <c r="AL30" i="30"/>
  <c r="AL47" i="30" s="1"/>
  <c r="AL83" i="30" s="1"/>
  <c r="AL29" i="30"/>
  <c r="AL46" i="30" s="1"/>
  <c r="AL82" i="30" s="1"/>
  <c r="AL28" i="30"/>
  <c r="AL45" i="30" s="1"/>
  <c r="AL81" i="30" s="1"/>
  <c r="AL27" i="30"/>
  <c r="AL44" i="30" s="1"/>
  <c r="AL80" i="30" s="1"/>
  <c r="AL26" i="30"/>
  <c r="AL43" i="30" s="1"/>
  <c r="AL79" i="30" s="1"/>
  <c r="AL24" i="30"/>
  <c r="AL41" i="30" s="1"/>
  <c r="AL77" i="30" s="1"/>
  <c r="AL25" i="30"/>
  <c r="AL42" i="30" s="1"/>
  <c r="AL61" i="30" s="1"/>
  <c r="AL23" i="30"/>
  <c r="AL40" i="30" s="1"/>
  <c r="AL59" i="30" s="1"/>
  <c r="AL22" i="30"/>
  <c r="AL39" i="30" s="1"/>
  <c r="AL75" i="30" s="1"/>
  <c r="AL21" i="30"/>
  <c r="AL38" i="30" s="1"/>
  <c r="AL57" i="30" s="1"/>
  <c r="AL20" i="30"/>
  <c r="AL37" i="30" s="1"/>
  <c r="AL73" i="30" s="1"/>
  <c r="AL19" i="30"/>
  <c r="AL36" i="30" s="1"/>
  <c r="AL55" i="30" s="1"/>
  <c r="AL17" i="30"/>
  <c r="AL34" i="30" s="1"/>
  <c r="AL70" i="30" s="1"/>
  <c r="AL18" i="30"/>
  <c r="AL35" i="30" s="1"/>
  <c r="AL71" i="30" s="1"/>
  <c r="H15" i="9"/>
  <c r="AF16" i="46" s="1"/>
  <c r="AM8" i="30"/>
  <c r="AM9" i="30" s="1"/>
  <c r="AH163" i="11" l="1"/>
  <c r="AH197" i="11" s="1"/>
  <c r="AH128" i="18"/>
  <c r="AH162" i="18" s="1"/>
  <c r="AH110" i="18"/>
  <c r="AH144" i="18" s="1"/>
  <c r="AH145" i="11"/>
  <c r="AH179" i="11" s="1"/>
  <c r="AH170" i="11"/>
  <c r="AH204" i="11" s="1"/>
  <c r="AH135" i="18"/>
  <c r="AH169" i="18" s="1"/>
  <c r="AH107" i="18"/>
  <c r="AH141" i="18" s="1"/>
  <c r="AH142" i="11"/>
  <c r="AH176" i="11" s="1"/>
  <c r="AH162" i="11"/>
  <c r="AH196" i="11" s="1"/>
  <c r="AH127" i="18"/>
  <c r="AH161" i="18" s="1"/>
  <c r="AH158" i="11"/>
  <c r="AH192" i="11" s="1"/>
  <c r="AH123" i="18"/>
  <c r="AH157" i="18" s="1"/>
  <c r="AG138" i="18"/>
  <c r="AH157" i="11"/>
  <c r="AH191" i="11" s="1"/>
  <c r="AH122" i="18"/>
  <c r="AH156" i="18" s="1"/>
  <c r="AH136" i="18"/>
  <c r="AH170" i="18" s="1"/>
  <c r="AH171" i="11"/>
  <c r="AH205" i="11" s="1"/>
  <c r="AH166" i="11"/>
  <c r="AH200" i="11" s="1"/>
  <c r="AH131" i="18"/>
  <c r="AH165" i="18" s="1"/>
  <c r="AH167" i="11"/>
  <c r="AH201" i="11" s="1"/>
  <c r="AH132" i="18"/>
  <c r="AH166" i="18" s="1"/>
  <c r="AH160" i="11"/>
  <c r="AH194" i="11" s="1"/>
  <c r="AH125" i="18"/>
  <c r="AH159" i="18" s="1"/>
  <c r="AG155" i="18"/>
  <c r="AH140" i="11"/>
  <c r="AH174" i="11" s="1"/>
  <c r="AH105" i="18"/>
  <c r="AH139" i="18" s="1"/>
  <c r="AH146" i="11"/>
  <c r="AH180" i="11" s="1"/>
  <c r="AH111" i="18"/>
  <c r="AH145" i="18" s="1"/>
  <c r="AH112" i="18"/>
  <c r="AH146" i="18" s="1"/>
  <c r="AH147" i="11"/>
  <c r="AH181" i="11" s="1"/>
  <c r="AH149" i="11"/>
  <c r="AH183" i="11" s="1"/>
  <c r="AH114" i="18"/>
  <c r="AH148" i="18" s="1"/>
  <c r="AH148" i="11"/>
  <c r="AH182" i="11" s="1"/>
  <c r="AH113" i="18"/>
  <c r="AH147" i="18" s="1"/>
  <c r="AH141" i="11"/>
  <c r="AH175" i="11" s="1"/>
  <c r="AH106" i="18"/>
  <c r="AH140" i="18" s="1"/>
  <c r="AH116" i="18"/>
  <c r="AH150" i="18" s="1"/>
  <c r="AH151" i="11"/>
  <c r="AH185" i="11" s="1"/>
  <c r="AH161" i="11"/>
  <c r="AH195" i="11" s="1"/>
  <c r="AH126" i="18"/>
  <c r="AH160" i="18" s="1"/>
  <c r="AH143" i="11"/>
  <c r="AH177" i="11" s="1"/>
  <c r="AH108" i="18"/>
  <c r="AH142" i="18" s="1"/>
  <c r="AH129" i="18"/>
  <c r="AH163" i="18" s="1"/>
  <c r="AH164" i="11"/>
  <c r="AH198" i="11" s="1"/>
  <c r="AH153" i="11"/>
  <c r="AH187" i="11" s="1"/>
  <c r="AH118" i="18"/>
  <c r="AH152" i="18" s="1"/>
  <c r="AH169" i="11"/>
  <c r="AH203" i="11" s="1"/>
  <c r="AH134" i="18"/>
  <c r="AH168" i="18" s="1"/>
  <c r="AH119" i="18"/>
  <c r="AH153" i="18" s="1"/>
  <c r="AH154" i="11"/>
  <c r="AH188" i="11" s="1"/>
  <c r="AH159" i="11"/>
  <c r="AH193" i="11" s="1"/>
  <c r="AH124" i="18"/>
  <c r="AH158" i="18" s="1"/>
  <c r="AH150" i="11"/>
  <c r="AH184" i="11" s="1"/>
  <c r="AH115" i="18"/>
  <c r="AH149" i="18" s="1"/>
  <c r="AH168" i="11"/>
  <c r="AH202" i="11" s="1"/>
  <c r="AH133" i="18"/>
  <c r="AH167" i="18" s="1"/>
  <c r="AH109" i="18"/>
  <c r="AH143" i="18" s="1"/>
  <c r="AH144" i="11"/>
  <c r="AH178" i="11" s="1"/>
  <c r="AH130" i="18"/>
  <c r="AH164" i="18" s="1"/>
  <c r="AH165" i="11"/>
  <c r="AH199" i="11" s="1"/>
  <c r="AH152" i="11"/>
  <c r="AH186" i="11" s="1"/>
  <c r="AH117" i="18"/>
  <c r="AH151" i="18" s="1"/>
  <c r="AM113" i="30"/>
  <c r="AM110" i="30"/>
  <c r="AM111" i="30"/>
  <c r="AM106" i="30"/>
  <c r="AM105" i="30"/>
  <c r="AM117" i="30"/>
  <c r="AM115" i="30"/>
  <c r="AM116" i="30"/>
  <c r="AM112" i="30"/>
  <c r="AM118" i="30"/>
  <c r="AM108" i="30"/>
  <c r="AM109" i="30"/>
  <c r="AM114" i="30"/>
  <c r="AM107" i="30"/>
  <c r="AM119" i="30"/>
  <c r="AM133" i="30"/>
  <c r="AM134" i="30"/>
  <c r="AM125" i="30"/>
  <c r="AM136" i="30"/>
  <c r="AM131" i="30"/>
  <c r="AM122" i="30"/>
  <c r="AM129" i="30"/>
  <c r="AM127" i="30"/>
  <c r="AM128" i="30"/>
  <c r="AM130" i="30"/>
  <c r="AM135" i="30"/>
  <c r="AM124" i="30"/>
  <c r="AM132" i="30"/>
  <c r="AM126" i="30"/>
  <c r="AM123" i="30"/>
  <c r="AM10" i="30"/>
  <c r="AM12" i="30"/>
  <c r="AM13" i="30"/>
  <c r="AL65" i="30"/>
  <c r="AL78" i="30"/>
  <c r="AL165" i="30" s="1"/>
  <c r="AL56" i="30"/>
  <c r="AL54" i="30"/>
  <c r="AL53" i="30"/>
  <c r="AL60" i="30"/>
  <c r="AL72" i="30"/>
  <c r="AL76" i="30"/>
  <c r="AL163" i="30" s="1"/>
  <c r="AL66" i="30"/>
  <c r="AL58" i="30"/>
  <c r="AL74" i="30"/>
  <c r="AL84" i="30"/>
  <c r="AL171" i="30" s="1"/>
  <c r="AL63" i="30"/>
  <c r="AL64" i="30"/>
  <c r="AL62" i="30"/>
  <c r="AH30" i="13"/>
  <c r="AF42" i="11"/>
  <c r="AF76" i="11" s="1"/>
  <c r="AJ180" i="30"/>
  <c r="AI60" i="13" s="1"/>
  <c r="AF42" i="18"/>
  <c r="AF76" i="18" s="1"/>
  <c r="AF93" i="18" s="1"/>
  <c r="AH67" i="13"/>
  <c r="AH64" i="13"/>
  <c r="AF45" i="11"/>
  <c r="AF79" i="11" s="1"/>
  <c r="AF44" i="18"/>
  <c r="AF78" i="18" s="1"/>
  <c r="AF95" i="18" s="1"/>
  <c r="AJ182" i="30"/>
  <c r="AI79" i="13" s="1"/>
  <c r="AH62" i="12"/>
  <c r="AH63" i="12"/>
  <c r="AH47" i="13"/>
  <c r="AH64" i="12"/>
  <c r="AJ183" i="30"/>
  <c r="AI63" i="13" s="1"/>
  <c r="AF48" i="18"/>
  <c r="AF82" i="18" s="1"/>
  <c r="AF99" i="18" s="1"/>
  <c r="AH66" i="12"/>
  <c r="AJ186" i="30"/>
  <c r="AI49" i="13" s="1"/>
  <c r="AK87" i="30"/>
  <c r="AK140" i="30" s="1"/>
  <c r="AF46" i="11"/>
  <c r="AF80" i="11" s="1"/>
  <c r="AJ187" i="30"/>
  <c r="AI33" i="13" s="1"/>
  <c r="AK93" i="30"/>
  <c r="AK146" i="30" s="1"/>
  <c r="AG42" i="11" s="1"/>
  <c r="AG76" i="11" s="1"/>
  <c r="AF47" i="18"/>
  <c r="AF81" i="18" s="1"/>
  <c r="AF98" i="18" s="1"/>
  <c r="AJ185" i="30"/>
  <c r="AI31" i="13" s="1"/>
  <c r="AH33" i="13"/>
  <c r="AF47" i="11"/>
  <c r="AF81" i="11" s="1"/>
  <c r="AH84" i="13"/>
  <c r="AK98" i="30"/>
  <c r="AK151" i="30" s="1"/>
  <c r="AI65" i="12" s="1"/>
  <c r="AK101" i="30"/>
  <c r="AK154" i="30" s="1"/>
  <c r="AK188" i="30" s="1"/>
  <c r="AK99" i="30"/>
  <c r="AK152" i="30" s="1"/>
  <c r="AG48" i="18" s="1"/>
  <c r="AG82" i="18" s="1"/>
  <c r="AH68" i="12"/>
  <c r="AK94" i="30"/>
  <c r="AK147" i="30" s="1"/>
  <c r="AI61" i="12" s="1"/>
  <c r="AF49" i="11"/>
  <c r="AF83" i="11" s="1"/>
  <c r="AF43" i="18"/>
  <c r="AF77" i="18" s="1"/>
  <c r="AF94" i="18" s="1"/>
  <c r="AJ188" i="30"/>
  <c r="AI34" i="13" s="1"/>
  <c r="AF43" i="11"/>
  <c r="AF77" i="11" s="1"/>
  <c r="AF50" i="18"/>
  <c r="AF84" i="18" s="1"/>
  <c r="AF101" i="18" s="1"/>
  <c r="AJ181" i="30"/>
  <c r="AI44" i="13" s="1"/>
  <c r="AK91" i="30"/>
  <c r="AK144" i="30" s="1"/>
  <c r="AK89" i="30"/>
  <c r="AK142" i="30" s="1"/>
  <c r="AK88" i="30"/>
  <c r="AK141" i="30" s="1"/>
  <c r="AK90" i="30"/>
  <c r="AK143" i="30" s="1"/>
  <c r="AK96" i="30"/>
  <c r="AK149" i="30" s="1"/>
  <c r="AG45" i="11" s="1"/>
  <c r="AG79" i="11" s="1"/>
  <c r="AK100" i="30"/>
  <c r="AK153" i="30" s="1"/>
  <c r="AG49" i="11" s="1"/>
  <c r="AG83" i="11" s="1"/>
  <c r="AH67" i="12"/>
  <c r="AF46" i="18"/>
  <c r="AF80" i="18" s="1"/>
  <c r="AF97" i="18" s="1"/>
  <c r="AK97" i="30"/>
  <c r="AK150" i="30" s="1"/>
  <c r="AI64" i="12" s="1"/>
  <c r="AK95" i="30"/>
  <c r="AK148" i="30" s="1"/>
  <c r="AI62" i="12" s="1"/>
  <c r="AH28" i="13"/>
  <c r="AH79" i="13"/>
  <c r="AH45" i="13"/>
  <c r="AH44" i="13"/>
  <c r="AH61" i="13"/>
  <c r="AH27" i="13"/>
  <c r="AH60" i="13"/>
  <c r="AH26" i="13"/>
  <c r="AF100" i="18"/>
  <c r="AF96" i="18"/>
  <c r="AL168" i="30"/>
  <c r="AG26" i="11"/>
  <c r="AG60" i="11" s="1"/>
  <c r="AI44" i="12"/>
  <c r="AG26" i="18"/>
  <c r="AG60" i="18" s="1"/>
  <c r="AI45" i="12"/>
  <c r="AG27" i="11"/>
  <c r="AG61" i="11" s="1"/>
  <c r="AG27" i="18"/>
  <c r="AG61" i="18" s="1"/>
  <c r="AL164" i="30"/>
  <c r="AL170" i="30"/>
  <c r="AL166" i="30"/>
  <c r="AL167" i="30"/>
  <c r="AI48" i="12"/>
  <c r="AG30" i="11"/>
  <c r="AG64" i="11" s="1"/>
  <c r="AG30" i="18"/>
  <c r="AG64" i="18" s="1"/>
  <c r="AG31" i="11"/>
  <c r="AG65" i="11" s="1"/>
  <c r="AG31" i="18"/>
  <c r="AG65" i="18" s="1"/>
  <c r="AI49" i="12"/>
  <c r="AI50" i="12"/>
  <c r="AG32" i="11"/>
  <c r="AG66" i="11" s="1"/>
  <c r="AG32" i="18"/>
  <c r="AG66" i="18" s="1"/>
  <c r="AG25" i="18"/>
  <c r="AG59" i="18" s="1"/>
  <c r="AI43" i="12"/>
  <c r="AG25" i="11"/>
  <c r="AG59" i="11" s="1"/>
  <c r="AG33" i="18"/>
  <c r="AG67" i="18" s="1"/>
  <c r="AI51" i="12"/>
  <c r="AG33" i="11"/>
  <c r="AG67" i="11" s="1"/>
  <c r="AG28" i="18"/>
  <c r="AG62" i="18" s="1"/>
  <c r="AG28" i="11"/>
  <c r="AG62" i="11" s="1"/>
  <c r="AI46" i="12"/>
  <c r="AL169" i="30"/>
  <c r="AK52" i="30"/>
  <c r="AI47" i="12"/>
  <c r="AG29" i="18"/>
  <c r="AG63" i="18" s="1"/>
  <c r="AG29" i="11"/>
  <c r="AG63" i="11" s="1"/>
  <c r="AI47" i="13"/>
  <c r="AI81" i="13"/>
  <c r="AI64" i="13"/>
  <c r="AI30" i="13"/>
  <c r="AM31" i="30"/>
  <c r="AM48" i="30" s="1"/>
  <c r="AM67" i="30" s="1"/>
  <c r="AM30" i="30"/>
  <c r="AM47" i="30" s="1"/>
  <c r="AM66" i="30" s="1"/>
  <c r="AM29" i="30"/>
  <c r="AM46" i="30" s="1"/>
  <c r="AM82" i="30" s="1"/>
  <c r="AM28" i="30"/>
  <c r="AM45" i="30" s="1"/>
  <c r="AM81" i="30" s="1"/>
  <c r="AM27" i="30"/>
  <c r="AM44" i="30" s="1"/>
  <c r="AM63" i="30" s="1"/>
  <c r="AM26" i="30"/>
  <c r="AM43" i="30" s="1"/>
  <c r="AM79" i="30" s="1"/>
  <c r="AM24" i="30"/>
  <c r="AM41" i="30" s="1"/>
  <c r="AM60" i="30" s="1"/>
  <c r="AM25" i="30"/>
  <c r="AM42" i="30" s="1"/>
  <c r="AM61" i="30" s="1"/>
  <c r="AM23" i="30"/>
  <c r="AM40" i="30" s="1"/>
  <c r="AM76" i="30" s="1"/>
  <c r="AM21" i="30"/>
  <c r="AM38" i="30" s="1"/>
  <c r="AM74" i="30" s="1"/>
  <c r="AM22" i="30"/>
  <c r="AM39" i="30" s="1"/>
  <c r="AM75" i="30" s="1"/>
  <c r="AM20" i="30"/>
  <c r="AM37" i="30" s="1"/>
  <c r="AM73" i="30" s="1"/>
  <c r="AM19" i="30"/>
  <c r="AM36" i="30" s="1"/>
  <c r="AM72" i="30" s="1"/>
  <c r="AM18" i="30"/>
  <c r="AM35" i="30" s="1"/>
  <c r="AM54" i="30" s="1"/>
  <c r="AM17" i="30"/>
  <c r="AM34" i="30" s="1"/>
  <c r="AM70" i="30" s="1"/>
  <c r="AN8" i="30"/>
  <c r="AN9" i="30" s="1"/>
  <c r="AI45" i="13" l="1"/>
  <c r="AH155" i="18"/>
  <c r="AI163" i="11"/>
  <c r="AI197" i="11" s="1"/>
  <c r="AI128" i="18"/>
  <c r="AI162" i="18" s="1"/>
  <c r="AI110" i="18"/>
  <c r="AI144" i="18" s="1"/>
  <c r="AI145" i="11"/>
  <c r="AI179" i="11" s="1"/>
  <c r="AI162" i="11"/>
  <c r="AI196" i="11" s="1"/>
  <c r="AI127" i="18"/>
  <c r="AI161" i="18" s="1"/>
  <c r="AI148" i="11"/>
  <c r="AI182" i="11" s="1"/>
  <c r="AI113" i="18"/>
  <c r="AI147" i="18" s="1"/>
  <c r="AI129" i="18"/>
  <c r="AI163" i="18" s="1"/>
  <c r="AI164" i="11"/>
  <c r="AI198" i="11" s="1"/>
  <c r="AI157" i="11"/>
  <c r="AI191" i="11" s="1"/>
  <c r="AI122" i="18"/>
  <c r="AI156" i="18" s="1"/>
  <c r="AI166" i="11"/>
  <c r="AI200" i="11" s="1"/>
  <c r="AI131" i="18"/>
  <c r="AI165" i="18" s="1"/>
  <c r="AI136" i="18"/>
  <c r="AI170" i="18" s="1"/>
  <c r="AI171" i="11"/>
  <c r="AI205" i="11" s="1"/>
  <c r="AI160" i="11"/>
  <c r="AI194" i="11" s="1"/>
  <c r="AI125" i="18"/>
  <c r="AI159" i="18" s="1"/>
  <c r="AI169" i="11"/>
  <c r="AI203" i="11" s="1"/>
  <c r="AI134" i="18"/>
  <c r="AI168" i="18" s="1"/>
  <c r="AI168" i="11"/>
  <c r="AI202" i="11" s="1"/>
  <c r="AI133" i="18"/>
  <c r="AI167" i="18" s="1"/>
  <c r="AI119" i="18"/>
  <c r="AI153" i="18" s="1"/>
  <c r="AI154" i="11"/>
  <c r="AI188" i="11" s="1"/>
  <c r="AI142" i="11"/>
  <c r="AI176" i="11" s="1"/>
  <c r="AI107" i="18"/>
  <c r="AI141" i="18" s="1"/>
  <c r="AI149" i="11"/>
  <c r="AI183" i="11" s="1"/>
  <c r="AI114" i="18"/>
  <c r="AI148" i="18" s="1"/>
  <c r="AI144" i="11"/>
  <c r="AI178" i="11" s="1"/>
  <c r="AI109" i="18"/>
  <c r="AI143" i="18" s="1"/>
  <c r="AI143" i="11"/>
  <c r="AI177" i="11" s="1"/>
  <c r="AI108" i="18"/>
  <c r="AI142" i="18" s="1"/>
  <c r="AI153" i="11"/>
  <c r="AI187" i="11" s="1"/>
  <c r="AI118" i="18"/>
  <c r="AI152" i="18" s="1"/>
  <c r="AI112" i="18"/>
  <c r="AI146" i="18" s="1"/>
  <c r="AI147" i="11"/>
  <c r="AI181" i="11" s="1"/>
  <c r="AH138" i="18"/>
  <c r="AI158" i="11"/>
  <c r="AI192" i="11" s="1"/>
  <c r="AI123" i="18"/>
  <c r="AI157" i="18" s="1"/>
  <c r="AI116" i="18"/>
  <c r="AI150" i="18" s="1"/>
  <c r="AI151" i="11"/>
  <c r="AI185" i="11" s="1"/>
  <c r="AI161" i="11"/>
  <c r="AI195" i="11" s="1"/>
  <c r="AI126" i="18"/>
  <c r="AI160" i="18" s="1"/>
  <c r="AI115" i="18"/>
  <c r="AI149" i="18" s="1"/>
  <c r="AI150" i="11"/>
  <c r="AI184" i="11" s="1"/>
  <c r="AI167" i="11"/>
  <c r="AI201" i="11" s="1"/>
  <c r="AI132" i="18"/>
  <c r="AI166" i="18" s="1"/>
  <c r="AI152" i="11"/>
  <c r="AI186" i="11" s="1"/>
  <c r="AI117" i="18"/>
  <c r="AI151" i="18" s="1"/>
  <c r="AI159" i="11"/>
  <c r="AI193" i="11" s="1"/>
  <c r="AI124" i="18"/>
  <c r="AI158" i="18" s="1"/>
  <c r="AI105" i="18"/>
  <c r="AI139" i="18" s="1"/>
  <c r="AI140" i="11"/>
  <c r="AI174" i="11" s="1"/>
  <c r="AI170" i="11"/>
  <c r="AI204" i="11" s="1"/>
  <c r="AI135" i="18"/>
  <c r="AI169" i="18" s="1"/>
  <c r="AI106" i="18"/>
  <c r="AI140" i="18" s="1"/>
  <c r="AI141" i="11"/>
  <c r="AI175" i="11" s="1"/>
  <c r="AI165" i="11"/>
  <c r="AI199" i="11" s="1"/>
  <c r="AI130" i="18"/>
  <c r="AI164" i="18" s="1"/>
  <c r="AI146" i="11"/>
  <c r="AI180" i="11" s="1"/>
  <c r="AI111" i="18"/>
  <c r="AI145" i="18" s="1"/>
  <c r="AN117" i="30"/>
  <c r="AN119" i="30"/>
  <c r="AN110" i="30"/>
  <c r="AN111" i="30"/>
  <c r="AN106" i="30"/>
  <c r="AN118" i="30"/>
  <c r="AN107" i="30"/>
  <c r="AN108" i="30"/>
  <c r="AN109" i="30"/>
  <c r="AN105" i="30"/>
  <c r="AN114" i="30"/>
  <c r="AN113" i="30"/>
  <c r="AN112" i="30"/>
  <c r="AN115" i="30"/>
  <c r="AN116" i="30"/>
  <c r="AN133" i="30"/>
  <c r="AN131" i="30"/>
  <c r="AN123" i="30"/>
  <c r="AN135" i="30"/>
  <c r="AN129" i="30"/>
  <c r="AN136" i="30"/>
  <c r="AN134" i="30"/>
  <c r="AN130" i="30"/>
  <c r="AN132" i="30"/>
  <c r="AN128" i="30"/>
  <c r="AN122" i="30"/>
  <c r="AN124" i="30"/>
  <c r="AN125" i="30"/>
  <c r="AN127" i="30"/>
  <c r="AN126" i="30"/>
  <c r="AN10" i="30"/>
  <c r="AN12" i="30"/>
  <c r="AN13" i="30"/>
  <c r="AI62" i="13"/>
  <c r="AI28" i="13"/>
  <c r="AM57" i="30"/>
  <c r="AI77" i="13"/>
  <c r="AM53" i="30"/>
  <c r="AM71" i="30"/>
  <c r="AI26" i="13"/>
  <c r="AM55" i="30"/>
  <c r="AM56" i="30"/>
  <c r="AM58" i="30"/>
  <c r="AM59" i="30"/>
  <c r="AM78" i="30"/>
  <c r="AM165" i="30" s="1"/>
  <c r="AM83" i="30"/>
  <c r="AM170" i="30" s="1"/>
  <c r="AM65" i="30"/>
  <c r="AM77" i="30"/>
  <c r="AM164" i="30" s="1"/>
  <c r="AM84" i="30"/>
  <c r="AM171" i="30" s="1"/>
  <c r="AM64" i="30"/>
  <c r="AM62" i="30"/>
  <c r="AM80" i="30"/>
  <c r="AM167" i="30" s="1"/>
  <c r="AI82" i="13"/>
  <c r="AI83" i="13"/>
  <c r="AK186" i="30"/>
  <c r="AJ32" i="13" s="1"/>
  <c r="AI66" i="13"/>
  <c r="AG50" i="11"/>
  <c r="AG84" i="11" s="1"/>
  <c r="AI50" i="13"/>
  <c r="AI67" i="13"/>
  <c r="AI84" i="13"/>
  <c r="AI32" i="13"/>
  <c r="AI80" i="13"/>
  <c r="AI29" i="13"/>
  <c r="AI46" i="13"/>
  <c r="AI63" i="12"/>
  <c r="AG49" i="18"/>
  <c r="AG83" i="18" s="1"/>
  <c r="AG100" i="18" s="1"/>
  <c r="AG48" i="11"/>
  <c r="AG82" i="11" s="1"/>
  <c r="AK180" i="30"/>
  <c r="AJ77" i="13" s="1"/>
  <c r="AI60" i="12"/>
  <c r="AI48" i="13"/>
  <c r="AI65" i="13"/>
  <c r="AK187" i="30"/>
  <c r="AJ84" i="13" s="1"/>
  <c r="AI67" i="12"/>
  <c r="AG42" i="18"/>
  <c r="AG76" i="18" s="1"/>
  <c r="AG93" i="18" s="1"/>
  <c r="AG50" i="18"/>
  <c r="AG84" i="18" s="1"/>
  <c r="AG101" i="18" s="1"/>
  <c r="AI68" i="12"/>
  <c r="AL90" i="30"/>
  <c r="AL143" i="30" s="1"/>
  <c r="AG43" i="18"/>
  <c r="AG77" i="18" s="1"/>
  <c r="AG94" i="18" s="1"/>
  <c r="AK184" i="30"/>
  <c r="AJ47" i="13" s="1"/>
  <c r="AG43" i="11"/>
  <c r="AG77" i="11" s="1"/>
  <c r="AG46" i="18"/>
  <c r="AG80" i="18" s="1"/>
  <c r="AG97" i="18" s="1"/>
  <c r="AK181" i="30"/>
  <c r="AJ44" i="13" s="1"/>
  <c r="AG46" i="11"/>
  <c r="AG80" i="11" s="1"/>
  <c r="AI68" i="13"/>
  <c r="AI61" i="13"/>
  <c r="AI66" i="12"/>
  <c r="AL91" i="30"/>
  <c r="AL144" i="30" s="1"/>
  <c r="AG45" i="18"/>
  <c r="AG79" i="18" s="1"/>
  <c r="AG96" i="18" s="1"/>
  <c r="AK183" i="30"/>
  <c r="AJ29" i="13" s="1"/>
  <c r="AI27" i="13"/>
  <c r="AI85" i="13"/>
  <c r="AI51" i="13"/>
  <c r="AL87" i="30"/>
  <c r="AL140" i="30" s="1"/>
  <c r="AI78" i="13"/>
  <c r="AL88" i="30"/>
  <c r="AL141" i="30" s="1"/>
  <c r="AL101" i="30"/>
  <c r="AL154" i="30" s="1"/>
  <c r="AH50" i="18" s="1"/>
  <c r="AH84" i="18" s="1"/>
  <c r="AL98" i="30"/>
  <c r="AL151" i="30" s="1"/>
  <c r="AJ65" i="12" s="1"/>
  <c r="AL93" i="30"/>
  <c r="AL146" i="30" s="1"/>
  <c r="AH42" i="18" s="1"/>
  <c r="AH76" i="18" s="1"/>
  <c r="AL95" i="30"/>
  <c r="AL148" i="30" s="1"/>
  <c r="AJ62" i="12" s="1"/>
  <c r="AL99" i="30"/>
  <c r="AL152" i="30" s="1"/>
  <c r="AH48" i="18" s="1"/>
  <c r="AH82" i="18" s="1"/>
  <c r="AL97" i="30"/>
  <c r="AL150" i="30" s="1"/>
  <c r="AJ64" i="12" s="1"/>
  <c r="AL96" i="30"/>
  <c r="AL149" i="30" s="1"/>
  <c r="AJ63" i="12" s="1"/>
  <c r="AL89" i="30"/>
  <c r="AL142" i="30" s="1"/>
  <c r="AL100" i="30"/>
  <c r="AL153" i="30" s="1"/>
  <c r="AH49" i="18" s="1"/>
  <c r="AH83" i="18" s="1"/>
  <c r="AL94" i="30"/>
  <c r="AL147" i="30" s="1"/>
  <c r="AJ61" i="12" s="1"/>
  <c r="AG44" i="11"/>
  <c r="AG78" i="11" s="1"/>
  <c r="AK182" i="30"/>
  <c r="AJ79" i="13" s="1"/>
  <c r="AG44" i="18"/>
  <c r="AG78" i="18" s="1"/>
  <c r="AG95" i="18" s="1"/>
  <c r="AK185" i="30"/>
  <c r="AJ82" i="13" s="1"/>
  <c r="AG47" i="18"/>
  <c r="AG81" i="18" s="1"/>
  <c r="AG98" i="18" s="1"/>
  <c r="AG47" i="11"/>
  <c r="AG81" i="11" s="1"/>
  <c r="AJ46" i="12"/>
  <c r="AH28" i="11"/>
  <c r="AH62" i="11" s="1"/>
  <c r="AH28" i="18"/>
  <c r="AH62" i="18" s="1"/>
  <c r="AH32" i="18"/>
  <c r="AH66" i="18" s="1"/>
  <c r="AJ50" i="12"/>
  <c r="AH32" i="11"/>
  <c r="AH66" i="11" s="1"/>
  <c r="AM166" i="30"/>
  <c r="AM163" i="30"/>
  <c r="AG99" i="18"/>
  <c r="AL52" i="30"/>
  <c r="AJ44" i="12"/>
  <c r="AH26" i="18"/>
  <c r="AH60" i="18" s="1"/>
  <c r="AH26" i="11"/>
  <c r="AH60" i="11" s="1"/>
  <c r="AM169" i="30"/>
  <c r="AM168" i="30"/>
  <c r="AH33" i="11"/>
  <c r="AH67" i="11" s="1"/>
  <c r="AJ51" i="12"/>
  <c r="AH33" i="18"/>
  <c r="AH67" i="18" s="1"/>
  <c r="AJ49" i="12"/>
  <c r="AH31" i="18"/>
  <c r="AH65" i="18" s="1"/>
  <c r="AH31" i="11"/>
  <c r="AH65" i="11" s="1"/>
  <c r="AH30" i="18"/>
  <c r="AH64" i="18" s="1"/>
  <c r="AH30" i="11"/>
  <c r="AH64" i="11" s="1"/>
  <c r="AJ48" i="12"/>
  <c r="AJ43" i="12"/>
  <c r="AH25" i="11"/>
  <c r="AH59" i="11" s="1"/>
  <c r="AH25" i="18"/>
  <c r="AH59" i="18" s="1"/>
  <c r="AJ47" i="12"/>
  <c r="AH29" i="11"/>
  <c r="AH63" i="11" s="1"/>
  <c r="AH29" i="18"/>
  <c r="AH63" i="18" s="1"/>
  <c r="AH27" i="18"/>
  <c r="AH61" i="18" s="1"/>
  <c r="AJ45" i="12"/>
  <c r="AH27" i="11"/>
  <c r="AH61" i="11" s="1"/>
  <c r="AJ34" i="13"/>
  <c r="AJ51" i="13"/>
  <c r="AJ85" i="13"/>
  <c r="AJ68" i="13"/>
  <c r="AN31" i="30"/>
  <c r="AN48" i="30" s="1"/>
  <c r="AN84" i="30" s="1"/>
  <c r="AN30" i="30"/>
  <c r="AN47" i="30" s="1"/>
  <c r="AN83" i="30" s="1"/>
  <c r="AN29" i="30"/>
  <c r="AN46" i="30" s="1"/>
  <c r="AN82" i="30" s="1"/>
  <c r="AN28" i="30"/>
  <c r="AN45" i="30" s="1"/>
  <c r="AN81" i="30" s="1"/>
  <c r="AN27" i="30"/>
  <c r="AN44" i="30" s="1"/>
  <c r="AN63" i="30" s="1"/>
  <c r="AN26" i="30"/>
  <c r="AN43" i="30" s="1"/>
  <c r="AN62" i="30" s="1"/>
  <c r="AN24" i="30"/>
  <c r="AN41" i="30" s="1"/>
  <c r="AN77" i="30" s="1"/>
  <c r="AN25" i="30"/>
  <c r="AN42" i="30" s="1"/>
  <c r="AN61" i="30" s="1"/>
  <c r="AN23" i="30"/>
  <c r="AN40" i="30" s="1"/>
  <c r="AN59" i="30" s="1"/>
  <c r="AN21" i="30"/>
  <c r="AN38" i="30" s="1"/>
  <c r="AN74" i="30" s="1"/>
  <c r="AN22" i="30"/>
  <c r="AN39" i="30" s="1"/>
  <c r="AN58" i="30" s="1"/>
  <c r="AN20" i="30"/>
  <c r="AN37" i="30" s="1"/>
  <c r="AN56" i="30" s="1"/>
  <c r="AN19" i="30"/>
  <c r="AN36" i="30" s="1"/>
  <c r="AN55" i="30" s="1"/>
  <c r="AN17" i="30"/>
  <c r="AN34" i="30" s="1"/>
  <c r="AN53" i="30" s="1"/>
  <c r="AN18" i="30"/>
  <c r="AN35" i="30" s="1"/>
  <c r="AN54" i="30" s="1"/>
  <c r="AO8" i="30"/>
  <c r="AO9" i="30" s="1"/>
  <c r="AJ167" i="11" l="1"/>
  <c r="AJ201" i="11" s="1"/>
  <c r="AJ132" i="18"/>
  <c r="AJ166" i="18" s="1"/>
  <c r="AJ119" i="18"/>
  <c r="AJ153" i="18" s="1"/>
  <c r="AJ154" i="11"/>
  <c r="AJ188" i="11" s="1"/>
  <c r="AJ134" i="18"/>
  <c r="AJ168" i="18" s="1"/>
  <c r="AJ169" i="11"/>
  <c r="AJ203" i="11" s="1"/>
  <c r="AJ165" i="11"/>
  <c r="AJ199" i="11" s="1"/>
  <c r="AJ130" i="18"/>
  <c r="AJ164" i="18" s="1"/>
  <c r="AJ136" i="18"/>
  <c r="AJ170" i="18" s="1"/>
  <c r="AJ171" i="11"/>
  <c r="AJ205" i="11" s="1"/>
  <c r="AJ117" i="18"/>
  <c r="AJ151" i="18" s="1"/>
  <c r="AJ152" i="11"/>
  <c r="AJ186" i="11" s="1"/>
  <c r="AJ129" i="18"/>
  <c r="AJ163" i="18" s="1"/>
  <c r="AJ164" i="11"/>
  <c r="AJ198" i="11" s="1"/>
  <c r="AJ170" i="11"/>
  <c r="AJ204" i="11" s="1"/>
  <c r="AJ135" i="18"/>
  <c r="AJ169" i="18" s="1"/>
  <c r="AJ158" i="11"/>
  <c r="AJ192" i="11" s="1"/>
  <c r="AJ123" i="18"/>
  <c r="AJ157" i="18" s="1"/>
  <c r="AJ166" i="11"/>
  <c r="AJ200" i="11" s="1"/>
  <c r="AJ131" i="18"/>
  <c r="AJ165" i="18" s="1"/>
  <c r="AJ168" i="11"/>
  <c r="AJ202" i="11" s="1"/>
  <c r="AJ133" i="18"/>
  <c r="AJ167" i="18" s="1"/>
  <c r="AJ116" i="18"/>
  <c r="AJ150" i="18" s="1"/>
  <c r="AJ151" i="11"/>
  <c r="AJ185" i="11" s="1"/>
  <c r="AI155" i="18"/>
  <c r="AJ150" i="11"/>
  <c r="AJ184" i="11" s="1"/>
  <c r="AJ115" i="18"/>
  <c r="AJ149" i="18" s="1"/>
  <c r="AJ147" i="11"/>
  <c r="AJ181" i="11" s="1"/>
  <c r="AJ112" i="18"/>
  <c r="AJ146" i="18" s="1"/>
  <c r="AJ148" i="11"/>
  <c r="AJ182" i="11" s="1"/>
  <c r="AJ113" i="18"/>
  <c r="AJ147" i="18" s="1"/>
  <c r="AJ105" i="18"/>
  <c r="AJ139" i="18" s="1"/>
  <c r="AJ140" i="11"/>
  <c r="AJ174" i="11" s="1"/>
  <c r="AJ109" i="18"/>
  <c r="AJ143" i="18" s="1"/>
  <c r="AJ144" i="11"/>
  <c r="AJ178" i="11" s="1"/>
  <c r="AJ143" i="11"/>
  <c r="AJ177" i="11" s="1"/>
  <c r="AJ108" i="18"/>
  <c r="AJ142" i="18" s="1"/>
  <c r="AI138" i="18"/>
  <c r="AJ162" i="11"/>
  <c r="AJ196" i="11" s="1"/>
  <c r="AJ127" i="18"/>
  <c r="AJ161" i="18" s="1"/>
  <c r="AJ142" i="11"/>
  <c r="AJ176" i="11" s="1"/>
  <c r="AJ107" i="18"/>
  <c r="AJ141" i="18" s="1"/>
  <c r="AJ161" i="11"/>
  <c r="AJ195" i="11" s="1"/>
  <c r="AJ126" i="18"/>
  <c r="AJ160" i="18" s="1"/>
  <c r="AJ124" i="18"/>
  <c r="AJ158" i="18" s="1"/>
  <c r="AJ159" i="11"/>
  <c r="AJ193" i="11" s="1"/>
  <c r="AJ141" i="11"/>
  <c r="AJ175" i="11" s="1"/>
  <c r="AJ106" i="18"/>
  <c r="AJ140" i="18" s="1"/>
  <c r="AJ125" i="18"/>
  <c r="AJ159" i="18" s="1"/>
  <c r="AJ160" i="11"/>
  <c r="AJ194" i="11" s="1"/>
  <c r="AJ153" i="11"/>
  <c r="AJ187" i="11" s="1"/>
  <c r="AJ118" i="18"/>
  <c r="AJ152" i="18" s="1"/>
  <c r="AJ157" i="11"/>
  <c r="AJ191" i="11" s="1"/>
  <c r="AJ122" i="18"/>
  <c r="AJ156" i="18" s="1"/>
  <c r="AJ111" i="18"/>
  <c r="AJ145" i="18" s="1"/>
  <c r="AJ146" i="11"/>
  <c r="AJ180" i="11" s="1"/>
  <c r="AJ149" i="11"/>
  <c r="AJ183" i="11" s="1"/>
  <c r="AJ114" i="18"/>
  <c r="AJ148" i="18" s="1"/>
  <c r="AJ128" i="18"/>
  <c r="AJ162" i="18" s="1"/>
  <c r="AJ163" i="11"/>
  <c r="AJ197" i="11" s="1"/>
  <c r="AJ110" i="18"/>
  <c r="AJ144" i="18" s="1"/>
  <c r="AJ145" i="11"/>
  <c r="AJ179" i="11" s="1"/>
  <c r="AO112" i="30"/>
  <c r="AO116" i="30"/>
  <c r="AO119" i="30"/>
  <c r="AO107" i="30"/>
  <c r="AO111" i="30"/>
  <c r="AO118" i="30"/>
  <c r="AO115" i="30"/>
  <c r="AO106" i="30"/>
  <c r="AO114" i="30"/>
  <c r="AO110" i="30"/>
  <c r="AO117" i="30"/>
  <c r="AO109" i="30"/>
  <c r="AO108" i="30"/>
  <c r="AO105" i="30"/>
  <c r="AO113" i="30"/>
  <c r="AO126" i="30"/>
  <c r="AO133" i="30"/>
  <c r="AO136" i="30"/>
  <c r="AO125" i="30"/>
  <c r="AO131" i="30"/>
  <c r="AO124" i="30"/>
  <c r="AO123" i="30"/>
  <c r="AO135" i="30"/>
  <c r="AO130" i="30"/>
  <c r="AO134" i="30"/>
  <c r="AO128" i="30"/>
  <c r="AO132" i="30"/>
  <c r="AO127" i="30"/>
  <c r="AO122" i="30"/>
  <c r="AO129" i="30"/>
  <c r="AO10" i="30"/>
  <c r="AO12" i="30"/>
  <c r="AO13" i="30"/>
  <c r="AJ49" i="13"/>
  <c r="AJ66" i="13"/>
  <c r="AJ83" i="13"/>
  <c r="AN80" i="30"/>
  <c r="AN167" i="30" s="1"/>
  <c r="AN67" i="30"/>
  <c r="AN79" i="30"/>
  <c r="AN166" i="30" s="1"/>
  <c r="AN66" i="30"/>
  <c r="AN75" i="30"/>
  <c r="AN78" i="30"/>
  <c r="AN165" i="30" s="1"/>
  <c r="AN71" i="30"/>
  <c r="AN72" i="30"/>
  <c r="AN70" i="30"/>
  <c r="AN73" i="30"/>
  <c r="AN57" i="30"/>
  <c r="AN64" i="30"/>
  <c r="AN76" i="30"/>
  <c r="AN163" i="30" s="1"/>
  <c r="AN60" i="30"/>
  <c r="AN65" i="30"/>
  <c r="AJ60" i="13"/>
  <c r="AJ26" i="13"/>
  <c r="AJ50" i="13"/>
  <c r="AJ67" i="13"/>
  <c r="AJ33" i="13"/>
  <c r="AH46" i="18"/>
  <c r="AH80" i="18" s="1"/>
  <c r="AH97" i="18" s="1"/>
  <c r="AL183" i="30"/>
  <c r="AK29" i="13" s="1"/>
  <c r="AH43" i="11"/>
  <c r="AH77" i="11" s="1"/>
  <c r="AJ78" i="13"/>
  <c r="AH43" i="18"/>
  <c r="AH77" i="18" s="1"/>
  <c r="AH94" i="18" s="1"/>
  <c r="AJ61" i="13"/>
  <c r="AJ27" i="13"/>
  <c r="AL181" i="30"/>
  <c r="AK61" i="13" s="1"/>
  <c r="AH46" i="11"/>
  <c r="AH80" i="11" s="1"/>
  <c r="AL186" i="30"/>
  <c r="AK83" i="13" s="1"/>
  <c r="AH48" i="11"/>
  <c r="AH82" i="11" s="1"/>
  <c r="AJ66" i="12"/>
  <c r="AJ64" i="13"/>
  <c r="AJ30" i="13"/>
  <c r="AJ81" i="13"/>
  <c r="AH49" i="11"/>
  <c r="AH83" i="11" s="1"/>
  <c r="AJ46" i="13"/>
  <c r="AJ63" i="13"/>
  <c r="AM100" i="30"/>
  <c r="AM153" i="30" s="1"/>
  <c r="AI49" i="18" s="1"/>
  <c r="AI83" i="18" s="1"/>
  <c r="AM98" i="30"/>
  <c r="AM151" i="30" s="1"/>
  <c r="AK65" i="12" s="1"/>
  <c r="AH45" i="11"/>
  <c r="AH79" i="11" s="1"/>
  <c r="AJ80" i="13"/>
  <c r="AH45" i="18"/>
  <c r="AH79" i="18" s="1"/>
  <c r="AH96" i="18" s="1"/>
  <c r="AH42" i="11"/>
  <c r="AH76" i="11" s="1"/>
  <c r="AL180" i="30"/>
  <c r="AK26" i="13" s="1"/>
  <c r="AJ60" i="12"/>
  <c r="AM89" i="30"/>
  <c r="AM142" i="30" s="1"/>
  <c r="AL187" i="30"/>
  <c r="AK33" i="13" s="1"/>
  <c r="AL184" i="30"/>
  <c r="AK47" i="13" s="1"/>
  <c r="AM88" i="30"/>
  <c r="AM141" i="30" s="1"/>
  <c r="AJ67" i="12"/>
  <c r="AM93" i="30"/>
  <c r="AM146" i="30" s="1"/>
  <c r="AK60" i="12" s="1"/>
  <c r="AM94" i="30"/>
  <c r="AM147" i="30" s="1"/>
  <c r="AI43" i="11" s="1"/>
  <c r="AI77" i="11" s="1"/>
  <c r="AM101" i="30"/>
  <c r="AM154" i="30" s="1"/>
  <c r="AI50" i="11" s="1"/>
  <c r="AI84" i="11" s="1"/>
  <c r="AM90" i="30"/>
  <c r="AM143" i="30" s="1"/>
  <c r="AM96" i="30"/>
  <c r="AM149" i="30" s="1"/>
  <c r="AK63" i="12" s="1"/>
  <c r="AM95" i="30"/>
  <c r="AM148" i="30" s="1"/>
  <c r="AI44" i="11" s="1"/>
  <c r="AI78" i="11" s="1"/>
  <c r="AM87" i="30"/>
  <c r="AM140" i="30" s="1"/>
  <c r="AM99" i="30"/>
  <c r="AM152" i="30" s="1"/>
  <c r="AM186" i="30" s="1"/>
  <c r="AM97" i="30"/>
  <c r="AM150" i="30" s="1"/>
  <c r="AI46" i="11" s="1"/>
  <c r="AI80" i="11" s="1"/>
  <c r="AM91" i="30"/>
  <c r="AM144" i="30" s="1"/>
  <c r="AJ31" i="13"/>
  <c r="AJ28" i="13"/>
  <c r="AJ62" i="13"/>
  <c r="AJ45" i="13"/>
  <c r="AJ48" i="13"/>
  <c r="AJ65" i="13"/>
  <c r="AL182" i="30"/>
  <c r="AK62" i="13" s="1"/>
  <c r="AH44" i="11"/>
  <c r="AH78" i="11" s="1"/>
  <c r="AH44" i="18"/>
  <c r="AH78" i="18" s="1"/>
  <c r="AH95" i="18" s="1"/>
  <c r="AH47" i="11"/>
  <c r="AH81" i="11" s="1"/>
  <c r="AL185" i="30"/>
  <c r="AK31" i="13" s="1"/>
  <c r="AH47" i="18"/>
  <c r="AH81" i="18" s="1"/>
  <c r="AH98" i="18" s="1"/>
  <c r="AH50" i="11"/>
  <c r="AH84" i="11" s="1"/>
  <c r="AJ68" i="12"/>
  <c r="AL188" i="30"/>
  <c r="AK51" i="13" s="1"/>
  <c r="AH100" i="18"/>
  <c r="AH99" i="18"/>
  <c r="AK51" i="12"/>
  <c r="AI33" i="11"/>
  <c r="AI67" i="11" s="1"/>
  <c r="AI33" i="18"/>
  <c r="AI67" i="18" s="1"/>
  <c r="AN169" i="30"/>
  <c r="AH101" i="18"/>
  <c r="AI25" i="11"/>
  <c r="AI59" i="11" s="1"/>
  <c r="AK43" i="12"/>
  <c r="AI25" i="18"/>
  <c r="AI59" i="18" s="1"/>
  <c r="AK46" i="12"/>
  <c r="AI28" i="11"/>
  <c r="AI62" i="11" s="1"/>
  <c r="AI28" i="18"/>
  <c r="AI62" i="18" s="1"/>
  <c r="AI29" i="11"/>
  <c r="AI63" i="11" s="1"/>
  <c r="AK47" i="12"/>
  <c r="AI29" i="18"/>
  <c r="AI63" i="18" s="1"/>
  <c r="AI30" i="11"/>
  <c r="AI64" i="11" s="1"/>
  <c r="AK48" i="12"/>
  <c r="AI30" i="18"/>
  <c r="AI64" i="18" s="1"/>
  <c r="AN170" i="30"/>
  <c r="AI32" i="11"/>
  <c r="AI66" i="11" s="1"/>
  <c r="AK50" i="12"/>
  <c r="AI32" i="18"/>
  <c r="AI66" i="18" s="1"/>
  <c r="AN168" i="30"/>
  <c r="AK45" i="12"/>
  <c r="AI27" i="11"/>
  <c r="AI61" i="11" s="1"/>
  <c r="AI27" i="18"/>
  <c r="AI61" i="18" s="1"/>
  <c r="AN164" i="30"/>
  <c r="AI26" i="18"/>
  <c r="AI60" i="18" s="1"/>
  <c r="AK44" i="12"/>
  <c r="AI26" i="11"/>
  <c r="AI60" i="11" s="1"/>
  <c r="AM52" i="30"/>
  <c r="AN171" i="30"/>
  <c r="AH93" i="18"/>
  <c r="AI31" i="18"/>
  <c r="AI65" i="18" s="1"/>
  <c r="AK49" i="12"/>
  <c r="AI31" i="11"/>
  <c r="AI65" i="11" s="1"/>
  <c r="AO31" i="30"/>
  <c r="AO48" i="30" s="1"/>
  <c r="AO67" i="30" s="1"/>
  <c r="AO30" i="30"/>
  <c r="AO47" i="30" s="1"/>
  <c r="AO66" i="30" s="1"/>
  <c r="AO29" i="30"/>
  <c r="AO46" i="30" s="1"/>
  <c r="AO82" i="30" s="1"/>
  <c r="AO28" i="30"/>
  <c r="AO45" i="30" s="1"/>
  <c r="AO64" i="30" s="1"/>
  <c r="AO27" i="30"/>
  <c r="AO44" i="30" s="1"/>
  <c r="AO80" i="30" s="1"/>
  <c r="AO26" i="30"/>
  <c r="AO43" i="30" s="1"/>
  <c r="AO79" i="30" s="1"/>
  <c r="AO24" i="30"/>
  <c r="AO41" i="30" s="1"/>
  <c r="AO60" i="30" s="1"/>
  <c r="AO25" i="30"/>
  <c r="AO42" i="30" s="1"/>
  <c r="AO61" i="30" s="1"/>
  <c r="AO23" i="30"/>
  <c r="AO40" i="30" s="1"/>
  <c r="AO59" i="30" s="1"/>
  <c r="AO21" i="30"/>
  <c r="AO38" i="30" s="1"/>
  <c r="AO74" i="30" s="1"/>
  <c r="AO22" i="30"/>
  <c r="AO39" i="30" s="1"/>
  <c r="AO75" i="30" s="1"/>
  <c r="AO19" i="30"/>
  <c r="AO36" i="30" s="1"/>
  <c r="AO55" i="30" s="1"/>
  <c r="AO20" i="30"/>
  <c r="AO37" i="30" s="1"/>
  <c r="AO56" i="30" s="1"/>
  <c r="AO18" i="30"/>
  <c r="AO35" i="30" s="1"/>
  <c r="AO71" i="30" s="1"/>
  <c r="AO17" i="30"/>
  <c r="AO34" i="30" s="1"/>
  <c r="AO53" i="30" s="1"/>
  <c r="AP8" i="30"/>
  <c r="AP9" i="30" s="1"/>
  <c r="AK169" i="11" l="1"/>
  <c r="AK203" i="11" s="1"/>
  <c r="AK134" i="18"/>
  <c r="AK168" i="18" s="1"/>
  <c r="AK154" i="11"/>
  <c r="AK188" i="11" s="1"/>
  <c r="AK119" i="18"/>
  <c r="AK153" i="18" s="1"/>
  <c r="AK130" i="18"/>
  <c r="AK164" i="18" s="1"/>
  <c r="AK165" i="11"/>
  <c r="AK199" i="11" s="1"/>
  <c r="AK151" i="11"/>
  <c r="AK185" i="11" s="1"/>
  <c r="AK116" i="18"/>
  <c r="AK150" i="18" s="1"/>
  <c r="AK170" i="11"/>
  <c r="AK204" i="11" s="1"/>
  <c r="AK135" i="18"/>
  <c r="AK169" i="18" s="1"/>
  <c r="AK147" i="11"/>
  <c r="AK181" i="11" s="1"/>
  <c r="AK112" i="18"/>
  <c r="AK146" i="18" s="1"/>
  <c r="AK158" i="11"/>
  <c r="AK192" i="11" s="1"/>
  <c r="AK123" i="18"/>
  <c r="AK157" i="18" s="1"/>
  <c r="AK124" i="18"/>
  <c r="AK158" i="18" s="1"/>
  <c r="AK159" i="11"/>
  <c r="AK193" i="11" s="1"/>
  <c r="AK166" i="11"/>
  <c r="AK200" i="11" s="1"/>
  <c r="AK131" i="18"/>
  <c r="AK165" i="18" s="1"/>
  <c r="AK160" i="11"/>
  <c r="AK194" i="11" s="1"/>
  <c r="AK125" i="18"/>
  <c r="AK159" i="18" s="1"/>
  <c r="AK171" i="11"/>
  <c r="AK205" i="11" s="1"/>
  <c r="AK136" i="18"/>
  <c r="AK170" i="18" s="1"/>
  <c r="AK168" i="11"/>
  <c r="AK202" i="11" s="1"/>
  <c r="AK133" i="18"/>
  <c r="AK167" i="18" s="1"/>
  <c r="AK161" i="11"/>
  <c r="AK195" i="11" s="1"/>
  <c r="AK126" i="18"/>
  <c r="AK160" i="18" s="1"/>
  <c r="AK148" i="11"/>
  <c r="AK182" i="11" s="1"/>
  <c r="AK113" i="18"/>
  <c r="AK147" i="18" s="1"/>
  <c r="AK105" i="18"/>
  <c r="AK139" i="18" s="1"/>
  <c r="AK140" i="11"/>
  <c r="AK174" i="11" s="1"/>
  <c r="AK143" i="11"/>
  <c r="AK177" i="11" s="1"/>
  <c r="AK108" i="18"/>
  <c r="AK142" i="18" s="1"/>
  <c r="AK109" i="18"/>
  <c r="AK143" i="18" s="1"/>
  <c r="AK144" i="11"/>
  <c r="AK178" i="11" s="1"/>
  <c r="AK117" i="18"/>
  <c r="AK151" i="18" s="1"/>
  <c r="AK152" i="11"/>
  <c r="AK186" i="11" s="1"/>
  <c r="AK110" i="18"/>
  <c r="AK144" i="18" s="1"/>
  <c r="AK145" i="11"/>
  <c r="AK179" i="11" s="1"/>
  <c r="AK129" i="18"/>
  <c r="AK163" i="18" s="1"/>
  <c r="AK164" i="11"/>
  <c r="AK198" i="11" s="1"/>
  <c r="AK141" i="11"/>
  <c r="AK175" i="11" s="1"/>
  <c r="AK106" i="18"/>
  <c r="AK140" i="18" s="1"/>
  <c r="AJ138" i="18"/>
  <c r="AK122" i="18"/>
  <c r="AK156" i="18" s="1"/>
  <c r="AK157" i="11"/>
  <c r="AK191" i="11" s="1"/>
  <c r="AK150" i="11"/>
  <c r="AK184" i="11" s="1"/>
  <c r="AK115" i="18"/>
  <c r="AK149" i="18" s="1"/>
  <c r="AK149" i="11"/>
  <c r="AK183" i="11" s="1"/>
  <c r="AK114" i="18"/>
  <c r="AK148" i="18" s="1"/>
  <c r="AK162" i="11"/>
  <c r="AK196" i="11" s="1"/>
  <c r="AK127" i="18"/>
  <c r="AK161" i="18" s="1"/>
  <c r="AK153" i="11"/>
  <c r="AK187" i="11" s="1"/>
  <c r="AK118" i="18"/>
  <c r="AK152" i="18" s="1"/>
  <c r="AK167" i="11"/>
  <c r="AK201" i="11" s="1"/>
  <c r="AK132" i="18"/>
  <c r="AK166" i="18" s="1"/>
  <c r="AK146" i="11"/>
  <c r="AK180" i="11" s="1"/>
  <c r="AK111" i="18"/>
  <c r="AK145" i="18" s="1"/>
  <c r="AJ155" i="18"/>
  <c r="AK128" i="18"/>
  <c r="AK162" i="18" s="1"/>
  <c r="AK163" i="11"/>
  <c r="AK197" i="11" s="1"/>
  <c r="AK107" i="18"/>
  <c r="AK141" i="18" s="1"/>
  <c r="AK142" i="11"/>
  <c r="AK176" i="11" s="1"/>
  <c r="AP113" i="30"/>
  <c r="AP111" i="30"/>
  <c r="AP110" i="30"/>
  <c r="AP107" i="30"/>
  <c r="AP112" i="30"/>
  <c r="AP108" i="30"/>
  <c r="AP118" i="30"/>
  <c r="AP115" i="30"/>
  <c r="AP114" i="30"/>
  <c r="AP105" i="30"/>
  <c r="AP106" i="30"/>
  <c r="AP119" i="30"/>
  <c r="AP116" i="30"/>
  <c r="AP109" i="30"/>
  <c r="AP117" i="30"/>
  <c r="AP125" i="30"/>
  <c r="AP122" i="30"/>
  <c r="AP124" i="30"/>
  <c r="AP136" i="30"/>
  <c r="AP128" i="30"/>
  <c r="AP131" i="30"/>
  <c r="AP135" i="30"/>
  <c r="AP133" i="30"/>
  <c r="AP130" i="30"/>
  <c r="AP129" i="30"/>
  <c r="AP132" i="30"/>
  <c r="AP127" i="30"/>
  <c r="AP134" i="30"/>
  <c r="AP126" i="30"/>
  <c r="AP123" i="30"/>
  <c r="AP10" i="30"/>
  <c r="AP12" i="30"/>
  <c r="AP13" i="30"/>
  <c r="AK49" i="13"/>
  <c r="AK32" i="13"/>
  <c r="AO81" i="30"/>
  <c r="AO168" i="30" s="1"/>
  <c r="AO78" i="30"/>
  <c r="AO165" i="30" s="1"/>
  <c r="AO65" i="30"/>
  <c r="AO73" i="30"/>
  <c r="AK66" i="13"/>
  <c r="AK46" i="13"/>
  <c r="AI47" i="18"/>
  <c r="AI81" i="18" s="1"/>
  <c r="AI98" i="18" s="1"/>
  <c r="AO72" i="30"/>
  <c r="AO77" i="30"/>
  <c r="AO164" i="30" s="1"/>
  <c r="AO84" i="30"/>
  <c r="AO171" i="30" s="1"/>
  <c r="AO57" i="30"/>
  <c r="AO54" i="30"/>
  <c r="AO76" i="30"/>
  <c r="AO163" i="30" s="1"/>
  <c r="AO83" i="30"/>
  <c r="AO170" i="30" s="1"/>
  <c r="AO58" i="30"/>
  <c r="AO62" i="30"/>
  <c r="AO63" i="30"/>
  <c r="AO70" i="30"/>
  <c r="AK78" i="13"/>
  <c r="AK44" i="13"/>
  <c r="AK27" i="13"/>
  <c r="AK63" i="13"/>
  <c r="AK80" i="13"/>
  <c r="AK68" i="12"/>
  <c r="AI49" i="11"/>
  <c r="AI83" i="11" s="1"/>
  <c r="AK67" i="12"/>
  <c r="AK67" i="13"/>
  <c r="AK84" i="13"/>
  <c r="AM187" i="30"/>
  <c r="AL67" i="13" s="1"/>
  <c r="AK50" i="13"/>
  <c r="AM185" i="30"/>
  <c r="AL31" i="13" s="1"/>
  <c r="AI47" i="11"/>
  <c r="AI81" i="11" s="1"/>
  <c r="AK77" i="13"/>
  <c r="AK60" i="13"/>
  <c r="AI50" i="18"/>
  <c r="AI84" i="18" s="1"/>
  <c r="AI101" i="18" s="1"/>
  <c r="AN94" i="30"/>
  <c r="AN147" i="30" s="1"/>
  <c r="AJ43" i="11" s="1"/>
  <c r="AJ77" i="11" s="1"/>
  <c r="AM180" i="30"/>
  <c r="AL26" i="13" s="1"/>
  <c r="AI42" i="18"/>
  <c r="AI76" i="18" s="1"/>
  <c r="AI93" i="18" s="1"/>
  <c r="AI42" i="11"/>
  <c r="AI76" i="11" s="1"/>
  <c r="AN97" i="30"/>
  <c r="AN150" i="30" s="1"/>
  <c r="AJ46" i="18" s="1"/>
  <c r="AJ80" i="18" s="1"/>
  <c r="AM184" i="30"/>
  <c r="AL47" i="13" s="1"/>
  <c r="AK64" i="12"/>
  <c r="AN101" i="30"/>
  <c r="AN154" i="30" s="1"/>
  <c r="AJ50" i="18" s="1"/>
  <c r="AJ84" i="18" s="1"/>
  <c r="AN98" i="30"/>
  <c r="AN151" i="30" s="1"/>
  <c r="AL65" i="12" s="1"/>
  <c r="AN96" i="30"/>
  <c r="AN149" i="30" s="1"/>
  <c r="AJ45" i="18" s="1"/>
  <c r="AJ79" i="18" s="1"/>
  <c r="AN87" i="30"/>
  <c r="AN140" i="30" s="1"/>
  <c r="AM183" i="30"/>
  <c r="AL63" i="13" s="1"/>
  <c r="AI45" i="11"/>
  <c r="AI79" i="11" s="1"/>
  <c r="AK64" i="13"/>
  <c r="AI45" i="18"/>
  <c r="AI79" i="18" s="1"/>
  <c r="AI96" i="18" s="1"/>
  <c r="AK30" i="13"/>
  <c r="AK81" i="13"/>
  <c r="AN95" i="30"/>
  <c r="AN148" i="30" s="1"/>
  <c r="AL62" i="12" s="1"/>
  <c r="AN100" i="30"/>
  <c r="AN153" i="30" s="1"/>
  <c r="AN187" i="30" s="1"/>
  <c r="AN93" i="30"/>
  <c r="AN146" i="30" s="1"/>
  <c r="AL60" i="12" s="1"/>
  <c r="AM188" i="30"/>
  <c r="AL85" i="13" s="1"/>
  <c r="AN88" i="30"/>
  <c r="AN141" i="30" s="1"/>
  <c r="AN90" i="30"/>
  <c r="AN143" i="30" s="1"/>
  <c r="AI46" i="18"/>
  <c r="AI80" i="18" s="1"/>
  <c r="AI97" i="18" s="1"/>
  <c r="AN89" i="30"/>
  <c r="AN142" i="30" s="1"/>
  <c r="AN91" i="30"/>
  <c r="AN144" i="30" s="1"/>
  <c r="AN99" i="30"/>
  <c r="AN152" i="30" s="1"/>
  <c r="AJ48" i="11" s="1"/>
  <c r="AJ82" i="11" s="1"/>
  <c r="AK28" i="13"/>
  <c r="AM181" i="30"/>
  <c r="AL44" i="13" s="1"/>
  <c r="AK61" i="12"/>
  <c r="AK79" i="13"/>
  <c r="AK45" i="13"/>
  <c r="AI48" i="11"/>
  <c r="AI82" i="11" s="1"/>
  <c r="AI48" i="18"/>
  <c r="AI82" i="18" s="1"/>
  <c r="AI99" i="18" s="1"/>
  <c r="AK66" i="12"/>
  <c r="AI43" i="18"/>
  <c r="AI77" i="18" s="1"/>
  <c r="AI94" i="18" s="1"/>
  <c r="AK68" i="13"/>
  <c r="AK82" i="13"/>
  <c r="AK65" i="13"/>
  <c r="AK85" i="13"/>
  <c r="AK48" i="13"/>
  <c r="AK34" i="13"/>
  <c r="AI44" i="18"/>
  <c r="AI78" i="18" s="1"/>
  <c r="AI95" i="18" s="1"/>
  <c r="AK62" i="12"/>
  <c r="AM182" i="30"/>
  <c r="AL45" i="13" s="1"/>
  <c r="AJ30" i="11"/>
  <c r="AJ64" i="11" s="1"/>
  <c r="AL48" i="12"/>
  <c r="AJ30" i="18"/>
  <c r="AJ64" i="18" s="1"/>
  <c r="AL45" i="12"/>
  <c r="AJ27" i="11"/>
  <c r="AJ61" i="11" s="1"/>
  <c r="AJ27" i="18"/>
  <c r="AJ61" i="18" s="1"/>
  <c r="AJ31" i="11"/>
  <c r="AJ65" i="11" s="1"/>
  <c r="AJ31" i="18"/>
  <c r="AJ65" i="18" s="1"/>
  <c r="AL49" i="12"/>
  <c r="AJ28" i="11"/>
  <c r="AJ62" i="11" s="1"/>
  <c r="AL46" i="12"/>
  <c r="AJ28" i="18"/>
  <c r="AJ62" i="18" s="1"/>
  <c r="AL50" i="12"/>
  <c r="AJ32" i="18"/>
  <c r="AJ66" i="18" s="1"/>
  <c r="AJ32" i="11"/>
  <c r="AJ66" i="11" s="1"/>
  <c r="AO169" i="30"/>
  <c r="AJ33" i="11"/>
  <c r="AJ67" i="11" s="1"/>
  <c r="AJ33" i="18"/>
  <c r="AJ67" i="18" s="1"/>
  <c r="AL51" i="12"/>
  <c r="AO166" i="30"/>
  <c r="AI100" i="18"/>
  <c r="AJ25" i="18"/>
  <c r="AJ59" i="18" s="1"/>
  <c r="AL43" i="12"/>
  <c r="AJ25" i="11"/>
  <c r="AJ59" i="11" s="1"/>
  <c r="AJ29" i="11"/>
  <c r="AJ63" i="11" s="1"/>
  <c r="AJ29" i="18"/>
  <c r="AJ63" i="18" s="1"/>
  <c r="AL47" i="12"/>
  <c r="AO167" i="30"/>
  <c r="AN52" i="30"/>
  <c r="AL44" i="12"/>
  <c r="AJ26" i="11"/>
  <c r="AJ60" i="11" s="1"/>
  <c r="AJ26" i="18"/>
  <c r="AJ60" i="18" s="1"/>
  <c r="AL66" i="13"/>
  <c r="AL49" i="13"/>
  <c r="AL83" i="13"/>
  <c r="AL32" i="13"/>
  <c r="AP31" i="30"/>
  <c r="AP48" i="30" s="1"/>
  <c r="AP67" i="30" s="1"/>
  <c r="AP30" i="30"/>
  <c r="AP47" i="30" s="1"/>
  <c r="AP66" i="30" s="1"/>
  <c r="AP29" i="30"/>
  <c r="AP46" i="30" s="1"/>
  <c r="AP65" i="30" s="1"/>
  <c r="AP28" i="30"/>
  <c r="AP45" i="30" s="1"/>
  <c r="AP81" i="30" s="1"/>
  <c r="AP27" i="30"/>
  <c r="AP44" i="30" s="1"/>
  <c r="AP80" i="30" s="1"/>
  <c r="AP26" i="30"/>
  <c r="AP43" i="30" s="1"/>
  <c r="AP62" i="30" s="1"/>
  <c r="AP24" i="30"/>
  <c r="AP41" i="30" s="1"/>
  <c r="AP60" i="30" s="1"/>
  <c r="AP25" i="30"/>
  <c r="AP42" i="30" s="1"/>
  <c r="AP61" i="30" s="1"/>
  <c r="AP23" i="30"/>
  <c r="AP40" i="30" s="1"/>
  <c r="AP59" i="30" s="1"/>
  <c r="AP22" i="30"/>
  <c r="AP39" i="30" s="1"/>
  <c r="AP75" i="30" s="1"/>
  <c r="AP19" i="30"/>
  <c r="AP36" i="30" s="1"/>
  <c r="AP72" i="30" s="1"/>
  <c r="AP21" i="30"/>
  <c r="AP38" i="30" s="1"/>
  <c r="AP74" i="30" s="1"/>
  <c r="AP20" i="30"/>
  <c r="AP37" i="30" s="1"/>
  <c r="AP73" i="30" s="1"/>
  <c r="AP18" i="30"/>
  <c r="AP35" i="30" s="1"/>
  <c r="AP71" i="30" s="1"/>
  <c r="AP17" i="30"/>
  <c r="AP34" i="30" s="1"/>
  <c r="AP53" i="30" s="1"/>
  <c r="AQ8" i="30"/>
  <c r="AQ9" i="30" s="1"/>
  <c r="AL165" i="11" l="1"/>
  <c r="AL199" i="11" s="1"/>
  <c r="AL130" i="18"/>
  <c r="AL164" i="18" s="1"/>
  <c r="AL111" i="18"/>
  <c r="AL145" i="18" s="1"/>
  <c r="AL146" i="11"/>
  <c r="AL180" i="11" s="1"/>
  <c r="AL168" i="11"/>
  <c r="AL202" i="11" s="1"/>
  <c r="AL133" i="18"/>
  <c r="AL167" i="18" s="1"/>
  <c r="AL148" i="11"/>
  <c r="AL182" i="11" s="1"/>
  <c r="AL113" i="18"/>
  <c r="AL147" i="18" s="1"/>
  <c r="AK155" i="18"/>
  <c r="AL170" i="11"/>
  <c r="AL204" i="11" s="1"/>
  <c r="AL135" i="18"/>
  <c r="AL169" i="18" s="1"/>
  <c r="AL166" i="11"/>
  <c r="AL200" i="11" s="1"/>
  <c r="AL131" i="18"/>
  <c r="AL165" i="18" s="1"/>
  <c r="AL163" i="11"/>
  <c r="AL197" i="11" s="1"/>
  <c r="AL128" i="18"/>
  <c r="AL162" i="18" s="1"/>
  <c r="AL136" i="18"/>
  <c r="AL170" i="18" s="1"/>
  <c r="AL171" i="11"/>
  <c r="AL205" i="11" s="1"/>
  <c r="AL124" i="18"/>
  <c r="AL158" i="18" s="1"/>
  <c r="AL159" i="11"/>
  <c r="AL193" i="11" s="1"/>
  <c r="AL122" i="18"/>
  <c r="AL156" i="18" s="1"/>
  <c r="AL157" i="11"/>
  <c r="AL191" i="11" s="1"/>
  <c r="AL160" i="11"/>
  <c r="AL194" i="11" s="1"/>
  <c r="AL125" i="18"/>
  <c r="AL159" i="18" s="1"/>
  <c r="AL117" i="18"/>
  <c r="AL151" i="18" s="1"/>
  <c r="AL152" i="11"/>
  <c r="AL186" i="11" s="1"/>
  <c r="AL109" i="18"/>
  <c r="AL143" i="18" s="1"/>
  <c r="AL144" i="11"/>
  <c r="AL178" i="11" s="1"/>
  <c r="AL151" i="11"/>
  <c r="AL185" i="11" s="1"/>
  <c r="AL116" i="18"/>
  <c r="AL150" i="18" s="1"/>
  <c r="AK138" i="18"/>
  <c r="AL154" i="11"/>
  <c r="AL188" i="11" s="1"/>
  <c r="AL119" i="18"/>
  <c r="AL153" i="18" s="1"/>
  <c r="AL141" i="11"/>
  <c r="AL175" i="11" s="1"/>
  <c r="AL106" i="18"/>
  <c r="AL140" i="18" s="1"/>
  <c r="AL140" i="11"/>
  <c r="AL174" i="11" s="1"/>
  <c r="AL105" i="18"/>
  <c r="AL139" i="18" s="1"/>
  <c r="AL158" i="11"/>
  <c r="AL192" i="11" s="1"/>
  <c r="AL123" i="18"/>
  <c r="AL157" i="18" s="1"/>
  <c r="AL115" i="18"/>
  <c r="AL149" i="18" s="1"/>
  <c r="AL150" i="11"/>
  <c r="AL184" i="11" s="1"/>
  <c r="AL161" i="11"/>
  <c r="AL195" i="11" s="1"/>
  <c r="AL126" i="18"/>
  <c r="AL160" i="18" s="1"/>
  <c r="AL153" i="11"/>
  <c r="AL187" i="11" s="1"/>
  <c r="AL118" i="18"/>
  <c r="AL152" i="18" s="1"/>
  <c r="AL149" i="11"/>
  <c r="AL183" i="11" s="1"/>
  <c r="AL114" i="18"/>
  <c r="AL148" i="18" s="1"/>
  <c r="AL169" i="11"/>
  <c r="AL203" i="11" s="1"/>
  <c r="AL134" i="18"/>
  <c r="AL168" i="18" s="1"/>
  <c r="AL143" i="11"/>
  <c r="AL177" i="11" s="1"/>
  <c r="AL108" i="18"/>
  <c r="AL142" i="18" s="1"/>
  <c r="AL162" i="11"/>
  <c r="AL196" i="11" s="1"/>
  <c r="AL127" i="18"/>
  <c r="AL161" i="18" s="1"/>
  <c r="AL147" i="11"/>
  <c r="AL181" i="11" s="1"/>
  <c r="AL112" i="18"/>
  <c r="AL146" i="18" s="1"/>
  <c r="AL167" i="11"/>
  <c r="AL201" i="11" s="1"/>
  <c r="AL132" i="18"/>
  <c r="AL166" i="18" s="1"/>
  <c r="AL107" i="18"/>
  <c r="AL141" i="18" s="1"/>
  <c r="AL142" i="11"/>
  <c r="AL176" i="11" s="1"/>
  <c r="AL164" i="11"/>
  <c r="AL198" i="11" s="1"/>
  <c r="AL129" i="18"/>
  <c r="AL163" i="18" s="1"/>
  <c r="AL145" i="11"/>
  <c r="AL179" i="11" s="1"/>
  <c r="AL110" i="18"/>
  <c r="AL144" i="18" s="1"/>
  <c r="AQ109" i="30"/>
  <c r="AQ114" i="30"/>
  <c r="AQ115" i="30"/>
  <c r="AQ119" i="30"/>
  <c r="AQ112" i="30"/>
  <c r="AQ113" i="30"/>
  <c r="AQ108" i="30"/>
  <c r="AQ117" i="30"/>
  <c r="AQ111" i="30"/>
  <c r="AQ116" i="30"/>
  <c r="AQ105" i="30"/>
  <c r="AQ118" i="30"/>
  <c r="AQ106" i="30"/>
  <c r="AQ107" i="30"/>
  <c r="AQ110" i="30"/>
  <c r="AQ126" i="30"/>
  <c r="AQ135" i="30"/>
  <c r="AQ134" i="30"/>
  <c r="AQ125" i="30"/>
  <c r="AQ131" i="30"/>
  <c r="AQ122" i="30"/>
  <c r="AQ127" i="30"/>
  <c r="AQ128" i="30"/>
  <c r="AQ133" i="30"/>
  <c r="AQ130" i="30"/>
  <c r="AQ136" i="30"/>
  <c r="AQ129" i="30"/>
  <c r="AQ124" i="30"/>
  <c r="AQ123" i="30"/>
  <c r="AQ132" i="30"/>
  <c r="AQ10" i="30"/>
  <c r="AQ12" i="30"/>
  <c r="AQ13" i="30"/>
  <c r="AL29" i="13"/>
  <c r="AP70" i="30"/>
  <c r="AP83" i="30"/>
  <c r="AP170" i="30" s="1"/>
  <c r="AP78" i="30"/>
  <c r="AP165" i="30" s="1"/>
  <c r="AP58" i="30"/>
  <c r="AP54" i="30"/>
  <c r="AL50" i="13"/>
  <c r="AL33" i="13"/>
  <c r="AL84" i="13"/>
  <c r="AL68" i="13"/>
  <c r="AP77" i="30"/>
  <c r="AP164" i="30" s="1"/>
  <c r="AP55" i="30"/>
  <c r="AP84" i="30"/>
  <c r="AP171" i="30" s="1"/>
  <c r="AP64" i="30"/>
  <c r="AP82" i="30"/>
  <c r="AP169" i="30" s="1"/>
  <c r="AP76" i="30"/>
  <c r="AP163" i="30" s="1"/>
  <c r="AP57" i="30"/>
  <c r="AP56" i="30"/>
  <c r="AP63" i="30"/>
  <c r="AP79" i="30"/>
  <c r="AP166" i="30" s="1"/>
  <c r="AL64" i="12"/>
  <c r="AJ46" i="11"/>
  <c r="AJ80" i="11" s="1"/>
  <c r="AJ42" i="18"/>
  <c r="AJ76" i="18" s="1"/>
  <c r="AJ93" i="18" s="1"/>
  <c r="AL51" i="13"/>
  <c r="AN184" i="30"/>
  <c r="AM30" i="13" s="1"/>
  <c r="AL34" i="13"/>
  <c r="AL82" i="13"/>
  <c r="AL65" i="13"/>
  <c r="AL48" i="13"/>
  <c r="AN180" i="30"/>
  <c r="AM26" i="13" s="1"/>
  <c r="AJ42" i="11"/>
  <c r="AJ76" i="11" s="1"/>
  <c r="AN181" i="30"/>
  <c r="AM78" i="13" s="1"/>
  <c r="AL67" i="12"/>
  <c r="AJ48" i="18"/>
  <c r="AJ82" i="18" s="1"/>
  <c r="AJ99" i="18" s="1"/>
  <c r="AL80" i="13"/>
  <c r="AL46" i="13"/>
  <c r="AL61" i="12"/>
  <c r="AJ43" i="18"/>
  <c r="AJ77" i="18" s="1"/>
  <c r="AJ94" i="18" s="1"/>
  <c r="AJ47" i="11"/>
  <c r="AJ81" i="11" s="1"/>
  <c r="AJ49" i="18"/>
  <c r="AJ83" i="18" s="1"/>
  <c r="AJ100" i="18" s="1"/>
  <c r="AN186" i="30"/>
  <c r="AM66" i="13" s="1"/>
  <c r="AL77" i="13"/>
  <c r="AL64" i="13"/>
  <c r="AJ47" i="18"/>
  <c r="AJ81" i="18" s="1"/>
  <c r="AJ98" i="18" s="1"/>
  <c r="AN185" i="30"/>
  <c r="AM65" i="13" s="1"/>
  <c r="AL30" i="13"/>
  <c r="AL81" i="13"/>
  <c r="AL60" i="13"/>
  <c r="AJ49" i="11"/>
  <c r="AJ83" i="11" s="1"/>
  <c r="AL66" i="12"/>
  <c r="AO99" i="30"/>
  <c r="AO152" i="30" s="1"/>
  <c r="AK48" i="18" s="1"/>
  <c r="AK82" i="18" s="1"/>
  <c r="AO98" i="30"/>
  <c r="AO151" i="30" s="1"/>
  <c r="AK47" i="18" s="1"/>
  <c r="AK81" i="18" s="1"/>
  <c r="AO101" i="30"/>
  <c r="AO154" i="30" s="1"/>
  <c r="AK50" i="11" s="1"/>
  <c r="AK84" i="11" s="1"/>
  <c r="AO96" i="30"/>
  <c r="AO149" i="30" s="1"/>
  <c r="AK45" i="18" s="1"/>
  <c r="AK79" i="18" s="1"/>
  <c r="AO100" i="30"/>
  <c r="AO153" i="30" s="1"/>
  <c r="AM67" i="12" s="1"/>
  <c r="AO87" i="30"/>
  <c r="AO140" i="30" s="1"/>
  <c r="AO94" i="30"/>
  <c r="AO147" i="30" s="1"/>
  <c r="AK43" i="18" s="1"/>
  <c r="AK77" i="18" s="1"/>
  <c r="AO89" i="30"/>
  <c r="AO142" i="30" s="1"/>
  <c r="AO90" i="30"/>
  <c r="AO143" i="30" s="1"/>
  <c r="AO91" i="30"/>
  <c r="AO144" i="30" s="1"/>
  <c r="AO88" i="30"/>
  <c r="AO141" i="30" s="1"/>
  <c r="AO95" i="30"/>
  <c r="AO148" i="30" s="1"/>
  <c r="AK44" i="18" s="1"/>
  <c r="AK78" i="18" s="1"/>
  <c r="AO93" i="30"/>
  <c r="AO146" i="30" s="1"/>
  <c r="AM60" i="12" s="1"/>
  <c r="AO97" i="30"/>
  <c r="AO150" i="30" s="1"/>
  <c r="AK46" i="11" s="1"/>
  <c r="AK80" i="11" s="1"/>
  <c r="AL61" i="13"/>
  <c r="AL27" i="13"/>
  <c r="AL78" i="13"/>
  <c r="AN188" i="30"/>
  <c r="AM34" i="13" s="1"/>
  <c r="AL62" i="13"/>
  <c r="AL28" i="13"/>
  <c r="AJ44" i="18"/>
  <c r="AJ78" i="18" s="1"/>
  <c r="AJ95" i="18" s="1"/>
  <c r="AL79" i="13"/>
  <c r="AJ96" i="18"/>
  <c r="AN183" i="30"/>
  <c r="AM80" i="13" s="1"/>
  <c r="AJ45" i="11"/>
  <c r="AJ79" i="11" s="1"/>
  <c r="AL63" i="12"/>
  <c r="AJ97" i="18"/>
  <c r="AN182" i="30"/>
  <c r="AM28" i="13" s="1"/>
  <c r="AJ44" i="11"/>
  <c r="AJ78" i="11" s="1"/>
  <c r="AJ50" i="11"/>
  <c r="AJ84" i="11" s="1"/>
  <c r="AL68" i="12"/>
  <c r="AJ101" i="18"/>
  <c r="AK30" i="11"/>
  <c r="AK64" i="11" s="1"/>
  <c r="AK30" i="18"/>
  <c r="AK64" i="18" s="1"/>
  <c r="AM48" i="12"/>
  <c r="AK32" i="11"/>
  <c r="AK66" i="11" s="1"/>
  <c r="AM50" i="12"/>
  <c r="AK32" i="18"/>
  <c r="AK66" i="18" s="1"/>
  <c r="AM51" i="12"/>
  <c r="AK33" i="18"/>
  <c r="AK67" i="18" s="1"/>
  <c r="AK33" i="11"/>
  <c r="AK67" i="11" s="1"/>
  <c r="AM44" i="12"/>
  <c r="AK26" i="11"/>
  <c r="AK60" i="11" s="1"/>
  <c r="AK26" i="18"/>
  <c r="AK60" i="18" s="1"/>
  <c r="AK28" i="18"/>
  <c r="AK62" i="18" s="1"/>
  <c r="AK28" i="11"/>
  <c r="AK62" i="11" s="1"/>
  <c r="AM46" i="12"/>
  <c r="AK27" i="18"/>
  <c r="AK61" i="18" s="1"/>
  <c r="AK27" i="11"/>
  <c r="AK61" i="11" s="1"/>
  <c r="AM45" i="12"/>
  <c r="AK29" i="11"/>
  <c r="AK63" i="11" s="1"/>
  <c r="AM47" i="12"/>
  <c r="AK29" i="18"/>
  <c r="AK63" i="18" s="1"/>
  <c r="AM49" i="12"/>
  <c r="AK31" i="11"/>
  <c r="AK65" i="11" s="1"/>
  <c r="AK31" i="18"/>
  <c r="AK65" i="18" s="1"/>
  <c r="AP168" i="30"/>
  <c r="AO52" i="30"/>
  <c r="AK25" i="11"/>
  <c r="AK59" i="11" s="1"/>
  <c r="AK25" i="18"/>
  <c r="AK59" i="18" s="1"/>
  <c r="AM43" i="12"/>
  <c r="AP167" i="30"/>
  <c r="AM33" i="13"/>
  <c r="AM84" i="13"/>
  <c r="AM50" i="13"/>
  <c r="AM67" i="13"/>
  <c r="AM81" i="13"/>
  <c r="AM47" i="13"/>
  <c r="AQ31" i="30"/>
  <c r="AQ48" i="30" s="1"/>
  <c r="AQ84" i="30" s="1"/>
  <c r="AQ30" i="30"/>
  <c r="AQ47" i="30" s="1"/>
  <c r="AQ83" i="30" s="1"/>
  <c r="AQ28" i="30"/>
  <c r="AQ45" i="30" s="1"/>
  <c r="AQ81" i="30" s="1"/>
  <c r="AQ29" i="30"/>
  <c r="AQ46" i="30" s="1"/>
  <c r="AQ82" i="30" s="1"/>
  <c r="AQ27" i="30"/>
  <c r="AQ44" i="30" s="1"/>
  <c r="AQ80" i="30" s="1"/>
  <c r="AQ26" i="30"/>
  <c r="AQ43" i="30" s="1"/>
  <c r="AQ62" i="30" s="1"/>
  <c r="AQ25" i="30"/>
  <c r="AQ42" i="30" s="1"/>
  <c r="AQ61" i="30" s="1"/>
  <c r="AQ24" i="30"/>
  <c r="AQ41" i="30" s="1"/>
  <c r="AQ60" i="30" s="1"/>
  <c r="AQ23" i="30"/>
  <c r="AQ40" i="30" s="1"/>
  <c r="AQ76" i="30" s="1"/>
  <c r="AQ22" i="30"/>
  <c r="AQ39" i="30" s="1"/>
  <c r="AQ75" i="30" s="1"/>
  <c r="AQ19" i="30"/>
  <c r="AQ36" i="30" s="1"/>
  <c r="AQ72" i="30" s="1"/>
  <c r="AQ21" i="30"/>
  <c r="AQ38" i="30" s="1"/>
  <c r="AQ74" i="30" s="1"/>
  <c r="AQ20" i="30"/>
  <c r="AQ37" i="30" s="1"/>
  <c r="AQ56" i="30" s="1"/>
  <c r="AQ18" i="30"/>
  <c r="AQ35" i="30" s="1"/>
  <c r="AQ71" i="30" s="1"/>
  <c r="AQ17" i="30"/>
  <c r="AQ34" i="30" s="1"/>
  <c r="AQ70" i="30" s="1"/>
  <c r="AR8" i="30"/>
  <c r="AR9" i="30" s="1"/>
  <c r="AM168" i="11" l="1"/>
  <c r="AM202" i="11" s="1"/>
  <c r="AM133" i="18"/>
  <c r="AM167" i="18" s="1"/>
  <c r="AM149" i="11"/>
  <c r="AM183" i="11" s="1"/>
  <c r="AM114" i="18"/>
  <c r="AM148" i="18" s="1"/>
  <c r="AL155" i="18"/>
  <c r="AM128" i="18"/>
  <c r="AM162" i="18" s="1"/>
  <c r="AM163" i="11"/>
  <c r="AM197" i="11" s="1"/>
  <c r="AM109" i="18"/>
  <c r="AM143" i="18" s="1"/>
  <c r="AM144" i="11"/>
  <c r="AM178" i="11" s="1"/>
  <c r="AM64" i="13"/>
  <c r="AM162" i="11"/>
  <c r="AM196" i="11" s="1"/>
  <c r="AM127" i="18"/>
  <c r="AM161" i="18" s="1"/>
  <c r="AM122" i="18"/>
  <c r="AM156" i="18" s="1"/>
  <c r="AM157" i="11"/>
  <c r="AM191" i="11" s="1"/>
  <c r="AM166" i="11"/>
  <c r="AM200" i="11" s="1"/>
  <c r="AM131" i="18"/>
  <c r="AM165" i="18" s="1"/>
  <c r="AM160" i="11"/>
  <c r="AM194" i="11" s="1"/>
  <c r="AM125" i="18"/>
  <c r="AM159" i="18" s="1"/>
  <c r="AM169" i="11"/>
  <c r="AM203" i="11" s="1"/>
  <c r="AM134" i="18"/>
  <c r="AM168" i="18" s="1"/>
  <c r="AM170" i="11"/>
  <c r="AM204" i="11" s="1"/>
  <c r="AM135" i="18"/>
  <c r="AM169" i="18" s="1"/>
  <c r="AM161" i="11"/>
  <c r="AM195" i="11" s="1"/>
  <c r="AM126" i="18"/>
  <c r="AM160" i="18" s="1"/>
  <c r="AM145" i="11"/>
  <c r="AM179" i="11" s="1"/>
  <c r="AM110" i="18"/>
  <c r="AM144" i="18" s="1"/>
  <c r="AM142" i="11"/>
  <c r="AM176" i="11" s="1"/>
  <c r="AM107" i="18"/>
  <c r="AM141" i="18" s="1"/>
  <c r="AM106" i="18"/>
  <c r="AM140" i="18" s="1"/>
  <c r="AM141" i="11"/>
  <c r="AM175" i="11" s="1"/>
  <c r="AM118" i="18"/>
  <c r="AM152" i="18" s="1"/>
  <c r="AM153" i="11"/>
  <c r="AM187" i="11" s="1"/>
  <c r="AM140" i="11"/>
  <c r="AM174" i="11" s="1"/>
  <c r="AM105" i="18"/>
  <c r="AM139" i="18" s="1"/>
  <c r="AM151" i="11"/>
  <c r="AM185" i="11" s="1"/>
  <c r="AM116" i="18"/>
  <c r="AM150" i="18" s="1"/>
  <c r="AL138" i="18"/>
  <c r="AM111" i="18"/>
  <c r="AM145" i="18" s="1"/>
  <c r="AM146" i="11"/>
  <c r="AM180" i="11" s="1"/>
  <c r="AM167" i="11"/>
  <c r="AM201" i="11" s="1"/>
  <c r="AM132" i="18"/>
  <c r="AM166" i="18" s="1"/>
  <c r="AM117" i="18"/>
  <c r="AM151" i="18" s="1"/>
  <c r="AM152" i="11"/>
  <c r="AM186" i="11" s="1"/>
  <c r="AM143" i="11"/>
  <c r="AM177" i="11" s="1"/>
  <c r="AM108" i="18"/>
  <c r="AM142" i="18" s="1"/>
  <c r="AM159" i="11"/>
  <c r="AM193" i="11" s="1"/>
  <c r="AM124" i="18"/>
  <c r="AM158" i="18" s="1"/>
  <c r="AM148" i="11"/>
  <c r="AM182" i="11" s="1"/>
  <c r="AM113" i="18"/>
  <c r="AM147" i="18" s="1"/>
  <c r="AM158" i="11"/>
  <c r="AM192" i="11" s="1"/>
  <c r="AM123" i="18"/>
  <c r="AM157" i="18" s="1"/>
  <c r="AM164" i="11"/>
  <c r="AM198" i="11" s="1"/>
  <c r="AM129" i="18"/>
  <c r="AM163" i="18" s="1"/>
  <c r="AM147" i="11"/>
  <c r="AM181" i="11" s="1"/>
  <c r="AM112" i="18"/>
  <c r="AM146" i="18" s="1"/>
  <c r="AM136" i="18"/>
  <c r="AM170" i="18" s="1"/>
  <c r="AM171" i="11"/>
  <c r="AM205" i="11" s="1"/>
  <c r="AM154" i="11"/>
  <c r="AM188" i="11" s="1"/>
  <c r="AM119" i="18"/>
  <c r="AM153" i="18" s="1"/>
  <c r="AM165" i="11"/>
  <c r="AM199" i="11" s="1"/>
  <c r="AM130" i="18"/>
  <c r="AM164" i="18" s="1"/>
  <c r="AM150" i="11"/>
  <c r="AM184" i="11" s="1"/>
  <c r="AM115" i="18"/>
  <c r="AM149" i="18" s="1"/>
  <c r="AR105" i="30"/>
  <c r="AR114" i="30"/>
  <c r="AR112" i="30"/>
  <c r="AR117" i="30"/>
  <c r="AR109" i="30"/>
  <c r="AR118" i="30"/>
  <c r="AR110" i="30"/>
  <c r="AR115" i="30"/>
  <c r="AR113" i="30"/>
  <c r="AR111" i="30"/>
  <c r="AR119" i="30"/>
  <c r="AR107" i="30"/>
  <c r="AR116" i="30"/>
  <c r="AR106" i="30"/>
  <c r="AR108" i="30"/>
  <c r="AR129" i="30"/>
  <c r="AR126" i="30"/>
  <c r="AR125" i="30"/>
  <c r="AR131" i="30"/>
  <c r="AR123" i="30"/>
  <c r="AR127" i="30"/>
  <c r="AR133" i="30"/>
  <c r="AR134" i="30"/>
  <c r="AR130" i="30"/>
  <c r="AR128" i="30"/>
  <c r="AR136" i="30"/>
  <c r="AR135" i="30"/>
  <c r="AR122" i="30"/>
  <c r="AR132" i="30"/>
  <c r="AR124" i="30"/>
  <c r="AR10" i="30"/>
  <c r="AR12" i="30"/>
  <c r="AR13" i="30"/>
  <c r="AQ73" i="30"/>
  <c r="AQ55" i="30"/>
  <c r="AQ58" i="30"/>
  <c r="AQ57" i="30"/>
  <c r="AQ67" i="30"/>
  <c r="AQ79" i="30"/>
  <c r="AQ166" i="30" s="1"/>
  <c r="AQ66" i="30"/>
  <c r="AQ78" i="30"/>
  <c r="AQ165" i="30" s="1"/>
  <c r="AQ65" i="30"/>
  <c r="AQ77" i="30"/>
  <c r="AQ164" i="30" s="1"/>
  <c r="AQ54" i="30"/>
  <c r="AQ53" i="30"/>
  <c r="AQ63" i="30"/>
  <c r="AQ59" i="30"/>
  <c r="AQ64" i="30"/>
  <c r="AM49" i="13"/>
  <c r="AM61" i="13"/>
  <c r="AM44" i="13"/>
  <c r="AK46" i="18"/>
  <c r="AK80" i="18" s="1"/>
  <c r="AK97" i="18" s="1"/>
  <c r="AM27" i="13"/>
  <c r="AM60" i="13"/>
  <c r="AM77" i="13"/>
  <c r="AM48" i="13"/>
  <c r="AM82" i="13"/>
  <c r="AM31" i="13"/>
  <c r="AM64" i="12"/>
  <c r="AM68" i="12"/>
  <c r="AK50" i="18"/>
  <c r="AK84" i="18" s="1"/>
  <c r="AK101" i="18" s="1"/>
  <c r="AO186" i="30"/>
  <c r="AN83" i="13" s="1"/>
  <c r="AK48" i="11"/>
  <c r="AK82" i="11" s="1"/>
  <c r="AM83" i="13"/>
  <c r="AM32" i="13"/>
  <c r="AM66" i="12"/>
  <c r="AO185" i="30"/>
  <c r="AN65" i="13" s="1"/>
  <c r="AM65" i="12"/>
  <c r="AK47" i="11"/>
  <c r="AK81" i="11" s="1"/>
  <c r="AO188" i="30"/>
  <c r="AN68" i="13" s="1"/>
  <c r="AM63" i="12"/>
  <c r="AK45" i="11"/>
  <c r="AK79" i="11" s="1"/>
  <c r="AO183" i="30"/>
  <c r="AN46" i="13" s="1"/>
  <c r="AO182" i="30"/>
  <c r="AN79" i="13" s="1"/>
  <c r="AM62" i="12"/>
  <c r="AK44" i="11"/>
  <c r="AK78" i="11" s="1"/>
  <c r="AP94" i="30"/>
  <c r="AP147" i="30" s="1"/>
  <c r="AL43" i="11" s="1"/>
  <c r="AL77" i="11" s="1"/>
  <c r="AP88" i="30"/>
  <c r="AP141" i="30" s="1"/>
  <c r="AP98" i="30"/>
  <c r="AP151" i="30" s="1"/>
  <c r="AN65" i="12" s="1"/>
  <c r="AP91" i="30"/>
  <c r="AP144" i="30" s="1"/>
  <c r="AP90" i="30"/>
  <c r="AP143" i="30" s="1"/>
  <c r="AK49" i="18"/>
  <c r="AK83" i="18" s="1"/>
  <c r="AK100" i="18" s="1"/>
  <c r="AO187" i="30"/>
  <c r="AN33" i="13" s="1"/>
  <c r="AK49" i="11"/>
  <c r="AK83" i="11" s="1"/>
  <c r="AP89" i="30"/>
  <c r="AP142" i="30" s="1"/>
  <c r="AO184" i="30"/>
  <c r="AN47" i="13" s="1"/>
  <c r="AP99" i="30"/>
  <c r="AP152" i="30" s="1"/>
  <c r="AN66" i="12" s="1"/>
  <c r="AP100" i="30"/>
  <c r="AP153" i="30" s="1"/>
  <c r="AN67" i="12" s="1"/>
  <c r="AK42" i="18"/>
  <c r="AK76" i="18" s="1"/>
  <c r="AK93" i="18" s="1"/>
  <c r="AO180" i="30"/>
  <c r="AN77" i="13" s="1"/>
  <c r="AP87" i="30"/>
  <c r="AP140" i="30" s="1"/>
  <c r="AK42" i="11"/>
  <c r="AK76" i="11" s="1"/>
  <c r="AP97" i="30"/>
  <c r="AP150" i="30" s="1"/>
  <c r="AL46" i="11" s="1"/>
  <c r="AL80" i="11" s="1"/>
  <c r="AP95" i="30"/>
  <c r="AP148" i="30" s="1"/>
  <c r="AN62" i="12" s="1"/>
  <c r="AP93" i="30"/>
  <c r="AP146" i="30" s="1"/>
  <c r="AL42" i="11" s="1"/>
  <c r="AL76" i="11" s="1"/>
  <c r="AP101" i="30"/>
  <c r="AP154" i="30" s="1"/>
  <c r="AL50" i="11" s="1"/>
  <c r="AL84" i="11" s="1"/>
  <c r="AP96" i="30"/>
  <c r="AP149" i="30" s="1"/>
  <c r="AN63" i="12" s="1"/>
  <c r="AM68" i="13"/>
  <c r="AM51" i="13"/>
  <c r="AM85" i="13"/>
  <c r="AK43" i="11"/>
  <c r="AK77" i="11" s="1"/>
  <c r="AM61" i="12"/>
  <c r="AO181" i="30"/>
  <c r="AN78" i="13" s="1"/>
  <c r="AK96" i="18"/>
  <c r="AM29" i="13"/>
  <c r="AM46" i="13"/>
  <c r="AM63" i="13"/>
  <c r="AM62" i="13"/>
  <c r="AM45" i="13"/>
  <c r="AM79" i="13"/>
  <c r="AK98" i="18"/>
  <c r="AK94" i="18"/>
  <c r="AK95" i="18"/>
  <c r="AK99" i="18"/>
  <c r="AN48" i="12"/>
  <c r="AL30" i="11"/>
  <c r="AL64" i="11" s="1"/>
  <c r="AL30" i="18"/>
  <c r="AL64" i="18" s="1"/>
  <c r="AQ163" i="30"/>
  <c r="AQ167" i="30"/>
  <c r="AP52" i="30"/>
  <c r="AQ170" i="30"/>
  <c r="AQ168" i="30"/>
  <c r="AQ171" i="30"/>
  <c r="AL28" i="18"/>
  <c r="AL62" i="18" s="1"/>
  <c r="AL28" i="11"/>
  <c r="AL62" i="11" s="1"/>
  <c r="AN46" i="12"/>
  <c r="AL31" i="11"/>
  <c r="AL65" i="11" s="1"/>
  <c r="AN49" i="12"/>
  <c r="AL31" i="18"/>
  <c r="AL65" i="18" s="1"/>
  <c r="AL29" i="11"/>
  <c r="AL63" i="11" s="1"/>
  <c r="AL29" i="18"/>
  <c r="AL63" i="18" s="1"/>
  <c r="AN47" i="12"/>
  <c r="AL27" i="11"/>
  <c r="AL61" i="11" s="1"/>
  <c r="AL27" i="18"/>
  <c r="AL61" i="18" s="1"/>
  <c r="AN45" i="12"/>
  <c r="AL32" i="11"/>
  <c r="AL66" i="11" s="1"/>
  <c r="AN50" i="12"/>
  <c r="AL32" i="18"/>
  <c r="AL66" i="18" s="1"/>
  <c r="AL26" i="11"/>
  <c r="AL60" i="11" s="1"/>
  <c r="AL26" i="18"/>
  <c r="AL60" i="18" s="1"/>
  <c r="AN44" i="12"/>
  <c r="AL33" i="11"/>
  <c r="AL67" i="11" s="1"/>
  <c r="AN51" i="12"/>
  <c r="AL33" i="18"/>
  <c r="AL67" i="18" s="1"/>
  <c r="AL25" i="11"/>
  <c r="AL59" i="11" s="1"/>
  <c r="AL25" i="18"/>
  <c r="AL59" i="18" s="1"/>
  <c r="AN43" i="12"/>
  <c r="AQ169" i="30"/>
  <c r="AR31" i="30"/>
  <c r="AR48" i="30" s="1"/>
  <c r="AR67" i="30" s="1"/>
  <c r="AR30" i="30"/>
  <c r="AR47" i="30" s="1"/>
  <c r="AR66" i="30" s="1"/>
  <c r="AR29" i="30"/>
  <c r="AR46" i="30" s="1"/>
  <c r="AR65" i="30" s="1"/>
  <c r="AR28" i="30"/>
  <c r="AR45" i="30" s="1"/>
  <c r="AR81" i="30" s="1"/>
  <c r="AR27" i="30"/>
  <c r="AR44" i="30" s="1"/>
  <c r="AR80" i="30" s="1"/>
  <c r="AR26" i="30"/>
  <c r="AR43" i="30" s="1"/>
  <c r="AR79" i="30" s="1"/>
  <c r="AR25" i="30"/>
  <c r="AR42" i="30" s="1"/>
  <c r="AR78" i="30" s="1"/>
  <c r="AR24" i="30"/>
  <c r="AR41" i="30" s="1"/>
  <c r="AR77" i="30" s="1"/>
  <c r="AR23" i="30"/>
  <c r="AR40" i="30" s="1"/>
  <c r="AR59" i="30" s="1"/>
  <c r="AR22" i="30"/>
  <c r="AR39" i="30" s="1"/>
  <c r="AR75" i="30" s="1"/>
  <c r="AR19" i="30"/>
  <c r="AR36" i="30" s="1"/>
  <c r="AR55" i="30" s="1"/>
  <c r="AR21" i="30"/>
  <c r="AR38" i="30" s="1"/>
  <c r="AR57" i="30" s="1"/>
  <c r="AR20" i="30"/>
  <c r="AR37" i="30" s="1"/>
  <c r="AR56" i="30" s="1"/>
  <c r="AR18" i="30"/>
  <c r="AR35" i="30" s="1"/>
  <c r="AR71" i="30" s="1"/>
  <c r="AR17" i="30"/>
  <c r="AR34" i="30" s="1"/>
  <c r="AR70" i="30" s="1"/>
  <c r="AS8" i="30"/>
  <c r="AS9" i="30" s="1"/>
  <c r="AM155" i="18" l="1"/>
  <c r="AN169" i="11"/>
  <c r="AN203" i="11" s="1"/>
  <c r="AN134" i="18"/>
  <c r="AN168" i="18" s="1"/>
  <c r="AN140" i="11"/>
  <c r="AN174" i="11" s="1"/>
  <c r="AN105" i="18"/>
  <c r="AN139" i="18" s="1"/>
  <c r="AN133" i="18"/>
  <c r="AN167" i="18" s="1"/>
  <c r="AN168" i="11"/>
  <c r="AN202" i="11" s="1"/>
  <c r="AN162" i="11"/>
  <c r="AN196" i="11" s="1"/>
  <c r="AN127" i="18"/>
  <c r="AN161" i="18" s="1"/>
  <c r="AN158" i="11"/>
  <c r="AN192" i="11" s="1"/>
  <c r="AN123" i="18"/>
  <c r="AN157" i="18" s="1"/>
  <c r="AN166" i="11"/>
  <c r="AN200" i="11" s="1"/>
  <c r="AN131" i="18"/>
  <c r="AN165" i="18" s="1"/>
  <c r="AN160" i="11"/>
  <c r="AN194" i="11" s="1"/>
  <c r="AN125" i="18"/>
  <c r="AN159" i="18" s="1"/>
  <c r="AN161" i="11"/>
  <c r="AN195" i="11" s="1"/>
  <c r="AN126" i="18"/>
  <c r="AN160" i="18" s="1"/>
  <c r="AN164" i="11"/>
  <c r="AN198" i="11" s="1"/>
  <c r="AN129" i="18"/>
  <c r="AN163" i="18" s="1"/>
  <c r="AN143" i="11"/>
  <c r="AN177" i="11" s="1"/>
  <c r="AN108" i="18"/>
  <c r="AN142" i="18" s="1"/>
  <c r="AM138" i="18"/>
  <c r="AN141" i="11"/>
  <c r="AN175" i="11" s="1"/>
  <c r="AN106" i="18"/>
  <c r="AN140" i="18" s="1"/>
  <c r="AN151" i="11"/>
  <c r="AN185" i="11" s="1"/>
  <c r="AN116" i="18"/>
  <c r="AN150" i="18" s="1"/>
  <c r="AN142" i="11"/>
  <c r="AN176" i="11" s="1"/>
  <c r="AN107" i="18"/>
  <c r="AN141" i="18" s="1"/>
  <c r="AN154" i="11"/>
  <c r="AN188" i="11" s="1"/>
  <c r="AN119" i="18"/>
  <c r="AN153" i="18" s="1"/>
  <c r="AN111" i="18"/>
  <c r="AN145" i="18" s="1"/>
  <c r="AN146" i="11"/>
  <c r="AN180" i="11" s="1"/>
  <c r="AN148" i="11"/>
  <c r="AN182" i="11" s="1"/>
  <c r="AN113" i="18"/>
  <c r="AN147" i="18" s="1"/>
  <c r="AN124" i="18"/>
  <c r="AN158" i="18" s="1"/>
  <c r="AN159" i="11"/>
  <c r="AN193" i="11" s="1"/>
  <c r="AN150" i="11"/>
  <c r="AN184" i="11" s="1"/>
  <c r="AN115" i="18"/>
  <c r="AN149" i="18" s="1"/>
  <c r="AN167" i="11"/>
  <c r="AN201" i="11" s="1"/>
  <c r="AN132" i="18"/>
  <c r="AN166" i="18" s="1"/>
  <c r="AN145" i="11"/>
  <c r="AN179" i="11" s="1"/>
  <c r="AN110" i="18"/>
  <c r="AN144" i="18" s="1"/>
  <c r="AN157" i="11"/>
  <c r="AN191" i="11" s="1"/>
  <c r="AN122" i="18"/>
  <c r="AN156" i="18" s="1"/>
  <c r="AN118" i="18"/>
  <c r="AN152" i="18" s="1"/>
  <c r="AN153" i="11"/>
  <c r="AN187" i="11" s="1"/>
  <c r="AN170" i="11"/>
  <c r="AN204" i="11" s="1"/>
  <c r="AN135" i="18"/>
  <c r="AN169" i="18" s="1"/>
  <c r="AN144" i="11"/>
  <c r="AN178" i="11" s="1"/>
  <c r="AN109" i="18"/>
  <c r="AN143" i="18" s="1"/>
  <c r="AN136" i="18"/>
  <c r="AN170" i="18" s="1"/>
  <c r="AN171" i="11"/>
  <c r="AN205" i="11" s="1"/>
  <c r="AN152" i="11"/>
  <c r="AN186" i="11" s="1"/>
  <c r="AN117" i="18"/>
  <c r="AN151" i="18" s="1"/>
  <c r="AN128" i="18"/>
  <c r="AN162" i="18" s="1"/>
  <c r="AN163" i="11"/>
  <c r="AN197" i="11" s="1"/>
  <c r="AN147" i="11"/>
  <c r="AN181" i="11" s="1"/>
  <c r="AN112" i="18"/>
  <c r="AN146" i="18" s="1"/>
  <c r="AN165" i="11"/>
  <c r="AN199" i="11" s="1"/>
  <c r="AN130" i="18"/>
  <c r="AN164" i="18" s="1"/>
  <c r="AN114" i="18"/>
  <c r="AN148" i="18" s="1"/>
  <c r="AN149" i="11"/>
  <c r="AN183" i="11" s="1"/>
  <c r="AS106" i="30"/>
  <c r="AS108" i="30"/>
  <c r="AS114" i="30"/>
  <c r="AS111" i="30"/>
  <c r="AS118" i="30"/>
  <c r="AS115" i="30"/>
  <c r="AS110" i="30"/>
  <c r="AS109" i="30"/>
  <c r="AS119" i="30"/>
  <c r="AS105" i="30"/>
  <c r="AS117" i="30"/>
  <c r="AS113" i="30"/>
  <c r="AS112" i="30"/>
  <c r="AS116" i="30"/>
  <c r="AS107" i="30"/>
  <c r="AS132" i="30"/>
  <c r="AS124" i="30"/>
  <c r="AS133" i="30"/>
  <c r="AS125" i="30"/>
  <c r="AS129" i="30"/>
  <c r="AS131" i="30"/>
  <c r="AS130" i="30"/>
  <c r="AS126" i="30"/>
  <c r="AS123" i="30"/>
  <c r="AS127" i="30"/>
  <c r="AS128" i="30"/>
  <c r="AS134" i="30"/>
  <c r="AS122" i="30"/>
  <c r="AS136" i="30"/>
  <c r="AS135" i="30"/>
  <c r="AS10" i="30"/>
  <c r="AS12" i="30"/>
  <c r="AS13" i="30"/>
  <c r="AR53" i="30"/>
  <c r="AR54" i="30"/>
  <c r="AR58" i="30"/>
  <c r="AN32" i="13"/>
  <c r="AN80" i="13"/>
  <c r="AN29" i="13"/>
  <c r="AN63" i="13"/>
  <c r="AR74" i="30"/>
  <c r="AR84" i="30"/>
  <c r="AR171" i="30" s="1"/>
  <c r="AR73" i="30"/>
  <c r="AR64" i="30"/>
  <c r="AR72" i="30"/>
  <c r="AR76" i="30"/>
  <c r="AR163" i="30" s="1"/>
  <c r="AR83" i="30"/>
  <c r="AR170" i="30" s="1"/>
  <c r="AR63" i="30"/>
  <c r="AR61" i="30"/>
  <c r="AR82" i="30"/>
  <c r="AR169" i="30" s="1"/>
  <c r="AR62" i="30"/>
  <c r="AR60" i="30"/>
  <c r="AN66" i="13"/>
  <c r="AL43" i="18"/>
  <c r="AL77" i="18" s="1"/>
  <c r="AL94" i="18" s="1"/>
  <c r="AN61" i="12"/>
  <c r="AP181" i="30"/>
  <c r="AO78" i="13" s="1"/>
  <c r="AN34" i="13"/>
  <c r="AN49" i="13"/>
  <c r="AN64" i="12"/>
  <c r="AL49" i="18"/>
  <c r="AL83" i="18" s="1"/>
  <c r="AL100" i="18" s="1"/>
  <c r="AL45" i="18"/>
  <c r="AL79" i="18" s="1"/>
  <c r="AL96" i="18" s="1"/>
  <c r="AL46" i="18"/>
  <c r="AL80" i="18" s="1"/>
  <c r="AL97" i="18" s="1"/>
  <c r="AN45" i="13"/>
  <c r="AN62" i="13"/>
  <c r="AN31" i="13"/>
  <c r="AN28" i="13"/>
  <c r="AN48" i="13"/>
  <c r="AN82" i="13"/>
  <c r="AN85" i="13"/>
  <c r="AN51" i="13"/>
  <c r="AP187" i="30"/>
  <c r="AO67" i="13" s="1"/>
  <c r="AN67" i="13"/>
  <c r="AN50" i="13"/>
  <c r="AN84" i="13"/>
  <c r="AL47" i="18"/>
  <c r="AL81" i="18" s="1"/>
  <c r="AL98" i="18" s="1"/>
  <c r="AL47" i="11"/>
  <c r="AL81" i="11" s="1"/>
  <c r="AP185" i="30"/>
  <c r="AO31" i="13" s="1"/>
  <c r="AL42" i="18"/>
  <c r="AL76" i="18" s="1"/>
  <c r="AL93" i="18" s="1"/>
  <c r="AN60" i="12"/>
  <c r="AP183" i="30"/>
  <c r="AO29" i="13" s="1"/>
  <c r="AL45" i="11"/>
  <c r="AL79" i="11" s="1"/>
  <c r="AL49" i="11"/>
  <c r="AL83" i="11" s="1"/>
  <c r="AN60" i="13"/>
  <c r="AN64" i="13"/>
  <c r="AN81" i="13"/>
  <c r="AP182" i="30"/>
  <c r="AO45" i="13" s="1"/>
  <c r="AL44" i="18"/>
  <c r="AL78" i="18" s="1"/>
  <c r="AL95" i="18" s="1"/>
  <c r="AP184" i="30"/>
  <c r="AO30" i="13" s="1"/>
  <c r="AL44" i="11"/>
  <c r="AL78" i="11" s="1"/>
  <c r="AL50" i="18"/>
  <c r="AL84" i="18" s="1"/>
  <c r="AL101" i="18" s="1"/>
  <c r="AN30" i="13"/>
  <c r="AP188" i="30"/>
  <c r="AO85" i="13" s="1"/>
  <c r="AN68" i="12"/>
  <c r="AQ90" i="30"/>
  <c r="AQ143" i="30" s="1"/>
  <c r="AP186" i="30"/>
  <c r="AO32" i="13" s="1"/>
  <c r="AP180" i="30"/>
  <c r="AO60" i="13" s="1"/>
  <c r="AL48" i="11"/>
  <c r="AL82" i="11" s="1"/>
  <c r="AQ93" i="30"/>
  <c r="AQ146" i="30" s="1"/>
  <c r="AO60" i="12" s="1"/>
  <c r="AQ91" i="30"/>
  <c r="AQ144" i="30" s="1"/>
  <c r="AL48" i="18"/>
  <c r="AL82" i="18" s="1"/>
  <c r="AL99" i="18" s="1"/>
  <c r="AQ95" i="30"/>
  <c r="AQ148" i="30" s="1"/>
  <c r="AO62" i="12" s="1"/>
  <c r="AQ99" i="30"/>
  <c r="AQ152" i="30" s="1"/>
  <c r="AM48" i="11" s="1"/>
  <c r="AM82" i="11" s="1"/>
  <c r="AQ94" i="30"/>
  <c r="AQ147" i="30" s="1"/>
  <c r="AM43" i="11" s="1"/>
  <c r="AM77" i="11" s="1"/>
  <c r="AQ87" i="30"/>
  <c r="AQ140" i="30" s="1"/>
  <c r="AQ98" i="30"/>
  <c r="AQ151" i="30" s="1"/>
  <c r="AQ185" i="30" s="1"/>
  <c r="AN26" i="13"/>
  <c r="AQ88" i="30"/>
  <c r="AQ141" i="30" s="1"/>
  <c r="AQ96" i="30"/>
  <c r="AQ149" i="30" s="1"/>
  <c r="AO63" i="12" s="1"/>
  <c r="AQ100" i="30"/>
  <c r="AQ153" i="30" s="1"/>
  <c r="AM49" i="11" s="1"/>
  <c r="AM83" i="11" s="1"/>
  <c r="AQ89" i="30"/>
  <c r="AQ142" i="30" s="1"/>
  <c r="AQ97" i="30"/>
  <c r="AQ150" i="30" s="1"/>
  <c r="AQ184" i="30" s="1"/>
  <c r="AQ101" i="30"/>
  <c r="AQ154" i="30" s="1"/>
  <c r="AO68" i="12" s="1"/>
  <c r="AN27" i="13"/>
  <c r="AN61" i="13"/>
  <c r="AN44" i="13"/>
  <c r="AR166" i="30"/>
  <c r="AM30" i="11"/>
  <c r="AM64" i="11" s="1"/>
  <c r="AO48" i="12"/>
  <c r="AM30" i="18"/>
  <c r="AM64" i="18" s="1"/>
  <c r="AM28" i="18"/>
  <c r="AM62" i="18" s="1"/>
  <c r="AM28" i="11"/>
  <c r="AM62" i="11" s="1"/>
  <c r="AO46" i="12"/>
  <c r="AM27" i="11"/>
  <c r="AM61" i="11" s="1"/>
  <c r="AM27" i="18"/>
  <c r="AM61" i="18" s="1"/>
  <c r="AO45" i="12"/>
  <c r="AM32" i="11"/>
  <c r="AM66" i="11" s="1"/>
  <c r="AM32" i="18"/>
  <c r="AM66" i="18" s="1"/>
  <c r="AO50" i="12"/>
  <c r="AO49" i="12"/>
  <c r="AM31" i="18"/>
  <c r="AM65" i="18" s="1"/>
  <c r="AM31" i="11"/>
  <c r="AM65" i="11" s="1"/>
  <c r="AR165" i="30"/>
  <c r="AR168" i="30"/>
  <c r="AO47" i="12"/>
  <c r="AM29" i="11"/>
  <c r="AM63" i="11" s="1"/>
  <c r="AM29" i="18"/>
  <c r="AM63" i="18" s="1"/>
  <c r="AR164" i="30"/>
  <c r="AR167" i="30"/>
  <c r="AM25" i="11"/>
  <c r="AM59" i="11" s="1"/>
  <c r="AM25" i="18"/>
  <c r="AM59" i="18" s="1"/>
  <c r="AO43" i="12"/>
  <c r="AQ52" i="30"/>
  <c r="AM33" i="11"/>
  <c r="AM67" i="11" s="1"/>
  <c r="AO51" i="12"/>
  <c r="AM33" i="18"/>
  <c r="AM67" i="18" s="1"/>
  <c r="AM26" i="18"/>
  <c r="AM60" i="18" s="1"/>
  <c r="AO44" i="12"/>
  <c r="AM26" i="11"/>
  <c r="AM60" i="11" s="1"/>
  <c r="AS31" i="30"/>
  <c r="AS48" i="30" s="1"/>
  <c r="AS67" i="30" s="1"/>
  <c r="AS30" i="30"/>
  <c r="AS47" i="30" s="1"/>
  <c r="AS66" i="30" s="1"/>
  <c r="AS29" i="30"/>
  <c r="AS46" i="30" s="1"/>
  <c r="AS65" i="30" s="1"/>
  <c r="AS28" i="30"/>
  <c r="AS45" i="30" s="1"/>
  <c r="AS64" i="30" s="1"/>
  <c r="AS27" i="30"/>
  <c r="AS44" i="30" s="1"/>
  <c r="AS80" i="30" s="1"/>
  <c r="AS26" i="30"/>
  <c r="AS43" i="30" s="1"/>
  <c r="AS79" i="30" s="1"/>
  <c r="AS25" i="30"/>
  <c r="AS42" i="30" s="1"/>
  <c r="AS61" i="30" s="1"/>
  <c r="AS24" i="30"/>
  <c r="AS41" i="30" s="1"/>
  <c r="AS60" i="30" s="1"/>
  <c r="AS23" i="30"/>
  <c r="AS40" i="30" s="1"/>
  <c r="AS59" i="30" s="1"/>
  <c r="AS22" i="30"/>
  <c r="AS39" i="30" s="1"/>
  <c r="AS58" i="30" s="1"/>
  <c r="AS21" i="30"/>
  <c r="AS38" i="30" s="1"/>
  <c r="AS74" i="30" s="1"/>
  <c r="AS20" i="30"/>
  <c r="AS37" i="30" s="1"/>
  <c r="AS73" i="30" s="1"/>
  <c r="AS19" i="30"/>
  <c r="AS36" i="30" s="1"/>
  <c r="AS72" i="30" s="1"/>
  <c r="AS18" i="30"/>
  <c r="AS35" i="30" s="1"/>
  <c r="AS71" i="30" s="1"/>
  <c r="AS17" i="30"/>
  <c r="AS34" i="30" s="1"/>
  <c r="AS70" i="30" s="1"/>
  <c r="AT8" i="30"/>
  <c r="AT9" i="30" s="1"/>
  <c r="AN138" i="18" l="1"/>
  <c r="AO158" i="11"/>
  <c r="AO192" i="11" s="1"/>
  <c r="AO123" i="18"/>
  <c r="AO157" i="18" s="1"/>
  <c r="AO143" i="11"/>
  <c r="AO177" i="11" s="1"/>
  <c r="AO108" i="18"/>
  <c r="AO142" i="18" s="1"/>
  <c r="AO161" i="11"/>
  <c r="AO195" i="11" s="1"/>
  <c r="AO126" i="18"/>
  <c r="AO160" i="18" s="1"/>
  <c r="AO106" i="18"/>
  <c r="AO140" i="18" s="1"/>
  <c r="AO141" i="11"/>
  <c r="AO175" i="11" s="1"/>
  <c r="AO165" i="11"/>
  <c r="AO199" i="11" s="1"/>
  <c r="AO130" i="18"/>
  <c r="AO164" i="18" s="1"/>
  <c r="AO131" i="18"/>
  <c r="AO165" i="18" s="1"/>
  <c r="AO166" i="11"/>
  <c r="AO200" i="11" s="1"/>
  <c r="AO164" i="11"/>
  <c r="AO198" i="11" s="1"/>
  <c r="AO129" i="18"/>
  <c r="AO163" i="18" s="1"/>
  <c r="AO160" i="11"/>
  <c r="AO194" i="11" s="1"/>
  <c r="AO125" i="18"/>
  <c r="AO159" i="18" s="1"/>
  <c r="AO168" i="11"/>
  <c r="AO202" i="11" s="1"/>
  <c r="AO133" i="18"/>
  <c r="AO167" i="18" s="1"/>
  <c r="AO124" i="18"/>
  <c r="AO158" i="18" s="1"/>
  <c r="AO159" i="11"/>
  <c r="AO193" i="11" s="1"/>
  <c r="AO167" i="11"/>
  <c r="AO201" i="11" s="1"/>
  <c r="AO132" i="18"/>
  <c r="AO166" i="18" s="1"/>
  <c r="AO142" i="11"/>
  <c r="AO176" i="11" s="1"/>
  <c r="AO107" i="18"/>
  <c r="AO141" i="18" s="1"/>
  <c r="AO147" i="11"/>
  <c r="AO181" i="11" s="1"/>
  <c r="AO112" i="18"/>
  <c r="AO146" i="18" s="1"/>
  <c r="AO148" i="11"/>
  <c r="AO182" i="11" s="1"/>
  <c r="AO113" i="18"/>
  <c r="AO147" i="18" s="1"/>
  <c r="AO116" i="18"/>
  <c r="AO150" i="18" s="1"/>
  <c r="AO151" i="11"/>
  <c r="AO185" i="11" s="1"/>
  <c r="AO152" i="11"/>
  <c r="AO186" i="11" s="1"/>
  <c r="AO117" i="18"/>
  <c r="AO151" i="18" s="1"/>
  <c r="AO140" i="11"/>
  <c r="AO174" i="11" s="1"/>
  <c r="AO105" i="18"/>
  <c r="AO139" i="18" s="1"/>
  <c r="AO170" i="11"/>
  <c r="AO204" i="11" s="1"/>
  <c r="AO135" i="18"/>
  <c r="AO169" i="18" s="1"/>
  <c r="AO144" i="11"/>
  <c r="AO178" i="11" s="1"/>
  <c r="AO109" i="18"/>
  <c r="AO143" i="18" s="1"/>
  <c r="AO157" i="11"/>
  <c r="AO191" i="11" s="1"/>
  <c r="AO122" i="18"/>
  <c r="AO156" i="18" s="1"/>
  <c r="AO150" i="11"/>
  <c r="AO184" i="11" s="1"/>
  <c r="AO115" i="18"/>
  <c r="AO149" i="18" s="1"/>
  <c r="AO145" i="11"/>
  <c r="AO179" i="11" s="1"/>
  <c r="AO110" i="18"/>
  <c r="AO144" i="18" s="1"/>
  <c r="AO169" i="11"/>
  <c r="AO203" i="11" s="1"/>
  <c r="AO134" i="18"/>
  <c r="AO168" i="18" s="1"/>
  <c r="AO118" i="18"/>
  <c r="AO152" i="18" s="1"/>
  <c r="AO153" i="11"/>
  <c r="AO187" i="11" s="1"/>
  <c r="AO119" i="18"/>
  <c r="AO153" i="18" s="1"/>
  <c r="AO154" i="11"/>
  <c r="AO188" i="11" s="1"/>
  <c r="AO128" i="18"/>
  <c r="AO162" i="18" s="1"/>
  <c r="AO163" i="11"/>
  <c r="AO197" i="11" s="1"/>
  <c r="AO111" i="18"/>
  <c r="AO145" i="18" s="1"/>
  <c r="AO146" i="11"/>
  <c r="AO180" i="11" s="1"/>
  <c r="AO171" i="11"/>
  <c r="AO205" i="11" s="1"/>
  <c r="AO136" i="18"/>
  <c r="AO170" i="18" s="1"/>
  <c r="AO162" i="11"/>
  <c r="AO196" i="11" s="1"/>
  <c r="AO127" i="18"/>
  <c r="AO161" i="18" s="1"/>
  <c r="AO149" i="11"/>
  <c r="AO183" i="11" s="1"/>
  <c r="AO114" i="18"/>
  <c r="AO148" i="18" s="1"/>
  <c r="AN155" i="18"/>
  <c r="AT110" i="30"/>
  <c r="AT117" i="30"/>
  <c r="AT116" i="30"/>
  <c r="AT109" i="30"/>
  <c r="AT107" i="30"/>
  <c r="AT108" i="30"/>
  <c r="AT113" i="30"/>
  <c r="AT111" i="30"/>
  <c r="AT106" i="30"/>
  <c r="AT118" i="30"/>
  <c r="AT112" i="30"/>
  <c r="AT119" i="30"/>
  <c r="AT115" i="30"/>
  <c r="AT105" i="30"/>
  <c r="AT114" i="30"/>
  <c r="AT132" i="30"/>
  <c r="AT126" i="30"/>
  <c r="AT135" i="30"/>
  <c r="AT134" i="30"/>
  <c r="AT123" i="30"/>
  <c r="AT125" i="30"/>
  <c r="AT133" i="30"/>
  <c r="AT131" i="30"/>
  <c r="AT128" i="30"/>
  <c r="AT124" i="30"/>
  <c r="AT127" i="30"/>
  <c r="AT129" i="30"/>
  <c r="AT122" i="30"/>
  <c r="AT136" i="30"/>
  <c r="AT130" i="30"/>
  <c r="AT10" i="30"/>
  <c r="AT12" i="30"/>
  <c r="AT13" i="30"/>
  <c r="AS56" i="30"/>
  <c r="AS77" i="30"/>
  <c r="AS164" i="30" s="1"/>
  <c r="AS55" i="30"/>
  <c r="AS53" i="30"/>
  <c r="AS54" i="30"/>
  <c r="AO84" i="13"/>
  <c r="AO27" i="13"/>
  <c r="AO61" i="13"/>
  <c r="AO44" i="13"/>
  <c r="AS57" i="30"/>
  <c r="AS76" i="30"/>
  <c r="AS163" i="30" s="1"/>
  <c r="AS83" i="30"/>
  <c r="AS170" i="30" s="1"/>
  <c r="AS63" i="30"/>
  <c r="AS84" i="30"/>
  <c r="AS171" i="30" s="1"/>
  <c r="AS75" i="30"/>
  <c r="AS82" i="30"/>
  <c r="AS169" i="30" s="1"/>
  <c r="AS81" i="30"/>
  <c r="AS168" i="30" s="1"/>
  <c r="AS62" i="30"/>
  <c r="AS78" i="30"/>
  <c r="AS165" i="30" s="1"/>
  <c r="AO33" i="13"/>
  <c r="AO50" i="13"/>
  <c r="AO63" i="13"/>
  <c r="AM49" i="18"/>
  <c r="AM83" i="18" s="1"/>
  <c r="AM100" i="18" s="1"/>
  <c r="AO82" i="13"/>
  <c r="AO48" i="13"/>
  <c r="AO80" i="13"/>
  <c r="AO65" i="13"/>
  <c r="AO46" i="13"/>
  <c r="AO47" i="13"/>
  <c r="AO51" i="13"/>
  <c r="AO67" i="12"/>
  <c r="AO49" i="13"/>
  <c r="AO66" i="13"/>
  <c r="AO83" i="13"/>
  <c r="AO64" i="12"/>
  <c r="AO81" i="13"/>
  <c r="AQ180" i="30"/>
  <c r="AP60" i="13" s="1"/>
  <c r="AM42" i="18"/>
  <c r="AM76" i="18" s="1"/>
  <c r="AM93" i="18" s="1"/>
  <c r="AM42" i="11"/>
  <c r="AM76" i="11" s="1"/>
  <c r="AO64" i="13"/>
  <c r="AO79" i="13"/>
  <c r="AO28" i="13"/>
  <c r="AM43" i="18"/>
  <c r="AM77" i="18" s="1"/>
  <c r="AM94" i="18" s="1"/>
  <c r="AO62" i="13"/>
  <c r="AO61" i="12"/>
  <c r="AM50" i="18"/>
  <c r="AM84" i="18" s="1"/>
  <c r="AM101" i="18" s="1"/>
  <c r="AQ181" i="30"/>
  <c r="AP78" i="13" s="1"/>
  <c r="AM44" i="11"/>
  <c r="AM78" i="11" s="1"/>
  <c r="AO26" i="13"/>
  <c r="AO77" i="13"/>
  <c r="AO68" i="13"/>
  <c r="AM50" i="11"/>
  <c r="AM84" i="11" s="1"/>
  <c r="AO34" i="13"/>
  <c r="AQ188" i="30"/>
  <c r="AP51" i="13" s="1"/>
  <c r="AM44" i="18"/>
  <c r="AM78" i="18" s="1"/>
  <c r="AM95" i="18" s="1"/>
  <c r="AO65" i="12"/>
  <c r="AQ182" i="30"/>
  <c r="AP62" i="13" s="1"/>
  <c r="AM47" i="11"/>
  <c r="AM81" i="11" s="1"/>
  <c r="AM47" i="18"/>
  <c r="AM81" i="18" s="1"/>
  <c r="AM98" i="18" s="1"/>
  <c r="AR97" i="30"/>
  <c r="AR150" i="30" s="1"/>
  <c r="AP64" i="12" s="1"/>
  <c r="AR94" i="30"/>
  <c r="AR147" i="30" s="1"/>
  <c r="AN43" i="11" s="1"/>
  <c r="AN77" i="11" s="1"/>
  <c r="AR98" i="30"/>
  <c r="AR151" i="30" s="1"/>
  <c r="AR185" i="30" s="1"/>
  <c r="AM46" i="18"/>
  <c r="AM80" i="18" s="1"/>
  <c r="AM97" i="18" s="1"/>
  <c r="AR93" i="30"/>
  <c r="AR146" i="30" s="1"/>
  <c r="AP60" i="12" s="1"/>
  <c r="AR95" i="30"/>
  <c r="AR148" i="30" s="1"/>
  <c r="AN44" i="11" s="1"/>
  <c r="AN78" i="11" s="1"/>
  <c r="AR100" i="30"/>
  <c r="AR153" i="30" s="1"/>
  <c r="AP67" i="12" s="1"/>
  <c r="AR101" i="30"/>
  <c r="AR154" i="30" s="1"/>
  <c r="AN50" i="11" s="1"/>
  <c r="AN84" i="11" s="1"/>
  <c r="AR87" i="30"/>
  <c r="AR140" i="30" s="1"/>
  <c r="AR90" i="30"/>
  <c r="AR143" i="30" s="1"/>
  <c r="AR88" i="30"/>
  <c r="AR141" i="30" s="1"/>
  <c r="AR99" i="30"/>
  <c r="AR152" i="30" s="1"/>
  <c r="AR186" i="30" s="1"/>
  <c r="AR91" i="30"/>
  <c r="AR144" i="30" s="1"/>
  <c r="AR96" i="30"/>
  <c r="AR149" i="30" s="1"/>
  <c r="AP63" i="12" s="1"/>
  <c r="AR89" i="30"/>
  <c r="AR142" i="30" s="1"/>
  <c r="AM46" i="11"/>
  <c r="AM80" i="11" s="1"/>
  <c r="AQ187" i="30"/>
  <c r="AP33" i="13" s="1"/>
  <c r="AM48" i="18"/>
  <c r="AM82" i="18" s="1"/>
  <c r="AM99" i="18" s="1"/>
  <c r="AQ186" i="30"/>
  <c r="AP83" i="13" s="1"/>
  <c r="AO66" i="12"/>
  <c r="AM45" i="18"/>
  <c r="AM79" i="18" s="1"/>
  <c r="AM96" i="18" s="1"/>
  <c r="AM45" i="11"/>
  <c r="AM79" i="11" s="1"/>
  <c r="AQ183" i="30"/>
  <c r="AP29" i="13" s="1"/>
  <c r="AN33" i="18"/>
  <c r="AN67" i="18" s="1"/>
  <c r="AP51" i="12"/>
  <c r="AN33" i="11"/>
  <c r="AN67" i="11" s="1"/>
  <c r="AN29" i="11"/>
  <c r="AN63" i="11" s="1"/>
  <c r="AP47" i="12"/>
  <c r="AN29" i="18"/>
  <c r="AN63" i="18" s="1"/>
  <c r="AS166" i="30"/>
  <c r="AS167" i="30"/>
  <c r="AN26" i="18"/>
  <c r="AN60" i="18" s="1"/>
  <c r="AN26" i="11"/>
  <c r="AN60" i="11" s="1"/>
  <c r="AP44" i="12"/>
  <c r="AN31" i="11"/>
  <c r="AN65" i="11" s="1"/>
  <c r="AP49" i="12"/>
  <c r="AN31" i="18"/>
  <c r="AN65" i="18" s="1"/>
  <c r="AP43" i="12"/>
  <c r="AN25" i="11"/>
  <c r="AN59" i="11" s="1"/>
  <c r="AN25" i="18"/>
  <c r="AN59" i="18" s="1"/>
  <c r="AN30" i="11"/>
  <c r="AN64" i="11" s="1"/>
  <c r="AP48" i="12"/>
  <c r="AN30" i="18"/>
  <c r="AN64" i="18" s="1"/>
  <c r="AN32" i="11"/>
  <c r="AN66" i="11" s="1"/>
  <c r="AP50" i="12"/>
  <c r="AN32" i="18"/>
  <c r="AN66" i="18" s="1"/>
  <c r="AN28" i="11"/>
  <c r="AN62" i="11" s="1"/>
  <c r="AP46" i="12"/>
  <c r="AN28" i="18"/>
  <c r="AN62" i="18" s="1"/>
  <c r="AR52" i="30"/>
  <c r="AN27" i="11"/>
  <c r="AN61" i="11" s="1"/>
  <c r="AP45" i="12"/>
  <c r="AN27" i="18"/>
  <c r="AN61" i="18" s="1"/>
  <c r="AP82" i="13"/>
  <c r="AP65" i="13"/>
  <c r="AP31" i="13"/>
  <c r="AP48" i="13"/>
  <c r="AP64" i="13"/>
  <c r="AP81" i="13"/>
  <c r="AP30" i="13"/>
  <c r="AP47" i="13"/>
  <c r="AT31" i="30"/>
  <c r="AT48" i="30" s="1"/>
  <c r="AT67" i="30" s="1"/>
  <c r="AT30" i="30"/>
  <c r="AT47" i="30" s="1"/>
  <c r="AT66" i="30" s="1"/>
  <c r="AT29" i="30"/>
  <c r="AT46" i="30" s="1"/>
  <c r="AT82" i="30" s="1"/>
  <c r="AT28" i="30"/>
  <c r="AT45" i="30" s="1"/>
  <c r="AT81" i="30" s="1"/>
  <c r="AT27" i="30"/>
  <c r="AT44" i="30" s="1"/>
  <c r="AT80" i="30" s="1"/>
  <c r="AT26" i="30"/>
  <c r="AT43" i="30" s="1"/>
  <c r="AT79" i="30" s="1"/>
  <c r="AT25" i="30"/>
  <c r="AT42" i="30" s="1"/>
  <c r="AT78" i="30" s="1"/>
  <c r="AT24" i="30"/>
  <c r="AT41" i="30" s="1"/>
  <c r="AT60" i="30" s="1"/>
  <c r="AT23" i="30"/>
  <c r="AT40" i="30" s="1"/>
  <c r="AT59" i="30" s="1"/>
  <c r="AT22" i="30"/>
  <c r="AT39" i="30" s="1"/>
  <c r="AT75" i="30" s="1"/>
  <c r="AT21" i="30"/>
  <c r="AT38" i="30" s="1"/>
  <c r="AT57" i="30" s="1"/>
  <c r="AT20" i="30"/>
  <c r="AT37" i="30" s="1"/>
  <c r="AT56" i="30" s="1"/>
  <c r="AT19" i="30"/>
  <c r="AT36" i="30" s="1"/>
  <c r="AT72" i="30" s="1"/>
  <c r="AT18" i="30"/>
  <c r="AT35" i="30" s="1"/>
  <c r="AT54" i="30" s="1"/>
  <c r="AT17" i="30"/>
  <c r="AT34" i="30" s="1"/>
  <c r="AT53" i="30" s="1"/>
  <c r="AU8" i="30"/>
  <c r="AU9" i="30" s="1"/>
  <c r="AP159" i="11" l="1"/>
  <c r="AP193" i="11" s="1"/>
  <c r="AP124" i="18"/>
  <c r="AP158" i="18" s="1"/>
  <c r="AP116" i="18"/>
  <c r="AP150" i="18" s="1"/>
  <c r="AP151" i="11"/>
  <c r="AP185" i="11" s="1"/>
  <c r="AP128" i="18"/>
  <c r="AP162" i="18" s="1"/>
  <c r="AP163" i="11"/>
  <c r="AP197" i="11" s="1"/>
  <c r="AP152" i="11"/>
  <c r="AP186" i="11" s="1"/>
  <c r="AP117" i="18"/>
  <c r="AP151" i="18" s="1"/>
  <c r="AP131" i="18"/>
  <c r="AP165" i="18" s="1"/>
  <c r="AP166" i="11"/>
  <c r="AP200" i="11" s="1"/>
  <c r="AP145" i="11"/>
  <c r="AP179" i="11" s="1"/>
  <c r="AP110" i="18"/>
  <c r="AP144" i="18" s="1"/>
  <c r="AP168" i="11"/>
  <c r="AP202" i="11" s="1"/>
  <c r="AP133" i="18"/>
  <c r="AP167" i="18" s="1"/>
  <c r="AO155" i="18"/>
  <c r="AP160" i="11"/>
  <c r="AP194" i="11" s="1"/>
  <c r="AP125" i="18"/>
  <c r="AP159" i="18" s="1"/>
  <c r="AP158" i="11"/>
  <c r="AP192" i="11" s="1"/>
  <c r="AP123" i="18"/>
  <c r="AP157" i="18" s="1"/>
  <c r="AO138" i="18"/>
  <c r="AP134" i="18"/>
  <c r="AP168" i="18" s="1"/>
  <c r="AP169" i="11"/>
  <c r="AP203" i="11" s="1"/>
  <c r="AP170" i="11"/>
  <c r="AP204" i="11" s="1"/>
  <c r="AP135" i="18"/>
  <c r="AP169" i="18" s="1"/>
  <c r="AP161" i="11"/>
  <c r="AP195" i="11" s="1"/>
  <c r="AP126" i="18"/>
  <c r="AP160" i="18" s="1"/>
  <c r="AP167" i="11"/>
  <c r="AP201" i="11" s="1"/>
  <c r="AP132" i="18"/>
  <c r="AP166" i="18" s="1"/>
  <c r="AP149" i="11"/>
  <c r="AP183" i="11" s="1"/>
  <c r="AP114" i="18"/>
  <c r="AP148" i="18" s="1"/>
  <c r="AP140" i="11"/>
  <c r="AP174" i="11" s="1"/>
  <c r="AP105" i="18"/>
  <c r="AP139" i="18" s="1"/>
  <c r="AP150" i="11"/>
  <c r="AP184" i="11" s="1"/>
  <c r="AP115" i="18"/>
  <c r="AP149" i="18" s="1"/>
  <c r="AP154" i="11"/>
  <c r="AP188" i="11" s="1"/>
  <c r="AP119" i="18"/>
  <c r="AP153" i="18" s="1"/>
  <c r="AP147" i="11"/>
  <c r="AP181" i="11" s="1"/>
  <c r="AP112" i="18"/>
  <c r="AP146" i="18" s="1"/>
  <c r="AP118" i="18"/>
  <c r="AP152" i="18" s="1"/>
  <c r="AP153" i="11"/>
  <c r="AP187" i="11" s="1"/>
  <c r="AP106" i="18"/>
  <c r="AP140" i="18" s="1"/>
  <c r="AP141" i="11"/>
  <c r="AP175" i="11" s="1"/>
  <c r="AP130" i="18"/>
  <c r="AP164" i="18" s="1"/>
  <c r="AP165" i="11"/>
  <c r="AP199" i="11" s="1"/>
  <c r="AP111" i="18"/>
  <c r="AP145" i="18" s="1"/>
  <c r="AP146" i="11"/>
  <c r="AP180" i="11" s="1"/>
  <c r="AP171" i="11"/>
  <c r="AP205" i="11" s="1"/>
  <c r="AP136" i="18"/>
  <c r="AP170" i="18" s="1"/>
  <c r="AP148" i="11"/>
  <c r="AP182" i="11" s="1"/>
  <c r="AP113" i="18"/>
  <c r="AP147" i="18" s="1"/>
  <c r="AP157" i="11"/>
  <c r="AP191" i="11" s="1"/>
  <c r="AP122" i="18"/>
  <c r="AP156" i="18" s="1"/>
  <c r="AP143" i="11"/>
  <c r="AP177" i="11" s="1"/>
  <c r="AP108" i="18"/>
  <c r="AP142" i="18" s="1"/>
  <c r="AP164" i="11"/>
  <c r="AP198" i="11" s="1"/>
  <c r="AP129" i="18"/>
  <c r="AP163" i="18" s="1"/>
  <c r="AP142" i="11"/>
  <c r="AP176" i="11" s="1"/>
  <c r="AP107" i="18"/>
  <c r="AP141" i="18" s="1"/>
  <c r="AP162" i="11"/>
  <c r="AP196" i="11" s="1"/>
  <c r="AP127" i="18"/>
  <c r="AP161" i="18" s="1"/>
  <c r="AP144" i="11"/>
  <c r="AP178" i="11" s="1"/>
  <c r="AP109" i="18"/>
  <c r="AP143" i="18" s="1"/>
  <c r="AU115" i="30"/>
  <c r="AU106" i="30"/>
  <c r="AU118" i="30"/>
  <c r="AU110" i="30"/>
  <c r="AU117" i="30"/>
  <c r="AU119" i="30"/>
  <c r="AU105" i="30"/>
  <c r="AU114" i="30"/>
  <c r="AU108" i="30"/>
  <c r="AU113" i="30"/>
  <c r="AU112" i="30"/>
  <c r="AU107" i="30"/>
  <c r="AU109" i="30"/>
  <c r="AU116" i="30"/>
  <c r="AU111" i="30"/>
  <c r="AU130" i="30"/>
  <c r="AU132" i="30"/>
  <c r="AU135" i="30"/>
  <c r="AU134" i="30"/>
  <c r="AU123" i="30"/>
  <c r="AU124" i="30"/>
  <c r="AU125" i="30"/>
  <c r="AU133" i="30"/>
  <c r="AU131" i="30"/>
  <c r="AU122" i="30"/>
  <c r="AU126" i="30"/>
  <c r="AU128" i="30"/>
  <c r="AU127" i="30"/>
  <c r="AU136" i="30"/>
  <c r="AU129" i="30"/>
  <c r="AU10" i="30"/>
  <c r="AU12" i="30"/>
  <c r="AU13" i="30"/>
  <c r="AT55" i="30"/>
  <c r="AT74" i="30"/>
  <c r="AT62" i="30"/>
  <c r="AT84" i="30"/>
  <c r="AT171" i="30" s="1"/>
  <c r="AT76" i="30"/>
  <c r="AT163" i="30" s="1"/>
  <c r="AP34" i="13"/>
  <c r="AP26" i="13"/>
  <c r="AP85" i="13"/>
  <c r="AT65" i="30"/>
  <c r="AT77" i="30"/>
  <c r="AT164" i="30" s="1"/>
  <c r="AT64" i="30"/>
  <c r="AT73" i="30"/>
  <c r="AT83" i="30"/>
  <c r="AT170" i="30" s="1"/>
  <c r="AT70" i="30"/>
  <c r="AT71" i="30"/>
  <c r="AT61" i="30"/>
  <c r="AT58" i="30"/>
  <c r="AT63" i="30"/>
  <c r="AP77" i="13"/>
  <c r="AN42" i="18"/>
  <c r="AN76" i="18" s="1"/>
  <c r="AN93" i="18" s="1"/>
  <c r="AR180" i="30"/>
  <c r="AQ77" i="13" s="1"/>
  <c r="AN42" i="11"/>
  <c r="AN76" i="11" s="1"/>
  <c r="AR184" i="30"/>
  <c r="AQ64" i="13" s="1"/>
  <c r="AN46" i="11"/>
  <c r="AN80" i="11" s="1"/>
  <c r="AN50" i="18"/>
  <c r="AN84" i="18" s="1"/>
  <c r="AN101" i="18" s="1"/>
  <c r="AP68" i="12"/>
  <c r="AN48" i="11"/>
  <c r="AN82" i="11" s="1"/>
  <c r="AN48" i="18"/>
  <c r="AN82" i="18" s="1"/>
  <c r="AN99" i="18" s="1"/>
  <c r="AP66" i="12"/>
  <c r="AP45" i="13"/>
  <c r="AP28" i="13"/>
  <c r="AP79" i="13"/>
  <c r="AP61" i="13"/>
  <c r="AN46" i="18"/>
  <c r="AN80" i="18" s="1"/>
  <c r="AN97" i="18" s="1"/>
  <c r="AP44" i="13"/>
  <c r="AP27" i="13"/>
  <c r="AP68" i="13"/>
  <c r="AP84" i="13"/>
  <c r="AN43" i="18"/>
  <c r="AN77" i="18" s="1"/>
  <c r="AN94" i="18" s="1"/>
  <c r="AP50" i="13"/>
  <c r="AP66" i="13"/>
  <c r="AR188" i="30"/>
  <c r="AQ51" i="13" s="1"/>
  <c r="AP61" i="12"/>
  <c r="AS99" i="30"/>
  <c r="AS152" i="30" s="1"/>
  <c r="AS186" i="30" s="1"/>
  <c r="AR182" i="30"/>
  <c r="AQ79" i="13" s="1"/>
  <c r="AS100" i="30"/>
  <c r="AS153" i="30" s="1"/>
  <c r="AO49" i="18" s="1"/>
  <c r="AO83" i="18" s="1"/>
  <c r="AP62" i="12"/>
  <c r="AN44" i="18"/>
  <c r="AN78" i="18" s="1"/>
  <c r="AN95" i="18" s="1"/>
  <c r="AN49" i="18"/>
  <c r="AN83" i="18" s="1"/>
  <c r="AN100" i="18" s="1"/>
  <c r="AR187" i="30"/>
  <c r="AQ67" i="13" s="1"/>
  <c r="AR181" i="30"/>
  <c r="AQ78" i="13" s="1"/>
  <c r="AS98" i="30"/>
  <c r="AS151" i="30" s="1"/>
  <c r="AO47" i="18" s="1"/>
  <c r="AO81" i="18" s="1"/>
  <c r="AP67" i="13"/>
  <c r="AS89" i="30"/>
  <c r="AS142" i="30" s="1"/>
  <c r="AS88" i="30"/>
  <c r="AS141" i="30" s="1"/>
  <c r="AN49" i="11"/>
  <c r="AN83" i="11" s="1"/>
  <c r="AP32" i="13"/>
  <c r="AS101" i="30"/>
  <c r="AS154" i="30" s="1"/>
  <c r="AO50" i="11" s="1"/>
  <c r="AO84" i="11" s="1"/>
  <c r="AS95" i="30"/>
  <c r="AS148" i="30" s="1"/>
  <c r="AO44" i="18" s="1"/>
  <c r="AO78" i="18" s="1"/>
  <c r="AS87" i="30"/>
  <c r="AS140" i="30" s="1"/>
  <c r="AS94" i="30"/>
  <c r="AS147" i="30" s="1"/>
  <c r="AS181" i="30" s="1"/>
  <c r="AS91" i="30"/>
  <c r="AS144" i="30" s="1"/>
  <c r="AS97" i="30"/>
  <c r="AS150" i="30" s="1"/>
  <c r="AO46" i="11" s="1"/>
  <c r="AO80" i="11" s="1"/>
  <c r="AS90" i="30"/>
  <c r="AS143" i="30" s="1"/>
  <c r="AS93" i="30"/>
  <c r="AS146" i="30" s="1"/>
  <c r="AS180" i="30" s="1"/>
  <c r="AP49" i="13"/>
  <c r="AS96" i="30"/>
  <c r="AS149" i="30" s="1"/>
  <c r="AQ63" i="12" s="1"/>
  <c r="AP80" i="13"/>
  <c r="AN47" i="18"/>
  <c r="AN81" i="18" s="1"/>
  <c r="AN98" i="18" s="1"/>
  <c r="AN47" i="11"/>
  <c r="AN81" i="11" s="1"/>
  <c r="AP65" i="12"/>
  <c r="AP63" i="13"/>
  <c r="AP46" i="13"/>
  <c r="AN45" i="18"/>
  <c r="AN79" i="18" s="1"/>
  <c r="AN96" i="18" s="1"/>
  <c r="AR183" i="30"/>
  <c r="AQ29" i="13" s="1"/>
  <c r="AN45" i="11"/>
  <c r="AN79" i="11" s="1"/>
  <c r="AT169" i="30"/>
  <c r="AO28" i="11"/>
  <c r="AO62" i="11" s="1"/>
  <c r="AO28" i="18"/>
  <c r="AO62" i="18" s="1"/>
  <c r="AQ46" i="12"/>
  <c r="AT166" i="30"/>
  <c r="AQ48" i="12"/>
  <c r="AO30" i="11"/>
  <c r="AO64" i="11" s="1"/>
  <c r="AO30" i="18"/>
  <c r="AO64" i="18" s="1"/>
  <c r="AO32" i="18"/>
  <c r="AO66" i="18" s="1"/>
  <c r="AQ50" i="12"/>
  <c r="AO32" i="11"/>
  <c r="AO66" i="11" s="1"/>
  <c r="AQ45" i="12"/>
  <c r="AO27" i="11"/>
  <c r="AO61" i="11" s="1"/>
  <c r="AO27" i="18"/>
  <c r="AO61" i="18" s="1"/>
  <c r="AQ51" i="12"/>
  <c r="AO33" i="18"/>
  <c r="AO67" i="18" s="1"/>
  <c r="AO33" i="11"/>
  <c r="AO67" i="11" s="1"/>
  <c r="AO31" i="11"/>
  <c r="AO65" i="11" s="1"/>
  <c r="AQ49" i="12"/>
  <c r="AO31" i="18"/>
  <c r="AO65" i="18" s="1"/>
  <c r="AO26" i="18"/>
  <c r="AO60" i="18" s="1"/>
  <c r="AO26" i="11"/>
  <c r="AO60" i="11" s="1"/>
  <c r="AQ44" i="12"/>
  <c r="AT165" i="30"/>
  <c r="AO29" i="11"/>
  <c r="AO63" i="11" s="1"/>
  <c r="AQ47" i="12"/>
  <c r="AO29" i="18"/>
  <c r="AO63" i="18" s="1"/>
  <c r="AS52" i="30"/>
  <c r="AT168" i="30"/>
  <c r="AT167" i="30"/>
  <c r="AQ43" i="12"/>
  <c r="AO25" i="18"/>
  <c r="AO59" i="18" s="1"/>
  <c r="AO25" i="11"/>
  <c r="AO59" i="11" s="1"/>
  <c r="AQ32" i="13"/>
  <c r="AQ49" i="13"/>
  <c r="AQ83" i="13"/>
  <c r="AQ66" i="13"/>
  <c r="AQ31" i="13"/>
  <c r="AQ82" i="13"/>
  <c r="AQ65" i="13"/>
  <c r="AQ48" i="13"/>
  <c r="AU31" i="30"/>
  <c r="AU48" i="30" s="1"/>
  <c r="AU67" i="30" s="1"/>
  <c r="AU30" i="30"/>
  <c r="AU47" i="30" s="1"/>
  <c r="AU66" i="30" s="1"/>
  <c r="AU29" i="30"/>
  <c r="AU46" i="30" s="1"/>
  <c r="AU65" i="30" s="1"/>
  <c r="AU27" i="30"/>
  <c r="AU44" i="30" s="1"/>
  <c r="AU80" i="30" s="1"/>
  <c r="AU28" i="30"/>
  <c r="AU45" i="30" s="1"/>
  <c r="AU64" i="30" s="1"/>
  <c r="AU26" i="30"/>
  <c r="AU43" i="30" s="1"/>
  <c r="AU79" i="30" s="1"/>
  <c r="AU24" i="30"/>
  <c r="AU41" i="30" s="1"/>
  <c r="AU77" i="30" s="1"/>
  <c r="AU25" i="30"/>
  <c r="AU42" i="30" s="1"/>
  <c r="AU78" i="30" s="1"/>
  <c r="AU23" i="30"/>
  <c r="AU40" i="30" s="1"/>
  <c r="AU76" i="30" s="1"/>
  <c r="AU22" i="30"/>
  <c r="AU39" i="30" s="1"/>
  <c r="AU75" i="30" s="1"/>
  <c r="AU21" i="30"/>
  <c r="AU38" i="30" s="1"/>
  <c r="AU74" i="30" s="1"/>
  <c r="AU20" i="30"/>
  <c r="AU37" i="30" s="1"/>
  <c r="AU56" i="30" s="1"/>
  <c r="AU19" i="30"/>
  <c r="AU36" i="30" s="1"/>
  <c r="AU55" i="30" s="1"/>
  <c r="AU18" i="30"/>
  <c r="AU35" i="30" s="1"/>
  <c r="AU54" i="30" s="1"/>
  <c r="AU17" i="30"/>
  <c r="AU34" i="30" s="1"/>
  <c r="AU53" i="30" s="1"/>
  <c r="AV8" i="30"/>
  <c r="AV9" i="30" s="1"/>
  <c r="AQ81" i="13" l="1"/>
  <c r="AQ157" i="11"/>
  <c r="AQ191" i="11" s="1"/>
  <c r="AQ122" i="18"/>
  <c r="AQ156" i="18" s="1"/>
  <c r="AQ118" i="18"/>
  <c r="AQ152" i="18" s="1"/>
  <c r="AQ153" i="11"/>
  <c r="AQ187" i="11" s="1"/>
  <c r="AQ168" i="11"/>
  <c r="AQ202" i="11" s="1"/>
  <c r="AQ133" i="18"/>
  <c r="AQ167" i="18" s="1"/>
  <c r="AQ150" i="11"/>
  <c r="AQ184" i="11" s="1"/>
  <c r="AQ115" i="18"/>
  <c r="AQ149" i="18" s="1"/>
  <c r="AQ160" i="11"/>
  <c r="AQ194" i="11" s="1"/>
  <c r="AQ125" i="18"/>
  <c r="AQ159" i="18" s="1"/>
  <c r="AQ124" i="18"/>
  <c r="AQ158" i="18" s="1"/>
  <c r="AQ159" i="11"/>
  <c r="AQ193" i="11" s="1"/>
  <c r="AQ166" i="11"/>
  <c r="AQ200" i="11" s="1"/>
  <c r="AQ131" i="18"/>
  <c r="AQ165" i="18" s="1"/>
  <c r="AQ158" i="11"/>
  <c r="AQ192" i="11" s="1"/>
  <c r="AQ123" i="18"/>
  <c r="AQ157" i="18" s="1"/>
  <c r="AQ134" i="18"/>
  <c r="AQ168" i="18" s="1"/>
  <c r="AQ169" i="11"/>
  <c r="AQ203" i="11" s="1"/>
  <c r="AQ170" i="11"/>
  <c r="AQ204" i="11" s="1"/>
  <c r="AQ135" i="18"/>
  <c r="AQ169" i="18" s="1"/>
  <c r="AQ167" i="11"/>
  <c r="AQ201" i="11" s="1"/>
  <c r="AQ132" i="18"/>
  <c r="AQ166" i="18" s="1"/>
  <c r="AQ130" i="18"/>
  <c r="AQ164" i="18" s="1"/>
  <c r="AQ165" i="11"/>
  <c r="AQ199" i="11" s="1"/>
  <c r="AQ146" i="11"/>
  <c r="AQ180" i="11" s="1"/>
  <c r="AQ111" i="18"/>
  <c r="AQ145" i="18" s="1"/>
  <c r="AQ116" i="18"/>
  <c r="AQ150" i="18" s="1"/>
  <c r="AQ151" i="11"/>
  <c r="AQ185" i="11" s="1"/>
  <c r="AP138" i="18"/>
  <c r="AQ144" i="11"/>
  <c r="AQ178" i="11" s="1"/>
  <c r="AQ109" i="18"/>
  <c r="AQ143" i="18" s="1"/>
  <c r="AQ142" i="11"/>
  <c r="AQ176" i="11" s="1"/>
  <c r="AQ107" i="18"/>
  <c r="AQ141" i="18" s="1"/>
  <c r="AP155" i="18"/>
  <c r="AQ147" i="11"/>
  <c r="AQ181" i="11" s="1"/>
  <c r="AQ112" i="18"/>
  <c r="AQ146" i="18" s="1"/>
  <c r="AQ106" i="18"/>
  <c r="AQ140" i="18" s="1"/>
  <c r="AQ141" i="11"/>
  <c r="AQ175" i="11" s="1"/>
  <c r="AQ148" i="11"/>
  <c r="AQ182" i="11" s="1"/>
  <c r="AQ113" i="18"/>
  <c r="AQ147" i="18" s="1"/>
  <c r="AQ108" i="18"/>
  <c r="AQ142" i="18" s="1"/>
  <c r="AQ143" i="11"/>
  <c r="AQ177" i="11" s="1"/>
  <c r="AQ164" i="11"/>
  <c r="AQ198" i="11" s="1"/>
  <c r="AQ129" i="18"/>
  <c r="AQ163" i="18" s="1"/>
  <c r="AQ149" i="11"/>
  <c r="AQ183" i="11" s="1"/>
  <c r="AQ114" i="18"/>
  <c r="AQ148" i="18" s="1"/>
  <c r="AQ171" i="11"/>
  <c r="AQ205" i="11" s="1"/>
  <c r="AQ136" i="18"/>
  <c r="AQ170" i="18" s="1"/>
  <c r="AQ105" i="18"/>
  <c r="AQ139" i="18" s="1"/>
  <c r="AQ140" i="11"/>
  <c r="AQ174" i="11" s="1"/>
  <c r="AQ162" i="11"/>
  <c r="AQ196" i="11" s="1"/>
  <c r="AQ127" i="18"/>
  <c r="AQ161" i="18" s="1"/>
  <c r="AQ154" i="11"/>
  <c r="AQ188" i="11" s="1"/>
  <c r="AQ119" i="18"/>
  <c r="AQ153" i="18" s="1"/>
  <c r="AQ128" i="18"/>
  <c r="AQ162" i="18" s="1"/>
  <c r="AQ163" i="11"/>
  <c r="AQ197" i="11" s="1"/>
  <c r="AQ152" i="11"/>
  <c r="AQ186" i="11" s="1"/>
  <c r="AQ117" i="18"/>
  <c r="AQ151" i="18" s="1"/>
  <c r="AQ126" i="18"/>
  <c r="AQ160" i="18" s="1"/>
  <c r="AQ161" i="11"/>
  <c r="AQ195" i="11" s="1"/>
  <c r="AQ145" i="11"/>
  <c r="AQ179" i="11" s="1"/>
  <c r="AQ110" i="18"/>
  <c r="AQ144" i="18" s="1"/>
  <c r="AV105" i="30"/>
  <c r="AV117" i="30"/>
  <c r="AV119" i="30"/>
  <c r="AV116" i="30"/>
  <c r="AV108" i="30"/>
  <c r="AV111" i="30"/>
  <c r="AV109" i="30"/>
  <c r="AV110" i="30"/>
  <c r="AV112" i="30"/>
  <c r="AV113" i="30"/>
  <c r="AV115" i="30"/>
  <c r="AV106" i="30"/>
  <c r="AV118" i="30"/>
  <c r="AV107" i="30"/>
  <c r="AV114" i="30"/>
  <c r="AV133" i="30"/>
  <c r="AV134" i="30"/>
  <c r="AV132" i="30"/>
  <c r="AV124" i="30"/>
  <c r="AV136" i="30"/>
  <c r="AV126" i="30"/>
  <c r="AV131" i="30"/>
  <c r="AV127" i="30"/>
  <c r="AV125" i="30"/>
  <c r="AV122" i="30"/>
  <c r="AV128" i="30"/>
  <c r="AV130" i="30"/>
  <c r="AV123" i="30"/>
  <c r="AV135" i="30"/>
  <c r="AV129" i="30"/>
  <c r="AV10" i="30"/>
  <c r="AV12" i="30"/>
  <c r="AV13" i="30"/>
  <c r="AU58" i="30"/>
  <c r="AU72" i="30"/>
  <c r="AU70" i="30"/>
  <c r="AQ30" i="13"/>
  <c r="AU73" i="30"/>
  <c r="AU84" i="30"/>
  <c r="AU171" i="30" s="1"/>
  <c r="AU57" i="30"/>
  <c r="AU83" i="30"/>
  <c r="AU170" i="30" s="1"/>
  <c r="AU71" i="30"/>
  <c r="AU63" i="30"/>
  <c r="AU60" i="30"/>
  <c r="AU61" i="30"/>
  <c r="AU62" i="30"/>
  <c r="AU59" i="30"/>
  <c r="AU81" i="30"/>
  <c r="AU168" i="30" s="1"/>
  <c r="AU82" i="30"/>
  <c r="AU169" i="30" s="1"/>
  <c r="AQ47" i="13"/>
  <c r="AQ26" i="13"/>
  <c r="AQ60" i="13"/>
  <c r="AO47" i="11"/>
  <c r="AO81" i="11" s="1"/>
  <c r="AQ68" i="13"/>
  <c r="AQ34" i="13"/>
  <c r="AS187" i="30"/>
  <c r="AR50" i="13" s="1"/>
  <c r="AQ67" i="12"/>
  <c r="AO49" i="11"/>
  <c r="AO83" i="11" s="1"/>
  <c r="AO44" i="11"/>
  <c r="AO78" i="11" s="1"/>
  <c r="AQ62" i="12"/>
  <c r="AQ85" i="13"/>
  <c r="AQ60" i="12"/>
  <c r="AO46" i="18"/>
  <c r="AO80" i="18" s="1"/>
  <c r="AO97" i="18" s="1"/>
  <c r="AQ50" i="13"/>
  <c r="AQ28" i="13"/>
  <c r="AQ84" i="13"/>
  <c r="AT97" i="30"/>
  <c r="AT150" i="30" s="1"/>
  <c r="AP46" i="18" s="1"/>
  <c r="AP80" i="18" s="1"/>
  <c r="AS182" i="30"/>
  <c r="AR28" i="13" s="1"/>
  <c r="AO43" i="18"/>
  <c r="AO77" i="18" s="1"/>
  <c r="AO94" i="18" s="1"/>
  <c r="AS185" i="30"/>
  <c r="AR65" i="13" s="1"/>
  <c r="AT98" i="30"/>
  <c r="AT151" i="30" s="1"/>
  <c r="AT185" i="30" s="1"/>
  <c r="AQ65" i="12"/>
  <c r="AQ62" i="13"/>
  <c r="AT93" i="30"/>
  <c r="AT146" i="30" s="1"/>
  <c r="AR60" i="12" s="1"/>
  <c r="AQ45" i="13"/>
  <c r="AQ27" i="13"/>
  <c r="AT100" i="30"/>
  <c r="AT153" i="30" s="1"/>
  <c r="AP49" i="18" s="1"/>
  <c r="AP83" i="18" s="1"/>
  <c r="AS184" i="30"/>
  <c r="AR64" i="13" s="1"/>
  <c r="AQ61" i="13"/>
  <c r="AQ33" i="13"/>
  <c r="AO42" i="11"/>
  <c r="AO76" i="11" s="1"/>
  <c r="AQ44" i="13"/>
  <c r="AQ64" i="12"/>
  <c r="AO42" i="18"/>
  <c r="AO76" i="18" s="1"/>
  <c r="AO93" i="18" s="1"/>
  <c r="AT94" i="30"/>
  <c r="AT147" i="30" s="1"/>
  <c r="AR61" i="12" s="1"/>
  <c r="AT87" i="30"/>
  <c r="AT140" i="30" s="1"/>
  <c r="AQ61" i="12"/>
  <c r="AT101" i="30"/>
  <c r="AT154" i="30" s="1"/>
  <c r="AP50" i="18" s="1"/>
  <c r="AP84" i="18" s="1"/>
  <c r="AT99" i="30"/>
  <c r="AT152" i="30" s="1"/>
  <c r="AR66" i="12" s="1"/>
  <c r="AT91" i="30"/>
  <c r="AT144" i="30" s="1"/>
  <c r="AT89" i="30"/>
  <c r="AT142" i="30" s="1"/>
  <c r="AT90" i="30"/>
  <c r="AT143" i="30" s="1"/>
  <c r="AO43" i="11"/>
  <c r="AO77" i="11" s="1"/>
  <c r="AT96" i="30"/>
  <c r="AT149" i="30" s="1"/>
  <c r="AR63" i="12" s="1"/>
  <c r="AT88" i="30"/>
  <c r="AT141" i="30" s="1"/>
  <c r="AT95" i="30"/>
  <c r="AT148" i="30" s="1"/>
  <c r="AR62" i="12" s="1"/>
  <c r="AO48" i="11"/>
  <c r="AO82" i="11" s="1"/>
  <c r="AO48" i="18"/>
  <c r="AO82" i="18" s="1"/>
  <c r="AO99" i="18" s="1"/>
  <c r="AQ66" i="12"/>
  <c r="AO50" i="18"/>
  <c r="AO84" i="18" s="1"/>
  <c r="AO101" i="18" s="1"/>
  <c r="AQ68" i="12"/>
  <c r="AS188" i="30"/>
  <c r="AR68" i="13" s="1"/>
  <c r="AO45" i="18"/>
  <c r="AO79" i="18" s="1"/>
  <c r="AO96" i="18" s="1"/>
  <c r="AS183" i="30"/>
  <c r="AR63" i="13" s="1"/>
  <c r="AO45" i="11"/>
  <c r="AO79" i="11" s="1"/>
  <c r="AO100" i="18"/>
  <c r="AO98" i="18"/>
  <c r="AQ63" i="13"/>
  <c r="AQ46" i="13"/>
  <c r="AQ80" i="13"/>
  <c r="AO95" i="18"/>
  <c r="AT52" i="30"/>
  <c r="AP27" i="11"/>
  <c r="AP61" i="11" s="1"/>
  <c r="AP27" i="18"/>
  <c r="AP61" i="18" s="1"/>
  <c r="AR45" i="12"/>
  <c r="AU167" i="30"/>
  <c r="AP28" i="11"/>
  <c r="AP62" i="11" s="1"/>
  <c r="AR46" i="12"/>
  <c r="AP28" i="18"/>
  <c r="AP62" i="18" s="1"/>
  <c r="AP33" i="11"/>
  <c r="AP67" i="11" s="1"/>
  <c r="AR51" i="12"/>
  <c r="AP33" i="18"/>
  <c r="AP67" i="18" s="1"/>
  <c r="AU163" i="30"/>
  <c r="AR44" i="12"/>
  <c r="AP26" i="11"/>
  <c r="AP60" i="11" s="1"/>
  <c r="AP26" i="18"/>
  <c r="AP60" i="18" s="1"/>
  <c r="AR47" i="12"/>
  <c r="AP29" i="11"/>
  <c r="AP63" i="11" s="1"/>
  <c r="AP29" i="18"/>
  <c r="AP63" i="18" s="1"/>
  <c r="AU166" i="30"/>
  <c r="AU165" i="30"/>
  <c r="AP30" i="11"/>
  <c r="AP64" i="11" s="1"/>
  <c r="AP30" i="18"/>
  <c r="AP64" i="18" s="1"/>
  <c r="AR48" i="12"/>
  <c r="AP25" i="18"/>
  <c r="AP59" i="18" s="1"/>
  <c r="AP25" i="11"/>
  <c r="AP59" i="11" s="1"/>
  <c r="AR43" i="12"/>
  <c r="AU164" i="30"/>
  <c r="AR50" i="12"/>
  <c r="AP32" i="18"/>
  <c r="AP66" i="18" s="1"/>
  <c r="AP32" i="11"/>
  <c r="AP66" i="11" s="1"/>
  <c r="AP31" i="18"/>
  <c r="AP65" i="18" s="1"/>
  <c r="AR49" i="12"/>
  <c r="AP31" i="11"/>
  <c r="AP65" i="11" s="1"/>
  <c r="AR26" i="13"/>
  <c r="AR77" i="13"/>
  <c r="AR60" i="13"/>
  <c r="AR83" i="13"/>
  <c r="AR66" i="13"/>
  <c r="AR49" i="13"/>
  <c r="AR32" i="13"/>
  <c r="AR61" i="13"/>
  <c r="AR27" i="13"/>
  <c r="AR44" i="13"/>
  <c r="AR78" i="13"/>
  <c r="AV31" i="30"/>
  <c r="AV48" i="30" s="1"/>
  <c r="AV67" i="30" s="1"/>
  <c r="AV30" i="30"/>
  <c r="AV47" i="30" s="1"/>
  <c r="AV66" i="30" s="1"/>
  <c r="AV29" i="30"/>
  <c r="AV46" i="30" s="1"/>
  <c r="AV65" i="30" s="1"/>
  <c r="AV28" i="30"/>
  <c r="AV45" i="30" s="1"/>
  <c r="AV64" i="30" s="1"/>
  <c r="AV27" i="30"/>
  <c r="AV44" i="30" s="1"/>
  <c r="AV80" i="30" s="1"/>
  <c r="AV26" i="30"/>
  <c r="AV43" i="30" s="1"/>
  <c r="AV79" i="30" s="1"/>
  <c r="AV24" i="30"/>
  <c r="AV41" i="30" s="1"/>
  <c r="AV60" i="30" s="1"/>
  <c r="AV25" i="30"/>
  <c r="AV42" i="30" s="1"/>
  <c r="AV78" i="30" s="1"/>
  <c r="AV23" i="30"/>
  <c r="AV40" i="30" s="1"/>
  <c r="AV76" i="30" s="1"/>
  <c r="AV22" i="30"/>
  <c r="AV39" i="30" s="1"/>
  <c r="AV58" i="30" s="1"/>
  <c r="AV21" i="30"/>
  <c r="AV38" i="30" s="1"/>
  <c r="AV57" i="30" s="1"/>
  <c r="AV19" i="30"/>
  <c r="AV36" i="30" s="1"/>
  <c r="AV72" i="30" s="1"/>
  <c r="AV18" i="30"/>
  <c r="AV35" i="30" s="1"/>
  <c r="AV71" i="30" s="1"/>
  <c r="AV20" i="30"/>
  <c r="AV37" i="30" s="1"/>
  <c r="AV73" i="30" s="1"/>
  <c r="AV17" i="30"/>
  <c r="AV34" i="30" s="1"/>
  <c r="AV70" i="30" s="1"/>
  <c r="AW8" i="30"/>
  <c r="AW9" i="30" s="1"/>
  <c r="AR160" i="11" l="1"/>
  <c r="AR194" i="11" s="1"/>
  <c r="AR125" i="18"/>
  <c r="AR159" i="18" s="1"/>
  <c r="AR152" i="11"/>
  <c r="AR186" i="11" s="1"/>
  <c r="AR117" i="18"/>
  <c r="AR151" i="18" s="1"/>
  <c r="AR162" i="11"/>
  <c r="AR196" i="11" s="1"/>
  <c r="AR127" i="18"/>
  <c r="AR161" i="18" s="1"/>
  <c r="AR140" i="11"/>
  <c r="AR174" i="11" s="1"/>
  <c r="AR105" i="18"/>
  <c r="AR139" i="18" s="1"/>
  <c r="AR166" i="11"/>
  <c r="AR200" i="11" s="1"/>
  <c r="AR131" i="18"/>
  <c r="AR165" i="18" s="1"/>
  <c r="AR126" i="18"/>
  <c r="AR160" i="18" s="1"/>
  <c r="AR161" i="11"/>
  <c r="AR195" i="11" s="1"/>
  <c r="AR171" i="11"/>
  <c r="AR205" i="11" s="1"/>
  <c r="AR136" i="18"/>
  <c r="AR170" i="18" s="1"/>
  <c r="AR124" i="18"/>
  <c r="AR158" i="18" s="1"/>
  <c r="AR159" i="11"/>
  <c r="AR193" i="11" s="1"/>
  <c r="AR167" i="11"/>
  <c r="AR201" i="11" s="1"/>
  <c r="AR132" i="18"/>
  <c r="AR166" i="18" s="1"/>
  <c r="AR134" i="18"/>
  <c r="AR168" i="18" s="1"/>
  <c r="AR169" i="11"/>
  <c r="AR203" i="11" s="1"/>
  <c r="AR114" i="18"/>
  <c r="AR148" i="18" s="1"/>
  <c r="AR149" i="11"/>
  <c r="AR183" i="11" s="1"/>
  <c r="AR142" i="11"/>
  <c r="AR176" i="11" s="1"/>
  <c r="AR107" i="18"/>
  <c r="AR141" i="18" s="1"/>
  <c r="AR141" i="11"/>
  <c r="AR175" i="11" s="1"/>
  <c r="AR106" i="18"/>
  <c r="AR140" i="18" s="1"/>
  <c r="AR150" i="11"/>
  <c r="AR184" i="11" s="1"/>
  <c r="AR115" i="18"/>
  <c r="AR149" i="18" s="1"/>
  <c r="AR148" i="11"/>
  <c r="AR182" i="11" s="1"/>
  <c r="AR113" i="18"/>
  <c r="AR147" i="18" s="1"/>
  <c r="AR147" i="11"/>
  <c r="AR181" i="11" s="1"/>
  <c r="AR112" i="18"/>
  <c r="AR146" i="18" s="1"/>
  <c r="AQ138" i="18"/>
  <c r="AR145" i="11"/>
  <c r="AR179" i="11" s="1"/>
  <c r="AR110" i="18"/>
  <c r="AR144" i="18" s="1"/>
  <c r="AR135" i="18"/>
  <c r="AR169" i="18" s="1"/>
  <c r="AR170" i="11"/>
  <c r="AR204" i="11" s="1"/>
  <c r="AR144" i="11"/>
  <c r="AR178" i="11" s="1"/>
  <c r="AR109" i="18"/>
  <c r="AR143" i="18" s="1"/>
  <c r="AR146" i="11"/>
  <c r="AR180" i="11" s="1"/>
  <c r="AR111" i="18"/>
  <c r="AR145" i="18" s="1"/>
  <c r="AR165" i="11"/>
  <c r="AR199" i="11" s="1"/>
  <c r="AR130" i="18"/>
  <c r="AR164" i="18" s="1"/>
  <c r="AR143" i="11"/>
  <c r="AR177" i="11" s="1"/>
  <c r="AR108" i="18"/>
  <c r="AR142" i="18" s="1"/>
  <c r="AR164" i="11"/>
  <c r="AR198" i="11" s="1"/>
  <c r="AR129" i="18"/>
  <c r="AR163" i="18" s="1"/>
  <c r="AR163" i="11"/>
  <c r="AR197" i="11" s="1"/>
  <c r="AR128" i="18"/>
  <c r="AR162" i="18" s="1"/>
  <c r="AR116" i="18"/>
  <c r="AR150" i="18" s="1"/>
  <c r="AR151" i="11"/>
  <c r="AR185" i="11" s="1"/>
  <c r="AQ155" i="18"/>
  <c r="AR168" i="11"/>
  <c r="AR202" i="11" s="1"/>
  <c r="AR133" i="18"/>
  <c r="AR167" i="18" s="1"/>
  <c r="AR118" i="18"/>
  <c r="AR152" i="18" s="1"/>
  <c r="AR153" i="11"/>
  <c r="AR187" i="11" s="1"/>
  <c r="AR158" i="11"/>
  <c r="AR192" i="11" s="1"/>
  <c r="AR123" i="18"/>
  <c r="AR157" i="18" s="1"/>
  <c r="AR157" i="11"/>
  <c r="AR191" i="11" s="1"/>
  <c r="AR122" i="18"/>
  <c r="AR156" i="18" s="1"/>
  <c r="AR154" i="11"/>
  <c r="AR188" i="11" s="1"/>
  <c r="AR119" i="18"/>
  <c r="AR153" i="18" s="1"/>
  <c r="AW111" i="30"/>
  <c r="AW108" i="30"/>
  <c r="AW109" i="30"/>
  <c r="AW113" i="30"/>
  <c r="AW116" i="30"/>
  <c r="AW107" i="30"/>
  <c r="AW117" i="30"/>
  <c r="AW105" i="30"/>
  <c r="AW106" i="30"/>
  <c r="AW112" i="30"/>
  <c r="AW114" i="30"/>
  <c r="AW110" i="30"/>
  <c r="AW115" i="30"/>
  <c r="AW119" i="30"/>
  <c r="AW118" i="30"/>
  <c r="AW135" i="30"/>
  <c r="AW133" i="30"/>
  <c r="AW136" i="30"/>
  <c r="AW124" i="30"/>
  <c r="AW126" i="30"/>
  <c r="AW129" i="30"/>
  <c r="AW131" i="30"/>
  <c r="AW125" i="30"/>
  <c r="AW130" i="30"/>
  <c r="AW123" i="30"/>
  <c r="AW127" i="30"/>
  <c r="AW128" i="30"/>
  <c r="AW134" i="30"/>
  <c r="AW122" i="30"/>
  <c r="AW132" i="30"/>
  <c r="AW10" i="30"/>
  <c r="AW12" i="30"/>
  <c r="AW13" i="30"/>
  <c r="AR33" i="13"/>
  <c r="AR67" i="13"/>
  <c r="AR84" i="13"/>
  <c r="AV84" i="30"/>
  <c r="AV171" i="30" s="1"/>
  <c r="AV77" i="30"/>
  <c r="AV164" i="30" s="1"/>
  <c r="AV62" i="30"/>
  <c r="AV59" i="30"/>
  <c r="AV81" i="30"/>
  <c r="AV168" i="30" s="1"/>
  <c r="AV56" i="30"/>
  <c r="AV53" i="30"/>
  <c r="AV75" i="30"/>
  <c r="AV55" i="30"/>
  <c r="AV82" i="30"/>
  <c r="AV169" i="30" s="1"/>
  <c r="AV74" i="30"/>
  <c r="AV83" i="30"/>
  <c r="AV170" i="30" s="1"/>
  <c r="AV63" i="30"/>
  <c r="AV54" i="30"/>
  <c r="AV61" i="30"/>
  <c r="AR62" i="13"/>
  <c r="AR45" i="13"/>
  <c r="AR79" i="13"/>
  <c r="AP50" i="11"/>
  <c r="AP84" i="11" s="1"/>
  <c r="AP49" i="11"/>
  <c r="AP83" i="11" s="1"/>
  <c r="AT187" i="30"/>
  <c r="AS67" i="13" s="1"/>
  <c r="AR48" i="13"/>
  <c r="AR31" i="13"/>
  <c r="AR82" i="13"/>
  <c r="AR47" i="13"/>
  <c r="AR81" i="13"/>
  <c r="AR30" i="13"/>
  <c r="AR67" i="12"/>
  <c r="AP46" i="11"/>
  <c r="AP80" i="11" s="1"/>
  <c r="AT184" i="30"/>
  <c r="AS64" i="13" s="1"/>
  <c r="AR64" i="12"/>
  <c r="AP47" i="11"/>
  <c r="AP81" i="11" s="1"/>
  <c r="AR65" i="12"/>
  <c r="AP47" i="18"/>
  <c r="AP81" i="18" s="1"/>
  <c r="AP98" i="18" s="1"/>
  <c r="AP43" i="18"/>
  <c r="AP77" i="18" s="1"/>
  <c r="AP94" i="18" s="1"/>
  <c r="AT188" i="30"/>
  <c r="AS68" i="13" s="1"/>
  <c r="AR68" i="12"/>
  <c r="AP43" i="11"/>
  <c r="AP77" i="11" s="1"/>
  <c r="AT181" i="30"/>
  <c r="AS61" i="13" s="1"/>
  <c r="AT186" i="30"/>
  <c r="AS32" i="13" s="1"/>
  <c r="AP48" i="18"/>
  <c r="AP82" i="18" s="1"/>
  <c r="AP99" i="18" s="1"/>
  <c r="AP48" i="11"/>
  <c r="AP82" i="11" s="1"/>
  <c r="AU93" i="30"/>
  <c r="AU146" i="30" s="1"/>
  <c r="AS60" i="12" s="1"/>
  <c r="AU95" i="30"/>
  <c r="AU148" i="30" s="1"/>
  <c r="AQ44" i="11" s="1"/>
  <c r="AQ78" i="11" s="1"/>
  <c r="AU96" i="30"/>
  <c r="AU149" i="30" s="1"/>
  <c r="AU183" i="30" s="1"/>
  <c r="AU97" i="30"/>
  <c r="AU150" i="30" s="1"/>
  <c r="AQ46" i="18" s="1"/>
  <c r="AQ80" i="18" s="1"/>
  <c r="AU98" i="30"/>
  <c r="AU151" i="30" s="1"/>
  <c r="AU185" i="30" s="1"/>
  <c r="AU101" i="30"/>
  <c r="AU154" i="30" s="1"/>
  <c r="AQ50" i="18" s="1"/>
  <c r="AQ84" i="18" s="1"/>
  <c r="AP44" i="11"/>
  <c r="AP78" i="11" s="1"/>
  <c r="AP44" i="18"/>
  <c r="AP78" i="18" s="1"/>
  <c r="AP95" i="18" s="1"/>
  <c r="AU90" i="30"/>
  <c r="AU143" i="30" s="1"/>
  <c r="AT182" i="30"/>
  <c r="AS45" i="13" s="1"/>
  <c r="AU91" i="30"/>
  <c r="AU144" i="30" s="1"/>
  <c r="AU89" i="30"/>
  <c r="AU142" i="30" s="1"/>
  <c r="AU87" i="30"/>
  <c r="AU140" i="30" s="1"/>
  <c r="AU88" i="30"/>
  <c r="AU141" i="30" s="1"/>
  <c r="AU100" i="30"/>
  <c r="AU153" i="30" s="1"/>
  <c r="AU187" i="30" s="1"/>
  <c r="AU94" i="30"/>
  <c r="AU147" i="30" s="1"/>
  <c r="AS61" i="12" s="1"/>
  <c r="AU99" i="30"/>
  <c r="AU152" i="30" s="1"/>
  <c r="AQ48" i="11" s="1"/>
  <c r="AQ82" i="11" s="1"/>
  <c r="AR85" i="13"/>
  <c r="AR46" i="13"/>
  <c r="AR34" i="13"/>
  <c r="AT183" i="30"/>
  <c r="AS29" i="13" s="1"/>
  <c r="AP45" i="18"/>
  <c r="AP79" i="18" s="1"/>
  <c r="AP96" i="18" s="1"/>
  <c r="AP45" i="11"/>
  <c r="AP79" i="11" s="1"/>
  <c r="AR51" i="13"/>
  <c r="AP42" i="11"/>
  <c r="AP76" i="11" s="1"/>
  <c r="AP42" i="18"/>
  <c r="AP76" i="18" s="1"/>
  <c r="AP93" i="18" s="1"/>
  <c r="AR80" i="13"/>
  <c r="AT180" i="30"/>
  <c r="AS60" i="13" s="1"/>
  <c r="AR29" i="13"/>
  <c r="AP97" i="18"/>
  <c r="AP100" i="18"/>
  <c r="AV163" i="30"/>
  <c r="AV165" i="30"/>
  <c r="AQ32" i="11"/>
  <c r="AQ66" i="11" s="1"/>
  <c r="AQ32" i="18"/>
  <c r="AQ66" i="18" s="1"/>
  <c r="AS50" i="12"/>
  <c r="AU52" i="30"/>
  <c r="AQ27" i="11"/>
  <c r="AQ61" i="11" s="1"/>
  <c r="AQ27" i="18"/>
  <c r="AQ61" i="18" s="1"/>
  <c r="AS45" i="12"/>
  <c r="AS49" i="12"/>
  <c r="AQ31" i="18"/>
  <c r="AQ65" i="18" s="1"/>
  <c r="AQ31" i="11"/>
  <c r="AQ65" i="11" s="1"/>
  <c r="AS46" i="12"/>
  <c r="AQ28" i="11"/>
  <c r="AQ62" i="11" s="1"/>
  <c r="AQ28" i="18"/>
  <c r="AQ62" i="18" s="1"/>
  <c r="AV166" i="30"/>
  <c r="AQ29" i="11"/>
  <c r="AQ63" i="11" s="1"/>
  <c r="AS47" i="12"/>
  <c r="AQ29" i="18"/>
  <c r="AQ63" i="18" s="1"/>
  <c r="AP101" i="18"/>
  <c r="AS48" i="12"/>
  <c r="AQ30" i="11"/>
  <c r="AQ64" i="11" s="1"/>
  <c r="AQ30" i="18"/>
  <c r="AQ64" i="18" s="1"/>
  <c r="AV167" i="30"/>
  <c r="AQ26" i="11"/>
  <c r="AQ60" i="11" s="1"/>
  <c r="AS44" i="12"/>
  <c r="AQ26" i="18"/>
  <c r="AQ60" i="18" s="1"/>
  <c r="AQ25" i="11"/>
  <c r="AQ59" i="11" s="1"/>
  <c r="AS43" i="12"/>
  <c r="AQ25" i="18"/>
  <c r="AQ59" i="18" s="1"/>
  <c r="AQ33" i="11"/>
  <c r="AQ67" i="11" s="1"/>
  <c r="AQ33" i="18"/>
  <c r="AQ67" i="18" s="1"/>
  <c r="AS51" i="12"/>
  <c r="AS82" i="13"/>
  <c r="AS31" i="13"/>
  <c r="AS48" i="13"/>
  <c r="AS65" i="13"/>
  <c r="AW31" i="30"/>
  <c r="AW48" i="30" s="1"/>
  <c r="AW67" i="30" s="1"/>
  <c r="AW29" i="30"/>
  <c r="AW46" i="30" s="1"/>
  <c r="AW65" i="30" s="1"/>
  <c r="AW30" i="30"/>
  <c r="AW47" i="30" s="1"/>
  <c r="AW66" i="30" s="1"/>
  <c r="AW28" i="30"/>
  <c r="AW45" i="30" s="1"/>
  <c r="AW81" i="30" s="1"/>
  <c r="AW27" i="30"/>
  <c r="AW44" i="30" s="1"/>
  <c r="AW80" i="30" s="1"/>
  <c r="AW26" i="30"/>
  <c r="AW43" i="30" s="1"/>
  <c r="AW79" i="30" s="1"/>
  <c r="AW24" i="30"/>
  <c r="AW41" i="30" s="1"/>
  <c r="AW60" i="30" s="1"/>
  <c r="AW25" i="30"/>
  <c r="AW42" i="30" s="1"/>
  <c r="AW78" i="30" s="1"/>
  <c r="AW23" i="30"/>
  <c r="AW40" i="30" s="1"/>
  <c r="AW59" i="30" s="1"/>
  <c r="AW22" i="30"/>
  <c r="AW39" i="30" s="1"/>
  <c r="AW58" i="30" s="1"/>
  <c r="AW21" i="30"/>
  <c r="AW38" i="30" s="1"/>
  <c r="AW74" i="30" s="1"/>
  <c r="AW20" i="30"/>
  <c r="AW37" i="30" s="1"/>
  <c r="AW73" i="30" s="1"/>
  <c r="AW19" i="30"/>
  <c r="AW36" i="30" s="1"/>
  <c r="AW72" i="30" s="1"/>
  <c r="AW18" i="30"/>
  <c r="AW35" i="30" s="1"/>
  <c r="AW71" i="30" s="1"/>
  <c r="AW17" i="30"/>
  <c r="AW34" i="30" s="1"/>
  <c r="AW70" i="30" s="1"/>
  <c r="AX8" i="30"/>
  <c r="AX9" i="30" s="1"/>
  <c r="AS130" i="18" l="1"/>
  <c r="AS164" i="18" s="1"/>
  <c r="AS165" i="11"/>
  <c r="AS199" i="11" s="1"/>
  <c r="AS143" i="11"/>
  <c r="AS177" i="11" s="1"/>
  <c r="AS108" i="18"/>
  <c r="AS142" i="18" s="1"/>
  <c r="AS160" i="11"/>
  <c r="AS194" i="11" s="1"/>
  <c r="AS125" i="18"/>
  <c r="AS159" i="18" s="1"/>
  <c r="AS146" i="11"/>
  <c r="AS180" i="11" s="1"/>
  <c r="AS111" i="18"/>
  <c r="AS145" i="18" s="1"/>
  <c r="AS166" i="11"/>
  <c r="AS200" i="11" s="1"/>
  <c r="AS131" i="18"/>
  <c r="AS165" i="18" s="1"/>
  <c r="AS164" i="11"/>
  <c r="AS198" i="11" s="1"/>
  <c r="AS129" i="18"/>
  <c r="AS163" i="18" s="1"/>
  <c r="AS161" i="11"/>
  <c r="AS195" i="11" s="1"/>
  <c r="AS126" i="18"/>
  <c r="AS160" i="18" s="1"/>
  <c r="AR155" i="18"/>
  <c r="AS124" i="18"/>
  <c r="AS158" i="18" s="1"/>
  <c r="AS159" i="11"/>
  <c r="AS193" i="11" s="1"/>
  <c r="AS171" i="11"/>
  <c r="AS205" i="11" s="1"/>
  <c r="AS136" i="18"/>
  <c r="AS170" i="18" s="1"/>
  <c r="AS168" i="11"/>
  <c r="AS202" i="11" s="1"/>
  <c r="AS133" i="18"/>
  <c r="AS167" i="18" s="1"/>
  <c r="AS170" i="11"/>
  <c r="AS204" i="11" s="1"/>
  <c r="AS135" i="18"/>
  <c r="AS169" i="18" s="1"/>
  <c r="AS154" i="11"/>
  <c r="AS188" i="11" s="1"/>
  <c r="AS119" i="18"/>
  <c r="AS153" i="18" s="1"/>
  <c r="AS150" i="11"/>
  <c r="AS184" i="11" s="1"/>
  <c r="AS115" i="18"/>
  <c r="AS149" i="18" s="1"/>
  <c r="AS145" i="11"/>
  <c r="AS179" i="11" s="1"/>
  <c r="AS110" i="18"/>
  <c r="AS144" i="18" s="1"/>
  <c r="AS149" i="11"/>
  <c r="AS183" i="11" s="1"/>
  <c r="AS114" i="18"/>
  <c r="AS148" i="18" s="1"/>
  <c r="AS112" i="18"/>
  <c r="AS146" i="18" s="1"/>
  <c r="AS147" i="11"/>
  <c r="AS181" i="11" s="1"/>
  <c r="AR138" i="18"/>
  <c r="AS141" i="11"/>
  <c r="AS175" i="11" s="1"/>
  <c r="AS106" i="18"/>
  <c r="AS140" i="18" s="1"/>
  <c r="AS140" i="11"/>
  <c r="AS174" i="11" s="1"/>
  <c r="AS105" i="18"/>
  <c r="AS139" i="18" s="1"/>
  <c r="AS157" i="11"/>
  <c r="AS191" i="11" s="1"/>
  <c r="AS122" i="18"/>
  <c r="AS156" i="18" s="1"/>
  <c r="AS152" i="11"/>
  <c r="AS186" i="11" s="1"/>
  <c r="AS117" i="18"/>
  <c r="AS151" i="18" s="1"/>
  <c r="AS169" i="11"/>
  <c r="AS203" i="11" s="1"/>
  <c r="AS134" i="18"/>
  <c r="AS168" i="18" s="1"/>
  <c r="AS142" i="11"/>
  <c r="AS176" i="11" s="1"/>
  <c r="AS107" i="18"/>
  <c r="AS141" i="18" s="1"/>
  <c r="AS163" i="11"/>
  <c r="AS197" i="11" s="1"/>
  <c r="AS128" i="18"/>
  <c r="AS162" i="18" s="1"/>
  <c r="AS116" i="18"/>
  <c r="AS150" i="18" s="1"/>
  <c r="AS151" i="11"/>
  <c r="AS185" i="11" s="1"/>
  <c r="AS118" i="18"/>
  <c r="AS152" i="18" s="1"/>
  <c r="AS153" i="11"/>
  <c r="AS187" i="11" s="1"/>
  <c r="AS162" i="11"/>
  <c r="AS196" i="11" s="1"/>
  <c r="AS127" i="18"/>
  <c r="AS161" i="18" s="1"/>
  <c r="AS148" i="11"/>
  <c r="AS182" i="11" s="1"/>
  <c r="AS113" i="18"/>
  <c r="AS147" i="18" s="1"/>
  <c r="AS167" i="11"/>
  <c r="AS201" i="11" s="1"/>
  <c r="AS132" i="18"/>
  <c r="AS166" i="18" s="1"/>
  <c r="AS158" i="11"/>
  <c r="AS192" i="11" s="1"/>
  <c r="AS123" i="18"/>
  <c r="AS157" i="18" s="1"/>
  <c r="AS144" i="11"/>
  <c r="AS178" i="11" s="1"/>
  <c r="AS109" i="18"/>
  <c r="AS143" i="18" s="1"/>
  <c r="AX107" i="30"/>
  <c r="AX108" i="30"/>
  <c r="AX115" i="30"/>
  <c r="AX110" i="30"/>
  <c r="AX116" i="30"/>
  <c r="AX113" i="30"/>
  <c r="AX117" i="30"/>
  <c r="AX106" i="30"/>
  <c r="AX114" i="30"/>
  <c r="AX105" i="30"/>
  <c r="AX112" i="30"/>
  <c r="AX109" i="30"/>
  <c r="AX111" i="30"/>
  <c r="AX118" i="30"/>
  <c r="AX119" i="30"/>
  <c r="AX130" i="30"/>
  <c r="AX133" i="30"/>
  <c r="AX135" i="30"/>
  <c r="AX126" i="30"/>
  <c r="AX129" i="30"/>
  <c r="AX125" i="30"/>
  <c r="AX131" i="30"/>
  <c r="AX123" i="30"/>
  <c r="AX128" i="30"/>
  <c r="AX127" i="30"/>
  <c r="AX122" i="30"/>
  <c r="AX124" i="30"/>
  <c r="AX134" i="30"/>
  <c r="AX136" i="30"/>
  <c r="AX132" i="30"/>
  <c r="AX10" i="30"/>
  <c r="AX12" i="30"/>
  <c r="I12" i="30" s="1"/>
  <c r="AX13" i="30"/>
  <c r="I13" i="30" s="1"/>
  <c r="AW83" i="30"/>
  <c r="AW170" i="30" s="1"/>
  <c r="AW56" i="30"/>
  <c r="AW82" i="30"/>
  <c r="AW169" i="30" s="1"/>
  <c r="AS33" i="13"/>
  <c r="AS84" i="13"/>
  <c r="AS50" i="13"/>
  <c r="AW77" i="30"/>
  <c r="AW164" i="30" s="1"/>
  <c r="AW64" i="30"/>
  <c r="AW76" i="30"/>
  <c r="AW163" i="30" s="1"/>
  <c r="AW63" i="30"/>
  <c r="AW53" i="30"/>
  <c r="AW75" i="30"/>
  <c r="AW84" i="30"/>
  <c r="AW171" i="30" s="1"/>
  <c r="AW55" i="30"/>
  <c r="AW54" i="30"/>
  <c r="AW57" i="30"/>
  <c r="AW61" i="30"/>
  <c r="AW62" i="30"/>
  <c r="AS44" i="13"/>
  <c r="AS78" i="13"/>
  <c r="AS27" i="13"/>
  <c r="AS47" i="13"/>
  <c r="AS81" i="13"/>
  <c r="AS30" i="13"/>
  <c r="AS63" i="12"/>
  <c r="AU180" i="30"/>
  <c r="AT26" i="13" s="1"/>
  <c r="AQ42" i="18"/>
  <c r="AQ76" i="18" s="1"/>
  <c r="AQ93" i="18" s="1"/>
  <c r="AU184" i="30"/>
  <c r="AT30" i="13" s="1"/>
  <c r="AQ47" i="11"/>
  <c r="AQ81" i="11" s="1"/>
  <c r="AQ47" i="18"/>
  <c r="AQ81" i="18" s="1"/>
  <c r="AQ98" i="18" s="1"/>
  <c r="AQ46" i="11"/>
  <c r="AQ80" i="11" s="1"/>
  <c r="AS34" i="13"/>
  <c r="AS65" i="12"/>
  <c r="AS64" i="12"/>
  <c r="AS51" i="13"/>
  <c r="AQ42" i="11"/>
  <c r="AQ76" i="11" s="1"/>
  <c r="AS66" i="13"/>
  <c r="AS49" i="13"/>
  <c r="AS83" i="13"/>
  <c r="AQ44" i="18"/>
  <c r="AQ78" i="18" s="1"/>
  <c r="AQ95" i="18" s="1"/>
  <c r="AS85" i="13"/>
  <c r="AQ45" i="18"/>
  <c r="AQ79" i="18" s="1"/>
  <c r="AQ96" i="18" s="1"/>
  <c r="AS66" i="12"/>
  <c r="AQ45" i="11"/>
  <c r="AQ79" i="11" s="1"/>
  <c r="AV89" i="30"/>
  <c r="AV142" i="30" s="1"/>
  <c r="AU188" i="30"/>
  <c r="AT34" i="13" s="1"/>
  <c r="AU182" i="30"/>
  <c r="AT45" i="13" s="1"/>
  <c r="AS62" i="12"/>
  <c r="AQ50" i="11"/>
  <c r="AQ84" i="11" s="1"/>
  <c r="AS68" i="12"/>
  <c r="AV99" i="30"/>
  <c r="AV152" i="30" s="1"/>
  <c r="AV186" i="30" s="1"/>
  <c r="AV90" i="30"/>
  <c r="AV143" i="30" s="1"/>
  <c r="AS62" i="13"/>
  <c r="AS67" i="12"/>
  <c r="AQ48" i="18"/>
  <c r="AQ82" i="18" s="1"/>
  <c r="AQ99" i="18" s="1"/>
  <c r="AU186" i="30"/>
  <c r="AT32" i="13" s="1"/>
  <c r="AV96" i="30"/>
  <c r="AV149" i="30" s="1"/>
  <c r="AR45" i="18" s="1"/>
  <c r="AR79" i="18" s="1"/>
  <c r="AV94" i="30"/>
  <c r="AV147" i="30" s="1"/>
  <c r="AR43" i="18" s="1"/>
  <c r="AR77" i="18" s="1"/>
  <c r="AQ49" i="11"/>
  <c r="AQ83" i="11" s="1"/>
  <c r="AQ49" i="18"/>
  <c r="AQ83" i="18" s="1"/>
  <c r="AQ100" i="18" s="1"/>
  <c r="AV97" i="30"/>
  <c r="AV150" i="30" s="1"/>
  <c r="AV184" i="30" s="1"/>
  <c r="AV91" i="30"/>
  <c r="AV144" i="30" s="1"/>
  <c r="AV88" i="30"/>
  <c r="AV141" i="30" s="1"/>
  <c r="AV98" i="30"/>
  <c r="AV151" i="30" s="1"/>
  <c r="AR47" i="18" s="1"/>
  <c r="AR81" i="18" s="1"/>
  <c r="AV101" i="30"/>
  <c r="AV154" i="30" s="1"/>
  <c r="AT68" i="12" s="1"/>
  <c r="AV100" i="30"/>
  <c r="AV153" i="30" s="1"/>
  <c r="AV187" i="30" s="1"/>
  <c r="AV95" i="30"/>
  <c r="AV148" i="30" s="1"/>
  <c r="AR44" i="11" s="1"/>
  <c r="AR78" i="11" s="1"/>
  <c r="AS28" i="13"/>
  <c r="AS79" i="13"/>
  <c r="AV87" i="30"/>
  <c r="AV140" i="30" s="1"/>
  <c r="AV93" i="30"/>
  <c r="AV146" i="30" s="1"/>
  <c r="AT60" i="12" s="1"/>
  <c r="AS80" i="13"/>
  <c r="AS46" i="13"/>
  <c r="AS63" i="13"/>
  <c r="AS77" i="13"/>
  <c r="AS26" i="13"/>
  <c r="AQ97" i="18"/>
  <c r="AQ43" i="11"/>
  <c r="AQ77" i="11" s="1"/>
  <c r="AU181" i="30"/>
  <c r="AT27" i="13" s="1"/>
  <c r="AQ43" i="18"/>
  <c r="AQ77" i="18" s="1"/>
  <c r="AQ94" i="18" s="1"/>
  <c r="AQ101" i="18"/>
  <c r="AW165" i="30"/>
  <c r="AW167" i="30"/>
  <c r="AR32" i="11"/>
  <c r="AR66" i="11" s="1"/>
  <c r="AR32" i="18"/>
  <c r="AR66" i="18" s="1"/>
  <c r="AT50" i="12"/>
  <c r="AW166" i="30"/>
  <c r="AR28" i="11"/>
  <c r="AR62" i="11" s="1"/>
  <c r="AR28" i="18"/>
  <c r="AR62" i="18" s="1"/>
  <c r="AT46" i="12"/>
  <c r="AV52" i="30"/>
  <c r="AW168" i="30"/>
  <c r="AT45" i="12"/>
  <c r="AR27" i="11"/>
  <c r="AR61" i="11" s="1"/>
  <c r="AR27" i="18"/>
  <c r="AR61" i="18" s="1"/>
  <c r="AT51" i="12"/>
  <c r="AR33" i="11"/>
  <c r="AR67" i="11" s="1"/>
  <c r="AR33" i="18"/>
  <c r="AR67" i="18" s="1"/>
  <c r="AT43" i="12"/>
  <c r="AR25" i="11"/>
  <c r="AR59" i="11" s="1"/>
  <c r="AR25" i="18"/>
  <c r="AR59" i="18" s="1"/>
  <c r="AR26" i="11"/>
  <c r="AR60" i="11" s="1"/>
  <c r="AT44" i="12"/>
  <c r="AR26" i="18"/>
  <c r="AR60" i="18" s="1"/>
  <c r="AT48" i="12"/>
  <c r="AR30" i="18"/>
  <c r="AR64" i="18" s="1"/>
  <c r="AR30" i="11"/>
  <c r="AR64" i="11" s="1"/>
  <c r="AT47" i="12"/>
  <c r="AR29" i="11"/>
  <c r="AR63" i="11" s="1"/>
  <c r="AR29" i="18"/>
  <c r="AR63" i="18" s="1"/>
  <c r="AR31" i="18"/>
  <c r="AR65" i="18" s="1"/>
  <c r="AT49" i="12"/>
  <c r="AR31" i="11"/>
  <c r="AR65" i="11" s="1"/>
  <c r="AT50" i="13"/>
  <c r="AT33" i="13"/>
  <c r="AT84" i="13"/>
  <c r="AT67" i="13"/>
  <c r="AT46" i="13"/>
  <c r="AT29" i="13"/>
  <c r="AT80" i="13"/>
  <c r="AT63" i="13"/>
  <c r="AT82" i="13"/>
  <c r="AT65" i="13"/>
  <c r="AT48" i="13"/>
  <c r="AT31" i="13"/>
  <c r="AX31" i="30"/>
  <c r="AX48" i="30" s="1"/>
  <c r="AX84" i="30" s="1"/>
  <c r="AX30" i="30"/>
  <c r="AX47" i="30" s="1"/>
  <c r="AX66" i="30" s="1"/>
  <c r="AX29" i="30"/>
  <c r="AX46" i="30" s="1"/>
  <c r="AX65" i="30" s="1"/>
  <c r="AX28" i="30"/>
  <c r="AX45" i="30" s="1"/>
  <c r="AX64" i="30" s="1"/>
  <c r="AX26" i="30"/>
  <c r="AX43" i="30" s="1"/>
  <c r="AX79" i="30" s="1"/>
  <c r="AX27" i="30"/>
  <c r="AX25" i="30"/>
  <c r="AX23" i="30"/>
  <c r="AX24" i="30"/>
  <c r="AX21" i="30"/>
  <c r="AX38" i="30" s="1"/>
  <c r="AX57" i="30" s="1"/>
  <c r="AX22" i="30"/>
  <c r="AX19" i="30"/>
  <c r="AX18" i="30"/>
  <c r="AX20" i="30"/>
  <c r="AX17" i="30"/>
  <c r="I128" i="30" l="1"/>
  <c r="AT163" i="11"/>
  <c r="AT128" i="18"/>
  <c r="AT162" i="18" s="1"/>
  <c r="I108" i="30"/>
  <c r="AT143" i="11"/>
  <c r="AT108" i="18"/>
  <c r="AT142" i="18" s="1"/>
  <c r="I123" i="30"/>
  <c r="AT158" i="11"/>
  <c r="AT123" i="18"/>
  <c r="AT157" i="18" s="1"/>
  <c r="I107" i="30"/>
  <c r="AT142" i="11"/>
  <c r="AT107" i="18"/>
  <c r="AT141" i="18" s="1"/>
  <c r="I131" i="30"/>
  <c r="AT166" i="11"/>
  <c r="AT131" i="18"/>
  <c r="AT165" i="18" s="1"/>
  <c r="AS155" i="18"/>
  <c r="I125" i="30"/>
  <c r="AT160" i="11"/>
  <c r="AT125" i="18"/>
  <c r="AT159" i="18" s="1"/>
  <c r="I129" i="30"/>
  <c r="AT164" i="11"/>
  <c r="AT129" i="18"/>
  <c r="AT163" i="18" s="1"/>
  <c r="AS138" i="18"/>
  <c r="I126" i="30"/>
  <c r="AT161" i="11"/>
  <c r="AT126" i="18"/>
  <c r="AT160" i="18" s="1"/>
  <c r="I135" i="30"/>
  <c r="AT170" i="11"/>
  <c r="AT135" i="18"/>
  <c r="AT169" i="18" s="1"/>
  <c r="I133" i="30"/>
  <c r="AT168" i="11"/>
  <c r="AT133" i="18"/>
  <c r="AT167" i="18" s="1"/>
  <c r="I130" i="30"/>
  <c r="AT165" i="11"/>
  <c r="AT130" i="18"/>
  <c r="AT164" i="18" s="1"/>
  <c r="I119" i="30"/>
  <c r="AT154" i="11"/>
  <c r="AT119" i="18"/>
  <c r="AT153" i="18" s="1"/>
  <c r="I118" i="30"/>
  <c r="AT153" i="11"/>
  <c r="AT118" i="18"/>
  <c r="AT152" i="18" s="1"/>
  <c r="I111" i="30"/>
  <c r="AT146" i="11"/>
  <c r="AT111" i="18"/>
  <c r="AT145" i="18" s="1"/>
  <c r="I109" i="30"/>
  <c r="AT144" i="11"/>
  <c r="AT109" i="18"/>
  <c r="AT143" i="18" s="1"/>
  <c r="I112" i="30"/>
  <c r="AT147" i="11"/>
  <c r="AT112" i="18"/>
  <c r="AT146" i="18" s="1"/>
  <c r="I105" i="30"/>
  <c r="AT140" i="11"/>
  <c r="AT105" i="18"/>
  <c r="AT139" i="18" s="1"/>
  <c r="I132" i="30"/>
  <c r="AT167" i="11"/>
  <c r="AT132" i="18"/>
  <c r="AT166" i="18" s="1"/>
  <c r="I106" i="30"/>
  <c r="AT141" i="11"/>
  <c r="AT106" i="18"/>
  <c r="AT140" i="18" s="1"/>
  <c r="I136" i="30"/>
  <c r="AT171" i="11"/>
  <c r="AT136" i="18"/>
  <c r="AT170" i="18" s="1"/>
  <c r="I117" i="30"/>
  <c r="AT152" i="11"/>
  <c r="AT117" i="18"/>
  <c r="AT151" i="18" s="1"/>
  <c r="I134" i="30"/>
  <c r="AT169" i="11"/>
  <c r="AT134" i="18"/>
  <c r="AT168" i="18" s="1"/>
  <c r="I113" i="30"/>
  <c r="AT148" i="11"/>
  <c r="AT113" i="18"/>
  <c r="AT147" i="18" s="1"/>
  <c r="I124" i="30"/>
  <c r="AT124" i="18"/>
  <c r="AT158" i="18" s="1"/>
  <c r="AT159" i="11"/>
  <c r="I116" i="30"/>
  <c r="AT151" i="11"/>
  <c r="AT116" i="18"/>
  <c r="AT150" i="18" s="1"/>
  <c r="I122" i="30"/>
  <c r="AT157" i="11"/>
  <c r="AT122" i="18"/>
  <c r="AT156" i="18" s="1"/>
  <c r="I110" i="30"/>
  <c r="AT145" i="11"/>
  <c r="AT110" i="18"/>
  <c r="AT144" i="18" s="1"/>
  <c r="I114" i="30"/>
  <c r="AT149" i="11"/>
  <c r="AT114" i="18"/>
  <c r="AT148" i="18" s="1"/>
  <c r="I127" i="30"/>
  <c r="AT162" i="11"/>
  <c r="AT127" i="18"/>
  <c r="AT161" i="18" s="1"/>
  <c r="I115" i="30"/>
  <c r="AT150" i="11"/>
  <c r="AT115" i="18"/>
  <c r="AT149" i="18" s="1"/>
  <c r="AT77" i="13"/>
  <c r="I17" i="30"/>
  <c r="AX34" i="30"/>
  <c r="AX70" i="30" s="1"/>
  <c r="I20" i="30"/>
  <c r="AX37" i="30"/>
  <c r="AX73" i="30" s="1"/>
  <c r="I73" i="30" s="1"/>
  <c r="I18" i="30"/>
  <c r="AX35" i="30"/>
  <c r="AX71" i="30" s="1"/>
  <c r="I71" i="30" s="1"/>
  <c r="I19" i="30"/>
  <c r="AX36" i="30"/>
  <c r="AX72" i="30" s="1"/>
  <c r="I72" i="30" s="1"/>
  <c r="I22" i="30"/>
  <c r="AX39" i="30"/>
  <c r="AX75" i="30" s="1"/>
  <c r="I24" i="30"/>
  <c r="AX41" i="30"/>
  <c r="AX77" i="30" s="1"/>
  <c r="I77" i="30" s="1"/>
  <c r="I23" i="30"/>
  <c r="AX40" i="30"/>
  <c r="AX76" i="30" s="1"/>
  <c r="AX163" i="30" s="1"/>
  <c r="I27" i="30"/>
  <c r="AX44" i="30"/>
  <c r="AX63" i="30" s="1"/>
  <c r="I25" i="30"/>
  <c r="AX42" i="30"/>
  <c r="AX78" i="30" s="1"/>
  <c r="I78" i="30" s="1"/>
  <c r="AX82" i="30"/>
  <c r="AX169" i="30" s="1"/>
  <c r="AX67" i="30"/>
  <c r="AX101" i="30" s="1"/>
  <c r="AX154" i="30" s="1"/>
  <c r="AT60" i="13"/>
  <c r="AT81" i="13"/>
  <c r="AX83" i="30"/>
  <c r="AX100" i="30" s="1"/>
  <c r="AX153" i="30" s="1"/>
  <c r="AX62" i="30"/>
  <c r="AX96" i="30" s="1"/>
  <c r="AX149" i="30" s="1"/>
  <c r="AX74" i="30"/>
  <c r="I74" i="30" s="1"/>
  <c r="AX81" i="30"/>
  <c r="I81" i="30" s="1"/>
  <c r="AT47" i="13"/>
  <c r="AT64" i="13"/>
  <c r="AT85" i="13"/>
  <c r="AT51" i="13"/>
  <c r="AT68" i="13"/>
  <c r="AV183" i="30"/>
  <c r="AU63" i="13" s="1"/>
  <c r="AT28" i="13"/>
  <c r="AT79" i="13"/>
  <c r="AT62" i="12"/>
  <c r="AR44" i="18"/>
  <c r="AR78" i="18" s="1"/>
  <c r="AR95" i="18" s="1"/>
  <c r="AV181" i="30"/>
  <c r="AU27" i="13" s="1"/>
  <c r="AT61" i="12"/>
  <c r="AR43" i="11"/>
  <c r="AR77" i="11" s="1"/>
  <c r="AT62" i="13"/>
  <c r="AT49" i="13"/>
  <c r="AV182" i="30"/>
  <c r="AU79" i="13" s="1"/>
  <c r="AT66" i="12"/>
  <c r="AR48" i="18"/>
  <c r="AR82" i="18" s="1"/>
  <c r="AR99" i="18" s="1"/>
  <c r="AR48" i="11"/>
  <c r="AR82" i="11" s="1"/>
  <c r="AW98" i="30"/>
  <c r="AW151" i="30" s="1"/>
  <c r="AW185" i="30" s="1"/>
  <c r="AR45" i="11"/>
  <c r="AR79" i="11" s="1"/>
  <c r="AT63" i="12"/>
  <c r="AT83" i="13"/>
  <c r="AT66" i="13"/>
  <c r="AW95" i="30"/>
  <c r="AW148" i="30" s="1"/>
  <c r="AS44" i="18" s="1"/>
  <c r="AS78" i="18" s="1"/>
  <c r="AV185" i="30"/>
  <c r="AU48" i="13" s="1"/>
  <c r="AT65" i="12"/>
  <c r="AR47" i="11"/>
  <c r="AR81" i="11" s="1"/>
  <c r="AW100" i="30"/>
  <c r="AW153" i="30" s="1"/>
  <c r="AS49" i="18" s="1"/>
  <c r="AS83" i="18" s="1"/>
  <c r="AW91" i="30"/>
  <c r="AW144" i="30" s="1"/>
  <c r="AW99" i="30"/>
  <c r="AW152" i="30" s="1"/>
  <c r="AS48" i="18" s="1"/>
  <c r="AS82" i="18" s="1"/>
  <c r="AW97" i="30"/>
  <c r="AW150" i="30" s="1"/>
  <c r="AW184" i="30" s="1"/>
  <c r="AW94" i="30"/>
  <c r="AW147" i="30" s="1"/>
  <c r="AS43" i="11" s="1"/>
  <c r="AS77" i="11" s="1"/>
  <c r="AW101" i="30"/>
  <c r="AW154" i="30" s="1"/>
  <c r="AS50" i="11" s="1"/>
  <c r="AS84" i="11" s="1"/>
  <c r="AW87" i="30"/>
  <c r="AW140" i="30" s="1"/>
  <c r="AW93" i="30"/>
  <c r="AW146" i="30" s="1"/>
  <c r="AU60" i="12" s="1"/>
  <c r="AW90" i="30"/>
  <c r="AW143" i="30" s="1"/>
  <c r="AW89" i="30"/>
  <c r="AW142" i="30" s="1"/>
  <c r="AW88" i="30"/>
  <c r="AW141" i="30" s="1"/>
  <c r="AW96" i="30"/>
  <c r="AW149" i="30" s="1"/>
  <c r="AS45" i="18" s="1"/>
  <c r="AS79" i="18" s="1"/>
  <c r="AT61" i="13"/>
  <c r="AR46" i="18"/>
  <c r="AR80" i="18" s="1"/>
  <c r="AR97" i="18" s="1"/>
  <c r="AT64" i="12"/>
  <c r="AR46" i="11"/>
  <c r="AR80" i="11" s="1"/>
  <c r="AT44" i="13"/>
  <c r="AT78" i="13"/>
  <c r="AR49" i="11"/>
  <c r="AR83" i="11" s="1"/>
  <c r="AR49" i="18"/>
  <c r="AR83" i="18" s="1"/>
  <c r="AR100" i="18" s="1"/>
  <c r="AT67" i="12"/>
  <c r="AR98" i="18"/>
  <c r="AV188" i="30"/>
  <c r="AU51" i="13" s="1"/>
  <c r="AR50" i="11"/>
  <c r="AR84" i="11" s="1"/>
  <c r="AR50" i="18"/>
  <c r="AR84" i="18" s="1"/>
  <c r="AR101" i="18" s="1"/>
  <c r="AV180" i="30"/>
  <c r="AU77" i="13" s="1"/>
  <c r="AR42" i="18"/>
  <c r="AR76" i="18" s="1"/>
  <c r="AR93" i="18" s="1"/>
  <c r="AR42" i="11"/>
  <c r="AR76" i="11" s="1"/>
  <c r="AR94" i="18"/>
  <c r="AR96" i="18"/>
  <c r="AX166" i="30"/>
  <c r="I79" i="30"/>
  <c r="AU48" i="12"/>
  <c r="AS30" i="18"/>
  <c r="AS64" i="18" s="1"/>
  <c r="AS30" i="11"/>
  <c r="AS64" i="11" s="1"/>
  <c r="AW52" i="30"/>
  <c r="AS31" i="11"/>
  <c r="AS65" i="11" s="1"/>
  <c r="AS31" i="18"/>
  <c r="AS65" i="18" s="1"/>
  <c r="AU49" i="12"/>
  <c r="AU50" i="12"/>
  <c r="AS32" i="18"/>
  <c r="AS66" i="18" s="1"/>
  <c r="AS32" i="11"/>
  <c r="AS66" i="11" s="1"/>
  <c r="AU46" i="12"/>
  <c r="AS28" i="18"/>
  <c r="AS62" i="18" s="1"/>
  <c r="AS28" i="11"/>
  <c r="AS62" i="11" s="1"/>
  <c r="AU47" i="12"/>
  <c r="AS29" i="11"/>
  <c r="AS63" i="11" s="1"/>
  <c r="AS29" i="18"/>
  <c r="AS63" i="18" s="1"/>
  <c r="AS27" i="11"/>
  <c r="AS61" i="11" s="1"/>
  <c r="AU45" i="12"/>
  <c r="AS27" i="18"/>
  <c r="AS61" i="18" s="1"/>
  <c r="AX171" i="30"/>
  <c r="I84" i="30"/>
  <c r="AS25" i="18"/>
  <c r="AS59" i="18" s="1"/>
  <c r="AU43" i="12"/>
  <c r="AS25" i="11"/>
  <c r="AS59" i="11" s="1"/>
  <c r="AU44" i="12"/>
  <c r="AS26" i="18"/>
  <c r="AS60" i="18" s="1"/>
  <c r="AS26" i="11"/>
  <c r="AS60" i="11" s="1"/>
  <c r="AS33" i="11"/>
  <c r="AS67" i="11" s="1"/>
  <c r="AU51" i="12"/>
  <c r="AS33" i="18"/>
  <c r="AS67" i="18" s="1"/>
  <c r="AU33" i="13"/>
  <c r="AU67" i="13"/>
  <c r="AU50" i="13"/>
  <c r="AU84" i="13"/>
  <c r="AU49" i="13"/>
  <c r="AU83" i="13"/>
  <c r="AU66" i="13"/>
  <c r="AU32" i="13"/>
  <c r="AU30" i="13"/>
  <c r="AU64" i="13"/>
  <c r="AU47" i="13"/>
  <c r="AU81" i="13"/>
  <c r="I28" i="30"/>
  <c r="I31" i="30"/>
  <c r="I30" i="30"/>
  <c r="I48" i="30"/>
  <c r="I47" i="30"/>
  <c r="I45" i="30"/>
  <c r="I43" i="30"/>
  <c r="I29" i="30"/>
  <c r="I46" i="30"/>
  <c r="I26" i="30"/>
  <c r="I38" i="30"/>
  <c r="I37" i="30"/>
  <c r="I21" i="30"/>
  <c r="E160" i="11" l="1"/>
  <c r="AT194" i="11"/>
  <c r="E164" i="11"/>
  <c r="AT198" i="11"/>
  <c r="E149" i="11"/>
  <c r="AT183" i="11"/>
  <c r="E154" i="11"/>
  <c r="AT188" i="11"/>
  <c r="E158" i="11"/>
  <c r="AT192" i="11"/>
  <c r="E146" i="11"/>
  <c r="AT180" i="11"/>
  <c r="E162" i="11"/>
  <c r="AT196" i="11"/>
  <c r="E171" i="11"/>
  <c r="AT205" i="11"/>
  <c r="E165" i="11"/>
  <c r="AT199" i="11"/>
  <c r="E153" i="11"/>
  <c r="AT187" i="11"/>
  <c r="E166" i="11"/>
  <c r="AT200" i="11"/>
  <c r="E142" i="11"/>
  <c r="AT176" i="11"/>
  <c r="E148" i="11"/>
  <c r="AT182" i="11"/>
  <c r="E145" i="11"/>
  <c r="AT179" i="11"/>
  <c r="E151" i="11"/>
  <c r="AT185" i="11"/>
  <c r="E159" i="11"/>
  <c r="AT193" i="11"/>
  <c r="E147" i="11"/>
  <c r="AT181" i="11"/>
  <c r="E150" i="11"/>
  <c r="AT184" i="11"/>
  <c r="E161" i="11"/>
  <c r="AT195" i="11"/>
  <c r="E141" i="11"/>
  <c r="AT175" i="11"/>
  <c r="E140" i="11"/>
  <c r="AT174" i="11"/>
  <c r="E143" i="11"/>
  <c r="AT177" i="11"/>
  <c r="E144" i="11"/>
  <c r="AT178" i="11"/>
  <c r="E163" i="11"/>
  <c r="AT197" i="11"/>
  <c r="E152" i="11"/>
  <c r="AT186" i="11"/>
  <c r="E157" i="11"/>
  <c r="AT191" i="11"/>
  <c r="E167" i="11"/>
  <c r="AT201" i="11"/>
  <c r="E168" i="11"/>
  <c r="AT202" i="11"/>
  <c r="E170" i="11"/>
  <c r="AT204" i="11"/>
  <c r="E169" i="11"/>
  <c r="AT203" i="11"/>
  <c r="I34" i="30"/>
  <c r="E148" i="18"/>
  <c r="E114" i="18"/>
  <c r="E163" i="18"/>
  <c r="E129" i="18"/>
  <c r="E152" i="18"/>
  <c r="E118" i="18"/>
  <c r="E170" i="18"/>
  <c r="E136" i="18"/>
  <c r="E144" i="18"/>
  <c r="E110" i="18"/>
  <c r="E159" i="18"/>
  <c r="E125" i="18"/>
  <c r="E153" i="18"/>
  <c r="E119" i="18"/>
  <c r="E140" i="18"/>
  <c r="E106" i="18"/>
  <c r="E122" i="18"/>
  <c r="E165" i="18"/>
  <c r="E131" i="18"/>
  <c r="E166" i="18"/>
  <c r="E132" i="18"/>
  <c r="E164" i="18"/>
  <c r="E130" i="18"/>
  <c r="E150" i="18"/>
  <c r="E116" i="18"/>
  <c r="E141" i="18"/>
  <c r="E107" i="18"/>
  <c r="E105" i="18"/>
  <c r="E167" i="18"/>
  <c r="E133" i="18"/>
  <c r="E158" i="18"/>
  <c r="E124" i="18"/>
  <c r="E157" i="18"/>
  <c r="E123" i="18"/>
  <c r="E146" i="18"/>
  <c r="E112" i="18"/>
  <c r="E147" i="18"/>
  <c r="E113" i="18"/>
  <c r="E169" i="18"/>
  <c r="E135" i="18"/>
  <c r="AX53" i="30"/>
  <c r="AX87" i="30" s="1"/>
  <c r="AX140" i="30" s="1"/>
  <c r="E149" i="18"/>
  <c r="E115" i="18"/>
  <c r="E142" i="18"/>
  <c r="E108" i="18"/>
  <c r="E143" i="18"/>
  <c r="E109" i="18"/>
  <c r="E168" i="18"/>
  <c r="E134" i="18"/>
  <c r="E160" i="18"/>
  <c r="E126" i="18"/>
  <c r="E161" i="18"/>
  <c r="E127" i="18"/>
  <c r="E162" i="18"/>
  <c r="E128" i="18"/>
  <c r="E145" i="18"/>
  <c r="E111" i="18"/>
  <c r="E151" i="18"/>
  <c r="E117" i="18"/>
  <c r="I36" i="30"/>
  <c r="I41" i="30"/>
  <c r="AX99" i="30"/>
  <c r="AX152" i="30" s="1"/>
  <c r="AX165" i="30"/>
  <c r="AT27" i="18" s="1"/>
  <c r="AT61" i="18" s="1"/>
  <c r="E61" i="18" s="1"/>
  <c r="I40" i="30"/>
  <c r="AX56" i="30"/>
  <c r="AX90" i="30" s="1"/>
  <c r="AX143" i="30" s="1"/>
  <c r="I82" i="30"/>
  <c r="AX80" i="30"/>
  <c r="I80" i="30" s="1"/>
  <c r="AX164" i="30"/>
  <c r="AT26" i="11" s="1"/>
  <c r="AT60" i="11" s="1"/>
  <c r="E60" i="11" s="1"/>
  <c r="I76" i="30"/>
  <c r="AX58" i="30"/>
  <c r="I35" i="30"/>
  <c r="I39" i="30"/>
  <c r="I44" i="30"/>
  <c r="AX61" i="30"/>
  <c r="AX95" i="30" s="1"/>
  <c r="AX148" i="30" s="1"/>
  <c r="AX54" i="30"/>
  <c r="AX60" i="30"/>
  <c r="AX94" i="30" s="1"/>
  <c r="AX147" i="30" s="1"/>
  <c r="AX59" i="30"/>
  <c r="AX93" i="30" s="1"/>
  <c r="AX146" i="30" s="1"/>
  <c r="AX55" i="30"/>
  <c r="AX89" i="30" s="1"/>
  <c r="AX142" i="30" s="1"/>
  <c r="I42" i="30"/>
  <c r="AX170" i="30"/>
  <c r="AT32" i="11" s="1"/>
  <c r="AT66" i="11" s="1"/>
  <c r="E66" i="11" s="1"/>
  <c r="I83" i="30"/>
  <c r="AX168" i="30"/>
  <c r="AT30" i="18" s="1"/>
  <c r="AT64" i="18" s="1"/>
  <c r="E64" i="18" s="1"/>
  <c r="AX98" i="30"/>
  <c r="AX151" i="30" s="1"/>
  <c r="AU46" i="13"/>
  <c r="AU80" i="13"/>
  <c r="AU29" i="13"/>
  <c r="AS44" i="11"/>
  <c r="AS78" i="11" s="1"/>
  <c r="AU62" i="12"/>
  <c r="AS48" i="11"/>
  <c r="AS82" i="11" s="1"/>
  <c r="AU66" i="12"/>
  <c r="AS47" i="18"/>
  <c r="AS81" i="18" s="1"/>
  <c r="AS98" i="18" s="1"/>
  <c r="AU65" i="12"/>
  <c r="AU62" i="13"/>
  <c r="AU45" i="13"/>
  <c r="AU28" i="13"/>
  <c r="AU78" i="13"/>
  <c r="AU44" i="13"/>
  <c r="AU61" i="13"/>
  <c r="AS47" i="11"/>
  <c r="AS81" i="11" s="1"/>
  <c r="AW186" i="30"/>
  <c r="AV49" i="13" s="1"/>
  <c r="AU63" i="12"/>
  <c r="AW183" i="30"/>
  <c r="AV46" i="13" s="1"/>
  <c r="AW182" i="30"/>
  <c r="AV79" i="13" s="1"/>
  <c r="AS45" i="11"/>
  <c r="AS79" i="11" s="1"/>
  <c r="AU65" i="13"/>
  <c r="AU31" i="13"/>
  <c r="AU82" i="13"/>
  <c r="AS50" i="18"/>
  <c r="AS84" i="18" s="1"/>
  <c r="AS101" i="18" s="1"/>
  <c r="AU61" i="12"/>
  <c r="AS43" i="18"/>
  <c r="AS77" i="18" s="1"/>
  <c r="AS94" i="18" s="1"/>
  <c r="AU64" i="12"/>
  <c r="AS46" i="11"/>
  <c r="AS80" i="11" s="1"/>
  <c r="AS46" i="18"/>
  <c r="AS80" i="18" s="1"/>
  <c r="AS97" i="18" s="1"/>
  <c r="AU68" i="12"/>
  <c r="AW188" i="30"/>
  <c r="AV85" i="13" s="1"/>
  <c r="AX91" i="30"/>
  <c r="AX144" i="30" s="1"/>
  <c r="AW181" i="30"/>
  <c r="AV44" i="13" s="1"/>
  <c r="AS42" i="18"/>
  <c r="AS76" i="18" s="1"/>
  <c r="AS93" i="18" s="1"/>
  <c r="AW180" i="30"/>
  <c r="AV77" i="13" s="1"/>
  <c r="AS42" i="11"/>
  <c r="AS76" i="11" s="1"/>
  <c r="AU85" i="13"/>
  <c r="AU68" i="13"/>
  <c r="AU34" i="13"/>
  <c r="AW187" i="30"/>
  <c r="AV50" i="13" s="1"/>
  <c r="AU67" i="12"/>
  <c r="AS49" i="11"/>
  <c r="AS83" i="11" s="1"/>
  <c r="AS100" i="18"/>
  <c r="AS99" i="18"/>
  <c r="AU26" i="13"/>
  <c r="AS96" i="18"/>
  <c r="AU60" i="13"/>
  <c r="AV43" i="12"/>
  <c r="AT25" i="11"/>
  <c r="AT59" i="11" s="1"/>
  <c r="E59" i="11" s="1"/>
  <c r="AT25" i="18"/>
  <c r="AT59" i="18" s="1"/>
  <c r="E59" i="18" s="1"/>
  <c r="I163" i="30"/>
  <c r="AS95" i="18"/>
  <c r="AT33" i="11"/>
  <c r="AT67" i="11" s="1"/>
  <c r="E67" i="11" s="1"/>
  <c r="AV51" i="12"/>
  <c r="AT33" i="18"/>
  <c r="AT67" i="18" s="1"/>
  <c r="E67" i="18" s="1"/>
  <c r="I171" i="30"/>
  <c r="AV49" i="12"/>
  <c r="AT31" i="11"/>
  <c r="AT65" i="11" s="1"/>
  <c r="E65" i="11" s="1"/>
  <c r="AT31" i="18"/>
  <c r="AT65" i="18" s="1"/>
  <c r="E65" i="18" s="1"/>
  <c r="I169" i="30"/>
  <c r="I70" i="30"/>
  <c r="AV46" i="12"/>
  <c r="AT28" i="11"/>
  <c r="AT62" i="11" s="1"/>
  <c r="E62" i="11" s="1"/>
  <c r="AT28" i="18"/>
  <c r="AT62" i="18" s="1"/>
  <c r="E62" i="18" s="1"/>
  <c r="I166" i="30"/>
  <c r="AV31" i="13"/>
  <c r="AV65" i="13"/>
  <c r="AV48" i="13"/>
  <c r="AV82" i="13"/>
  <c r="AV47" i="13"/>
  <c r="AV81" i="13"/>
  <c r="AV30" i="13"/>
  <c r="AV64" i="13"/>
  <c r="I64" i="30"/>
  <c r="I65" i="30"/>
  <c r="I96" i="30"/>
  <c r="I62" i="30"/>
  <c r="I63" i="30"/>
  <c r="I100" i="30"/>
  <c r="I66" i="30"/>
  <c r="I101" i="30"/>
  <c r="I67" i="30"/>
  <c r="AV45" i="12" l="1"/>
  <c r="I87" i="30"/>
  <c r="I99" i="30"/>
  <c r="AT155" i="18"/>
  <c r="E156" i="18"/>
  <c r="E155" i="18" s="1"/>
  <c r="I53" i="30"/>
  <c r="AT138" i="18"/>
  <c r="E139" i="18"/>
  <c r="E138" i="18" s="1"/>
  <c r="I165" i="30"/>
  <c r="E27" i="11" s="1"/>
  <c r="AT27" i="11"/>
  <c r="AT61" i="11" s="1"/>
  <c r="E61" i="11" s="1"/>
  <c r="I60" i="30"/>
  <c r="I94" i="30"/>
  <c r="AT30" i="11"/>
  <c r="AT64" i="11" s="1"/>
  <c r="E64" i="11" s="1"/>
  <c r="I164" i="30"/>
  <c r="G44" i="12" s="1"/>
  <c r="AT26" i="18"/>
  <c r="AT60" i="18" s="1"/>
  <c r="E60" i="18" s="1"/>
  <c r="AV44" i="12"/>
  <c r="I61" i="30"/>
  <c r="AX52" i="30"/>
  <c r="I95" i="30"/>
  <c r="AX167" i="30"/>
  <c r="AX97" i="30"/>
  <c r="AX88" i="30"/>
  <c r="AX141" i="30" s="1"/>
  <c r="I59" i="30"/>
  <c r="I98" i="30"/>
  <c r="I170" i="30"/>
  <c r="E32" i="11" s="1"/>
  <c r="AT32" i="18"/>
  <c r="AT66" i="18" s="1"/>
  <c r="E66" i="18" s="1"/>
  <c r="AV50" i="12"/>
  <c r="AV48" i="12"/>
  <c r="I168" i="30"/>
  <c r="G48" i="12" s="1"/>
  <c r="AV66" i="13"/>
  <c r="AV32" i="13"/>
  <c r="AV83" i="13"/>
  <c r="AV80" i="13"/>
  <c r="AV63" i="13"/>
  <c r="AV29" i="13"/>
  <c r="AV45" i="13"/>
  <c r="AV62" i="13"/>
  <c r="AV28" i="13"/>
  <c r="AV51" i="13"/>
  <c r="AV68" i="13"/>
  <c r="AV34" i="13"/>
  <c r="I89" i="30"/>
  <c r="I91" i="30"/>
  <c r="AV61" i="13"/>
  <c r="AV27" i="13"/>
  <c r="AV78" i="13"/>
  <c r="AV26" i="13"/>
  <c r="I90" i="30"/>
  <c r="AV60" i="13"/>
  <c r="AV67" i="13"/>
  <c r="AV33" i="13"/>
  <c r="AV84" i="13"/>
  <c r="E31" i="11"/>
  <c r="G49" i="12"/>
  <c r="E31" i="18"/>
  <c r="E28" i="11"/>
  <c r="G46" i="12"/>
  <c r="E28" i="18"/>
  <c r="E33" i="18"/>
  <c r="E33" i="11"/>
  <c r="G51" i="12"/>
  <c r="E25" i="11"/>
  <c r="G43" i="12"/>
  <c r="E25" i="18"/>
  <c r="I93" i="30"/>
  <c r="AV62" i="12"/>
  <c r="AT44" i="11"/>
  <c r="AT78" i="11" s="1"/>
  <c r="AX182" i="30"/>
  <c r="AT44" i="18"/>
  <c r="AT78" i="18" s="1"/>
  <c r="I148" i="30"/>
  <c r="AT45" i="11"/>
  <c r="AT79" i="11" s="1"/>
  <c r="AV63" i="12"/>
  <c r="AT45" i="18"/>
  <c r="AT79" i="18" s="1"/>
  <c r="AX183" i="30"/>
  <c r="I149" i="30"/>
  <c r="AT50" i="11"/>
  <c r="AT84" i="11" s="1"/>
  <c r="AV68" i="12"/>
  <c r="AT50" i="18"/>
  <c r="AT84" i="18" s="1"/>
  <c r="AX188" i="30"/>
  <c r="I154" i="30"/>
  <c r="AV66" i="12"/>
  <c r="AT48" i="11"/>
  <c r="AT82" i="11" s="1"/>
  <c r="AT48" i="18"/>
  <c r="AT82" i="18" s="1"/>
  <c r="AX186" i="30"/>
  <c r="I152" i="30"/>
  <c r="AT49" i="11"/>
  <c r="AT83" i="11" s="1"/>
  <c r="AT49" i="18"/>
  <c r="AT83" i="18" s="1"/>
  <c r="AV67" i="12"/>
  <c r="AX187" i="30"/>
  <c r="I153" i="30"/>
  <c r="AT42" i="18"/>
  <c r="AT76" i="18" s="1"/>
  <c r="AV60" i="12"/>
  <c r="AT42" i="11"/>
  <c r="AT76" i="11" s="1"/>
  <c r="AX180" i="30"/>
  <c r="I146" i="30"/>
  <c r="AV61" i="12"/>
  <c r="AT43" i="11"/>
  <c r="AT77" i="11" s="1"/>
  <c r="AX181" i="30"/>
  <c r="AT43" i="18"/>
  <c r="AT77" i="18" s="1"/>
  <c r="I147" i="30"/>
  <c r="AT47" i="18"/>
  <c r="AT81" i="18" s="1"/>
  <c r="AV65" i="12"/>
  <c r="AX185" i="30"/>
  <c r="AT47" i="11"/>
  <c r="AT81" i="11" s="1"/>
  <c r="I151" i="30"/>
  <c r="C2" i="11"/>
  <c r="M3" i="11"/>
  <c r="M2" i="11"/>
  <c r="E26" i="11" l="1"/>
  <c r="E26" i="18"/>
  <c r="G45" i="12"/>
  <c r="E27" i="18"/>
  <c r="F104" i="11"/>
  <c r="AX150" i="30"/>
  <c r="I97" i="30"/>
  <c r="I88" i="30"/>
  <c r="I167" i="30"/>
  <c r="AV47" i="12"/>
  <c r="AT29" i="11"/>
  <c r="AT63" i="11" s="1"/>
  <c r="E63" i="11" s="1"/>
  <c r="AT29" i="18"/>
  <c r="AT63" i="18" s="1"/>
  <c r="E63" i="18" s="1"/>
  <c r="E32" i="18"/>
  <c r="G50" i="12"/>
  <c r="E30" i="18"/>
  <c r="E30" i="11"/>
  <c r="F87" i="11"/>
  <c r="F11" i="11"/>
  <c r="G11" i="11"/>
  <c r="H11" i="11"/>
  <c r="I11" i="11"/>
  <c r="J11" i="11"/>
  <c r="K11" i="11"/>
  <c r="L11" i="11"/>
  <c r="M11" i="11"/>
  <c r="N11" i="11"/>
  <c r="O11" i="11"/>
  <c r="P11" i="11"/>
  <c r="Q11" i="11"/>
  <c r="R11" i="11"/>
  <c r="S11" i="11"/>
  <c r="U11" i="11"/>
  <c r="V11" i="11"/>
  <c r="W11" i="11"/>
  <c r="X11" i="11"/>
  <c r="Y11" i="11"/>
  <c r="Z11" i="11"/>
  <c r="AA11" i="11"/>
  <c r="AB11" i="11"/>
  <c r="AC11" i="11"/>
  <c r="AD11" i="11"/>
  <c r="AE11" i="11"/>
  <c r="AF11" i="11"/>
  <c r="AG11" i="11"/>
  <c r="AH11" i="11"/>
  <c r="AI11" i="11"/>
  <c r="AJ11" i="11"/>
  <c r="AK11" i="11"/>
  <c r="AL11" i="11"/>
  <c r="AM11" i="11"/>
  <c r="AN11" i="11"/>
  <c r="AO11" i="11"/>
  <c r="AP11" i="11"/>
  <c r="AQ11" i="11"/>
  <c r="AR11" i="11"/>
  <c r="AS11" i="11"/>
  <c r="AT11" i="11"/>
  <c r="S96" i="11"/>
  <c r="AW67" i="13"/>
  <c r="AW33" i="13"/>
  <c r="H33" i="13" s="1"/>
  <c r="AW84" i="13"/>
  <c r="AW50" i="13"/>
  <c r="AW62" i="13"/>
  <c r="AW28" i="13"/>
  <c r="H28" i="13" s="1"/>
  <c r="AW79" i="13"/>
  <c r="AW45" i="13"/>
  <c r="AW77" i="13"/>
  <c r="AW60" i="13"/>
  <c r="AW26" i="13"/>
  <c r="AW32" i="13"/>
  <c r="H32" i="13" s="1"/>
  <c r="AW83" i="13"/>
  <c r="AW49" i="13"/>
  <c r="AW66" i="13"/>
  <c r="AW68" i="13"/>
  <c r="AW51" i="13"/>
  <c r="AW34" i="13"/>
  <c r="H34" i="13" s="1"/>
  <c r="AW85" i="13"/>
  <c r="AW29" i="13"/>
  <c r="H29" i="13" s="1"/>
  <c r="AW80" i="13"/>
  <c r="AW46" i="13"/>
  <c r="AW63" i="13"/>
  <c r="AW65" i="13"/>
  <c r="AW31" i="13"/>
  <c r="H31" i="13" s="1"/>
  <c r="AW82" i="13"/>
  <c r="AW48" i="13"/>
  <c r="AW61" i="13"/>
  <c r="AW27" i="13"/>
  <c r="H27" i="13" s="1"/>
  <c r="AW78" i="13"/>
  <c r="AW44" i="13"/>
  <c r="S101" i="11"/>
  <c r="G95" i="11"/>
  <c r="F96" i="11"/>
  <c r="G96" i="11"/>
  <c r="G97" i="11"/>
  <c r="F98" i="11"/>
  <c r="G101" i="11"/>
  <c r="F100" i="11"/>
  <c r="F94" i="11"/>
  <c r="F93" i="11"/>
  <c r="F97" i="11"/>
  <c r="F95" i="11"/>
  <c r="G99" i="11"/>
  <c r="F101" i="11"/>
  <c r="H93" i="11"/>
  <c r="H96" i="11"/>
  <c r="H100" i="11"/>
  <c r="H94" i="11"/>
  <c r="H98" i="11"/>
  <c r="F99" i="11"/>
  <c r="H101" i="11"/>
  <c r="G100" i="11"/>
  <c r="I101" i="11"/>
  <c r="I99" i="11"/>
  <c r="G93" i="11"/>
  <c r="G94" i="11"/>
  <c r="I94" i="11"/>
  <c r="H95" i="11"/>
  <c r="I97" i="11"/>
  <c r="I93" i="11"/>
  <c r="H97" i="11"/>
  <c r="I100" i="11"/>
  <c r="G98" i="11"/>
  <c r="I98" i="11"/>
  <c r="J97" i="11"/>
  <c r="J99" i="11"/>
  <c r="J94" i="11"/>
  <c r="J96" i="11"/>
  <c r="J101" i="11"/>
  <c r="J98" i="11"/>
  <c r="J100" i="11"/>
  <c r="H99" i="11"/>
  <c r="K93" i="11"/>
  <c r="K96" i="11"/>
  <c r="J95" i="11"/>
  <c r="I95" i="11"/>
  <c r="K98" i="11"/>
  <c r="I96" i="11"/>
  <c r="K95" i="11"/>
  <c r="K94" i="11"/>
  <c r="L94" i="11"/>
  <c r="L100" i="11"/>
  <c r="L101" i="11"/>
  <c r="L97" i="11"/>
  <c r="L98" i="11"/>
  <c r="K97" i="11"/>
  <c r="K101" i="11"/>
  <c r="K99" i="11"/>
  <c r="J93" i="11"/>
  <c r="M100" i="11"/>
  <c r="L96" i="11"/>
  <c r="L95" i="11"/>
  <c r="M94" i="11"/>
  <c r="M99" i="11"/>
  <c r="K100" i="11"/>
  <c r="L93" i="11"/>
  <c r="M93" i="11"/>
  <c r="M101" i="11"/>
  <c r="M95" i="11"/>
  <c r="L99" i="11"/>
  <c r="M98" i="11"/>
  <c r="M97" i="11"/>
  <c r="N94" i="11"/>
  <c r="N93" i="11"/>
  <c r="N98" i="11"/>
  <c r="N99" i="11"/>
  <c r="N97" i="11"/>
  <c r="N100" i="11"/>
  <c r="N95" i="11"/>
  <c r="N96" i="11"/>
  <c r="M96" i="11"/>
  <c r="N101" i="11"/>
  <c r="O96" i="11"/>
  <c r="O100" i="11"/>
  <c r="O93" i="11"/>
  <c r="O97" i="11"/>
  <c r="O101" i="11"/>
  <c r="O98" i="11"/>
  <c r="O95" i="11"/>
  <c r="O94" i="11"/>
  <c r="P98" i="11"/>
  <c r="P95" i="11"/>
  <c r="O99" i="11"/>
  <c r="P99" i="11"/>
  <c r="P101" i="11"/>
  <c r="P97" i="11"/>
  <c r="P100" i="11"/>
  <c r="P96" i="11"/>
  <c r="P94" i="11"/>
  <c r="P93" i="11"/>
  <c r="R93" i="11"/>
  <c r="Q95" i="11"/>
  <c r="Q98" i="11"/>
  <c r="R100" i="11"/>
  <c r="Q94" i="11"/>
  <c r="Q100" i="11"/>
  <c r="R94" i="11"/>
  <c r="R96" i="11"/>
  <c r="R98" i="11"/>
  <c r="R99" i="11"/>
  <c r="Q93" i="11"/>
  <c r="R97" i="11"/>
  <c r="Q96" i="11"/>
  <c r="Q99" i="11"/>
  <c r="R95" i="11"/>
  <c r="R101" i="11"/>
  <c r="Q101" i="11"/>
  <c r="Q97" i="11"/>
  <c r="S100" i="11"/>
  <c r="S99" i="11"/>
  <c r="S97" i="11"/>
  <c r="S98" i="11"/>
  <c r="S95" i="11"/>
  <c r="S94" i="11"/>
  <c r="S93" i="11"/>
  <c r="T100" i="11"/>
  <c r="T97" i="11"/>
  <c r="T98" i="11"/>
  <c r="T95" i="11"/>
  <c r="T99" i="11"/>
  <c r="T101" i="11"/>
  <c r="T93" i="11"/>
  <c r="T96" i="11"/>
  <c r="T94" i="11"/>
  <c r="U93" i="11"/>
  <c r="U95" i="11"/>
  <c r="U99" i="11"/>
  <c r="U96" i="11"/>
  <c r="U101" i="11"/>
  <c r="U98" i="11"/>
  <c r="U97" i="11"/>
  <c r="U100" i="11"/>
  <c r="U94" i="11"/>
  <c r="V97" i="11"/>
  <c r="V94" i="11"/>
  <c r="V93" i="11"/>
  <c r="V96" i="11"/>
  <c r="V101" i="11"/>
  <c r="V99" i="11"/>
  <c r="V95" i="11"/>
  <c r="V98" i="11"/>
  <c r="V100" i="11"/>
  <c r="W94" i="11"/>
  <c r="W95" i="11"/>
  <c r="W98" i="11"/>
  <c r="W93" i="11"/>
  <c r="W100" i="11"/>
  <c r="W97" i="11"/>
  <c r="W96" i="11"/>
  <c r="W101" i="11"/>
  <c r="W99" i="11"/>
  <c r="X100" i="11"/>
  <c r="X98" i="11"/>
  <c r="X101" i="11"/>
  <c r="X99" i="11"/>
  <c r="X96" i="11"/>
  <c r="X97" i="11"/>
  <c r="X95" i="11"/>
  <c r="X93" i="11"/>
  <c r="X94" i="11"/>
  <c r="Y94" i="11"/>
  <c r="Y100" i="11"/>
  <c r="Y93" i="11"/>
  <c r="Y95" i="11"/>
  <c r="Y101" i="11"/>
  <c r="Y99" i="11"/>
  <c r="Y96" i="11"/>
  <c r="Y98" i="11"/>
  <c r="Y97" i="11"/>
  <c r="Z97" i="11"/>
  <c r="Z93" i="11"/>
  <c r="Z98" i="11"/>
  <c r="Z94" i="11"/>
  <c r="Z99" i="11"/>
  <c r="Z95" i="11"/>
  <c r="Z101" i="11"/>
  <c r="Z96" i="11"/>
  <c r="Z100" i="11"/>
  <c r="AA100" i="11"/>
  <c r="AA97" i="11"/>
  <c r="AA93" i="11"/>
  <c r="AA98" i="11"/>
  <c r="AA101" i="11"/>
  <c r="AA95" i="11"/>
  <c r="AA99" i="11"/>
  <c r="AA96" i="11"/>
  <c r="AA94" i="11"/>
  <c r="AB95" i="11"/>
  <c r="AB97" i="11"/>
  <c r="AB100" i="11"/>
  <c r="AB101" i="11"/>
  <c r="AB99" i="11"/>
  <c r="AB96" i="11"/>
  <c r="AB93" i="11"/>
  <c r="AB98" i="11"/>
  <c r="AB94" i="11"/>
  <c r="AC97" i="11"/>
  <c r="AC101" i="11"/>
  <c r="AC95" i="11"/>
  <c r="AC98" i="11"/>
  <c r="AC93" i="11"/>
  <c r="AC100" i="11"/>
  <c r="AC94" i="11"/>
  <c r="AC96" i="11"/>
  <c r="AC99" i="11"/>
  <c r="AD99" i="11"/>
  <c r="AD97" i="11"/>
  <c r="AD101" i="11"/>
  <c r="AD98" i="11"/>
  <c r="AD93" i="11"/>
  <c r="AD96" i="11"/>
  <c r="AD100" i="11"/>
  <c r="AD94" i="11"/>
  <c r="AD95" i="11"/>
  <c r="AE95" i="11"/>
  <c r="AE100" i="11"/>
  <c r="AE101" i="11"/>
  <c r="AE96" i="11"/>
  <c r="AE93" i="11"/>
  <c r="AE98" i="11"/>
  <c r="AE97" i="11"/>
  <c r="AE99" i="11"/>
  <c r="AE94" i="11"/>
  <c r="AF100" i="11"/>
  <c r="AF95" i="11"/>
  <c r="AF98" i="11"/>
  <c r="AF96" i="11"/>
  <c r="AF99" i="11"/>
  <c r="AF97" i="11"/>
  <c r="AF93" i="11"/>
  <c r="AF94" i="11"/>
  <c r="AF101" i="11"/>
  <c r="AG97" i="11"/>
  <c r="AG95" i="11"/>
  <c r="AG96" i="11"/>
  <c r="AG99" i="11"/>
  <c r="AG100" i="11"/>
  <c r="AG94" i="11"/>
  <c r="AG101" i="11"/>
  <c r="AG98" i="11"/>
  <c r="AG93" i="11"/>
  <c r="AH94" i="11"/>
  <c r="AH97" i="11"/>
  <c r="AH101" i="11"/>
  <c r="AH95" i="11"/>
  <c r="AH98" i="11"/>
  <c r="AH99" i="11"/>
  <c r="AH100" i="11"/>
  <c r="AH93" i="11"/>
  <c r="AH96" i="11"/>
  <c r="AI94" i="11"/>
  <c r="AI99" i="11"/>
  <c r="AI98" i="11"/>
  <c r="AI101" i="11"/>
  <c r="AI93" i="11"/>
  <c r="AI97" i="11"/>
  <c r="AI96" i="11"/>
  <c r="AI100" i="11"/>
  <c r="AI95" i="11"/>
  <c r="AJ101" i="11"/>
  <c r="AJ98" i="11"/>
  <c r="AJ95" i="11"/>
  <c r="AJ97" i="11"/>
  <c r="AJ93" i="11"/>
  <c r="AJ99" i="11"/>
  <c r="AJ94" i="11"/>
  <c r="AJ100" i="11"/>
  <c r="AJ96" i="11"/>
  <c r="AK98" i="11"/>
  <c r="AK100" i="11"/>
  <c r="AK99" i="11"/>
  <c r="AK96" i="11"/>
  <c r="AK95" i="11"/>
  <c r="AK93" i="11"/>
  <c r="AK94" i="11"/>
  <c r="AK101" i="11"/>
  <c r="AK97" i="11"/>
  <c r="AL99" i="11"/>
  <c r="AL101" i="11"/>
  <c r="AL93" i="11"/>
  <c r="AL98" i="11"/>
  <c r="AL96" i="11"/>
  <c r="AL100" i="11"/>
  <c r="AL95" i="11"/>
  <c r="AL97" i="11"/>
  <c r="AL94" i="11"/>
  <c r="AM95" i="11"/>
  <c r="AM93" i="11"/>
  <c r="AM94" i="11"/>
  <c r="AM96" i="11"/>
  <c r="AM101" i="11"/>
  <c r="AM97" i="11"/>
  <c r="AM99" i="11"/>
  <c r="AM98" i="11"/>
  <c r="AM100" i="11"/>
  <c r="AN95" i="11"/>
  <c r="AN93" i="11"/>
  <c r="AN100" i="11"/>
  <c r="AN98" i="11"/>
  <c r="AN99" i="11"/>
  <c r="AN96" i="11"/>
  <c r="AN97" i="11"/>
  <c r="AN94" i="11"/>
  <c r="AN101" i="11"/>
  <c r="AO101" i="11"/>
  <c r="AO96" i="11"/>
  <c r="AO98" i="11"/>
  <c r="AO99" i="11"/>
  <c r="AO100" i="11"/>
  <c r="AO95" i="11"/>
  <c r="AO94" i="11"/>
  <c r="AO93" i="11"/>
  <c r="AO97" i="11"/>
  <c r="AP99" i="11"/>
  <c r="AP98" i="11"/>
  <c r="AP100" i="11"/>
  <c r="AP96" i="11"/>
  <c r="AP94" i="11"/>
  <c r="AP93" i="11"/>
  <c r="AP95" i="11"/>
  <c r="AP97" i="11"/>
  <c r="AP101" i="11"/>
  <c r="AQ93" i="11"/>
  <c r="AQ94" i="11"/>
  <c r="AQ100" i="11"/>
  <c r="AQ98" i="11"/>
  <c r="AQ97" i="11"/>
  <c r="AQ101" i="11"/>
  <c r="AQ95" i="11"/>
  <c r="AQ99" i="11"/>
  <c r="AQ96" i="11"/>
  <c r="AR101" i="11"/>
  <c r="AR95" i="11"/>
  <c r="AR98" i="11"/>
  <c r="AR94" i="11"/>
  <c r="AR97" i="11"/>
  <c r="AR96" i="11"/>
  <c r="AR100" i="11"/>
  <c r="AR99" i="11"/>
  <c r="AR93" i="11"/>
  <c r="AS101" i="11"/>
  <c r="AS97" i="11"/>
  <c r="AS94" i="11"/>
  <c r="AS96" i="11"/>
  <c r="AS93" i="11"/>
  <c r="AS98" i="11"/>
  <c r="AS100" i="11"/>
  <c r="AS95" i="11"/>
  <c r="AS99" i="11"/>
  <c r="AT99" i="11"/>
  <c r="AT98" i="11"/>
  <c r="AT95" i="11"/>
  <c r="AT100" i="11"/>
  <c r="AT101" i="11"/>
  <c r="AT96" i="11"/>
  <c r="AT94" i="11"/>
  <c r="AT93" i="11"/>
  <c r="F112" i="11"/>
  <c r="F117" i="11"/>
  <c r="F118" i="11"/>
  <c r="F115" i="11"/>
  <c r="F110" i="11"/>
  <c r="G111" i="11"/>
  <c r="G116" i="11"/>
  <c r="F113" i="11"/>
  <c r="F114" i="11"/>
  <c r="F116" i="11"/>
  <c r="G110" i="11"/>
  <c r="G112" i="11"/>
  <c r="G113" i="11"/>
  <c r="G114" i="11"/>
  <c r="F111" i="11"/>
  <c r="H112" i="11"/>
  <c r="H110" i="11"/>
  <c r="H115" i="11"/>
  <c r="H113" i="11"/>
  <c r="G117" i="11"/>
  <c r="H111" i="11"/>
  <c r="H116" i="11"/>
  <c r="G115" i="11"/>
  <c r="H117" i="11"/>
  <c r="G118" i="11"/>
  <c r="H118" i="11"/>
  <c r="I117" i="11"/>
  <c r="I112" i="11"/>
  <c r="H114" i="11"/>
  <c r="I110" i="11"/>
  <c r="I116" i="11"/>
  <c r="I111" i="11"/>
  <c r="I118" i="11"/>
  <c r="I114" i="11"/>
  <c r="J117" i="11"/>
  <c r="J118" i="11"/>
  <c r="J114" i="11"/>
  <c r="J115" i="11"/>
  <c r="I115" i="11"/>
  <c r="I113" i="11"/>
  <c r="J110" i="11"/>
  <c r="J111" i="11"/>
  <c r="J112" i="11"/>
  <c r="J116" i="11"/>
  <c r="K116" i="11"/>
  <c r="K112" i="11"/>
  <c r="K117" i="11"/>
  <c r="K111" i="11"/>
  <c r="J113" i="11"/>
  <c r="K114" i="11"/>
  <c r="K113" i="11"/>
  <c r="K115" i="11"/>
  <c r="K110" i="11"/>
  <c r="L110" i="11"/>
  <c r="L117" i="11"/>
  <c r="L114" i="11"/>
  <c r="L115" i="11"/>
  <c r="L118" i="11"/>
  <c r="L116" i="11"/>
  <c r="K118" i="11"/>
  <c r="L113" i="11"/>
  <c r="M110" i="11"/>
  <c r="M115" i="11"/>
  <c r="L111" i="11"/>
  <c r="M118" i="11"/>
  <c r="M116" i="11"/>
  <c r="M113" i="11"/>
  <c r="M112" i="11"/>
  <c r="L112" i="11"/>
  <c r="N113" i="11"/>
  <c r="N115" i="11"/>
  <c r="M114" i="11"/>
  <c r="N118" i="11"/>
  <c r="N117" i="11"/>
  <c r="M117" i="11"/>
  <c r="N112" i="11"/>
  <c r="N114" i="11"/>
  <c r="N110" i="11"/>
  <c r="M111" i="11"/>
  <c r="O112" i="11"/>
  <c r="N111" i="11"/>
  <c r="O115" i="11"/>
  <c r="O118" i="11"/>
  <c r="O116" i="11"/>
  <c r="O110" i="11"/>
  <c r="O111" i="11"/>
  <c r="N116" i="11"/>
  <c r="O117" i="11"/>
  <c r="P115" i="11"/>
  <c r="P113" i="11"/>
  <c r="P114" i="11"/>
  <c r="P110" i="11"/>
  <c r="P111" i="11"/>
  <c r="P116" i="11"/>
  <c r="P117" i="11"/>
  <c r="O114" i="11"/>
  <c r="P112" i="11"/>
  <c r="O113" i="11"/>
  <c r="Q111" i="11"/>
  <c r="Q113" i="11"/>
  <c r="P118" i="11"/>
  <c r="Q110" i="11"/>
  <c r="Q117" i="11"/>
  <c r="Q114" i="11"/>
  <c r="Q116" i="11"/>
  <c r="Q118" i="11"/>
  <c r="Q112" i="11"/>
  <c r="R114" i="11"/>
  <c r="R116" i="11"/>
  <c r="R111" i="11"/>
  <c r="R112" i="11"/>
  <c r="R110" i="11"/>
  <c r="R113" i="11"/>
  <c r="R117" i="11"/>
  <c r="Q115" i="11"/>
  <c r="R118" i="11"/>
  <c r="R115" i="11"/>
  <c r="S117" i="11"/>
  <c r="S115" i="11"/>
  <c r="S118" i="11"/>
  <c r="S111" i="11"/>
  <c r="S112" i="11"/>
  <c r="S114" i="11"/>
  <c r="S113" i="11"/>
  <c r="S110" i="11"/>
  <c r="S116" i="11"/>
  <c r="T114" i="11"/>
  <c r="T113" i="11"/>
  <c r="T110" i="11"/>
  <c r="T116" i="11"/>
  <c r="T115" i="11"/>
  <c r="T112" i="11"/>
  <c r="T118" i="11"/>
  <c r="T117" i="11"/>
  <c r="T111" i="11"/>
  <c r="U113" i="11"/>
  <c r="U116" i="11"/>
  <c r="U114" i="11"/>
  <c r="U111" i="11"/>
  <c r="U117" i="11"/>
  <c r="U115" i="11"/>
  <c r="U118" i="11"/>
  <c r="U110" i="11"/>
  <c r="U112" i="11"/>
  <c r="V117" i="11"/>
  <c r="V115" i="11"/>
  <c r="V111" i="11"/>
  <c r="V113" i="11"/>
  <c r="V114" i="11"/>
  <c r="V112" i="11"/>
  <c r="V110" i="11"/>
  <c r="V118" i="11"/>
  <c r="V116" i="11"/>
  <c r="W116" i="11"/>
  <c r="W117" i="11"/>
  <c r="W111" i="11"/>
  <c r="W112" i="11"/>
  <c r="W114" i="11"/>
  <c r="W110" i="11"/>
  <c r="W113" i="11"/>
  <c r="W118" i="11"/>
  <c r="W115" i="11"/>
  <c r="X110" i="11"/>
  <c r="X115" i="11"/>
  <c r="X118" i="11"/>
  <c r="X116" i="11"/>
  <c r="X117" i="11"/>
  <c r="X114" i="11"/>
  <c r="X112" i="11"/>
  <c r="X111" i="11"/>
  <c r="X113" i="11"/>
  <c r="Y118" i="11"/>
  <c r="Y117" i="11"/>
  <c r="Y113" i="11"/>
  <c r="Y112" i="11"/>
  <c r="Y110" i="11"/>
  <c r="Y114" i="11"/>
  <c r="Y111" i="11"/>
  <c r="Y116" i="11"/>
  <c r="Y115" i="11"/>
  <c r="Z113" i="11"/>
  <c r="Z117" i="11"/>
  <c r="Z114" i="11"/>
  <c r="Z116" i="11"/>
  <c r="Z111" i="11"/>
  <c r="Z118" i="11"/>
  <c r="Z110" i="11"/>
  <c r="Z112" i="11"/>
  <c r="Z115" i="11"/>
  <c r="AA113" i="11"/>
  <c r="AA112" i="11"/>
  <c r="AA118" i="11"/>
  <c r="AA116" i="11"/>
  <c r="AA117" i="11"/>
  <c r="AA111" i="11"/>
  <c r="AA114" i="11"/>
  <c r="AA115" i="11"/>
  <c r="AA110" i="11"/>
  <c r="AB110" i="11"/>
  <c r="AB113" i="11"/>
  <c r="AB111" i="11"/>
  <c r="AB112" i="11"/>
  <c r="AB115" i="11"/>
  <c r="AB118" i="11"/>
  <c r="AB114" i="11"/>
  <c r="AB116" i="11"/>
  <c r="AB117" i="11"/>
  <c r="AC111" i="11"/>
  <c r="AC118" i="11"/>
  <c r="AC110" i="11"/>
  <c r="AC112" i="11"/>
  <c r="AC114" i="11"/>
  <c r="AC117" i="11"/>
  <c r="AC115" i="11"/>
  <c r="AC116" i="11"/>
  <c r="AC113" i="11"/>
  <c r="AD113" i="11"/>
  <c r="AD115" i="11"/>
  <c r="AD110" i="11"/>
  <c r="AD114" i="11"/>
  <c r="AD118" i="11"/>
  <c r="AD117" i="11"/>
  <c r="AD111" i="11"/>
  <c r="AD116" i="11"/>
  <c r="AD112" i="11"/>
  <c r="AE116" i="11"/>
  <c r="AE113" i="11"/>
  <c r="AE110" i="11"/>
  <c r="AE112" i="11"/>
  <c r="AE118" i="11"/>
  <c r="AE115" i="11"/>
  <c r="AE114" i="11"/>
  <c r="AE111" i="11"/>
  <c r="AE117" i="11"/>
  <c r="AF111" i="11"/>
  <c r="AF113" i="11"/>
  <c r="AF118" i="11"/>
  <c r="AF110" i="11"/>
  <c r="AF115" i="11"/>
  <c r="AF114" i="11"/>
  <c r="AF112" i="11"/>
  <c r="AF116" i="11"/>
  <c r="AF117" i="11"/>
  <c r="AG111" i="11"/>
  <c r="AG110" i="11"/>
  <c r="AG116" i="11"/>
  <c r="AG114" i="11"/>
  <c r="AG115" i="11"/>
  <c r="AG112" i="11"/>
  <c r="AG113" i="11"/>
  <c r="AG117" i="11"/>
  <c r="AG118" i="11"/>
  <c r="AH118" i="11"/>
  <c r="AH117" i="11"/>
  <c r="AH116" i="11"/>
  <c r="AH110" i="11"/>
  <c r="AH115" i="11"/>
  <c r="AH113" i="11"/>
  <c r="AH114" i="11"/>
  <c r="AH112" i="11"/>
  <c r="AH111" i="11"/>
  <c r="AI118" i="11"/>
  <c r="AI114" i="11"/>
  <c r="AI111" i="11"/>
  <c r="AI117" i="11"/>
  <c r="AI116" i="11"/>
  <c r="AI112" i="11"/>
  <c r="AI115" i="11"/>
  <c r="AI110" i="11"/>
  <c r="AI113" i="11"/>
  <c r="AJ112" i="11"/>
  <c r="AJ113" i="11"/>
  <c r="AJ114" i="11"/>
  <c r="AJ116" i="11"/>
  <c r="AJ117" i="11"/>
  <c r="AJ115" i="11"/>
  <c r="AJ110" i="11"/>
  <c r="AJ118" i="11"/>
  <c r="AJ111" i="11"/>
  <c r="AK111" i="11"/>
  <c r="AK112" i="11"/>
  <c r="AK115" i="11"/>
  <c r="AK110" i="11"/>
  <c r="AK117" i="11"/>
  <c r="AK113" i="11"/>
  <c r="AK118" i="11"/>
  <c r="AK116" i="11"/>
  <c r="AK114" i="11"/>
  <c r="AL115" i="11"/>
  <c r="AL113" i="11"/>
  <c r="AL116" i="11"/>
  <c r="AL111" i="11"/>
  <c r="AL110" i="11"/>
  <c r="AL117" i="11"/>
  <c r="AL112" i="11"/>
  <c r="AL114" i="11"/>
  <c r="AL118" i="11"/>
  <c r="AM112" i="11"/>
  <c r="AM117" i="11"/>
  <c r="AM114" i="11"/>
  <c r="AM111" i="11"/>
  <c r="AM118" i="11"/>
  <c r="AM110" i="11"/>
  <c r="AM115" i="11"/>
  <c r="AM116" i="11"/>
  <c r="AM113" i="11"/>
  <c r="AN111" i="11"/>
  <c r="AN112" i="11"/>
  <c r="AN118" i="11"/>
  <c r="AN115" i="11"/>
  <c r="AN116" i="11"/>
  <c r="AN113" i="11"/>
  <c r="AN117" i="11"/>
  <c r="AN110" i="11"/>
  <c r="AN114" i="11"/>
  <c r="AO114" i="11"/>
  <c r="AO115" i="11"/>
  <c r="AO111" i="11"/>
  <c r="AO118" i="11"/>
  <c r="AO113" i="11"/>
  <c r="AO112" i="11"/>
  <c r="AO116" i="11"/>
  <c r="AO117" i="11"/>
  <c r="AO110" i="11"/>
  <c r="AP118" i="11"/>
  <c r="AP115" i="11"/>
  <c r="AP116" i="11"/>
  <c r="AP117" i="11"/>
  <c r="AP113" i="11"/>
  <c r="AP111" i="11"/>
  <c r="AP110" i="11"/>
  <c r="AP112" i="11"/>
  <c r="AP114" i="11"/>
  <c r="AQ118" i="11"/>
  <c r="AQ112" i="11"/>
  <c r="AQ114" i="11"/>
  <c r="AQ115" i="11"/>
  <c r="AQ110" i="11"/>
  <c r="AQ117" i="11"/>
  <c r="AQ116" i="11"/>
  <c r="AQ111" i="11"/>
  <c r="AQ113" i="11"/>
  <c r="AR112" i="11"/>
  <c r="AR114" i="11"/>
  <c r="AR113" i="11"/>
  <c r="AR117" i="11"/>
  <c r="AR110" i="11"/>
  <c r="AR111" i="11"/>
  <c r="AR116" i="11"/>
  <c r="AR115" i="11"/>
  <c r="AR118" i="11"/>
  <c r="AS117" i="11"/>
  <c r="AS118" i="11"/>
  <c r="AS112" i="11"/>
  <c r="AS115" i="11"/>
  <c r="AS113" i="11"/>
  <c r="AS110" i="11"/>
  <c r="AS111" i="11"/>
  <c r="AS116" i="11"/>
  <c r="AS114" i="11"/>
  <c r="AT99" i="18"/>
  <c r="E99" i="18" s="1"/>
  <c r="E82" i="18"/>
  <c r="AT116" i="11"/>
  <c r="E82" i="11"/>
  <c r="E50" i="11"/>
  <c r="E50" i="18"/>
  <c r="G68" i="12"/>
  <c r="I188" i="30"/>
  <c r="AT101" i="18"/>
  <c r="E101" i="18" s="1"/>
  <c r="E84" i="18"/>
  <c r="AT118" i="11"/>
  <c r="E84" i="11"/>
  <c r="E45" i="11"/>
  <c r="E45" i="18"/>
  <c r="G63" i="12"/>
  <c r="E43" i="11"/>
  <c r="G61" i="12"/>
  <c r="E43" i="18"/>
  <c r="I181" i="30"/>
  <c r="I180" i="30"/>
  <c r="I183" i="30"/>
  <c r="AT110" i="11"/>
  <c r="E76" i="11"/>
  <c r="AT96" i="18"/>
  <c r="E96" i="18" s="1"/>
  <c r="E79" i="18"/>
  <c r="G65" i="12"/>
  <c r="E47" i="11"/>
  <c r="E47" i="18"/>
  <c r="E76" i="18"/>
  <c r="AT93" i="18"/>
  <c r="AT113" i="11"/>
  <c r="E79" i="11"/>
  <c r="G67" i="12"/>
  <c r="E49" i="11"/>
  <c r="E49" i="18"/>
  <c r="AT111" i="11"/>
  <c r="E77" i="11"/>
  <c r="I187" i="30"/>
  <c r="E81" i="18"/>
  <c r="AT98" i="18"/>
  <c r="E98" i="18" s="1"/>
  <c r="G62" i="12"/>
  <c r="E44" i="11"/>
  <c r="E44" i="18"/>
  <c r="E83" i="18"/>
  <c r="AT100" i="18"/>
  <c r="E100" i="18" s="1"/>
  <c r="AT95" i="18"/>
  <c r="E95" i="18" s="1"/>
  <c r="E78" i="18"/>
  <c r="G60" i="12"/>
  <c r="E42" i="11"/>
  <c r="E42" i="18"/>
  <c r="AT115" i="11"/>
  <c r="E81" i="11"/>
  <c r="AT117" i="11"/>
  <c r="E83" i="11"/>
  <c r="I182" i="30"/>
  <c r="I185" i="30"/>
  <c r="G66" i="12"/>
  <c r="E48" i="18"/>
  <c r="E48" i="11"/>
  <c r="AT112" i="11"/>
  <c r="E78" i="11"/>
  <c r="AT94" i="18"/>
  <c r="E94" i="18" s="1"/>
  <c r="E77" i="18"/>
  <c r="I186" i="30"/>
  <c r="D37" i="8"/>
  <c r="AB20" i="46" s="1"/>
  <c r="AK3" i="9"/>
  <c r="T3" i="9"/>
  <c r="AQ3" i="9"/>
  <c r="AH3" i="9"/>
  <c r="Z3" i="9"/>
  <c r="R3" i="9"/>
  <c r="J3" i="9"/>
  <c r="X3" i="9"/>
  <c r="W3" i="9"/>
  <c r="S3" i="9"/>
  <c r="AJ3" i="9"/>
  <c r="AP3" i="9"/>
  <c r="AG3" i="9"/>
  <c r="Y3" i="9"/>
  <c r="Q3" i="9"/>
  <c r="I39" i="9"/>
  <c r="AO3" i="9"/>
  <c r="AF3" i="9"/>
  <c r="P3" i="9"/>
  <c r="AE3" i="9"/>
  <c r="AE38" i="9" s="1"/>
  <c r="AR3" i="9"/>
  <c r="AA3" i="9"/>
  <c r="AN3" i="9"/>
  <c r="O3" i="9"/>
  <c r="AM3" i="9"/>
  <c r="AD3" i="9"/>
  <c r="V3" i="9"/>
  <c r="N3" i="9"/>
  <c r="AL3" i="9"/>
  <c r="AC3" i="9"/>
  <c r="U3" i="9"/>
  <c r="M3" i="9"/>
  <c r="AB3" i="9"/>
  <c r="L3" i="9"/>
  <c r="AI3" i="9"/>
  <c r="K3" i="9"/>
  <c r="F107" i="11"/>
  <c r="F108" i="11"/>
  <c r="G106" i="11"/>
  <c r="G105" i="11"/>
  <c r="G108" i="11"/>
  <c r="F106" i="11"/>
  <c r="F105" i="11"/>
  <c r="G107" i="11"/>
  <c r="G104" i="11"/>
  <c r="J108" i="11"/>
  <c r="J107" i="11"/>
  <c r="J106" i="11"/>
  <c r="J105" i="11"/>
  <c r="J104" i="11"/>
  <c r="F89" i="11"/>
  <c r="F90" i="11"/>
  <c r="F88" i="11"/>
  <c r="G87" i="11"/>
  <c r="F91" i="11"/>
  <c r="G90" i="11"/>
  <c r="G88" i="11"/>
  <c r="G89" i="11"/>
  <c r="G91" i="11"/>
  <c r="J87" i="11"/>
  <c r="J89" i="11"/>
  <c r="J88" i="11"/>
  <c r="J91" i="11"/>
  <c r="J90" i="11"/>
  <c r="G5" i="18"/>
  <c r="G4" i="18"/>
  <c r="G3" i="18"/>
  <c r="F9" i="18" s="1"/>
  <c r="F10" i="18" s="1"/>
  <c r="C2" i="18" a="1"/>
  <c r="C2" i="18" s="1"/>
  <c r="AP173" i="11" l="1"/>
  <c r="O190" i="11"/>
  <c r="AG173" i="11"/>
  <c r="AG190" i="11"/>
  <c r="Z190" i="11"/>
  <c r="Y190" i="11"/>
  <c r="AO190" i="11"/>
  <c r="AD190" i="11"/>
  <c r="K190" i="11"/>
  <c r="AR190" i="11"/>
  <c r="T190" i="11"/>
  <c r="AQ190" i="11"/>
  <c r="AP190" i="11"/>
  <c r="W190" i="11"/>
  <c r="AA190" i="11"/>
  <c r="AC190" i="11"/>
  <c r="AI190" i="11"/>
  <c r="J190" i="11"/>
  <c r="G190" i="11"/>
  <c r="S190" i="11"/>
  <c r="AS190" i="11"/>
  <c r="V190" i="11"/>
  <c r="AM190" i="11"/>
  <c r="AF190" i="11"/>
  <c r="I190" i="11"/>
  <c r="M190" i="11"/>
  <c r="AK190" i="11"/>
  <c r="AE190" i="11"/>
  <c r="Q190" i="11"/>
  <c r="N190" i="11"/>
  <c r="H190" i="11"/>
  <c r="AN190" i="11"/>
  <c r="AT190" i="11"/>
  <c r="R190" i="11"/>
  <c r="P190" i="11"/>
  <c r="L190" i="11"/>
  <c r="U190" i="11"/>
  <c r="AL190" i="11"/>
  <c r="AJ190" i="11"/>
  <c r="AB190" i="11"/>
  <c r="AH190" i="11"/>
  <c r="X190" i="11"/>
  <c r="F190" i="11"/>
  <c r="E180" i="11"/>
  <c r="P173" i="11"/>
  <c r="K173" i="11"/>
  <c r="AB173" i="11"/>
  <c r="AE173" i="11"/>
  <c r="N173" i="11"/>
  <c r="V173" i="11"/>
  <c r="I173" i="11"/>
  <c r="AI173" i="11"/>
  <c r="L173" i="11"/>
  <c r="AO173" i="11"/>
  <c r="AN173" i="11"/>
  <c r="AS173" i="11"/>
  <c r="AQ173" i="11"/>
  <c r="X173" i="11"/>
  <c r="G173" i="11"/>
  <c r="H173" i="11"/>
  <c r="W173" i="11"/>
  <c r="AL173" i="11"/>
  <c r="AD173" i="11"/>
  <c r="J173" i="11"/>
  <c r="S173" i="11"/>
  <c r="R173" i="11"/>
  <c r="AM173" i="11"/>
  <c r="Y173" i="11"/>
  <c r="AT173" i="11"/>
  <c r="U173" i="11"/>
  <c r="AA173" i="11"/>
  <c r="O173" i="11"/>
  <c r="Z173" i="11"/>
  <c r="AK173" i="11"/>
  <c r="AF173" i="11"/>
  <c r="AR173" i="11"/>
  <c r="M173" i="11"/>
  <c r="AH173" i="11"/>
  <c r="AJ173" i="11"/>
  <c r="AC173" i="11"/>
  <c r="T173" i="11"/>
  <c r="Q173" i="11"/>
  <c r="F173" i="11"/>
  <c r="E187" i="11"/>
  <c r="E194" i="11"/>
  <c r="E196" i="11"/>
  <c r="E186" i="11"/>
  <c r="E205" i="11"/>
  <c r="E179" i="11"/>
  <c r="E177" i="11"/>
  <c r="E199" i="11"/>
  <c r="E202" i="11"/>
  <c r="E200" i="11"/>
  <c r="E181" i="11"/>
  <c r="E182" i="11"/>
  <c r="E201" i="11"/>
  <c r="E188" i="11"/>
  <c r="E183" i="11"/>
  <c r="E192" i="11"/>
  <c r="E198" i="11"/>
  <c r="E176" i="11"/>
  <c r="E204" i="11"/>
  <c r="E178" i="11"/>
  <c r="E174" i="11"/>
  <c r="E197" i="11"/>
  <c r="E191" i="11"/>
  <c r="E193" i="11"/>
  <c r="E203" i="11"/>
  <c r="E175" i="11"/>
  <c r="E185" i="11"/>
  <c r="G124" i="11"/>
  <c r="E195" i="11"/>
  <c r="E184" i="11"/>
  <c r="AR129" i="11"/>
  <c r="AT97" i="11"/>
  <c r="AM134" i="11"/>
  <c r="AH127" i="11"/>
  <c r="AH132" i="11"/>
  <c r="AS129" i="11"/>
  <c r="AQ132" i="11"/>
  <c r="AJ135" i="11"/>
  <c r="AG128" i="11"/>
  <c r="AE134" i="11"/>
  <c r="Z132" i="11"/>
  <c r="W135" i="11"/>
  <c r="R135" i="11"/>
  <c r="P133" i="11"/>
  <c r="W130" i="11"/>
  <c r="AF130" i="11"/>
  <c r="AA135" i="11"/>
  <c r="L130" i="11"/>
  <c r="AC133" i="11"/>
  <c r="T131" i="11"/>
  <c r="AR131" i="11"/>
  <c r="AM131" i="11"/>
  <c r="G123" i="11"/>
  <c r="G122" i="11"/>
  <c r="AR130" i="11"/>
  <c r="AM128" i="11"/>
  <c r="AN135" i="11"/>
  <c r="AL130" i="11"/>
  <c r="AB127" i="11"/>
  <c r="U130" i="11"/>
  <c r="K128" i="11"/>
  <c r="H129" i="11"/>
  <c r="F132" i="11"/>
  <c r="AN128" i="11"/>
  <c r="AL132" i="11"/>
  <c r="AI129" i="11"/>
  <c r="U133" i="11"/>
  <c r="G131" i="11"/>
  <c r="Q133" i="11"/>
  <c r="L133" i="11"/>
  <c r="G47" i="12"/>
  <c r="E29" i="11"/>
  <c r="E29" i="18"/>
  <c r="F125" i="11"/>
  <c r="F124" i="11"/>
  <c r="AV64" i="12"/>
  <c r="AT46" i="18"/>
  <c r="AT80" i="18" s="1"/>
  <c r="AX184" i="30"/>
  <c r="AT46" i="11"/>
  <c r="AT80" i="11" s="1"/>
  <c r="I150" i="30"/>
  <c r="M132" i="11"/>
  <c r="M131" i="11"/>
  <c r="F13" i="18"/>
  <c r="F14" i="18"/>
  <c r="AQ134" i="11"/>
  <c r="AG134" i="11"/>
  <c r="AE129" i="11"/>
  <c r="AF135" i="11"/>
  <c r="AK128" i="11"/>
  <c r="AF128" i="11"/>
  <c r="AK129" i="11"/>
  <c r="AA133" i="11"/>
  <c r="V132" i="11"/>
  <c r="AR134" i="11"/>
  <c r="AH130" i="11"/>
  <c r="AA129" i="11"/>
  <c r="J135" i="11"/>
  <c r="AM135" i="11"/>
  <c r="AH133" i="11"/>
  <c r="AO127" i="11"/>
  <c r="AC134" i="11"/>
  <c r="AE128" i="11"/>
  <c r="AO129" i="11"/>
  <c r="AM127" i="11"/>
  <c r="AB130" i="11"/>
  <c r="R129" i="11"/>
  <c r="O133" i="11"/>
  <c r="K129" i="11"/>
  <c r="I128" i="11"/>
  <c r="AS134" i="11"/>
  <c r="AP135" i="11"/>
  <c r="AR127" i="11"/>
  <c r="AJ128" i="11"/>
  <c r="AS132" i="11"/>
  <c r="AQ128" i="11"/>
  <c r="AN131" i="11"/>
  <c r="AL127" i="11"/>
  <c r="AI134" i="11"/>
  <c r="AG133" i="11"/>
  <c r="AD129" i="11"/>
  <c r="AB133" i="11"/>
  <c r="Z131" i="11"/>
  <c r="W131" i="11"/>
  <c r="U129" i="11"/>
  <c r="P129" i="11"/>
  <c r="I130" i="11"/>
  <c r="G128" i="11"/>
  <c r="G130" i="11"/>
  <c r="AS127" i="11"/>
  <c r="AQ127" i="11"/>
  <c r="AN130" i="11"/>
  <c r="AL135" i="11"/>
  <c r="AI130" i="11"/>
  <c r="AG130" i="11"/>
  <c r="AD128" i="11"/>
  <c r="AB135" i="11"/>
  <c r="Y131" i="11"/>
  <c r="W134" i="11"/>
  <c r="U127" i="11"/>
  <c r="Q130" i="11"/>
  <c r="P132" i="11"/>
  <c r="M129" i="11"/>
  <c r="K132" i="11"/>
  <c r="G127" i="11"/>
  <c r="F130" i="11"/>
  <c r="AS130" i="11"/>
  <c r="AN133" i="11"/>
  <c r="AL133" i="11"/>
  <c r="AI131" i="11"/>
  <c r="AG129" i="11"/>
  <c r="AD134" i="11"/>
  <c r="AB134" i="11"/>
  <c r="Y132" i="11"/>
  <c r="W127" i="11"/>
  <c r="T128" i="11"/>
  <c r="R131" i="11"/>
  <c r="O128" i="11"/>
  <c r="M135" i="11"/>
  <c r="I129" i="11"/>
  <c r="I133" i="11"/>
  <c r="G129" i="11"/>
  <c r="AS128" i="11"/>
  <c r="AP131" i="11"/>
  <c r="AN132" i="11"/>
  <c r="AK131" i="11"/>
  <c r="AI127" i="11"/>
  <c r="AG131" i="11"/>
  <c r="AD130" i="11"/>
  <c r="AB131" i="11"/>
  <c r="Y130" i="11"/>
  <c r="W132" i="11"/>
  <c r="T130" i="11"/>
  <c r="Q127" i="11"/>
  <c r="O129" i="11"/>
  <c r="M127" i="11"/>
  <c r="J129" i="11"/>
  <c r="I135" i="11"/>
  <c r="S135" i="11"/>
  <c r="F122" i="11"/>
  <c r="F123" i="11"/>
  <c r="AS131" i="11"/>
  <c r="AP129" i="11"/>
  <c r="AN134" i="11"/>
  <c r="AK135" i="11"/>
  <c r="AI135" i="11"/>
  <c r="AD127" i="11"/>
  <c r="AB129" i="11"/>
  <c r="Y133" i="11"/>
  <c r="W129" i="11"/>
  <c r="T127" i="11"/>
  <c r="R133" i="11"/>
  <c r="O132" i="11"/>
  <c r="L127" i="11"/>
  <c r="K130" i="11"/>
  <c r="G134" i="11"/>
  <c r="G121" i="11"/>
  <c r="AS135" i="11"/>
  <c r="AP127" i="11"/>
  <c r="AN127" i="11"/>
  <c r="AI132" i="11"/>
  <c r="AD132" i="11"/>
  <c r="AA128" i="11"/>
  <c r="Y135" i="11"/>
  <c r="W128" i="11"/>
  <c r="T135" i="11"/>
  <c r="R132" i="11"/>
  <c r="O135" i="11"/>
  <c r="K134" i="11"/>
  <c r="K127" i="11"/>
  <c r="H135" i="11"/>
  <c r="AP128" i="11"/>
  <c r="AN129" i="11"/>
  <c r="AK127" i="11"/>
  <c r="AI133" i="11"/>
  <c r="AF127" i="11"/>
  <c r="AD135" i="11"/>
  <c r="AA130" i="11"/>
  <c r="Y129" i="11"/>
  <c r="V134" i="11"/>
  <c r="T133" i="11"/>
  <c r="R130" i="11"/>
  <c r="O131" i="11"/>
  <c r="M133" i="11"/>
  <c r="H133" i="11"/>
  <c r="F133" i="11"/>
  <c r="AR133" i="11"/>
  <c r="AP130" i="11"/>
  <c r="AI128" i="11"/>
  <c r="AF131" i="11"/>
  <c r="AD131" i="11"/>
  <c r="Y127" i="11"/>
  <c r="T129" i="11"/>
  <c r="R128" i="11"/>
  <c r="O127" i="11"/>
  <c r="M128" i="11"/>
  <c r="J134" i="11"/>
  <c r="H132" i="11"/>
  <c r="AP134" i="11"/>
  <c r="AM132" i="11"/>
  <c r="AK130" i="11"/>
  <c r="AF133" i="11"/>
  <c r="AD133" i="11"/>
  <c r="Y134" i="11"/>
  <c r="V129" i="11"/>
  <c r="T132" i="11"/>
  <c r="Q134" i="11"/>
  <c r="O134" i="11"/>
  <c r="L129" i="11"/>
  <c r="J132" i="11"/>
  <c r="H128" i="11"/>
  <c r="AP132" i="11"/>
  <c r="AM133" i="11"/>
  <c r="AK133" i="11"/>
  <c r="Y128" i="11"/>
  <c r="V133" i="11"/>
  <c r="Q128" i="11"/>
  <c r="O130" i="11"/>
  <c r="H134" i="11"/>
  <c r="AT127" i="11"/>
  <c r="AP133" i="11"/>
  <c r="AK134" i="11"/>
  <c r="AH134" i="11"/>
  <c r="AF132" i="11"/>
  <c r="AC130" i="11"/>
  <c r="AA132" i="11"/>
  <c r="X128" i="11"/>
  <c r="V135" i="11"/>
  <c r="T134" i="11"/>
  <c r="R134" i="11"/>
  <c r="N135" i="11"/>
  <c r="M134" i="11"/>
  <c r="J130" i="11"/>
  <c r="H130" i="11"/>
  <c r="AT128" i="11"/>
  <c r="AR128" i="11"/>
  <c r="AO131" i="11"/>
  <c r="AK132" i="11"/>
  <c r="AF129" i="11"/>
  <c r="AC128" i="11"/>
  <c r="AA127" i="11"/>
  <c r="X127" i="11"/>
  <c r="V130" i="11"/>
  <c r="S127" i="11"/>
  <c r="Q132" i="11"/>
  <c r="M130" i="11"/>
  <c r="J127" i="11"/>
  <c r="J128" i="11"/>
  <c r="H127" i="11"/>
  <c r="AT130" i="11"/>
  <c r="AR132" i="11"/>
  <c r="AM130" i="11"/>
  <c r="AJ130" i="11"/>
  <c r="AF134" i="11"/>
  <c r="AA131" i="11"/>
  <c r="X129" i="11"/>
  <c r="V127" i="11"/>
  <c r="S128" i="11"/>
  <c r="Q129" i="11"/>
  <c r="N130" i="11"/>
  <c r="K133" i="11"/>
  <c r="J133" i="11"/>
  <c r="F135" i="11"/>
  <c r="AT135" i="11"/>
  <c r="AO128" i="11"/>
  <c r="AJ134" i="11"/>
  <c r="AH129" i="11"/>
  <c r="AC127" i="11"/>
  <c r="AA134" i="11"/>
  <c r="X131" i="11"/>
  <c r="V128" i="11"/>
  <c r="S129" i="11"/>
  <c r="R127" i="11"/>
  <c r="N129" i="11"/>
  <c r="K135" i="11"/>
  <c r="J131" i="11"/>
  <c r="G133" i="11"/>
  <c r="AT134" i="11"/>
  <c r="AR135" i="11"/>
  <c r="AH135" i="11"/>
  <c r="AE133" i="11"/>
  <c r="AC132" i="11"/>
  <c r="Z134" i="11"/>
  <c r="X130" i="11"/>
  <c r="V131" i="11"/>
  <c r="S132" i="11"/>
  <c r="P127" i="11"/>
  <c r="N134" i="11"/>
  <c r="K131" i="11"/>
  <c r="I132" i="11"/>
  <c r="F129" i="11"/>
  <c r="Z127" i="11"/>
  <c r="J122" i="11"/>
  <c r="AQ130" i="11"/>
  <c r="AO134" i="11"/>
  <c r="AM129" i="11"/>
  <c r="AJ133" i="11"/>
  <c r="AH131" i="11"/>
  <c r="AE131" i="11"/>
  <c r="AC129" i="11"/>
  <c r="Z130" i="11"/>
  <c r="X133" i="11"/>
  <c r="U128" i="11"/>
  <c r="S131" i="11"/>
  <c r="P128" i="11"/>
  <c r="N131" i="11"/>
  <c r="L132" i="11"/>
  <c r="G132" i="11"/>
  <c r="F131" i="11"/>
  <c r="F121" i="11"/>
  <c r="J123" i="11"/>
  <c r="AT129" i="11"/>
  <c r="AQ133" i="11"/>
  <c r="AO133" i="11"/>
  <c r="AL128" i="11"/>
  <c r="AJ127" i="11"/>
  <c r="AH128" i="11"/>
  <c r="AE132" i="11"/>
  <c r="AC135" i="11"/>
  <c r="Z135" i="11"/>
  <c r="X135" i="11"/>
  <c r="U134" i="11"/>
  <c r="S133" i="11"/>
  <c r="P130" i="11"/>
  <c r="N133" i="11"/>
  <c r="L131" i="11"/>
  <c r="I134" i="11"/>
  <c r="F127" i="11"/>
  <c r="J121" i="11"/>
  <c r="AT132" i="11"/>
  <c r="AQ129" i="11"/>
  <c r="AO132" i="11"/>
  <c r="AL131" i="11"/>
  <c r="AJ131" i="11"/>
  <c r="AG127" i="11"/>
  <c r="AE127" i="11"/>
  <c r="AC131" i="11"/>
  <c r="Z129" i="11"/>
  <c r="X132" i="11"/>
  <c r="U131" i="11"/>
  <c r="S134" i="11"/>
  <c r="P134" i="11"/>
  <c r="N132" i="11"/>
  <c r="L135" i="11"/>
  <c r="H131" i="11"/>
  <c r="F128" i="11"/>
  <c r="S130" i="11"/>
  <c r="J124" i="11"/>
  <c r="J125" i="11"/>
  <c r="G125" i="11"/>
  <c r="AT133" i="11"/>
  <c r="AQ135" i="11"/>
  <c r="AO130" i="11"/>
  <c r="AL129" i="11"/>
  <c r="AJ129" i="11"/>
  <c r="AG132" i="11"/>
  <c r="AE130" i="11"/>
  <c r="AB128" i="11"/>
  <c r="Z133" i="11"/>
  <c r="X134" i="11"/>
  <c r="U132" i="11"/>
  <c r="Q131" i="11"/>
  <c r="P131" i="11"/>
  <c r="N127" i="11"/>
  <c r="L134" i="11"/>
  <c r="I127" i="11"/>
  <c r="F134" i="11"/>
  <c r="AS133" i="11"/>
  <c r="AQ131" i="11"/>
  <c r="AO135" i="11"/>
  <c r="AL134" i="11"/>
  <c r="AJ132" i="11"/>
  <c r="AG135" i="11"/>
  <c r="AE135" i="11"/>
  <c r="AB132" i="11"/>
  <c r="Z128" i="11"/>
  <c r="W133" i="11"/>
  <c r="U135" i="11"/>
  <c r="Q135" i="11"/>
  <c r="P135" i="11"/>
  <c r="N128" i="11"/>
  <c r="L128" i="11"/>
  <c r="I131" i="11"/>
  <c r="G135" i="11"/>
  <c r="AR24" i="9"/>
  <c r="AR38" i="9"/>
  <c r="AK24" i="9"/>
  <c r="AK38" i="9"/>
  <c r="AF24" i="9"/>
  <c r="AF38" i="9"/>
  <c r="K24" i="9"/>
  <c r="K38" i="9"/>
  <c r="AO24" i="9"/>
  <c r="AO38" i="9"/>
  <c r="Q24" i="9"/>
  <c r="Q38" i="9"/>
  <c r="AB24" i="9"/>
  <c r="AB38" i="9"/>
  <c r="Y24" i="9"/>
  <c r="Y38" i="9"/>
  <c r="AC24" i="9"/>
  <c r="AC38" i="9"/>
  <c r="S24" i="9"/>
  <c r="S38" i="9"/>
  <c r="AL24" i="9"/>
  <c r="AL38" i="9"/>
  <c r="W24" i="9"/>
  <c r="W38" i="9"/>
  <c r="N24" i="9"/>
  <c r="N38" i="9"/>
  <c r="AP24" i="9"/>
  <c r="AP38" i="9"/>
  <c r="AJ24" i="9"/>
  <c r="AJ38" i="9"/>
  <c r="X24" i="9"/>
  <c r="X38" i="9"/>
  <c r="AD24" i="9"/>
  <c r="AD38" i="9"/>
  <c r="J24" i="9"/>
  <c r="I8" i="46" s="1"/>
  <c r="J38" i="9"/>
  <c r="AI24" i="9"/>
  <c r="AI38" i="9"/>
  <c r="AG24" i="9"/>
  <c r="AG38" i="9"/>
  <c r="U24" i="9"/>
  <c r="U38" i="9"/>
  <c r="R24" i="9"/>
  <c r="R38" i="9"/>
  <c r="Z24" i="9"/>
  <c r="Z38" i="9"/>
  <c r="P24" i="9"/>
  <c r="P38" i="9"/>
  <c r="L24" i="9"/>
  <c r="L38" i="9"/>
  <c r="V24" i="9"/>
  <c r="V38" i="9"/>
  <c r="O24" i="9"/>
  <c r="O38" i="9"/>
  <c r="AH24" i="9"/>
  <c r="AH38" i="9"/>
  <c r="AN24" i="9"/>
  <c r="AN38" i="9"/>
  <c r="AQ24" i="9"/>
  <c r="AQ38" i="9"/>
  <c r="M24" i="9"/>
  <c r="M38" i="9"/>
  <c r="AM24" i="9"/>
  <c r="AM38" i="9"/>
  <c r="AA24" i="9"/>
  <c r="AA38" i="9"/>
  <c r="T24" i="9"/>
  <c r="T38" i="9"/>
  <c r="F11" i="18"/>
  <c r="AE24" i="9"/>
  <c r="AE25" i="9"/>
  <c r="E93" i="18"/>
  <c r="H26" i="13"/>
  <c r="E97" i="11"/>
  <c r="E93" i="11"/>
  <c r="E94" i="11"/>
  <c r="E101" i="11"/>
  <c r="E100" i="11"/>
  <c r="E95" i="11"/>
  <c r="E96" i="11"/>
  <c r="E98" i="11"/>
  <c r="E99" i="11"/>
  <c r="E110" i="11"/>
  <c r="E118" i="11"/>
  <c r="E117" i="11"/>
  <c r="E112" i="11"/>
  <c r="E115" i="11"/>
  <c r="E111" i="11"/>
  <c r="E113" i="11"/>
  <c r="E116" i="11"/>
  <c r="M20" i="13"/>
  <c r="J20" i="13"/>
  <c r="O5" i="13"/>
  <c r="L41" i="9"/>
  <c r="L40" i="9"/>
  <c r="L39" i="9"/>
  <c r="L25" i="9"/>
  <c r="N40" i="9"/>
  <c r="N39" i="9"/>
  <c r="N41" i="9"/>
  <c r="N25" i="9"/>
  <c r="AR25" i="9"/>
  <c r="AR39" i="9"/>
  <c r="AR41" i="9"/>
  <c r="AR40" i="9"/>
  <c r="AG25" i="9"/>
  <c r="AG40" i="9"/>
  <c r="AG41" i="9"/>
  <c r="AG39" i="9"/>
  <c r="J39" i="9"/>
  <c r="J41" i="9"/>
  <c r="J40" i="9"/>
  <c r="J25" i="9"/>
  <c r="AB25" i="9"/>
  <c r="AB41" i="9"/>
  <c r="AB40" i="9"/>
  <c r="AB39" i="9"/>
  <c r="V39" i="9"/>
  <c r="V41" i="9"/>
  <c r="V40" i="9"/>
  <c r="V25" i="9"/>
  <c r="AE41" i="9"/>
  <c r="AE39" i="9"/>
  <c r="AE40" i="9"/>
  <c r="AP25" i="9"/>
  <c r="AP39" i="9"/>
  <c r="AP40" i="9"/>
  <c r="AP41" i="9"/>
  <c r="R25" i="9"/>
  <c r="R39" i="9"/>
  <c r="R40" i="9"/>
  <c r="R41" i="9"/>
  <c r="AD25" i="9"/>
  <c r="AD39" i="9"/>
  <c r="AD41" i="9"/>
  <c r="AD40" i="9"/>
  <c r="P25" i="9"/>
  <c r="P41" i="9"/>
  <c r="P39" i="9"/>
  <c r="P40" i="9"/>
  <c r="AJ25" i="9"/>
  <c r="AJ39" i="9"/>
  <c r="AJ40" i="9"/>
  <c r="AJ41" i="9"/>
  <c r="Z25" i="9"/>
  <c r="Z39" i="9"/>
  <c r="Z40" i="9"/>
  <c r="Z41" i="9"/>
  <c r="M39" i="9"/>
  <c r="M40" i="9"/>
  <c r="M41" i="9"/>
  <c r="M25" i="9"/>
  <c r="AM25" i="9"/>
  <c r="AM40" i="9"/>
  <c r="AM39" i="9"/>
  <c r="AM41" i="9"/>
  <c r="AF25" i="9"/>
  <c r="AF39" i="9"/>
  <c r="AF40" i="9"/>
  <c r="AF41" i="9"/>
  <c r="S25" i="9"/>
  <c r="S41" i="9"/>
  <c r="S39" i="9"/>
  <c r="S40" i="9"/>
  <c r="AH25" i="9"/>
  <c r="AH40" i="9"/>
  <c r="AH41" i="9"/>
  <c r="AH39" i="9"/>
  <c r="U25" i="9"/>
  <c r="U39" i="9"/>
  <c r="U41" i="9"/>
  <c r="U40" i="9"/>
  <c r="AO25" i="9"/>
  <c r="AO41" i="9"/>
  <c r="AO39" i="9"/>
  <c r="AO40" i="9"/>
  <c r="W25" i="9"/>
  <c r="W39" i="9"/>
  <c r="W41" i="9"/>
  <c r="W40" i="9"/>
  <c r="AQ25" i="9"/>
  <c r="AQ40" i="9"/>
  <c r="AQ41" i="9"/>
  <c r="AQ39" i="9"/>
  <c r="AC25" i="9"/>
  <c r="AC41" i="9"/>
  <c r="AC39" i="9"/>
  <c r="AC40" i="9"/>
  <c r="O40" i="9"/>
  <c r="O41" i="9"/>
  <c r="O39" i="9"/>
  <c r="O25" i="9"/>
  <c r="I40" i="9"/>
  <c r="I41" i="9"/>
  <c r="I25" i="9"/>
  <c r="T39" i="9"/>
  <c r="T41" i="9"/>
  <c r="T40" i="9"/>
  <c r="T25" i="9"/>
  <c r="K40" i="9"/>
  <c r="K41" i="9"/>
  <c r="K39" i="9"/>
  <c r="K25" i="9"/>
  <c r="AL25" i="9"/>
  <c r="AL39" i="9"/>
  <c r="AL40" i="9"/>
  <c r="AL41" i="9"/>
  <c r="AN25" i="9"/>
  <c r="AN40" i="9"/>
  <c r="AN41" i="9"/>
  <c r="AN39" i="9"/>
  <c r="Q25" i="9"/>
  <c r="Q39" i="9"/>
  <c r="Q40" i="9"/>
  <c r="Q41" i="9"/>
  <c r="X25" i="9"/>
  <c r="X41" i="9"/>
  <c r="X40" i="9"/>
  <c r="X39" i="9"/>
  <c r="AK25" i="9"/>
  <c r="AK40" i="9"/>
  <c r="AK39" i="9"/>
  <c r="AK41" i="9"/>
  <c r="AI25" i="9"/>
  <c r="AI40" i="9"/>
  <c r="AI41" i="9"/>
  <c r="AI39" i="9"/>
  <c r="AA25" i="9"/>
  <c r="AA41" i="9"/>
  <c r="AA39" i="9"/>
  <c r="AA40" i="9"/>
  <c r="Y25" i="9"/>
  <c r="Y39" i="9"/>
  <c r="Y40" i="9"/>
  <c r="Y41" i="9"/>
  <c r="G9" i="18"/>
  <c r="D3" i="9"/>
  <c r="H39" i="14"/>
  <c r="K38" i="14"/>
  <c r="K39" i="14" s="1"/>
  <c r="K40" i="14" s="1"/>
  <c r="K41" i="14" s="1"/>
  <c r="K42" i="14" s="1"/>
  <c r="K43" i="14" s="1"/>
  <c r="K44" i="14" s="1"/>
  <c r="K45" i="14" s="1"/>
  <c r="K46" i="14" s="1"/>
  <c r="K47" i="14" s="1"/>
  <c r="K48" i="14" s="1"/>
  <c r="K49" i="14" s="1"/>
  <c r="K50" i="14" s="1"/>
  <c r="K51" i="14" s="1"/>
  <c r="K52" i="14" s="1"/>
  <c r="K53" i="14" s="1"/>
  <c r="K54" i="14" s="1"/>
  <c r="K55" i="14" s="1"/>
  <c r="K56" i="14" s="1"/>
  <c r="K57" i="14" s="1"/>
  <c r="K58" i="14" s="1"/>
  <c r="K59" i="14" s="1"/>
  <c r="K60" i="14" s="1"/>
  <c r="K61" i="14" s="1"/>
  <c r="J38" i="14"/>
  <c r="J39" i="14" s="1"/>
  <c r="J40" i="14" s="1"/>
  <c r="J41" i="14" s="1"/>
  <c r="J42" i="14" s="1"/>
  <c r="J43" i="14" s="1"/>
  <c r="J44" i="14" s="1"/>
  <c r="J45" i="14" s="1"/>
  <c r="J46" i="14" s="1"/>
  <c r="J47" i="14" s="1"/>
  <c r="J48" i="14" s="1"/>
  <c r="J49" i="14" s="1"/>
  <c r="J50" i="14" s="1"/>
  <c r="J51" i="14" s="1"/>
  <c r="J52" i="14" s="1"/>
  <c r="J53" i="14" s="1"/>
  <c r="J54" i="14" s="1"/>
  <c r="J55" i="14" s="1"/>
  <c r="J56" i="14" s="1"/>
  <c r="J57" i="14" s="1"/>
  <c r="J58" i="14" s="1"/>
  <c r="J59" i="14" s="1"/>
  <c r="J60" i="14" s="1"/>
  <c r="J61" i="14" s="1"/>
  <c r="I38" i="14"/>
  <c r="I39" i="14" s="1"/>
  <c r="I40" i="14" s="1"/>
  <c r="K37" i="14"/>
  <c r="J37" i="14"/>
  <c r="I37" i="14"/>
  <c r="K36" i="14"/>
  <c r="J36" i="14"/>
  <c r="I36" i="14"/>
  <c r="K35" i="14"/>
  <c r="J35" i="14"/>
  <c r="I35" i="14"/>
  <c r="K34" i="14"/>
  <c r="J34" i="14"/>
  <c r="I34" i="14"/>
  <c r="K33" i="14"/>
  <c r="J33" i="14"/>
  <c r="I33" i="14"/>
  <c r="K32" i="14"/>
  <c r="J32" i="14"/>
  <c r="I32" i="14"/>
  <c r="K31" i="14"/>
  <c r="J31" i="14"/>
  <c r="I31" i="14"/>
  <c r="K30" i="14"/>
  <c r="J30" i="14"/>
  <c r="I30" i="14"/>
  <c r="K29" i="14"/>
  <c r="J29" i="14"/>
  <c r="I29" i="14"/>
  <c r="K28" i="14"/>
  <c r="J28" i="14"/>
  <c r="I28" i="14"/>
  <c r="K27" i="14"/>
  <c r="J27" i="14"/>
  <c r="I27" i="14"/>
  <c r="K26" i="14"/>
  <c r="J26" i="14"/>
  <c r="I26" i="14"/>
  <c r="K25" i="14"/>
  <c r="J25" i="14"/>
  <c r="I25" i="14"/>
  <c r="K24" i="14"/>
  <c r="J24" i="14"/>
  <c r="I24" i="14"/>
  <c r="K23" i="14"/>
  <c r="J23" i="14"/>
  <c r="I23" i="14"/>
  <c r="K22" i="14"/>
  <c r="J22" i="14"/>
  <c r="I22" i="14"/>
  <c r="K21" i="14"/>
  <c r="J21" i="14"/>
  <c r="I21" i="14"/>
  <c r="K20" i="14"/>
  <c r="J20" i="14"/>
  <c r="I20" i="14"/>
  <c r="K19" i="14"/>
  <c r="J19" i="14"/>
  <c r="I19" i="14"/>
  <c r="K18" i="14"/>
  <c r="J18" i="14"/>
  <c r="I18" i="14"/>
  <c r="K17" i="14"/>
  <c r="J17" i="14"/>
  <c r="I17" i="14"/>
  <c r="K16" i="14"/>
  <c r="J16" i="14"/>
  <c r="I16" i="14"/>
  <c r="K15" i="14"/>
  <c r="J15" i="14"/>
  <c r="I15" i="14"/>
  <c r="K14" i="14"/>
  <c r="J14" i="14"/>
  <c r="I14" i="14"/>
  <c r="K13" i="14"/>
  <c r="J13" i="14"/>
  <c r="I13" i="14"/>
  <c r="K12" i="14"/>
  <c r="J12" i="14"/>
  <c r="I12" i="14"/>
  <c r="K11" i="14"/>
  <c r="J11" i="14"/>
  <c r="I11" i="14"/>
  <c r="K10" i="14"/>
  <c r="J10" i="14"/>
  <c r="I10" i="14"/>
  <c r="K9" i="14"/>
  <c r="K8" i="14" s="1"/>
  <c r="J9" i="14"/>
  <c r="J8" i="14" s="1"/>
  <c r="I8" i="14"/>
  <c r="C2" i="12"/>
  <c r="H5" i="12"/>
  <c r="H4" i="12"/>
  <c r="H3" i="12"/>
  <c r="H9" i="12" s="1"/>
  <c r="H10" i="12" s="1"/>
  <c r="H2" i="12"/>
  <c r="G5" i="13"/>
  <c r="G4" i="13"/>
  <c r="G3" i="13"/>
  <c r="C2" i="13"/>
  <c r="G5" i="10"/>
  <c r="G4" i="10"/>
  <c r="G3" i="10"/>
  <c r="C2" i="10" a="1"/>
  <c r="C2" i="10" s="1"/>
  <c r="I31" i="46" l="1"/>
  <c r="I10" i="46"/>
  <c r="E190" i="11"/>
  <c r="E173" i="11"/>
  <c r="I25" i="46"/>
  <c r="I13" i="46"/>
  <c r="I41" i="46"/>
  <c r="I33" i="46"/>
  <c r="I18" i="46"/>
  <c r="I16" i="46"/>
  <c r="I19" i="46"/>
  <c r="I22" i="46"/>
  <c r="I40" i="46"/>
  <c r="I27" i="46"/>
  <c r="I14" i="46"/>
  <c r="I44" i="46"/>
  <c r="I24" i="46"/>
  <c r="I21" i="46"/>
  <c r="I35" i="46"/>
  <c r="I11" i="46"/>
  <c r="I32" i="46"/>
  <c r="I43" i="46"/>
  <c r="I37" i="46"/>
  <c r="I30" i="46"/>
  <c r="I42" i="46"/>
  <c r="I36" i="46"/>
  <c r="I38" i="46"/>
  <c r="I17" i="46"/>
  <c r="I23" i="46"/>
  <c r="J28" i="46"/>
  <c r="I26" i="46"/>
  <c r="I20" i="46"/>
  <c r="I34" i="46"/>
  <c r="I15" i="46"/>
  <c r="I39" i="46"/>
  <c r="I9" i="46"/>
  <c r="I12" i="46"/>
  <c r="I9" i="13"/>
  <c r="I90" i="13" s="1"/>
  <c r="G9" i="10"/>
  <c r="G11" i="10" s="1"/>
  <c r="G64" i="12"/>
  <c r="E46" i="11"/>
  <c r="E46" i="18"/>
  <c r="AT114" i="11"/>
  <c r="E80" i="11"/>
  <c r="AW30" i="13"/>
  <c r="H30" i="13" s="1"/>
  <c r="I184" i="30"/>
  <c r="AW81" i="13"/>
  <c r="AW47" i="13"/>
  <c r="AW64" i="13"/>
  <c r="AT97" i="18"/>
  <c r="E97" i="18" s="1"/>
  <c r="E80" i="18"/>
  <c r="G14" i="18"/>
  <c r="G13" i="18"/>
  <c r="G10" i="18"/>
  <c r="H13" i="12"/>
  <c r="H14" i="12"/>
  <c r="O37" i="9"/>
  <c r="I28" i="46"/>
  <c r="H38" i="9"/>
  <c r="X37" i="9"/>
  <c r="X36" i="9" s="1"/>
  <c r="AP37" i="9"/>
  <c r="AP36" i="9" s="1"/>
  <c r="P37" i="9"/>
  <c r="P36" i="9" s="1"/>
  <c r="AN37" i="9"/>
  <c r="AN36" i="9" s="1"/>
  <c r="AG37" i="9"/>
  <c r="AG36" i="9" s="1"/>
  <c r="L37" i="9"/>
  <c r="L36" i="9" s="1"/>
  <c r="I37" i="9"/>
  <c r="I36" i="9" s="1"/>
  <c r="AK37" i="9"/>
  <c r="AK36" i="9" s="1"/>
  <c r="N37" i="9"/>
  <c r="N36" i="9" s="1"/>
  <c r="AJ37" i="9"/>
  <c r="AJ36" i="9" s="1"/>
  <c r="Y37" i="9"/>
  <c r="Y36" i="9" s="1"/>
  <c r="AO37" i="9"/>
  <c r="AO36" i="9" s="1"/>
  <c r="AI37" i="9"/>
  <c r="AI36" i="9" s="1"/>
  <c r="AH37" i="9"/>
  <c r="AH36" i="9" s="1"/>
  <c r="T37" i="9"/>
  <c r="T36" i="9" s="1"/>
  <c r="W37" i="9"/>
  <c r="W36" i="9" s="1"/>
  <c r="AF37" i="9"/>
  <c r="AF36" i="9" s="1"/>
  <c r="V37" i="9"/>
  <c r="V36" i="9" s="1"/>
  <c r="AB37" i="9"/>
  <c r="AB36" i="9" s="1"/>
  <c r="AE37" i="9"/>
  <c r="AE36" i="9" s="1"/>
  <c r="AD37" i="9"/>
  <c r="AD36" i="9" s="1"/>
  <c r="J37" i="9"/>
  <c r="J36" i="9" s="1"/>
  <c r="Q37" i="9"/>
  <c r="Q36" i="9" s="1"/>
  <c r="R37" i="9"/>
  <c r="R36" i="9" s="1"/>
  <c r="AL37" i="9"/>
  <c r="AL36" i="9" s="1"/>
  <c r="AC37" i="9"/>
  <c r="AC36" i="9" s="1"/>
  <c r="AA37" i="9"/>
  <c r="AA36" i="9" s="1"/>
  <c r="Z37" i="9"/>
  <c r="Z36" i="9" s="1"/>
  <c r="AM37" i="9"/>
  <c r="AM36" i="9" s="1"/>
  <c r="M37" i="9"/>
  <c r="M36" i="9" s="1"/>
  <c r="K37" i="9"/>
  <c r="K36" i="9" s="1"/>
  <c r="AQ37" i="9"/>
  <c r="AQ36" i="9" s="1"/>
  <c r="S37" i="9"/>
  <c r="S36" i="9" s="1"/>
  <c r="U37" i="9"/>
  <c r="U36" i="9" s="1"/>
  <c r="AR37" i="9"/>
  <c r="AR36" i="9" s="1"/>
  <c r="H21" i="12"/>
  <c r="H20" i="12"/>
  <c r="H19" i="12"/>
  <c r="H26" i="12"/>
  <c r="H25" i="12"/>
  <c r="H24" i="12"/>
  <c r="H40" i="14"/>
  <c r="H41" i="14" s="1"/>
  <c r="H42" i="14" s="1"/>
  <c r="H43" i="14" s="1"/>
  <c r="H44" i="14" s="1"/>
  <c r="H45" i="14" s="1"/>
  <c r="H46" i="14" s="1"/>
  <c r="H47" i="14" s="1"/>
  <c r="H48" i="14" s="1"/>
  <c r="H49" i="14" s="1"/>
  <c r="H50" i="14" s="1"/>
  <c r="H51" i="14" s="1"/>
  <c r="H52" i="14" s="1"/>
  <c r="H53" i="14" s="1"/>
  <c r="H54" i="14" s="1"/>
  <c r="H55" i="14" s="1"/>
  <c r="H56" i="14" s="1"/>
  <c r="H57" i="14" s="1"/>
  <c r="H58" i="14" s="1"/>
  <c r="H59" i="14" s="1"/>
  <c r="H60" i="14" s="1"/>
  <c r="H61" i="14" s="1"/>
  <c r="J38" i="46"/>
  <c r="J40" i="46"/>
  <c r="G11" i="18"/>
  <c r="H30" i="12"/>
  <c r="H31" i="12"/>
  <c r="H29" i="12"/>
  <c r="H24" i="9"/>
  <c r="F24" i="9" s="1"/>
  <c r="H11" i="12"/>
  <c r="J18" i="46"/>
  <c r="J21" i="46"/>
  <c r="J42" i="46"/>
  <c r="J8" i="46"/>
  <c r="J26" i="46"/>
  <c r="J14" i="46"/>
  <c r="J36" i="46"/>
  <c r="J31" i="46"/>
  <c r="J16" i="46"/>
  <c r="J35" i="46"/>
  <c r="J44" i="46"/>
  <c r="J10" i="46"/>
  <c r="J22" i="46"/>
  <c r="J43" i="46"/>
  <c r="J20" i="46"/>
  <c r="J29" i="46"/>
  <c r="J25" i="46"/>
  <c r="J34" i="46"/>
  <c r="J33" i="46"/>
  <c r="J13" i="46"/>
  <c r="J23" i="46"/>
  <c r="J39" i="46"/>
  <c r="J24" i="46"/>
  <c r="J19" i="46"/>
  <c r="J9" i="46"/>
  <c r="J15" i="46"/>
  <c r="J30" i="46"/>
  <c r="J32" i="46"/>
  <c r="J12" i="46"/>
  <c r="J17" i="46"/>
  <c r="I29" i="46"/>
  <c r="J41" i="46"/>
  <c r="J27" i="46"/>
  <c r="J37" i="46"/>
  <c r="J11" i="46"/>
  <c r="I183" i="13"/>
  <c r="I124" i="13"/>
  <c r="I187" i="13"/>
  <c r="I167" i="13"/>
  <c r="I164" i="13"/>
  <c r="I186" i="13"/>
  <c r="I150" i="13"/>
  <c r="I97" i="13"/>
  <c r="J43" i="13"/>
  <c r="K43" i="13"/>
  <c r="L43" i="13"/>
  <c r="M43" i="13"/>
  <c r="N43" i="13"/>
  <c r="O43" i="13"/>
  <c r="P43" i="13"/>
  <c r="Q43" i="13"/>
  <c r="R43" i="13"/>
  <c r="S43" i="13"/>
  <c r="T43" i="13"/>
  <c r="U43" i="13"/>
  <c r="V43" i="13"/>
  <c r="W43" i="13"/>
  <c r="X43" i="13"/>
  <c r="Y43" i="13"/>
  <c r="Z43" i="13"/>
  <c r="AA43" i="13"/>
  <c r="AB43" i="13"/>
  <c r="AC43" i="13"/>
  <c r="AD43" i="13"/>
  <c r="AE43" i="13"/>
  <c r="AF43" i="13"/>
  <c r="AG43" i="13"/>
  <c r="AH43" i="13"/>
  <c r="AI43" i="13"/>
  <c r="AJ43" i="13"/>
  <c r="AK43" i="13"/>
  <c r="AL43" i="13"/>
  <c r="AM43" i="13"/>
  <c r="AN43" i="13"/>
  <c r="AO43" i="13"/>
  <c r="AP43" i="13"/>
  <c r="AQ43" i="13"/>
  <c r="AR43" i="13"/>
  <c r="AS43" i="13"/>
  <c r="AT43" i="13"/>
  <c r="AU43" i="13"/>
  <c r="AV43" i="13"/>
  <c r="AW43" i="13"/>
  <c r="E127" i="11"/>
  <c r="E130" i="11"/>
  <c r="E128" i="11"/>
  <c r="E129" i="11"/>
  <c r="E133" i="11"/>
  <c r="E132" i="11"/>
  <c r="E134" i="11"/>
  <c r="E135" i="11"/>
  <c r="H25" i="9"/>
  <c r="AG16" i="46" s="1"/>
  <c r="H39" i="9"/>
  <c r="O36" i="9"/>
  <c r="H40" i="9"/>
  <c r="H41" i="9"/>
  <c r="I41" i="14"/>
  <c r="I42" i="14" s="1"/>
  <c r="I43" i="14" s="1"/>
  <c r="I44" i="14" s="1"/>
  <c r="I45" i="14" s="1"/>
  <c r="I46" i="14" s="1"/>
  <c r="I47" i="14" s="1"/>
  <c r="I48" i="14" s="1"/>
  <c r="I49" i="14" s="1"/>
  <c r="I50" i="14" s="1"/>
  <c r="I51" i="14" s="1"/>
  <c r="I52" i="14" s="1"/>
  <c r="I53" i="14" s="1"/>
  <c r="I54" i="14" s="1"/>
  <c r="I55" i="14" s="1"/>
  <c r="I56" i="14" s="1"/>
  <c r="I57" i="14" s="1"/>
  <c r="I58" i="14" s="1"/>
  <c r="I59" i="14" s="1"/>
  <c r="I60" i="14" s="1"/>
  <c r="I61" i="14" s="1"/>
  <c r="I178" i="13"/>
  <c r="I93" i="13"/>
  <c r="I176" i="13"/>
  <c r="I179" i="13"/>
  <c r="I146" i="13"/>
  <c r="I159" i="13"/>
  <c r="I158" i="13"/>
  <c r="H9" i="18"/>
  <c r="I9" i="12"/>
  <c r="I10" i="12" s="1"/>
  <c r="I98" i="13" l="1"/>
  <c r="I161" i="13"/>
  <c r="I144" i="13"/>
  <c r="I126" i="13"/>
  <c r="I128" i="13"/>
  <c r="I108" i="13"/>
  <c r="I112" i="13"/>
  <c r="I115" i="13"/>
  <c r="I141" i="13"/>
  <c r="I99" i="13"/>
  <c r="I114" i="13"/>
  <c r="I95" i="13"/>
  <c r="I175" i="13"/>
  <c r="I154" i="13"/>
  <c r="I142" i="13"/>
  <c r="I153" i="13"/>
  <c r="I137" i="13"/>
  <c r="I111" i="13"/>
  <c r="I166" i="13"/>
  <c r="I160" i="13"/>
  <c r="I113" i="13"/>
  <c r="I177" i="13"/>
  <c r="I149" i="13"/>
  <c r="I119" i="13"/>
  <c r="I169" i="13"/>
  <c r="H78" i="12"/>
  <c r="I180" i="13"/>
  <c r="I185" i="13"/>
  <c r="I165" i="13"/>
  <c r="I130" i="13"/>
  <c r="I110" i="13"/>
  <c r="I96" i="13"/>
  <c r="I91" i="13"/>
  <c r="I11" i="13"/>
  <c r="I125" i="13"/>
  <c r="I172" i="13"/>
  <c r="I129" i="13"/>
  <c r="I107" i="13"/>
  <c r="I147" i="13"/>
  <c r="I117" i="13"/>
  <c r="I135" i="13"/>
  <c r="I103" i="13"/>
  <c r="I133" i="13"/>
  <c r="H9" i="10"/>
  <c r="H13" i="10" s="1"/>
  <c r="I101" i="13"/>
  <c r="I181" i="13"/>
  <c r="J9" i="13"/>
  <c r="J147" i="13" s="1"/>
  <c r="I143" i="13"/>
  <c r="I127" i="13"/>
  <c r="I118" i="13"/>
  <c r="I131" i="13"/>
  <c r="I163" i="13"/>
  <c r="I92" i="13"/>
  <c r="I104" i="13"/>
  <c r="I136" i="13"/>
  <c r="I151" i="13"/>
  <c r="I155" i="13"/>
  <c r="I121" i="13"/>
  <c r="I184" i="13"/>
  <c r="H76" i="12"/>
  <c r="I13" i="13"/>
  <c r="I116" i="13"/>
  <c r="I134" i="13"/>
  <c r="I170" i="13"/>
  <c r="I14" i="13"/>
  <c r="I168" i="13"/>
  <c r="I148" i="13"/>
  <c r="I94" i="13"/>
  <c r="I109" i="13"/>
  <c r="I152" i="13"/>
  <c r="I171" i="13"/>
  <c r="I162" i="13"/>
  <c r="I145" i="13"/>
  <c r="I100" i="13"/>
  <c r="I182" i="13"/>
  <c r="I188" i="13"/>
  <c r="I120" i="13"/>
  <c r="I189" i="13"/>
  <c r="I102" i="13"/>
  <c r="I132" i="13"/>
  <c r="I138" i="13"/>
  <c r="I10" i="13"/>
  <c r="J10" i="13" s="1"/>
  <c r="G19" i="10"/>
  <c r="G13" i="10"/>
  <c r="G14" i="10"/>
  <c r="G33" i="10"/>
  <c r="G22" i="10"/>
  <c r="G48" i="10"/>
  <c r="G39" i="10"/>
  <c r="G38" i="10"/>
  <c r="G27" i="10"/>
  <c r="G29" i="10"/>
  <c r="G20" i="10"/>
  <c r="G31" i="10"/>
  <c r="G28" i="10"/>
  <c r="G30" i="10"/>
  <c r="G26" i="10"/>
  <c r="G32" i="10"/>
  <c r="G50" i="10"/>
  <c r="G37" i="10"/>
  <c r="G45" i="10"/>
  <c r="G43" i="10"/>
  <c r="G21" i="10"/>
  <c r="G44" i="10"/>
  <c r="G46" i="10"/>
  <c r="G47" i="10"/>
  <c r="G49" i="10"/>
  <c r="G23" i="10"/>
  <c r="G42" i="10"/>
  <c r="G24" i="10"/>
  <c r="G40" i="10"/>
  <c r="G25" i="10"/>
  <c r="G41" i="10"/>
  <c r="G10" i="10"/>
  <c r="AT131" i="11"/>
  <c r="E131" i="11" s="1"/>
  <c r="E114" i="11"/>
  <c r="H10" i="18"/>
  <c r="H14" i="18"/>
  <c r="H13" i="18"/>
  <c r="H86" i="12"/>
  <c r="H87" i="12"/>
  <c r="H88" i="12"/>
  <c r="H77" i="12"/>
  <c r="I13" i="12"/>
  <c r="I14" i="12"/>
  <c r="I24" i="12"/>
  <c r="I21" i="12"/>
  <c r="I25" i="12"/>
  <c r="I26" i="12"/>
  <c r="I19" i="12"/>
  <c r="I20" i="12"/>
  <c r="H11" i="18"/>
  <c r="AG15" i="46"/>
  <c r="L14" i="46"/>
  <c r="L29" i="46"/>
  <c r="L27" i="46"/>
  <c r="I29" i="12"/>
  <c r="I30" i="12"/>
  <c r="I31" i="12"/>
  <c r="I11" i="12"/>
  <c r="L11" i="46"/>
  <c r="L36" i="46"/>
  <c r="L9" i="46"/>
  <c r="L30" i="46"/>
  <c r="L19" i="46"/>
  <c r="L24" i="46"/>
  <c r="L16" i="46"/>
  <c r="L20" i="46"/>
  <c r="L12" i="46"/>
  <c r="L17" i="46"/>
  <c r="L41" i="46"/>
  <c r="L23" i="46"/>
  <c r="L34" i="46"/>
  <c r="L10" i="46"/>
  <c r="L32" i="46"/>
  <c r="L26" i="46"/>
  <c r="L35" i="46"/>
  <c r="L40" i="46"/>
  <c r="L42" i="46"/>
  <c r="L31" i="46"/>
  <c r="L38" i="46"/>
  <c r="L44" i="46"/>
  <c r="L33" i="46"/>
  <c r="L18" i="46"/>
  <c r="L39" i="46"/>
  <c r="L37" i="46"/>
  <c r="L15" i="46"/>
  <c r="L28" i="46"/>
  <c r="L25" i="46"/>
  <c r="L13" i="46"/>
  <c r="L21" i="46"/>
  <c r="L43" i="46"/>
  <c r="L22" i="46"/>
  <c r="L8" i="46"/>
  <c r="G36" i="10"/>
  <c r="J168" i="13"/>
  <c r="J165" i="13"/>
  <c r="J188" i="13"/>
  <c r="J148" i="13"/>
  <c r="J181" i="13"/>
  <c r="J167" i="13"/>
  <c r="J164" i="13"/>
  <c r="J137" i="13"/>
  <c r="J136" i="13"/>
  <c r="J184" i="13"/>
  <c r="J133" i="13"/>
  <c r="J135" i="13"/>
  <c r="J118" i="13"/>
  <c r="J172" i="13"/>
  <c r="J186" i="13"/>
  <c r="J169" i="13"/>
  <c r="J166" i="13"/>
  <c r="J113" i="13"/>
  <c r="J130" i="13"/>
  <c r="J120" i="13"/>
  <c r="J134" i="13"/>
  <c r="J185" i="13"/>
  <c r="J104" i="13"/>
  <c r="J119" i="13"/>
  <c r="J96" i="13"/>
  <c r="J97" i="13"/>
  <c r="J121" i="13"/>
  <c r="J155" i="13"/>
  <c r="J103" i="13"/>
  <c r="J138" i="13"/>
  <c r="J117" i="13"/>
  <c r="J100" i="13"/>
  <c r="J101" i="13"/>
  <c r="J102" i="13"/>
  <c r="J99" i="13"/>
  <c r="J151" i="13"/>
  <c r="J152" i="13"/>
  <c r="J153" i="13"/>
  <c r="H77" i="13"/>
  <c r="H81" i="13"/>
  <c r="H60" i="13"/>
  <c r="H83" i="13"/>
  <c r="H84" i="13"/>
  <c r="H78" i="13"/>
  <c r="H82" i="13"/>
  <c r="H79" i="13"/>
  <c r="H80" i="13"/>
  <c r="H51" i="13"/>
  <c r="H43" i="13"/>
  <c r="H47" i="13"/>
  <c r="H85" i="13"/>
  <c r="H64" i="13"/>
  <c r="H61" i="13"/>
  <c r="H65" i="13"/>
  <c r="H44" i="13"/>
  <c r="H62" i="13"/>
  <c r="H48" i="13"/>
  <c r="H66" i="13"/>
  <c r="H49" i="13"/>
  <c r="H63" i="13"/>
  <c r="H45" i="13"/>
  <c r="H67" i="13"/>
  <c r="H50" i="13"/>
  <c r="H68" i="13"/>
  <c r="H46" i="13"/>
  <c r="F25" i="9"/>
  <c r="H37" i="9"/>
  <c r="J109" i="13"/>
  <c r="J110" i="13"/>
  <c r="J160" i="13"/>
  <c r="J126" i="13"/>
  <c r="J127" i="13"/>
  <c r="J92" i="13"/>
  <c r="J93" i="13"/>
  <c r="J178" i="13"/>
  <c r="J180" i="13"/>
  <c r="J176" i="13"/>
  <c r="J179" i="13"/>
  <c r="J95" i="13"/>
  <c r="J90" i="13"/>
  <c r="J112" i="13"/>
  <c r="J141" i="13"/>
  <c r="J107" i="13"/>
  <c r="J162" i="13"/>
  <c r="J94" i="13"/>
  <c r="J146" i="13"/>
  <c r="J159" i="13"/>
  <c r="J108" i="13"/>
  <c r="J91" i="13"/>
  <c r="J163" i="13"/>
  <c r="J111" i="13"/>
  <c r="J128" i="13"/>
  <c r="J145" i="13"/>
  <c r="J158" i="13"/>
  <c r="I9" i="18"/>
  <c r="J9" i="12"/>
  <c r="J10" i="12" s="1"/>
  <c r="H33" i="10" l="1"/>
  <c r="I9" i="10"/>
  <c r="H11" i="10"/>
  <c r="H23" i="10"/>
  <c r="H26" i="10"/>
  <c r="H24" i="10"/>
  <c r="H25" i="10"/>
  <c r="H27" i="10"/>
  <c r="H28" i="10"/>
  <c r="H30" i="10"/>
  <c r="J125" i="13"/>
  <c r="J144" i="13"/>
  <c r="J154" i="13"/>
  <c r="J131" i="13"/>
  <c r="J175" i="13"/>
  <c r="J115" i="13"/>
  <c r="J132" i="13"/>
  <c r="J149" i="13"/>
  <c r="K9" i="13"/>
  <c r="K10" i="13" s="1"/>
  <c r="J177" i="13"/>
  <c r="J98" i="13"/>
  <c r="J89" i="13" s="1"/>
  <c r="J199" i="13" s="1"/>
  <c r="J150" i="13"/>
  <c r="J182" i="13"/>
  <c r="J161" i="13"/>
  <c r="J116" i="13"/>
  <c r="J189" i="13"/>
  <c r="J183" i="13"/>
  <c r="J170" i="13"/>
  <c r="J142" i="13"/>
  <c r="J114" i="13"/>
  <c r="J171" i="13"/>
  <c r="J157" i="13" s="1"/>
  <c r="J203" i="13" s="1"/>
  <c r="J187" i="13"/>
  <c r="H43" i="10"/>
  <c r="H61" i="10" s="1"/>
  <c r="H44" i="10"/>
  <c r="H48" i="10"/>
  <c r="H29" i="10"/>
  <c r="H31" i="10"/>
  <c r="H37" i="10"/>
  <c r="H39" i="10"/>
  <c r="H22" i="10"/>
  <c r="H45" i="10"/>
  <c r="H20" i="10"/>
  <c r="H47" i="10"/>
  <c r="H32" i="10"/>
  <c r="H46" i="10"/>
  <c r="J11" i="13"/>
  <c r="H49" i="10"/>
  <c r="H10" i="10"/>
  <c r="I10" i="10" s="1"/>
  <c r="H38" i="10"/>
  <c r="H50" i="10"/>
  <c r="H14" i="10"/>
  <c r="I123" i="13"/>
  <c r="H19" i="10"/>
  <c r="H36" i="10"/>
  <c r="J14" i="13"/>
  <c r="H40" i="10"/>
  <c r="J13" i="13"/>
  <c r="H41" i="10"/>
  <c r="H59" i="10" s="1"/>
  <c r="J129" i="13"/>
  <c r="J143" i="13"/>
  <c r="J124" i="13"/>
  <c r="H21" i="10"/>
  <c r="H42" i="10"/>
  <c r="H60" i="10" s="1"/>
  <c r="G56" i="10"/>
  <c r="I89" i="13"/>
  <c r="I140" i="13"/>
  <c r="I157" i="13"/>
  <c r="G58" i="10"/>
  <c r="I174" i="13"/>
  <c r="I106" i="13"/>
  <c r="G59" i="10"/>
  <c r="G57" i="10"/>
  <c r="G61" i="10"/>
  <c r="G63" i="10"/>
  <c r="G55" i="10"/>
  <c r="G68" i="10"/>
  <c r="G66" i="10"/>
  <c r="G60" i="10"/>
  <c r="G67" i="10"/>
  <c r="H62" i="10"/>
  <c r="G65" i="10"/>
  <c r="G64" i="10"/>
  <c r="G62" i="10"/>
  <c r="G54" i="10"/>
  <c r="I14" i="10"/>
  <c r="I13" i="10"/>
  <c r="I10" i="18"/>
  <c r="I14" i="18"/>
  <c r="I13" i="18"/>
  <c r="I76" i="12"/>
  <c r="I88" i="12"/>
  <c r="I87" i="12"/>
  <c r="I77" i="12"/>
  <c r="I78" i="12"/>
  <c r="I86" i="12"/>
  <c r="J13" i="12"/>
  <c r="J14" i="12"/>
  <c r="I11" i="10"/>
  <c r="I37" i="10"/>
  <c r="I46" i="10"/>
  <c r="I48" i="10"/>
  <c r="I47" i="10"/>
  <c r="I39" i="10"/>
  <c r="I44" i="10"/>
  <c r="I43" i="10"/>
  <c r="I38" i="10"/>
  <c r="I49" i="10"/>
  <c r="I45" i="10"/>
  <c r="I50" i="10"/>
  <c r="I36" i="10"/>
  <c r="I41" i="10"/>
  <c r="I42" i="10"/>
  <c r="I40" i="10"/>
  <c r="J24" i="12"/>
  <c r="J21" i="12"/>
  <c r="J25" i="12"/>
  <c r="J26" i="12"/>
  <c r="J20" i="12"/>
  <c r="J19" i="12"/>
  <c r="I11" i="18"/>
  <c r="K11" i="13"/>
  <c r="J30" i="12"/>
  <c r="J29" i="12"/>
  <c r="J31" i="12"/>
  <c r="J11" i="12"/>
  <c r="G35" i="10"/>
  <c r="G18" i="10"/>
  <c r="I33" i="10"/>
  <c r="I32" i="10"/>
  <c r="I31" i="10"/>
  <c r="I30" i="10"/>
  <c r="I29" i="10"/>
  <c r="I28" i="10"/>
  <c r="I27" i="10"/>
  <c r="I26" i="10"/>
  <c r="I25" i="10"/>
  <c r="I24" i="10"/>
  <c r="I23" i="10"/>
  <c r="I21" i="10"/>
  <c r="I22" i="10"/>
  <c r="I19" i="10"/>
  <c r="I20" i="10"/>
  <c r="K182" i="13"/>
  <c r="K181" i="13"/>
  <c r="K172" i="13"/>
  <c r="K167" i="13"/>
  <c r="K164" i="13"/>
  <c r="K152" i="13"/>
  <c r="K187" i="13"/>
  <c r="K135" i="13"/>
  <c r="K147" i="13"/>
  <c r="K169" i="13"/>
  <c r="K166" i="13"/>
  <c r="K148" i="13"/>
  <c r="K113" i="13"/>
  <c r="K189" i="13"/>
  <c r="K183" i="13"/>
  <c r="K121" i="13"/>
  <c r="K132" i="13"/>
  <c r="K120" i="13"/>
  <c r="K117" i="13"/>
  <c r="K171" i="13"/>
  <c r="K134" i="13"/>
  <c r="K185" i="13"/>
  <c r="K168" i="13"/>
  <c r="K165" i="13"/>
  <c r="K96" i="13"/>
  <c r="K130" i="13"/>
  <c r="K118" i="13"/>
  <c r="K102" i="13"/>
  <c r="K137" i="13"/>
  <c r="K138" i="13"/>
  <c r="K124" i="13"/>
  <c r="K155" i="13"/>
  <c r="K116" i="13"/>
  <c r="K104" i="13"/>
  <c r="K99" i="13"/>
  <c r="K100" i="13"/>
  <c r="K101" i="13"/>
  <c r="K98" i="13"/>
  <c r="K150" i="13"/>
  <c r="K115" i="13"/>
  <c r="K97" i="13"/>
  <c r="G4" i="9"/>
  <c r="H36" i="9"/>
  <c r="K180" i="13"/>
  <c r="K161" i="13"/>
  <c r="K160" i="13"/>
  <c r="K127" i="13"/>
  <c r="K126" i="13"/>
  <c r="K144" i="13"/>
  <c r="K143" i="13"/>
  <c r="K110" i="13"/>
  <c r="K109" i="13"/>
  <c r="K93" i="13"/>
  <c r="K92" i="13"/>
  <c r="K178" i="13"/>
  <c r="K177" i="13"/>
  <c r="K142" i="13"/>
  <c r="K95" i="13"/>
  <c r="K90" i="13"/>
  <c r="K112" i="13"/>
  <c r="K141" i="13"/>
  <c r="K107" i="13"/>
  <c r="K129" i="13"/>
  <c r="K162" i="13"/>
  <c r="K94" i="13"/>
  <c r="K125" i="13"/>
  <c r="K159" i="13"/>
  <c r="K158" i="13"/>
  <c r="K108" i="13"/>
  <c r="K146" i="13"/>
  <c r="K111" i="13"/>
  <c r="K163" i="13"/>
  <c r="K128" i="13"/>
  <c r="J9" i="18"/>
  <c r="L9" i="13"/>
  <c r="K9" i="12"/>
  <c r="K10" i="12" s="1"/>
  <c r="J9" i="10"/>
  <c r="J106" i="13" l="1"/>
  <c r="J200" i="13" s="1"/>
  <c r="J140" i="13"/>
  <c r="J202" i="13" s="1"/>
  <c r="H64" i="10"/>
  <c r="J174" i="13"/>
  <c r="J204" i="13" s="1"/>
  <c r="H63" i="10"/>
  <c r="K145" i="13"/>
  <c r="K154" i="13"/>
  <c r="K136" i="13"/>
  <c r="K133" i="13"/>
  <c r="K91" i="13"/>
  <c r="K131" i="13"/>
  <c r="K149" i="13"/>
  <c r="K179" i="13"/>
  <c r="K153" i="13"/>
  <c r="K170" i="13"/>
  <c r="K157" i="13" s="1"/>
  <c r="K203" i="13" s="1"/>
  <c r="K103" i="13"/>
  <c r="K14" i="13"/>
  <c r="K175" i="13"/>
  <c r="K114" i="13"/>
  <c r="K119" i="13"/>
  <c r="K184" i="13"/>
  <c r="K13" i="13"/>
  <c r="K176" i="13"/>
  <c r="K151" i="13"/>
  <c r="K188" i="13"/>
  <c r="K186" i="13"/>
  <c r="H67" i="10"/>
  <c r="H18" i="10"/>
  <c r="H57" i="10"/>
  <c r="H54" i="10"/>
  <c r="H55" i="10"/>
  <c r="J123" i="13"/>
  <c r="J201" i="13" s="1"/>
  <c r="H66" i="10"/>
  <c r="H68" i="10"/>
  <c r="H35" i="10"/>
  <c r="H56" i="10"/>
  <c r="H58" i="10"/>
  <c r="H65" i="10"/>
  <c r="L10" i="13"/>
  <c r="I61" i="10"/>
  <c r="I63" i="10"/>
  <c r="G73" i="10"/>
  <c r="I8" i="9" s="1"/>
  <c r="I64" i="10"/>
  <c r="I57" i="10"/>
  <c r="I66" i="10"/>
  <c r="I58" i="10"/>
  <c r="I67" i="10"/>
  <c r="I62" i="10"/>
  <c r="I65" i="10"/>
  <c r="I60" i="10"/>
  <c r="I59" i="10"/>
  <c r="I56" i="10"/>
  <c r="I54" i="10"/>
  <c r="I55" i="10"/>
  <c r="I68" i="10"/>
  <c r="J10" i="10"/>
  <c r="J13" i="10"/>
  <c r="J14" i="10"/>
  <c r="J10" i="18"/>
  <c r="J13" i="18"/>
  <c r="J14" i="18"/>
  <c r="L13" i="13"/>
  <c r="L14" i="13"/>
  <c r="J87" i="12"/>
  <c r="J76" i="12"/>
  <c r="J78" i="12"/>
  <c r="J88" i="12"/>
  <c r="J86" i="12"/>
  <c r="J77" i="12"/>
  <c r="K14" i="12"/>
  <c r="K13" i="12"/>
  <c r="J11" i="10"/>
  <c r="J47" i="10"/>
  <c r="J37" i="10"/>
  <c r="J38" i="10"/>
  <c r="J44" i="10"/>
  <c r="J49" i="10"/>
  <c r="J50" i="10"/>
  <c r="J45" i="10"/>
  <c r="J39" i="10"/>
  <c r="J43" i="10"/>
  <c r="J46" i="10"/>
  <c r="J48" i="10"/>
  <c r="J36" i="10"/>
  <c r="J41" i="10"/>
  <c r="J42" i="10"/>
  <c r="J40" i="10"/>
  <c r="K24" i="12"/>
  <c r="K25" i="12"/>
  <c r="K26" i="12"/>
  <c r="K19" i="12"/>
  <c r="K20" i="12"/>
  <c r="K21" i="12"/>
  <c r="J11" i="18"/>
  <c r="BI10" i="46"/>
  <c r="AW9" i="46"/>
  <c r="L11" i="13"/>
  <c r="K31" i="12"/>
  <c r="K30" i="12"/>
  <c r="K29" i="12"/>
  <c r="K11" i="12"/>
  <c r="P9" i="46"/>
  <c r="I18" i="10"/>
  <c r="L181" i="13"/>
  <c r="L172" i="13"/>
  <c r="L171" i="13"/>
  <c r="L166" i="13"/>
  <c r="L189" i="13"/>
  <c r="L186" i="13"/>
  <c r="L185" i="13"/>
  <c r="L187" i="13"/>
  <c r="L133" i="13"/>
  <c r="L124" i="13"/>
  <c r="L135" i="13"/>
  <c r="L147" i="13"/>
  <c r="L118" i="13"/>
  <c r="L169" i="13"/>
  <c r="L113" i="13"/>
  <c r="L183" i="13"/>
  <c r="L102" i="13"/>
  <c r="L130" i="13"/>
  <c r="L132" i="13"/>
  <c r="L120" i="13"/>
  <c r="L134" i="13"/>
  <c r="L168" i="13"/>
  <c r="L165" i="13"/>
  <c r="L188" i="13"/>
  <c r="L182" i="13"/>
  <c r="L104" i="13"/>
  <c r="L119" i="13"/>
  <c r="L116" i="13"/>
  <c r="L170" i="13"/>
  <c r="L131" i="13"/>
  <c r="L184" i="13"/>
  <c r="L167" i="13"/>
  <c r="L164" i="13"/>
  <c r="L155" i="13"/>
  <c r="L96" i="13"/>
  <c r="L117" i="13"/>
  <c r="L101" i="13"/>
  <c r="L136" i="13"/>
  <c r="L137" i="13"/>
  <c r="L138" i="13"/>
  <c r="L148" i="13"/>
  <c r="L154" i="13"/>
  <c r="L115" i="13"/>
  <c r="L103" i="13"/>
  <c r="L98" i="13"/>
  <c r="L99" i="13"/>
  <c r="L100" i="13"/>
  <c r="L97" i="13"/>
  <c r="L149" i="13"/>
  <c r="L114" i="13"/>
  <c r="L150" i="13"/>
  <c r="L151" i="13"/>
  <c r="L152" i="13"/>
  <c r="L153" i="13"/>
  <c r="L121" i="13"/>
  <c r="J33" i="10"/>
  <c r="J32" i="10"/>
  <c r="J31" i="10"/>
  <c r="J30" i="10"/>
  <c r="J29" i="10"/>
  <c r="J28" i="10"/>
  <c r="J27" i="10"/>
  <c r="J26" i="10"/>
  <c r="J25" i="10"/>
  <c r="J24" i="10"/>
  <c r="J23" i="10"/>
  <c r="J21" i="10"/>
  <c r="J22" i="10"/>
  <c r="J19" i="10"/>
  <c r="J20" i="10"/>
  <c r="K123" i="13"/>
  <c r="K201" i="13" s="1"/>
  <c r="L127" i="13"/>
  <c r="L92" i="13"/>
  <c r="L161" i="13"/>
  <c r="L144" i="13"/>
  <c r="L110" i="13"/>
  <c r="L177" i="13"/>
  <c r="L93" i="13"/>
  <c r="L160" i="13"/>
  <c r="L126" i="13"/>
  <c r="L180" i="13"/>
  <c r="L143" i="13"/>
  <c r="L178" i="13"/>
  <c r="L109" i="13"/>
  <c r="L179" i="13"/>
  <c r="L95" i="13"/>
  <c r="L176" i="13"/>
  <c r="L142" i="13"/>
  <c r="L175" i="13"/>
  <c r="L128" i="13"/>
  <c r="L108" i="13"/>
  <c r="L145" i="13"/>
  <c r="L91" i="13"/>
  <c r="L90" i="13"/>
  <c r="L112" i="13"/>
  <c r="L141" i="13"/>
  <c r="L107" i="13"/>
  <c r="L162" i="13"/>
  <c r="L94" i="13"/>
  <c r="L125" i="13"/>
  <c r="L159" i="13"/>
  <c r="L158" i="13"/>
  <c r="L146" i="13"/>
  <c r="L111" i="13"/>
  <c r="L129" i="13"/>
  <c r="L163" i="13"/>
  <c r="K9" i="18"/>
  <c r="M9" i="13"/>
  <c r="L9" i="12"/>
  <c r="L10" i="12" s="1"/>
  <c r="K9" i="10"/>
  <c r="K106" i="13" l="1"/>
  <c r="K200" i="13" s="1"/>
  <c r="M10" i="13"/>
  <c r="K140" i="13"/>
  <c r="K202" i="13" s="1"/>
  <c r="K89" i="13"/>
  <c r="K199" i="13" s="1"/>
  <c r="H73" i="10"/>
  <c r="J8" i="9" s="1"/>
  <c r="K174" i="13"/>
  <c r="K204" i="13" s="1"/>
  <c r="K78" i="12"/>
  <c r="J64" i="10"/>
  <c r="J60" i="10"/>
  <c r="J59" i="10"/>
  <c r="J66" i="10"/>
  <c r="J57" i="10"/>
  <c r="J63" i="10"/>
  <c r="J67" i="10"/>
  <c r="J55" i="10"/>
  <c r="J61" i="10"/>
  <c r="J56" i="10"/>
  <c r="J62" i="10"/>
  <c r="J65" i="10"/>
  <c r="J68" i="10"/>
  <c r="I73" i="10"/>
  <c r="K8" i="9" s="1"/>
  <c r="J58" i="10"/>
  <c r="J54" i="10"/>
  <c r="K10" i="10"/>
  <c r="K13" i="10"/>
  <c r="K14" i="10"/>
  <c r="K10" i="18"/>
  <c r="K13" i="18"/>
  <c r="K14" i="18"/>
  <c r="M13" i="13"/>
  <c r="M14" i="13"/>
  <c r="K88" i="12"/>
  <c r="K87" i="12"/>
  <c r="K86" i="12"/>
  <c r="K76" i="12"/>
  <c r="K77" i="12"/>
  <c r="L13" i="12"/>
  <c r="L14" i="12"/>
  <c r="K11" i="10"/>
  <c r="K48" i="10"/>
  <c r="K49" i="10"/>
  <c r="K46" i="10"/>
  <c r="K44" i="10"/>
  <c r="K43" i="10"/>
  <c r="K39" i="10"/>
  <c r="K45" i="10"/>
  <c r="K47" i="10"/>
  <c r="K38" i="10"/>
  <c r="K37" i="10"/>
  <c r="K50" i="10"/>
  <c r="K41" i="10"/>
  <c r="K42" i="10"/>
  <c r="K40" i="10"/>
  <c r="K36" i="10"/>
  <c r="L24" i="12"/>
  <c r="L25" i="12"/>
  <c r="L19" i="12"/>
  <c r="L26" i="12"/>
  <c r="L20" i="12"/>
  <c r="L21" i="12"/>
  <c r="K11" i="18"/>
  <c r="L29" i="12"/>
  <c r="L30" i="12"/>
  <c r="L31" i="12"/>
  <c r="M11" i="13"/>
  <c r="L11" i="12"/>
  <c r="L174" i="13"/>
  <c r="L204" i="13" s="1"/>
  <c r="J18" i="10"/>
  <c r="K33" i="10"/>
  <c r="K32" i="10"/>
  <c r="K31" i="10"/>
  <c r="K30" i="10"/>
  <c r="K29" i="10"/>
  <c r="K28" i="10"/>
  <c r="K27" i="10"/>
  <c r="K26" i="10"/>
  <c r="K25" i="10"/>
  <c r="K24" i="10"/>
  <c r="K23" i="10"/>
  <c r="K21" i="10"/>
  <c r="K22" i="10"/>
  <c r="K19" i="10"/>
  <c r="K20" i="10"/>
  <c r="L123" i="13"/>
  <c r="L201" i="13" s="1"/>
  <c r="L106" i="13"/>
  <c r="L200" i="13" s="1"/>
  <c r="L140" i="13"/>
  <c r="L202" i="13" s="1"/>
  <c r="M171" i="13"/>
  <c r="M170" i="13"/>
  <c r="M165" i="13"/>
  <c r="M188" i="13"/>
  <c r="M185" i="13"/>
  <c r="M184" i="13"/>
  <c r="M124" i="13"/>
  <c r="M118" i="13"/>
  <c r="M115" i="13"/>
  <c r="M169" i="13"/>
  <c r="M113" i="13"/>
  <c r="M183" i="13"/>
  <c r="M172" i="13"/>
  <c r="M166" i="13"/>
  <c r="M189" i="13"/>
  <c r="M186" i="13"/>
  <c r="M130" i="13"/>
  <c r="M134" i="13"/>
  <c r="M117" i="13"/>
  <c r="M168" i="13"/>
  <c r="M182" i="13"/>
  <c r="M104" i="13"/>
  <c r="M101" i="13"/>
  <c r="M119" i="13"/>
  <c r="M154" i="13"/>
  <c r="M131" i="13"/>
  <c r="M167" i="13"/>
  <c r="M164" i="13"/>
  <c r="M155" i="13"/>
  <c r="M187" i="13"/>
  <c r="M181" i="13"/>
  <c r="M133" i="13"/>
  <c r="M103" i="13"/>
  <c r="M132" i="13"/>
  <c r="M96" i="13"/>
  <c r="M116" i="13"/>
  <c r="M100" i="13"/>
  <c r="M135" i="13"/>
  <c r="M136" i="13"/>
  <c r="M137" i="13"/>
  <c r="M138" i="13"/>
  <c r="M147" i="13"/>
  <c r="M102" i="13"/>
  <c r="M97" i="13"/>
  <c r="M98" i="13"/>
  <c r="M99" i="13"/>
  <c r="M148" i="13"/>
  <c r="M153" i="13"/>
  <c r="M114" i="13"/>
  <c r="M149" i="13"/>
  <c r="M150" i="13"/>
  <c r="M151" i="13"/>
  <c r="M152" i="13"/>
  <c r="M121" i="13"/>
  <c r="M120" i="13"/>
  <c r="L89" i="13"/>
  <c r="L199" i="13" s="1"/>
  <c r="L157" i="13"/>
  <c r="L203" i="13" s="1"/>
  <c r="J35" i="10"/>
  <c r="I35" i="10"/>
  <c r="J18" i="9"/>
  <c r="M92" i="13"/>
  <c r="M144" i="13"/>
  <c r="M160" i="13"/>
  <c r="M127" i="13"/>
  <c r="M178" i="13"/>
  <c r="M110" i="13"/>
  <c r="M177" i="13"/>
  <c r="M161" i="13"/>
  <c r="M180" i="13"/>
  <c r="M143" i="13"/>
  <c r="M93" i="13"/>
  <c r="M126" i="13"/>
  <c r="M109" i="13"/>
  <c r="M95" i="13"/>
  <c r="M175" i="13"/>
  <c r="M176" i="13"/>
  <c r="M179" i="13"/>
  <c r="M142" i="13"/>
  <c r="M111" i="13"/>
  <c r="M158" i="13"/>
  <c r="M128" i="13"/>
  <c r="M108" i="13"/>
  <c r="M145" i="13"/>
  <c r="M91" i="13"/>
  <c r="M90" i="13"/>
  <c r="M141" i="13"/>
  <c r="M107" i="13"/>
  <c r="M129" i="13"/>
  <c r="M146" i="13"/>
  <c r="M94" i="13"/>
  <c r="M125" i="13"/>
  <c r="M159" i="13"/>
  <c r="M112" i="13"/>
  <c r="M162" i="13"/>
  <c r="M163" i="13"/>
  <c r="L9" i="18"/>
  <c r="N9" i="13"/>
  <c r="N10" i="13" s="1"/>
  <c r="M9" i="12"/>
  <c r="M10" i="12" s="1"/>
  <c r="L9" i="10"/>
  <c r="K58" i="10" l="1"/>
  <c r="K55" i="10"/>
  <c r="K59" i="10"/>
  <c r="K56" i="10"/>
  <c r="J73" i="10"/>
  <c r="L8" i="9" s="1"/>
  <c r="K60" i="10"/>
  <c r="K68" i="10"/>
  <c r="K65" i="10"/>
  <c r="K61" i="10"/>
  <c r="K57" i="10"/>
  <c r="K62" i="10"/>
  <c r="K64" i="10"/>
  <c r="K66" i="10"/>
  <c r="K63" i="10"/>
  <c r="K67" i="10"/>
  <c r="K54" i="10"/>
  <c r="L10" i="10"/>
  <c r="L14" i="10"/>
  <c r="L13" i="10"/>
  <c r="L10" i="18"/>
  <c r="L13" i="18"/>
  <c r="L14" i="18"/>
  <c r="N14" i="13"/>
  <c r="N13" i="13"/>
  <c r="L88" i="12"/>
  <c r="L76" i="12"/>
  <c r="L87" i="12"/>
  <c r="L78" i="12"/>
  <c r="L86" i="12"/>
  <c r="L77" i="12"/>
  <c r="M13" i="12"/>
  <c r="M14" i="12"/>
  <c r="L11" i="10"/>
  <c r="L48" i="10"/>
  <c r="L50" i="10"/>
  <c r="L47" i="10"/>
  <c r="L49" i="10"/>
  <c r="L41" i="10"/>
  <c r="L38" i="10"/>
  <c r="L36" i="10"/>
  <c r="L39" i="10"/>
  <c r="L45" i="10"/>
  <c r="L37" i="10"/>
  <c r="L40" i="10"/>
  <c r="L43" i="10"/>
  <c r="L42" i="10"/>
  <c r="L46" i="10"/>
  <c r="L44" i="10"/>
  <c r="M25" i="12"/>
  <c r="M24" i="12"/>
  <c r="M20" i="12"/>
  <c r="M19" i="12"/>
  <c r="M26" i="12"/>
  <c r="M21" i="12"/>
  <c r="L11" i="18"/>
  <c r="M31" i="12"/>
  <c r="M30" i="12"/>
  <c r="M29" i="12"/>
  <c r="N11" i="13"/>
  <c r="M11" i="12"/>
  <c r="M174" i="13"/>
  <c r="M204" i="13" s="1"/>
  <c r="K18" i="10"/>
  <c r="K35" i="10"/>
  <c r="M123" i="13"/>
  <c r="M201" i="13" s="1"/>
  <c r="L33" i="10"/>
  <c r="L32" i="10"/>
  <c r="L31" i="10"/>
  <c r="L30" i="10"/>
  <c r="L29" i="10"/>
  <c r="L28" i="10"/>
  <c r="L27" i="10"/>
  <c r="L26" i="10"/>
  <c r="L25" i="10"/>
  <c r="L24" i="10"/>
  <c r="L23" i="10"/>
  <c r="L21" i="10"/>
  <c r="L22" i="10"/>
  <c r="L19" i="10"/>
  <c r="L20" i="10"/>
  <c r="M140" i="13"/>
  <c r="M202" i="13" s="1"/>
  <c r="M106" i="13"/>
  <c r="M200" i="13" s="1"/>
  <c r="M89" i="13"/>
  <c r="M199" i="13" s="1"/>
  <c r="N170" i="13"/>
  <c r="N169" i="13"/>
  <c r="N164" i="13"/>
  <c r="N187" i="13"/>
  <c r="N184" i="13"/>
  <c r="N183" i="13"/>
  <c r="N118" i="13"/>
  <c r="N113" i="13"/>
  <c r="N172" i="13"/>
  <c r="N166" i="13"/>
  <c r="N189" i="13"/>
  <c r="N186" i="13"/>
  <c r="N130" i="13"/>
  <c r="N102" i="13"/>
  <c r="N132" i="13"/>
  <c r="N117" i="13"/>
  <c r="N114" i="13"/>
  <c r="N168" i="13"/>
  <c r="N182" i="13"/>
  <c r="N171" i="13"/>
  <c r="N165" i="13"/>
  <c r="N104" i="13"/>
  <c r="N188" i="13"/>
  <c r="N185" i="13"/>
  <c r="N153" i="13"/>
  <c r="N154" i="13"/>
  <c r="N131" i="13"/>
  <c r="N116" i="13"/>
  <c r="N167" i="13"/>
  <c r="N181" i="13"/>
  <c r="N133" i="13"/>
  <c r="N103" i="13"/>
  <c r="N96" i="13"/>
  <c r="N100" i="13"/>
  <c r="N155" i="13"/>
  <c r="N134" i="13"/>
  <c r="N135" i="13"/>
  <c r="N136" i="13"/>
  <c r="N137" i="13"/>
  <c r="N99" i="13"/>
  <c r="N101" i="13"/>
  <c r="N97" i="13"/>
  <c r="N98" i="13"/>
  <c r="N147" i="13"/>
  <c r="N151" i="13"/>
  <c r="N148" i="13"/>
  <c r="N152" i="13"/>
  <c r="N149" i="13"/>
  <c r="N124" i="13"/>
  <c r="N150" i="13"/>
  <c r="N121" i="13"/>
  <c r="N120" i="13"/>
  <c r="N138" i="13"/>
  <c r="N119" i="13"/>
  <c r="N115" i="13"/>
  <c r="M157" i="13"/>
  <c r="M203" i="13" s="1"/>
  <c r="K18" i="9"/>
  <c r="N161" i="13"/>
  <c r="N109" i="13"/>
  <c r="N143" i="13"/>
  <c r="N180" i="13"/>
  <c r="N144" i="13"/>
  <c r="N126" i="13"/>
  <c r="N178" i="13"/>
  <c r="N160" i="13"/>
  <c r="N127" i="13"/>
  <c r="N92" i="13"/>
  <c r="N177" i="13"/>
  <c r="N110" i="13"/>
  <c r="N93" i="13"/>
  <c r="N179" i="13"/>
  <c r="N175" i="13"/>
  <c r="N95" i="13"/>
  <c r="N142" i="13"/>
  <c r="N176" i="13"/>
  <c r="N146" i="13"/>
  <c r="N159" i="13"/>
  <c r="N111" i="13"/>
  <c r="N158" i="13"/>
  <c r="N128" i="13"/>
  <c r="N108" i="13"/>
  <c r="N145" i="13"/>
  <c r="N91" i="13"/>
  <c r="N90" i="13"/>
  <c r="N112" i="13"/>
  <c r="N141" i="13"/>
  <c r="N162" i="13"/>
  <c r="N163" i="13"/>
  <c r="N107" i="13"/>
  <c r="N94" i="13"/>
  <c r="N125" i="13"/>
  <c r="N129" i="13"/>
  <c r="M9" i="18"/>
  <c r="O9" i="13"/>
  <c r="O10" i="13" s="1"/>
  <c r="N9" i="12"/>
  <c r="N10" i="12" s="1"/>
  <c r="M9" i="10"/>
  <c r="K73" i="10" l="1"/>
  <c r="M8" i="9" s="1"/>
  <c r="L60" i="10"/>
  <c r="L55" i="10"/>
  <c r="L62" i="10"/>
  <c r="L58" i="10"/>
  <c r="L61" i="10"/>
  <c r="L57" i="10"/>
  <c r="L67" i="10"/>
  <c r="L64" i="10"/>
  <c r="L56" i="10"/>
  <c r="L63" i="10"/>
  <c r="L65" i="10"/>
  <c r="L66" i="10"/>
  <c r="L59" i="10"/>
  <c r="L68" i="10"/>
  <c r="L54" i="10"/>
  <c r="M10" i="10"/>
  <c r="M13" i="10"/>
  <c r="M14" i="10"/>
  <c r="M10" i="18"/>
  <c r="M13" i="18"/>
  <c r="M14" i="18"/>
  <c r="O14" i="13"/>
  <c r="O13" i="13"/>
  <c r="M78" i="12"/>
  <c r="M86" i="12"/>
  <c r="M88" i="12"/>
  <c r="M87" i="12"/>
  <c r="M77" i="12"/>
  <c r="M76" i="12"/>
  <c r="N13" i="12"/>
  <c r="N14" i="12"/>
  <c r="M11" i="10"/>
  <c r="M47" i="10"/>
  <c r="M49" i="10"/>
  <c r="M48" i="10"/>
  <c r="M50" i="10"/>
  <c r="N25" i="12"/>
  <c r="N24" i="12"/>
  <c r="N19" i="12"/>
  <c r="N26" i="12"/>
  <c r="N20" i="12"/>
  <c r="N21" i="12"/>
  <c r="M11" i="18"/>
  <c r="N30" i="12"/>
  <c r="N31" i="12"/>
  <c r="N29" i="12"/>
  <c r="O11" i="13"/>
  <c r="N11" i="12"/>
  <c r="N174" i="13"/>
  <c r="N204" i="13" s="1"/>
  <c r="L18" i="10"/>
  <c r="M38" i="10"/>
  <c r="M43" i="10"/>
  <c r="M44" i="10"/>
  <c r="M39" i="10"/>
  <c r="M40" i="10"/>
  <c r="M36" i="10"/>
  <c r="M41" i="10"/>
  <c r="M37" i="10"/>
  <c r="M46" i="10"/>
  <c r="M45" i="10"/>
  <c r="M42" i="10"/>
  <c r="M33" i="10"/>
  <c r="M32" i="10"/>
  <c r="M31" i="10"/>
  <c r="M30" i="10"/>
  <c r="M29" i="10"/>
  <c r="M28" i="10"/>
  <c r="M27" i="10"/>
  <c r="M26" i="10"/>
  <c r="M24" i="10"/>
  <c r="M23" i="10"/>
  <c r="M25" i="10"/>
  <c r="M21" i="10"/>
  <c r="M22" i="10"/>
  <c r="M19" i="10"/>
  <c r="M20" i="10"/>
  <c r="N106" i="13"/>
  <c r="N200" i="13" s="1"/>
  <c r="N140" i="13"/>
  <c r="N202" i="13" s="1"/>
  <c r="O169" i="13"/>
  <c r="O168" i="13"/>
  <c r="O152" i="13"/>
  <c r="O189" i="13"/>
  <c r="O151" i="13"/>
  <c r="O186" i="13"/>
  <c r="O153" i="13"/>
  <c r="O183" i="13"/>
  <c r="O182" i="13"/>
  <c r="O118" i="13"/>
  <c r="O115" i="13"/>
  <c r="O113" i="13"/>
  <c r="O172" i="13"/>
  <c r="O166" i="13"/>
  <c r="O138" i="13"/>
  <c r="O124" i="13"/>
  <c r="O130" i="13"/>
  <c r="O102" i="13"/>
  <c r="O132" i="13"/>
  <c r="O171" i="13"/>
  <c r="O165" i="13"/>
  <c r="O104" i="13"/>
  <c r="O188" i="13"/>
  <c r="O185" i="13"/>
  <c r="O101" i="13"/>
  <c r="O131" i="13"/>
  <c r="O116" i="13"/>
  <c r="O167" i="13"/>
  <c r="O181" i="13"/>
  <c r="O170" i="13"/>
  <c r="O164" i="13"/>
  <c r="O155" i="13"/>
  <c r="O103" i="13"/>
  <c r="O187" i="13"/>
  <c r="O184" i="13"/>
  <c r="O117" i="13"/>
  <c r="O96" i="13"/>
  <c r="O99" i="13"/>
  <c r="O154" i="13"/>
  <c r="O133" i="13"/>
  <c r="O134" i="13"/>
  <c r="O135" i="13"/>
  <c r="O136" i="13"/>
  <c r="O98" i="13"/>
  <c r="O100" i="13"/>
  <c r="O97" i="13"/>
  <c r="O147" i="13"/>
  <c r="O150" i="13"/>
  <c r="O148" i="13"/>
  <c r="O149" i="13"/>
  <c r="O121" i="13"/>
  <c r="O120" i="13"/>
  <c r="O119" i="13"/>
  <c r="O137" i="13"/>
  <c r="O114" i="13"/>
  <c r="N89" i="13"/>
  <c r="N199" i="13" s="1"/>
  <c r="N123" i="13"/>
  <c r="N201" i="13" s="1"/>
  <c r="N157" i="13"/>
  <c r="N203" i="13" s="1"/>
  <c r="L35" i="10"/>
  <c r="L18" i="9"/>
  <c r="C9" i="46" s="1"/>
  <c r="O126" i="13"/>
  <c r="O161" i="13"/>
  <c r="O180" i="13"/>
  <c r="O109" i="13"/>
  <c r="O144" i="13"/>
  <c r="O92" i="13"/>
  <c r="O127" i="13"/>
  <c r="O178" i="13"/>
  <c r="O110" i="13"/>
  <c r="O160" i="13"/>
  <c r="O93" i="13"/>
  <c r="O143" i="13"/>
  <c r="O177" i="13"/>
  <c r="O175" i="13"/>
  <c r="O179" i="13"/>
  <c r="O95" i="13"/>
  <c r="O142" i="13"/>
  <c r="O176" i="13"/>
  <c r="O125" i="13"/>
  <c r="O146" i="13"/>
  <c r="O159" i="13"/>
  <c r="O111" i="13"/>
  <c r="O158" i="13"/>
  <c r="O128" i="13"/>
  <c r="O108" i="13"/>
  <c r="O145" i="13"/>
  <c r="O91" i="13"/>
  <c r="O112" i="13"/>
  <c r="O141" i="13"/>
  <c r="O162" i="13"/>
  <c r="O163" i="13"/>
  <c r="O90" i="13"/>
  <c r="O107" i="13"/>
  <c r="O94" i="13"/>
  <c r="O129" i="13"/>
  <c r="N9" i="18"/>
  <c r="P9" i="13"/>
  <c r="P10" i="13" s="1"/>
  <c r="O9" i="12"/>
  <c r="O10" i="12" s="1"/>
  <c r="N9" i="10"/>
  <c r="N76" i="12" l="1"/>
  <c r="N86" i="12"/>
  <c r="N87" i="12"/>
  <c r="L73" i="10"/>
  <c r="N8" i="9" s="1"/>
  <c r="M60" i="10"/>
  <c r="M68" i="10"/>
  <c r="M58" i="10"/>
  <c r="M62" i="10"/>
  <c r="M63" i="10"/>
  <c r="M54" i="10"/>
  <c r="M61" i="10"/>
  <c r="M55" i="10"/>
  <c r="M67" i="10"/>
  <c r="M65" i="10"/>
  <c r="M56" i="10"/>
  <c r="M64" i="10"/>
  <c r="M59" i="10"/>
  <c r="M66" i="10"/>
  <c r="M57" i="10"/>
  <c r="N11" i="10"/>
  <c r="N13" i="10"/>
  <c r="N14" i="10"/>
  <c r="N78" i="12"/>
  <c r="N77" i="12"/>
  <c r="N88" i="12"/>
  <c r="N10" i="10"/>
  <c r="N10" i="18"/>
  <c r="N13" i="18"/>
  <c r="N14" i="18"/>
  <c r="P13" i="13"/>
  <c r="P14" i="13"/>
  <c r="O13" i="12"/>
  <c r="O14" i="12"/>
  <c r="O25" i="12"/>
  <c r="O24" i="12"/>
  <c r="O21" i="12"/>
  <c r="O26" i="12"/>
  <c r="O19" i="12"/>
  <c r="O20" i="12"/>
  <c r="N11" i="18"/>
  <c r="O30" i="12"/>
  <c r="O29" i="12"/>
  <c r="O31" i="12"/>
  <c r="P11" i="13"/>
  <c r="O11" i="12"/>
  <c r="O157" i="13"/>
  <c r="O203" i="13" s="1"/>
  <c r="O174" i="13"/>
  <c r="O204" i="13" s="1"/>
  <c r="M18" i="10"/>
  <c r="N42" i="10"/>
  <c r="N48" i="10"/>
  <c r="N38" i="10"/>
  <c r="N43" i="10"/>
  <c r="N49" i="10"/>
  <c r="N44" i="10"/>
  <c r="N50" i="10"/>
  <c r="N45" i="10"/>
  <c r="N39" i="10"/>
  <c r="N40" i="10"/>
  <c r="N46" i="10"/>
  <c r="N41" i="10"/>
  <c r="N36" i="10"/>
  <c r="N47" i="10"/>
  <c r="N37" i="10"/>
  <c r="P168" i="13"/>
  <c r="P152" i="13"/>
  <c r="P167" i="13"/>
  <c r="P188" i="13"/>
  <c r="P185" i="13"/>
  <c r="P182" i="13"/>
  <c r="P181" i="13"/>
  <c r="P172" i="13"/>
  <c r="P155" i="13"/>
  <c r="P118" i="13"/>
  <c r="P115" i="13"/>
  <c r="P166" i="13"/>
  <c r="P138" i="13"/>
  <c r="P169" i="13"/>
  <c r="P130" i="13"/>
  <c r="P102" i="13"/>
  <c r="P189" i="13"/>
  <c r="P186" i="13"/>
  <c r="P183" i="13"/>
  <c r="P124" i="13"/>
  <c r="P117" i="13"/>
  <c r="P171" i="13"/>
  <c r="P165" i="13"/>
  <c r="P104" i="13"/>
  <c r="P151" i="13"/>
  <c r="P101" i="13"/>
  <c r="P154" i="13"/>
  <c r="P131" i="13"/>
  <c r="P116" i="13"/>
  <c r="P170" i="13"/>
  <c r="P164" i="13"/>
  <c r="P103" i="13"/>
  <c r="P187" i="13"/>
  <c r="P184" i="13"/>
  <c r="P137" i="13"/>
  <c r="P150" i="13"/>
  <c r="P96" i="13"/>
  <c r="P98" i="13"/>
  <c r="P114" i="13"/>
  <c r="P100" i="13"/>
  <c r="P97" i="13"/>
  <c r="P99" i="13"/>
  <c r="P148" i="13"/>
  <c r="P147" i="13"/>
  <c r="P149" i="13"/>
  <c r="P121" i="13"/>
  <c r="P120" i="13"/>
  <c r="P119" i="13"/>
  <c r="P136" i="13"/>
  <c r="P113" i="13"/>
  <c r="P153" i="13"/>
  <c r="P132" i="13"/>
  <c r="P133" i="13"/>
  <c r="P134" i="13"/>
  <c r="P135" i="13"/>
  <c r="O123" i="13"/>
  <c r="O201" i="13" s="1"/>
  <c r="N33" i="10"/>
  <c r="N32" i="10"/>
  <c r="N31" i="10"/>
  <c r="N30" i="10"/>
  <c r="N29" i="10"/>
  <c r="N28" i="10"/>
  <c r="N27" i="10"/>
  <c r="N26" i="10"/>
  <c r="N24" i="10"/>
  <c r="N23" i="10"/>
  <c r="N25" i="10"/>
  <c r="N21" i="10"/>
  <c r="N22" i="10"/>
  <c r="N20" i="10"/>
  <c r="N19" i="10"/>
  <c r="O89" i="13"/>
  <c r="O199" i="13" s="1"/>
  <c r="O106" i="13"/>
  <c r="O200" i="13" s="1"/>
  <c r="O140" i="13"/>
  <c r="O202" i="13" s="1"/>
  <c r="M35" i="10"/>
  <c r="M18" i="9"/>
  <c r="C10" i="46" s="1"/>
  <c r="P178" i="13"/>
  <c r="P126" i="13"/>
  <c r="P127" i="13"/>
  <c r="P143" i="13"/>
  <c r="P110" i="13"/>
  <c r="P109" i="13"/>
  <c r="P144" i="13"/>
  <c r="P92" i="13"/>
  <c r="P93" i="13"/>
  <c r="P177" i="13"/>
  <c r="P180" i="13"/>
  <c r="P160" i="13"/>
  <c r="P161" i="13"/>
  <c r="P142" i="13"/>
  <c r="P95" i="13"/>
  <c r="P176" i="13"/>
  <c r="P175" i="13"/>
  <c r="P179" i="13"/>
  <c r="P162" i="13"/>
  <c r="P94" i="13"/>
  <c r="P125" i="13"/>
  <c r="P146" i="13"/>
  <c r="P159" i="13"/>
  <c r="P111" i="13"/>
  <c r="P158" i="13"/>
  <c r="P128" i="13"/>
  <c r="P108" i="13"/>
  <c r="P91" i="13"/>
  <c r="P163" i="13"/>
  <c r="P112" i="13"/>
  <c r="P145" i="13"/>
  <c r="P141" i="13"/>
  <c r="P90" i="13"/>
  <c r="P107" i="13"/>
  <c r="P129" i="13"/>
  <c r="O9" i="18"/>
  <c r="Q9" i="13"/>
  <c r="Q10" i="13" s="1"/>
  <c r="P9" i="12"/>
  <c r="P10" i="12" s="1"/>
  <c r="O9" i="10"/>
  <c r="O87" i="12" l="1"/>
  <c r="O77" i="12"/>
  <c r="O76" i="12"/>
  <c r="O88" i="12"/>
  <c r="O78" i="12"/>
  <c r="O86" i="12"/>
  <c r="N55" i="10"/>
  <c r="N59" i="10"/>
  <c r="N57" i="10"/>
  <c r="N67" i="10"/>
  <c r="M73" i="10"/>
  <c r="O8" i="9" s="1"/>
  <c r="N64" i="10"/>
  <c r="N61" i="10"/>
  <c r="N56" i="10"/>
  <c r="N65" i="10"/>
  <c r="N58" i="10"/>
  <c r="N62" i="10"/>
  <c r="N66" i="10"/>
  <c r="N54" i="10"/>
  <c r="N63" i="10"/>
  <c r="N68" i="10"/>
  <c r="N60" i="10"/>
  <c r="O11" i="10"/>
  <c r="O13" i="10"/>
  <c r="O14" i="10"/>
  <c r="O10" i="10"/>
  <c r="O10" i="18"/>
  <c r="O14" i="18"/>
  <c r="O13" i="18"/>
  <c r="Q13" i="13"/>
  <c r="Q14" i="13"/>
  <c r="P13" i="12"/>
  <c r="P14" i="12"/>
  <c r="P25" i="12"/>
  <c r="P24" i="12"/>
  <c r="P21" i="12"/>
  <c r="P19" i="12"/>
  <c r="P26" i="12"/>
  <c r="P20" i="12"/>
  <c r="O11" i="18"/>
  <c r="P30" i="12"/>
  <c r="P31" i="12"/>
  <c r="P29" i="12"/>
  <c r="Q11" i="13"/>
  <c r="P11" i="12"/>
  <c r="P174" i="13"/>
  <c r="P204" i="13" s="1"/>
  <c r="N18" i="10"/>
  <c r="O48" i="10"/>
  <c r="O43" i="10"/>
  <c r="O38" i="10"/>
  <c r="O49" i="10"/>
  <c r="O44" i="10"/>
  <c r="O50" i="10"/>
  <c r="O45" i="10"/>
  <c r="O39" i="10"/>
  <c r="O40" i="10"/>
  <c r="O46" i="10"/>
  <c r="O41" i="10"/>
  <c r="O47" i="10"/>
  <c r="O36" i="10"/>
  <c r="O42" i="10"/>
  <c r="O37" i="10"/>
  <c r="P106" i="13"/>
  <c r="P200" i="13" s="1"/>
  <c r="Q167" i="13"/>
  <c r="Q166" i="13"/>
  <c r="Q187" i="13"/>
  <c r="Q184" i="13"/>
  <c r="Q181" i="13"/>
  <c r="Q172" i="13"/>
  <c r="Q171" i="13"/>
  <c r="Q150" i="13"/>
  <c r="Q137" i="13"/>
  <c r="Q115" i="13"/>
  <c r="Q113" i="13"/>
  <c r="Q169" i="13"/>
  <c r="Q130" i="13"/>
  <c r="Q102" i="13"/>
  <c r="Q189" i="13"/>
  <c r="Q186" i="13"/>
  <c r="Q183" i="13"/>
  <c r="Q148" i="13"/>
  <c r="Q124" i="13"/>
  <c r="Q117" i="13"/>
  <c r="Q149" i="13"/>
  <c r="Q114" i="13"/>
  <c r="Q168" i="13"/>
  <c r="Q101" i="13"/>
  <c r="Q188" i="13"/>
  <c r="Q185" i="13"/>
  <c r="Q182" i="13"/>
  <c r="Q154" i="13"/>
  <c r="Q153" i="13"/>
  <c r="Q116" i="13"/>
  <c r="Q170" i="13"/>
  <c r="Q164" i="13"/>
  <c r="Q103" i="13"/>
  <c r="Q136" i="13"/>
  <c r="Q118" i="13"/>
  <c r="Q96" i="13"/>
  <c r="Q104" i="13"/>
  <c r="Q100" i="13"/>
  <c r="Q99" i="13"/>
  <c r="Q97" i="13"/>
  <c r="Q165" i="13"/>
  <c r="Q98" i="13"/>
  <c r="Q147" i="13"/>
  <c r="Q120" i="13"/>
  <c r="Q155" i="13"/>
  <c r="Q119" i="13"/>
  <c r="Q138" i="13"/>
  <c r="Q135" i="13"/>
  <c r="Q151" i="13"/>
  <c r="Q152" i="13"/>
  <c r="Q131" i="13"/>
  <c r="Q132" i="13"/>
  <c r="Q133" i="13"/>
  <c r="Q134" i="13"/>
  <c r="Q121" i="13"/>
  <c r="P89" i="13"/>
  <c r="P199" i="13" s="1"/>
  <c r="O33" i="10"/>
  <c r="O32" i="10"/>
  <c r="O31" i="10"/>
  <c r="O30" i="10"/>
  <c r="O29" i="10"/>
  <c r="O28" i="10"/>
  <c r="O27" i="10"/>
  <c r="O26" i="10"/>
  <c r="O24" i="10"/>
  <c r="O23" i="10"/>
  <c r="O25" i="10"/>
  <c r="O22" i="10"/>
  <c r="O21" i="10"/>
  <c r="O20" i="10"/>
  <c r="O19" i="10"/>
  <c r="P123" i="13"/>
  <c r="P201" i="13" s="1"/>
  <c r="P140" i="13"/>
  <c r="P202" i="13" s="1"/>
  <c r="P157" i="13"/>
  <c r="P203" i="13" s="1"/>
  <c r="N35" i="10"/>
  <c r="N18" i="9"/>
  <c r="C11" i="46" s="1"/>
  <c r="Q161" i="13"/>
  <c r="Q143" i="13"/>
  <c r="Q178" i="13"/>
  <c r="Q109" i="13"/>
  <c r="Q180" i="13"/>
  <c r="Q127" i="13"/>
  <c r="Q92" i="13"/>
  <c r="Q110" i="13"/>
  <c r="Q144" i="13"/>
  <c r="Q126" i="13"/>
  <c r="Q93" i="13"/>
  <c r="Q160" i="13"/>
  <c r="Q177" i="13"/>
  <c r="Q176" i="13"/>
  <c r="Q179" i="13"/>
  <c r="Q142" i="13"/>
  <c r="Q175" i="13"/>
  <c r="Q95" i="13"/>
  <c r="Q141" i="13"/>
  <c r="Q107" i="13"/>
  <c r="Q129" i="13"/>
  <c r="Q162" i="13"/>
  <c r="Q94" i="13"/>
  <c r="Q125" i="13"/>
  <c r="Q146" i="13"/>
  <c r="Q159" i="13"/>
  <c r="Q111" i="13"/>
  <c r="Q158" i="13"/>
  <c r="Q90" i="13"/>
  <c r="Q108" i="13"/>
  <c r="Q91" i="13"/>
  <c r="Q163" i="13"/>
  <c r="Q112" i="13"/>
  <c r="Q128" i="13"/>
  <c r="Q145" i="13"/>
  <c r="P9" i="18"/>
  <c r="R9" i="13"/>
  <c r="R10" i="13" s="1"/>
  <c r="Q9" i="12"/>
  <c r="Q10" i="12" s="1"/>
  <c r="P9" i="10"/>
  <c r="P88" i="12" l="1"/>
  <c r="P77" i="12"/>
  <c r="P76" i="12"/>
  <c r="P86" i="12"/>
  <c r="P78" i="12"/>
  <c r="O66" i="10"/>
  <c r="O61" i="10"/>
  <c r="O60" i="10"/>
  <c r="O59" i="10"/>
  <c r="O63" i="10"/>
  <c r="O68" i="10"/>
  <c r="O55" i="10"/>
  <c r="O54" i="10"/>
  <c r="O64" i="10"/>
  <c r="O58" i="10"/>
  <c r="O57" i="10"/>
  <c r="O62" i="10"/>
  <c r="N73" i="10"/>
  <c r="P8" i="9" s="1"/>
  <c r="O67" i="10"/>
  <c r="O65" i="10"/>
  <c r="O56" i="10"/>
  <c r="P11" i="10"/>
  <c r="P14" i="10"/>
  <c r="P13" i="10"/>
  <c r="P10" i="10"/>
  <c r="P10" i="18"/>
  <c r="P13" i="18"/>
  <c r="P14" i="18"/>
  <c r="R11" i="13"/>
  <c r="R13" i="13"/>
  <c r="R14" i="13"/>
  <c r="P87" i="12"/>
  <c r="Q13" i="12"/>
  <c r="Q14" i="12"/>
  <c r="Q26" i="12"/>
  <c r="Q25" i="12"/>
  <c r="Q24" i="12"/>
  <c r="Q21" i="12"/>
  <c r="Q19" i="12"/>
  <c r="Q20" i="12"/>
  <c r="P11" i="18"/>
  <c r="Q30" i="12"/>
  <c r="Q29" i="12"/>
  <c r="Q31" i="12"/>
  <c r="Q11" i="12"/>
  <c r="R90" i="13"/>
  <c r="Q174" i="13"/>
  <c r="Q204" i="13" s="1"/>
  <c r="O18" i="10"/>
  <c r="P37" i="10"/>
  <c r="P43" i="10"/>
  <c r="P49" i="10"/>
  <c r="P44" i="10"/>
  <c r="P38" i="10"/>
  <c r="P50" i="10"/>
  <c r="P45" i="10"/>
  <c r="P39" i="10"/>
  <c r="P40" i="10"/>
  <c r="P46" i="10"/>
  <c r="P41" i="10"/>
  <c r="P47" i="10"/>
  <c r="P42" i="10"/>
  <c r="P36" i="10"/>
  <c r="P48" i="10"/>
  <c r="Q106" i="13"/>
  <c r="Q200" i="13" s="1"/>
  <c r="R166" i="13"/>
  <c r="R165" i="13"/>
  <c r="R147" i="13"/>
  <c r="R189" i="13"/>
  <c r="R186" i="13"/>
  <c r="R138" i="13"/>
  <c r="R183" i="13"/>
  <c r="R148" i="13"/>
  <c r="R171" i="13"/>
  <c r="R155" i="13"/>
  <c r="R170" i="13"/>
  <c r="R113" i="13"/>
  <c r="R169" i="13"/>
  <c r="R135" i="13"/>
  <c r="R102" i="13"/>
  <c r="R172" i="13"/>
  <c r="R117" i="13"/>
  <c r="R149" i="13"/>
  <c r="R121" i="13"/>
  <c r="R114" i="13"/>
  <c r="R104" i="13"/>
  <c r="R188" i="13"/>
  <c r="R185" i="13"/>
  <c r="R182" i="13"/>
  <c r="R151" i="13"/>
  <c r="R152" i="13"/>
  <c r="R153" i="13"/>
  <c r="R116" i="13"/>
  <c r="R164" i="13"/>
  <c r="R103" i="13"/>
  <c r="R167" i="13"/>
  <c r="R187" i="13"/>
  <c r="R184" i="13"/>
  <c r="R181" i="13"/>
  <c r="R136" i="13"/>
  <c r="R118" i="13"/>
  <c r="R115" i="13"/>
  <c r="R96" i="13"/>
  <c r="R98" i="13"/>
  <c r="R100" i="13"/>
  <c r="R168" i="13"/>
  <c r="R101" i="13"/>
  <c r="R99" i="13"/>
  <c r="R119" i="13"/>
  <c r="R154" i="13"/>
  <c r="R137" i="13"/>
  <c r="R134" i="13"/>
  <c r="R150" i="13"/>
  <c r="R130" i="13"/>
  <c r="R131" i="13"/>
  <c r="R132" i="13"/>
  <c r="R133" i="13"/>
  <c r="R120" i="13"/>
  <c r="R97" i="13"/>
  <c r="R124" i="13"/>
  <c r="P33" i="10"/>
  <c r="P32" i="10"/>
  <c r="P31" i="10"/>
  <c r="P30" i="10"/>
  <c r="P29" i="10"/>
  <c r="P28" i="10"/>
  <c r="P27" i="10"/>
  <c r="P26" i="10"/>
  <c r="P24" i="10"/>
  <c r="P25" i="10"/>
  <c r="P23" i="10"/>
  <c r="P21" i="10"/>
  <c r="P22" i="10"/>
  <c r="P19" i="10"/>
  <c r="P20" i="10"/>
  <c r="Q140" i="13"/>
  <c r="Q202" i="13" s="1"/>
  <c r="Q89" i="13"/>
  <c r="Q199" i="13" s="1"/>
  <c r="Q123" i="13"/>
  <c r="Q201" i="13" s="1"/>
  <c r="Q157" i="13"/>
  <c r="Q203" i="13" s="1"/>
  <c r="O35" i="10"/>
  <c r="O18" i="9"/>
  <c r="C12" i="46" s="1"/>
  <c r="R161" i="13"/>
  <c r="R126" i="13"/>
  <c r="R178" i="13"/>
  <c r="R110" i="13"/>
  <c r="R109" i="13"/>
  <c r="R144" i="13"/>
  <c r="R143" i="13"/>
  <c r="R127" i="13"/>
  <c r="R92" i="13"/>
  <c r="R93" i="13"/>
  <c r="R160" i="13"/>
  <c r="R180" i="13"/>
  <c r="R177" i="13"/>
  <c r="R175" i="13"/>
  <c r="R176" i="13"/>
  <c r="R142" i="13"/>
  <c r="R179" i="13"/>
  <c r="R95" i="13"/>
  <c r="R112" i="13"/>
  <c r="R141" i="13"/>
  <c r="R107" i="13"/>
  <c r="R129" i="13"/>
  <c r="R162" i="13"/>
  <c r="R94" i="13"/>
  <c r="R125" i="13"/>
  <c r="R146" i="13"/>
  <c r="R159" i="13"/>
  <c r="R128" i="13"/>
  <c r="R145" i="13"/>
  <c r="R158" i="13"/>
  <c r="R108" i="13"/>
  <c r="R91" i="13"/>
  <c r="R163" i="13"/>
  <c r="R111" i="13"/>
  <c r="Q9" i="18"/>
  <c r="S9" i="13"/>
  <c r="S10" i="13" s="1"/>
  <c r="R9" i="12"/>
  <c r="R10" i="12" s="1"/>
  <c r="Q9" i="10"/>
  <c r="Q77" i="12" l="1"/>
  <c r="Q76" i="12"/>
  <c r="Q78" i="12"/>
  <c r="Q86" i="12"/>
  <c r="Q87" i="12"/>
  <c r="Q88" i="12"/>
  <c r="P61" i="10"/>
  <c r="P55" i="10"/>
  <c r="P63" i="10"/>
  <c r="P57" i="10"/>
  <c r="P68" i="10"/>
  <c r="P66" i="10"/>
  <c r="P59" i="10"/>
  <c r="O73" i="10"/>
  <c r="Q8" i="9" s="1"/>
  <c r="P56" i="10"/>
  <c r="P54" i="10"/>
  <c r="P65" i="10"/>
  <c r="P62" i="10"/>
  <c r="P60" i="10"/>
  <c r="P64" i="10"/>
  <c r="P58" i="10"/>
  <c r="P67" i="10"/>
  <c r="Q11" i="10"/>
  <c r="Q13" i="10"/>
  <c r="Q14" i="10"/>
  <c r="Q10" i="10"/>
  <c r="Q10" i="18"/>
  <c r="Q13" i="18"/>
  <c r="Q14" i="18"/>
  <c r="S13" i="13"/>
  <c r="S14" i="13"/>
  <c r="R13" i="12"/>
  <c r="R14" i="12"/>
  <c r="R19" i="12"/>
  <c r="R25" i="12"/>
  <c r="R26" i="12"/>
  <c r="R24" i="12"/>
  <c r="R21" i="12"/>
  <c r="R20" i="12"/>
  <c r="Q11" i="18"/>
  <c r="R29" i="12"/>
  <c r="R30" i="12"/>
  <c r="R31" i="12"/>
  <c r="S11" i="13"/>
  <c r="R11" i="12"/>
  <c r="R174" i="13"/>
  <c r="R204" i="13" s="1"/>
  <c r="P18" i="10"/>
  <c r="Q43" i="10"/>
  <c r="Q37" i="10"/>
  <c r="Q49" i="10"/>
  <c r="Q44" i="10"/>
  <c r="Q38" i="10"/>
  <c r="Q50" i="10"/>
  <c r="Q45" i="10"/>
  <c r="Q39" i="10"/>
  <c r="Q40" i="10"/>
  <c r="Q46" i="10"/>
  <c r="Q41" i="10"/>
  <c r="Q47" i="10"/>
  <c r="Q42" i="10"/>
  <c r="Q48" i="10"/>
  <c r="Q36" i="10"/>
  <c r="R106" i="13"/>
  <c r="R200" i="13" s="1"/>
  <c r="R123" i="13"/>
  <c r="R201" i="13" s="1"/>
  <c r="S165" i="13"/>
  <c r="S147" i="13"/>
  <c r="S164" i="13"/>
  <c r="S154" i="13"/>
  <c r="S188" i="13"/>
  <c r="S151" i="13"/>
  <c r="S185" i="13"/>
  <c r="S153" i="13"/>
  <c r="S182" i="13"/>
  <c r="S170" i="13"/>
  <c r="S150" i="13"/>
  <c r="S137" i="13"/>
  <c r="S169" i="13"/>
  <c r="S135" i="13"/>
  <c r="S102" i="13"/>
  <c r="S172" i="13"/>
  <c r="S166" i="13"/>
  <c r="S189" i="13"/>
  <c r="S186" i="13"/>
  <c r="S183" i="13"/>
  <c r="S117" i="13"/>
  <c r="S114" i="13"/>
  <c r="S104" i="13"/>
  <c r="S168" i="13"/>
  <c r="S101" i="13"/>
  <c r="S171" i="13"/>
  <c r="S134" i="13"/>
  <c r="S152" i="13"/>
  <c r="S116" i="13"/>
  <c r="S103" i="13"/>
  <c r="S167" i="13"/>
  <c r="S187" i="13"/>
  <c r="S184" i="13"/>
  <c r="S181" i="13"/>
  <c r="S155" i="13"/>
  <c r="S118" i="13"/>
  <c r="S115" i="13"/>
  <c r="S113" i="13"/>
  <c r="S98" i="13"/>
  <c r="S100" i="13"/>
  <c r="S97" i="13"/>
  <c r="S120" i="13"/>
  <c r="S99" i="13"/>
  <c r="S96" i="13"/>
  <c r="S136" i="13"/>
  <c r="S148" i="13"/>
  <c r="S149" i="13"/>
  <c r="S133" i="13"/>
  <c r="S121" i="13"/>
  <c r="S138" i="13"/>
  <c r="S130" i="13"/>
  <c r="S131" i="13"/>
  <c r="S132" i="13"/>
  <c r="S119" i="13"/>
  <c r="S124" i="13"/>
  <c r="R89" i="13"/>
  <c r="R199" i="13" s="1"/>
  <c r="Q33" i="10"/>
  <c r="Q32" i="10"/>
  <c r="Q31" i="10"/>
  <c r="Q30" i="10"/>
  <c r="Q29" i="10"/>
  <c r="Q28" i="10"/>
  <c r="Q27" i="10"/>
  <c r="Q26" i="10"/>
  <c r="Q24" i="10"/>
  <c r="Q25" i="10"/>
  <c r="Q23" i="10"/>
  <c r="Q21" i="10"/>
  <c r="Q22" i="10"/>
  <c r="Q19" i="10"/>
  <c r="Q20" i="10"/>
  <c r="R140" i="13"/>
  <c r="R202" i="13" s="1"/>
  <c r="R157" i="13"/>
  <c r="R203" i="13" s="1"/>
  <c r="P35" i="10"/>
  <c r="P18" i="9"/>
  <c r="C13" i="46" s="1"/>
  <c r="S144" i="13"/>
  <c r="S126" i="13"/>
  <c r="S110" i="13"/>
  <c r="S180" i="13"/>
  <c r="S143" i="13"/>
  <c r="S127" i="13"/>
  <c r="S93" i="13"/>
  <c r="S109" i="13"/>
  <c r="S92" i="13"/>
  <c r="S178" i="13"/>
  <c r="S160" i="13"/>
  <c r="S161" i="13"/>
  <c r="S177" i="13"/>
  <c r="S142" i="13"/>
  <c r="S176" i="13"/>
  <c r="S95" i="13"/>
  <c r="S175" i="13"/>
  <c r="S179" i="13"/>
  <c r="S145" i="13"/>
  <c r="S91" i="13"/>
  <c r="S90" i="13"/>
  <c r="S112" i="13"/>
  <c r="S141" i="13"/>
  <c r="S107" i="13"/>
  <c r="S129" i="13"/>
  <c r="S162" i="13"/>
  <c r="S94" i="13"/>
  <c r="S125" i="13"/>
  <c r="S146" i="13"/>
  <c r="S111" i="13"/>
  <c r="S128" i="13"/>
  <c r="S159" i="13"/>
  <c r="S158" i="13"/>
  <c r="S108" i="13"/>
  <c r="S163" i="13"/>
  <c r="R9" i="18"/>
  <c r="T9" i="13"/>
  <c r="T10" i="13" s="1"/>
  <c r="S9" i="12"/>
  <c r="S10" i="12" s="1"/>
  <c r="R9" i="10"/>
  <c r="R88" i="12" l="1"/>
  <c r="R87" i="12"/>
  <c r="R76" i="12"/>
  <c r="R77" i="12"/>
  <c r="R78" i="12"/>
  <c r="R86" i="12"/>
  <c r="Q55" i="10"/>
  <c r="Q61" i="10"/>
  <c r="Q62" i="10"/>
  <c r="Q67" i="10"/>
  <c r="Q60" i="10"/>
  <c r="Q58" i="10"/>
  <c r="Q66" i="10"/>
  <c r="Q59" i="10"/>
  <c r="Q57" i="10"/>
  <c r="Q65" i="10"/>
  <c r="Q63" i="10"/>
  <c r="Q68" i="10"/>
  <c r="Q54" i="10"/>
  <c r="P73" i="10"/>
  <c r="R8" i="9" s="1"/>
  <c r="Q64" i="10"/>
  <c r="Q56" i="10"/>
  <c r="R11" i="10"/>
  <c r="R13" i="10"/>
  <c r="R14" i="10"/>
  <c r="R10" i="10"/>
  <c r="R10" i="18"/>
  <c r="R13" i="18"/>
  <c r="R14" i="18"/>
  <c r="T13" i="13"/>
  <c r="T14" i="13"/>
  <c r="S13" i="12"/>
  <c r="S14" i="12"/>
  <c r="S19" i="12"/>
  <c r="S26" i="12"/>
  <c r="S25" i="12"/>
  <c r="S20" i="12"/>
  <c r="S24" i="12"/>
  <c r="S21" i="12"/>
  <c r="R11" i="18"/>
  <c r="S29" i="12"/>
  <c r="S31" i="12"/>
  <c r="S30" i="12"/>
  <c r="T11" i="13"/>
  <c r="S11" i="12"/>
  <c r="S174" i="13"/>
  <c r="S204" i="13" s="1"/>
  <c r="Q18" i="10"/>
  <c r="R36" i="10"/>
  <c r="R49" i="10"/>
  <c r="R44" i="10"/>
  <c r="R37" i="10"/>
  <c r="R50" i="10"/>
  <c r="R45" i="10"/>
  <c r="R39" i="10"/>
  <c r="R38" i="10"/>
  <c r="R40" i="10"/>
  <c r="R46" i="10"/>
  <c r="R41" i="10"/>
  <c r="R47" i="10"/>
  <c r="R42" i="10"/>
  <c r="R48" i="10"/>
  <c r="R43" i="10"/>
  <c r="S123" i="13"/>
  <c r="S201" i="13" s="1"/>
  <c r="S89" i="13"/>
  <c r="S199" i="13" s="1"/>
  <c r="T164" i="13"/>
  <c r="T154" i="13"/>
  <c r="T187" i="13"/>
  <c r="T184" i="13"/>
  <c r="T181" i="13"/>
  <c r="T172" i="13"/>
  <c r="T169" i="13"/>
  <c r="T168" i="13"/>
  <c r="T166" i="13"/>
  <c r="T189" i="13"/>
  <c r="T186" i="13"/>
  <c r="T183" i="13"/>
  <c r="T138" i="13"/>
  <c r="T117" i="13"/>
  <c r="T148" i="13"/>
  <c r="T114" i="13"/>
  <c r="T149" i="13"/>
  <c r="T104" i="13"/>
  <c r="T101" i="13"/>
  <c r="T171" i="13"/>
  <c r="T165" i="13"/>
  <c r="T150" i="13"/>
  <c r="T188" i="13"/>
  <c r="T185" i="13"/>
  <c r="T182" i="13"/>
  <c r="T152" i="13"/>
  <c r="T116" i="13"/>
  <c r="T153" i="13"/>
  <c r="T103" i="13"/>
  <c r="T167" i="13"/>
  <c r="T170" i="13"/>
  <c r="T119" i="13"/>
  <c r="T155" i="13"/>
  <c r="T136" i="13"/>
  <c r="T118" i="13"/>
  <c r="T133" i="13"/>
  <c r="T115" i="13"/>
  <c r="T113" i="13"/>
  <c r="T102" i="13"/>
  <c r="T151" i="13"/>
  <c r="T98" i="13"/>
  <c r="T100" i="13"/>
  <c r="T97" i="13"/>
  <c r="T99" i="13"/>
  <c r="T96" i="13"/>
  <c r="T134" i="13"/>
  <c r="T135" i="13"/>
  <c r="T147" i="13"/>
  <c r="T132" i="13"/>
  <c r="T120" i="13"/>
  <c r="T137" i="13"/>
  <c r="T130" i="13"/>
  <c r="T131" i="13"/>
  <c r="T121" i="13"/>
  <c r="T124" i="13"/>
  <c r="S106" i="13"/>
  <c r="S200" i="13" s="1"/>
  <c r="S140" i="13"/>
  <c r="S202" i="13" s="1"/>
  <c r="R33" i="10"/>
  <c r="R32" i="10"/>
  <c r="R31" i="10"/>
  <c r="R30" i="10"/>
  <c r="R29" i="10"/>
  <c r="R28" i="10"/>
  <c r="R27" i="10"/>
  <c r="R26" i="10"/>
  <c r="R25" i="10"/>
  <c r="R24" i="10"/>
  <c r="R22" i="10"/>
  <c r="R20" i="10"/>
  <c r="R23" i="10"/>
  <c r="R19" i="10"/>
  <c r="R21" i="10"/>
  <c r="S157" i="13"/>
  <c r="S203" i="13" s="1"/>
  <c r="Q35" i="10"/>
  <c r="Q18" i="9"/>
  <c r="C14" i="46" s="1"/>
  <c r="T144" i="13"/>
  <c r="T177" i="13"/>
  <c r="T110" i="13"/>
  <c r="T126" i="13"/>
  <c r="T93" i="13"/>
  <c r="T160" i="13"/>
  <c r="T180" i="13"/>
  <c r="T143" i="13"/>
  <c r="T109" i="13"/>
  <c r="T178" i="13"/>
  <c r="T92" i="13"/>
  <c r="T127" i="13"/>
  <c r="T161" i="13"/>
  <c r="T176" i="13"/>
  <c r="T95" i="13"/>
  <c r="T142" i="13"/>
  <c r="T179" i="13"/>
  <c r="T175" i="13"/>
  <c r="T128" i="13"/>
  <c r="T108" i="13"/>
  <c r="T145" i="13"/>
  <c r="T91" i="13"/>
  <c r="T90" i="13"/>
  <c r="T112" i="13"/>
  <c r="T141" i="13"/>
  <c r="T107" i="13"/>
  <c r="T162" i="13"/>
  <c r="T94" i="13"/>
  <c r="T129" i="13"/>
  <c r="T146" i="13"/>
  <c r="T111" i="13"/>
  <c r="T125" i="13"/>
  <c r="T159" i="13"/>
  <c r="T158" i="13"/>
  <c r="T163" i="13"/>
  <c r="S9" i="18"/>
  <c r="U9" i="13"/>
  <c r="U10" i="13" s="1"/>
  <c r="T9" i="12"/>
  <c r="T10" i="12" s="1"/>
  <c r="S9" i="10"/>
  <c r="S88" i="12" l="1"/>
  <c r="S86" i="12"/>
  <c r="S77" i="12"/>
  <c r="S87" i="12"/>
  <c r="S76" i="12"/>
  <c r="R54" i="10"/>
  <c r="S78" i="12"/>
  <c r="R55" i="10"/>
  <c r="R62" i="10"/>
  <c r="R67" i="10"/>
  <c r="R63" i="10"/>
  <c r="R68" i="10"/>
  <c r="Q73" i="10"/>
  <c r="S8" i="9" s="1"/>
  <c r="R59" i="10"/>
  <c r="R61" i="10"/>
  <c r="R64" i="10"/>
  <c r="R66" i="10"/>
  <c r="R58" i="10"/>
  <c r="R56" i="10"/>
  <c r="R60" i="10"/>
  <c r="R65" i="10"/>
  <c r="R57" i="10"/>
  <c r="S11" i="10"/>
  <c r="S13" i="10"/>
  <c r="S14" i="10"/>
  <c r="S10" i="10"/>
  <c r="S10" i="18"/>
  <c r="S13" i="18"/>
  <c r="S14" i="18"/>
  <c r="U13" i="13"/>
  <c r="U14" i="13"/>
  <c r="T13" i="12"/>
  <c r="T14" i="12"/>
  <c r="T19" i="12"/>
  <c r="T26" i="12"/>
  <c r="T25" i="12"/>
  <c r="T20" i="12"/>
  <c r="T24" i="12"/>
  <c r="T21" i="12"/>
  <c r="S11" i="18"/>
  <c r="T30" i="12"/>
  <c r="T29" i="12"/>
  <c r="T31" i="12"/>
  <c r="U11" i="13"/>
  <c r="T11" i="12"/>
  <c r="T174" i="13"/>
  <c r="T204" i="13" s="1"/>
  <c r="R18" i="10"/>
  <c r="S49" i="10"/>
  <c r="S44" i="10"/>
  <c r="S36" i="10"/>
  <c r="S37" i="10"/>
  <c r="S50" i="10"/>
  <c r="S45" i="10"/>
  <c r="S39" i="10"/>
  <c r="S38" i="10"/>
  <c r="S40" i="10"/>
  <c r="S46" i="10"/>
  <c r="S41" i="10"/>
  <c r="S47" i="10"/>
  <c r="S42" i="10"/>
  <c r="S48" i="10"/>
  <c r="S43" i="10"/>
  <c r="T106" i="13"/>
  <c r="T200" i="13" s="1"/>
  <c r="T140" i="13"/>
  <c r="T202" i="13" s="1"/>
  <c r="T123" i="13"/>
  <c r="T201" i="13" s="1"/>
  <c r="T89" i="13"/>
  <c r="T199" i="13" s="1"/>
  <c r="U136" i="13"/>
  <c r="U186" i="13"/>
  <c r="U183" i="13"/>
  <c r="U171" i="13"/>
  <c r="U155" i="13"/>
  <c r="U168" i="13"/>
  <c r="U167" i="13"/>
  <c r="U152" i="13"/>
  <c r="U189" i="13"/>
  <c r="U172" i="13"/>
  <c r="U169" i="13"/>
  <c r="U138" i="13"/>
  <c r="U147" i="13"/>
  <c r="U117" i="13"/>
  <c r="U148" i="13"/>
  <c r="U114" i="13"/>
  <c r="U149" i="13"/>
  <c r="U104" i="13"/>
  <c r="U132" i="13"/>
  <c r="U101" i="13"/>
  <c r="U165" i="13"/>
  <c r="U150" i="13"/>
  <c r="U124" i="13"/>
  <c r="U188" i="13"/>
  <c r="U185" i="13"/>
  <c r="U182" i="13"/>
  <c r="U151" i="13"/>
  <c r="U120" i="13"/>
  <c r="U116" i="13"/>
  <c r="U153" i="13"/>
  <c r="U103" i="13"/>
  <c r="U154" i="13"/>
  <c r="U170" i="13"/>
  <c r="U164" i="13"/>
  <c r="U187" i="13"/>
  <c r="U184" i="13"/>
  <c r="U181" i="13"/>
  <c r="U118" i="13"/>
  <c r="U133" i="13"/>
  <c r="U115" i="13"/>
  <c r="U113" i="13"/>
  <c r="U137" i="13"/>
  <c r="U102" i="13"/>
  <c r="U166" i="13"/>
  <c r="U135" i="13"/>
  <c r="U99" i="13"/>
  <c r="U100" i="13"/>
  <c r="U97" i="13"/>
  <c r="U98" i="13"/>
  <c r="U96" i="13"/>
  <c r="U134" i="13"/>
  <c r="U119" i="13"/>
  <c r="U131" i="13"/>
  <c r="U130" i="13"/>
  <c r="U121" i="13"/>
  <c r="S33" i="10"/>
  <c r="S32" i="10"/>
  <c r="S31" i="10"/>
  <c r="S30" i="10"/>
  <c r="S29" i="10"/>
  <c r="S28" i="10"/>
  <c r="S27" i="10"/>
  <c r="S26" i="10"/>
  <c r="S25" i="10"/>
  <c r="S24" i="10"/>
  <c r="S21" i="10"/>
  <c r="S22" i="10"/>
  <c r="S23" i="10"/>
  <c r="S20" i="10"/>
  <c r="S19" i="10"/>
  <c r="T157" i="13"/>
  <c r="T203" i="13" s="1"/>
  <c r="R35" i="10"/>
  <c r="R18" i="9"/>
  <c r="C15" i="46" s="1"/>
  <c r="U177" i="13"/>
  <c r="U144" i="13"/>
  <c r="U160" i="13"/>
  <c r="U110" i="13"/>
  <c r="U180" i="13"/>
  <c r="U109" i="13"/>
  <c r="U127" i="13"/>
  <c r="U126" i="13"/>
  <c r="U93" i="13"/>
  <c r="U143" i="13"/>
  <c r="U92" i="13"/>
  <c r="U161" i="13"/>
  <c r="U178" i="13"/>
  <c r="U95" i="13"/>
  <c r="U179" i="13"/>
  <c r="U176" i="13"/>
  <c r="U175" i="13"/>
  <c r="U142" i="13"/>
  <c r="U111" i="13"/>
  <c r="U158" i="13"/>
  <c r="U128" i="13"/>
  <c r="U108" i="13"/>
  <c r="U145" i="13"/>
  <c r="U91" i="13"/>
  <c r="U90" i="13"/>
  <c r="U141" i="13"/>
  <c r="U107" i="13"/>
  <c r="U129" i="13"/>
  <c r="U125" i="13"/>
  <c r="U163" i="13"/>
  <c r="U162" i="13"/>
  <c r="U146" i="13"/>
  <c r="U112" i="13"/>
  <c r="U94" i="13"/>
  <c r="U159" i="13"/>
  <c r="T9" i="18"/>
  <c r="V9" i="13"/>
  <c r="V10" i="13" s="1"/>
  <c r="U9" i="12"/>
  <c r="U10" i="12" s="1"/>
  <c r="T9" i="10"/>
  <c r="T78" i="12" l="1"/>
  <c r="T77" i="12"/>
  <c r="T87" i="12"/>
  <c r="T88" i="12"/>
  <c r="T86" i="12"/>
  <c r="T76" i="12"/>
  <c r="S62" i="10"/>
  <c r="S67" i="10"/>
  <c r="S57" i="10"/>
  <c r="S63" i="10"/>
  <c r="S68" i="10"/>
  <c r="S55" i="10"/>
  <c r="S54" i="10"/>
  <c r="R73" i="10"/>
  <c r="T8" i="9" s="1"/>
  <c r="S56" i="10"/>
  <c r="S65" i="10"/>
  <c r="S66" i="10"/>
  <c r="S59" i="10"/>
  <c r="S64" i="10"/>
  <c r="S61" i="10"/>
  <c r="S60" i="10"/>
  <c r="S58" i="10"/>
  <c r="T11" i="10"/>
  <c r="T13" i="10"/>
  <c r="T14" i="10"/>
  <c r="T10" i="10"/>
  <c r="T10" i="18"/>
  <c r="T13" i="18"/>
  <c r="T14" i="18"/>
  <c r="V14" i="13"/>
  <c r="V13" i="13"/>
  <c r="U14" i="12"/>
  <c r="U13" i="12"/>
  <c r="U19" i="12"/>
  <c r="U26" i="12"/>
  <c r="U20" i="12"/>
  <c r="U24" i="12"/>
  <c r="U25" i="12"/>
  <c r="U21" i="12"/>
  <c r="T11" i="18"/>
  <c r="U31" i="12"/>
  <c r="U30" i="12"/>
  <c r="U29" i="12"/>
  <c r="V11" i="13"/>
  <c r="U11" i="12"/>
  <c r="U174" i="13"/>
  <c r="U204" i="13" s="1"/>
  <c r="S18" i="10"/>
  <c r="T44" i="10"/>
  <c r="T36" i="10"/>
  <c r="T50" i="10"/>
  <c r="T45" i="10"/>
  <c r="T39" i="10"/>
  <c r="T37" i="10"/>
  <c r="T40" i="10"/>
  <c r="T46" i="10"/>
  <c r="T38" i="10"/>
  <c r="T41" i="10"/>
  <c r="T47" i="10"/>
  <c r="T42" i="10"/>
  <c r="T48" i="10"/>
  <c r="T43" i="10"/>
  <c r="T49" i="10"/>
  <c r="U106" i="13"/>
  <c r="U200" i="13" s="1"/>
  <c r="U140" i="13"/>
  <c r="U202" i="13" s="1"/>
  <c r="V149" i="13"/>
  <c r="V185" i="13"/>
  <c r="V153" i="13"/>
  <c r="V138" i="13"/>
  <c r="V182" i="13"/>
  <c r="V148" i="13"/>
  <c r="V170" i="13"/>
  <c r="V150" i="13"/>
  <c r="V167" i="13"/>
  <c r="V152" i="13"/>
  <c r="V166" i="13"/>
  <c r="V186" i="13"/>
  <c r="V183" i="13"/>
  <c r="V147" i="13"/>
  <c r="V117" i="13"/>
  <c r="V114" i="13"/>
  <c r="V104" i="13"/>
  <c r="V132" i="13"/>
  <c r="V101" i="13"/>
  <c r="V165" i="13"/>
  <c r="V188" i="13"/>
  <c r="V171" i="13"/>
  <c r="V168" i="13"/>
  <c r="V151" i="13"/>
  <c r="V134" i="13"/>
  <c r="V124" i="13"/>
  <c r="V103" i="13"/>
  <c r="V154" i="13"/>
  <c r="V164" i="13"/>
  <c r="V187" i="13"/>
  <c r="V184" i="13"/>
  <c r="V181" i="13"/>
  <c r="V131" i="13"/>
  <c r="V119" i="13"/>
  <c r="V155" i="13"/>
  <c r="V118" i="13"/>
  <c r="V136" i="13"/>
  <c r="V115" i="13"/>
  <c r="V113" i="13"/>
  <c r="V137" i="13"/>
  <c r="V102" i="13"/>
  <c r="V135" i="13"/>
  <c r="V189" i="13"/>
  <c r="V172" i="13"/>
  <c r="V169" i="13"/>
  <c r="V116" i="13"/>
  <c r="V100" i="13"/>
  <c r="V97" i="13"/>
  <c r="V98" i="13"/>
  <c r="V99" i="13"/>
  <c r="V96" i="13"/>
  <c r="V130" i="13"/>
  <c r="V120" i="13"/>
  <c r="V133" i="13"/>
  <c r="V121" i="13"/>
  <c r="S18" i="9"/>
  <c r="C16" i="46" s="1"/>
  <c r="U89" i="13"/>
  <c r="U199" i="13" s="1"/>
  <c r="U123" i="13"/>
  <c r="U201" i="13" s="1"/>
  <c r="T33" i="10"/>
  <c r="T32" i="10"/>
  <c r="T31" i="10"/>
  <c r="T30" i="10"/>
  <c r="T29" i="10"/>
  <c r="T28" i="10"/>
  <c r="T27" i="10"/>
  <c r="T26" i="10"/>
  <c r="T25" i="10"/>
  <c r="T24" i="10"/>
  <c r="T22" i="10"/>
  <c r="T23" i="10"/>
  <c r="T20" i="10"/>
  <c r="T21" i="10"/>
  <c r="T19" i="10"/>
  <c r="U157" i="13"/>
  <c r="U203" i="13" s="1"/>
  <c r="S35" i="10"/>
  <c r="V161" i="13"/>
  <c r="V126" i="13"/>
  <c r="V144" i="13"/>
  <c r="V180" i="13"/>
  <c r="V92" i="13"/>
  <c r="V178" i="13"/>
  <c r="V110" i="13"/>
  <c r="V127" i="13"/>
  <c r="V143" i="13"/>
  <c r="V93" i="13"/>
  <c r="V177" i="13"/>
  <c r="V109" i="13"/>
  <c r="V160" i="13"/>
  <c r="V179" i="13"/>
  <c r="V95" i="13"/>
  <c r="V175" i="13"/>
  <c r="V142" i="13"/>
  <c r="V176" i="13"/>
  <c r="V146" i="13"/>
  <c r="V159" i="13"/>
  <c r="V111" i="13"/>
  <c r="V158" i="13"/>
  <c r="V128" i="13"/>
  <c r="V108" i="13"/>
  <c r="V145" i="13"/>
  <c r="V91" i="13"/>
  <c r="V90" i="13"/>
  <c r="V112" i="13"/>
  <c r="V129" i="13"/>
  <c r="V163" i="13"/>
  <c r="V94" i="13"/>
  <c r="V125" i="13"/>
  <c r="V141" i="13"/>
  <c r="V162" i="13"/>
  <c r="V107" i="13"/>
  <c r="U9" i="18"/>
  <c r="W9" i="13"/>
  <c r="W10" i="13" s="1"/>
  <c r="V9" i="12"/>
  <c r="V10" i="12" s="1"/>
  <c r="U9" i="10"/>
  <c r="U88" i="12" l="1"/>
  <c r="U76" i="12"/>
  <c r="T62" i="10"/>
  <c r="T64" i="10"/>
  <c r="T58" i="10"/>
  <c r="T55" i="10"/>
  <c r="T57" i="10"/>
  <c r="T63" i="10"/>
  <c r="T56" i="10"/>
  <c r="T68" i="10"/>
  <c r="S73" i="10"/>
  <c r="U8" i="9" s="1"/>
  <c r="U78" i="12"/>
  <c r="U87" i="12"/>
  <c r="U86" i="12"/>
  <c r="U77" i="12"/>
  <c r="T59" i="10"/>
  <c r="T67" i="10"/>
  <c r="T61" i="10"/>
  <c r="T66" i="10"/>
  <c r="T60" i="10"/>
  <c r="T65" i="10"/>
  <c r="T54" i="10"/>
  <c r="U11" i="10"/>
  <c r="U13" i="10"/>
  <c r="U14" i="10"/>
  <c r="U10" i="10"/>
  <c r="U10" i="18"/>
  <c r="U14" i="18"/>
  <c r="U13" i="18"/>
  <c r="W14" i="13"/>
  <c r="W13" i="13"/>
  <c r="V14" i="12"/>
  <c r="V13" i="12"/>
  <c r="V20" i="12"/>
  <c r="V19" i="12"/>
  <c r="V26" i="12"/>
  <c r="V24" i="12"/>
  <c r="V25" i="12"/>
  <c r="V21" i="12"/>
  <c r="U11" i="18"/>
  <c r="V29" i="12"/>
  <c r="V31" i="12"/>
  <c r="V30" i="12"/>
  <c r="W11" i="13"/>
  <c r="V11" i="12"/>
  <c r="V174" i="13"/>
  <c r="V204" i="13" s="1"/>
  <c r="T18" i="10"/>
  <c r="U50" i="10"/>
  <c r="U45" i="10"/>
  <c r="U39" i="10"/>
  <c r="U36" i="10"/>
  <c r="U37" i="10"/>
  <c r="U40" i="10"/>
  <c r="U46" i="10"/>
  <c r="U41" i="10"/>
  <c r="U38" i="10"/>
  <c r="U47" i="10"/>
  <c r="U42" i="10"/>
  <c r="U48" i="10"/>
  <c r="U43" i="10"/>
  <c r="U49" i="10"/>
  <c r="U44" i="10"/>
  <c r="V89" i="13"/>
  <c r="V199" i="13" s="1"/>
  <c r="U33" i="10"/>
  <c r="U32" i="10"/>
  <c r="U31" i="10"/>
  <c r="U30" i="10"/>
  <c r="U29" i="10"/>
  <c r="U27" i="10"/>
  <c r="U26" i="10"/>
  <c r="U28" i="10"/>
  <c r="U25" i="10"/>
  <c r="U24" i="10"/>
  <c r="U22" i="10"/>
  <c r="U23" i="10"/>
  <c r="U20" i="10"/>
  <c r="U21" i="10"/>
  <c r="U19" i="10"/>
  <c r="V106" i="13"/>
  <c r="V200" i="13" s="1"/>
  <c r="V140" i="13"/>
  <c r="V202" i="13" s="1"/>
  <c r="V123" i="13"/>
  <c r="V201" i="13" s="1"/>
  <c r="W149" i="13"/>
  <c r="W189" i="13"/>
  <c r="W184" i="13"/>
  <c r="W181" i="13"/>
  <c r="W172" i="13"/>
  <c r="W169" i="13"/>
  <c r="W137" i="13"/>
  <c r="W166" i="13"/>
  <c r="W165" i="13"/>
  <c r="W147" i="13"/>
  <c r="W117" i="13"/>
  <c r="W130" i="13"/>
  <c r="W114" i="13"/>
  <c r="W148" i="13"/>
  <c r="W104" i="13"/>
  <c r="W101" i="13"/>
  <c r="W188" i="13"/>
  <c r="W171" i="13"/>
  <c r="W168" i="13"/>
  <c r="W151" i="13"/>
  <c r="W150" i="13"/>
  <c r="W185" i="13"/>
  <c r="W182" i="13"/>
  <c r="W134" i="13"/>
  <c r="W120" i="13"/>
  <c r="W116" i="13"/>
  <c r="W153" i="13"/>
  <c r="W103" i="13"/>
  <c r="W154" i="13"/>
  <c r="W164" i="13"/>
  <c r="W187" i="13"/>
  <c r="W170" i="13"/>
  <c r="W167" i="13"/>
  <c r="W131" i="13"/>
  <c r="W119" i="13"/>
  <c r="W155" i="13"/>
  <c r="W118" i="13"/>
  <c r="W136" i="13"/>
  <c r="W115" i="13"/>
  <c r="W133" i="13"/>
  <c r="W113" i="13"/>
  <c r="W102" i="13"/>
  <c r="W135" i="13"/>
  <c r="W186" i="13"/>
  <c r="W183" i="13"/>
  <c r="W138" i="13"/>
  <c r="W100" i="13"/>
  <c r="W97" i="13"/>
  <c r="W99" i="13"/>
  <c r="W96" i="13"/>
  <c r="W98" i="13"/>
  <c r="W152" i="13"/>
  <c r="W121" i="13"/>
  <c r="W124" i="13"/>
  <c r="W132" i="13"/>
  <c r="V157" i="13"/>
  <c r="V203" i="13" s="1"/>
  <c r="T35" i="10"/>
  <c r="T18" i="9"/>
  <c r="C17" i="46" s="1"/>
  <c r="W160" i="13"/>
  <c r="W161" i="13"/>
  <c r="W143" i="13"/>
  <c r="W144" i="13"/>
  <c r="W126" i="13"/>
  <c r="W178" i="13"/>
  <c r="W109" i="13"/>
  <c r="W127" i="13"/>
  <c r="W177" i="13"/>
  <c r="W110" i="13"/>
  <c r="W92" i="13"/>
  <c r="W180" i="13"/>
  <c r="W93" i="13"/>
  <c r="W175" i="13"/>
  <c r="W142" i="13"/>
  <c r="W179" i="13"/>
  <c r="W176" i="13"/>
  <c r="W95" i="13"/>
  <c r="W125" i="13"/>
  <c r="W146" i="13"/>
  <c r="W159" i="13"/>
  <c r="W111" i="13"/>
  <c r="W158" i="13"/>
  <c r="W128" i="13"/>
  <c r="W108" i="13"/>
  <c r="W145" i="13"/>
  <c r="W91" i="13"/>
  <c r="W90" i="13"/>
  <c r="W163" i="13"/>
  <c r="W129" i="13"/>
  <c r="W107" i="13"/>
  <c r="W94" i="13"/>
  <c r="W141" i="13"/>
  <c r="W162" i="13"/>
  <c r="W112" i="13"/>
  <c r="V9" i="18"/>
  <c r="X9" i="13"/>
  <c r="X10" i="13" s="1"/>
  <c r="W9" i="12"/>
  <c r="W10" i="12" s="1"/>
  <c r="V9" i="10"/>
  <c r="U60" i="10" l="1"/>
  <c r="U56" i="10"/>
  <c r="U66" i="10"/>
  <c r="U65" i="10"/>
  <c r="U64" i="10"/>
  <c r="U63" i="10"/>
  <c r="U68" i="10"/>
  <c r="U59" i="10"/>
  <c r="T73" i="10"/>
  <c r="V8" i="9" s="1"/>
  <c r="V78" i="12"/>
  <c r="V87" i="12"/>
  <c r="V86" i="12"/>
  <c r="V88" i="12"/>
  <c r="V76" i="12"/>
  <c r="V77" i="12"/>
  <c r="U61" i="10"/>
  <c r="U55" i="10"/>
  <c r="U58" i="10"/>
  <c r="U57" i="10"/>
  <c r="U62" i="10"/>
  <c r="U67" i="10"/>
  <c r="U54" i="10"/>
  <c r="V11" i="10"/>
  <c r="V13" i="10"/>
  <c r="V14" i="10"/>
  <c r="V10" i="10"/>
  <c r="V10" i="18"/>
  <c r="V13" i="18"/>
  <c r="V14" i="18"/>
  <c r="X14" i="13"/>
  <c r="X13" i="13"/>
  <c r="W14" i="12"/>
  <c r="W13" i="12"/>
  <c r="W20" i="12"/>
  <c r="W19" i="12"/>
  <c r="W26" i="12"/>
  <c r="W24" i="12"/>
  <c r="W21" i="12"/>
  <c r="W25" i="12"/>
  <c r="V11" i="18"/>
  <c r="W31" i="12"/>
  <c r="W29" i="12"/>
  <c r="W30" i="12"/>
  <c r="X11" i="13"/>
  <c r="W11" i="12"/>
  <c r="W174" i="13"/>
  <c r="W204" i="13" s="1"/>
  <c r="U18" i="10"/>
  <c r="V50" i="10"/>
  <c r="V45" i="10"/>
  <c r="V39" i="10"/>
  <c r="V36" i="10"/>
  <c r="V40" i="10"/>
  <c r="V46" i="10"/>
  <c r="V37" i="10"/>
  <c r="V41" i="10"/>
  <c r="V59" i="10" s="1"/>
  <c r="V47" i="10"/>
  <c r="V38" i="10"/>
  <c r="V42" i="10"/>
  <c r="V60" i="10" s="1"/>
  <c r="V48" i="10"/>
  <c r="V43" i="10"/>
  <c r="V49" i="10"/>
  <c r="V44" i="10"/>
  <c r="V33" i="10"/>
  <c r="V32" i="10"/>
  <c r="V31" i="10"/>
  <c r="V30" i="10"/>
  <c r="V29" i="10"/>
  <c r="V27" i="10"/>
  <c r="V26" i="10"/>
  <c r="V28" i="10"/>
  <c r="V25" i="10"/>
  <c r="V24" i="10"/>
  <c r="V22" i="10"/>
  <c r="V23" i="10"/>
  <c r="V20" i="10"/>
  <c r="V21" i="10"/>
  <c r="V19" i="10"/>
  <c r="W140" i="13"/>
  <c r="W202" i="13" s="1"/>
  <c r="U18" i="9"/>
  <c r="C18" i="46" s="1"/>
  <c r="W106" i="13"/>
  <c r="W200" i="13" s="1"/>
  <c r="W89" i="13"/>
  <c r="W199" i="13" s="1"/>
  <c r="X189" i="13"/>
  <c r="X188" i="13"/>
  <c r="X151" i="13"/>
  <c r="X183" i="13"/>
  <c r="X171" i="13"/>
  <c r="X155" i="13"/>
  <c r="X168" i="13"/>
  <c r="X165" i="13"/>
  <c r="X164" i="13"/>
  <c r="X154" i="13"/>
  <c r="X147" i="13"/>
  <c r="X130" i="13"/>
  <c r="X114" i="13"/>
  <c r="X148" i="13"/>
  <c r="X101" i="13"/>
  <c r="X149" i="13"/>
  <c r="X132" i="13"/>
  <c r="X150" i="13"/>
  <c r="X185" i="13"/>
  <c r="X182" i="13"/>
  <c r="X134" i="13"/>
  <c r="X121" i="13"/>
  <c r="X116" i="13"/>
  <c r="X152" i="13"/>
  <c r="X187" i="13"/>
  <c r="X170" i="13"/>
  <c r="X167" i="13"/>
  <c r="X119" i="13"/>
  <c r="X184" i="13"/>
  <c r="X181" i="13"/>
  <c r="X136" i="13"/>
  <c r="X115" i="13"/>
  <c r="X133" i="13"/>
  <c r="X113" i="13"/>
  <c r="X102" i="13"/>
  <c r="X137" i="13"/>
  <c r="X135" i="13"/>
  <c r="X186" i="13"/>
  <c r="X172" i="13"/>
  <c r="X169" i="13"/>
  <c r="X166" i="13"/>
  <c r="X138" i="13"/>
  <c r="X117" i="13"/>
  <c r="X100" i="13"/>
  <c r="X97" i="13"/>
  <c r="X103" i="13"/>
  <c r="X96" i="13"/>
  <c r="X99" i="13"/>
  <c r="X153" i="13"/>
  <c r="X98" i="13"/>
  <c r="X120" i="13"/>
  <c r="X124" i="13"/>
  <c r="X104" i="13"/>
  <c r="X118" i="13"/>
  <c r="X131" i="13"/>
  <c r="W123" i="13"/>
  <c r="W201" i="13" s="1"/>
  <c r="W157" i="13"/>
  <c r="W203" i="13" s="1"/>
  <c r="U35" i="10"/>
  <c r="X92" i="13"/>
  <c r="X143" i="13"/>
  <c r="X180" i="13"/>
  <c r="X161" i="13"/>
  <c r="X160" i="13"/>
  <c r="X178" i="13"/>
  <c r="X177" i="13"/>
  <c r="X144" i="13"/>
  <c r="X126" i="13"/>
  <c r="X127" i="13"/>
  <c r="X93" i="13"/>
  <c r="X109" i="13"/>
  <c r="X110" i="13"/>
  <c r="X142" i="13"/>
  <c r="X175" i="13"/>
  <c r="X95" i="13"/>
  <c r="X179" i="13"/>
  <c r="X176" i="13"/>
  <c r="X162" i="13"/>
  <c r="X94" i="13"/>
  <c r="X125" i="13"/>
  <c r="X146" i="13"/>
  <c r="X159" i="13"/>
  <c r="X111" i="13"/>
  <c r="X158" i="13"/>
  <c r="X128" i="13"/>
  <c r="X108" i="13"/>
  <c r="X145" i="13"/>
  <c r="X90" i="13"/>
  <c r="X107" i="13"/>
  <c r="X163" i="13"/>
  <c r="X129" i="13"/>
  <c r="X141" i="13"/>
  <c r="X91" i="13"/>
  <c r="X112" i="13"/>
  <c r="W9" i="18"/>
  <c r="Y9" i="13"/>
  <c r="Y10" i="13" s="1"/>
  <c r="X9" i="12"/>
  <c r="X10" i="12" s="1"/>
  <c r="W9" i="10"/>
  <c r="W87" i="12" l="1"/>
  <c r="W78" i="12"/>
  <c r="W86" i="12"/>
  <c r="W77" i="12"/>
  <c r="W88" i="12"/>
  <c r="V56" i="10"/>
  <c r="W76" i="12"/>
  <c r="V65" i="10"/>
  <c r="V64" i="10"/>
  <c r="V55" i="10"/>
  <c r="V63" i="10"/>
  <c r="V68" i="10"/>
  <c r="V58" i="10"/>
  <c r="U73" i="10"/>
  <c r="W8" i="9" s="1"/>
  <c r="V66" i="10"/>
  <c r="V62" i="10"/>
  <c r="V67" i="10"/>
  <c r="V57" i="10"/>
  <c r="V61" i="10"/>
  <c r="V54" i="10"/>
  <c r="W11" i="10"/>
  <c r="W14" i="10"/>
  <c r="W13" i="10"/>
  <c r="W10" i="10"/>
  <c r="W10" i="18"/>
  <c r="W14" i="18"/>
  <c r="W13" i="18"/>
  <c r="Y13" i="13"/>
  <c r="Y14" i="13"/>
  <c r="X14" i="12"/>
  <c r="X13" i="12"/>
  <c r="X20" i="12"/>
  <c r="X19" i="12"/>
  <c r="X26" i="12"/>
  <c r="X24" i="12"/>
  <c r="X25" i="12"/>
  <c r="X21" i="12"/>
  <c r="W11" i="18"/>
  <c r="X30" i="12"/>
  <c r="X31" i="12"/>
  <c r="X29" i="12"/>
  <c r="Y11" i="13"/>
  <c r="X11" i="12"/>
  <c r="X174" i="13"/>
  <c r="X204" i="13" s="1"/>
  <c r="V18" i="10"/>
  <c r="W50" i="10"/>
  <c r="W45" i="10"/>
  <c r="W39" i="10"/>
  <c r="W40" i="10"/>
  <c r="W46" i="10"/>
  <c r="W36" i="10"/>
  <c r="W41" i="10"/>
  <c r="W37" i="10"/>
  <c r="W47" i="10"/>
  <c r="W42" i="10"/>
  <c r="W38" i="10"/>
  <c r="W48" i="10"/>
  <c r="W43" i="10"/>
  <c r="W49" i="10"/>
  <c r="W44" i="10"/>
  <c r="X123" i="13"/>
  <c r="X201" i="13" s="1"/>
  <c r="X157" i="13"/>
  <c r="X203" i="13" s="1"/>
  <c r="X140" i="13"/>
  <c r="X202" i="13" s="1"/>
  <c r="X106" i="13"/>
  <c r="X200" i="13" s="1"/>
  <c r="X89" i="13"/>
  <c r="X199" i="13" s="1"/>
  <c r="Y188" i="13"/>
  <c r="Y151" i="13"/>
  <c r="Y187" i="13"/>
  <c r="Y182" i="13"/>
  <c r="Y148" i="13"/>
  <c r="Y170" i="13"/>
  <c r="Y150" i="13"/>
  <c r="Y167" i="13"/>
  <c r="Y152" i="13"/>
  <c r="Y164" i="13"/>
  <c r="Y154" i="13"/>
  <c r="Y147" i="13"/>
  <c r="Y101" i="13"/>
  <c r="Y149" i="13"/>
  <c r="Y132" i="13"/>
  <c r="Y185" i="13"/>
  <c r="Y171" i="13"/>
  <c r="Y168" i="13"/>
  <c r="Y165" i="13"/>
  <c r="Y134" i="13"/>
  <c r="Y121" i="13"/>
  <c r="Y120" i="13"/>
  <c r="Y116" i="13"/>
  <c r="Y153" i="13"/>
  <c r="Y119" i="13"/>
  <c r="Y184" i="13"/>
  <c r="Y181" i="13"/>
  <c r="Y131" i="13"/>
  <c r="Y155" i="13"/>
  <c r="Y136" i="13"/>
  <c r="Y115" i="13"/>
  <c r="Y133" i="13"/>
  <c r="Y113" i="13"/>
  <c r="Y102" i="13"/>
  <c r="Y137" i="13"/>
  <c r="Y135" i="13"/>
  <c r="Y186" i="13"/>
  <c r="Y172" i="13"/>
  <c r="Y169" i="13"/>
  <c r="Y166" i="13"/>
  <c r="Y138" i="13"/>
  <c r="Y189" i="13"/>
  <c r="Y183" i="13"/>
  <c r="Y114" i="13"/>
  <c r="Y100" i="13"/>
  <c r="Y97" i="13"/>
  <c r="Y99" i="13"/>
  <c r="Y96" i="13"/>
  <c r="Y98" i="13"/>
  <c r="Y104" i="13"/>
  <c r="Y103" i="13"/>
  <c r="Y118" i="13"/>
  <c r="Y117" i="13"/>
  <c r="Y130" i="13"/>
  <c r="Y124" i="13"/>
  <c r="W33" i="10"/>
  <c r="W32" i="10"/>
  <c r="W31" i="10"/>
  <c r="W30" i="10"/>
  <c r="W29" i="10"/>
  <c r="W27" i="10"/>
  <c r="W26" i="10"/>
  <c r="W28" i="10"/>
  <c r="W25" i="10"/>
  <c r="W24" i="10"/>
  <c r="W22" i="10"/>
  <c r="W23" i="10"/>
  <c r="W20" i="10"/>
  <c r="W21" i="10"/>
  <c r="W19" i="10"/>
  <c r="V35" i="10"/>
  <c r="V18" i="9"/>
  <c r="C19" i="46" s="1"/>
  <c r="Y178" i="13"/>
  <c r="Y109" i="13"/>
  <c r="Y180" i="13"/>
  <c r="Y144" i="13"/>
  <c r="Y126" i="13"/>
  <c r="Y127" i="13"/>
  <c r="Y92" i="13"/>
  <c r="Y161" i="13"/>
  <c r="Y110" i="13"/>
  <c r="Y143" i="13"/>
  <c r="Y93" i="13"/>
  <c r="Y160" i="13"/>
  <c r="Y177" i="13"/>
  <c r="Y176" i="13"/>
  <c r="Y142" i="13"/>
  <c r="Y175" i="13"/>
  <c r="Y179" i="13"/>
  <c r="Y95" i="13"/>
  <c r="Y141" i="13"/>
  <c r="Y107" i="13"/>
  <c r="Y162" i="13"/>
  <c r="Y94" i="13"/>
  <c r="Y125" i="13"/>
  <c r="Y146" i="13"/>
  <c r="Y159" i="13"/>
  <c r="Y111" i="13"/>
  <c r="Y158" i="13"/>
  <c r="Y128" i="13"/>
  <c r="Y145" i="13"/>
  <c r="Y90" i="13"/>
  <c r="Y163" i="13"/>
  <c r="Y129" i="13"/>
  <c r="Y108" i="13"/>
  <c r="Y91" i="13"/>
  <c r="Y112" i="13"/>
  <c r="X9" i="18"/>
  <c r="Z9" i="13"/>
  <c r="Z10" i="13" s="1"/>
  <c r="Y9" i="12"/>
  <c r="Y10" i="12" s="1"/>
  <c r="X9" i="10"/>
  <c r="W64" i="10" l="1"/>
  <c r="W63" i="10"/>
  <c r="W54" i="10"/>
  <c r="W58" i="10"/>
  <c r="W57" i="10"/>
  <c r="X87" i="12"/>
  <c r="W56" i="10"/>
  <c r="X86" i="12"/>
  <c r="W60" i="10"/>
  <c r="X88" i="12"/>
  <c r="X76" i="12"/>
  <c r="W55" i="10"/>
  <c r="X77" i="12"/>
  <c r="W59" i="10"/>
  <c r="V73" i="10"/>
  <c r="X8" i="9" s="1"/>
  <c r="X78" i="12"/>
  <c r="W61" i="10"/>
  <c r="W68" i="10"/>
  <c r="W66" i="10"/>
  <c r="W65" i="10"/>
  <c r="W62" i="10"/>
  <c r="W67" i="10"/>
  <c r="X11" i="10"/>
  <c r="X14" i="10"/>
  <c r="X13" i="10"/>
  <c r="X10" i="10"/>
  <c r="X10" i="18"/>
  <c r="X13" i="18"/>
  <c r="X14" i="18"/>
  <c r="Z14" i="13"/>
  <c r="Z13" i="13"/>
  <c r="Y13" i="12"/>
  <c r="Y14" i="12"/>
  <c r="Y20" i="12"/>
  <c r="Y26" i="12"/>
  <c r="Y24" i="12"/>
  <c r="Y25" i="12"/>
  <c r="Y21" i="12"/>
  <c r="Y19" i="12"/>
  <c r="X11" i="18"/>
  <c r="Y30" i="12"/>
  <c r="Y31" i="12"/>
  <c r="Y29" i="12"/>
  <c r="Z11" i="13"/>
  <c r="Y11" i="12"/>
  <c r="Y174" i="13"/>
  <c r="Y204" i="13" s="1"/>
  <c r="W18" i="10"/>
  <c r="X45" i="10"/>
  <c r="X39" i="10"/>
  <c r="X40" i="10"/>
  <c r="X46" i="10"/>
  <c r="X64" i="10" s="1"/>
  <c r="X41" i="10"/>
  <c r="X36" i="10"/>
  <c r="X47" i="10"/>
  <c r="X37" i="10"/>
  <c r="X42" i="10"/>
  <c r="X48" i="10"/>
  <c r="X38" i="10"/>
  <c r="X43" i="10"/>
  <c r="X61" i="10" s="1"/>
  <c r="X49" i="10"/>
  <c r="X44" i="10"/>
  <c r="X50" i="10"/>
  <c r="Y123" i="13"/>
  <c r="Y201" i="13" s="1"/>
  <c r="X33" i="10"/>
  <c r="X32" i="10"/>
  <c r="X31" i="10"/>
  <c r="X30" i="10"/>
  <c r="X29" i="10"/>
  <c r="X27" i="10"/>
  <c r="X28" i="10"/>
  <c r="X26" i="10"/>
  <c r="X25" i="10"/>
  <c r="X24" i="10"/>
  <c r="X23" i="10"/>
  <c r="X22" i="10"/>
  <c r="X21" i="10"/>
  <c r="X19" i="10"/>
  <c r="X20" i="10"/>
  <c r="Y106" i="13"/>
  <c r="Y200" i="13" s="1"/>
  <c r="Y140" i="13"/>
  <c r="Y202" i="13" s="1"/>
  <c r="Z187" i="13"/>
  <c r="Z186" i="13"/>
  <c r="Z181" i="13"/>
  <c r="Z172" i="13"/>
  <c r="Z169" i="13"/>
  <c r="Z137" i="13"/>
  <c r="Z166" i="13"/>
  <c r="Z136" i="13"/>
  <c r="Z148" i="13"/>
  <c r="Z101" i="13"/>
  <c r="Z149" i="13"/>
  <c r="Z132" i="13"/>
  <c r="Z185" i="13"/>
  <c r="Z171" i="13"/>
  <c r="Z168" i="13"/>
  <c r="Z165" i="13"/>
  <c r="Z150" i="13"/>
  <c r="Z134" i="13"/>
  <c r="Z121" i="13"/>
  <c r="Z188" i="13"/>
  <c r="Z182" i="13"/>
  <c r="Z151" i="13"/>
  <c r="Z120" i="13"/>
  <c r="Z153" i="13"/>
  <c r="Z152" i="13"/>
  <c r="Z154" i="13"/>
  <c r="Z119" i="13"/>
  <c r="Z184" i="13"/>
  <c r="Z170" i="13"/>
  <c r="Z167" i="13"/>
  <c r="Z164" i="13"/>
  <c r="Z131" i="13"/>
  <c r="Z155" i="13"/>
  <c r="Z115" i="13"/>
  <c r="Z133" i="13"/>
  <c r="Z113" i="13"/>
  <c r="Z135" i="13"/>
  <c r="Z138" i="13"/>
  <c r="Z189" i="13"/>
  <c r="Z183" i="13"/>
  <c r="Z114" i="13"/>
  <c r="Z147" i="13"/>
  <c r="Z130" i="13"/>
  <c r="Z96" i="13"/>
  <c r="Z100" i="13"/>
  <c r="Z97" i="13"/>
  <c r="Z99" i="13"/>
  <c r="Z98" i="13"/>
  <c r="Z104" i="13"/>
  <c r="Z103" i="13"/>
  <c r="Z102" i="13"/>
  <c r="Z118" i="13"/>
  <c r="Z117" i="13"/>
  <c r="Z116" i="13"/>
  <c r="Z124" i="13"/>
  <c r="Y89" i="13"/>
  <c r="Y199" i="13" s="1"/>
  <c r="Y157" i="13"/>
  <c r="Y203" i="13" s="1"/>
  <c r="W35" i="10"/>
  <c r="W18" i="9"/>
  <c r="C20" i="46" s="1"/>
  <c r="Z180" i="13"/>
  <c r="Z143" i="13"/>
  <c r="Z93" i="13"/>
  <c r="Z110" i="13"/>
  <c r="Z126" i="13"/>
  <c r="Z109" i="13"/>
  <c r="Z92" i="13"/>
  <c r="Z178" i="13"/>
  <c r="Z161" i="13"/>
  <c r="Z144" i="13"/>
  <c r="Z177" i="13"/>
  <c r="Z127" i="13"/>
  <c r="Z160" i="13"/>
  <c r="Z176" i="13"/>
  <c r="Z175" i="13"/>
  <c r="Z142" i="13"/>
  <c r="Z179" i="13"/>
  <c r="Z95" i="13"/>
  <c r="Z90" i="13"/>
  <c r="Z112" i="13"/>
  <c r="Z141" i="13"/>
  <c r="Z107" i="13"/>
  <c r="Z129" i="13"/>
  <c r="Z162" i="13"/>
  <c r="Z94" i="13"/>
  <c r="Z125" i="13"/>
  <c r="Z146" i="13"/>
  <c r="Z159" i="13"/>
  <c r="Z158" i="13"/>
  <c r="Z108" i="13"/>
  <c r="Z111" i="13"/>
  <c r="Z128" i="13"/>
  <c r="Z145" i="13"/>
  <c r="Z163" i="13"/>
  <c r="Z91" i="13"/>
  <c r="Y9" i="18"/>
  <c r="AA9" i="13"/>
  <c r="AA10" i="13" s="1"/>
  <c r="Z9" i="12"/>
  <c r="Z10" i="12" s="1"/>
  <c r="Y9" i="10"/>
  <c r="Y87" i="12" l="1"/>
  <c r="Y86" i="12"/>
  <c r="X60" i="10"/>
  <c r="Y77" i="12"/>
  <c r="Y88" i="12"/>
  <c r="X59" i="10"/>
  <c r="X66" i="10"/>
  <c r="X65" i="10"/>
  <c r="X56" i="10"/>
  <c r="Y76" i="12"/>
  <c r="Y78" i="12"/>
  <c r="W73" i="10"/>
  <c r="Y8" i="9" s="1"/>
  <c r="X55" i="10"/>
  <c r="X58" i="10"/>
  <c r="X63" i="10"/>
  <c r="X57" i="10"/>
  <c r="X68" i="10"/>
  <c r="X62" i="10"/>
  <c r="X67" i="10"/>
  <c r="X54" i="10"/>
  <c r="Y11" i="10"/>
  <c r="Y14" i="10"/>
  <c r="Y13" i="10"/>
  <c r="Y10" i="10"/>
  <c r="Y10" i="18"/>
  <c r="Y13" i="18"/>
  <c r="Y14" i="18"/>
  <c r="AA13" i="13"/>
  <c r="AA14" i="13"/>
  <c r="Z13" i="12"/>
  <c r="Z14" i="12"/>
  <c r="Z21" i="12"/>
  <c r="Z20" i="12"/>
  <c r="Z24" i="12"/>
  <c r="Z25" i="12"/>
  <c r="Z26" i="12"/>
  <c r="Z19" i="12"/>
  <c r="Y11" i="18"/>
  <c r="Z30" i="12"/>
  <c r="Z29" i="12"/>
  <c r="Z31" i="12"/>
  <c r="AA11" i="13"/>
  <c r="Z11" i="12"/>
  <c r="Z174" i="13"/>
  <c r="Z204" i="13" s="1"/>
  <c r="X18" i="10"/>
  <c r="Y40" i="10"/>
  <c r="Y46" i="10"/>
  <c r="Y41" i="10"/>
  <c r="Y47" i="10"/>
  <c r="Y36" i="10"/>
  <c r="Y42" i="10"/>
  <c r="Y37" i="10"/>
  <c r="Y48" i="10"/>
  <c r="Y43" i="10"/>
  <c r="Y38" i="10"/>
  <c r="Y49" i="10"/>
  <c r="Y44" i="10"/>
  <c r="Y50" i="10"/>
  <c r="Y45" i="10"/>
  <c r="Y39" i="10"/>
  <c r="Z106" i="13"/>
  <c r="Z200" i="13" s="1"/>
  <c r="Y33" i="10"/>
  <c r="Y32" i="10"/>
  <c r="Y31" i="10"/>
  <c r="Y30" i="10"/>
  <c r="Y29" i="10"/>
  <c r="Y28" i="10"/>
  <c r="Y27" i="10"/>
  <c r="Y26" i="10"/>
  <c r="Y25" i="10"/>
  <c r="Y24" i="10"/>
  <c r="Y23" i="10"/>
  <c r="Y22" i="10"/>
  <c r="Y20" i="10"/>
  <c r="Y21" i="10"/>
  <c r="Y19" i="10"/>
  <c r="Z89" i="13"/>
  <c r="Z199" i="13" s="1"/>
  <c r="Z140" i="13"/>
  <c r="Z202" i="13" s="1"/>
  <c r="AA186" i="13"/>
  <c r="AA185" i="13"/>
  <c r="AA153" i="13"/>
  <c r="AA138" i="13"/>
  <c r="AA171" i="13"/>
  <c r="AA168" i="13"/>
  <c r="AA165" i="13"/>
  <c r="AA136" i="13"/>
  <c r="AA149" i="13"/>
  <c r="AA132" i="13"/>
  <c r="AA150" i="13"/>
  <c r="AA134" i="13"/>
  <c r="AA121" i="13"/>
  <c r="AA188" i="13"/>
  <c r="AA182" i="13"/>
  <c r="AA151" i="13"/>
  <c r="AA120" i="13"/>
  <c r="AA152" i="13"/>
  <c r="AA184" i="13"/>
  <c r="AA170" i="13"/>
  <c r="AA167" i="13"/>
  <c r="AA164" i="13"/>
  <c r="AA131" i="13"/>
  <c r="AA187" i="13"/>
  <c r="AA181" i="13"/>
  <c r="AA133" i="13"/>
  <c r="AA113" i="13"/>
  <c r="AA135" i="13"/>
  <c r="AA137" i="13"/>
  <c r="AA189" i="13"/>
  <c r="AA183" i="13"/>
  <c r="AA172" i="13"/>
  <c r="AA169" i="13"/>
  <c r="AA166" i="13"/>
  <c r="AA114" i="13"/>
  <c r="AA147" i="13"/>
  <c r="AA130" i="13"/>
  <c r="AA148" i="13"/>
  <c r="AA97" i="13"/>
  <c r="AA99" i="13"/>
  <c r="AA96" i="13"/>
  <c r="AA119" i="13"/>
  <c r="AA100" i="13"/>
  <c r="AA154" i="13"/>
  <c r="AA98" i="13"/>
  <c r="AA103" i="13"/>
  <c r="AA104" i="13"/>
  <c r="AA102" i="13"/>
  <c r="AA101" i="13"/>
  <c r="AA124" i="13"/>
  <c r="AA118" i="13"/>
  <c r="AA155" i="13"/>
  <c r="AA117" i="13"/>
  <c r="AA116" i="13"/>
  <c r="AA115" i="13"/>
  <c r="Z123" i="13"/>
  <c r="Z201" i="13" s="1"/>
  <c r="Z157" i="13"/>
  <c r="Z203" i="13" s="1"/>
  <c r="X35" i="10"/>
  <c r="X18" i="9"/>
  <c r="C21" i="46" s="1"/>
  <c r="AA127" i="13"/>
  <c r="AA143" i="13"/>
  <c r="AA144" i="13"/>
  <c r="AA109" i="13"/>
  <c r="AA126" i="13"/>
  <c r="AA110" i="13"/>
  <c r="AA92" i="13"/>
  <c r="AA161" i="13"/>
  <c r="AA93" i="13"/>
  <c r="AA180" i="13"/>
  <c r="AA177" i="13"/>
  <c r="AA178" i="13"/>
  <c r="AA160" i="13"/>
  <c r="AA176" i="13"/>
  <c r="AA142" i="13"/>
  <c r="AA175" i="13"/>
  <c r="AA95" i="13"/>
  <c r="AA179" i="13"/>
  <c r="AA145" i="13"/>
  <c r="AA91" i="13"/>
  <c r="AA90" i="13"/>
  <c r="AA112" i="13"/>
  <c r="AA141" i="13"/>
  <c r="AA107" i="13"/>
  <c r="AA129" i="13"/>
  <c r="AA162" i="13"/>
  <c r="AA94" i="13"/>
  <c r="AA125" i="13"/>
  <c r="AA158" i="13"/>
  <c r="AA159" i="13"/>
  <c r="AA146" i="13"/>
  <c r="AA111" i="13"/>
  <c r="AA128" i="13"/>
  <c r="AA163" i="13"/>
  <c r="AA108" i="13"/>
  <c r="Z9" i="18"/>
  <c r="AB9" i="13"/>
  <c r="AB10" i="13" s="1"/>
  <c r="AA9" i="12"/>
  <c r="AA10" i="12" s="1"/>
  <c r="Z9" i="10"/>
  <c r="Y65" i="10" l="1"/>
  <c r="Y64" i="10"/>
  <c r="Y61" i="10"/>
  <c r="Y66" i="10"/>
  <c r="Y60" i="10"/>
  <c r="X73" i="10"/>
  <c r="Z8" i="9" s="1"/>
  <c r="Z76" i="12"/>
  <c r="Z88" i="12"/>
  <c r="Z87" i="12"/>
  <c r="Z86" i="12"/>
  <c r="Z77" i="12"/>
  <c r="Z78" i="12"/>
  <c r="Y55" i="10"/>
  <c r="Y67" i="10"/>
  <c r="Y56" i="10"/>
  <c r="Y57" i="10"/>
  <c r="Y63" i="10"/>
  <c r="Y59" i="10"/>
  <c r="Y68" i="10"/>
  <c r="Y58" i="10"/>
  <c r="Y62" i="10"/>
  <c r="Y54" i="10"/>
  <c r="Z11" i="10"/>
  <c r="Z14" i="10"/>
  <c r="Z13" i="10"/>
  <c r="Z10" i="10"/>
  <c r="Z10" i="18"/>
  <c r="Z13" i="18"/>
  <c r="Z14" i="18"/>
  <c r="AB14" i="13"/>
  <c r="AB13" i="13"/>
  <c r="AA13" i="12"/>
  <c r="AA14" i="12"/>
  <c r="AA21" i="12"/>
  <c r="AA20" i="12"/>
  <c r="AA77" i="12" s="1"/>
  <c r="AA26" i="12"/>
  <c r="AA24" i="12"/>
  <c r="AA25" i="12"/>
  <c r="AA19" i="12"/>
  <c r="Z11" i="18"/>
  <c r="AA31" i="12"/>
  <c r="AA29" i="12"/>
  <c r="AA30" i="12"/>
  <c r="AB11" i="13"/>
  <c r="AA11" i="12"/>
  <c r="AA174" i="13"/>
  <c r="AA204" i="13" s="1"/>
  <c r="Y18" i="10"/>
  <c r="Z40" i="10"/>
  <c r="Z46" i="10"/>
  <c r="Z41" i="10"/>
  <c r="Z47" i="10"/>
  <c r="Z42" i="10"/>
  <c r="Z36" i="10"/>
  <c r="Z54" i="10" s="1"/>
  <c r="Z48" i="10"/>
  <c r="Z37" i="10"/>
  <c r="Z43" i="10"/>
  <c r="Z49" i="10"/>
  <c r="Z44" i="10"/>
  <c r="Z38" i="10"/>
  <c r="Z50" i="10"/>
  <c r="Z45" i="10"/>
  <c r="Z39" i="10"/>
  <c r="AA140" i="13"/>
  <c r="AA202" i="13" s="1"/>
  <c r="AB185" i="13"/>
  <c r="AB153" i="13"/>
  <c r="AB138" i="13"/>
  <c r="AB184" i="13"/>
  <c r="AB170" i="13"/>
  <c r="AB150" i="13"/>
  <c r="AB167" i="13"/>
  <c r="AB152" i="13"/>
  <c r="AB164" i="13"/>
  <c r="AB147" i="13"/>
  <c r="AB149" i="13"/>
  <c r="AB189" i="13"/>
  <c r="AB134" i="13"/>
  <c r="AB121" i="13"/>
  <c r="AB188" i="13"/>
  <c r="AB182" i="13"/>
  <c r="AB171" i="13"/>
  <c r="AB168" i="13"/>
  <c r="AB165" i="13"/>
  <c r="AB151" i="13"/>
  <c r="AB120" i="13"/>
  <c r="AB119" i="13"/>
  <c r="AB187" i="13"/>
  <c r="AB181" i="13"/>
  <c r="AB133" i="13"/>
  <c r="AB113" i="13"/>
  <c r="AB136" i="13"/>
  <c r="AB135" i="13"/>
  <c r="AB137" i="13"/>
  <c r="AB183" i="13"/>
  <c r="AB172" i="13"/>
  <c r="AB169" i="13"/>
  <c r="AB166" i="13"/>
  <c r="AB186" i="13"/>
  <c r="AB130" i="13"/>
  <c r="AB148" i="13"/>
  <c r="AB132" i="13"/>
  <c r="AB98" i="13"/>
  <c r="AB99" i="13"/>
  <c r="AB96" i="13"/>
  <c r="AB97" i="13"/>
  <c r="AB131" i="13"/>
  <c r="AB101" i="13"/>
  <c r="AB118" i="13"/>
  <c r="AB100" i="13"/>
  <c r="AB117" i="13"/>
  <c r="AB154" i="13"/>
  <c r="AB124" i="13"/>
  <c r="AB116" i="13"/>
  <c r="AB155" i="13"/>
  <c r="AB115" i="13"/>
  <c r="AB114" i="13"/>
  <c r="AB102" i="13"/>
  <c r="AB103" i="13"/>
  <c r="AB104" i="13"/>
  <c r="AA106" i="13"/>
  <c r="AA200" i="13" s="1"/>
  <c r="AA89" i="13"/>
  <c r="AA199" i="13" s="1"/>
  <c r="AA123" i="13"/>
  <c r="AA201" i="13" s="1"/>
  <c r="Z33" i="10"/>
  <c r="Z32" i="10"/>
  <c r="Z31" i="10"/>
  <c r="Z30" i="10"/>
  <c r="Z29" i="10"/>
  <c r="Z28" i="10"/>
  <c r="Z26" i="10"/>
  <c r="Z27" i="10"/>
  <c r="Z25" i="10"/>
  <c r="Z24" i="10"/>
  <c r="Z22" i="10"/>
  <c r="Z23" i="10"/>
  <c r="Z21" i="10"/>
  <c r="Z19" i="10"/>
  <c r="Z20" i="10"/>
  <c r="Y18" i="9"/>
  <c r="C22" i="46" s="1"/>
  <c r="AA157" i="13"/>
  <c r="AA203" i="13" s="1"/>
  <c r="Y35" i="10"/>
  <c r="AB177" i="13"/>
  <c r="AB161" i="13"/>
  <c r="AB178" i="13"/>
  <c r="AB126" i="13"/>
  <c r="AB127" i="13"/>
  <c r="AB180" i="13"/>
  <c r="AB143" i="13"/>
  <c r="AB110" i="13"/>
  <c r="AB160" i="13"/>
  <c r="AB93" i="13"/>
  <c r="AB109" i="13"/>
  <c r="AB92" i="13"/>
  <c r="AB144" i="13"/>
  <c r="AB176" i="13"/>
  <c r="AB95" i="13"/>
  <c r="AB142" i="13"/>
  <c r="AB179" i="13"/>
  <c r="AB175" i="13"/>
  <c r="AB128" i="13"/>
  <c r="AB108" i="13"/>
  <c r="AB145" i="13"/>
  <c r="AB91" i="13"/>
  <c r="AB90" i="13"/>
  <c r="AB112" i="13"/>
  <c r="AB141" i="13"/>
  <c r="AB107" i="13"/>
  <c r="AB162" i="13"/>
  <c r="AB94" i="13"/>
  <c r="AB125" i="13"/>
  <c r="AB159" i="13"/>
  <c r="AB158" i="13"/>
  <c r="AB146" i="13"/>
  <c r="AB111" i="13"/>
  <c r="AB129" i="13"/>
  <c r="AB163" i="13"/>
  <c r="AA9" i="18"/>
  <c r="AC9" i="13"/>
  <c r="AC10" i="13" s="1"/>
  <c r="AB9" i="12"/>
  <c r="AB10" i="12" s="1"/>
  <c r="AA9" i="10"/>
  <c r="AA88" i="12" l="1"/>
  <c r="AA86" i="12"/>
  <c r="AA76" i="12"/>
  <c r="Z55" i="10"/>
  <c r="Z58" i="10"/>
  <c r="Z59" i="10"/>
  <c r="AA87" i="12"/>
  <c r="AA78" i="12"/>
  <c r="Z66" i="10"/>
  <c r="Z60" i="10"/>
  <c r="Z64" i="10"/>
  <c r="Z65" i="10"/>
  <c r="Y73" i="10"/>
  <c r="AA8" i="9" s="1"/>
  <c r="Z67" i="10"/>
  <c r="Z61" i="10"/>
  <c r="Z57" i="10"/>
  <c r="Z63" i="10"/>
  <c r="Z68" i="10"/>
  <c r="Z56" i="10"/>
  <c r="Z62" i="10"/>
  <c r="AA11" i="10"/>
  <c r="AA13" i="10"/>
  <c r="AA14" i="10"/>
  <c r="AA10" i="10"/>
  <c r="AA10" i="18"/>
  <c r="AA14" i="18"/>
  <c r="AA13" i="18"/>
  <c r="AC13" i="13"/>
  <c r="AC14" i="13"/>
  <c r="AB13" i="12"/>
  <c r="AB14" i="12"/>
  <c r="AB21" i="12"/>
  <c r="AB20" i="12"/>
  <c r="AB25" i="12"/>
  <c r="AB26" i="12"/>
  <c r="AB24" i="12"/>
  <c r="AB19" i="12"/>
  <c r="AA11" i="18"/>
  <c r="AC11" i="13"/>
  <c r="AB29" i="12"/>
  <c r="AB31" i="12"/>
  <c r="AB30" i="12"/>
  <c r="AB11" i="12"/>
  <c r="AB174" i="13"/>
  <c r="AB204" i="13" s="1"/>
  <c r="Z18" i="10"/>
  <c r="AA40" i="10"/>
  <c r="AA46" i="10"/>
  <c r="AA41" i="10"/>
  <c r="AA47" i="10"/>
  <c r="AA42" i="10"/>
  <c r="AA48" i="10"/>
  <c r="AA36" i="10"/>
  <c r="AA43" i="10"/>
  <c r="AA37" i="10"/>
  <c r="AA49" i="10"/>
  <c r="AA44" i="10"/>
  <c r="AA38" i="10"/>
  <c r="AA50" i="10"/>
  <c r="AA45" i="10"/>
  <c r="AA39" i="10"/>
  <c r="AB106" i="13"/>
  <c r="AB200" i="13" s="1"/>
  <c r="AC184" i="13"/>
  <c r="AC183" i="13"/>
  <c r="AC169" i="13"/>
  <c r="AC137" i="13"/>
  <c r="AC166" i="13"/>
  <c r="AC189" i="13"/>
  <c r="AC188" i="13"/>
  <c r="AC151" i="13"/>
  <c r="AC149" i="13"/>
  <c r="AC134" i="13"/>
  <c r="AC121" i="13"/>
  <c r="AC182" i="13"/>
  <c r="AC171" i="13"/>
  <c r="AC168" i="13"/>
  <c r="AC165" i="13"/>
  <c r="AC150" i="13"/>
  <c r="AC120" i="13"/>
  <c r="AC185" i="13"/>
  <c r="AC152" i="13"/>
  <c r="AC119" i="13"/>
  <c r="AC131" i="13"/>
  <c r="AC187" i="13"/>
  <c r="AC181" i="13"/>
  <c r="AC170" i="13"/>
  <c r="AC133" i="13"/>
  <c r="AC113" i="13"/>
  <c r="AC136" i="13"/>
  <c r="AC135" i="13"/>
  <c r="AC172" i="13"/>
  <c r="AC186" i="13"/>
  <c r="AC138" i="13"/>
  <c r="AC130" i="13"/>
  <c r="AC148" i="13"/>
  <c r="AC147" i="13"/>
  <c r="AC132" i="13"/>
  <c r="AC164" i="13"/>
  <c r="AC96" i="13"/>
  <c r="AC167" i="13"/>
  <c r="AC97" i="13"/>
  <c r="AC98" i="13"/>
  <c r="AC116" i="13"/>
  <c r="AC153" i="13"/>
  <c r="AC115" i="13"/>
  <c r="AC154" i="13"/>
  <c r="AC124" i="13"/>
  <c r="AC114" i="13"/>
  <c r="AC155" i="13"/>
  <c r="AC104" i="13"/>
  <c r="AC118" i="13"/>
  <c r="AC101" i="13"/>
  <c r="AC102" i="13"/>
  <c r="AC103" i="13"/>
  <c r="AC100" i="13"/>
  <c r="AC117" i="13"/>
  <c r="AC99" i="13"/>
  <c r="AB123" i="13"/>
  <c r="AB201" i="13" s="1"/>
  <c r="AB140" i="13"/>
  <c r="AB202" i="13" s="1"/>
  <c r="AB89" i="13"/>
  <c r="AB199" i="13" s="1"/>
  <c r="AA33" i="10"/>
  <c r="AA32" i="10"/>
  <c r="AA31" i="10"/>
  <c r="AA30" i="10"/>
  <c r="AA29" i="10"/>
  <c r="AA28" i="10"/>
  <c r="AA27" i="10"/>
  <c r="AA26" i="10"/>
  <c r="AA25" i="10"/>
  <c r="AA24" i="10"/>
  <c r="AA23" i="10"/>
  <c r="AA20" i="10"/>
  <c r="AA22" i="10"/>
  <c r="AA21" i="10"/>
  <c r="AA19" i="10"/>
  <c r="AB157" i="13"/>
  <c r="AB203" i="13" s="1"/>
  <c r="Z35" i="10"/>
  <c r="Z18" i="9"/>
  <c r="C23" i="46" s="1"/>
  <c r="AC126" i="13"/>
  <c r="AC161" i="13"/>
  <c r="AC144" i="13"/>
  <c r="AC109" i="13"/>
  <c r="AC93" i="13"/>
  <c r="AC143" i="13"/>
  <c r="AC92" i="13"/>
  <c r="AC178" i="13"/>
  <c r="AC177" i="13"/>
  <c r="AC180" i="13"/>
  <c r="AC127" i="13"/>
  <c r="AC160" i="13"/>
  <c r="AC110" i="13"/>
  <c r="AC95" i="13"/>
  <c r="AC179" i="13"/>
  <c r="AC176" i="13"/>
  <c r="AC175" i="13"/>
  <c r="AC142" i="13"/>
  <c r="AC111" i="13"/>
  <c r="AC158" i="13"/>
  <c r="AC128" i="13"/>
  <c r="AC108" i="13"/>
  <c r="AC145" i="13"/>
  <c r="AC91" i="13"/>
  <c r="AC90" i="13"/>
  <c r="AC141" i="13"/>
  <c r="AC107" i="13"/>
  <c r="AC129" i="13"/>
  <c r="AC94" i="13"/>
  <c r="AC125" i="13"/>
  <c r="AC159" i="13"/>
  <c r="AC162" i="13"/>
  <c r="AC163" i="13"/>
  <c r="AC146" i="13"/>
  <c r="AC112" i="13"/>
  <c r="AB9" i="18"/>
  <c r="AD9" i="13"/>
  <c r="AD10" i="13" s="1"/>
  <c r="AC9" i="12"/>
  <c r="AC10" i="12" s="1"/>
  <c r="AB9" i="10"/>
  <c r="AB88" i="12" l="1"/>
  <c r="AB87" i="12"/>
  <c r="AA64" i="10"/>
  <c r="AA58" i="10"/>
  <c r="AB77" i="12"/>
  <c r="AB78" i="12"/>
  <c r="AA59" i="10"/>
  <c r="AA55" i="10"/>
  <c r="AA61" i="10"/>
  <c r="AA54" i="10"/>
  <c r="AA62" i="10"/>
  <c r="AA60" i="10"/>
  <c r="AB76" i="12"/>
  <c r="AB86" i="12"/>
  <c r="Z73" i="10"/>
  <c r="AB8" i="9" s="1"/>
  <c r="AA56" i="10"/>
  <c r="AA65" i="10"/>
  <c r="AA67" i="10"/>
  <c r="AA66" i="10"/>
  <c r="AA57" i="10"/>
  <c r="AA63" i="10"/>
  <c r="AA68" i="10"/>
  <c r="AB11" i="10"/>
  <c r="AB13" i="10"/>
  <c r="AB14" i="10"/>
  <c r="AB10" i="10"/>
  <c r="AB10" i="18"/>
  <c r="AB13" i="18"/>
  <c r="AB14" i="18"/>
  <c r="AD14" i="13"/>
  <c r="AD13" i="13"/>
  <c r="AC13" i="12"/>
  <c r="AC14" i="12"/>
  <c r="AC21" i="12"/>
  <c r="AC19" i="12"/>
  <c r="AC20" i="12"/>
  <c r="AC24" i="12"/>
  <c r="AC26" i="12"/>
  <c r="AC25" i="12"/>
  <c r="AB11" i="18"/>
  <c r="AD11" i="13"/>
  <c r="AC31" i="12"/>
  <c r="AC30" i="12"/>
  <c r="AC29" i="12"/>
  <c r="AC11" i="12"/>
  <c r="AC174" i="13"/>
  <c r="AC204" i="13" s="1"/>
  <c r="AA18" i="10"/>
  <c r="AB46" i="10"/>
  <c r="AB41" i="10"/>
  <c r="AB47" i="10"/>
  <c r="AB42" i="10"/>
  <c r="AB48" i="10"/>
  <c r="AB43" i="10"/>
  <c r="AB36" i="10"/>
  <c r="AB49" i="10"/>
  <c r="AB44" i="10"/>
  <c r="AB37" i="10"/>
  <c r="AB50" i="10"/>
  <c r="AB45" i="10"/>
  <c r="AB39" i="10"/>
  <c r="AB38" i="10"/>
  <c r="AB40" i="10"/>
  <c r="AB33" i="10"/>
  <c r="AB32" i="10"/>
  <c r="AB31" i="10"/>
  <c r="AB30" i="10"/>
  <c r="AB29" i="10"/>
  <c r="AB28" i="10"/>
  <c r="AB27" i="10"/>
  <c r="AB26" i="10"/>
  <c r="AB25" i="10"/>
  <c r="AB24" i="10"/>
  <c r="AB23" i="10"/>
  <c r="AB21" i="10"/>
  <c r="AB20" i="10"/>
  <c r="AB22" i="10"/>
  <c r="AB19" i="10"/>
  <c r="AD183" i="13"/>
  <c r="AD182" i="13"/>
  <c r="AD148" i="13"/>
  <c r="AD135" i="13"/>
  <c r="AD168" i="13"/>
  <c r="AD165" i="13"/>
  <c r="AD136" i="13"/>
  <c r="AD188" i="13"/>
  <c r="AD187" i="13"/>
  <c r="AD171" i="13"/>
  <c r="AD150" i="13"/>
  <c r="AD120" i="13"/>
  <c r="AD185" i="13"/>
  <c r="AD104" i="13"/>
  <c r="AD119" i="13"/>
  <c r="AD131" i="13"/>
  <c r="AD181" i="13"/>
  <c r="AD170" i="13"/>
  <c r="AD167" i="13"/>
  <c r="AD164" i="13"/>
  <c r="AD184" i="13"/>
  <c r="AD137" i="13"/>
  <c r="AD118" i="13"/>
  <c r="AD172" i="13"/>
  <c r="AD186" i="13"/>
  <c r="AD169" i="13"/>
  <c r="AD166" i="13"/>
  <c r="AD189" i="13"/>
  <c r="AD130" i="13"/>
  <c r="AD147" i="13"/>
  <c r="AD132" i="13"/>
  <c r="AD149" i="13"/>
  <c r="AD134" i="13"/>
  <c r="AD121" i="13"/>
  <c r="AD113" i="13"/>
  <c r="AD96" i="13"/>
  <c r="AD133" i="13"/>
  <c r="AD124" i="13"/>
  <c r="AD97" i="13"/>
  <c r="AD117" i="13"/>
  <c r="AD153" i="13"/>
  <c r="AD154" i="13"/>
  <c r="AD155" i="13"/>
  <c r="AD103" i="13"/>
  <c r="AD138" i="13"/>
  <c r="AD100" i="13"/>
  <c r="AD101" i="13"/>
  <c r="AD102" i="13"/>
  <c r="AD99" i="13"/>
  <c r="AD151" i="13"/>
  <c r="AD116" i="13"/>
  <c r="AD98" i="13"/>
  <c r="AD115" i="13"/>
  <c r="AD152" i="13"/>
  <c r="AD114" i="13"/>
  <c r="AC106" i="13"/>
  <c r="AC200" i="13" s="1"/>
  <c r="AC140" i="13"/>
  <c r="AC202" i="13" s="1"/>
  <c r="AC123" i="13"/>
  <c r="AC201" i="13" s="1"/>
  <c r="AC89" i="13"/>
  <c r="AC199" i="13" s="1"/>
  <c r="AC157" i="13"/>
  <c r="AC203" i="13" s="1"/>
  <c r="AA35" i="10"/>
  <c r="AA18" i="9"/>
  <c r="C24" i="46" s="1"/>
  <c r="AD161" i="13"/>
  <c r="AD126" i="13"/>
  <c r="AD178" i="13"/>
  <c r="AD109" i="13"/>
  <c r="AD127" i="13"/>
  <c r="AD177" i="13"/>
  <c r="AD180" i="13"/>
  <c r="AD110" i="13"/>
  <c r="AD92" i="13"/>
  <c r="AD93" i="13"/>
  <c r="AD144" i="13"/>
  <c r="AD160" i="13"/>
  <c r="AD143" i="13"/>
  <c r="AD179" i="13"/>
  <c r="AD95" i="13"/>
  <c r="AD142" i="13"/>
  <c r="AD175" i="13"/>
  <c r="AD176" i="13"/>
  <c r="AD146" i="13"/>
  <c r="AD159" i="13"/>
  <c r="AD111" i="13"/>
  <c r="AD158" i="13"/>
  <c r="AD128" i="13"/>
  <c r="AD108" i="13"/>
  <c r="AD145" i="13"/>
  <c r="AD91" i="13"/>
  <c r="AD90" i="13"/>
  <c r="AD112" i="13"/>
  <c r="AD163" i="13"/>
  <c r="AD107" i="13"/>
  <c r="AD94" i="13"/>
  <c r="AD125" i="13"/>
  <c r="AD129" i="13"/>
  <c r="AD141" i="13"/>
  <c r="AD162" i="13"/>
  <c r="AC9" i="18"/>
  <c r="AE9" i="13"/>
  <c r="AE10" i="13" s="1"/>
  <c r="AD9" i="12"/>
  <c r="AD10" i="12" s="1"/>
  <c r="AC9" i="10"/>
  <c r="AB55" i="10" l="1"/>
  <c r="AB60" i="10"/>
  <c r="AB65" i="10"/>
  <c r="AB64" i="10"/>
  <c r="AB67" i="10"/>
  <c r="AB62" i="10"/>
  <c r="AB61" i="10"/>
  <c r="AB68" i="10"/>
  <c r="AB66" i="10"/>
  <c r="AC87" i="12"/>
  <c r="AC78" i="12"/>
  <c r="AC88" i="12"/>
  <c r="AC86" i="12"/>
  <c r="AC77" i="12"/>
  <c r="AC76" i="12"/>
  <c r="AA73" i="10"/>
  <c r="AC8" i="9" s="1"/>
  <c r="AB63" i="10"/>
  <c r="AB58" i="10"/>
  <c r="AB56" i="10"/>
  <c r="AB59" i="10"/>
  <c r="AB57" i="10"/>
  <c r="AB54" i="10"/>
  <c r="AC11" i="10"/>
  <c r="AC14" i="10"/>
  <c r="AC13" i="10"/>
  <c r="AC10" i="10"/>
  <c r="AC10" i="18"/>
  <c r="AC14" i="18"/>
  <c r="AC13" i="18"/>
  <c r="AE14" i="13"/>
  <c r="AE13" i="13"/>
  <c r="AD14" i="12"/>
  <c r="AD13" i="12"/>
  <c r="AD21" i="12"/>
  <c r="AD19" i="12"/>
  <c r="AD20" i="12"/>
  <c r="AD25" i="12"/>
  <c r="AD26" i="12"/>
  <c r="AD24" i="12"/>
  <c r="AC11" i="18"/>
  <c r="AD30" i="12"/>
  <c r="AD31" i="12"/>
  <c r="AD29" i="12"/>
  <c r="AE11" i="13"/>
  <c r="AD11" i="12"/>
  <c r="AD174" i="13"/>
  <c r="AD204" i="13" s="1"/>
  <c r="AB18" i="10"/>
  <c r="AC41" i="10"/>
  <c r="AC47" i="10"/>
  <c r="AC42" i="10"/>
  <c r="AC48" i="10"/>
  <c r="AC43" i="10"/>
  <c r="AC49" i="10"/>
  <c r="AC44" i="10"/>
  <c r="AC36" i="10"/>
  <c r="AC54" i="10" s="1"/>
  <c r="AC37" i="10"/>
  <c r="AC55" i="10" s="1"/>
  <c r="AC50" i="10"/>
  <c r="AC45" i="10"/>
  <c r="AC39" i="10"/>
  <c r="AC57" i="10" s="1"/>
  <c r="AC38" i="10"/>
  <c r="AC40" i="10"/>
  <c r="AC46" i="10"/>
  <c r="AD106" i="13"/>
  <c r="AD200" i="13" s="1"/>
  <c r="AD89" i="13"/>
  <c r="AD199" i="13" s="1"/>
  <c r="AE182" i="13"/>
  <c r="AE148" i="13"/>
  <c r="AE181" i="13"/>
  <c r="AE172" i="13"/>
  <c r="AE167" i="13"/>
  <c r="AE164" i="13"/>
  <c r="AE147" i="13"/>
  <c r="AE149" i="13"/>
  <c r="AE187" i="13"/>
  <c r="AE186" i="13"/>
  <c r="AE185" i="13"/>
  <c r="AE168" i="13"/>
  <c r="AE165" i="13"/>
  <c r="AE188" i="13"/>
  <c r="AE119" i="13"/>
  <c r="AE131" i="13"/>
  <c r="AE170" i="13"/>
  <c r="AE184" i="13"/>
  <c r="AE133" i="13"/>
  <c r="AE113" i="13"/>
  <c r="AE103" i="13"/>
  <c r="AE136" i="13"/>
  <c r="AE135" i="13"/>
  <c r="AE169" i="13"/>
  <c r="AE166" i="13"/>
  <c r="AE189" i="13"/>
  <c r="AE183" i="13"/>
  <c r="AE130" i="13"/>
  <c r="AE132" i="13"/>
  <c r="AE134" i="13"/>
  <c r="AE121" i="13"/>
  <c r="AE117" i="13"/>
  <c r="AE171" i="13"/>
  <c r="AE120" i="13"/>
  <c r="AE96" i="13"/>
  <c r="AE102" i="13"/>
  <c r="AE154" i="13"/>
  <c r="AE116" i="13"/>
  <c r="AE155" i="13"/>
  <c r="AE118" i="13"/>
  <c r="AE124" i="13"/>
  <c r="AE137" i="13"/>
  <c r="AE138" i="13"/>
  <c r="AE104" i="13"/>
  <c r="AE99" i="13"/>
  <c r="AE100" i="13"/>
  <c r="AE101" i="13"/>
  <c r="AE98" i="13"/>
  <c r="AE150" i="13"/>
  <c r="AE115" i="13"/>
  <c r="AE97" i="13"/>
  <c r="AE151" i="13"/>
  <c r="AE114" i="13"/>
  <c r="AE152" i="13"/>
  <c r="AE153" i="13"/>
  <c r="AD123" i="13"/>
  <c r="AD201" i="13" s="1"/>
  <c r="AD140" i="13"/>
  <c r="AD202" i="13" s="1"/>
  <c r="AB18" i="9"/>
  <c r="C25" i="46" s="1"/>
  <c r="AC33" i="10"/>
  <c r="AC32" i="10"/>
  <c r="AC31" i="10"/>
  <c r="AC30" i="10"/>
  <c r="AC29" i="10"/>
  <c r="AC28" i="10"/>
  <c r="AC27" i="10"/>
  <c r="AC26" i="10"/>
  <c r="AC25" i="10"/>
  <c r="AC24" i="10"/>
  <c r="AC23" i="10"/>
  <c r="AC21" i="10"/>
  <c r="AC19" i="10"/>
  <c r="AC22" i="10"/>
  <c r="AC20" i="10"/>
  <c r="AD157" i="13"/>
  <c r="AD203" i="13" s="1"/>
  <c r="AB35" i="10"/>
  <c r="AE144" i="13"/>
  <c r="AE160" i="13"/>
  <c r="AE93" i="13"/>
  <c r="AE109" i="13"/>
  <c r="AE127" i="13"/>
  <c r="AE110" i="13"/>
  <c r="AE143" i="13"/>
  <c r="AE180" i="13"/>
  <c r="AE177" i="13"/>
  <c r="AE178" i="13"/>
  <c r="AE126" i="13"/>
  <c r="AE161" i="13"/>
  <c r="AE92" i="13"/>
  <c r="AE175" i="13"/>
  <c r="AE179" i="13"/>
  <c r="AE142" i="13"/>
  <c r="AE95" i="13"/>
  <c r="AE176" i="13"/>
  <c r="AE125" i="13"/>
  <c r="AE146" i="13"/>
  <c r="AE159" i="13"/>
  <c r="AE111" i="13"/>
  <c r="AE158" i="13"/>
  <c r="AE128" i="13"/>
  <c r="AE108" i="13"/>
  <c r="AE145" i="13"/>
  <c r="AE91" i="13"/>
  <c r="AE112" i="13"/>
  <c r="AE129" i="13"/>
  <c r="AE141" i="13"/>
  <c r="AE162" i="13"/>
  <c r="AE90" i="13"/>
  <c r="AE107" i="13"/>
  <c r="AE94" i="13"/>
  <c r="AE163" i="13"/>
  <c r="AD9" i="18"/>
  <c r="AF9" i="13"/>
  <c r="AF10" i="13" s="1"/>
  <c r="AE9" i="12"/>
  <c r="AE10" i="12" s="1"/>
  <c r="AD9" i="10"/>
  <c r="AD86" i="12" l="1"/>
  <c r="AD76" i="12"/>
  <c r="AD88" i="12"/>
  <c r="AC63" i="10"/>
  <c r="AD77" i="12"/>
  <c r="AD87" i="12"/>
  <c r="AD78" i="12"/>
  <c r="AC62" i="10"/>
  <c r="AC61" i="10"/>
  <c r="AC60" i="10"/>
  <c r="AC59" i="10"/>
  <c r="AB73" i="10"/>
  <c r="AD8" i="9" s="1"/>
  <c r="AC58" i="10"/>
  <c r="AC56" i="10"/>
  <c r="AC65" i="10"/>
  <c r="AC68" i="10"/>
  <c r="AC67" i="10"/>
  <c r="AC66" i="10"/>
  <c r="AC64" i="10"/>
  <c r="AD11" i="10"/>
  <c r="AD14" i="10"/>
  <c r="AD13" i="10"/>
  <c r="AD10" i="10"/>
  <c r="AD10" i="18"/>
  <c r="AD14" i="18"/>
  <c r="AD13" i="18"/>
  <c r="AF13" i="13"/>
  <c r="AF14" i="13"/>
  <c r="AE14" i="12"/>
  <c r="AE13" i="12"/>
  <c r="AE24" i="12"/>
  <c r="AE86" i="12" s="1"/>
  <c r="AE21" i="12"/>
  <c r="AE78" i="12" s="1"/>
  <c r="AE19" i="12"/>
  <c r="AE76" i="12" s="1"/>
  <c r="AE20" i="12"/>
  <c r="AE77" i="12" s="1"/>
  <c r="AE25" i="12"/>
  <c r="AE26" i="12"/>
  <c r="AD11" i="18"/>
  <c r="AE29" i="12"/>
  <c r="AE30" i="12"/>
  <c r="AE31" i="12"/>
  <c r="AF11" i="13"/>
  <c r="AE11" i="12"/>
  <c r="AE174" i="13"/>
  <c r="AE204" i="13" s="1"/>
  <c r="AC18" i="10"/>
  <c r="AD41" i="10"/>
  <c r="AD47" i="10"/>
  <c r="AD42" i="10"/>
  <c r="AD48" i="10"/>
  <c r="AD43" i="10"/>
  <c r="AD49" i="10"/>
  <c r="AD44" i="10"/>
  <c r="AD36" i="10"/>
  <c r="AD50" i="10"/>
  <c r="AD45" i="10"/>
  <c r="AD39" i="10"/>
  <c r="AD37" i="10"/>
  <c r="AD40" i="10"/>
  <c r="AD46" i="10"/>
  <c r="AD38" i="10"/>
  <c r="AF181" i="13"/>
  <c r="AF172" i="13"/>
  <c r="AF171" i="13"/>
  <c r="AF166" i="13"/>
  <c r="AF155" i="13"/>
  <c r="AF189" i="13"/>
  <c r="AF186" i="13"/>
  <c r="AF185" i="13"/>
  <c r="AF188" i="13"/>
  <c r="AF182" i="13"/>
  <c r="AF104" i="13"/>
  <c r="AF119" i="13"/>
  <c r="AF131" i="13"/>
  <c r="AF116" i="13"/>
  <c r="AF170" i="13"/>
  <c r="AF184" i="13"/>
  <c r="AF167" i="13"/>
  <c r="AF164" i="13"/>
  <c r="AF133" i="13"/>
  <c r="AF113" i="13"/>
  <c r="AF187" i="13"/>
  <c r="AF135" i="13"/>
  <c r="AF124" i="13"/>
  <c r="AF118" i="13"/>
  <c r="AF169" i="13"/>
  <c r="AF183" i="13"/>
  <c r="AF130" i="13"/>
  <c r="AF102" i="13"/>
  <c r="AF147" i="13"/>
  <c r="AF132" i="13"/>
  <c r="AF134" i="13"/>
  <c r="AF120" i="13"/>
  <c r="AF168" i="13"/>
  <c r="AF165" i="13"/>
  <c r="AF96" i="13"/>
  <c r="AF121" i="13"/>
  <c r="AF101" i="13"/>
  <c r="AF117" i="13"/>
  <c r="AF154" i="13"/>
  <c r="AF136" i="13"/>
  <c r="AF137" i="13"/>
  <c r="AF138" i="13"/>
  <c r="AF115" i="13"/>
  <c r="AF148" i="13"/>
  <c r="AF103" i="13"/>
  <c r="AF98" i="13"/>
  <c r="AF99" i="13"/>
  <c r="AF100" i="13"/>
  <c r="AF97" i="13"/>
  <c r="AF149" i="13"/>
  <c r="AF114" i="13"/>
  <c r="AF150" i="13"/>
  <c r="AF151" i="13"/>
  <c r="AF152" i="13"/>
  <c r="AF153" i="13"/>
  <c r="AE157" i="13"/>
  <c r="AE203" i="13" s="1"/>
  <c r="AE140" i="13"/>
  <c r="AE202" i="13" s="1"/>
  <c r="AC18" i="9"/>
  <c r="C26" i="46" s="1"/>
  <c r="AE123" i="13"/>
  <c r="AE201" i="13" s="1"/>
  <c r="AD33" i="10"/>
  <c r="AD32" i="10"/>
  <c r="AD31" i="10"/>
  <c r="AD30" i="10"/>
  <c r="AD29" i="10"/>
  <c r="AD28" i="10"/>
  <c r="AD27" i="10"/>
  <c r="AD26" i="10"/>
  <c r="AD25" i="10"/>
  <c r="AD24" i="10"/>
  <c r="AD23" i="10"/>
  <c r="AD21" i="10"/>
  <c r="AD22" i="10"/>
  <c r="AD19" i="10"/>
  <c r="AD20" i="10"/>
  <c r="AE106" i="13"/>
  <c r="AE200" i="13" s="1"/>
  <c r="AE89" i="13"/>
  <c r="AE199" i="13" s="1"/>
  <c r="AC35" i="10"/>
  <c r="AF161" i="13"/>
  <c r="AF109" i="13"/>
  <c r="AF143" i="13"/>
  <c r="AF93" i="13"/>
  <c r="AF180" i="13"/>
  <c r="AF160" i="13"/>
  <c r="AF178" i="13"/>
  <c r="AF110" i="13"/>
  <c r="AF177" i="13"/>
  <c r="AF144" i="13"/>
  <c r="AF126" i="13"/>
  <c r="AF127" i="13"/>
  <c r="AF92" i="13"/>
  <c r="AF142" i="13"/>
  <c r="AF175" i="13"/>
  <c r="AF176" i="13"/>
  <c r="AF179" i="13"/>
  <c r="AF95" i="13"/>
  <c r="AF162" i="13"/>
  <c r="AF94" i="13"/>
  <c r="AF125" i="13"/>
  <c r="AF146" i="13"/>
  <c r="AF159" i="13"/>
  <c r="AF111" i="13"/>
  <c r="AF158" i="13"/>
  <c r="AF128" i="13"/>
  <c r="AF108" i="13"/>
  <c r="AF141" i="13"/>
  <c r="AF163" i="13"/>
  <c r="AF112" i="13"/>
  <c r="AF91" i="13"/>
  <c r="AF145" i="13"/>
  <c r="AF90" i="13"/>
  <c r="AF107" i="13"/>
  <c r="AF129" i="13"/>
  <c r="AE9" i="18"/>
  <c r="AG9" i="13"/>
  <c r="AG10" i="13" s="1"/>
  <c r="AF9" i="12"/>
  <c r="AF10" i="12" s="1"/>
  <c r="AE9" i="10"/>
  <c r="AD57" i="10" l="1"/>
  <c r="AD60" i="10"/>
  <c r="AD65" i="10"/>
  <c r="AD59" i="10"/>
  <c r="AD54" i="10"/>
  <c r="AD62" i="10"/>
  <c r="AD63" i="10"/>
  <c r="AD61" i="10"/>
  <c r="AC73" i="10"/>
  <c r="AE8" i="9" s="1"/>
  <c r="AE88" i="12"/>
  <c r="AE87" i="12"/>
  <c r="AD68" i="10"/>
  <c r="AD55" i="10"/>
  <c r="AD67" i="10"/>
  <c r="AD66" i="10"/>
  <c r="AD56" i="10"/>
  <c r="AD64" i="10"/>
  <c r="AD58" i="10"/>
  <c r="AE11" i="10"/>
  <c r="AE14" i="10"/>
  <c r="AE13" i="10"/>
  <c r="AE10" i="10"/>
  <c r="AE10" i="18"/>
  <c r="AE14" i="18"/>
  <c r="AE13" i="18"/>
  <c r="AG13" i="13"/>
  <c r="AG14" i="13"/>
  <c r="AF13" i="12"/>
  <c r="AF14" i="12"/>
  <c r="AF21" i="12"/>
  <c r="AF24" i="12"/>
  <c r="AF19" i="12"/>
  <c r="AF20" i="12"/>
  <c r="AF25" i="12"/>
  <c r="AF26" i="12"/>
  <c r="AE11" i="18"/>
  <c r="AG11" i="13"/>
  <c r="AF31" i="12"/>
  <c r="AF29" i="12"/>
  <c r="AF30" i="12"/>
  <c r="AF11" i="12"/>
  <c r="AF174" i="13"/>
  <c r="AF204" i="13" s="1"/>
  <c r="AD18" i="10"/>
  <c r="AE47" i="10"/>
  <c r="AE42" i="10"/>
  <c r="AE48" i="10"/>
  <c r="AE43" i="10"/>
  <c r="AE49" i="10"/>
  <c r="AE44" i="10"/>
  <c r="AE50" i="10"/>
  <c r="AE45" i="10"/>
  <c r="AE39" i="10"/>
  <c r="AE36" i="10"/>
  <c r="AE37" i="10"/>
  <c r="AE40" i="10"/>
  <c r="AE46" i="10"/>
  <c r="AE41" i="10"/>
  <c r="AE38" i="10"/>
  <c r="AF140" i="13"/>
  <c r="AF202" i="13" s="1"/>
  <c r="AG171" i="13"/>
  <c r="AG170" i="13"/>
  <c r="AG165" i="13"/>
  <c r="AG188" i="13"/>
  <c r="AG154" i="13"/>
  <c r="AG185" i="13"/>
  <c r="AG184" i="13"/>
  <c r="AG119" i="13"/>
  <c r="AG131" i="13"/>
  <c r="AG167" i="13"/>
  <c r="AG164" i="13"/>
  <c r="AG133" i="13"/>
  <c r="AG113" i="13"/>
  <c r="AG187" i="13"/>
  <c r="AG181" i="13"/>
  <c r="AG103" i="13"/>
  <c r="AG155" i="13"/>
  <c r="AG124" i="13"/>
  <c r="AG118" i="13"/>
  <c r="AG115" i="13"/>
  <c r="AG169" i="13"/>
  <c r="AG183" i="13"/>
  <c r="AG172" i="13"/>
  <c r="AG166" i="13"/>
  <c r="AG130" i="13"/>
  <c r="AG189" i="13"/>
  <c r="AG186" i="13"/>
  <c r="AG132" i="13"/>
  <c r="AG134" i="13"/>
  <c r="AG117" i="13"/>
  <c r="AG168" i="13"/>
  <c r="AG182" i="13"/>
  <c r="AG104" i="13"/>
  <c r="AG101" i="13"/>
  <c r="AG96" i="13"/>
  <c r="AG114" i="13"/>
  <c r="AG116" i="13"/>
  <c r="AG135" i="13"/>
  <c r="AG136" i="13"/>
  <c r="AG137" i="13"/>
  <c r="AG138" i="13"/>
  <c r="AG147" i="13"/>
  <c r="AG102" i="13"/>
  <c r="AG97" i="13"/>
  <c r="AG98" i="13"/>
  <c r="AG99" i="13"/>
  <c r="AG100" i="13"/>
  <c r="AG148" i="13"/>
  <c r="AG153" i="13"/>
  <c r="AG149" i="13"/>
  <c r="AG150" i="13"/>
  <c r="AG151" i="13"/>
  <c r="AG152" i="13"/>
  <c r="AG121" i="13"/>
  <c r="AG120" i="13"/>
  <c r="AF123" i="13"/>
  <c r="AF201" i="13" s="1"/>
  <c r="AE33" i="10"/>
  <c r="AE32" i="10"/>
  <c r="AE31" i="10"/>
  <c r="AE30" i="10"/>
  <c r="AE29" i="10"/>
  <c r="AE28" i="10"/>
  <c r="AE27" i="10"/>
  <c r="AE26" i="10"/>
  <c r="AE25" i="10"/>
  <c r="AE24" i="10"/>
  <c r="AE23" i="10"/>
  <c r="AE21" i="10"/>
  <c r="AE22" i="10"/>
  <c r="AE19" i="10"/>
  <c r="AE20" i="10"/>
  <c r="AF89" i="13"/>
  <c r="AF199" i="13" s="1"/>
  <c r="AF106" i="13"/>
  <c r="AF200" i="13" s="1"/>
  <c r="AF157" i="13"/>
  <c r="AF203" i="13" s="1"/>
  <c r="AD35" i="10"/>
  <c r="AD18" i="9"/>
  <c r="C27" i="46" s="1"/>
  <c r="AG144" i="13"/>
  <c r="AG126" i="13"/>
  <c r="AG177" i="13"/>
  <c r="AG143" i="13"/>
  <c r="AG127" i="13"/>
  <c r="AG92" i="13"/>
  <c r="AG180" i="13"/>
  <c r="AG178" i="13"/>
  <c r="AG110" i="13"/>
  <c r="AG161" i="13"/>
  <c r="AG93" i="13"/>
  <c r="AG109" i="13"/>
  <c r="AG160" i="13"/>
  <c r="AG176" i="13"/>
  <c r="AG142" i="13"/>
  <c r="AG175" i="13"/>
  <c r="AG179" i="13"/>
  <c r="AG95" i="13"/>
  <c r="AG141" i="13"/>
  <c r="AG107" i="13"/>
  <c r="AG162" i="13"/>
  <c r="AG94" i="13"/>
  <c r="AG125" i="13"/>
  <c r="AG146" i="13"/>
  <c r="AG159" i="13"/>
  <c r="AG111" i="13"/>
  <c r="AG158" i="13"/>
  <c r="AG129" i="13"/>
  <c r="AG163" i="13"/>
  <c r="AG112" i="13"/>
  <c r="AG108" i="13"/>
  <c r="AG91" i="13"/>
  <c r="AG128" i="13"/>
  <c r="AG145" i="13"/>
  <c r="AG90" i="13"/>
  <c r="AF9" i="18"/>
  <c r="AH9" i="13"/>
  <c r="AH10" i="13" s="1"/>
  <c r="AG9" i="12"/>
  <c r="AG10" i="12" s="1"/>
  <c r="AF9" i="10"/>
  <c r="AF86" i="12" l="1"/>
  <c r="AF78" i="12"/>
  <c r="AE60" i="10"/>
  <c r="AE55" i="10"/>
  <c r="AE54" i="10"/>
  <c r="AE57" i="10"/>
  <c r="AE62" i="10"/>
  <c r="AE61" i="10"/>
  <c r="AF88" i="12"/>
  <c r="AF87" i="12"/>
  <c r="AF77" i="12"/>
  <c r="AF76" i="12"/>
  <c r="AD73" i="10"/>
  <c r="AF8" i="9" s="1"/>
  <c r="AE68" i="10"/>
  <c r="AE58" i="10"/>
  <c r="AE66" i="10"/>
  <c r="AE56" i="10"/>
  <c r="AE63" i="10"/>
  <c r="AE67" i="10"/>
  <c r="AE59" i="10"/>
  <c r="AE65" i="10"/>
  <c r="AE64" i="10"/>
  <c r="AF11" i="10"/>
  <c r="AF13" i="10"/>
  <c r="AF14" i="10"/>
  <c r="AF10" i="10"/>
  <c r="AF10" i="18"/>
  <c r="AF13" i="18"/>
  <c r="AF14" i="18"/>
  <c r="AH13" i="13"/>
  <c r="AH14" i="13"/>
  <c r="AG14" i="12"/>
  <c r="AG13" i="12"/>
  <c r="AG24" i="12"/>
  <c r="AG19" i="12"/>
  <c r="AG76" i="12" s="1"/>
  <c r="AG25" i="12"/>
  <c r="AG20" i="12"/>
  <c r="AG21" i="12"/>
  <c r="AG26" i="12"/>
  <c r="AF11" i="18"/>
  <c r="AG29" i="12"/>
  <c r="AG30" i="12"/>
  <c r="AG31" i="12"/>
  <c r="AH11" i="13"/>
  <c r="AG11" i="12"/>
  <c r="AG174" i="13"/>
  <c r="AG204" i="13" s="1"/>
  <c r="AE18" i="10"/>
  <c r="AF47" i="10"/>
  <c r="AF38" i="10"/>
  <c r="AF42" i="10"/>
  <c r="AF48" i="10"/>
  <c r="AF43" i="10"/>
  <c r="AF49" i="10"/>
  <c r="AF44" i="10"/>
  <c r="AF50" i="10"/>
  <c r="AF45" i="10"/>
  <c r="AF39" i="10"/>
  <c r="AF36" i="10"/>
  <c r="AF40" i="10"/>
  <c r="AF46" i="10"/>
  <c r="AF37" i="10"/>
  <c r="AF41" i="10"/>
  <c r="AG89" i="13"/>
  <c r="AG199" i="13" s="1"/>
  <c r="AG123" i="13"/>
  <c r="AG201" i="13" s="1"/>
  <c r="AH170" i="13"/>
  <c r="AH169" i="13"/>
  <c r="AH164" i="13"/>
  <c r="AH187" i="13"/>
  <c r="AH184" i="13"/>
  <c r="AH183" i="13"/>
  <c r="AH131" i="13"/>
  <c r="AH116" i="13"/>
  <c r="AH167" i="13"/>
  <c r="AH133" i="13"/>
  <c r="AH113" i="13"/>
  <c r="AH181" i="13"/>
  <c r="AH153" i="13"/>
  <c r="AH103" i="13"/>
  <c r="AH154" i="13"/>
  <c r="AH118" i="13"/>
  <c r="AH172" i="13"/>
  <c r="AH166" i="13"/>
  <c r="AH130" i="13"/>
  <c r="AH124" i="13"/>
  <c r="AH189" i="13"/>
  <c r="AH186" i="13"/>
  <c r="AH102" i="13"/>
  <c r="AH132" i="13"/>
  <c r="AH117" i="13"/>
  <c r="AH114" i="13"/>
  <c r="AH168" i="13"/>
  <c r="AH182" i="13"/>
  <c r="AH171" i="13"/>
  <c r="AH165" i="13"/>
  <c r="AH104" i="13"/>
  <c r="AH188" i="13"/>
  <c r="AH185" i="13"/>
  <c r="AH96" i="13"/>
  <c r="AH100" i="13"/>
  <c r="AH115" i="13"/>
  <c r="AH155" i="13"/>
  <c r="AH99" i="13"/>
  <c r="AH134" i="13"/>
  <c r="AH135" i="13"/>
  <c r="AH136" i="13"/>
  <c r="AH137" i="13"/>
  <c r="AH101" i="13"/>
  <c r="AH97" i="13"/>
  <c r="AH98" i="13"/>
  <c r="AH147" i="13"/>
  <c r="AH152" i="13"/>
  <c r="AH148" i="13"/>
  <c r="AH151" i="13"/>
  <c r="AH149" i="13"/>
  <c r="AH150" i="13"/>
  <c r="AH138" i="13"/>
  <c r="AH121" i="13"/>
  <c r="AH120" i="13"/>
  <c r="AH119" i="13"/>
  <c r="AG106" i="13"/>
  <c r="AG200" i="13" s="1"/>
  <c r="AG140" i="13"/>
  <c r="AG202" i="13" s="1"/>
  <c r="AF33" i="10"/>
  <c r="AF32" i="10"/>
  <c r="AF31" i="10"/>
  <c r="AF30" i="10"/>
  <c r="AF29" i="10"/>
  <c r="AF28" i="10"/>
  <c r="AF27" i="10"/>
  <c r="AF26" i="10"/>
  <c r="AF25" i="10"/>
  <c r="AF24" i="10"/>
  <c r="AF23" i="10"/>
  <c r="AF21" i="10"/>
  <c r="AF22" i="10"/>
  <c r="AF19" i="10"/>
  <c r="AF20" i="10"/>
  <c r="AG157" i="13"/>
  <c r="AG203" i="13" s="1"/>
  <c r="AE35" i="10"/>
  <c r="AE18" i="9"/>
  <c r="C28" i="46" s="1"/>
  <c r="AH177" i="13"/>
  <c r="AH144" i="13"/>
  <c r="AH126" i="13"/>
  <c r="AH161" i="13"/>
  <c r="AH160" i="13"/>
  <c r="AH110" i="13"/>
  <c r="AH93" i="13"/>
  <c r="AH143" i="13"/>
  <c r="AH127" i="13"/>
  <c r="AH109" i="13"/>
  <c r="AH180" i="13"/>
  <c r="AH92" i="13"/>
  <c r="AH178" i="13"/>
  <c r="AH175" i="13"/>
  <c r="AH176" i="13"/>
  <c r="AH142" i="13"/>
  <c r="AH179" i="13"/>
  <c r="AH95" i="13"/>
  <c r="AH90" i="13"/>
  <c r="AH112" i="13"/>
  <c r="AH141" i="13"/>
  <c r="AH107" i="13"/>
  <c r="AH162" i="13"/>
  <c r="AH94" i="13"/>
  <c r="AH125" i="13"/>
  <c r="AH146" i="13"/>
  <c r="AH159" i="13"/>
  <c r="AH158" i="13"/>
  <c r="AH108" i="13"/>
  <c r="AH91" i="13"/>
  <c r="AH129" i="13"/>
  <c r="AH163" i="13"/>
  <c r="AH128" i="13"/>
  <c r="AH111" i="13"/>
  <c r="AH145" i="13"/>
  <c r="AG9" i="18"/>
  <c r="AI9" i="13"/>
  <c r="AI10" i="13" s="1"/>
  <c r="AH9" i="12"/>
  <c r="AH10" i="12" s="1"/>
  <c r="AG9" i="10"/>
  <c r="AG88" i="12" l="1"/>
  <c r="AG86" i="12"/>
  <c r="AG78" i="12"/>
  <c r="AG77" i="12"/>
  <c r="AG87" i="12"/>
  <c r="AF60" i="10"/>
  <c r="AF56" i="10"/>
  <c r="AF61" i="10"/>
  <c r="AF66" i="10"/>
  <c r="AF65" i="10"/>
  <c r="AF62" i="10"/>
  <c r="AE73" i="10"/>
  <c r="AG8" i="9" s="1"/>
  <c r="AF57" i="10"/>
  <c r="AF63" i="10"/>
  <c r="AF68" i="10"/>
  <c r="AF59" i="10"/>
  <c r="AF55" i="10"/>
  <c r="AF67" i="10"/>
  <c r="AF64" i="10"/>
  <c r="AF58" i="10"/>
  <c r="AF54" i="10"/>
  <c r="AG11" i="10"/>
  <c r="AG13" i="10"/>
  <c r="AG14" i="10"/>
  <c r="AG10" i="10"/>
  <c r="AG10" i="18"/>
  <c r="AG13" i="18"/>
  <c r="AG14" i="18"/>
  <c r="AI13" i="13"/>
  <c r="AI14" i="13"/>
  <c r="AH13" i="12"/>
  <c r="AH14" i="12"/>
  <c r="AH24" i="12"/>
  <c r="AH86" i="12" s="1"/>
  <c r="AH19" i="12"/>
  <c r="AH21" i="12"/>
  <c r="AH20" i="12"/>
  <c r="AH25" i="12"/>
  <c r="AH26" i="12"/>
  <c r="AG11" i="18"/>
  <c r="AH29" i="12"/>
  <c r="AH31" i="12"/>
  <c r="AH30" i="12"/>
  <c r="AI11" i="13"/>
  <c r="AH11" i="12"/>
  <c r="AH174" i="13"/>
  <c r="AH204" i="13" s="1"/>
  <c r="AF18" i="10"/>
  <c r="AG42" i="10"/>
  <c r="AG38" i="10"/>
  <c r="AG48" i="10"/>
  <c r="AG43" i="10"/>
  <c r="AG49" i="10"/>
  <c r="AG44" i="10"/>
  <c r="AG50" i="10"/>
  <c r="AG45" i="10"/>
  <c r="AG39" i="10"/>
  <c r="AG40" i="10"/>
  <c r="AG46" i="10"/>
  <c r="AG36" i="10"/>
  <c r="AG41" i="10"/>
  <c r="AG37" i="10"/>
  <c r="AG47" i="10"/>
  <c r="AG33" i="10"/>
  <c r="AG32" i="10"/>
  <c r="AG31" i="10"/>
  <c r="AG30" i="10"/>
  <c r="AG29" i="10"/>
  <c r="AG28" i="10"/>
  <c r="AG26" i="10"/>
  <c r="AG27" i="10"/>
  <c r="AG24" i="10"/>
  <c r="AG25" i="10"/>
  <c r="AG23" i="10"/>
  <c r="AG21" i="10"/>
  <c r="AG22" i="10"/>
  <c r="AG20" i="10"/>
  <c r="AG19" i="10"/>
  <c r="AI169" i="13"/>
  <c r="AI168" i="13"/>
  <c r="AI189" i="13"/>
  <c r="AI186" i="13"/>
  <c r="AI183" i="13"/>
  <c r="AI151" i="13"/>
  <c r="AI182" i="13"/>
  <c r="AI131" i="13"/>
  <c r="AI116" i="13"/>
  <c r="AI167" i="13"/>
  <c r="AI152" i="13"/>
  <c r="AI113" i="13"/>
  <c r="AI181" i="13"/>
  <c r="AI170" i="13"/>
  <c r="AI164" i="13"/>
  <c r="AI153" i="13"/>
  <c r="AI103" i="13"/>
  <c r="AI187" i="13"/>
  <c r="AI184" i="13"/>
  <c r="AI155" i="13"/>
  <c r="AI115" i="13"/>
  <c r="AI172" i="13"/>
  <c r="AI166" i="13"/>
  <c r="AI130" i="13"/>
  <c r="AI102" i="13"/>
  <c r="AI132" i="13"/>
  <c r="AI124" i="13"/>
  <c r="AI138" i="13"/>
  <c r="AI117" i="13"/>
  <c r="AI171" i="13"/>
  <c r="AI165" i="13"/>
  <c r="AI104" i="13"/>
  <c r="AI188" i="13"/>
  <c r="AI185" i="13"/>
  <c r="AI101" i="13"/>
  <c r="AI118" i="13"/>
  <c r="AI99" i="13"/>
  <c r="AI154" i="13"/>
  <c r="AI133" i="13"/>
  <c r="AI134" i="13"/>
  <c r="AI135" i="13"/>
  <c r="AI136" i="13"/>
  <c r="AI100" i="13"/>
  <c r="AI96" i="13"/>
  <c r="AI97" i="13"/>
  <c r="AI98" i="13"/>
  <c r="AI147" i="13"/>
  <c r="AI148" i="13"/>
  <c r="AI149" i="13"/>
  <c r="AI121" i="13"/>
  <c r="AI150" i="13"/>
  <c r="AI120" i="13"/>
  <c r="AI137" i="13"/>
  <c r="AI119" i="13"/>
  <c r="AI114" i="13"/>
  <c r="AH106" i="13"/>
  <c r="AH200" i="13" s="1"/>
  <c r="AH140" i="13"/>
  <c r="AH202" i="13" s="1"/>
  <c r="AH89" i="13"/>
  <c r="AH199" i="13" s="1"/>
  <c r="AH123" i="13"/>
  <c r="AH201" i="13" s="1"/>
  <c r="AH157" i="13"/>
  <c r="AH203" i="13" s="1"/>
  <c r="AF35" i="10"/>
  <c r="AF18" i="9"/>
  <c r="C29" i="46" s="1"/>
  <c r="AI180" i="13"/>
  <c r="AI127" i="13"/>
  <c r="AI143" i="13"/>
  <c r="AI110" i="13"/>
  <c r="AI109" i="13"/>
  <c r="AI160" i="13"/>
  <c r="AI161" i="13"/>
  <c r="AI144" i="13"/>
  <c r="AI92" i="13"/>
  <c r="AI178" i="13"/>
  <c r="AI93" i="13"/>
  <c r="AI177" i="13"/>
  <c r="AI126" i="13"/>
  <c r="AI142" i="13"/>
  <c r="AI95" i="13"/>
  <c r="AI176" i="13"/>
  <c r="AI175" i="13"/>
  <c r="AI179" i="13"/>
  <c r="AI145" i="13"/>
  <c r="AI91" i="13"/>
  <c r="AI90" i="13"/>
  <c r="AI112" i="13"/>
  <c r="AI141" i="13"/>
  <c r="AI107" i="13"/>
  <c r="AI162" i="13"/>
  <c r="AI94" i="13"/>
  <c r="AI125" i="13"/>
  <c r="AI146" i="13"/>
  <c r="AI111" i="13"/>
  <c r="AI128" i="13"/>
  <c r="AI159" i="13"/>
  <c r="AI158" i="13"/>
  <c r="AI108" i="13"/>
  <c r="AI129" i="13"/>
  <c r="AI163" i="13"/>
  <c r="AH9" i="18"/>
  <c r="AJ9" i="13"/>
  <c r="AJ10" i="13" s="1"/>
  <c r="AI9" i="12"/>
  <c r="AI10" i="12" s="1"/>
  <c r="AH9" i="10"/>
  <c r="AG68" i="10" l="1"/>
  <c r="AG62" i="10"/>
  <c r="AG63" i="10"/>
  <c r="AG67" i="10"/>
  <c r="AG61" i="10"/>
  <c r="AG66" i="10"/>
  <c r="AF73" i="10"/>
  <c r="AH8" i="9" s="1"/>
  <c r="AH88" i="12"/>
  <c r="AH87" i="12"/>
  <c r="AH77" i="12"/>
  <c r="AH78" i="12"/>
  <c r="AH76" i="12"/>
  <c r="AG64" i="10"/>
  <c r="AG58" i="10"/>
  <c r="AG57" i="10"/>
  <c r="AG56" i="10"/>
  <c r="AG60" i="10"/>
  <c r="AG65" i="10"/>
  <c r="AG55" i="10"/>
  <c r="AG59" i="10"/>
  <c r="AG54" i="10"/>
  <c r="AH14" i="10"/>
  <c r="AH13" i="10"/>
  <c r="AH11" i="10"/>
  <c r="AH10" i="10"/>
  <c r="AH10" i="18"/>
  <c r="AH13" i="18"/>
  <c r="AH14" i="18"/>
  <c r="AJ14" i="13"/>
  <c r="AJ13" i="13"/>
  <c r="AI13" i="12"/>
  <c r="AI14" i="12"/>
  <c r="AI25" i="12"/>
  <c r="AI24" i="12"/>
  <c r="AI26" i="12"/>
  <c r="AI19" i="12"/>
  <c r="AI21" i="12"/>
  <c r="AI20" i="12"/>
  <c r="AH11" i="18"/>
  <c r="AJ11" i="13"/>
  <c r="AI31" i="12"/>
  <c r="AI30" i="12"/>
  <c r="AI29" i="12"/>
  <c r="AI11" i="12"/>
  <c r="AI174" i="13"/>
  <c r="AI204" i="13" s="1"/>
  <c r="AG18" i="10"/>
  <c r="AH42" i="10"/>
  <c r="AH48" i="10"/>
  <c r="AH38" i="10"/>
  <c r="AH43" i="10"/>
  <c r="AH61" i="10" s="1"/>
  <c r="AH49" i="10"/>
  <c r="AH44" i="10"/>
  <c r="AH62" i="10" s="1"/>
  <c r="AH50" i="10"/>
  <c r="AH45" i="10"/>
  <c r="AH63" i="10" s="1"/>
  <c r="AH39" i="10"/>
  <c r="AH57" i="10" s="1"/>
  <c r="AH40" i="10"/>
  <c r="AH46" i="10"/>
  <c r="AH41" i="10"/>
  <c r="AH36" i="10"/>
  <c r="AH47" i="10"/>
  <c r="AH37" i="10"/>
  <c r="AH33" i="10"/>
  <c r="AH32" i="10"/>
  <c r="AH31" i="10"/>
  <c r="AH30" i="10"/>
  <c r="AH29" i="10"/>
  <c r="AH28" i="10"/>
  <c r="AH27" i="10"/>
  <c r="AH26" i="10"/>
  <c r="AH24" i="10"/>
  <c r="AH25" i="10"/>
  <c r="AH23" i="10"/>
  <c r="AH21" i="10"/>
  <c r="AH22" i="10"/>
  <c r="AH20" i="10"/>
  <c r="AH19" i="10"/>
  <c r="AJ168" i="13"/>
  <c r="AJ167" i="13"/>
  <c r="AJ152" i="13"/>
  <c r="AJ188" i="13"/>
  <c r="AJ185" i="13"/>
  <c r="AJ182" i="13"/>
  <c r="AJ181" i="13"/>
  <c r="AJ172" i="13"/>
  <c r="AJ131" i="13"/>
  <c r="AJ151" i="13"/>
  <c r="AJ116" i="13"/>
  <c r="AJ170" i="13"/>
  <c r="AJ164" i="13"/>
  <c r="AJ103" i="13"/>
  <c r="AJ187" i="13"/>
  <c r="AJ184" i="13"/>
  <c r="AJ100" i="13"/>
  <c r="AJ154" i="13"/>
  <c r="AJ118" i="13"/>
  <c r="AJ166" i="13"/>
  <c r="AJ130" i="13"/>
  <c r="AJ169" i="13"/>
  <c r="AJ102" i="13"/>
  <c r="AJ189" i="13"/>
  <c r="AJ186" i="13"/>
  <c r="AJ183" i="13"/>
  <c r="AJ137" i="13"/>
  <c r="AJ138" i="13"/>
  <c r="AJ117" i="13"/>
  <c r="AJ114" i="13"/>
  <c r="AJ171" i="13"/>
  <c r="AJ165" i="13"/>
  <c r="AJ104" i="13"/>
  <c r="AJ101" i="13"/>
  <c r="AJ150" i="13"/>
  <c r="AJ115" i="13"/>
  <c r="AJ98" i="13"/>
  <c r="AJ155" i="13"/>
  <c r="AJ132" i="13"/>
  <c r="AJ133" i="13"/>
  <c r="AJ134" i="13"/>
  <c r="AJ135" i="13"/>
  <c r="AJ124" i="13"/>
  <c r="AJ113" i="13"/>
  <c r="AJ99" i="13"/>
  <c r="AJ96" i="13"/>
  <c r="AJ147" i="13"/>
  <c r="AJ121" i="13"/>
  <c r="AJ120" i="13"/>
  <c r="AJ119" i="13"/>
  <c r="AJ97" i="13"/>
  <c r="AJ149" i="13"/>
  <c r="AJ148" i="13"/>
  <c r="AJ136" i="13"/>
  <c r="AJ153" i="13"/>
  <c r="AI89" i="13"/>
  <c r="AI199" i="13" s="1"/>
  <c r="AI106" i="13"/>
  <c r="AI200" i="13" s="1"/>
  <c r="AI140" i="13"/>
  <c r="AI202" i="13" s="1"/>
  <c r="AI123" i="13"/>
  <c r="AI201" i="13" s="1"/>
  <c r="AI157" i="13"/>
  <c r="AI203" i="13" s="1"/>
  <c r="AG35" i="10"/>
  <c r="AG18" i="9"/>
  <c r="C30" i="46" s="1"/>
  <c r="AJ93" i="13"/>
  <c r="AJ126" i="13"/>
  <c r="AJ143" i="13"/>
  <c r="AJ92" i="13"/>
  <c r="AJ178" i="13"/>
  <c r="AJ127" i="13"/>
  <c r="AJ109" i="13"/>
  <c r="AJ161" i="13"/>
  <c r="AJ180" i="13"/>
  <c r="AJ177" i="13"/>
  <c r="AJ144" i="13"/>
  <c r="AJ160" i="13"/>
  <c r="AJ110" i="13"/>
  <c r="AJ176" i="13"/>
  <c r="AJ95" i="13"/>
  <c r="AJ142" i="13"/>
  <c r="AJ175" i="13"/>
  <c r="AJ179" i="13"/>
  <c r="AJ128" i="13"/>
  <c r="AJ108" i="13"/>
  <c r="AJ145" i="13"/>
  <c r="AJ91" i="13"/>
  <c r="AJ90" i="13"/>
  <c r="AJ112" i="13"/>
  <c r="AJ141" i="13"/>
  <c r="AJ107" i="13"/>
  <c r="AJ162" i="13"/>
  <c r="AJ94" i="13"/>
  <c r="AJ146" i="13"/>
  <c r="AJ111" i="13"/>
  <c r="AJ125" i="13"/>
  <c r="AJ159" i="13"/>
  <c r="AJ158" i="13"/>
  <c r="AJ129" i="13"/>
  <c r="AJ163" i="13"/>
  <c r="AI9" i="18"/>
  <c r="AK9" i="13"/>
  <c r="AK10" i="13" s="1"/>
  <c r="AJ9" i="12"/>
  <c r="AJ10" i="12" s="1"/>
  <c r="AI9" i="10"/>
  <c r="AI77" i="12" l="1"/>
  <c r="AI86" i="12"/>
  <c r="AI78" i="12"/>
  <c r="AI76" i="12"/>
  <c r="AI88" i="12"/>
  <c r="AI87" i="12"/>
  <c r="AH68" i="10"/>
  <c r="AH67" i="10"/>
  <c r="AH66" i="10"/>
  <c r="AG73" i="10"/>
  <c r="AI8" i="9" s="1"/>
  <c r="AH59" i="10"/>
  <c r="AH64" i="10"/>
  <c r="AH58" i="10"/>
  <c r="AH60" i="10"/>
  <c r="AH55" i="10"/>
  <c r="AH56" i="10"/>
  <c r="AH65" i="10"/>
  <c r="AH54" i="10"/>
  <c r="AI13" i="10"/>
  <c r="AI14" i="10"/>
  <c r="AI11" i="10"/>
  <c r="AI10" i="10"/>
  <c r="AI10" i="18"/>
  <c r="AI13" i="18"/>
  <c r="AI14" i="18"/>
  <c r="AK13" i="13"/>
  <c r="AK14" i="13"/>
  <c r="AJ13" i="12"/>
  <c r="AJ14" i="12"/>
  <c r="AJ25" i="12"/>
  <c r="AJ24" i="12"/>
  <c r="AJ26" i="12"/>
  <c r="AJ88" i="12" s="1"/>
  <c r="AJ21" i="12"/>
  <c r="AJ19" i="12"/>
  <c r="AJ20" i="12"/>
  <c r="AI11" i="18"/>
  <c r="AJ31" i="12"/>
  <c r="AJ29" i="12"/>
  <c r="AJ30" i="12"/>
  <c r="AK11" i="13"/>
  <c r="AJ11" i="12"/>
  <c r="AJ174" i="13"/>
  <c r="AJ204" i="13" s="1"/>
  <c r="AH18" i="10"/>
  <c r="AI48" i="10"/>
  <c r="AI43" i="10"/>
  <c r="AI38" i="10"/>
  <c r="AI49" i="10"/>
  <c r="AI44" i="10"/>
  <c r="AI50" i="10"/>
  <c r="AI45" i="10"/>
  <c r="AI39" i="10"/>
  <c r="AI40" i="10"/>
  <c r="AI46" i="10"/>
  <c r="AI41" i="10"/>
  <c r="AI47" i="10"/>
  <c r="AI36" i="10"/>
  <c r="AI42" i="10"/>
  <c r="AI37" i="10"/>
  <c r="AJ123" i="13"/>
  <c r="AJ201" i="13" s="1"/>
  <c r="AI33" i="10"/>
  <c r="AI32" i="10"/>
  <c r="AI31" i="10"/>
  <c r="AI30" i="10"/>
  <c r="AI29" i="10"/>
  <c r="AI28" i="10"/>
  <c r="AI26" i="10"/>
  <c r="AI27" i="10"/>
  <c r="AI24" i="10"/>
  <c r="AI25" i="10"/>
  <c r="AI23" i="10"/>
  <c r="AI22" i="10"/>
  <c r="AI21" i="10"/>
  <c r="AI20" i="10"/>
  <c r="AI19" i="10"/>
  <c r="AK167" i="13"/>
  <c r="AK166" i="13"/>
  <c r="AK187" i="13"/>
  <c r="AK154" i="13"/>
  <c r="AK184" i="13"/>
  <c r="AK181" i="13"/>
  <c r="AK172" i="13"/>
  <c r="AK171" i="13"/>
  <c r="AK116" i="13"/>
  <c r="AK170" i="13"/>
  <c r="AK164" i="13"/>
  <c r="AK113" i="13"/>
  <c r="AK103" i="13"/>
  <c r="AK153" i="13"/>
  <c r="AK118" i="13"/>
  <c r="AK115" i="13"/>
  <c r="AK169" i="13"/>
  <c r="AK102" i="13"/>
  <c r="AK189" i="13"/>
  <c r="AK186" i="13"/>
  <c r="AK183" i="13"/>
  <c r="AK137" i="13"/>
  <c r="AK124" i="13"/>
  <c r="AK117" i="13"/>
  <c r="AK114" i="13"/>
  <c r="AK165" i="13"/>
  <c r="AK104" i="13"/>
  <c r="AK168" i="13"/>
  <c r="AK148" i="13"/>
  <c r="AK101" i="13"/>
  <c r="AK188" i="13"/>
  <c r="AK185" i="13"/>
  <c r="AK182" i="13"/>
  <c r="AK150" i="13"/>
  <c r="AK149" i="13"/>
  <c r="AK99" i="13"/>
  <c r="AK136" i="13"/>
  <c r="AK100" i="13"/>
  <c r="AK130" i="13"/>
  <c r="AK97" i="13"/>
  <c r="AK98" i="13"/>
  <c r="AK120" i="13"/>
  <c r="AK155" i="13"/>
  <c r="AK119" i="13"/>
  <c r="AK96" i="13"/>
  <c r="AK138" i="13"/>
  <c r="AK135" i="13"/>
  <c r="AK151" i="13"/>
  <c r="AK121" i="13"/>
  <c r="AK147" i="13"/>
  <c r="AK152" i="13"/>
  <c r="AK131" i="13"/>
  <c r="AK132" i="13"/>
  <c r="AK133" i="13"/>
  <c r="AK134" i="13"/>
  <c r="AJ140" i="13"/>
  <c r="AJ202" i="13" s="1"/>
  <c r="AJ106" i="13"/>
  <c r="AJ200" i="13" s="1"/>
  <c r="AJ89" i="13"/>
  <c r="AJ199" i="13" s="1"/>
  <c r="AJ157" i="13"/>
  <c r="AJ203" i="13" s="1"/>
  <c r="AH35" i="10"/>
  <c r="AH18" i="9"/>
  <c r="C31" i="46" s="1"/>
  <c r="AK178" i="13"/>
  <c r="AK92" i="13"/>
  <c r="AK177" i="13"/>
  <c r="AK160" i="13"/>
  <c r="AK126" i="13"/>
  <c r="AK161" i="13"/>
  <c r="AK180" i="13"/>
  <c r="AK143" i="13"/>
  <c r="AK110" i="13"/>
  <c r="AK127" i="13"/>
  <c r="AK144" i="13"/>
  <c r="AK93" i="13"/>
  <c r="AK109" i="13"/>
  <c r="AK95" i="13"/>
  <c r="AK175" i="13"/>
  <c r="AK179" i="13"/>
  <c r="AK176" i="13"/>
  <c r="AK142" i="13"/>
  <c r="AK111" i="13"/>
  <c r="AK158" i="13"/>
  <c r="AK128" i="13"/>
  <c r="AK108" i="13"/>
  <c r="AK145" i="13"/>
  <c r="AK91" i="13"/>
  <c r="AK90" i="13"/>
  <c r="AK141" i="13"/>
  <c r="AK107" i="13"/>
  <c r="AK162" i="13"/>
  <c r="AK146" i="13"/>
  <c r="AK163" i="13"/>
  <c r="AK94" i="13"/>
  <c r="AK125" i="13"/>
  <c r="AK159" i="13"/>
  <c r="AK112" i="13"/>
  <c r="AK129" i="13"/>
  <c r="AJ9" i="18"/>
  <c r="AL9" i="13"/>
  <c r="AL10" i="13" s="1"/>
  <c r="AK9" i="12"/>
  <c r="AK10" i="12" s="1"/>
  <c r="AJ9" i="10"/>
  <c r="AJ86" i="12" l="1"/>
  <c r="AJ87" i="12"/>
  <c r="AI61" i="10"/>
  <c r="AI66" i="10"/>
  <c r="AI59" i="10"/>
  <c r="AI57" i="10"/>
  <c r="AI63" i="10"/>
  <c r="AI64" i="10"/>
  <c r="AI68" i="10"/>
  <c r="AI58" i="10"/>
  <c r="AI62" i="10"/>
  <c r="AI67" i="10"/>
  <c r="AH73" i="10"/>
  <c r="AJ8" i="9" s="1"/>
  <c r="AJ77" i="12"/>
  <c r="AJ76" i="12"/>
  <c r="AJ78" i="12"/>
  <c r="AI60" i="10"/>
  <c r="AI54" i="10"/>
  <c r="AI65" i="10"/>
  <c r="AI56" i="10"/>
  <c r="AI55" i="10"/>
  <c r="AJ13" i="10"/>
  <c r="AJ14" i="10"/>
  <c r="AJ11" i="10"/>
  <c r="AJ10" i="10"/>
  <c r="AJ10" i="18"/>
  <c r="AJ13" i="18"/>
  <c r="AJ14" i="18"/>
  <c r="AL14" i="13"/>
  <c r="AL13" i="13"/>
  <c r="AK13" i="12"/>
  <c r="AK14" i="12"/>
  <c r="AK24" i="12"/>
  <c r="AK25" i="12"/>
  <c r="AK26" i="12"/>
  <c r="AK88" i="12" s="1"/>
  <c r="AK21" i="12"/>
  <c r="AK19" i="12"/>
  <c r="AK20" i="12"/>
  <c r="AJ11" i="18"/>
  <c r="AK31" i="12"/>
  <c r="AK30" i="12"/>
  <c r="AK29" i="12"/>
  <c r="AL11" i="13"/>
  <c r="AK11" i="12"/>
  <c r="AK174" i="13"/>
  <c r="AK204" i="13" s="1"/>
  <c r="AI18" i="10"/>
  <c r="AJ37" i="10"/>
  <c r="AJ43" i="10"/>
  <c r="AJ49" i="10"/>
  <c r="AJ44" i="10"/>
  <c r="AJ38" i="10"/>
  <c r="AJ50" i="10"/>
  <c r="AJ45" i="10"/>
  <c r="AJ39" i="10"/>
  <c r="AJ40" i="10"/>
  <c r="AJ46" i="10"/>
  <c r="AJ41" i="10"/>
  <c r="AJ47" i="10"/>
  <c r="AJ42" i="10"/>
  <c r="AJ36" i="10"/>
  <c r="AJ48" i="10"/>
  <c r="AJ33" i="10"/>
  <c r="AJ32" i="10"/>
  <c r="AJ31" i="10"/>
  <c r="AJ30" i="10"/>
  <c r="AJ29" i="10"/>
  <c r="AJ28" i="10"/>
  <c r="AJ27" i="10"/>
  <c r="AJ26" i="10"/>
  <c r="AJ25" i="10"/>
  <c r="AJ24" i="10"/>
  <c r="AJ21" i="10"/>
  <c r="AJ23" i="10"/>
  <c r="AJ22" i="10"/>
  <c r="AJ20" i="10"/>
  <c r="AJ19" i="10"/>
  <c r="AI18" i="9"/>
  <c r="C32" i="46" s="1"/>
  <c r="AK123" i="13"/>
  <c r="AK201" i="13" s="1"/>
  <c r="AK106" i="13"/>
  <c r="AK200" i="13" s="1"/>
  <c r="AL166" i="13"/>
  <c r="AL165" i="13"/>
  <c r="AL189" i="13"/>
  <c r="AL186" i="13"/>
  <c r="AL136" i="13"/>
  <c r="AL183" i="13"/>
  <c r="AL171" i="13"/>
  <c r="AL170" i="13"/>
  <c r="AL153" i="13"/>
  <c r="AL138" i="13"/>
  <c r="AL151" i="13"/>
  <c r="AL164" i="13"/>
  <c r="AL113" i="13"/>
  <c r="AL103" i="13"/>
  <c r="AL167" i="13"/>
  <c r="AL152" i="13"/>
  <c r="AL100" i="13"/>
  <c r="AL187" i="13"/>
  <c r="AL184" i="13"/>
  <c r="AL181" i="13"/>
  <c r="AL118" i="13"/>
  <c r="AL115" i="13"/>
  <c r="AL155" i="13"/>
  <c r="AL172" i="13"/>
  <c r="AL117" i="13"/>
  <c r="AL114" i="13"/>
  <c r="AL147" i="13"/>
  <c r="AL124" i="13"/>
  <c r="AL104" i="13"/>
  <c r="AL168" i="13"/>
  <c r="AL148" i="13"/>
  <c r="AL101" i="13"/>
  <c r="AL188" i="13"/>
  <c r="AL185" i="13"/>
  <c r="AL182" i="13"/>
  <c r="AL149" i="13"/>
  <c r="AL121" i="13"/>
  <c r="AL116" i="13"/>
  <c r="AL99" i="13"/>
  <c r="AL96" i="13"/>
  <c r="AL135" i="13"/>
  <c r="AL169" i="13"/>
  <c r="AL102" i="13"/>
  <c r="AL98" i="13"/>
  <c r="AL119" i="13"/>
  <c r="AL154" i="13"/>
  <c r="AL137" i="13"/>
  <c r="AL150" i="13"/>
  <c r="AL130" i="13"/>
  <c r="AL131" i="13"/>
  <c r="AL132" i="13"/>
  <c r="AL133" i="13"/>
  <c r="AL134" i="13"/>
  <c r="AL120" i="13"/>
  <c r="AL97" i="13"/>
  <c r="AK89" i="13"/>
  <c r="AK199" i="13" s="1"/>
  <c r="AK140" i="13"/>
  <c r="AK202" i="13" s="1"/>
  <c r="AK157" i="13"/>
  <c r="AK203" i="13" s="1"/>
  <c r="AI35" i="10"/>
  <c r="AL178" i="13"/>
  <c r="AL143" i="13"/>
  <c r="AL161" i="13"/>
  <c r="AL110" i="13"/>
  <c r="AL160" i="13"/>
  <c r="AL93" i="13"/>
  <c r="AL180" i="13"/>
  <c r="AL109" i="13"/>
  <c r="AL144" i="13"/>
  <c r="AL127" i="13"/>
  <c r="AL177" i="13"/>
  <c r="AL126" i="13"/>
  <c r="AL92" i="13"/>
  <c r="AL179" i="13"/>
  <c r="AL95" i="13"/>
  <c r="AL175" i="13"/>
  <c r="AL142" i="13"/>
  <c r="AL176" i="13"/>
  <c r="AL146" i="13"/>
  <c r="AL159" i="13"/>
  <c r="AL111" i="13"/>
  <c r="AL158" i="13"/>
  <c r="AL128" i="13"/>
  <c r="AL108" i="13"/>
  <c r="AL145" i="13"/>
  <c r="AL91" i="13"/>
  <c r="AL90" i="13"/>
  <c r="AL112" i="13"/>
  <c r="AL163" i="13"/>
  <c r="AL141" i="13"/>
  <c r="AL162" i="13"/>
  <c r="AL129" i="13"/>
  <c r="AL107" i="13"/>
  <c r="AL94" i="13"/>
  <c r="AL125" i="13"/>
  <c r="AK9" i="18"/>
  <c r="AM9" i="13"/>
  <c r="AM10" i="13" s="1"/>
  <c r="AL9" i="12"/>
  <c r="AL10" i="12" s="1"/>
  <c r="AK9" i="10"/>
  <c r="AJ54" i="10" l="1"/>
  <c r="AJ60" i="10"/>
  <c r="AJ59" i="10"/>
  <c r="AK86" i="12"/>
  <c r="AK87" i="12"/>
  <c r="AJ65" i="10"/>
  <c r="AJ64" i="10"/>
  <c r="AJ57" i="10"/>
  <c r="AJ58" i="10"/>
  <c r="AJ56" i="10"/>
  <c r="AJ63" i="10"/>
  <c r="AJ62" i="10"/>
  <c r="AJ67" i="10"/>
  <c r="AJ61" i="10"/>
  <c r="AI73" i="10"/>
  <c r="AK8" i="9" s="1"/>
  <c r="AK77" i="12"/>
  <c r="AK76" i="12"/>
  <c r="AK78" i="12"/>
  <c r="AJ66" i="10"/>
  <c r="AJ68" i="10"/>
  <c r="AJ55" i="10"/>
  <c r="AK14" i="10"/>
  <c r="AK13" i="10"/>
  <c r="AK11" i="10"/>
  <c r="AK10" i="10"/>
  <c r="AK10" i="18"/>
  <c r="AK13" i="18"/>
  <c r="AK14" i="18"/>
  <c r="AM13" i="13"/>
  <c r="AM14" i="13"/>
  <c r="AL14" i="12"/>
  <c r="AL13" i="12"/>
  <c r="AL24" i="12"/>
  <c r="AL86" i="12" s="1"/>
  <c r="AL25" i="12"/>
  <c r="AL26" i="12"/>
  <c r="AL21" i="12"/>
  <c r="AL19" i="12"/>
  <c r="AL20" i="12"/>
  <c r="AK11" i="18"/>
  <c r="AL30" i="12"/>
  <c r="AL31" i="12"/>
  <c r="AL29" i="12"/>
  <c r="AM11" i="13"/>
  <c r="AL11" i="12"/>
  <c r="AL174" i="13"/>
  <c r="AL204" i="13" s="1"/>
  <c r="AJ18" i="10"/>
  <c r="AK43" i="10"/>
  <c r="AK37" i="10"/>
  <c r="AK49" i="10"/>
  <c r="AK44" i="10"/>
  <c r="AK38" i="10"/>
  <c r="AK50" i="10"/>
  <c r="AK45" i="10"/>
  <c r="AK39" i="10"/>
  <c r="AK40" i="10"/>
  <c r="AK46" i="10"/>
  <c r="AK41" i="10"/>
  <c r="AK47" i="10"/>
  <c r="AK42" i="10"/>
  <c r="AK48" i="10"/>
  <c r="AK36" i="10"/>
  <c r="AL89" i="13"/>
  <c r="AL199" i="13" s="1"/>
  <c r="AM165" i="13"/>
  <c r="AM164" i="13"/>
  <c r="AM155" i="13"/>
  <c r="AM150" i="13"/>
  <c r="AM188" i="13"/>
  <c r="AM147" i="13"/>
  <c r="AM185" i="13"/>
  <c r="AM182" i="13"/>
  <c r="AM151" i="13"/>
  <c r="AM170" i="13"/>
  <c r="AM153" i="13"/>
  <c r="AM169" i="13"/>
  <c r="AM113" i="13"/>
  <c r="AM103" i="13"/>
  <c r="AM167" i="13"/>
  <c r="AM152" i="13"/>
  <c r="AM100" i="13"/>
  <c r="AM187" i="13"/>
  <c r="AM184" i="13"/>
  <c r="AM181" i="13"/>
  <c r="AM118" i="13"/>
  <c r="AM154" i="13"/>
  <c r="AM115" i="13"/>
  <c r="AM135" i="13"/>
  <c r="AM102" i="13"/>
  <c r="AM172" i="13"/>
  <c r="AM189" i="13"/>
  <c r="AM186" i="13"/>
  <c r="AM183" i="13"/>
  <c r="AM137" i="13"/>
  <c r="AM117" i="13"/>
  <c r="AM114" i="13"/>
  <c r="AM104" i="13"/>
  <c r="AM168" i="13"/>
  <c r="AM101" i="13"/>
  <c r="AM171" i="13"/>
  <c r="AM134" i="13"/>
  <c r="AM124" i="13"/>
  <c r="AM120" i="13"/>
  <c r="AM116" i="13"/>
  <c r="AM166" i="13"/>
  <c r="AM99" i="13"/>
  <c r="AM96" i="13"/>
  <c r="AM98" i="13"/>
  <c r="AM97" i="13"/>
  <c r="AM119" i="13"/>
  <c r="AM136" i="13"/>
  <c r="AM148" i="13"/>
  <c r="AM149" i="13"/>
  <c r="AM121" i="13"/>
  <c r="AM138" i="13"/>
  <c r="AM130" i="13"/>
  <c r="AM131" i="13"/>
  <c r="AM132" i="13"/>
  <c r="AM133" i="13"/>
  <c r="AL123" i="13"/>
  <c r="AL201" i="13" s="1"/>
  <c r="AL106" i="13"/>
  <c r="AL200" i="13" s="1"/>
  <c r="AJ18" i="9"/>
  <c r="C33" i="46" s="1"/>
  <c r="AK33" i="10"/>
  <c r="AK32" i="10"/>
  <c r="AK31" i="10"/>
  <c r="AK30" i="10"/>
  <c r="AK29" i="10"/>
  <c r="AK28" i="10"/>
  <c r="AK27" i="10"/>
  <c r="AK26" i="10"/>
  <c r="AK25" i="10"/>
  <c r="AK24" i="10"/>
  <c r="AK23" i="10"/>
  <c r="AK22" i="10"/>
  <c r="AK21" i="10"/>
  <c r="AK20" i="10"/>
  <c r="AK19" i="10"/>
  <c r="AL140" i="13"/>
  <c r="AL202" i="13" s="1"/>
  <c r="AL157" i="13"/>
  <c r="AL203" i="13" s="1"/>
  <c r="AJ35" i="10"/>
  <c r="AM143" i="13"/>
  <c r="AM144" i="13"/>
  <c r="AM109" i="13"/>
  <c r="AM93" i="13"/>
  <c r="AM180" i="13"/>
  <c r="AM126" i="13"/>
  <c r="AM127" i="13"/>
  <c r="AM92" i="13"/>
  <c r="AM160" i="13"/>
  <c r="AM177" i="13"/>
  <c r="AM110" i="13"/>
  <c r="AM178" i="13"/>
  <c r="AM161" i="13"/>
  <c r="AM175" i="13"/>
  <c r="AM176" i="13"/>
  <c r="AM179" i="13"/>
  <c r="AM95" i="13"/>
  <c r="AM142" i="13"/>
  <c r="AM125" i="13"/>
  <c r="AM146" i="13"/>
  <c r="AM159" i="13"/>
  <c r="AM111" i="13"/>
  <c r="AM158" i="13"/>
  <c r="AM128" i="13"/>
  <c r="AM108" i="13"/>
  <c r="AM145" i="13"/>
  <c r="AM91" i="13"/>
  <c r="AM107" i="13"/>
  <c r="AM141" i="13"/>
  <c r="AM162" i="13"/>
  <c r="AM90" i="13"/>
  <c r="AM129" i="13"/>
  <c r="AM112" i="13"/>
  <c r="AM94" i="13"/>
  <c r="AM163" i="13"/>
  <c r="AL9" i="18"/>
  <c r="AN9" i="13"/>
  <c r="AN10" i="13" s="1"/>
  <c r="AM9" i="12"/>
  <c r="AM10" i="12" s="1"/>
  <c r="AL9" i="10"/>
  <c r="AL76" i="12" l="1"/>
  <c r="AL78" i="12"/>
  <c r="AL88" i="12"/>
  <c r="AL87" i="12"/>
  <c r="AK59" i="10"/>
  <c r="AK61" i="10"/>
  <c r="AK54" i="10"/>
  <c r="AK60" i="10"/>
  <c r="AK55" i="10"/>
  <c r="AJ73" i="10"/>
  <c r="AL8" i="9" s="1"/>
  <c r="AK58" i="10"/>
  <c r="AK57" i="10"/>
  <c r="AK56" i="10"/>
  <c r="AK62" i="10"/>
  <c r="AL77" i="12"/>
  <c r="AK66" i="10"/>
  <c r="AK65" i="10"/>
  <c r="AK68" i="10"/>
  <c r="AK64" i="10"/>
  <c r="AK63" i="10"/>
  <c r="AK67" i="10"/>
  <c r="AL14" i="10"/>
  <c r="AL13" i="10"/>
  <c r="AL11" i="10"/>
  <c r="AL10" i="10"/>
  <c r="AL10" i="18"/>
  <c r="AL13" i="18"/>
  <c r="AL14" i="18"/>
  <c r="AN13" i="13"/>
  <c r="AN14" i="13"/>
  <c r="AM13" i="12"/>
  <c r="AM14" i="12"/>
  <c r="AM26" i="12"/>
  <c r="AM25" i="12"/>
  <c r="AM20" i="12"/>
  <c r="AM24" i="12"/>
  <c r="AM19" i="12"/>
  <c r="AM21" i="12"/>
  <c r="AL11" i="18"/>
  <c r="AM30" i="12"/>
  <c r="AM31" i="12"/>
  <c r="AM29" i="12"/>
  <c r="AN11" i="13"/>
  <c r="AM11" i="12"/>
  <c r="AM174" i="13"/>
  <c r="AM204" i="13" s="1"/>
  <c r="AK18" i="10"/>
  <c r="AL36" i="10"/>
  <c r="AL49" i="10"/>
  <c r="AL44" i="10"/>
  <c r="AL37" i="10"/>
  <c r="AL50" i="10"/>
  <c r="AL45" i="10"/>
  <c r="AL39" i="10"/>
  <c r="AL38" i="10"/>
  <c r="AL40" i="10"/>
  <c r="AL46" i="10"/>
  <c r="AL41" i="10"/>
  <c r="AL47" i="10"/>
  <c r="AL42" i="10"/>
  <c r="AL48" i="10"/>
  <c r="AL43" i="10"/>
  <c r="AM123" i="13"/>
  <c r="AM201" i="13" s="1"/>
  <c r="AM89" i="13"/>
  <c r="AM199" i="13" s="1"/>
  <c r="AM140" i="13"/>
  <c r="AM202" i="13" s="1"/>
  <c r="AM106" i="13"/>
  <c r="AM200" i="13" s="1"/>
  <c r="AN164" i="13"/>
  <c r="AN155" i="13"/>
  <c r="AN150" i="13"/>
  <c r="AN187" i="13"/>
  <c r="AN184" i="13"/>
  <c r="AN149" i="13"/>
  <c r="AN181" i="13"/>
  <c r="AN172" i="13"/>
  <c r="AN169" i="13"/>
  <c r="AN138" i="13"/>
  <c r="AN168" i="13"/>
  <c r="AN167" i="13"/>
  <c r="AN152" i="13"/>
  <c r="AN170" i="13"/>
  <c r="AN119" i="13"/>
  <c r="AN153" i="13"/>
  <c r="AN133" i="13"/>
  <c r="AN118" i="13"/>
  <c r="AN154" i="13"/>
  <c r="AN115" i="13"/>
  <c r="AN102" i="13"/>
  <c r="AN166" i="13"/>
  <c r="AN136" i="13"/>
  <c r="AN189" i="13"/>
  <c r="AN186" i="13"/>
  <c r="AN183" i="13"/>
  <c r="AN117" i="13"/>
  <c r="AN114" i="13"/>
  <c r="AN104" i="13"/>
  <c r="AN101" i="13"/>
  <c r="AN171" i="13"/>
  <c r="AN165" i="13"/>
  <c r="AN148" i="13"/>
  <c r="AN134" i="13"/>
  <c r="AN188" i="13"/>
  <c r="AN185" i="13"/>
  <c r="AN182" i="13"/>
  <c r="AN124" i="13"/>
  <c r="AN116" i="13"/>
  <c r="AN151" i="13"/>
  <c r="AN113" i="13"/>
  <c r="AN103" i="13"/>
  <c r="AN99" i="13"/>
  <c r="AN96" i="13"/>
  <c r="AN98" i="13"/>
  <c r="AN97" i="13"/>
  <c r="AN100" i="13"/>
  <c r="AN135" i="13"/>
  <c r="AN132" i="13"/>
  <c r="AN147" i="13"/>
  <c r="AN120" i="13"/>
  <c r="AN137" i="13"/>
  <c r="AN130" i="13"/>
  <c r="AN131" i="13"/>
  <c r="AN121" i="13"/>
  <c r="AL33" i="10"/>
  <c r="AL32" i="10"/>
  <c r="AL31" i="10"/>
  <c r="AL30" i="10"/>
  <c r="AL29" i="10"/>
  <c r="AL28" i="10"/>
  <c r="AL27" i="10"/>
  <c r="AL26" i="10"/>
  <c r="AL25" i="10"/>
  <c r="AL24" i="10"/>
  <c r="AL23" i="10"/>
  <c r="AL22" i="10"/>
  <c r="AL20" i="10"/>
  <c r="AL21" i="10"/>
  <c r="AL19" i="10"/>
  <c r="AM157" i="13"/>
  <c r="AM203" i="13" s="1"/>
  <c r="AK35" i="10"/>
  <c r="AK18" i="9"/>
  <c r="C34" i="46" s="1"/>
  <c r="AN126" i="13"/>
  <c r="AN110" i="13"/>
  <c r="AN178" i="13"/>
  <c r="AN144" i="13"/>
  <c r="AN177" i="13"/>
  <c r="AN180" i="13"/>
  <c r="AN109" i="13"/>
  <c r="AN93" i="13"/>
  <c r="AN160" i="13"/>
  <c r="AN143" i="13"/>
  <c r="AN161" i="13"/>
  <c r="AN92" i="13"/>
  <c r="AN127" i="13"/>
  <c r="AN142" i="13"/>
  <c r="AN95" i="13"/>
  <c r="AN175" i="13"/>
  <c r="AN179" i="13"/>
  <c r="AN176" i="13"/>
  <c r="AN162" i="13"/>
  <c r="AN94" i="13"/>
  <c r="AN125" i="13"/>
  <c r="AN146" i="13"/>
  <c r="AN159" i="13"/>
  <c r="AN111" i="13"/>
  <c r="AN158" i="13"/>
  <c r="AN128" i="13"/>
  <c r="AN108" i="13"/>
  <c r="AN163" i="13"/>
  <c r="AN91" i="13"/>
  <c r="AN112" i="13"/>
  <c r="AN145" i="13"/>
  <c r="AN129" i="13"/>
  <c r="AN90" i="13"/>
  <c r="AN107" i="13"/>
  <c r="AN141" i="13"/>
  <c r="AM9" i="18"/>
  <c r="AO9" i="13"/>
  <c r="AO10" i="13" s="1"/>
  <c r="AN9" i="12"/>
  <c r="AN10" i="12" s="1"/>
  <c r="AM9" i="10"/>
  <c r="AM88" i="12" l="1"/>
  <c r="AM86" i="12"/>
  <c r="AM77" i="12"/>
  <c r="AM87" i="12"/>
  <c r="AL62" i="10"/>
  <c r="AL55" i="10"/>
  <c r="AL64" i="10"/>
  <c r="AL56" i="10"/>
  <c r="AL59" i="10"/>
  <c r="AL57" i="10"/>
  <c r="AL58" i="10"/>
  <c r="AL63" i="10"/>
  <c r="AM78" i="12"/>
  <c r="AM76" i="12"/>
  <c r="AK73" i="10"/>
  <c r="AM8" i="9" s="1"/>
  <c r="AL68" i="10"/>
  <c r="AL61" i="10"/>
  <c r="AL66" i="10"/>
  <c r="AL60" i="10"/>
  <c r="AL67" i="10"/>
  <c r="AL65" i="10"/>
  <c r="AL54" i="10"/>
  <c r="AM13" i="10"/>
  <c r="AM14" i="10"/>
  <c r="AM11" i="10"/>
  <c r="AM10" i="10"/>
  <c r="AM10" i="18"/>
  <c r="AM13" i="18"/>
  <c r="AM14" i="18"/>
  <c r="AO13" i="13"/>
  <c r="AO14" i="13"/>
  <c r="AN13" i="12"/>
  <c r="AN14" i="12"/>
  <c r="AN19" i="12"/>
  <c r="AN26" i="12"/>
  <c r="AN25" i="12"/>
  <c r="AN20" i="12"/>
  <c r="AN24" i="12"/>
  <c r="AN21" i="12"/>
  <c r="AM11" i="18"/>
  <c r="AO11" i="13"/>
  <c r="AN31" i="12"/>
  <c r="AN29" i="12"/>
  <c r="AN30" i="12"/>
  <c r="AN11" i="12"/>
  <c r="AN174" i="13"/>
  <c r="AN204" i="13" s="1"/>
  <c r="AL18" i="10"/>
  <c r="AM49" i="10"/>
  <c r="AM44" i="10"/>
  <c r="AM36" i="10"/>
  <c r="AM37" i="10"/>
  <c r="AM50" i="10"/>
  <c r="AM45" i="10"/>
  <c r="AM39" i="10"/>
  <c r="AM38" i="10"/>
  <c r="AM40" i="10"/>
  <c r="AM46" i="10"/>
  <c r="AM41" i="10"/>
  <c r="AM47" i="10"/>
  <c r="AM42" i="10"/>
  <c r="AM48" i="10"/>
  <c r="AM43" i="10"/>
  <c r="AN89" i="13"/>
  <c r="AN199" i="13" s="1"/>
  <c r="AN157" i="13"/>
  <c r="AN203" i="13" s="1"/>
  <c r="AO137" i="13"/>
  <c r="AO186" i="13"/>
  <c r="AO154" i="13"/>
  <c r="AO183" i="13"/>
  <c r="AO171" i="13"/>
  <c r="AO168" i="13"/>
  <c r="AO167" i="13"/>
  <c r="AO148" i="13"/>
  <c r="AO135" i="13"/>
  <c r="AO170" i="13"/>
  <c r="AO164" i="13"/>
  <c r="AO187" i="13"/>
  <c r="AO184" i="13"/>
  <c r="AO181" i="13"/>
  <c r="AO153" i="13"/>
  <c r="AO133" i="13"/>
  <c r="AO118" i="13"/>
  <c r="AO115" i="13"/>
  <c r="AO102" i="13"/>
  <c r="AO166" i="13"/>
  <c r="AO155" i="13"/>
  <c r="AO189" i="13"/>
  <c r="AO172" i="13"/>
  <c r="AO169" i="13"/>
  <c r="AO117" i="13"/>
  <c r="AO114" i="13"/>
  <c r="AO132" i="13"/>
  <c r="AO104" i="13"/>
  <c r="AO138" i="13"/>
  <c r="AO101" i="13"/>
  <c r="AO165" i="13"/>
  <c r="AO147" i="13"/>
  <c r="AO188" i="13"/>
  <c r="AO185" i="13"/>
  <c r="AO182" i="13"/>
  <c r="AO149" i="13"/>
  <c r="AO120" i="13"/>
  <c r="AO116" i="13"/>
  <c r="AO150" i="13"/>
  <c r="AO124" i="13"/>
  <c r="AO151" i="13"/>
  <c r="AO113" i="13"/>
  <c r="AO103" i="13"/>
  <c r="AO152" i="13"/>
  <c r="AO96" i="13"/>
  <c r="AO98" i="13"/>
  <c r="AO99" i="13"/>
  <c r="AO97" i="13"/>
  <c r="AO100" i="13"/>
  <c r="AO134" i="13"/>
  <c r="AO131" i="13"/>
  <c r="AO119" i="13"/>
  <c r="AO136" i="13"/>
  <c r="AO130" i="13"/>
  <c r="AO121" i="13"/>
  <c r="AN140" i="13"/>
  <c r="AN202" i="13" s="1"/>
  <c r="AN123" i="13"/>
  <c r="AN201" i="13" s="1"/>
  <c r="AM33" i="10"/>
  <c r="AM32" i="10"/>
  <c r="AM31" i="10"/>
  <c r="AM30" i="10"/>
  <c r="AM29" i="10"/>
  <c r="AM27" i="10"/>
  <c r="AM28" i="10"/>
  <c r="AM26" i="10"/>
  <c r="AM25" i="10"/>
  <c r="AM21" i="10"/>
  <c r="AM22" i="10"/>
  <c r="AM23" i="10"/>
  <c r="AM20" i="10"/>
  <c r="AM24" i="10"/>
  <c r="AM19" i="10"/>
  <c r="AN106" i="13"/>
  <c r="AN200" i="13" s="1"/>
  <c r="AL35" i="10"/>
  <c r="AL18" i="9"/>
  <c r="C35" i="46" s="1"/>
  <c r="AO180" i="13"/>
  <c r="AO144" i="13"/>
  <c r="AO177" i="13"/>
  <c r="AO127" i="13"/>
  <c r="AO143" i="13"/>
  <c r="AO161" i="13"/>
  <c r="AO178" i="13"/>
  <c r="AO160" i="13"/>
  <c r="AO110" i="13"/>
  <c r="AO126" i="13"/>
  <c r="AO93" i="13"/>
  <c r="AO109" i="13"/>
  <c r="AO92" i="13"/>
  <c r="AO176" i="13"/>
  <c r="AO179" i="13"/>
  <c r="AO142" i="13"/>
  <c r="AO175" i="13"/>
  <c r="AO95" i="13"/>
  <c r="AO141" i="13"/>
  <c r="AO107" i="13"/>
  <c r="AO162" i="13"/>
  <c r="AO94" i="13"/>
  <c r="AO125" i="13"/>
  <c r="AO146" i="13"/>
  <c r="AO159" i="13"/>
  <c r="AO111" i="13"/>
  <c r="AO158" i="13"/>
  <c r="AO129" i="13"/>
  <c r="AO112" i="13"/>
  <c r="AO145" i="13"/>
  <c r="AO163" i="13"/>
  <c r="AO108" i="13"/>
  <c r="AO91" i="13"/>
  <c r="AO90" i="13"/>
  <c r="AO128" i="13"/>
  <c r="AN9" i="18"/>
  <c r="AP9" i="13"/>
  <c r="AP10" i="13" s="1"/>
  <c r="AO9" i="12"/>
  <c r="AO10" i="12" s="1"/>
  <c r="AN9" i="10"/>
  <c r="AM64" i="10" l="1"/>
  <c r="AM58" i="10"/>
  <c r="AM56" i="10"/>
  <c r="AM63" i="10"/>
  <c r="AM57" i="10"/>
  <c r="AN76" i="12"/>
  <c r="AM55" i="10"/>
  <c r="AM54" i="10"/>
  <c r="AM62" i="10"/>
  <c r="AL73" i="10"/>
  <c r="AN8" i="9" s="1"/>
  <c r="AN78" i="12"/>
  <c r="AN86" i="12"/>
  <c r="AN77" i="12"/>
  <c r="AN87" i="12"/>
  <c r="AN88" i="12"/>
  <c r="AM59" i="10"/>
  <c r="AM68" i="10"/>
  <c r="AM61" i="10"/>
  <c r="AM66" i="10"/>
  <c r="AM60" i="10"/>
  <c r="AM67" i="10"/>
  <c r="AM65" i="10"/>
  <c r="AN13" i="10"/>
  <c r="AN14" i="10"/>
  <c r="AN11" i="10"/>
  <c r="AN10" i="10"/>
  <c r="AN10" i="18"/>
  <c r="AN13" i="18"/>
  <c r="AN14" i="18"/>
  <c r="AP13" i="13"/>
  <c r="AP14" i="13"/>
  <c r="AO13" i="12"/>
  <c r="AO14" i="12"/>
  <c r="AO19" i="12"/>
  <c r="AO26" i="12"/>
  <c r="AO25" i="12"/>
  <c r="AO24" i="12"/>
  <c r="AO20" i="12"/>
  <c r="AO21" i="12"/>
  <c r="AN11" i="18"/>
  <c r="AP11" i="13"/>
  <c r="AO30" i="12"/>
  <c r="AO31" i="12"/>
  <c r="AO29" i="12"/>
  <c r="AO11" i="12"/>
  <c r="AO174" i="13"/>
  <c r="AO204" i="13" s="1"/>
  <c r="AM18" i="10"/>
  <c r="AN44" i="10"/>
  <c r="AN36" i="10"/>
  <c r="AN50" i="10"/>
  <c r="AN45" i="10"/>
  <c r="AN39" i="10"/>
  <c r="AN37" i="10"/>
  <c r="AN55" i="10" s="1"/>
  <c r="AN40" i="10"/>
  <c r="AN46" i="10"/>
  <c r="AN38" i="10"/>
  <c r="AN56" i="10" s="1"/>
  <c r="AN41" i="10"/>
  <c r="AN47" i="10"/>
  <c r="AN42" i="10"/>
  <c r="AN48" i="10"/>
  <c r="AN43" i="10"/>
  <c r="AN49" i="10"/>
  <c r="AO89" i="13"/>
  <c r="AO199" i="13" s="1"/>
  <c r="AP137" i="13"/>
  <c r="AP152" i="13"/>
  <c r="AP185" i="13"/>
  <c r="AP182" i="13"/>
  <c r="AP151" i="13"/>
  <c r="AP170" i="13"/>
  <c r="AP153" i="13"/>
  <c r="AP167" i="13"/>
  <c r="AP148" i="13"/>
  <c r="AP135" i="13"/>
  <c r="AP166" i="13"/>
  <c r="AP187" i="13"/>
  <c r="AP184" i="13"/>
  <c r="AP181" i="13"/>
  <c r="AP119" i="13"/>
  <c r="AP118" i="13"/>
  <c r="AP115" i="13"/>
  <c r="AP154" i="13"/>
  <c r="AP102" i="13"/>
  <c r="AP155" i="13"/>
  <c r="AP189" i="13"/>
  <c r="AP172" i="13"/>
  <c r="AP169" i="13"/>
  <c r="AP136" i="13"/>
  <c r="AP186" i="13"/>
  <c r="AP183" i="13"/>
  <c r="AP114" i="13"/>
  <c r="AP132" i="13"/>
  <c r="AP104" i="13"/>
  <c r="AP138" i="13"/>
  <c r="AP101" i="13"/>
  <c r="AP165" i="13"/>
  <c r="AP147" i="13"/>
  <c r="AP188" i="13"/>
  <c r="AP171" i="13"/>
  <c r="AP168" i="13"/>
  <c r="AP134" i="13"/>
  <c r="AP149" i="13"/>
  <c r="AP116" i="13"/>
  <c r="AP150" i="13"/>
  <c r="AP113" i="13"/>
  <c r="AP103" i="13"/>
  <c r="AP100" i="13"/>
  <c r="AP164" i="13"/>
  <c r="AP131" i="13"/>
  <c r="AP97" i="13"/>
  <c r="AP117" i="13"/>
  <c r="AP98" i="13"/>
  <c r="AP99" i="13"/>
  <c r="AP96" i="13"/>
  <c r="AP121" i="13"/>
  <c r="AP130" i="13"/>
  <c r="AP120" i="13"/>
  <c r="AP124" i="13"/>
  <c r="AP133" i="13"/>
  <c r="AO106" i="13"/>
  <c r="AO200" i="13" s="1"/>
  <c r="AO140" i="13"/>
  <c r="AO202" i="13" s="1"/>
  <c r="AN33" i="10"/>
  <c r="AN32" i="10"/>
  <c r="AN30" i="10"/>
  <c r="AN31" i="10"/>
  <c r="AN29" i="10"/>
  <c r="AN27" i="10"/>
  <c r="AN28" i="10"/>
  <c r="AN26" i="10"/>
  <c r="AN25" i="10"/>
  <c r="AN22" i="10"/>
  <c r="AN24" i="10"/>
  <c r="AN23" i="10"/>
  <c r="AN21" i="10"/>
  <c r="AN20" i="10"/>
  <c r="AN19" i="10"/>
  <c r="AO123" i="13"/>
  <c r="AO201" i="13" s="1"/>
  <c r="AO157" i="13"/>
  <c r="AO203" i="13" s="1"/>
  <c r="AM35" i="10"/>
  <c r="AM18" i="9"/>
  <c r="C36" i="46" s="1"/>
  <c r="AP144" i="13"/>
  <c r="AP160" i="13"/>
  <c r="AP178" i="13"/>
  <c r="AP110" i="13"/>
  <c r="AP126" i="13"/>
  <c r="AP93" i="13"/>
  <c r="AP143" i="13"/>
  <c r="AP177" i="13"/>
  <c r="AP180" i="13"/>
  <c r="AP109" i="13"/>
  <c r="AP92" i="13"/>
  <c r="AP161" i="13"/>
  <c r="AP127" i="13"/>
  <c r="AP176" i="13"/>
  <c r="AP142" i="13"/>
  <c r="AP175" i="13"/>
  <c r="AP179" i="13"/>
  <c r="AP95" i="13"/>
  <c r="AP90" i="13"/>
  <c r="AP112" i="13"/>
  <c r="AP141" i="13"/>
  <c r="AP107" i="13"/>
  <c r="AP162" i="13"/>
  <c r="AP94" i="13"/>
  <c r="AP125" i="13"/>
  <c r="AP146" i="13"/>
  <c r="AP159" i="13"/>
  <c r="AP111" i="13"/>
  <c r="AP128" i="13"/>
  <c r="AP145" i="13"/>
  <c r="AP129" i="13"/>
  <c r="AP163" i="13"/>
  <c r="AP158" i="13"/>
  <c r="AP108" i="13"/>
  <c r="AP91" i="13"/>
  <c r="AO9" i="18"/>
  <c r="AQ9" i="13"/>
  <c r="AQ10" i="13" s="1"/>
  <c r="AP9" i="12"/>
  <c r="AP10" i="12" s="1"/>
  <c r="AO9" i="10"/>
  <c r="AO78" i="12" l="1"/>
  <c r="AO77" i="12"/>
  <c r="AO87" i="12"/>
  <c r="AO88" i="12"/>
  <c r="AN57" i="10"/>
  <c r="AO86" i="12"/>
  <c r="AO76" i="12"/>
  <c r="AN54" i="10"/>
  <c r="AN58" i="10"/>
  <c r="AN65" i="10"/>
  <c r="AN59" i="10"/>
  <c r="AN64" i="10"/>
  <c r="AN62" i="10"/>
  <c r="AN63" i="10"/>
  <c r="AM73" i="10"/>
  <c r="AO8" i="9" s="1"/>
  <c r="AN67" i="10"/>
  <c r="AN68" i="10"/>
  <c r="AN61" i="10"/>
  <c r="AN66" i="10"/>
  <c r="AN60" i="10"/>
  <c r="AO14" i="10"/>
  <c r="AO13" i="10"/>
  <c r="AO11" i="10"/>
  <c r="AO10" i="10"/>
  <c r="AO10" i="18"/>
  <c r="AO13" i="18"/>
  <c r="AO14" i="18"/>
  <c r="AQ13" i="13"/>
  <c r="AQ14" i="13"/>
  <c r="AP13" i="12"/>
  <c r="AP14" i="12"/>
  <c r="AP19" i="12"/>
  <c r="AP26" i="12"/>
  <c r="AP25" i="12"/>
  <c r="AP20" i="12"/>
  <c r="AP24" i="12"/>
  <c r="AP21" i="12"/>
  <c r="AO11" i="18"/>
  <c r="AQ11" i="13"/>
  <c r="AP30" i="12"/>
  <c r="AP29" i="12"/>
  <c r="AP31" i="12"/>
  <c r="AP11" i="12"/>
  <c r="AP174" i="13"/>
  <c r="AP204" i="13" s="1"/>
  <c r="AN18" i="10"/>
  <c r="AO50" i="10"/>
  <c r="AO45" i="10"/>
  <c r="AO39" i="10"/>
  <c r="AO36" i="10"/>
  <c r="AO37" i="10"/>
  <c r="AO40" i="10"/>
  <c r="AO46" i="10"/>
  <c r="AO41" i="10"/>
  <c r="AO38" i="10"/>
  <c r="AO47" i="10"/>
  <c r="AO42" i="10"/>
  <c r="AO48" i="10"/>
  <c r="AO43" i="10"/>
  <c r="AO49" i="10"/>
  <c r="AO44" i="10"/>
  <c r="AO33" i="10"/>
  <c r="AO32" i="10"/>
  <c r="AO30" i="10"/>
  <c r="AO31" i="10"/>
  <c r="AO29" i="10"/>
  <c r="AO28" i="10"/>
  <c r="AO27" i="10"/>
  <c r="AO26" i="10"/>
  <c r="AO25" i="10"/>
  <c r="AO22" i="10"/>
  <c r="AO24" i="10"/>
  <c r="AO23" i="10"/>
  <c r="AO21" i="10"/>
  <c r="AO20" i="10"/>
  <c r="AO19" i="10"/>
  <c r="AP123" i="13"/>
  <c r="AP201" i="13" s="1"/>
  <c r="AQ152" i="13"/>
  <c r="AQ189" i="13"/>
  <c r="AQ184" i="13"/>
  <c r="AQ149" i="13"/>
  <c r="AQ136" i="13"/>
  <c r="AQ181" i="13"/>
  <c r="AQ172" i="13"/>
  <c r="AQ169" i="13"/>
  <c r="AQ138" i="13"/>
  <c r="AQ166" i="13"/>
  <c r="AQ165" i="13"/>
  <c r="AQ153" i="13"/>
  <c r="AQ118" i="13"/>
  <c r="AQ133" i="13"/>
  <c r="AQ115" i="13"/>
  <c r="AQ154" i="13"/>
  <c r="AQ102" i="13"/>
  <c r="AQ155" i="13"/>
  <c r="AQ186" i="13"/>
  <c r="AQ183" i="13"/>
  <c r="AQ135" i="13"/>
  <c r="AQ130" i="13"/>
  <c r="AQ117" i="13"/>
  <c r="AQ104" i="13"/>
  <c r="AQ101" i="13"/>
  <c r="AQ147" i="13"/>
  <c r="AQ188" i="13"/>
  <c r="AQ171" i="13"/>
  <c r="AQ168" i="13"/>
  <c r="AQ134" i="13"/>
  <c r="AQ185" i="13"/>
  <c r="AQ182" i="13"/>
  <c r="AQ148" i="13"/>
  <c r="AQ116" i="13"/>
  <c r="AQ150" i="13"/>
  <c r="AQ120" i="13"/>
  <c r="AQ113" i="13"/>
  <c r="AQ103" i="13"/>
  <c r="AQ151" i="13"/>
  <c r="AQ100" i="13"/>
  <c r="AQ164" i="13"/>
  <c r="AQ131" i="13"/>
  <c r="AQ187" i="13"/>
  <c r="AQ170" i="13"/>
  <c r="AQ167" i="13"/>
  <c r="AQ119" i="13"/>
  <c r="AQ98" i="13"/>
  <c r="AQ137" i="13"/>
  <c r="AQ114" i="13"/>
  <c r="AQ99" i="13"/>
  <c r="AQ97" i="13"/>
  <c r="AQ96" i="13"/>
  <c r="AQ121" i="13"/>
  <c r="AQ124" i="13"/>
  <c r="AQ132" i="13"/>
  <c r="AP140" i="13"/>
  <c r="AP202" i="13" s="1"/>
  <c r="AP106" i="13"/>
  <c r="AP200" i="13" s="1"/>
  <c r="AP89" i="13"/>
  <c r="AP199" i="13" s="1"/>
  <c r="AP157" i="13"/>
  <c r="AP203" i="13" s="1"/>
  <c r="AN35" i="10"/>
  <c r="AN18" i="9"/>
  <c r="C37" i="46" s="1"/>
  <c r="AQ177" i="13"/>
  <c r="AQ110" i="13"/>
  <c r="AQ160" i="13"/>
  <c r="AQ93" i="13"/>
  <c r="AQ109" i="13"/>
  <c r="AQ92" i="13"/>
  <c r="AQ144" i="13"/>
  <c r="AQ126" i="13"/>
  <c r="AQ180" i="13"/>
  <c r="AQ178" i="13"/>
  <c r="AQ143" i="13"/>
  <c r="AQ161" i="13"/>
  <c r="AQ127" i="13"/>
  <c r="AQ142" i="13"/>
  <c r="AQ176" i="13"/>
  <c r="AQ175" i="13"/>
  <c r="AQ95" i="13"/>
  <c r="AQ179" i="13"/>
  <c r="AQ145" i="13"/>
  <c r="AQ91" i="13"/>
  <c r="AQ90" i="13"/>
  <c r="AQ112" i="13"/>
  <c r="AQ141" i="13"/>
  <c r="AQ107" i="13"/>
  <c r="AQ162" i="13"/>
  <c r="AQ94" i="13"/>
  <c r="AQ125" i="13"/>
  <c r="AQ146" i="13"/>
  <c r="AQ111" i="13"/>
  <c r="AQ128" i="13"/>
  <c r="AQ129" i="13"/>
  <c r="AQ163" i="13"/>
  <c r="AQ159" i="13"/>
  <c r="AQ158" i="13"/>
  <c r="AQ108" i="13"/>
  <c r="AP9" i="18"/>
  <c r="AR9" i="13"/>
  <c r="AR10" i="13" s="1"/>
  <c r="AQ9" i="12"/>
  <c r="AQ10" i="12" s="1"/>
  <c r="AP9" i="10"/>
  <c r="AO57" i="10" l="1"/>
  <c r="AO63" i="10"/>
  <c r="AN73" i="10"/>
  <c r="AP8" i="9" s="1"/>
  <c r="AO64" i="10"/>
  <c r="AO58" i="10"/>
  <c r="AO68" i="10"/>
  <c r="AO66" i="10"/>
  <c r="AP86" i="12"/>
  <c r="AO60" i="10"/>
  <c r="AP77" i="12"/>
  <c r="AO65" i="10"/>
  <c r="AP87" i="12"/>
  <c r="AO56" i="10"/>
  <c r="AP88" i="12"/>
  <c r="AO59" i="10"/>
  <c r="AP76" i="12"/>
  <c r="AP78" i="12"/>
  <c r="AO62" i="10"/>
  <c r="AO67" i="10"/>
  <c r="AO55" i="10"/>
  <c r="AO61" i="10"/>
  <c r="AO54" i="10"/>
  <c r="AP13" i="10"/>
  <c r="AP14" i="10"/>
  <c r="AP11" i="10"/>
  <c r="AP10" i="10"/>
  <c r="AP10" i="18"/>
  <c r="AP13" i="18"/>
  <c r="AP14" i="18"/>
  <c r="AR13" i="13"/>
  <c r="AR14" i="13"/>
  <c r="AQ14" i="12"/>
  <c r="AQ13" i="12"/>
  <c r="AQ19" i="12"/>
  <c r="AQ26" i="12"/>
  <c r="AQ20" i="12"/>
  <c r="AQ24" i="12"/>
  <c r="AQ25" i="12"/>
  <c r="AQ21" i="12"/>
  <c r="AP11" i="18"/>
  <c r="AQ31" i="12"/>
  <c r="AQ30" i="12"/>
  <c r="AQ29" i="12"/>
  <c r="AR11" i="13"/>
  <c r="AQ11" i="12"/>
  <c r="AQ174" i="13"/>
  <c r="AQ204" i="13" s="1"/>
  <c r="AO18" i="10"/>
  <c r="AP50" i="10"/>
  <c r="AP45" i="10"/>
  <c r="AP39" i="10"/>
  <c r="AP36" i="10"/>
  <c r="AP40" i="10"/>
  <c r="AP46" i="10"/>
  <c r="AP37" i="10"/>
  <c r="AP41" i="10"/>
  <c r="AP47" i="10"/>
  <c r="AP38" i="10"/>
  <c r="AP42" i="10"/>
  <c r="AP48" i="10"/>
  <c r="AP43" i="10"/>
  <c r="AP49" i="10"/>
  <c r="AP44" i="10"/>
  <c r="AP33" i="10"/>
  <c r="AP32" i="10"/>
  <c r="AP30" i="10"/>
  <c r="AP31" i="10"/>
  <c r="AP29" i="10"/>
  <c r="AP28" i="10"/>
  <c r="AP27" i="10"/>
  <c r="AP25" i="10"/>
  <c r="AP26" i="10"/>
  <c r="AP22" i="10"/>
  <c r="AP24" i="10"/>
  <c r="AP23" i="10"/>
  <c r="AP21" i="10"/>
  <c r="AP20" i="10"/>
  <c r="AP19" i="10"/>
  <c r="AQ123" i="13"/>
  <c r="AQ201" i="13" s="1"/>
  <c r="AR189" i="13"/>
  <c r="AR188" i="13"/>
  <c r="AR183" i="13"/>
  <c r="AR171" i="13"/>
  <c r="AR168" i="13"/>
  <c r="AR165" i="13"/>
  <c r="AR164" i="13"/>
  <c r="AR155" i="13"/>
  <c r="AR150" i="13"/>
  <c r="AR133" i="13"/>
  <c r="AR115" i="13"/>
  <c r="AR154" i="13"/>
  <c r="AR102" i="13"/>
  <c r="AR186" i="13"/>
  <c r="AR172" i="13"/>
  <c r="AR169" i="13"/>
  <c r="AR166" i="13"/>
  <c r="AR136" i="13"/>
  <c r="AR135" i="13"/>
  <c r="AR130" i="13"/>
  <c r="AR117" i="13"/>
  <c r="AR137" i="13"/>
  <c r="AR114" i="13"/>
  <c r="AR132" i="13"/>
  <c r="AR101" i="13"/>
  <c r="AR147" i="13"/>
  <c r="AR138" i="13"/>
  <c r="AR134" i="13"/>
  <c r="AR185" i="13"/>
  <c r="AR182" i="13"/>
  <c r="AR148" i="13"/>
  <c r="AR116" i="13"/>
  <c r="AR149" i="13"/>
  <c r="AR113" i="13"/>
  <c r="AR103" i="13"/>
  <c r="AR151" i="13"/>
  <c r="AR121" i="13"/>
  <c r="AR100" i="13"/>
  <c r="AR187" i="13"/>
  <c r="AR170" i="13"/>
  <c r="AR167" i="13"/>
  <c r="AR152" i="13"/>
  <c r="AR119" i="13"/>
  <c r="AR124" i="13"/>
  <c r="AR184" i="13"/>
  <c r="AR181" i="13"/>
  <c r="AR153" i="13"/>
  <c r="AR98" i="13"/>
  <c r="AR97" i="13"/>
  <c r="AR99" i="13"/>
  <c r="AR96" i="13"/>
  <c r="AR120" i="13"/>
  <c r="AR104" i="13"/>
  <c r="AR118" i="13"/>
  <c r="AR131" i="13"/>
  <c r="AQ106" i="13"/>
  <c r="AQ200" i="13" s="1"/>
  <c r="AQ140" i="13"/>
  <c r="AQ202" i="13" s="1"/>
  <c r="AQ89" i="13"/>
  <c r="AQ199" i="13" s="1"/>
  <c r="AQ157" i="13"/>
  <c r="AQ203" i="13" s="1"/>
  <c r="AO35" i="10"/>
  <c r="AO18" i="9"/>
  <c r="C38" i="46" s="1"/>
  <c r="AR160" i="13"/>
  <c r="AR110" i="13"/>
  <c r="AR177" i="13"/>
  <c r="AR144" i="13"/>
  <c r="AR109" i="13"/>
  <c r="AR180" i="13"/>
  <c r="AR178" i="13"/>
  <c r="AR143" i="13"/>
  <c r="AR161" i="13"/>
  <c r="AR93" i="13"/>
  <c r="AR127" i="13"/>
  <c r="AR92" i="13"/>
  <c r="AR126" i="13"/>
  <c r="AR95" i="13"/>
  <c r="AR179" i="13"/>
  <c r="AR176" i="13"/>
  <c r="AR142" i="13"/>
  <c r="AR175" i="13"/>
  <c r="AR128" i="13"/>
  <c r="AR108" i="13"/>
  <c r="AR145" i="13"/>
  <c r="AR91" i="13"/>
  <c r="AR90" i="13"/>
  <c r="AR112" i="13"/>
  <c r="AR141" i="13"/>
  <c r="AR107" i="13"/>
  <c r="AR162" i="13"/>
  <c r="AR94" i="13"/>
  <c r="AR146" i="13"/>
  <c r="AR111" i="13"/>
  <c r="AR159" i="13"/>
  <c r="AR129" i="13"/>
  <c r="AR163" i="13"/>
  <c r="AR125" i="13"/>
  <c r="AR158" i="13"/>
  <c r="AQ9" i="18"/>
  <c r="AS9" i="13"/>
  <c r="AS10" i="13" s="1"/>
  <c r="AR9" i="12"/>
  <c r="AR10" i="12" s="1"/>
  <c r="AQ9" i="10"/>
  <c r="AP56" i="10" l="1"/>
  <c r="AQ87" i="12"/>
  <c r="AO73" i="10"/>
  <c r="AQ8" i="9" s="1"/>
  <c r="AP61" i="10"/>
  <c r="AP66" i="10"/>
  <c r="AP60" i="10"/>
  <c r="AP65" i="10"/>
  <c r="AP59" i="10"/>
  <c r="AP55" i="10"/>
  <c r="AP64" i="10"/>
  <c r="AP58" i="10"/>
  <c r="AP63" i="10"/>
  <c r="AP68" i="10"/>
  <c r="AQ86" i="12"/>
  <c r="AQ88" i="12"/>
  <c r="AQ77" i="12"/>
  <c r="AQ76" i="12"/>
  <c r="AQ78" i="12"/>
  <c r="AP57" i="10"/>
  <c r="AP62" i="10"/>
  <c r="AP67" i="10"/>
  <c r="AP54" i="10"/>
  <c r="AQ13" i="10"/>
  <c r="AQ14" i="10"/>
  <c r="AQ11" i="10"/>
  <c r="AQ10" i="10"/>
  <c r="AQ10" i="18"/>
  <c r="AQ14" i="18"/>
  <c r="AQ13" i="18"/>
  <c r="AS13" i="13"/>
  <c r="AS14" i="13"/>
  <c r="AR14" i="12"/>
  <c r="AR13" i="12"/>
  <c r="AR20" i="12"/>
  <c r="AR19" i="12"/>
  <c r="AR26" i="12"/>
  <c r="AR21" i="12"/>
  <c r="AR25" i="12"/>
  <c r="AR24" i="12"/>
  <c r="AQ11" i="18"/>
  <c r="AS11" i="13"/>
  <c r="AR11" i="12"/>
  <c r="AR31" i="12"/>
  <c r="AR29" i="12"/>
  <c r="AR30" i="12"/>
  <c r="AR174" i="13"/>
  <c r="AR204" i="13" s="1"/>
  <c r="AP18" i="10"/>
  <c r="AQ50" i="10"/>
  <c r="AQ45" i="10"/>
  <c r="AQ39" i="10"/>
  <c r="AQ40" i="10"/>
  <c r="AQ46" i="10"/>
  <c r="AQ36" i="10"/>
  <c r="AQ41" i="10"/>
  <c r="AQ37" i="10"/>
  <c r="AQ47" i="10"/>
  <c r="AQ42" i="10"/>
  <c r="AQ38" i="10"/>
  <c r="AQ48" i="10"/>
  <c r="AQ66" i="10" s="1"/>
  <c r="AQ43" i="10"/>
  <c r="AQ49" i="10"/>
  <c r="AQ44" i="10"/>
  <c r="AR123" i="13"/>
  <c r="AR201" i="13" s="1"/>
  <c r="AQ33" i="10"/>
  <c r="AQ32" i="10"/>
  <c r="AQ30" i="10"/>
  <c r="AQ29" i="10"/>
  <c r="AQ31" i="10"/>
  <c r="AQ28" i="10"/>
  <c r="AQ27" i="10"/>
  <c r="AQ26" i="10"/>
  <c r="AQ25" i="10"/>
  <c r="AQ22" i="10"/>
  <c r="AQ24" i="10"/>
  <c r="AQ23" i="10"/>
  <c r="AQ21" i="10"/>
  <c r="AQ20" i="10"/>
  <c r="AQ19" i="10"/>
  <c r="AS188" i="13"/>
  <c r="AS187" i="13"/>
  <c r="AS147" i="13"/>
  <c r="AS182" i="13"/>
  <c r="AS151" i="13"/>
  <c r="AS170" i="13"/>
  <c r="AS153" i="13"/>
  <c r="AS167" i="13"/>
  <c r="AS148" i="13"/>
  <c r="AS135" i="13"/>
  <c r="AS164" i="13"/>
  <c r="AS155" i="13"/>
  <c r="AS150" i="13"/>
  <c r="AS154" i="13"/>
  <c r="AS102" i="13"/>
  <c r="AS186" i="13"/>
  <c r="AS172" i="13"/>
  <c r="AS169" i="13"/>
  <c r="AS166" i="13"/>
  <c r="AS136" i="13"/>
  <c r="AS189" i="13"/>
  <c r="AS183" i="13"/>
  <c r="AS137" i="13"/>
  <c r="AS114" i="13"/>
  <c r="AS138" i="13"/>
  <c r="AS134" i="13"/>
  <c r="AS185" i="13"/>
  <c r="AS171" i="13"/>
  <c r="AS168" i="13"/>
  <c r="AS165" i="13"/>
  <c r="AS116" i="13"/>
  <c r="AS149" i="13"/>
  <c r="AS120" i="13"/>
  <c r="AS113" i="13"/>
  <c r="AS121" i="13"/>
  <c r="AS100" i="13"/>
  <c r="AS152" i="13"/>
  <c r="AS131" i="13"/>
  <c r="AS119" i="13"/>
  <c r="AS184" i="13"/>
  <c r="AS181" i="13"/>
  <c r="AS133" i="13"/>
  <c r="AS115" i="13"/>
  <c r="AS101" i="13"/>
  <c r="AS98" i="13"/>
  <c r="AS97" i="13"/>
  <c r="AS96" i="13"/>
  <c r="AS99" i="13"/>
  <c r="AS132" i="13"/>
  <c r="AS104" i="13"/>
  <c r="AS103" i="13"/>
  <c r="AS118" i="13"/>
  <c r="AS117" i="13"/>
  <c r="AS130" i="13"/>
  <c r="AS124" i="13"/>
  <c r="AR106" i="13"/>
  <c r="AR200" i="13" s="1"/>
  <c r="AR140" i="13"/>
  <c r="AR202" i="13" s="1"/>
  <c r="AR89" i="13"/>
  <c r="AR199" i="13" s="1"/>
  <c r="AR157" i="13"/>
  <c r="AR203" i="13" s="1"/>
  <c r="AP35" i="10"/>
  <c r="AP18" i="9"/>
  <c r="C39" i="46" s="1"/>
  <c r="AS177" i="13"/>
  <c r="AS127" i="13"/>
  <c r="AS143" i="13"/>
  <c r="AS161" i="13"/>
  <c r="AS160" i="13"/>
  <c r="AS180" i="13"/>
  <c r="AS93" i="13"/>
  <c r="AS126" i="13"/>
  <c r="AS92" i="13"/>
  <c r="AS178" i="13"/>
  <c r="AS110" i="13"/>
  <c r="AS109" i="13"/>
  <c r="AS144" i="13"/>
  <c r="AS95" i="13"/>
  <c r="AS176" i="13"/>
  <c r="AS175" i="13"/>
  <c r="AS179" i="13"/>
  <c r="AS142" i="13"/>
  <c r="AS111" i="13"/>
  <c r="AS158" i="13"/>
  <c r="AS128" i="13"/>
  <c r="AS108" i="13"/>
  <c r="AS145" i="13"/>
  <c r="AS91" i="13"/>
  <c r="AS90" i="13"/>
  <c r="AS141" i="13"/>
  <c r="AS107" i="13"/>
  <c r="AS112" i="13"/>
  <c r="AS162" i="13"/>
  <c r="AS146" i="13"/>
  <c r="AS163" i="13"/>
  <c r="AS94" i="13"/>
  <c r="AS159" i="13"/>
  <c r="AS129" i="13"/>
  <c r="AS125" i="13"/>
  <c r="AR9" i="18"/>
  <c r="AT9" i="13"/>
  <c r="AT10" i="13" s="1"/>
  <c r="AS9" i="12"/>
  <c r="AS10" i="12" s="1"/>
  <c r="AR9" i="10"/>
  <c r="AR76" i="12" l="1"/>
  <c r="AQ61" i="10"/>
  <c r="AQ67" i="10"/>
  <c r="AQ55" i="10"/>
  <c r="AR77" i="12"/>
  <c r="AQ59" i="10"/>
  <c r="AQ64" i="10"/>
  <c r="AQ60" i="10"/>
  <c r="AQ63" i="10"/>
  <c r="AQ68" i="10"/>
  <c r="AQ56" i="10"/>
  <c r="AQ65" i="10"/>
  <c r="AP73" i="10"/>
  <c r="AR8" i="9" s="1"/>
  <c r="AR86" i="12"/>
  <c r="AR87" i="12"/>
  <c r="AR78" i="12"/>
  <c r="AR88" i="12"/>
  <c r="AQ62" i="10"/>
  <c r="AQ58" i="10"/>
  <c r="AQ57" i="10"/>
  <c r="AQ54" i="10"/>
  <c r="AR13" i="10"/>
  <c r="AR14" i="10"/>
  <c r="AR11" i="10"/>
  <c r="AR10" i="10"/>
  <c r="AR10" i="18"/>
  <c r="AR14" i="18"/>
  <c r="AR13" i="18"/>
  <c r="AT14" i="13"/>
  <c r="AT13" i="13"/>
  <c r="AS14" i="12"/>
  <c r="G14" i="12" s="1"/>
  <c r="AS13" i="12"/>
  <c r="G13" i="12" s="1"/>
  <c r="AS20" i="12"/>
  <c r="AS19" i="12"/>
  <c r="AS26" i="12"/>
  <c r="AS25" i="12"/>
  <c r="AS21" i="12"/>
  <c r="AS24" i="12"/>
  <c r="AR11" i="18"/>
  <c r="AS31" i="12"/>
  <c r="AS30" i="12"/>
  <c r="AS29" i="12"/>
  <c r="AT11" i="13"/>
  <c r="AS11" i="12"/>
  <c r="AQ18" i="10"/>
  <c r="AS174" i="13"/>
  <c r="AS204" i="13" s="1"/>
  <c r="AR45" i="10"/>
  <c r="AR39" i="10"/>
  <c r="AR40" i="10"/>
  <c r="AR46" i="10"/>
  <c r="AR41" i="10"/>
  <c r="AR36" i="10"/>
  <c r="AR47" i="10"/>
  <c r="AR37" i="10"/>
  <c r="AR42" i="10"/>
  <c r="AR48" i="10"/>
  <c r="AR38" i="10"/>
  <c r="AR43" i="10"/>
  <c r="AR49" i="10"/>
  <c r="AR44" i="10"/>
  <c r="AR50" i="10"/>
  <c r="AS89" i="13"/>
  <c r="AS199" i="13" s="1"/>
  <c r="AR33" i="10"/>
  <c r="AR32" i="10"/>
  <c r="AR30" i="10"/>
  <c r="AR29" i="10"/>
  <c r="AR31" i="10"/>
  <c r="AR28" i="10"/>
  <c r="AR27" i="10"/>
  <c r="AR26" i="10"/>
  <c r="AR25" i="10"/>
  <c r="AR24" i="10"/>
  <c r="AR23" i="10"/>
  <c r="AR22" i="10"/>
  <c r="AR21" i="10"/>
  <c r="AR20" i="10"/>
  <c r="AR19" i="10"/>
  <c r="AS106" i="13"/>
  <c r="AS200" i="13" s="1"/>
  <c r="AT187" i="13"/>
  <c r="AT147" i="13"/>
  <c r="AT186" i="13"/>
  <c r="AT154" i="13"/>
  <c r="AT181" i="13"/>
  <c r="AT172" i="13"/>
  <c r="AT169" i="13"/>
  <c r="AT138" i="13"/>
  <c r="AT166" i="13"/>
  <c r="AT137" i="13"/>
  <c r="AT155" i="13"/>
  <c r="AT136" i="13"/>
  <c r="AT189" i="13"/>
  <c r="AT183" i="13"/>
  <c r="AT135" i="13"/>
  <c r="AT130" i="13"/>
  <c r="AT114" i="13"/>
  <c r="AT132" i="13"/>
  <c r="AT101" i="13"/>
  <c r="AT134" i="13"/>
  <c r="AT185" i="13"/>
  <c r="AT171" i="13"/>
  <c r="AT168" i="13"/>
  <c r="AT165" i="13"/>
  <c r="AT188" i="13"/>
  <c r="AT182" i="13"/>
  <c r="AT148" i="13"/>
  <c r="AT149" i="13"/>
  <c r="AT120" i="13"/>
  <c r="AT113" i="13"/>
  <c r="AT150" i="13"/>
  <c r="AT121" i="13"/>
  <c r="AT100" i="13"/>
  <c r="AT151" i="13"/>
  <c r="AT152" i="13"/>
  <c r="AT131" i="13"/>
  <c r="AT119" i="13"/>
  <c r="AT184" i="13"/>
  <c r="AT170" i="13"/>
  <c r="AT167" i="13"/>
  <c r="AT164" i="13"/>
  <c r="AT153" i="13"/>
  <c r="AT133" i="13"/>
  <c r="AT115" i="13"/>
  <c r="AT98" i="13"/>
  <c r="AT97" i="13"/>
  <c r="AT99" i="13"/>
  <c r="AT96" i="13"/>
  <c r="AT104" i="13"/>
  <c r="AT103" i="13"/>
  <c r="AT102" i="13"/>
  <c r="AT118" i="13"/>
  <c r="AT117" i="13"/>
  <c r="AT116" i="13"/>
  <c r="AT124" i="13"/>
  <c r="AS140" i="13"/>
  <c r="AS202" i="13" s="1"/>
  <c r="AS123" i="13"/>
  <c r="AS201" i="13" s="1"/>
  <c r="AS157" i="13"/>
  <c r="AS203" i="13" s="1"/>
  <c r="AQ35" i="10"/>
  <c r="AQ18" i="9"/>
  <c r="C40" i="46" s="1"/>
  <c r="AT161" i="13"/>
  <c r="AT160" i="13"/>
  <c r="AT144" i="13"/>
  <c r="AT143" i="13"/>
  <c r="AT180" i="13"/>
  <c r="AT92" i="13"/>
  <c r="AT178" i="13"/>
  <c r="AT109" i="13"/>
  <c r="AT177" i="13"/>
  <c r="AT93" i="13"/>
  <c r="AT110" i="13"/>
  <c r="AT126" i="13"/>
  <c r="AT127" i="13"/>
  <c r="AT179" i="13"/>
  <c r="AT175" i="13"/>
  <c r="AT95" i="13"/>
  <c r="AT142" i="13"/>
  <c r="AT176" i="13"/>
  <c r="AT146" i="13"/>
  <c r="AT159" i="13"/>
  <c r="AT111" i="13"/>
  <c r="AT158" i="13"/>
  <c r="AT128" i="13"/>
  <c r="AT108" i="13"/>
  <c r="AT145" i="13"/>
  <c r="AT91" i="13"/>
  <c r="AT90" i="13"/>
  <c r="AT112" i="13"/>
  <c r="AT163" i="13"/>
  <c r="AT125" i="13"/>
  <c r="AT129" i="13"/>
  <c r="AT94" i="13"/>
  <c r="AT107" i="13"/>
  <c r="AT141" i="13"/>
  <c r="AT162" i="13"/>
  <c r="AS9" i="18"/>
  <c r="AU9" i="13"/>
  <c r="AU10" i="13" s="1"/>
  <c r="AT9" i="12"/>
  <c r="AT10" i="12" s="1"/>
  <c r="AS9" i="10"/>
  <c r="AS77" i="12" l="1"/>
  <c r="AS88" i="12"/>
  <c r="AR62" i="10"/>
  <c r="AR61" i="10"/>
  <c r="AR67" i="10"/>
  <c r="AR56" i="10"/>
  <c r="AR66" i="10"/>
  <c r="AR60" i="10"/>
  <c r="AR55" i="10"/>
  <c r="AR65" i="10"/>
  <c r="AR59" i="10"/>
  <c r="AR64" i="10"/>
  <c r="AR63" i="10"/>
  <c r="AQ73" i="10"/>
  <c r="AS86" i="12"/>
  <c r="AS78" i="12"/>
  <c r="AS87" i="12"/>
  <c r="AR68" i="10"/>
  <c r="AR58" i="10"/>
  <c r="AR57" i="10"/>
  <c r="AR54" i="10"/>
  <c r="AS13" i="10"/>
  <c r="AS14" i="10"/>
  <c r="AS11" i="10"/>
  <c r="AS10" i="10"/>
  <c r="AS10" i="18"/>
  <c r="AS13" i="18"/>
  <c r="AS14" i="18"/>
  <c r="AU13" i="13"/>
  <c r="AU14" i="13"/>
  <c r="AS76" i="12"/>
  <c r="AT13" i="12"/>
  <c r="AT14" i="12"/>
  <c r="AT20" i="12"/>
  <c r="AT19" i="12"/>
  <c r="AT26" i="12"/>
  <c r="AT25" i="12"/>
  <c r="AT21" i="12"/>
  <c r="AT24" i="12"/>
  <c r="AS11" i="18"/>
  <c r="AU11" i="13"/>
  <c r="AT30" i="12"/>
  <c r="AT31" i="12"/>
  <c r="AT29" i="12"/>
  <c r="AT11" i="12"/>
  <c r="AT174" i="13"/>
  <c r="AT204" i="13" s="1"/>
  <c r="AR18" i="10"/>
  <c r="AS40" i="10"/>
  <c r="AS46" i="10"/>
  <c r="AS41" i="10"/>
  <c r="AS47" i="10"/>
  <c r="AS36" i="10"/>
  <c r="AS42" i="10"/>
  <c r="AS37" i="10"/>
  <c r="AS48" i="10"/>
  <c r="AS43" i="10"/>
  <c r="AS38" i="10"/>
  <c r="AS49" i="10"/>
  <c r="AS44" i="10"/>
  <c r="AS50" i="10"/>
  <c r="AS45" i="10"/>
  <c r="AS39" i="10"/>
  <c r="AT106" i="13"/>
  <c r="AT200" i="13" s="1"/>
  <c r="AS33" i="10"/>
  <c r="AS32" i="10"/>
  <c r="AS30" i="10"/>
  <c r="AS29" i="10"/>
  <c r="AS31" i="10"/>
  <c r="AS28" i="10"/>
  <c r="AS27" i="10"/>
  <c r="AS26" i="10"/>
  <c r="AS25" i="10"/>
  <c r="AS24" i="10"/>
  <c r="AS23" i="10"/>
  <c r="AS22" i="10"/>
  <c r="AS21" i="10"/>
  <c r="AS20" i="10"/>
  <c r="AS19" i="10"/>
  <c r="AT89" i="13"/>
  <c r="AT199" i="13" s="1"/>
  <c r="AT123" i="13"/>
  <c r="AT201" i="13" s="1"/>
  <c r="AU186" i="13"/>
  <c r="AU154" i="13"/>
  <c r="AU185" i="13"/>
  <c r="AU171" i="13"/>
  <c r="AU168" i="13"/>
  <c r="AU165" i="13"/>
  <c r="AU137" i="13"/>
  <c r="AU152" i="13"/>
  <c r="AU136" i="13"/>
  <c r="AU189" i="13"/>
  <c r="AU183" i="13"/>
  <c r="AU172" i="13"/>
  <c r="AU169" i="13"/>
  <c r="AU166" i="13"/>
  <c r="AU135" i="13"/>
  <c r="AU130" i="13"/>
  <c r="AU114" i="13"/>
  <c r="AU132" i="13"/>
  <c r="AU147" i="13"/>
  <c r="AU188" i="13"/>
  <c r="AU182" i="13"/>
  <c r="AU148" i="13"/>
  <c r="AU149" i="13"/>
  <c r="AU120" i="13"/>
  <c r="AU113" i="13"/>
  <c r="AU150" i="13"/>
  <c r="AU121" i="13"/>
  <c r="AU151" i="13"/>
  <c r="AU131" i="13"/>
  <c r="AU119" i="13"/>
  <c r="AU184" i="13"/>
  <c r="AU170" i="13"/>
  <c r="AU167" i="13"/>
  <c r="AU164" i="13"/>
  <c r="AU187" i="13"/>
  <c r="AU181" i="13"/>
  <c r="AU153" i="13"/>
  <c r="AU133" i="13"/>
  <c r="AU124" i="13"/>
  <c r="AU98" i="13"/>
  <c r="AU138" i="13"/>
  <c r="AU97" i="13"/>
  <c r="AU134" i="13"/>
  <c r="AU99" i="13"/>
  <c r="AU96" i="13"/>
  <c r="AU100" i="13"/>
  <c r="AU103" i="13"/>
  <c r="AU104" i="13"/>
  <c r="AU102" i="13"/>
  <c r="AU101" i="13"/>
  <c r="AU118" i="13"/>
  <c r="AU155" i="13"/>
  <c r="AU117" i="13"/>
  <c r="AU116" i="13"/>
  <c r="AU115" i="13"/>
  <c r="AT140" i="13"/>
  <c r="AT202" i="13" s="1"/>
  <c r="AT157" i="13"/>
  <c r="AT203" i="13" s="1"/>
  <c r="AR35" i="10"/>
  <c r="AR18" i="9"/>
  <c r="C41" i="46" s="1"/>
  <c r="AU160" i="13"/>
  <c r="AU178" i="13"/>
  <c r="AU126" i="13"/>
  <c r="AU161" i="13"/>
  <c r="AU110" i="13"/>
  <c r="AU143" i="13"/>
  <c r="AU127" i="13"/>
  <c r="AU180" i="13"/>
  <c r="AU92" i="13"/>
  <c r="AU144" i="13"/>
  <c r="AU177" i="13"/>
  <c r="AU93" i="13"/>
  <c r="AU109" i="13"/>
  <c r="AU175" i="13"/>
  <c r="AU179" i="13"/>
  <c r="AU95" i="13"/>
  <c r="AU176" i="13"/>
  <c r="AU142" i="13"/>
  <c r="AU125" i="13"/>
  <c r="AU146" i="13"/>
  <c r="AU159" i="13"/>
  <c r="AU111" i="13"/>
  <c r="AU158" i="13"/>
  <c r="AU128" i="13"/>
  <c r="AU108" i="13"/>
  <c r="AU145" i="13"/>
  <c r="AU91" i="13"/>
  <c r="AU90" i="13"/>
  <c r="AU107" i="13"/>
  <c r="AU94" i="13"/>
  <c r="AU112" i="13"/>
  <c r="AU129" i="13"/>
  <c r="AU163" i="13"/>
  <c r="AU141" i="13"/>
  <c r="AU162" i="13"/>
  <c r="AT9" i="18"/>
  <c r="AV9" i="13"/>
  <c r="AV10" i="13" s="1"/>
  <c r="AU9" i="12"/>
  <c r="AU10" i="12" s="1"/>
  <c r="AT9" i="10"/>
  <c r="AT76" i="12" l="1"/>
  <c r="AS67" i="10"/>
  <c r="AT77" i="12"/>
  <c r="AS61" i="10"/>
  <c r="AS66" i="10"/>
  <c r="AS62" i="10"/>
  <c r="AS56" i="10"/>
  <c r="AS65" i="10"/>
  <c r="AS60" i="10"/>
  <c r="AS64" i="10"/>
  <c r="AR73" i="10"/>
  <c r="AT86" i="12"/>
  <c r="AT78" i="12"/>
  <c r="AT87" i="12"/>
  <c r="AT88" i="12"/>
  <c r="AS68" i="10"/>
  <c r="AS55" i="10"/>
  <c r="AS57" i="10"/>
  <c r="AS59" i="10"/>
  <c r="AS58" i="10"/>
  <c r="AS63" i="10"/>
  <c r="AS54" i="10"/>
  <c r="AT13" i="10"/>
  <c r="AT14" i="10"/>
  <c r="AT11" i="10"/>
  <c r="AT10" i="10"/>
  <c r="AT10" i="18"/>
  <c r="AT13" i="18"/>
  <c r="E13" i="18" s="1"/>
  <c r="AT14" i="18"/>
  <c r="E14" i="18" s="1"/>
  <c r="AV13" i="13"/>
  <c r="AV14" i="13"/>
  <c r="AU14" i="12"/>
  <c r="AU13" i="12"/>
  <c r="AU20" i="12"/>
  <c r="AU19" i="12"/>
  <c r="AU24" i="12"/>
  <c r="AU25" i="12"/>
  <c r="AU21" i="12"/>
  <c r="AU26" i="12"/>
  <c r="AT11" i="18"/>
  <c r="AV11" i="13"/>
  <c r="AU31" i="12"/>
  <c r="AU29" i="12"/>
  <c r="AU30" i="12"/>
  <c r="AU11" i="12"/>
  <c r="AU174" i="13"/>
  <c r="AU204" i="13" s="1"/>
  <c r="AS18" i="10"/>
  <c r="AT40" i="10"/>
  <c r="AT46" i="10"/>
  <c r="AT41" i="10"/>
  <c r="AT47" i="10"/>
  <c r="AT42" i="10"/>
  <c r="AT36" i="10"/>
  <c r="AT48" i="10"/>
  <c r="AT37" i="10"/>
  <c r="AT43" i="10"/>
  <c r="AT49" i="10"/>
  <c r="AT44" i="10"/>
  <c r="AT38" i="10"/>
  <c r="AT50" i="10"/>
  <c r="AT45" i="10"/>
  <c r="AT39" i="10"/>
  <c r="AU106" i="13"/>
  <c r="AU200" i="13" s="1"/>
  <c r="AT33" i="10"/>
  <c r="AT32" i="10"/>
  <c r="AT31" i="10"/>
  <c r="AT30" i="10"/>
  <c r="AT29" i="10"/>
  <c r="AT28" i="10"/>
  <c r="AT26" i="10"/>
  <c r="AT27" i="10"/>
  <c r="AT25" i="10"/>
  <c r="AT22" i="10"/>
  <c r="AT24" i="10"/>
  <c r="AT23" i="10"/>
  <c r="AT21" i="10"/>
  <c r="AT20" i="10"/>
  <c r="AT19" i="10"/>
  <c r="AU140" i="13"/>
  <c r="AU202" i="13" s="1"/>
  <c r="AU123" i="13"/>
  <c r="AU201" i="13" s="1"/>
  <c r="AU89" i="13"/>
  <c r="AU199" i="13" s="1"/>
  <c r="AV185" i="13"/>
  <c r="AV184" i="13"/>
  <c r="AV149" i="13"/>
  <c r="AV136" i="13"/>
  <c r="AV170" i="13"/>
  <c r="AV153" i="13"/>
  <c r="AV167" i="13"/>
  <c r="AV148" i="13"/>
  <c r="AV135" i="13"/>
  <c r="AV164" i="13"/>
  <c r="AV150" i="13"/>
  <c r="AV152" i="13"/>
  <c r="AV189" i="13"/>
  <c r="AV183" i="13"/>
  <c r="AV172" i="13"/>
  <c r="AV169" i="13"/>
  <c r="AV166" i="13"/>
  <c r="AV186" i="13"/>
  <c r="AV130" i="13"/>
  <c r="AV137" i="13"/>
  <c r="AV132" i="13"/>
  <c r="AV138" i="13"/>
  <c r="AV134" i="13"/>
  <c r="AV188" i="13"/>
  <c r="AV182" i="13"/>
  <c r="AV171" i="13"/>
  <c r="AV168" i="13"/>
  <c r="AV165" i="13"/>
  <c r="AV120" i="13"/>
  <c r="AV113" i="13"/>
  <c r="AV121" i="13"/>
  <c r="AV151" i="13"/>
  <c r="AV131" i="13"/>
  <c r="AV119" i="13"/>
  <c r="AV187" i="13"/>
  <c r="AV181" i="13"/>
  <c r="AV133" i="13"/>
  <c r="AV99" i="13"/>
  <c r="AV147" i="13"/>
  <c r="AV97" i="13"/>
  <c r="AV98" i="13"/>
  <c r="AV96" i="13"/>
  <c r="AV102" i="13"/>
  <c r="AV103" i="13"/>
  <c r="AV104" i="13"/>
  <c r="AV101" i="13"/>
  <c r="AV118" i="13"/>
  <c r="AV100" i="13"/>
  <c r="AV117" i="13"/>
  <c r="AV154" i="13"/>
  <c r="AV116" i="13"/>
  <c r="AV155" i="13"/>
  <c r="AV115" i="13"/>
  <c r="AV114" i="13"/>
  <c r="AV124" i="13"/>
  <c r="AU157" i="13"/>
  <c r="AU203" i="13" s="1"/>
  <c r="AS35" i="10"/>
  <c r="C42" i="46"/>
  <c r="AV143" i="13"/>
  <c r="AV93" i="13"/>
  <c r="AV178" i="13"/>
  <c r="AV126" i="13"/>
  <c r="AV180" i="13"/>
  <c r="AV92" i="13"/>
  <c r="AV160" i="13"/>
  <c r="AV127" i="13"/>
  <c r="AV109" i="13"/>
  <c r="AV177" i="13"/>
  <c r="AV161" i="13"/>
  <c r="AV144" i="13"/>
  <c r="AV110" i="13"/>
  <c r="AV142" i="13"/>
  <c r="AV175" i="13"/>
  <c r="AV95" i="13"/>
  <c r="AV179" i="13"/>
  <c r="AV176" i="13"/>
  <c r="AV162" i="13"/>
  <c r="AV94" i="13"/>
  <c r="AV125" i="13"/>
  <c r="AV146" i="13"/>
  <c r="AV159" i="13"/>
  <c r="AV111" i="13"/>
  <c r="AV158" i="13"/>
  <c r="AV128" i="13"/>
  <c r="AV108" i="13"/>
  <c r="AV163" i="13"/>
  <c r="AV141" i="13"/>
  <c r="AV145" i="13"/>
  <c r="AV90" i="13"/>
  <c r="AV107" i="13"/>
  <c r="AV112" i="13"/>
  <c r="AV91" i="13"/>
  <c r="AV129" i="13"/>
  <c r="AW9" i="13"/>
  <c r="AW10" i="13" s="1"/>
  <c r="AV9" i="12"/>
  <c r="AV10" i="12" s="1"/>
  <c r="AU9" i="10"/>
  <c r="AT67" i="10" l="1"/>
  <c r="AT62" i="10"/>
  <c r="AT61" i="10"/>
  <c r="AT60" i="10"/>
  <c r="AT65" i="10"/>
  <c r="AT66" i="10"/>
  <c r="AT64" i="10"/>
  <c r="AS73" i="10"/>
  <c r="AU88" i="12"/>
  <c r="AU78" i="12"/>
  <c r="AU87" i="12"/>
  <c r="AU86" i="12"/>
  <c r="AU76" i="12"/>
  <c r="AU77" i="12"/>
  <c r="AT55" i="10"/>
  <c r="AT56" i="10"/>
  <c r="AT57" i="10"/>
  <c r="AT59" i="10"/>
  <c r="AT58" i="10"/>
  <c r="AT63" i="10"/>
  <c r="AT68" i="10"/>
  <c r="AT54" i="10"/>
  <c r="AU13" i="10"/>
  <c r="F13" i="10" s="1"/>
  <c r="AU14" i="10"/>
  <c r="F14" i="10" s="1"/>
  <c r="AU11" i="10"/>
  <c r="AU10" i="10"/>
  <c r="AW13" i="13"/>
  <c r="H13" i="13" s="1"/>
  <c r="AW14" i="13"/>
  <c r="H14" i="13" s="1"/>
  <c r="AV13" i="12"/>
  <c r="AV14" i="12"/>
  <c r="AV21" i="12"/>
  <c r="AV20" i="12"/>
  <c r="AV24" i="12"/>
  <c r="AV25" i="12"/>
  <c r="AV26" i="12"/>
  <c r="AV19" i="12"/>
  <c r="AV30" i="12"/>
  <c r="AV29" i="12"/>
  <c r="AV31" i="12"/>
  <c r="AW11" i="13"/>
  <c r="AV11" i="12"/>
  <c r="AT18" i="10"/>
  <c r="AV174" i="13"/>
  <c r="AV204" i="13" s="1"/>
  <c r="AU40" i="10"/>
  <c r="AU46" i="10"/>
  <c r="AU41" i="10"/>
  <c r="AU47" i="10"/>
  <c r="AU42" i="10"/>
  <c r="AU48" i="10"/>
  <c r="AU36" i="10"/>
  <c r="AU43" i="10"/>
  <c r="AU37" i="10"/>
  <c r="AU49" i="10"/>
  <c r="AU44" i="10"/>
  <c r="AU38" i="10"/>
  <c r="AU50" i="10"/>
  <c r="AU45" i="10"/>
  <c r="AU39" i="10"/>
  <c r="AV106" i="13"/>
  <c r="AV200" i="13" s="1"/>
  <c r="AV123" i="13"/>
  <c r="AV201" i="13" s="1"/>
  <c r="AU33" i="10"/>
  <c r="F33" i="10" s="1"/>
  <c r="AU32" i="10"/>
  <c r="F32" i="10" s="1"/>
  <c r="AU30" i="10"/>
  <c r="F30" i="10" s="1"/>
  <c r="AU31" i="10"/>
  <c r="F31" i="10" s="1"/>
  <c r="AU29" i="10"/>
  <c r="F29" i="10" s="1"/>
  <c r="AU28" i="10"/>
  <c r="F28" i="10" s="1"/>
  <c r="AU27" i="10"/>
  <c r="F27" i="10" s="1"/>
  <c r="AU26" i="10"/>
  <c r="F26" i="10" s="1"/>
  <c r="AU25" i="10"/>
  <c r="F25" i="10" s="1"/>
  <c r="AU24" i="10"/>
  <c r="F24" i="10" s="1"/>
  <c r="AU23" i="10"/>
  <c r="F23" i="10" s="1"/>
  <c r="AU22" i="10"/>
  <c r="F22" i="10" s="1"/>
  <c r="AU21" i="10"/>
  <c r="F21" i="10" s="1"/>
  <c r="AU20" i="10"/>
  <c r="F20" i="10" s="1"/>
  <c r="AU19" i="10"/>
  <c r="AV140" i="13"/>
  <c r="AV202" i="13" s="1"/>
  <c r="AV89" i="13"/>
  <c r="AV199" i="13" s="1"/>
  <c r="AW184" i="13"/>
  <c r="H184" i="13" s="1"/>
  <c r="AW149" i="13"/>
  <c r="H149" i="13" s="1"/>
  <c r="AW136" i="13"/>
  <c r="H136" i="13" s="1"/>
  <c r="AW183" i="13"/>
  <c r="H183" i="13" s="1"/>
  <c r="AW169" i="13"/>
  <c r="H169" i="13" s="1"/>
  <c r="AW138" i="13"/>
  <c r="H138" i="13" s="1"/>
  <c r="AW166" i="13"/>
  <c r="H166" i="13" s="1"/>
  <c r="AW189" i="13"/>
  <c r="H189" i="13" s="1"/>
  <c r="AW188" i="13"/>
  <c r="H188" i="13" s="1"/>
  <c r="AW172" i="13"/>
  <c r="H172" i="13" s="1"/>
  <c r="AW186" i="13"/>
  <c r="H186" i="13" s="1"/>
  <c r="AW135" i="13"/>
  <c r="H135" i="13" s="1"/>
  <c r="AW130" i="13"/>
  <c r="H130" i="13" s="1"/>
  <c r="AW137" i="13"/>
  <c r="H137" i="13" s="1"/>
  <c r="AW132" i="13"/>
  <c r="H132" i="13" s="1"/>
  <c r="AW134" i="13"/>
  <c r="H134" i="13" s="1"/>
  <c r="AW147" i="13"/>
  <c r="H147" i="13" s="1"/>
  <c r="AW182" i="13"/>
  <c r="H182" i="13" s="1"/>
  <c r="AW171" i="13"/>
  <c r="H171" i="13" s="1"/>
  <c r="AW185" i="13"/>
  <c r="H185" i="13" s="1"/>
  <c r="AW148" i="13"/>
  <c r="H148" i="13" s="1"/>
  <c r="AW120" i="13"/>
  <c r="H120" i="13" s="1"/>
  <c r="AW113" i="13"/>
  <c r="H113" i="13" s="1"/>
  <c r="AW121" i="13"/>
  <c r="H121" i="13" s="1"/>
  <c r="AW151" i="13"/>
  <c r="H151" i="13" s="1"/>
  <c r="AW150" i="13"/>
  <c r="H150" i="13" s="1"/>
  <c r="AW131" i="13"/>
  <c r="H131" i="13" s="1"/>
  <c r="AW119" i="13"/>
  <c r="H119" i="13" s="1"/>
  <c r="AW187" i="13"/>
  <c r="H187" i="13" s="1"/>
  <c r="AW181" i="13"/>
  <c r="H181" i="13" s="1"/>
  <c r="AW170" i="13"/>
  <c r="H170" i="13" s="1"/>
  <c r="AW167" i="13"/>
  <c r="H167" i="13" s="1"/>
  <c r="AW164" i="13"/>
  <c r="H164" i="13" s="1"/>
  <c r="AW152" i="13"/>
  <c r="H152" i="13" s="1"/>
  <c r="AW133" i="13"/>
  <c r="H133" i="13" s="1"/>
  <c r="AW96" i="13"/>
  <c r="H96" i="13" s="1"/>
  <c r="AW97" i="13"/>
  <c r="H97" i="13" s="1"/>
  <c r="AW168" i="13"/>
  <c r="H168" i="13" s="1"/>
  <c r="AW165" i="13"/>
  <c r="H165" i="13" s="1"/>
  <c r="AW98" i="13"/>
  <c r="H98" i="13" s="1"/>
  <c r="AW117" i="13"/>
  <c r="H117" i="13" s="1"/>
  <c r="AW99" i="13"/>
  <c r="H99" i="13" s="1"/>
  <c r="AW116" i="13"/>
  <c r="H116" i="13" s="1"/>
  <c r="AW104" i="13"/>
  <c r="H104" i="13" s="1"/>
  <c r="AW153" i="13"/>
  <c r="H153" i="13" s="1"/>
  <c r="AW115" i="13"/>
  <c r="H115" i="13" s="1"/>
  <c r="AW154" i="13"/>
  <c r="H154" i="13" s="1"/>
  <c r="AW114" i="13"/>
  <c r="H114" i="13" s="1"/>
  <c r="AW155" i="13"/>
  <c r="H155" i="13" s="1"/>
  <c r="AW124" i="13"/>
  <c r="AW118" i="13"/>
  <c r="H118" i="13" s="1"/>
  <c r="AW101" i="13"/>
  <c r="H101" i="13" s="1"/>
  <c r="AW102" i="13"/>
  <c r="H102" i="13" s="1"/>
  <c r="AW103" i="13"/>
  <c r="H103" i="13" s="1"/>
  <c r="AW100" i="13"/>
  <c r="H100" i="13" s="1"/>
  <c r="AV157" i="13"/>
  <c r="AV203" i="13" s="1"/>
  <c r="AT35" i="10"/>
  <c r="C43" i="46"/>
  <c r="AW160" i="13"/>
  <c r="H160" i="13" s="1"/>
  <c r="AW144" i="13"/>
  <c r="H144" i="13" s="1"/>
  <c r="AW109" i="13"/>
  <c r="AW161" i="13"/>
  <c r="H161" i="13" s="1"/>
  <c r="AW177" i="13"/>
  <c r="AW110" i="13"/>
  <c r="AW143" i="13"/>
  <c r="H143" i="13" s="1"/>
  <c r="AW180" i="13"/>
  <c r="AW127" i="13"/>
  <c r="AW178" i="13"/>
  <c r="AW126" i="13"/>
  <c r="AW93" i="13"/>
  <c r="AW92" i="13"/>
  <c r="AW176" i="13"/>
  <c r="AW142" i="13"/>
  <c r="H142" i="13" s="1"/>
  <c r="AW179" i="13"/>
  <c r="AW175" i="13"/>
  <c r="AW95" i="13"/>
  <c r="AW141" i="13"/>
  <c r="AW107" i="13"/>
  <c r="AW162" i="13"/>
  <c r="H162" i="13" s="1"/>
  <c r="AW94" i="13"/>
  <c r="AW125" i="13"/>
  <c r="AW146" i="13"/>
  <c r="H146" i="13" s="1"/>
  <c r="AW159" i="13"/>
  <c r="H159" i="13" s="1"/>
  <c r="AW111" i="13"/>
  <c r="AW158" i="13"/>
  <c r="AW129" i="13"/>
  <c r="AW163" i="13"/>
  <c r="H163" i="13" s="1"/>
  <c r="AW128" i="13"/>
  <c r="AW145" i="13"/>
  <c r="H145" i="13" s="1"/>
  <c r="AW90" i="13"/>
  <c r="AW112" i="13"/>
  <c r="AW91" i="13"/>
  <c r="AW108" i="13"/>
  <c r="AT73" i="10" l="1"/>
  <c r="AV76" i="12"/>
  <c r="AV88" i="12"/>
  <c r="AV87" i="12"/>
  <c r="AV86" i="12"/>
  <c r="AV77" i="12"/>
  <c r="AV78" i="12"/>
  <c r="AU59" i="10"/>
  <c r="F59" i="10" s="1"/>
  <c r="F39" i="10"/>
  <c r="AU57" i="10"/>
  <c r="F57" i="10" s="1"/>
  <c r="F45" i="10"/>
  <c r="AU63" i="10"/>
  <c r="F63" i="10" s="1"/>
  <c r="F50" i="10"/>
  <c r="AU68" i="10"/>
  <c r="F68" i="10" s="1"/>
  <c r="F38" i="10"/>
  <c r="AU56" i="10"/>
  <c r="F56" i="10" s="1"/>
  <c r="F44" i="10"/>
  <c r="AU62" i="10"/>
  <c r="F62" i="10" s="1"/>
  <c r="F49" i="10"/>
  <c r="AU67" i="10"/>
  <c r="F67" i="10" s="1"/>
  <c r="F37" i="10"/>
  <c r="AU55" i="10"/>
  <c r="F55" i="10" s="1"/>
  <c r="F43" i="10"/>
  <c r="AU61" i="10"/>
  <c r="F61" i="10" s="1"/>
  <c r="F48" i="10"/>
  <c r="AU66" i="10"/>
  <c r="F66" i="10" s="1"/>
  <c r="F42" i="10"/>
  <c r="AU60" i="10"/>
  <c r="F60" i="10" s="1"/>
  <c r="F47" i="10"/>
  <c r="AU65" i="10"/>
  <c r="F65" i="10" s="1"/>
  <c r="F46" i="10"/>
  <c r="AU64" i="10"/>
  <c r="F64" i="10" s="1"/>
  <c r="F40" i="10"/>
  <c r="AU58" i="10"/>
  <c r="F58" i="10" s="1"/>
  <c r="AU54" i="10"/>
  <c r="F54" i="10" s="1"/>
  <c r="AW174" i="13"/>
  <c r="AW204" i="13" s="1"/>
  <c r="AU18" i="10"/>
  <c r="AW106" i="13"/>
  <c r="AW200" i="13" s="1"/>
  <c r="AW89" i="13"/>
  <c r="AW199" i="13" s="1"/>
  <c r="AW123" i="13"/>
  <c r="AW201" i="13" s="1"/>
  <c r="H141" i="13"/>
  <c r="AW140" i="13"/>
  <c r="H140" i="13" s="1"/>
  <c r="AW157" i="13"/>
  <c r="H157" i="13" s="1"/>
  <c r="H158" i="13"/>
  <c r="AU35" i="10"/>
  <c r="F35" i="10" s="1"/>
  <c r="F19" i="10"/>
  <c r="C44" i="46"/>
  <c r="F41" i="10"/>
  <c r="F36" i="10"/>
  <c r="AU73" i="10" l="1"/>
  <c r="AW202" i="13"/>
  <c r="AW203" i="13"/>
  <c r="F18" i="10"/>
  <c r="C18" i="9" l="1"/>
  <c r="F73" i="10" l="1"/>
  <c r="I199" i="13" l="1"/>
  <c r="I201" i="13"/>
  <c r="H124" i="13"/>
  <c r="H127" i="13"/>
  <c r="I203" i="13"/>
  <c r="H179" i="13"/>
  <c r="H176" i="13"/>
  <c r="H125" i="13"/>
  <c r="H126" i="13"/>
  <c r="H178" i="13"/>
  <c r="H177" i="13"/>
  <c r="H175" i="13"/>
  <c r="H128" i="13"/>
  <c r="H129" i="13"/>
  <c r="H180" i="13"/>
  <c r="H109" i="13"/>
  <c r="H112" i="13"/>
  <c r="H110" i="13"/>
  <c r="H111" i="13"/>
  <c r="H108" i="13"/>
  <c r="I200" i="13"/>
  <c r="H107" i="13"/>
  <c r="H91" i="13"/>
  <c r="H93" i="13"/>
  <c r="H94" i="13"/>
  <c r="H92" i="13"/>
  <c r="H90" i="13"/>
  <c r="H95" i="13"/>
  <c r="I202" i="13" l="1"/>
  <c r="H202" i="13" s="1"/>
  <c r="I204" i="13"/>
  <c r="H174" i="13"/>
  <c r="AH198" i="13"/>
  <c r="AH11" i="9" s="1"/>
  <c r="J198" i="13"/>
  <c r="J11" i="9" s="1"/>
  <c r="AT198" i="13"/>
  <c r="T198" i="13"/>
  <c r="T11" i="9" s="1"/>
  <c r="AJ198" i="13"/>
  <c r="AJ11" i="9" s="1"/>
  <c r="AK198" i="13"/>
  <c r="AK11" i="9" s="1"/>
  <c r="V198" i="13"/>
  <c r="V11" i="9" s="1"/>
  <c r="W198" i="13"/>
  <c r="W11" i="9" s="1"/>
  <c r="AA198" i="13"/>
  <c r="AA11" i="9" s="1"/>
  <c r="AB198" i="13"/>
  <c r="AB11" i="9" s="1"/>
  <c r="M198" i="13"/>
  <c r="M11" i="9" s="1"/>
  <c r="K198" i="13"/>
  <c r="K11" i="9" s="1"/>
  <c r="O198" i="13"/>
  <c r="O11" i="9" s="1"/>
  <c r="AL198" i="13"/>
  <c r="AL11" i="9" s="1"/>
  <c r="AO198" i="13"/>
  <c r="AO11" i="9" s="1"/>
  <c r="L198" i="13"/>
  <c r="L11" i="9" s="1"/>
  <c r="AS198" i="13"/>
  <c r="X198" i="13"/>
  <c r="X11" i="9" s="1"/>
  <c r="AE198" i="13"/>
  <c r="AE11" i="9" s="1"/>
  <c r="AD198" i="13"/>
  <c r="AD11" i="9" s="1"/>
  <c r="S198" i="13"/>
  <c r="S11" i="9" s="1"/>
  <c r="R198" i="13"/>
  <c r="R11" i="9" s="1"/>
  <c r="AR198" i="13"/>
  <c r="AR11" i="9" s="1"/>
  <c r="AM198" i="13"/>
  <c r="AM11" i="9" s="1"/>
  <c r="P198" i="13"/>
  <c r="P11" i="9" s="1"/>
  <c r="AI198" i="13"/>
  <c r="AI11" i="9" s="1"/>
  <c r="AQ198" i="13"/>
  <c r="AQ11" i="9" s="1"/>
  <c r="Z198" i="13"/>
  <c r="Z11" i="9" s="1"/>
  <c r="Y198" i="13"/>
  <c r="Y11" i="9" s="1"/>
  <c r="AV198" i="13"/>
  <c r="N198" i="13"/>
  <c r="N11" i="9" s="1"/>
  <c r="AU198" i="13"/>
  <c r="AC198" i="13"/>
  <c r="AC11" i="9" s="1"/>
  <c r="AF198" i="13"/>
  <c r="AF11" i="9" s="1"/>
  <c r="AN198" i="13"/>
  <c r="AN11" i="9" s="1"/>
  <c r="AP198" i="13"/>
  <c r="AP11" i="9" s="1"/>
  <c r="AW198" i="13"/>
  <c r="U198" i="13"/>
  <c r="U11" i="9" s="1"/>
  <c r="AG198" i="13"/>
  <c r="AG11" i="9" s="1"/>
  <c r="Q198" i="13"/>
  <c r="Q11" i="9" s="1"/>
  <c r="H123" i="13"/>
  <c r="H106" i="13"/>
  <c r="H89" i="13"/>
  <c r="I198" i="13" l="1"/>
  <c r="I11" i="9" s="1"/>
  <c r="AP21" i="9"/>
  <c r="Z21" i="9"/>
  <c r="AD21" i="9"/>
  <c r="AN21" i="9"/>
  <c r="AQ21" i="9"/>
  <c r="AE21" i="9"/>
  <c r="M21" i="9"/>
  <c r="T21" i="9"/>
  <c r="X21" i="9"/>
  <c r="AC21" i="9"/>
  <c r="P21" i="9"/>
  <c r="AA21" i="9"/>
  <c r="AF21" i="9"/>
  <c r="Q21" i="9"/>
  <c r="AM21" i="9"/>
  <c r="L21" i="9"/>
  <c r="W21" i="9"/>
  <c r="AH21" i="9"/>
  <c r="AI21" i="9"/>
  <c r="AG21" i="9"/>
  <c r="N21" i="9"/>
  <c r="AR21" i="9"/>
  <c r="AO21" i="9"/>
  <c r="V21" i="9"/>
  <c r="U21" i="9"/>
  <c r="R21" i="9"/>
  <c r="AL21" i="9"/>
  <c r="AK21" i="9"/>
  <c r="AB21" i="9"/>
  <c r="Y21" i="9"/>
  <c r="S21" i="9"/>
  <c r="O21" i="9"/>
  <c r="AJ21" i="9"/>
  <c r="H201" i="13"/>
  <c r="F28" i="46" l="1"/>
  <c r="F22" i="46"/>
  <c r="F26" i="46"/>
  <c r="F12" i="46"/>
  <c r="I21" i="9"/>
  <c r="F35" i="46"/>
  <c r="F15" i="46"/>
  <c r="F32" i="46"/>
  <c r="F18" i="46"/>
  <c r="F23" i="46"/>
  <c r="F33" i="46"/>
  <c r="J21" i="9"/>
  <c r="K21" i="9"/>
  <c r="F9" i="46" s="1"/>
  <c r="F21" i="46"/>
  <c r="F44" i="46"/>
  <c r="F24" i="46"/>
  <c r="F40" i="46"/>
  <c r="F14" i="46"/>
  <c r="F27" i="46"/>
  <c r="F41" i="46"/>
  <c r="F36" i="46"/>
  <c r="F39" i="46"/>
  <c r="F38" i="46"/>
  <c r="F11" i="46"/>
  <c r="F30" i="46"/>
  <c r="F37" i="46"/>
  <c r="F29" i="46"/>
  <c r="F42" i="46"/>
  <c r="F43" i="46"/>
  <c r="F13" i="46"/>
  <c r="F19" i="46"/>
  <c r="F16" i="46"/>
  <c r="F25" i="46"/>
  <c r="F31" i="46"/>
  <c r="F34" i="46"/>
  <c r="F20" i="46"/>
  <c r="F17" i="46"/>
  <c r="F10" i="46" l="1"/>
  <c r="H11" i="9"/>
  <c r="AF12" i="46" s="1"/>
  <c r="H21" i="9"/>
  <c r="AG12" i="46" s="1"/>
  <c r="F8" i="46"/>
  <c r="F21" i="9" l="1"/>
  <c r="I18" i="9"/>
  <c r="C8" i="46" s="1"/>
  <c r="H8" i="9" l="1"/>
  <c r="AF9" i="46" s="1"/>
  <c r="H18" i="9" l="1"/>
  <c r="AG9" i="46" s="1"/>
  <c r="F18" i="9" l="1"/>
  <c r="H204" i="13" l="1"/>
  <c r="H203" i="13" l="1"/>
  <c r="H200" i="13"/>
  <c r="H199" i="13" l="1"/>
  <c r="H198" i="13" l="1"/>
  <c r="H29" i="9" l="1"/>
  <c r="Q9" i="46" s="1"/>
  <c r="AI158" i="30" l="1"/>
  <c r="AI175" i="30" s="1"/>
  <c r="Q158" i="30"/>
  <c r="Q175" i="30" s="1"/>
  <c r="Z160" i="30"/>
  <c r="Z177" i="30" s="1"/>
  <c r="AK160" i="30"/>
  <c r="AK177" i="30" s="1"/>
  <c r="AK159" i="30"/>
  <c r="AK176" i="30" s="1"/>
  <c r="AE158" i="30"/>
  <c r="AE175" i="30" s="1"/>
  <c r="V158" i="30"/>
  <c r="V175" i="30" s="1"/>
  <c r="AO161" i="30"/>
  <c r="AO178" i="30" s="1"/>
  <c r="AX160" i="30"/>
  <c r="AX177" i="30" s="1"/>
  <c r="AF160" i="30"/>
  <c r="AF177" i="30" s="1"/>
  <c r="Q160" i="30"/>
  <c r="Q177" i="30" s="1"/>
  <c r="AC161" i="30"/>
  <c r="AC178" i="30" s="1"/>
  <c r="Z158" i="30"/>
  <c r="Z175" i="30" s="1"/>
  <c r="AU158" i="30"/>
  <c r="AU175" i="30" s="1"/>
  <c r="P160" i="30"/>
  <c r="P177" i="30" s="1"/>
  <c r="Y160" i="30"/>
  <c r="Y177" i="30" s="1"/>
  <c r="AE159" i="30"/>
  <c r="AE176" i="30" s="1"/>
  <c r="AB161" i="30"/>
  <c r="AB178" i="30" s="1"/>
  <c r="AF159" i="30"/>
  <c r="AF176" i="30" s="1"/>
  <c r="M161" i="30"/>
  <c r="M178" i="30" s="1"/>
  <c r="AT158" i="30"/>
  <c r="AT175" i="30" s="1"/>
  <c r="Q161" i="30"/>
  <c r="Q178" i="30" s="1"/>
  <c r="AT160" i="30"/>
  <c r="AT177" i="30" s="1"/>
  <c r="AQ160" i="30"/>
  <c r="AQ177" i="30" s="1"/>
  <c r="V160" i="30"/>
  <c r="V177" i="30" s="1"/>
  <c r="AR161" i="30"/>
  <c r="AR178" i="30" s="1"/>
  <c r="AF158" i="30"/>
  <c r="AF175" i="30" s="1"/>
  <c r="AN161" i="30"/>
  <c r="AN178" i="30" s="1"/>
  <c r="S158" i="30"/>
  <c r="S175" i="30" s="1"/>
  <c r="AB158" i="30"/>
  <c r="AB175" i="30" s="1"/>
  <c r="AW158" i="30"/>
  <c r="AW175" i="30" s="1"/>
  <c r="AU159" i="30"/>
  <c r="AU176" i="30" s="1"/>
  <c r="Q159" i="30"/>
  <c r="Q176" i="30" s="1"/>
  <c r="AR160" i="30"/>
  <c r="AR177" i="30" s="1"/>
  <c r="M158" i="30"/>
  <c r="M175" i="30" s="1"/>
  <c r="T161" i="30"/>
  <c r="T178" i="30" s="1"/>
  <c r="AQ158" i="30"/>
  <c r="AQ175" i="30" s="1"/>
  <c r="T159" i="30"/>
  <c r="T176" i="30" s="1"/>
  <c r="AW160" i="30"/>
  <c r="AW177" i="30" s="1"/>
  <c r="AW161" i="30"/>
  <c r="AW178" i="30" s="1"/>
  <c r="T160" i="30"/>
  <c r="T177" i="30" s="1"/>
  <c r="AR158" i="30"/>
  <c r="AR175" i="30" s="1"/>
  <c r="AN160" i="30"/>
  <c r="AN177" i="30" s="1"/>
  <c r="AC158" i="30"/>
  <c r="AC175" i="30" s="1"/>
  <c r="AE161" i="30"/>
  <c r="AE178" i="30" s="1"/>
  <c r="M159" i="30"/>
  <c r="M176" i="30" s="1"/>
  <c r="Y159" i="30"/>
  <c r="Y176" i="30" s="1"/>
  <c r="AW159" i="30"/>
  <c r="AW176" i="30" s="1"/>
  <c r="AE160" i="30"/>
  <c r="AE177" i="30" s="1"/>
  <c r="P161" i="30"/>
  <c r="P178" i="30" s="1"/>
  <c r="AK158" i="30"/>
  <c r="AK175" i="30" s="1"/>
  <c r="AB159" i="30"/>
  <c r="AB176" i="30" s="1"/>
  <c r="S160" i="30"/>
  <c r="S177" i="30" s="1"/>
  <c r="W158" i="30"/>
  <c r="W175" i="30" s="1"/>
  <c r="W161" i="30"/>
  <c r="W178" i="30" s="1"/>
  <c r="AC159" i="30"/>
  <c r="AC176" i="30" s="1"/>
  <c r="T158" i="30"/>
  <c r="T175" i="30" s="1"/>
  <c r="W160" i="30"/>
  <c r="W177" i="30" s="1"/>
  <c r="P159" i="30"/>
  <c r="P176" i="30" s="1"/>
  <c r="S159" i="30"/>
  <c r="S176" i="30" s="1"/>
  <c r="AN158" i="30"/>
  <c r="AN175" i="30" s="1"/>
  <c r="AK157" i="30"/>
  <c r="V157" i="30"/>
  <c r="AF157" i="30"/>
  <c r="Z157" i="30"/>
  <c r="AO157" i="30"/>
  <c r="T157" i="30"/>
  <c r="AI157" i="30"/>
  <c r="AN157" i="30"/>
  <c r="Y157" i="30"/>
  <c r="W157" i="30"/>
  <c r="M157" i="30"/>
  <c r="AR157" i="30"/>
  <c r="AU157" i="30"/>
  <c r="L75" i="13" l="1"/>
  <c r="L58" i="13"/>
  <c r="L41" i="13"/>
  <c r="L24" i="13"/>
  <c r="AV74" i="13"/>
  <c r="AV57" i="13"/>
  <c r="AV40" i="13"/>
  <c r="AV23" i="13"/>
  <c r="AE73" i="13"/>
  <c r="AE56" i="13"/>
  <c r="AE39" i="13"/>
  <c r="AE22" i="13"/>
  <c r="S73" i="13"/>
  <c r="S56" i="13"/>
  <c r="S39" i="13"/>
  <c r="S22" i="13"/>
  <c r="AA75" i="13"/>
  <c r="AA58" i="13"/>
  <c r="AA41" i="13"/>
  <c r="AA24" i="13"/>
  <c r="AD73" i="13"/>
  <c r="AD56" i="13"/>
  <c r="AD39" i="13"/>
  <c r="AD22" i="13"/>
  <c r="X74" i="13"/>
  <c r="X57" i="13"/>
  <c r="X40" i="13"/>
  <c r="X23" i="13"/>
  <c r="O74" i="13"/>
  <c r="O57" i="13"/>
  <c r="O40" i="13"/>
  <c r="O23" i="13"/>
  <c r="AT72" i="13"/>
  <c r="AT55" i="13"/>
  <c r="AT38" i="13"/>
  <c r="AT21" i="13"/>
  <c r="AP72" i="13"/>
  <c r="AP55" i="13"/>
  <c r="AP38" i="13"/>
  <c r="AP21" i="13"/>
  <c r="Y72" i="13"/>
  <c r="Y55" i="13"/>
  <c r="Y38" i="13"/>
  <c r="Y21" i="13"/>
  <c r="S72" i="13"/>
  <c r="S55" i="13"/>
  <c r="S38" i="13"/>
  <c r="S21" i="13"/>
  <c r="AB75" i="13"/>
  <c r="AB58" i="13"/>
  <c r="AB41" i="13"/>
  <c r="AB24" i="13"/>
  <c r="P74" i="13"/>
  <c r="P57" i="13"/>
  <c r="P40" i="13"/>
  <c r="P23" i="13"/>
  <c r="S75" i="13"/>
  <c r="S58" i="13"/>
  <c r="S41" i="13"/>
  <c r="S24" i="13"/>
  <c r="AE74" i="13"/>
  <c r="AE57" i="13"/>
  <c r="AE40" i="13"/>
  <c r="AE23" i="13"/>
  <c r="AB73" i="13"/>
  <c r="AB56" i="13"/>
  <c r="AB39" i="13"/>
  <c r="AB22" i="13"/>
  <c r="R72" i="13"/>
  <c r="R55" i="13"/>
  <c r="R38" i="13"/>
  <c r="R21" i="13"/>
  <c r="AW74" i="13"/>
  <c r="AW57" i="13"/>
  <c r="AW40" i="13"/>
  <c r="AW23" i="13"/>
  <c r="O73" i="13"/>
  <c r="O56" i="13"/>
  <c r="O39" i="13"/>
  <c r="O22" i="13"/>
  <c r="R74" i="13"/>
  <c r="R57" i="13"/>
  <c r="R40" i="13"/>
  <c r="R23" i="13"/>
  <c r="AM75" i="13"/>
  <c r="AM58" i="13"/>
  <c r="AM41" i="13"/>
  <c r="AM24" i="13"/>
  <c r="AN75" i="13"/>
  <c r="AN58" i="13"/>
  <c r="AN41" i="13"/>
  <c r="AN24" i="13"/>
  <c r="AT73" i="13"/>
  <c r="AT56" i="13"/>
  <c r="AT39" i="13"/>
  <c r="AT22" i="13"/>
  <c r="Y174" i="30"/>
  <c r="U72" i="13"/>
  <c r="U55" i="13"/>
  <c r="U38" i="13"/>
  <c r="U21" i="13"/>
  <c r="R73" i="13"/>
  <c r="R56" i="13"/>
  <c r="R39" i="13"/>
  <c r="R22" i="13"/>
  <c r="AU174" i="30"/>
  <c r="AT20" i="13" s="1"/>
  <c r="O75" i="13"/>
  <c r="O58" i="13"/>
  <c r="O41" i="13"/>
  <c r="O24" i="13"/>
  <c r="AD72" i="13"/>
  <c r="AD55" i="13"/>
  <c r="AD38" i="13"/>
  <c r="AD21" i="13"/>
  <c r="AQ74" i="13"/>
  <c r="AQ57" i="13"/>
  <c r="AQ40" i="13"/>
  <c r="AQ23" i="13"/>
  <c r="AV72" i="13"/>
  <c r="AV55" i="13"/>
  <c r="AV38" i="13"/>
  <c r="AV21" i="13"/>
  <c r="AE72" i="13"/>
  <c r="AE55" i="13"/>
  <c r="AE38" i="13"/>
  <c r="AE21" i="13"/>
  <c r="Z174" i="30"/>
  <c r="AD75" i="13"/>
  <c r="AD58" i="13"/>
  <c r="AD41" i="13"/>
  <c r="AD24" i="13"/>
  <c r="U74" i="13"/>
  <c r="U57" i="13"/>
  <c r="U40" i="13"/>
  <c r="U23" i="13"/>
  <c r="AJ73" i="13"/>
  <c r="AJ56" i="13"/>
  <c r="AJ39" i="13"/>
  <c r="AJ22" i="13"/>
  <c r="L72" i="13"/>
  <c r="L55" i="13"/>
  <c r="L38" i="13"/>
  <c r="L21" i="13"/>
  <c r="M174" i="30"/>
  <c r="L20" i="13" s="1"/>
  <c r="W174" i="30"/>
  <c r="V20" i="13" s="1"/>
  <c r="AN174" i="30"/>
  <c r="AM20" i="13" s="1"/>
  <c r="L73" i="13"/>
  <c r="L56" i="13"/>
  <c r="L39" i="13"/>
  <c r="L22" i="13"/>
  <c r="AF174" i="30"/>
  <c r="AB72" i="13"/>
  <c r="AB55" i="13"/>
  <c r="AB38" i="13"/>
  <c r="AB21" i="13"/>
  <c r="AP74" i="13"/>
  <c r="AP57" i="13"/>
  <c r="AP40" i="13"/>
  <c r="AP23" i="13"/>
  <c r="AJ74" i="13"/>
  <c r="AJ57" i="13"/>
  <c r="AJ40" i="13"/>
  <c r="AJ23" i="13"/>
  <c r="V74" i="13"/>
  <c r="V57" i="13"/>
  <c r="V40" i="13"/>
  <c r="V23" i="13"/>
  <c r="P73" i="13"/>
  <c r="P56" i="13"/>
  <c r="P39" i="13"/>
  <c r="P22" i="13"/>
  <c r="AA72" i="13"/>
  <c r="AA55" i="13"/>
  <c r="AA38" i="13"/>
  <c r="AA21" i="13"/>
  <c r="AI174" i="30"/>
  <c r="AH20" i="13" s="1"/>
  <c r="T174" i="30"/>
  <c r="S20" i="13" s="1"/>
  <c r="AO174" i="30"/>
  <c r="AN20" i="13" s="1"/>
  <c r="V174" i="30"/>
  <c r="U20" i="13" s="1"/>
  <c r="AM74" i="13"/>
  <c r="AM57" i="13"/>
  <c r="AM40" i="13"/>
  <c r="AM23" i="13"/>
  <c r="AS74" i="13"/>
  <c r="AS57" i="13"/>
  <c r="AS40" i="13"/>
  <c r="AS23" i="13"/>
  <c r="Y74" i="13"/>
  <c r="Y57" i="13"/>
  <c r="Y40" i="13"/>
  <c r="Y23" i="13"/>
  <c r="V75" i="13"/>
  <c r="V58" i="13"/>
  <c r="V41" i="13"/>
  <c r="V24" i="13"/>
  <c r="AA73" i="13"/>
  <c r="AA56" i="13"/>
  <c r="AA39" i="13"/>
  <c r="AA22" i="13"/>
  <c r="AD74" i="13"/>
  <c r="AD57" i="13"/>
  <c r="AD40" i="13"/>
  <c r="AD23" i="13"/>
  <c r="X73" i="13"/>
  <c r="X56" i="13"/>
  <c r="X39" i="13"/>
  <c r="X22" i="13"/>
  <c r="AK174" i="30"/>
  <c r="AQ72" i="13"/>
  <c r="AQ55" i="13"/>
  <c r="AQ38" i="13"/>
  <c r="AQ21" i="13"/>
  <c r="P75" i="13"/>
  <c r="P58" i="13"/>
  <c r="P41" i="13"/>
  <c r="P24" i="13"/>
  <c r="P72" i="13"/>
  <c r="P55" i="13"/>
  <c r="P38" i="13"/>
  <c r="P21" i="13"/>
  <c r="AV75" i="13"/>
  <c r="AV58" i="13"/>
  <c r="AV41" i="13"/>
  <c r="AV24" i="13"/>
  <c r="V72" i="13"/>
  <c r="V55" i="13"/>
  <c r="V38" i="13"/>
  <c r="V21" i="13"/>
  <c r="AR174" i="30"/>
  <c r="AQ20" i="13" s="1"/>
  <c r="AJ72" i="13"/>
  <c r="AJ55" i="13"/>
  <c r="AJ38" i="13"/>
  <c r="AJ21" i="13"/>
  <c r="AV73" i="13"/>
  <c r="AV56" i="13"/>
  <c r="AV39" i="13"/>
  <c r="AV22" i="13"/>
  <c r="AQ75" i="13"/>
  <c r="AQ58" i="13"/>
  <c r="AQ41" i="13"/>
  <c r="AQ24" i="13"/>
  <c r="AM72" i="13"/>
  <c r="AM55" i="13"/>
  <c r="AM38" i="13"/>
  <c r="AM21" i="13"/>
  <c r="S74" i="13"/>
  <c r="S57" i="13"/>
  <c r="S40" i="13"/>
  <c r="S23" i="13"/>
  <c r="AS72" i="13"/>
  <c r="AS55" i="13"/>
  <c r="AS38" i="13"/>
  <c r="AS21" i="13"/>
  <c r="AH72" i="13"/>
  <c r="AH55" i="13"/>
  <c r="AH38" i="13"/>
  <c r="AH21" i="13"/>
  <c r="N57" i="12"/>
  <c r="O57" i="12"/>
  <c r="Z56" i="12"/>
  <c r="AJ40" i="18"/>
  <c r="AJ74" i="18" s="1"/>
  <c r="I40" i="18"/>
  <c r="I74" i="18" s="1"/>
  <c r="AR57" i="12"/>
  <c r="O39" i="11"/>
  <c r="O73" i="11" s="1"/>
  <c r="O107" i="11" s="1"/>
  <c r="AR55" i="12"/>
  <c r="S39" i="11"/>
  <c r="S73" i="11" s="1"/>
  <c r="S107" i="11" s="1"/>
  <c r="AN39" i="18"/>
  <c r="AN73" i="18" s="1"/>
  <c r="AN40" i="18"/>
  <c r="AN74" i="18" s="1"/>
  <c r="AS39" i="11"/>
  <c r="AS73" i="11" s="1"/>
  <c r="AS107" i="11" s="1"/>
  <c r="P37" i="18"/>
  <c r="P71" i="18" s="1"/>
  <c r="U38" i="11"/>
  <c r="U72" i="11" s="1"/>
  <c r="U106" i="11" s="1"/>
  <c r="AM37" i="11"/>
  <c r="AM71" i="11" s="1"/>
  <c r="AM105" i="11" s="1"/>
  <c r="Y38" i="11"/>
  <c r="Y72" i="11" s="1"/>
  <c r="Y106" i="11" s="1"/>
  <c r="AU56" i="12"/>
  <c r="U39" i="18"/>
  <c r="U73" i="18" s="1"/>
  <c r="AA37" i="18"/>
  <c r="AA71" i="18" s="1"/>
  <c r="AJ36" i="18"/>
  <c r="AJ70" i="18" s="1"/>
  <c r="AB36" i="18"/>
  <c r="AB70" i="18" s="1"/>
  <c r="AE36" i="11"/>
  <c r="AE70" i="11" s="1"/>
  <c r="R36" i="11"/>
  <c r="R70" i="11" s="1"/>
  <c r="AK36" i="11"/>
  <c r="AK70" i="11" s="1"/>
  <c r="U36" i="18"/>
  <c r="U70" i="18" s="1"/>
  <c r="AN36" i="11"/>
  <c r="AN70" i="11" s="1"/>
  <c r="S157" i="30"/>
  <c r="AU161" i="30"/>
  <c r="AU178" i="30" s="1"/>
  <c r="AT161" i="30"/>
  <c r="AT178" i="30" s="1"/>
  <c r="AR159" i="30"/>
  <c r="AR176" i="30" s="1"/>
  <c r="AX161" i="30"/>
  <c r="Z161" i="30"/>
  <c r="Z178" i="30" s="1"/>
  <c r="S161" i="30"/>
  <c r="S178" i="30" s="1"/>
  <c r="AH159" i="30"/>
  <c r="AH176" i="30" s="1"/>
  <c r="W159" i="30"/>
  <c r="W176" i="30" s="1"/>
  <c r="AK161" i="30"/>
  <c r="AK178" i="30" s="1"/>
  <c r="AT159" i="30"/>
  <c r="AT176" i="30" s="1"/>
  <c r="AC160" i="30"/>
  <c r="AC177" i="30" s="1"/>
  <c r="AH160" i="30"/>
  <c r="AH177" i="30" s="1"/>
  <c r="AO160" i="30"/>
  <c r="AO177" i="30" s="1"/>
  <c r="AX159" i="30"/>
  <c r="AX176" i="30" s="1"/>
  <c r="AT157" i="30"/>
  <c r="AH161" i="30"/>
  <c r="AH178" i="30" s="1"/>
  <c r="AH157" i="30"/>
  <c r="AD57" i="12"/>
  <c r="Y158" i="30"/>
  <c r="Y175" i="30" s="1"/>
  <c r="AI161" i="30"/>
  <c r="AI178" i="30" s="1"/>
  <c r="AQ161" i="30"/>
  <c r="AQ178" i="30" s="1"/>
  <c r="AQ157" i="30"/>
  <c r="AL161" i="30"/>
  <c r="AL178" i="30" s="1"/>
  <c r="AO159" i="30"/>
  <c r="AO176" i="30" s="1"/>
  <c r="AL160" i="30"/>
  <c r="AL177" i="30" s="1"/>
  <c r="AB157" i="30"/>
  <c r="AW157" i="30"/>
  <c r="AL157" i="30"/>
  <c r="Q157" i="30"/>
  <c r="Z159" i="30"/>
  <c r="Z176" i="30" s="1"/>
  <c r="AH158" i="30"/>
  <c r="AH175" i="30" s="1"/>
  <c r="Y161" i="30"/>
  <c r="Y178" i="30" s="1"/>
  <c r="M160" i="30"/>
  <c r="M177" i="30" s="1"/>
  <c r="AX157" i="30"/>
  <c r="P157" i="30"/>
  <c r="AO158" i="30"/>
  <c r="AO175" i="30" s="1"/>
  <c r="AE157" i="30"/>
  <c r="AQ159" i="30"/>
  <c r="AQ176" i="30" s="1"/>
  <c r="AB160" i="30"/>
  <c r="AB177" i="30" s="1"/>
  <c r="AX158" i="30"/>
  <c r="AX175" i="30" s="1"/>
  <c r="AL158" i="30"/>
  <c r="AL175" i="30" s="1"/>
  <c r="V159" i="30"/>
  <c r="V176" i="30" s="1"/>
  <c r="V161" i="30"/>
  <c r="V178" i="30" s="1"/>
  <c r="AC157" i="30"/>
  <c r="AI160" i="30"/>
  <c r="AI177" i="30" s="1"/>
  <c r="AL159" i="30"/>
  <c r="AL176" i="30" s="1"/>
  <c r="AN159" i="30"/>
  <c r="AN176" i="30" s="1"/>
  <c r="P158" i="30"/>
  <c r="P175" i="30" s="1"/>
  <c r="AI159" i="30"/>
  <c r="AI176" i="30" s="1"/>
  <c r="AF161" i="30"/>
  <c r="AF178" i="30" s="1"/>
  <c r="AU160" i="30"/>
  <c r="AU177" i="30" s="1"/>
  <c r="AQ37" i="11"/>
  <c r="AQ71" i="11" s="1"/>
  <c r="AQ105" i="11" s="1"/>
  <c r="AS37" i="18"/>
  <c r="AS71" i="18" s="1"/>
  <c r="AN37" i="18"/>
  <c r="AN71" i="18" s="1"/>
  <c r="S37" i="11"/>
  <c r="S71" i="11" s="1"/>
  <c r="S105" i="11" s="1"/>
  <c r="Y40" i="18"/>
  <c r="Y74" i="18" s="1"/>
  <c r="AG38" i="18"/>
  <c r="AG72" i="18" s="1"/>
  <c r="Q55" i="12"/>
  <c r="AB38" i="11"/>
  <c r="AB72" i="11" s="1"/>
  <c r="AB106" i="11" s="1"/>
  <c r="AA38" i="11"/>
  <c r="AA72" i="11" s="1"/>
  <c r="AA106" i="11" s="1"/>
  <c r="AK40" i="11"/>
  <c r="AK74" i="11" s="1"/>
  <c r="AK108" i="11" s="1"/>
  <c r="P39" i="11"/>
  <c r="P73" i="11" s="1"/>
  <c r="P107" i="11" s="1"/>
  <c r="AJ37" i="11"/>
  <c r="AJ71" i="11" s="1"/>
  <c r="AJ105" i="11" s="1"/>
  <c r="M38" i="11"/>
  <c r="M72" i="11" s="1"/>
  <c r="M106" i="11" s="1"/>
  <c r="R37" i="11"/>
  <c r="R71" i="11" s="1"/>
  <c r="R105" i="11" s="1"/>
  <c r="K56" i="12"/>
  <c r="P40" i="11"/>
  <c r="P74" i="11" s="1"/>
  <c r="P108" i="11" s="1"/>
  <c r="AJ39" i="18"/>
  <c r="AJ73" i="18" s="1"/>
  <c r="AE37" i="18"/>
  <c r="AE71" i="18" s="1"/>
  <c r="AB20" i="18"/>
  <c r="AB54" i="18" s="1"/>
  <c r="AB20" i="11"/>
  <c r="AB54" i="11" s="1"/>
  <c r="AB88" i="11" s="1"/>
  <c r="AA39" i="18"/>
  <c r="AA73" i="18" s="1"/>
  <c r="M40" i="18"/>
  <c r="M74" i="18" s="1"/>
  <c r="AT39" i="11"/>
  <c r="AT73" i="11" s="1"/>
  <c r="AT107" i="11" s="1"/>
  <c r="V19" i="18"/>
  <c r="V53" i="18" s="1"/>
  <c r="N56" i="12"/>
  <c r="O22" i="18"/>
  <c r="O56" i="18" s="1"/>
  <c r="O22" i="11"/>
  <c r="O56" i="11" s="1"/>
  <c r="O90" i="11" s="1"/>
  <c r="AG37" i="18"/>
  <c r="AG71" i="18" s="1"/>
  <c r="X37" i="11"/>
  <c r="X71" i="11" s="1"/>
  <c r="X105" i="11" s="1"/>
  <c r="R39" i="18"/>
  <c r="R73" i="18" s="1"/>
  <c r="R19" i="18"/>
  <c r="R53" i="18" s="1"/>
  <c r="AK36" i="18"/>
  <c r="AK70" i="18" s="1"/>
  <c r="M37" i="18"/>
  <c r="M71" i="18" s="1"/>
  <c r="O55" i="12"/>
  <c r="M37" i="11"/>
  <c r="M71" i="11" s="1"/>
  <c r="M105" i="11" s="1"/>
  <c r="AQ19" i="11"/>
  <c r="AQ53" i="11" s="1"/>
  <c r="AQ19" i="18"/>
  <c r="AQ53" i="18" s="1"/>
  <c r="AS37" i="12"/>
  <c r="X38" i="18"/>
  <c r="X72" i="18" s="1"/>
  <c r="P39" i="18"/>
  <c r="P73" i="18" s="1"/>
  <c r="R57" i="12"/>
  <c r="AJ37" i="18"/>
  <c r="AJ71" i="18" s="1"/>
  <c r="AL55" i="12"/>
  <c r="AA37" i="11"/>
  <c r="AA71" i="11" s="1"/>
  <c r="AA105" i="11" s="1"/>
  <c r="AJ19" i="18"/>
  <c r="AJ53" i="18" s="1"/>
  <c r="AJ19" i="11"/>
  <c r="AJ53" i="11" s="1"/>
  <c r="AB19" i="18"/>
  <c r="AB53" i="18" s="1"/>
  <c r="AD37" i="12"/>
  <c r="U19" i="18"/>
  <c r="U53" i="18" s="1"/>
  <c r="U19" i="11"/>
  <c r="U53" i="11" s="1"/>
  <c r="AE19" i="18"/>
  <c r="AE53" i="18" s="1"/>
  <c r="AG37" i="12"/>
  <c r="AE19" i="11"/>
  <c r="AE53" i="11" s="1"/>
  <c r="P19" i="11"/>
  <c r="P53" i="11" s="1"/>
  <c r="R19" i="11"/>
  <c r="R53" i="11" s="1"/>
  <c r="V37" i="18"/>
  <c r="V71" i="18" s="1"/>
  <c r="V37" i="11"/>
  <c r="V71" i="11" s="1"/>
  <c r="V105" i="11" s="1"/>
  <c r="X55" i="12"/>
  <c r="P22" i="18"/>
  <c r="P56" i="18" s="1"/>
  <c r="P22" i="11"/>
  <c r="P56" i="11" s="1"/>
  <c r="P90" i="11" s="1"/>
  <c r="R40" i="12"/>
  <c r="AK19" i="18"/>
  <c r="AK53" i="18" s="1"/>
  <c r="AM37" i="12"/>
  <c r="AK19" i="11"/>
  <c r="AK53" i="11" s="1"/>
  <c r="AS21" i="18"/>
  <c r="AS55" i="18" s="1"/>
  <c r="AS21" i="11"/>
  <c r="AS55" i="11" s="1"/>
  <c r="AS89" i="11" s="1"/>
  <c r="AU39" i="12"/>
  <c r="AL37" i="12"/>
  <c r="AB19" i="11"/>
  <c r="AB53" i="11" s="1"/>
  <c r="AM39" i="18"/>
  <c r="AM73" i="18" s="1"/>
  <c r="AO57" i="12"/>
  <c r="AM39" i="11"/>
  <c r="AM73" i="11" s="1"/>
  <c r="AM107" i="11" s="1"/>
  <c r="X40" i="18"/>
  <c r="X74" i="18" s="1"/>
  <c r="X40" i="11"/>
  <c r="X74" i="11" s="1"/>
  <c r="X108" i="11" s="1"/>
  <c r="Z58" i="12"/>
  <c r="AN39" i="11"/>
  <c r="AN73" i="11" s="1"/>
  <c r="AN107" i="11" s="1"/>
  <c r="P20" i="18"/>
  <c r="P54" i="18" s="1"/>
  <c r="P20" i="11"/>
  <c r="P54" i="11" s="1"/>
  <c r="P88" i="11" s="1"/>
  <c r="R38" i="12"/>
  <c r="S20" i="18"/>
  <c r="S54" i="18" s="1"/>
  <c r="U38" i="12"/>
  <c r="S20" i="11"/>
  <c r="S54" i="11" s="1"/>
  <c r="S88" i="11" s="1"/>
  <c r="AB39" i="18"/>
  <c r="AB73" i="18" s="1"/>
  <c r="AB39" i="11"/>
  <c r="AB73" i="11" s="1"/>
  <c r="AB107" i="11" s="1"/>
  <c r="Y38" i="18"/>
  <c r="Y72" i="18" s="1"/>
  <c r="AG39" i="18"/>
  <c r="AG73" i="18" s="1"/>
  <c r="AI57" i="12"/>
  <c r="AG39" i="11"/>
  <c r="AG73" i="11" s="1"/>
  <c r="AG107" i="11" s="1"/>
  <c r="Y37" i="18"/>
  <c r="Y71" i="18" s="1"/>
  <c r="Y37" i="11"/>
  <c r="Y71" i="11" s="1"/>
  <c r="Y105" i="11" s="1"/>
  <c r="AA55" i="12"/>
  <c r="AK40" i="18"/>
  <c r="AK74" i="18" s="1"/>
  <c r="L21" i="18"/>
  <c r="L55" i="18" s="1"/>
  <c r="L21" i="11"/>
  <c r="L55" i="11" s="1"/>
  <c r="L89" i="11" s="1"/>
  <c r="N39" i="12"/>
  <c r="Y21" i="18"/>
  <c r="Y55" i="18" s="1"/>
  <c r="Y21" i="11"/>
  <c r="Y55" i="11" s="1"/>
  <c r="Y89" i="11" s="1"/>
  <c r="AA39" i="12"/>
  <c r="AG19" i="18"/>
  <c r="AG53" i="18" s="1"/>
  <c r="AI37" i="12"/>
  <c r="AG19" i="11"/>
  <c r="AG53" i="11" s="1"/>
  <c r="I38" i="11"/>
  <c r="I72" i="11" s="1"/>
  <c r="I106" i="11" s="1"/>
  <c r="AA40" i="18"/>
  <c r="AA74" i="18" s="1"/>
  <c r="AA40" i="11"/>
  <c r="AA74" i="11" s="1"/>
  <c r="AA108" i="11" s="1"/>
  <c r="AC58" i="12"/>
  <c r="S22" i="18"/>
  <c r="S56" i="18" s="1"/>
  <c r="S22" i="11"/>
  <c r="S56" i="11" s="1"/>
  <c r="S90" i="11" s="1"/>
  <c r="S124" i="11" s="1"/>
  <c r="U40" i="12"/>
  <c r="X21" i="18"/>
  <c r="X55" i="18" s="1"/>
  <c r="Z39" i="12"/>
  <c r="X21" i="11"/>
  <c r="X55" i="11" s="1"/>
  <c r="X89" i="11" s="1"/>
  <c r="AP39" i="11"/>
  <c r="AP73" i="11" s="1"/>
  <c r="AP107" i="11" s="1"/>
  <c r="V39" i="18"/>
  <c r="V73" i="18" s="1"/>
  <c r="V39" i="11"/>
  <c r="V73" i="11" s="1"/>
  <c r="V107" i="11" s="1"/>
  <c r="X57" i="12"/>
  <c r="AQ37" i="18"/>
  <c r="AQ71" i="18" s="1"/>
  <c r="Y20" i="18"/>
  <c r="Y54" i="18" s="1"/>
  <c r="Y20" i="11"/>
  <c r="Y54" i="11" s="1"/>
  <c r="Y88" i="11" s="1"/>
  <c r="AA38" i="12"/>
  <c r="O37" i="18"/>
  <c r="O71" i="18" s="1"/>
  <c r="O37" i="11"/>
  <c r="O71" i="11" s="1"/>
  <c r="O105" i="11" s="1"/>
  <c r="O39" i="18"/>
  <c r="O73" i="18" s="1"/>
  <c r="L40" i="18"/>
  <c r="L74" i="18" s="1"/>
  <c r="N58" i="12"/>
  <c r="L40" i="11"/>
  <c r="L74" i="11" s="1"/>
  <c r="L108" i="11" s="1"/>
  <c r="AJ20" i="18"/>
  <c r="AJ54" i="18" s="1"/>
  <c r="AL38" i="12"/>
  <c r="AJ20" i="11"/>
  <c r="AJ54" i="11" s="1"/>
  <c r="AJ88" i="11" s="1"/>
  <c r="AG20" i="18"/>
  <c r="AG54" i="18" s="1"/>
  <c r="AI38" i="12"/>
  <c r="AG20" i="11"/>
  <c r="AG54" i="11" s="1"/>
  <c r="AG88" i="11" s="1"/>
  <c r="L23" i="18"/>
  <c r="L57" i="18" s="1"/>
  <c r="L23" i="11"/>
  <c r="L57" i="11" s="1"/>
  <c r="L91" i="11" s="1"/>
  <c r="N41" i="12"/>
  <c r="I21" i="18"/>
  <c r="I55" i="18" s="1"/>
  <c r="K39" i="12"/>
  <c r="I21" i="11"/>
  <c r="I55" i="11" s="1"/>
  <c r="I89" i="11" s="1"/>
  <c r="X20" i="18"/>
  <c r="X54" i="18" s="1"/>
  <c r="Z38" i="12"/>
  <c r="AJ22" i="18"/>
  <c r="AJ56" i="18" s="1"/>
  <c r="AL40" i="12"/>
  <c r="AJ22" i="11"/>
  <c r="AJ56" i="11" s="1"/>
  <c r="AJ90" i="11" s="1"/>
  <c r="AS23" i="18"/>
  <c r="AS57" i="18" s="1"/>
  <c r="AU41" i="12"/>
  <c r="AS23" i="11"/>
  <c r="AS57" i="11" s="1"/>
  <c r="AS91" i="11" s="1"/>
  <c r="AN22" i="18"/>
  <c r="AN56" i="18" s="1"/>
  <c r="AP40" i="12"/>
  <c r="AN22" i="11"/>
  <c r="AN56" i="11" s="1"/>
  <c r="AN90" i="11" s="1"/>
  <c r="AQ21" i="18"/>
  <c r="AQ55" i="18" s="1"/>
  <c r="AS39" i="12"/>
  <c r="AQ21" i="11"/>
  <c r="AQ55" i="11" s="1"/>
  <c r="AQ89" i="11" s="1"/>
  <c r="U22" i="18"/>
  <c r="U56" i="18" s="1"/>
  <c r="W40" i="12"/>
  <c r="U22" i="11"/>
  <c r="U56" i="11" s="1"/>
  <c r="U90" i="11" s="1"/>
  <c r="M40" i="11"/>
  <c r="M74" i="11" s="1"/>
  <c r="M108" i="11" s="1"/>
  <c r="AS40" i="18"/>
  <c r="AS74" i="18" s="1"/>
  <c r="AU58" i="12"/>
  <c r="AS40" i="11"/>
  <c r="AS74" i="11" s="1"/>
  <c r="AS108" i="11" s="1"/>
  <c r="AA22" i="18"/>
  <c r="AA56" i="18" s="1"/>
  <c r="AA22" i="11"/>
  <c r="AA56" i="11" s="1"/>
  <c r="AA90" i="11" s="1"/>
  <c r="AC40" i="12"/>
  <c r="I20" i="18"/>
  <c r="I54" i="18" s="1"/>
  <c r="I20" i="11"/>
  <c r="I54" i="11" s="1"/>
  <c r="I88" i="11" s="1"/>
  <c r="K38" i="12"/>
  <c r="AJ23" i="18"/>
  <c r="AJ57" i="18" s="1"/>
  <c r="AL41" i="12"/>
  <c r="AJ23" i="11"/>
  <c r="AJ57" i="11" s="1"/>
  <c r="AJ91" i="11" s="1"/>
  <c r="Q40" i="12"/>
  <c r="AN20" i="18"/>
  <c r="AN54" i="18" s="1"/>
  <c r="AP38" i="12"/>
  <c r="AN20" i="11"/>
  <c r="AN54" i="11" s="1"/>
  <c r="AN88" i="11" s="1"/>
  <c r="AS22" i="18"/>
  <c r="AS56" i="18" s="1"/>
  <c r="AS22" i="11"/>
  <c r="AS56" i="11" s="1"/>
  <c r="AS90" i="11" s="1"/>
  <c r="AS124" i="11" s="1"/>
  <c r="AU40" i="12"/>
  <c r="M21" i="18"/>
  <c r="M55" i="18" s="1"/>
  <c r="O39" i="12"/>
  <c r="M21" i="11"/>
  <c r="M55" i="11" s="1"/>
  <c r="M89" i="11" s="1"/>
  <c r="X20" i="11"/>
  <c r="X54" i="11" s="1"/>
  <c r="X88" i="11" s="1"/>
  <c r="O58" i="12"/>
  <c r="AU57" i="12"/>
  <c r="AS39" i="18"/>
  <c r="AS73" i="18" s="1"/>
  <c r="I37" i="18"/>
  <c r="I71" i="18" s="1"/>
  <c r="I37" i="11"/>
  <c r="I71" i="11" s="1"/>
  <c r="I105" i="11" s="1"/>
  <c r="K55" i="12"/>
  <c r="X23" i="18"/>
  <c r="X57" i="18" s="1"/>
  <c r="Z41" i="12"/>
  <c r="X23" i="11"/>
  <c r="X57" i="11" s="1"/>
  <c r="X91" i="11" s="1"/>
  <c r="U21" i="18"/>
  <c r="U55" i="18" s="1"/>
  <c r="U21" i="11"/>
  <c r="U55" i="11" s="1"/>
  <c r="U89" i="11" s="1"/>
  <c r="U123" i="11" s="1"/>
  <c r="W39" i="12"/>
  <c r="AA23" i="18"/>
  <c r="AA57" i="18" s="1"/>
  <c r="AA23" i="11"/>
  <c r="AA57" i="11" s="1"/>
  <c r="AA91" i="11" s="1"/>
  <c r="AC41" i="12"/>
  <c r="AM20" i="18"/>
  <c r="AM54" i="18" s="1"/>
  <c r="AM20" i="11"/>
  <c r="AM54" i="11" s="1"/>
  <c r="AM88" i="11" s="1"/>
  <c r="AO38" i="12"/>
  <c r="O20" i="18"/>
  <c r="O54" i="18" s="1"/>
  <c r="Q38" i="12"/>
  <c r="O20" i="11"/>
  <c r="O54" i="11" s="1"/>
  <c r="O88" i="11" s="1"/>
  <c r="V20" i="18"/>
  <c r="V54" i="18" s="1"/>
  <c r="X38" i="12"/>
  <c r="V20" i="11"/>
  <c r="V54" i="11" s="1"/>
  <c r="V88" i="11" s="1"/>
  <c r="P21" i="18"/>
  <c r="P55" i="18" s="1"/>
  <c r="P21" i="11"/>
  <c r="P55" i="11" s="1"/>
  <c r="P89" i="11" s="1"/>
  <c r="R39" i="12"/>
  <c r="P23" i="18"/>
  <c r="P57" i="18" s="1"/>
  <c r="P23" i="11"/>
  <c r="P57" i="11" s="1"/>
  <c r="P91" i="11" s="1"/>
  <c r="R41" i="12"/>
  <c r="AS20" i="18"/>
  <c r="AS54" i="18" s="1"/>
  <c r="AU38" i="12"/>
  <c r="AS20" i="11"/>
  <c r="AS54" i="11" s="1"/>
  <c r="AS88" i="11" s="1"/>
  <c r="R22" i="18"/>
  <c r="R56" i="18" s="1"/>
  <c r="R22" i="11"/>
  <c r="R56" i="11" s="1"/>
  <c r="R90" i="11" s="1"/>
  <c r="T40" i="12"/>
  <c r="AQ20" i="18"/>
  <c r="AQ54" i="18" s="1"/>
  <c r="AQ20" i="11"/>
  <c r="AQ54" i="11" s="1"/>
  <c r="AQ88" i="11" s="1"/>
  <c r="AS38" i="12"/>
  <c r="I23" i="18"/>
  <c r="I57" i="18" s="1"/>
  <c r="K41" i="12"/>
  <c r="I23" i="11"/>
  <c r="I57" i="11" s="1"/>
  <c r="I91" i="11" s="1"/>
  <c r="AM22" i="18"/>
  <c r="AM56" i="18" s="1"/>
  <c r="AO40" i="12"/>
  <c r="AM22" i="11"/>
  <c r="AM56" i="11" s="1"/>
  <c r="AM90" i="11" s="1"/>
  <c r="L22" i="18"/>
  <c r="L56" i="18" s="1"/>
  <c r="L22" i="11"/>
  <c r="L56" i="11" s="1"/>
  <c r="L90" i="11" s="1"/>
  <c r="N40" i="12"/>
  <c r="Y23" i="18"/>
  <c r="Y57" i="18" s="1"/>
  <c r="Y23" i="11"/>
  <c r="Y57" i="11" s="1"/>
  <c r="Y91" i="11" s="1"/>
  <c r="AA41" i="12"/>
  <c r="AG22" i="18"/>
  <c r="AG56" i="18" s="1"/>
  <c r="AG22" i="11"/>
  <c r="AG56" i="11" s="1"/>
  <c r="AG90" i="11" s="1"/>
  <c r="AI40" i="12"/>
  <c r="AR40" i="12"/>
  <c r="AP22" i="18"/>
  <c r="AP56" i="18" s="1"/>
  <c r="AP22" i="11"/>
  <c r="AP56" i="11" s="1"/>
  <c r="AP90" i="11" s="1"/>
  <c r="AB21" i="18"/>
  <c r="AB55" i="18" s="1"/>
  <c r="AB21" i="11"/>
  <c r="AB55" i="11" s="1"/>
  <c r="AB89" i="11" s="1"/>
  <c r="AD39" i="12"/>
  <c r="AA21" i="18"/>
  <c r="AA55" i="18" s="1"/>
  <c r="AC39" i="12"/>
  <c r="AA21" i="11"/>
  <c r="AA55" i="11" s="1"/>
  <c r="AA89" i="11" s="1"/>
  <c r="AN23" i="18"/>
  <c r="AN57" i="18" s="1"/>
  <c r="AN23" i="11"/>
  <c r="AN57" i="11" s="1"/>
  <c r="AN91" i="11" s="1"/>
  <c r="AP41" i="12"/>
  <c r="M23" i="18"/>
  <c r="M57" i="18" s="1"/>
  <c r="M23" i="11"/>
  <c r="M57" i="11" s="1"/>
  <c r="M91" i="11" s="1"/>
  <c r="O41" i="12"/>
  <c r="AP20" i="18"/>
  <c r="AP54" i="18" s="1"/>
  <c r="AP20" i="11"/>
  <c r="AP54" i="11" s="1"/>
  <c r="AP88" i="11" s="1"/>
  <c r="AR38" i="12"/>
  <c r="AE20" i="11"/>
  <c r="AE54" i="11" s="1"/>
  <c r="AE88" i="11" s="1"/>
  <c r="AG38" i="12"/>
  <c r="AE20" i="18"/>
  <c r="AE54" i="18" s="1"/>
  <c r="AK23" i="18"/>
  <c r="AK57" i="18" s="1"/>
  <c r="AK23" i="11"/>
  <c r="AK57" i="11" s="1"/>
  <c r="AK91" i="11" s="1"/>
  <c r="AM41" i="12"/>
  <c r="AD38" i="12"/>
  <c r="M22" i="18"/>
  <c r="M56" i="18" s="1"/>
  <c r="M22" i="11"/>
  <c r="M56" i="11" s="1"/>
  <c r="M90" i="11" s="1"/>
  <c r="O40" i="12"/>
  <c r="AB22" i="18"/>
  <c r="AB56" i="18" s="1"/>
  <c r="AB22" i="11"/>
  <c r="AB56" i="11" s="1"/>
  <c r="AB90" i="11" s="1"/>
  <c r="AD40" i="12"/>
  <c r="V22" i="18"/>
  <c r="V56" i="18" s="1"/>
  <c r="V22" i="11"/>
  <c r="V56" i="11" s="1"/>
  <c r="V90" i="11" s="1"/>
  <c r="X40" i="12"/>
  <c r="R20" i="18"/>
  <c r="R54" i="18" s="1"/>
  <c r="R20" i="11"/>
  <c r="R54" i="11" s="1"/>
  <c r="R88" i="11" s="1"/>
  <c r="T38" i="12"/>
  <c r="AA20" i="18"/>
  <c r="AA54" i="18" s="1"/>
  <c r="AA20" i="11"/>
  <c r="AA54" i="11" s="1"/>
  <c r="AA88" i="11" s="1"/>
  <c r="AC38" i="12"/>
  <c r="AG21" i="18"/>
  <c r="AG55" i="18" s="1"/>
  <c r="AI39" i="12"/>
  <c r="AG21" i="11"/>
  <c r="AG55" i="11" s="1"/>
  <c r="AG89" i="11" s="1"/>
  <c r="AT22" i="18"/>
  <c r="AT56" i="18" s="1"/>
  <c r="AV40" i="12"/>
  <c r="AT22" i="11"/>
  <c r="AT56" i="11" s="1"/>
  <c r="AT90" i="11" s="1"/>
  <c r="M20" i="18"/>
  <c r="M54" i="18" s="1"/>
  <c r="O38" i="12"/>
  <c r="M20" i="11"/>
  <c r="M54" i="11" s="1"/>
  <c r="M88" i="11" s="1"/>
  <c r="AA122" i="11" l="1"/>
  <c r="AT124" i="11"/>
  <c r="AG124" i="11"/>
  <c r="AM122" i="11"/>
  <c r="AK125" i="11"/>
  <c r="M125" i="11"/>
  <c r="AB123" i="11"/>
  <c r="M122" i="11"/>
  <c r="R122" i="11"/>
  <c r="AB124" i="11"/>
  <c r="V122" i="11"/>
  <c r="AQ122" i="11"/>
  <c r="AN124" i="11"/>
  <c r="AM124" i="11"/>
  <c r="AP124" i="11"/>
  <c r="AS125" i="11"/>
  <c r="Y122" i="11"/>
  <c r="AA123" i="11"/>
  <c r="S122" i="11"/>
  <c r="P124" i="11"/>
  <c r="Y123" i="11"/>
  <c r="X122" i="11"/>
  <c r="V124" i="11"/>
  <c r="O122" i="11"/>
  <c r="M123" i="11"/>
  <c r="AJ122" i="11"/>
  <c r="X125" i="11"/>
  <c r="L125" i="11"/>
  <c r="P125" i="11"/>
  <c r="I122" i="11"/>
  <c r="I123" i="11"/>
  <c r="O124" i="11"/>
  <c r="AA125" i="11"/>
  <c r="AE75" i="13"/>
  <c r="AE58" i="13"/>
  <c r="AE41" i="13"/>
  <c r="AE24" i="13"/>
  <c r="Y73" i="13"/>
  <c r="Y56" i="13"/>
  <c r="Y39" i="13"/>
  <c r="Y22" i="13"/>
  <c r="AS73" i="13"/>
  <c r="AS56" i="13"/>
  <c r="AS39" i="13"/>
  <c r="AS22" i="13"/>
  <c r="AH73" i="13"/>
  <c r="AH56" i="13"/>
  <c r="AH39" i="13"/>
  <c r="AH22" i="13"/>
  <c r="Q174" i="30"/>
  <c r="P20" i="13" s="1"/>
  <c r="AJ75" i="13"/>
  <c r="AJ58" i="13"/>
  <c r="AJ41" i="13"/>
  <c r="AJ24" i="13"/>
  <c r="AJ71" i="13"/>
  <c r="AJ54" i="13"/>
  <c r="AJ37" i="13"/>
  <c r="O72" i="13"/>
  <c r="O55" i="13"/>
  <c r="O38" i="13"/>
  <c r="O21" i="13"/>
  <c r="AL174" i="30"/>
  <c r="V73" i="13"/>
  <c r="V56" i="13"/>
  <c r="V39" i="13"/>
  <c r="V22" i="13"/>
  <c r="AM73" i="13"/>
  <c r="AM56" i="13"/>
  <c r="AM39" i="13"/>
  <c r="AM22" i="13"/>
  <c r="AW174" i="30"/>
  <c r="AV20" i="13" s="1"/>
  <c r="AG73" i="13"/>
  <c r="AG56" i="13"/>
  <c r="AG39" i="13"/>
  <c r="AG22" i="13"/>
  <c r="AE71" i="13"/>
  <c r="AE54" i="13"/>
  <c r="AE37" i="13"/>
  <c r="X71" i="13"/>
  <c r="X54" i="13"/>
  <c r="X37" i="13"/>
  <c r="R75" i="13"/>
  <c r="R58" i="13"/>
  <c r="R41" i="13"/>
  <c r="R24" i="13"/>
  <c r="Y75" i="13"/>
  <c r="Y58" i="13"/>
  <c r="Y41" i="13"/>
  <c r="Y24" i="13"/>
  <c r="AH74" i="13"/>
  <c r="AH57" i="13"/>
  <c r="AH40" i="13"/>
  <c r="AH23" i="13"/>
  <c r="AK74" i="13"/>
  <c r="AK57" i="13"/>
  <c r="AK40" i="13"/>
  <c r="AK23" i="13"/>
  <c r="AC174" i="30"/>
  <c r="AN73" i="13"/>
  <c r="AN56" i="13"/>
  <c r="AN39" i="13"/>
  <c r="AN22" i="13"/>
  <c r="AK73" i="13"/>
  <c r="AK56" i="13"/>
  <c r="AK39" i="13"/>
  <c r="AK22" i="13"/>
  <c r="U75" i="13"/>
  <c r="U58" i="13"/>
  <c r="U41" i="13"/>
  <c r="U24" i="13"/>
  <c r="AK75" i="13"/>
  <c r="AK58" i="13"/>
  <c r="AK41" i="13"/>
  <c r="AK24" i="13"/>
  <c r="AQ73" i="13"/>
  <c r="AQ56" i="13"/>
  <c r="AQ39" i="13"/>
  <c r="AQ22" i="13"/>
  <c r="AJ20" i="13"/>
  <c r="AB174" i="30"/>
  <c r="AA20" i="13" s="1"/>
  <c r="U73" i="13"/>
  <c r="U56" i="13"/>
  <c r="U39" i="13"/>
  <c r="U22" i="13"/>
  <c r="AQ174" i="30"/>
  <c r="AP20" i="13" s="1"/>
  <c r="AS75" i="13"/>
  <c r="AS58" i="13"/>
  <c r="AS41" i="13"/>
  <c r="AS24" i="13"/>
  <c r="X20" i="13"/>
  <c r="AK72" i="13"/>
  <c r="AK55" i="13"/>
  <c r="AK38" i="13"/>
  <c r="AK21" i="13"/>
  <c r="AP75" i="13"/>
  <c r="AP58" i="13"/>
  <c r="AP41" i="13"/>
  <c r="AP24" i="13"/>
  <c r="AT75" i="13"/>
  <c r="AT58" i="13"/>
  <c r="AT41" i="13"/>
  <c r="AT24" i="13"/>
  <c r="AM71" i="13"/>
  <c r="AM54" i="13"/>
  <c r="AM37" i="13"/>
  <c r="AW72" i="13"/>
  <c r="AW55" i="13"/>
  <c r="AW38" i="13"/>
  <c r="AW21" i="13"/>
  <c r="AH75" i="13"/>
  <c r="AH58" i="13"/>
  <c r="AH41" i="13"/>
  <c r="AH24" i="13"/>
  <c r="S174" i="30"/>
  <c r="R20" i="13" s="1"/>
  <c r="AA74" i="13"/>
  <c r="AA57" i="13"/>
  <c r="AA40" i="13"/>
  <c r="AA23" i="13"/>
  <c r="X72" i="13"/>
  <c r="X55" i="13"/>
  <c r="X38" i="13"/>
  <c r="X21" i="13"/>
  <c r="AN104" i="11"/>
  <c r="U71" i="13"/>
  <c r="U54" i="13"/>
  <c r="U37" i="13"/>
  <c r="V71" i="13"/>
  <c r="V54" i="13"/>
  <c r="V37" i="13"/>
  <c r="Y71" i="13"/>
  <c r="Y54" i="13"/>
  <c r="Y37" i="13"/>
  <c r="AE174" i="30"/>
  <c r="AD20" i="13" s="1"/>
  <c r="AH174" i="30"/>
  <c r="AG20" i="13" s="1"/>
  <c r="AN71" i="13"/>
  <c r="AN54" i="13"/>
  <c r="AN37" i="13"/>
  <c r="L71" i="13"/>
  <c r="L54" i="13"/>
  <c r="L37" i="13"/>
  <c r="AT71" i="13"/>
  <c r="AT54" i="13"/>
  <c r="AT37" i="13"/>
  <c r="AG75" i="13"/>
  <c r="AG58" i="13"/>
  <c r="AG41" i="13"/>
  <c r="AG24" i="13"/>
  <c r="AN72" i="13"/>
  <c r="AN55" i="13"/>
  <c r="AN38" i="13"/>
  <c r="AN21" i="13"/>
  <c r="P174" i="30"/>
  <c r="O20" i="13" s="1"/>
  <c r="AT174" i="30"/>
  <c r="AS20" i="13" s="1"/>
  <c r="AE104" i="11"/>
  <c r="S71" i="13"/>
  <c r="S54" i="13"/>
  <c r="S37" i="13"/>
  <c r="AX174" i="30"/>
  <c r="AW20" i="13" s="1"/>
  <c r="AW73" i="13"/>
  <c r="AW56" i="13"/>
  <c r="AW39" i="13"/>
  <c r="AW22" i="13"/>
  <c r="L74" i="13"/>
  <c r="L57" i="13"/>
  <c r="L40" i="13"/>
  <c r="L23" i="13"/>
  <c r="AN74" i="13"/>
  <c r="AN57" i="13"/>
  <c r="AN40" i="13"/>
  <c r="AN23" i="13"/>
  <c r="Y20" i="13"/>
  <c r="AH71" i="13"/>
  <c r="AH54" i="13"/>
  <c r="AH37" i="13"/>
  <c r="X75" i="13"/>
  <c r="X58" i="13"/>
  <c r="X41" i="13"/>
  <c r="X24" i="13"/>
  <c r="AG74" i="13"/>
  <c r="AG57" i="13"/>
  <c r="AG40" i="13"/>
  <c r="AG23" i="13"/>
  <c r="AP73" i="13"/>
  <c r="AP56" i="13"/>
  <c r="AP39" i="13"/>
  <c r="AP22" i="13"/>
  <c r="AT74" i="13"/>
  <c r="AT57" i="13"/>
  <c r="AT40" i="13"/>
  <c r="AT23" i="13"/>
  <c r="AG72" i="13"/>
  <c r="AG55" i="13"/>
  <c r="AG38" i="13"/>
  <c r="AG21" i="13"/>
  <c r="AB74" i="13"/>
  <c r="AB57" i="13"/>
  <c r="AB40" i="13"/>
  <c r="AB23" i="13"/>
  <c r="AE20" i="13"/>
  <c r="AQ71" i="13"/>
  <c r="AQ54" i="13"/>
  <c r="AQ37" i="13"/>
  <c r="AT23" i="11"/>
  <c r="AT57" i="11" s="1"/>
  <c r="AT91" i="11" s="1"/>
  <c r="AX178" i="30"/>
  <c r="R55" i="12"/>
  <c r="AP57" i="12"/>
  <c r="Q57" i="12"/>
  <c r="AA56" i="12"/>
  <c r="AV55" i="12"/>
  <c r="AJ56" i="12"/>
  <c r="AO56" i="12"/>
  <c r="V38" i="18"/>
  <c r="V72" i="18" s="1"/>
  <c r="AM19" i="18"/>
  <c r="AM53" i="18" s="1"/>
  <c r="AV56" i="12"/>
  <c r="AP39" i="18"/>
  <c r="AP73" i="18" s="1"/>
  <c r="AP90" i="18" s="1"/>
  <c r="U57" i="12"/>
  <c r="P37" i="11"/>
  <c r="P71" i="11" s="1"/>
  <c r="P105" i="11" s="1"/>
  <c r="P122" i="11" s="1"/>
  <c r="S39" i="18"/>
  <c r="S73" i="18" s="1"/>
  <c r="S90" i="18" s="1"/>
  <c r="AE39" i="11"/>
  <c r="AE73" i="11" s="1"/>
  <c r="AE107" i="11" s="1"/>
  <c r="AO58" i="12"/>
  <c r="AK39" i="11"/>
  <c r="AK73" i="11" s="1"/>
  <c r="AK107" i="11" s="1"/>
  <c r="AD40" i="18"/>
  <c r="AD74" i="18" s="1"/>
  <c r="AK37" i="18"/>
  <c r="AK71" i="18" s="1"/>
  <c r="M39" i="11"/>
  <c r="M73" i="11" s="1"/>
  <c r="M107" i="11" s="1"/>
  <c r="M124" i="11" s="1"/>
  <c r="AP37" i="18"/>
  <c r="AP71" i="18" s="1"/>
  <c r="AP88" i="18" s="1"/>
  <c r="AN40" i="11"/>
  <c r="AN74" i="11" s="1"/>
  <c r="AN108" i="11" s="1"/>
  <c r="AN125" i="11" s="1"/>
  <c r="AQ39" i="11"/>
  <c r="AQ73" i="11" s="1"/>
  <c r="AQ107" i="11" s="1"/>
  <c r="T58" i="12"/>
  <c r="N37" i="12"/>
  <c r="U37" i="18"/>
  <c r="U71" i="18" s="1"/>
  <c r="Y39" i="11"/>
  <c r="Y73" i="11" s="1"/>
  <c r="Y107" i="11" s="1"/>
  <c r="AN38" i="18"/>
  <c r="AN72" i="18" s="1"/>
  <c r="U40" i="18"/>
  <c r="U74" i="18" s="1"/>
  <c r="S38" i="11"/>
  <c r="S72" i="11" s="1"/>
  <c r="S106" i="11" s="1"/>
  <c r="X39" i="18"/>
  <c r="X73" i="18" s="1"/>
  <c r="AF55" i="12"/>
  <c r="AD38" i="18"/>
  <c r="AD72" i="18" s="1"/>
  <c r="M39" i="18"/>
  <c r="M73" i="18" s="1"/>
  <c r="M90" i="18" s="1"/>
  <c r="AP58" i="12"/>
  <c r="X38" i="11"/>
  <c r="X72" i="11" s="1"/>
  <c r="X106" i="11" s="1"/>
  <c r="X123" i="11" s="1"/>
  <c r="AB40" i="11"/>
  <c r="AB74" i="11" s="1"/>
  <c r="AB108" i="11" s="1"/>
  <c r="R38" i="18"/>
  <c r="R72" i="18" s="1"/>
  <c r="AP38" i="18"/>
  <c r="AP72" i="18" s="1"/>
  <c r="L37" i="11"/>
  <c r="L71" i="11" s="1"/>
  <c r="L105" i="11" s="1"/>
  <c r="AM56" i="12"/>
  <c r="AJ38" i="11"/>
  <c r="AJ72" i="11" s="1"/>
  <c r="AJ106" i="11" s="1"/>
  <c r="AJ58" i="12"/>
  <c r="AE40" i="11"/>
  <c r="AE74" i="11" s="1"/>
  <c r="AE108" i="11" s="1"/>
  <c r="AD39" i="11"/>
  <c r="AD73" i="11" s="1"/>
  <c r="AD107" i="11" s="1"/>
  <c r="AV58" i="12"/>
  <c r="AE38" i="18"/>
  <c r="AE72" i="18" s="1"/>
  <c r="I39" i="18"/>
  <c r="I73" i="18" s="1"/>
  <c r="AH39" i="18"/>
  <c r="AH73" i="18" s="1"/>
  <c r="AS58" i="12"/>
  <c r="T54" i="12"/>
  <c r="AG56" i="12"/>
  <c r="AF58" i="12"/>
  <c r="AE38" i="11"/>
  <c r="AE72" i="11" s="1"/>
  <c r="AE106" i="11" s="1"/>
  <c r="AD40" i="11"/>
  <c r="AD74" i="11" s="1"/>
  <c r="AD108" i="11" s="1"/>
  <c r="AG40" i="12"/>
  <c r="AF41" i="12"/>
  <c r="AT23" i="18"/>
  <c r="AT57" i="18" s="1"/>
  <c r="AE22" i="11"/>
  <c r="AE56" i="11" s="1"/>
  <c r="AE90" i="11" s="1"/>
  <c r="AD23" i="11"/>
  <c r="AD57" i="11" s="1"/>
  <c r="AD91" i="11" s="1"/>
  <c r="Y91" i="18"/>
  <c r="AJ38" i="12"/>
  <c r="AH20" i="18"/>
  <c r="AH54" i="18" s="1"/>
  <c r="AM19" i="11"/>
  <c r="AM53" i="11" s="1"/>
  <c r="AM38" i="18"/>
  <c r="AM72" i="18" s="1"/>
  <c r="AH38" i="11"/>
  <c r="AH72" i="11" s="1"/>
  <c r="AH106" i="11" s="1"/>
  <c r="AH38" i="18"/>
  <c r="AH72" i="18" s="1"/>
  <c r="R21" i="11"/>
  <c r="R55" i="11" s="1"/>
  <c r="R89" i="11" s="1"/>
  <c r="O23" i="11"/>
  <c r="O57" i="11" s="1"/>
  <c r="O91" i="11" s="1"/>
  <c r="AB40" i="18"/>
  <c r="AB74" i="18" s="1"/>
  <c r="Q41" i="12"/>
  <c r="AR41" i="12"/>
  <c r="AL39" i="12"/>
  <c r="AK21" i="11"/>
  <c r="AK55" i="11" s="1"/>
  <c r="AK89" i="11" s="1"/>
  <c r="AP23" i="18"/>
  <c r="AP57" i="18" s="1"/>
  <c r="AP40" i="18"/>
  <c r="AP74" i="18" s="1"/>
  <c r="AM54" i="12"/>
  <c r="AM39" i="12"/>
  <c r="AK38" i="11"/>
  <c r="AK72" i="11" s="1"/>
  <c r="AK106" i="11" s="1"/>
  <c r="AM40" i="12"/>
  <c r="AF39" i="12"/>
  <c r="AL54" i="12"/>
  <c r="AJ36" i="11"/>
  <c r="AJ70" i="11" s="1"/>
  <c r="AK22" i="11"/>
  <c r="AK56" i="11" s="1"/>
  <c r="AK90" i="11" s="1"/>
  <c r="S21" i="18"/>
  <c r="S55" i="18" s="1"/>
  <c r="AD22" i="11"/>
  <c r="AD56" i="11" s="1"/>
  <c r="AD90" i="11" s="1"/>
  <c r="AT38" i="11"/>
  <c r="AT72" i="11" s="1"/>
  <c r="AT106" i="11" s="1"/>
  <c r="AD22" i="18"/>
  <c r="AD56" i="18" s="1"/>
  <c r="AQ40" i="18"/>
  <c r="AQ74" i="18" s="1"/>
  <c r="U39" i="12"/>
  <c r="AD21" i="11"/>
  <c r="AD55" i="11" s="1"/>
  <c r="AD89" i="11" s="1"/>
  <c r="R23" i="11"/>
  <c r="R57" i="11" s="1"/>
  <c r="R91" i="11" s="1"/>
  <c r="AM38" i="11"/>
  <c r="AM72" i="11" s="1"/>
  <c r="AM106" i="11" s="1"/>
  <c r="V38" i="11"/>
  <c r="V72" i="11" s="1"/>
  <c r="V106" i="11" s="1"/>
  <c r="O40" i="18"/>
  <c r="O74" i="18" s="1"/>
  <c r="AG23" i="18"/>
  <c r="AG57" i="18" s="1"/>
  <c r="R23" i="18"/>
  <c r="R57" i="18" s="1"/>
  <c r="AB36" i="11"/>
  <c r="AB70" i="11" s="1"/>
  <c r="AD54" i="12"/>
  <c r="AG40" i="18"/>
  <c r="AG74" i="18" s="1"/>
  <c r="AT38" i="18"/>
  <c r="AT72" i="18" s="1"/>
  <c r="AQ23" i="11"/>
  <c r="AQ57" i="11" s="1"/>
  <c r="AQ91" i="11" s="1"/>
  <c r="AT21" i="18"/>
  <c r="AT55" i="18" s="1"/>
  <c r="AQ23" i="18"/>
  <c r="AQ57" i="18" s="1"/>
  <c r="AT21" i="11"/>
  <c r="AT55" i="11" s="1"/>
  <c r="AT89" i="11" s="1"/>
  <c r="AH40" i="11"/>
  <c r="AH74" i="11" s="1"/>
  <c r="AH108" i="11" s="1"/>
  <c r="U23" i="18"/>
  <c r="U57" i="18" s="1"/>
  <c r="W38" i="12"/>
  <c r="AH40" i="18"/>
  <c r="AH74" i="18" s="1"/>
  <c r="AQ40" i="11"/>
  <c r="AQ74" i="11" s="1"/>
  <c r="AQ108" i="11" s="1"/>
  <c r="L20" i="11"/>
  <c r="L54" i="11" s="1"/>
  <c r="L88" i="11" s="1"/>
  <c r="U36" i="11"/>
  <c r="U70" i="11" s="1"/>
  <c r="L20" i="18"/>
  <c r="L54" i="18" s="1"/>
  <c r="K57" i="12"/>
  <c r="I39" i="11"/>
  <c r="I73" i="11" s="1"/>
  <c r="I107" i="11" s="1"/>
  <c r="AG58" i="12"/>
  <c r="AE40" i="18"/>
  <c r="AE74" i="18" s="1"/>
  <c r="W54" i="12"/>
  <c r="AN21" i="11"/>
  <c r="AN55" i="11" s="1"/>
  <c r="AN89" i="11" s="1"/>
  <c r="AK20" i="11"/>
  <c r="AK54" i="11" s="1"/>
  <c r="AK88" i="11" s="1"/>
  <c r="AH22" i="18"/>
  <c r="AH56" i="18" s="1"/>
  <c r="AN21" i="18"/>
  <c r="AN55" i="18" s="1"/>
  <c r="AK37" i="11"/>
  <c r="AK71" i="11" s="1"/>
  <c r="AK105" i="11" s="1"/>
  <c r="AM55" i="12"/>
  <c r="AE22" i="18"/>
  <c r="AE56" i="18" s="1"/>
  <c r="AE23" i="18"/>
  <c r="AE57" i="18" s="1"/>
  <c r="AK20" i="18"/>
  <c r="AK54" i="18" s="1"/>
  <c r="AP21" i="18"/>
  <c r="AP55" i="18" s="1"/>
  <c r="R36" i="18"/>
  <c r="R70" i="18" s="1"/>
  <c r="V40" i="18"/>
  <c r="V74" i="18" s="1"/>
  <c r="X41" i="12"/>
  <c r="V23" i="11"/>
  <c r="V57" i="11" s="1"/>
  <c r="V91" i="11" s="1"/>
  <c r="Y39" i="18"/>
  <c r="Y73" i="18" s="1"/>
  <c r="AH37" i="18"/>
  <c r="AH71" i="18" s="1"/>
  <c r="Y22" i="11"/>
  <c r="Y56" i="11" s="1"/>
  <c r="Y90" i="11" s="1"/>
  <c r="Y22" i="18"/>
  <c r="Y56" i="18" s="1"/>
  <c r="AA57" i="12"/>
  <c r="AV39" i="12"/>
  <c r="AS36" i="11"/>
  <c r="AS70" i="11" s="1"/>
  <c r="AM36" i="11"/>
  <c r="AM70" i="11" s="1"/>
  <c r="AA36" i="18"/>
  <c r="AA70" i="18" s="1"/>
  <c r="AA54" i="12"/>
  <c r="AP36" i="18"/>
  <c r="AP70" i="18" s="1"/>
  <c r="AD23" i="18"/>
  <c r="AD57" i="18" s="1"/>
  <c r="AA40" i="12"/>
  <c r="AH20" i="11"/>
  <c r="AH54" i="11" s="1"/>
  <c r="AH88" i="11" s="1"/>
  <c r="AD58" i="12"/>
  <c r="AP39" i="12"/>
  <c r="AD21" i="18"/>
  <c r="AD55" i="18" s="1"/>
  <c r="AP23" i="11"/>
  <c r="AP57" i="11" s="1"/>
  <c r="AP91" i="11" s="1"/>
  <c r="AS90" i="18"/>
  <c r="O23" i="18"/>
  <c r="O57" i="18" s="1"/>
  <c r="T41" i="12"/>
  <c r="AF40" i="12"/>
  <c r="V23" i="18"/>
  <c r="V57" i="18" s="1"/>
  <c r="AV38" i="12"/>
  <c r="L19" i="18"/>
  <c r="L53" i="18" s="1"/>
  <c r="AD37" i="18"/>
  <c r="AD71" i="18" s="1"/>
  <c r="U40" i="11"/>
  <c r="U74" i="11" s="1"/>
  <c r="U108" i="11" s="1"/>
  <c r="AQ22" i="18"/>
  <c r="AQ56" i="18" s="1"/>
  <c r="AJ21" i="18"/>
  <c r="AJ55" i="18" s="1"/>
  <c r="AT20" i="18"/>
  <c r="AT54" i="18" s="1"/>
  <c r="U23" i="11"/>
  <c r="U57" i="11" s="1"/>
  <c r="U91" i="11" s="1"/>
  <c r="AQ22" i="11"/>
  <c r="AQ56" i="11" s="1"/>
  <c r="AQ90" i="11" s="1"/>
  <c r="AB23" i="11"/>
  <c r="AB57" i="11" s="1"/>
  <c r="AB91" i="11" s="1"/>
  <c r="AT37" i="11"/>
  <c r="AT71" i="11" s="1"/>
  <c r="AT105" i="11" s="1"/>
  <c r="U37" i="11"/>
  <c r="U71" i="11" s="1"/>
  <c r="U105" i="11" s="1"/>
  <c r="AD41" i="12"/>
  <c r="AD20" i="18"/>
  <c r="AD54" i="18" s="1"/>
  <c r="AJ40" i="12"/>
  <c r="AG23" i="11"/>
  <c r="AG57" i="11" s="1"/>
  <c r="AG91" i="11" s="1"/>
  <c r="M91" i="18"/>
  <c r="AB23" i="18"/>
  <c r="AB57" i="18" s="1"/>
  <c r="AT20" i="11"/>
  <c r="AT54" i="11" s="1"/>
  <c r="AT88" i="11" s="1"/>
  <c r="AD20" i="11"/>
  <c r="AD54" i="11" s="1"/>
  <c r="AD88" i="11" s="1"/>
  <c r="AT37" i="18"/>
  <c r="AT71" i="18" s="1"/>
  <c r="AF38" i="12"/>
  <c r="U20" i="18"/>
  <c r="U54" i="18" s="1"/>
  <c r="AJ38" i="18"/>
  <c r="AJ72" i="18" s="1"/>
  <c r="AK21" i="18"/>
  <c r="AK55" i="18" s="1"/>
  <c r="AS41" i="12"/>
  <c r="AK22" i="18"/>
  <c r="AK56" i="18" s="1"/>
  <c r="S21" i="11"/>
  <c r="S55" i="11" s="1"/>
  <c r="S89" i="11" s="1"/>
  <c r="AV41" i="12"/>
  <c r="AS40" i="12"/>
  <c r="AH22" i="11"/>
  <c r="AH56" i="11" s="1"/>
  <c r="AH90" i="11" s="1"/>
  <c r="AI41" i="12"/>
  <c r="W41" i="12"/>
  <c r="L19" i="11"/>
  <c r="L53" i="11" s="1"/>
  <c r="AJ21" i="11"/>
  <c r="AJ55" i="11" s="1"/>
  <c r="AJ89" i="11" s="1"/>
  <c r="N38" i="12"/>
  <c r="AD37" i="11"/>
  <c r="AD71" i="11" s="1"/>
  <c r="AD105" i="11" s="1"/>
  <c r="AA58" i="12"/>
  <c r="U39" i="11"/>
  <c r="U73" i="11" s="1"/>
  <c r="U107" i="11" s="1"/>
  <c r="U124" i="11" s="1"/>
  <c r="AA88" i="18"/>
  <c r="K58" i="12"/>
  <c r="I40" i="11"/>
  <c r="I74" i="11" s="1"/>
  <c r="I108" i="11" s="1"/>
  <c r="I125" i="11" s="1"/>
  <c r="I38" i="18"/>
  <c r="I72" i="18" s="1"/>
  <c r="I89" i="18" s="1"/>
  <c r="U55" i="12"/>
  <c r="AS37" i="11"/>
  <c r="AS71" i="11" s="1"/>
  <c r="AS105" i="11" s="1"/>
  <c r="AS122" i="11" s="1"/>
  <c r="AD55" i="12"/>
  <c r="AG38" i="11"/>
  <c r="AG72" i="11" s="1"/>
  <c r="AG106" i="11" s="1"/>
  <c r="AG123" i="11" s="1"/>
  <c r="W57" i="12"/>
  <c r="Q58" i="12"/>
  <c r="I91" i="18"/>
  <c r="AG40" i="11"/>
  <c r="AG74" i="11" s="1"/>
  <c r="AG108" i="11" s="1"/>
  <c r="AP55" i="12"/>
  <c r="AJ40" i="11"/>
  <c r="AJ74" i="11" s="1"/>
  <c r="AJ108" i="11" s="1"/>
  <c r="AJ125" i="11" s="1"/>
  <c r="S37" i="18"/>
  <c r="S71" i="18" s="1"/>
  <c r="S88" i="18" s="1"/>
  <c r="AU55" i="12"/>
  <c r="AB37" i="11"/>
  <c r="AB71" i="11" s="1"/>
  <c r="AB105" i="11" s="1"/>
  <c r="AB122" i="11" s="1"/>
  <c r="AI56" i="12"/>
  <c r="O40" i="11"/>
  <c r="O74" i="11" s="1"/>
  <c r="O108" i="11" s="1"/>
  <c r="AI58" i="12"/>
  <c r="AP56" i="12"/>
  <c r="AN37" i="11"/>
  <c r="AN71" i="11" s="1"/>
  <c r="AN105" i="11" s="1"/>
  <c r="AN122" i="11" s="1"/>
  <c r="AL58" i="12"/>
  <c r="AS55" i="12"/>
  <c r="AM58" i="12"/>
  <c r="Y40" i="11"/>
  <c r="Y74" i="11" s="1"/>
  <c r="Y108" i="11" s="1"/>
  <c r="Y125" i="11" s="1"/>
  <c r="AB37" i="18"/>
  <c r="AB71" i="18" s="1"/>
  <c r="AK38" i="18"/>
  <c r="AK72" i="18" s="1"/>
  <c r="AC55" i="12"/>
  <c r="AR39" i="12"/>
  <c r="T55" i="12"/>
  <c r="AS38" i="11"/>
  <c r="AS72" i="11" s="1"/>
  <c r="AS106" i="11" s="1"/>
  <c r="AS123" i="11" s="1"/>
  <c r="R37" i="18"/>
  <c r="R71" i="18" s="1"/>
  <c r="R88" i="18" s="1"/>
  <c r="AS38" i="18"/>
  <c r="AS72" i="18" s="1"/>
  <c r="AS89" i="18" s="1"/>
  <c r="Z55" i="12"/>
  <c r="AJ55" i="12"/>
  <c r="AH37" i="11"/>
  <c r="AH71" i="11" s="1"/>
  <c r="AH105" i="11" s="1"/>
  <c r="X37" i="18"/>
  <c r="X71" i="18" s="1"/>
  <c r="X88" i="18" s="1"/>
  <c r="AP21" i="11"/>
  <c r="AP55" i="11" s="1"/>
  <c r="AP89" i="11" s="1"/>
  <c r="O56" i="12"/>
  <c r="M38" i="18"/>
  <c r="M72" i="18" s="1"/>
  <c r="M89" i="18" s="1"/>
  <c r="T37" i="12"/>
  <c r="AC56" i="12"/>
  <c r="AG41" i="12"/>
  <c r="O90" i="18"/>
  <c r="AE23" i="11"/>
  <c r="AE57" i="11" s="1"/>
  <c r="AE91" i="11" s="1"/>
  <c r="AR58" i="12"/>
  <c r="AP40" i="11"/>
  <c r="AP74" i="11" s="1"/>
  <c r="AP108" i="11" s="1"/>
  <c r="AJ39" i="11"/>
  <c r="AJ73" i="11" s="1"/>
  <c r="AJ107" i="11" s="1"/>
  <c r="AJ124" i="11" s="1"/>
  <c r="AL57" i="12"/>
  <c r="U20" i="11"/>
  <c r="U54" i="11" s="1"/>
  <c r="U88" i="11" s="1"/>
  <c r="L38" i="11"/>
  <c r="L72" i="11" s="1"/>
  <c r="L106" i="11" s="1"/>
  <c r="L123" i="11" s="1"/>
  <c r="R37" i="12"/>
  <c r="AF56" i="12"/>
  <c r="V40" i="11"/>
  <c r="V74" i="11" s="1"/>
  <c r="V108" i="11" s="1"/>
  <c r="L38" i="18"/>
  <c r="L72" i="18" s="1"/>
  <c r="L89" i="18" s="1"/>
  <c r="P19" i="18"/>
  <c r="P53" i="18" s="1"/>
  <c r="AA38" i="18"/>
  <c r="AA72" i="18" s="1"/>
  <c r="AA89" i="18" s="1"/>
  <c r="AD56" i="12"/>
  <c r="AS57" i="12"/>
  <c r="AE37" i="11"/>
  <c r="AE71" i="11" s="1"/>
  <c r="AE105" i="11" s="1"/>
  <c r="AE122" i="11" s="1"/>
  <c r="L39" i="11"/>
  <c r="L73" i="11" s="1"/>
  <c r="L107" i="11" s="1"/>
  <c r="L124" i="11" s="1"/>
  <c r="AB38" i="18"/>
  <c r="AB72" i="18" s="1"/>
  <c r="AB89" i="18" s="1"/>
  <c r="AD38" i="11"/>
  <c r="AD72" i="11" s="1"/>
  <c r="AD106" i="11" s="1"/>
  <c r="AG55" i="12"/>
  <c r="L39" i="18"/>
  <c r="L73" i="18" s="1"/>
  <c r="L90" i="18" s="1"/>
  <c r="AV57" i="12"/>
  <c r="AP37" i="11"/>
  <c r="AP71" i="11" s="1"/>
  <c r="AP105" i="11" s="1"/>
  <c r="AP122" i="11" s="1"/>
  <c r="X58" i="12"/>
  <c r="AM38" i="12"/>
  <c r="AT39" i="18"/>
  <c r="AT73" i="18" s="1"/>
  <c r="AT90" i="18" s="1"/>
  <c r="AN19" i="11"/>
  <c r="AN53" i="11" s="1"/>
  <c r="AO37" i="12"/>
  <c r="AC57" i="12"/>
  <c r="AA39" i="11"/>
  <c r="AA73" i="11" s="1"/>
  <c r="AA107" i="11" s="1"/>
  <c r="AA124" i="11" s="1"/>
  <c r="AG54" i="12"/>
  <c r="P40" i="18"/>
  <c r="P74" i="18" s="1"/>
  <c r="P91" i="18" s="1"/>
  <c r="R58" i="12"/>
  <c r="AE36" i="18"/>
  <c r="AE70" i="18" s="1"/>
  <c r="AS91" i="18"/>
  <c r="AP54" i="12"/>
  <c r="AN36" i="18"/>
  <c r="AN70" i="18" s="1"/>
  <c r="T39" i="12"/>
  <c r="P90" i="18"/>
  <c r="AP37" i="12"/>
  <c r="R21" i="18"/>
  <c r="R55" i="18" s="1"/>
  <c r="P88" i="18"/>
  <c r="AN19" i="18"/>
  <c r="AN53" i="18" s="1"/>
  <c r="V19" i="11"/>
  <c r="V53" i="11" s="1"/>
  <c r="X37" i="12"/>
  <c r="I88" i="18"/>
  <c r="W56" i="12"/>
  <c r="R39" i="11"/>
  <c r="R73" i="11" s="1"/>
  <c r="R107" i="11" s="1"/>
  <c r="R124" i="11" s="1"/>
  <c r="T57" i="12"/>
  <c r="U38" i="18"/>
  <c r="U72" i="18" s="1"/>
  <c r="U89" i="18" s="1"/>
  <c r="L91" i="18"/>
  <c r="AO55" i="12"/>
  <c r="AG37" i="11"/>
  <c r="AG71" i="11" s="1"/>
  <c r="AG105" i="11" s="1"/>
  <c r="AG122" i="11" s="1"/>
  <c r="AM37" i="18"/>
  <c r="AM71" i="18" s="1"/>
  <c r="AI55" i="12"/>
  <c r="L37" i="18"/>
  <c r="L71" i="18" s="1"/>
  <c r="N55" i="12"/>
  <c r="X89" i="18"/>
  <c r="W37" i="12"/>
  <c r="AT19" i="18"/>
  <c r="AT53" i="18" s="1"/>
  <c r="AT19" i="11"/>
  <c r="AT53" i="11" s="1"/>
  <c r="AV37" i="12"/>
  <c r="AI54" i="12"/>
  <c r="AG36" i="18"/>
  <c r="AG70" i="18" s="1"/>
  <c r="AG36" i="11"/>
  <c r="AG70" i="11" s="1"/>
  <c r="AJ90" i="18"/>
  <c r="X22" i="18"/>
  <c r="X56" i="18" s="1"/>
  <c r="Z40" i="12"/>
  <c r="X22" i="11"/>
  <c r="X56" i="11" s="1"/>
  <c r="X90" i="11" s="1"/>
  <c r="AJ91" i="18"/>
  <c r="AK91" i="18"/>
  <c r="Y88" i="18"/>
  <c r="AH19" i="18"/>
  <c r="AH53" i="18" s="1"/>
  <c r="AJ37" i="12"/>
  <c r="AH19" i="11"/>
  <c r="AH53" i="11" s="1"/>
  <c r="U90" i="18"/>
  <c r="AK104" i="11"/>
  <c r="AQ38" i="11"/>
  <c r="AQ72" i="11" s="1"/>
  <c r="AQ106" i="11" s="1"/>
  <c r="AQ123" i="11" s="1"/>
  <c r="AS56" i="12"/>
  <c r="AQ38" i="18"/>
  <c r="AQ72" i="18" s="1"/>
  <c r="AQ89" i="18" s="1"/>
  <c r="AQ88" i="18"/>
  <c r="P87" i="11"/>
  <c r="U87" i="11"/>
  <c r="S40" i="18"/>
  <c r="S74" i="18" s="1"/>
  <c r="S40" i="11"/>
  <c r="S74" i="11" s="1"/>
  <c r="S108" i="11" s="1"/>
  <c r="U58" i="12"/>
  <c r="AA19" i="18"/>
  <c r="AA53" i="18" s="1"/>
  <c r="AA19" i="11"/>
  <c r="AA53" i="11" s="1"/>
  <c r="AC37" i="12"/>
  <c r="AJ88" i="18"/>
  <c r="AG88" i="18"/>
  <c r="O88" i="18"/>
  <c r="AB90" i="18"/>
  <c r="AB87" i="11"/>
  <c r="AJ87" i="11"/>
  <c r="S23" i="18"/>
  <c r="S57" i="18" s="1"/>
  <c r="U41" i="12"/>
  <c r="S23" i="11"/>
  <c r="S57" i="11" s="1"/>
  <c r="S91" i="11" s="1"/>
  <c r="Y19" i="18"/>
  <c r="Y53" i="18" s="1"/>
  <c r="Y19" i="11"/>
  <c r="Y53" i="11" s="1"/>
  <c r="AA37" i="12"/>
  <c r="R90" i="18"/>
  <c r="X19" i="18"/>
  <c r="X53" i="18" s="1"/>
  <c r="X19" i="11"/>
  <c r="X53" i="11" s="1"/>
  <c r="Z37" i="12"/>
  <c r="O38" i="18"/>
  <c r="O72" i="18" s="1"/>
  <c r="O38" i="11"/>
  <c r="O72" i="11" s="1"/>
  <c r="O106" i="11" s="1"/>
  <c r="Q56" i="12"/>
  <c r="I19" i="18"/>
  <c r="I53" i="18" s="1"/>
  <c r="K37" i="12"/>
  <c r="I19" i="11"/>
  <c r="I53" i="11" s="1"/>
  <c r="AK87" i="18"/>
  <c r="AB87" i="18"/>
  <c r="AO41" i="12"/>
  <c r="AM23" i="18"/>
  <c r="AM57" i="18" s="1"/>
  <c r="AM23" i="11"/>
  <c r="AM57" i="11" s="1"/>
  <c r="AM91" i="11" s="1"/>
  <c r="P38" i="18"/>
  <c r="P72" i="18" s="1"/>
  <c r="P89" i="18" s="1"/>
  <c r="R56" i="12"/>
  <c r="P38" i="11"/>
  <c r="P72" i="11" s="1"/>
  <c r="P106" i="11" s="1"/>
  <c r="P123" i="11" s="1"/>
  <c r="I22" i="18"/>
  <c r="I56" i="18" s="1"/>
  <c r="I22" i="11"/>
  <c r="I56" i="11" s="1"/>
  <c r="I90" i="11" s="1"/>
  <c r="K40" i="12"/>
  <c r="AH21" i="18"/>
  <c r="AH55" i="18" s="1"/>
  <c r="AJ39" i="12"/>
  <c r="AH21" i="11"/>
  <c r="AH55" i="11" s="1"/>
  <c r="AH89" i="11" s="1"/>
  <c r="AH23" i="18"/>
  <c r="AH57" i="18" s="1"/>
  <c r="AJ41" i="12"/>
  <c r="AH23" i="11"/>
  <c r="AH57" i="11" s="1"/>
  <c r="AH91" i="11" s="1"/>
  <c r="M19" i="18"/>
  <c r="M53" i="18" s="1"/>
  <c r="O37" i="12"/>
  <c r="M19" i="11"/>
  <c r="M53" i="11" s="1"/>
  <c r="AG87" i="11"/>
  <c r="Y89" i="18"/>
  <c r="AK87" i="11"/>
  <c r="AG89" i="18"/>
  <c r="S19" i="18"/>
  <c r="S53" i="18" s="1"/>
  <c r="U37" i="12"/>
  <c r="S19" i="11"/>
  <c r="S53" i="11" s="1"/>
  <c r="O19" i="18"/>
  <c r="O53" i="18" s="1"/>
  <c r="O19" i="11"/>
  <c r="O53" i="11" s="1"/>
  <c r="Q37" i="12"/>
  <c r="AS19" i="18"/>
  <c r="AS53" i="18" s="1"/>
  <c r="AS19" i="11"/>
  <c r="AS53" i="11" s="1"/>
  <c r="AU37" i="12"/>
  <c r="AQ87" i="11"/>
  <c r="O21" i="18"/>
  <c r="O55" i="18" s="1"/>
  <c r="O21" i="11"/>
  <c r="O55" i="11" s="1"/>
  <c r="O89" i="11" s="1"/>
  <c r="Q39" i="12"/>
  <c r="AE21" i="18"/>
  <c r="AE55" i="18" s="1"/>
  <c r="AE21" i="11"/>
  <c r="AE55" i="11" s="1"/>
  <c r="AE89" i="11" s="1"/>
  <c r="AE123" i="11" s="1"/>
  <c r="AG39" i="12"/>
  <c r="AE88" i="18"/>
  <c r="V21" i="18"/>
  <c r="V55" i="18" s="1"/>
  <c r="V21" i="11"/>
  <c r="V55" i="11" s="1"/>
  <c r="V89" i="11" s="1"/>
  <c r="X39" i="12"/>
  <c r="AG90" i="18"/>
  <c r="AN90" i="18"/>
  <c r="X91" i="18"/>
  <c r="AM90" i="18"/>
  <c r="V88" i="18"/>
  <c r="AE87" i="11"/>
  <c r="S36" i="18"/>
  <c r="S70" i="18" s="1"/>
  <c r="U54" i="12"/>
  <c r="S36" i="11"/>
  <c r="S70" i="11" s="1"/>
  <c r="P36" i="18"/>
  <c r="P70" i="18" s="1"/>
  <c r="R54" i="12"/>
  <c r="P36" i="11"/>
  <c r="P70" i="11" s="1"/>
  <c r="AQ36" i="18"/>
  <c r="AQ70" i="18" s="1"/>
  <c r="AS54" i="12"/>
  <c r="AQ36" i="11"/>
  <c r="AQ70" i="11" s="1"/>
  <c r="AN88" i="18"/>
  <c r="V90" i="18"/>
  <c r="AA90" i="18"/>
  <c r="AN91" i="18"/>
  <c r="AM21" i="18"/>
  <c r="AM55" i="18" s="1"/>
  <c r="AM21" i="11"/>
  <c r="AM55" i="11" s="1"/>
  <c r="AM89" i="11" s="1"/>
  <c r="AO39" i="12"/>
  <c r="M88" i="18"/>
  <c r="AP19" i="18"/>
  <c r="AP53" i="18" s="1"/>
  <c r="AP19" i="11"/>
  <c r="AP53" i="11" s="1"/>
  <c r="AR37" i="12"/>
  <c r="AJ87" i="18"/>
  <c r="U87" i="18"/>
  <c r="R104" i="11"/>
  <c r="AA91" i="18"/>
  <c r="AS88" i="18"/>
  <c r="R87" i="11"/>
  <c r="AD19" i="18"/>
  <c r="AD53" i="18" s="1"/>
  <c r="AD19" i="11"/>
  <c r="AD53" i="11" s="1"/>
  <c r="AF37" i="12"/>
  <c r="V36" i="18"/>
  <c r="V70" i="18" s="1"/>
  <c r="X54" i="12"/>
  <c r="V36" i="11"/>
  <c r="V70" i="11" s="1"/>
  <c r="AE124" i="11" l="1"/>
  <c r="Y124" i="11"/>
  <c r="AM123" i="11"/>
  <c r="S123" i="11"/>
  <c r="I124" i="11"/>
  <c r="V123" i="11"/>
  <c r="AK124" i="11"/>
  <c r="AJ123" i="11"/>
  <c r="AH122" i="11"/>
  <c r="AD125" i="11"/>
  <c r="R121" i="11"/>
  <c r="U125" i="11"/>
  <c r="AG125" i="11"/>
  <c r="AE125" i="11"/>
  <c r="U122" i="11"/>
  <c r="AH125" i="11"/>
  <c r="AB125" i="11"/>
  <c r="AK122" i="11"/>
  <c r="AD123" i="11"/>
  <c r="O125" i="11"/>
  <c r="L122" i="11"/>
  <c r="V125" i="11"/>
  <c r="AK121" i="11"/>
  <c r="AD122" i="11"/>
  <c r="AT122" i="11"/>
  <c r="AD124" i="11"/>
  <c r="AP125" i="11"/>
  <c r="AT123" i="11"/>
  <c r="AQ125" i="11"/>
  <c r="AQ124" i="11"/>
  <c r="AK123" i="11"/>
  <c r="S125" i="11"/>
  <c r="AH123" i="11"/>
  <c r="O123" i="11"/>
  <c r="AE121" i="11"/>
  <c r="AK71" i="13"/>
  <c r="AK54" i="13"/>
  <c r="AK37" i="13"/>
  <c r="AP71" i="13"/>
  <c r="AP54" i="13"/>
  <c r="AP37" i="13"/>
  <c r="AJ104" i="11"/>
  <c r="AJ121" i="11" s="1"/>
  <c r="AM104" i="11"/>
  <c r="R71" i="13"/>
  <c r="R54" i="13"/>
  <c r="R37" i="13"/>
  <c r="AS104" i="11"/>
  <c r="AS71" i="13"/>
  <c r="AS54" i="13"/>
  <c r="AS37" i="13"/>
  <c r="AE87" i="18"/>
  <c r="AM87" i="11"/>
  <c r="AB104" i="11"/>
  <c r="AB121" i="11" s="1"/>
  <c r="O71" i="13"/>
  <c r="O54" i="13"/>
  <c r="O37" i="13"/>
  <c r="AV71" i="13"/>
  <c r="AV54" i="13"/>
  <c r="AV37" i="13"/>
  <c r="AA71" i="13"/>
  <c r="AA54" i="13"/>
  <c r="AA37" i="13"/>
  <c r="V87" i="11"/>
  <c r="AN87" i="11"/>
  <c r="AN121" i="11" s="1"/>
  <c r="U104" i="11"/>
  <c r="U121" i="11" s="1"/>
  <c r="AG71" i="13"/>
  <c r="AG54" i="13"/>
  <c r="AG37" i="13"/>
  <c r="AB71" i="13"/>
  <c r="AB54" i="13"/>
  <c r="AB37" i="13"/>
  <c r="L87" i="11"/>
  <c r="R87" i="18"/>
  <c r="AK20" i="13"/>
  <c r="AD71" i="13"/>
  <c r="AD54" i="13"/>
  <c r="AD37" i="13"/>
  <c r="AB20" i="13"/>
  <c r="AW75" i="13"/>
  <c r="AW58" i="13"/>
  <c r="AW41" i="13"/>
  <c r="AW24" i="13"/>
  <c r="AW71" i="13"/>
  <c r="AW54" i="13"/>
  <c r="AW37" i="13"/>
  <c r="P71" i="13"/>
  <c r="P54" i="13"/>
  <c r="P37" i="13"/>
  <c r="AK88" i="18"/>
  <c r="AH90" i="18"/>
  <c r="AB91" i="18"/>
  <c r="O91" i="18"/>
  <c r="AD91" i="18"/>
  <c r="I90" i="18"/>
  <c r="AF57" i="12"/>
  <c r="T56" i="12"/>
  <c r="AD39" i="18"/>
  <c r="AD73" i="18" s="1"/>
  <c r="AD90" i="18" s="1"/>
  <c r="AG57" i="12"/>
  <c r="X90" i="18"/>
  <c r="AQ39" i="18"/>
  <c r="AQ73" i="18" s="1"/>
  <c r="AQ90" i="18" s="1"/>
  <c r="Z57" i="12"/>
  <c r="AM40" i="11"/>
  <c r="AM74" i="11" s="1"/>
  <c r="AM108" i="11" s="1"/>
  <c r="AM125" i="11" s="1"/>
  <c r="AM40" i="18"/>
  <c r="AM74" i="18" s="1"/>
  <c r="AM91" i="18" s="1"/>
  <c r="X39" i="11"/>
  <c r="X73" i="11" s="1"/>
  <c r="X107" i="11" s="1"/>
  <c r="X124" i="11" s="1"/>
  <c r="R38" i="11"/>
  <c r="R72" i="11" s="1"/>
  <c r="AE39" i="18"/>
  <c r="AE73" i="18" s="1"/>
  <c r="AE90" i="18" s="1"/>
  <c r="AL56" i="12"/>
  <c r="AM57" i="12"/>
  <c r="AJ57" i="12"/>
  <c r="U88" i="18"/>
  <c r="AR56" i="12"/>
  <c r="AN38" i="11"/>
  <c r="AN72" i="11" s="1"/>
  <c r="AH39" i="11"/>
  <c r="AH73" i="11" s="1"/>
  <c r="AH107" i="11" s="1"/>
  <c r="AH124" i="11" s="1"/>
  <c r="AP38" i="11"/>
  <c r="AP72" i="11" s="1"/>
  <c r="AP106" i="11" s="1"/>
  <c r="AP123" i="11" s="1"/>
  <c r="R40" i="18"/>
  <c r="R74" i="18" s="1"/>
  <c r="R91" i="18" s="1"/>
  <c r="R40" i="11"/>
  <c r="R74" i="11" s="1"/>
  <c r="R108" i="11" s="1"/>
  <c r="R125" i="11" s="1"/>
  <c r="AT40" i="11"/>
  <c r="AT74" i="11" s="1"/>
  <c r="AT108" i="11" s="1"/>
  <c r="AT125" i="11" s="1"/>
  <c r="V89" i="18"/>
  <c r="W55" i="12"/>
  <c r="U56" i="12"/>
  <c r="AT40" i="18"/>
  <c r="AT74" i="18" s="1"/>
  <c r="AT91" i="18" s="1"/>
  <c r="AK39" i="18"/>
  <c r="AK73" i="18" s="1"/>
  <c r="AK90" i="18" s="1"/>
  <c r="S38" i="18"/>
  <c r="S72" i="18" s="1"/>
  <c r="S89" i="18" s="1"/>
  <c r="W58" i="12"/>
  <c r="AP89" i="18"/>
  <c r="U91" i="18"/>
  <c r="X56" i="12"/>
  <c r="AE91" i="18"/>
  <c r="AM89" i="18"/>
  <c r="AH88" i="18"/>
  <c r="AH89" i="18"/>
  <c r="AP91" i="18"/>
  <c r="AT89" i="18"/>
  <c r="AG91" i="18"/>
  <c r="AT36" i="11"/>
  <c r="AT70" i="11" s="1"/>
  <c r="L36" i="11"/>
  <c r="L70" i="11" s="1"/>
  <c r="L36" i="18"/>
  <c r="L70" i="18" s="1"/>
  <c r="AR54" i="12"/>
  <c r="Y36" i="18"/>
  <c r="Y70" i="18" s="1"/>
  <c r="AQ91" i="18"/>
  <c r="AJ89" i="18"/>
  <c r="AA36" i="11"/>
  <c r="AA70" i="11" s="1"/>
  <c r="AN89" i="18"/>
  <c r="AC54" i="12"/>
  <c r="L88" i="18"/>
  <c r="X36" i="11"/>
  <c r="X70" i="11" s="1"/>
  <c r="Y36" i="11"/>
  <c r="Y70" i="11" s="1"/>
  <c r="N54" i="12"/>
  <c r="AP36" i="11"/>
  <c r="AP70" i="11" s="1"/>
  <c r="AT36" i="18"/>
  <c r="AT70" i="18" s="1"/>
  <c r="AV54" i="12"/>
  <c r="AH91" i="18"/>
  <c r="AB88" i="18"/>
  <c r="AD89" i="18"/>
  <c r="V91" i="18"/>
  <c r="AH36" i="18"/>
  <c r="AH70" i="18" s="1"/>
  <c r="Y90" i="18"/>
  <c r="R89" i="18"/>
  <c r="AD36" i="11"/>
  <c r="AD70" i="11" s="1"/>
  <c r="AD36" i="18"/>
  <c r="AD70" i="18" s="1"/>
  <c r="Z54" i="12"/>
  <c r="AF54" i="12"/>
  <c r="X36" i="18"/>
  <c r="X70" i="18" s="1"/>
  <c r="AH36" i="11"/>
  <c r="AH70" i="11" s="1"/>
  <c r="AJ54" i="12"/>
  <c r="AM36" i="18"/>
  <c r="AM70" i="18" s="1"/>
  <c r="AO54" i="12"/>
  <c r="AU54" i="12"/>
  <c r="AS36" i="18"/>
  <c r="AS70" i="18" s="1"/>
  <c r="M36" i="18"/>
  <c r="M70" i="18" s="1"/>
  <c r="O54" i="12"/>
  <c r="M36" i="11"/>
  <c r="M70" i="11" s="1"/>
  <c r="O36" i="11"/>
  <c r="O70" i="11" s="1"/>
  <c r="Q54" i="12"/>
  <c r="O36" i="18"/>
  <c r="O70" i="18" s="1"/>
  <c r="AD88" i="18"/>
  <c r="AK89" i="18"/>
  <c r="AT88" i="18"/>
  <c r="AN87" i="18"/>
  <c r="AM88" i="18"/>
  <c r="S91" i="18"/>
  <c r="K54" i="12"/>
  <c r="I36" i="11"/>
  <c r="I70" i="11" s="1"/>
  <c r="I36" i="18"/>
  <c r="I70" i="18" s="1"/>
  <c r="V87" i="18"/>
  <c r="AD87" i="11"/>
  <c r="M87" i="11"/>
  <c r="AA87" i="11"/>
  <c r="P104" i="11"/>
  <c r="P121" i="11" s="1"/>
  <c r="S104" i="11"/>
  <c r="AE89" i="18"/>
  <c r="O89" i="18"/>
  <c r="Y87" i="11"/>
  <c r="AG104" i="11"/>
  <c r="AG121" i="11" s="1"/>
  <c r="AT87" i="11"/>
  <c r="AP87" i="11"/>
  <c r="O87" i="11"/>
  <c r="AQ104" i="11"/>
  <c r="AQ121" i="11" s="1"/>
  <c r="AP87" i="18"/>
  <c r="AH87" i="11"/>
  <c r="AG87" i="18"/>
  <c r="V104" i="11"/>
  <c r="P87" i="18"/>
  <c r="S87" i="18"/>
  <c r="I87" i="11"/>
  <c r="X87" i="11"/>
  <c r="AQ87" i="18"/>
  <c r="AS87" i="11"/>
  <c r="S87" i="11"/>
  <c r="AA87" i="18"/>
  <c r="AM121" i="11" l="1"/>
  <c r="S121" i="11"/>
  <c r="AS121" i="11"/>
  <c r="V121" i="11"/>
  <c r="AM87" i="18"/>
  <c r="L104" i="11"/>
  <c r="L121" i="11" s="1"/>
  <c r="AP104" i="11"/>
  <c r="AP121" i="11" s="1"/>
  <c r="AT87" i="18"/>
  <c r="X87" i="18"/>
  <c r="Y87" i="18"/>
  <c r="AN106" i="11"/>
  <c r="AN123" i="11" s="1"/>
  <c r="R106" i="11"/>
  <c r="R123" i="11" s="1"/>
  <c r="AD87" i="18"/>
  <c r="AD104" i="11"/>
  <c r="AD121" i="11" s="1"/>
  <c r="O104" i="11"/>
  <c r="O121" i="11" s="1"/>
  <c r="AH87" i="18"/>
  <c r="AA104" i="11"/>
  <c r="AA121" i="11" s="1"/>
  <c r="L87" i="18"/>
  <c r="AT104" i="11"/>
  <c r="AT121" i="11" s="1"/>
  <c r="Y104" i="11"/>
  <c r="Y121" i="11" s="1"/>
  <c r="X104" i="11"/>
  <c r="X121" i="11" s="1"/>
  <c r="M87" i="18"/>
  <c r="O87" i="18"/>
  <c r="AS87" i="18"/>
  <c r="AH104" i="11"/>
  <c r="AH121" i="11" s="1"/>
  <c r="I87" i="18"/>
  <c r="M104" i="11"/>
  <c r="M121" i="11" s="1"/>
  <c r="I104" i="11"/>
  <c r="I121" i="11" s="1"/>
  <c r="AP157" i="30" l="1"/>
  <c r="R157" i="30"/>
  <c r="O157" i="30"/>
  <c r="AJ157" i="30"/>
  <c r="AG157" i="30"/>
  <c r="L157" i="30"/>
  <c r="O174" i="30" l="1"/>
  <c r="R174" i="30"/>
  <c r="L174" i="30"/>
  <c r="K20" i="13" s="1"/>
  <c r="AG174" i="30"/>
  <c r="AF20" i="13" s="1"/>
  <c r="AJ174" i="30"/>
  <c r="AI20" i="13" s="1"/>
  <c r="AP174" i="30"/>
  <c r="AO20" i="13" s="1"/>
  <c r="N20" i="13"/>
  <c r="Q20" i="13"/>
  <c r="K36" i="18"/>
  <c r="K70" i="18" s="1"/>
  <c r="X157" i="30"/>
  <c r="AD157" i="30"/>
  <c r="AV157" i="30"/>
  <c r="AM157" i="30"/>
  <c r="AS157" i="30"/>
  <c r="U157" i="30"/>
  <c r="AA157" i="30"/>
  <c r="M54" i="12"/>
  <c r="AC19" i="18"/>
  <c r="AC53" i="18" s="1"/>
  <c r="AE37" i="12"/>
  <c r="AC19" i="11"/>
  <c r="AC53" i="11" s="1"/>
  <c r="N19" i="11"/>
  <c r="N53" i="11" s="1"/>
  <c r="P37" i="12"/>
  <c r="N19" i="18"/>
  <c r="N53" i="18" s="1"/>
  <c r="AH37" i="12"/>
  <c r="AF19" i="18"/>
  <c r="AF53" i="18" s="1"/>
  <c r="AF19" i="11"/>
  <c r="AF53" i="11" s="1"/>
  <c r="K19" i="18"/>
  <c r="K53" i="18" s="1"/>
  <c r="M37" i="12"/>
  <c r="K19" i="11"/>
  <c r="K53" i="11" s="1"/>
  <c r="X174" i="30" l="1"/>
  <c r="W20" i="13" s="1"/>
  <c r="K71" i="13"/>
  <c r="K54" i="13"/>
  <c r="K37" i="13"/>
  <c r="AA174" i="30"/>
  <c r="Z20" i="13" s="1"/>
  <c r="AM174" i="30"/>
  <c r="AL20" i="13" s="1"/>
  <c r="Q71" i="13"/>
  <c r="Q54" i="13"/>
  <c r="Q37" i="13"/>
  <c r="AO71" i="13"/>
  <c r="AO54" i="13"/>
  <c r="AO37" i="13"/>
  <c r="AI71" i="13"/>
  <c r="AI54" i="13"/>
  <c r="AI37" i="13"/>
  <c r="AF71" i="13"/>
  <c r="AF54" i="13"/>
  <c r="AF37" i="13"/>
  <c r="U174" i="30"/>
  <c r="T20" i="13" s="1"/>
  <c r="AS174" i="30"/>
  <c r="AR20" i="13" s="1"/>
  <c r="AD174" i="30"/>
  <c r="N71" i="13"/>
  <c r="N54" i="13"/>
  <c r="N37" i="13"/>
  <c r="AI19" i="11"/>
  <c r="AI53" i="11" s="1"/>
  <c r="AR19" i="11"/>
  <c r="AR53" i="11" s="1"/>
  <c r="AV174" i="30"/>
  <c r="Z19" i="11"/>
  <c r="Z53" i="11" s="1"/>
  <c r="T19" i="11"/>
  <c r="T53" i="11" s="1"/>
  <c r="Q19" i="11"/>
  <c r="Q53" i="11" s="1"/>
  <c r="AK37" i="12"/>
  <c r="AR19" i="18"/>
  <c r="AR53" i="18" s="1"/>
  <c r="AT37" i="12"/>
  <c r="K36" i="11"/>
  <c r="K70" i="11" s="1"/>
  <c r="N36" i="18"/>
  <c r="N70" i="18" s="1"/>
  <c r="Q19" i="18"/>
  <c r="Q53" i="18" s="1"/>
  <c r="S37" i="12"/>
  <c r="T19" i="18"/>
  <c r="T53" i="18" s="1"/>
  <c r="W36" i="11"/>
  <c r="W70" i="11" s="1"/>
  <c r="Z36" i="18"/>
  <c r="Z70" i="18" s="1"/>
  <c r="S54" i="12"/>
  <c r="V54" i="12"/>
  <c r="AO36" i="11"/>
  <c r="AO70" i="11" s="1"/>
  <c r="AI36" i="18"/>
  <c r="AI70" i="18" s="1"/>
  <c r="AR36" i="18"/>
  <c r="AR70" i="18" s="1"/>
  <c r="V37" i="12"/>
  <c r="AI19" i="18"/>
  <c r="AI53" i="18" s="1"/>
  <c r="Z19" i="18"/>
  <c r="Z53" i="18" s="1"/>
  <c r="AB37" i="12"/>
  <c r="AQ37" i="12"/>
  <c r="AO19" i="18"/>
  <c r="AO53" i="18" s="1"/>
  <c r="AO19" i="11"/>
  <c r="AO53" i="11" s="1"/>
  <c r="N36" i="11"/>
  <c r="N70" i="11" s="1"/>
  <c r="P54" i="12"/>
  <c r="AF87" i="11"/>
  <c r="J37" i="12"/>
  <c r="I157" i="30"/>
  <c r="H19" i="18"/>
  <c r="H53" i="18" s="1"/>
  <c r="H19" i="11"/>
  <c r="H53" i="11" s="1"/>
  <c r="W19" i="11"/>
  <c r="W53" i="11" s="1"/>
  <c r="W19" i="18"/>
  <c r="W53" i="18" s="1"/>
  <c r="Y37" i="12"/>
  <c r="AN37" i="12"/>
  <c r="AL19" i="11"/>
  <c r="AL53" i="11" s="1"/>
  <c r="AL19" i="18"/>
  <c r="AL53" i="18" s="1"/>
  <c r="K87" i="11"/>
  <c r="AC87" i="11"/>
  <c r="K87" i="18"/>
  <c r="N87" i="11"/>
  <c r="Z71" i="13" l="1"/>
  <c r="Z54" i="13"/>
  <c r="Z37" i="13"/>
  <c r="I174" i="30"/>
  <c r="AU71" i="13"/>
  <c r="AU54" i="13"/>
  <c r="AU37" i="13"/>
  <c r="AR87" i="11"/>
  <c r="AI87" i="11"/>
  <c r="N87" i="18"/>
  <c r="N104" i="11"/>
  <c r="N121" i="11" s="1"/>
  <c r="K104" i="11"/>
  <c r="K121" i="11" s="1"/>
  <c r="AO87" i="11"/>
  <c r="AR71" i="13"/>
  <c r="AR54" i="13"/>
  <c r="AR37" i="13"/>
  <c r="W71" i="13"/>
  <c r="W54" i="13"/>
  <c r="W37" i="13"/>
  <c r="T87" i="11"/>
  <c r="T71" i="13"/>
  <c r="T54" i="13"/>
  <c r="T37" i="13"/>
  <c r="Z87" i="11"/>
  <c r="AL71" i="13"/>
  <c r="AL54" i="13"/>
  <c r="AL37" i="13"/>
  <c r="AC71" i="13"/>
  <c r="AC54" i="13"/>
  <c r="AC37" i="13"/>
  <c r="Q87" i="11"/>
  <c r="AC20" i="13"/>
  <c r="AU20" i="13"/>
  <c r="AR87" i="18"/>
  <c r="AO36" i="18"/>
  <c r="AO70" i="18" s="1"/>
  <c r="AQ54" i="12"/>
  <c r="W36" i="18"/>
  <c r="W70" i="18" s="1"/>
  <c r="Y54" i="12"/>
  <c r="Q36" i="11"/>
  <c r="Q70" i="11" s="1"/>
  <c r="Q36" i="18"/>
  <c r="Q70" i="18" s="1"/>
  <c r="AI87" i="18"/>
  <c r="AK54" i="12"/>
  <c r="AB54" i="12"/>
  <c r="Z36" i="11"/>
  <c r="Z70" i="11" s="1"/>
  <c r="T36" i="18"/>
  <c r="T70" i="18" s="1"/>
  <c r="T36" i="11"/>
  <c r="T70" i="11" s="1"/>
  <c r="AI36" i="11"/>
  <c r="AI70" i="11" s="1"/>
  <c r="AT54" i="12"/>
  <c r="AR36" i="11"/>
  <c r="AR70" i="11" s="1"/>
  <c r="Z87" i="18"/>
  <c r="W104" i="11"/>
  <c r="W87" i="11"/>
  <c r="AL87" i="11"/>
  <c r="H87" i="11"/>
  <c r="E53" i="11"/>
  <c r="AO104" i="11"/>
  <c r="J54" i="12"/>
  <c r="H36" i="11"/>
  <c r="H70" i="11" s="1"/>
  <c r="H36" i="18"/>
  <c r="H70" i="18" s="1"/>
  <c r="I140" i="30"/>
  <c r="E53" i="18"/>
  <c r="E19" i="18"/>
  <c r="E19" i="11"/>
  <c r="G37" i="12"/>
  <c r="AC36" i="11"/>
  <c r="AC70" i="11" s="1"/>
  <c r="AC36" i="18"/>
  <c r="AC70" i="18" s="1"/>
  <c r="AE54" i="12"/>
  <c r="AH54" i="12"/>
  <c r="AF36" i="11"/>
  <c r="AF70" i="11" s="1"/>
  <c r="AF36" i="18"/>
  <c r="AF70" i="18" s="1"/>
  <c r="AN54" i="12"/>
  <c r="AL36" i="11"/>
  <c r="AL70" i="11" s="1"/>
  <c r="AL36" i="18"/>
  <c r="AL70" i="18" s="1"/>
  <c r="W121" i="11" l="1"/>
  <c r="AO121" i="11"/>
  <c r="H71" i="13"/>
  <c r="W87" i="18"/>
  <c r="AO87" i="18"/>
  <c r="H20" i="13"/>
  <c r="AR104" i="11"/>
  <c r="AR121" i="11" s="1"/>
  <c r="AI104" i="11"/>
  <c r="AI121" i="11" s="1"/>
  <c r="T87" i="18"/>
  <c r="Z104" i="11"/>
  <c r="Z121" i="11" s="1"/>
  <c r="T104" i="11"/>
  <c r="T121" i="11" s="1"/>
  <c r="Q87" i="18"/>
  <c r="Q104" i="11"/>
  <c r="Q121" i="11" s="1"/>
  <c r="H54" i="13"/>
  <c r="H37" i="13"/>
  <c r="E36" i="11"/>
  <c r="E36" i="18"/>
  <c r="G54" i="12"/>
  <c r="E87" i="11"/>
  <c r="AF104" i="11"/>
  <c r="AF121" i="11" s="1"/>
  <c r="AL104" i="11"/>
  <c r="AL121" i="11" s="1"/>
  <c r="H87" i="18"/>
  <c r="E70" i="18"/>
  <c r="AF87" i="18"/>
  <c r="E70" i="11"/>
  <c r="H104" i="11"/>
  <c r="H121" i="11" s="1"/>
  <c r="AC87" i="18"/>
  <c r="AL87" i="18"/>
  <c r="AC104" i="11"/>
  <c r="AC121" i="11" s="1"/>
  <c r="E87" i="18" l="1"/>
  <c r="E104" i="11"/>
  <c r="E121" i="11" l="1"/>
  <c r="AA160" i="30"/>
  <c r="AA177" i="30" s="1"/>
  <c r="AP159" i="30"/>
  <c r="AP176" i="30" s="1"/>
  <c r="AA159" i="30"/>
  <c r="AA176" i="30" s="1"/>
  <c r="AD160" i="30"/>
  <c r="AD177" i="30" s="1"/>
  <c r="AG160" i="30"/>
  <c r="AG177" i="30" s="1"/>
  <c r="X161" i="30"/>
  <c r="X178" i="30" s="1"/>
  <c r="AM159" i="30"/>
  <c r="AM176" i="30" s="1"/>
  <c r="AG161" i="30"/>
  <c r="AG178" i="30" s="1"/>
  <c r="AV160" i="30"/>
  <c r="AV177" i="30" s="1"/>
  <c r="X159" i="30"/>
  <c r="X176" i="30" s="1"/>
  <c r="AD159" i="30"/>
  <c r="AD176" i="30" s="1"/>
  <c r="AJ159" i="30"/>
  <c r="AJ176" i="30" s="1"/>
  <c r="AS159" i="30"/>
  <c r="AS176" i="30" s="1"/>
  <c r="AG159" i="30"/>
  <c r="AG176" i="30" s="1"/>
  <c r="AJ161" i="30"/>
  <c r="AJ178" i="30" s="1"/>
  <c r="R159" i="30"/>
  <c r="R176" i="30" s="1"/>
  <c r="AD158" i="30"/>
  <c r="X158" i="30"/>
  <c r="U158" i="30"/>
  <c r="I56" i="30"/>
  <c r="L158" i="30"/>
  <c r="AP158" i="30"/>
  <c r="AV158" i="30"/>
  <c r="AM158" i="30"/>
  <c r="I55" i="30"/>
  <c r="AJ158" i="30"/>
  <c r="AA158" i="30"/>
  <c r="I57" i="30"/>
  <c r="AG158" i="30"/>
  <c r="I58" i="30"/>
  <c r="I54" i="30"/>
  <c r="U175" i="30" l="1"/>
  <c r="AI75" i="13"/>
  <c r="AI58" i="13"/>
  <c r="AI41" i="13"/>
  <c r="AI24" i="13"/>
  <c r="AG175" i="30"/>
  <c r="AD175" i="30"/>
  <c r="AI73" i="13"/>
  <c r="AI56" i="13"/>
  <c r="AI39" i="13"/>
  <c r="AI22" i="13"/>
  <c r="AU74" i="13"/>
  <c r="AU57" i="13"/>
  <c r="AU40" i="13"/>
  <c r="AU23" i="13"/>
  <c r="AA175" i="30"/>
  <c r="AM175" i="30"/>
  <c r="AC74" i="13"/>
  <c r="AC57" i="13"/>
  <c r="AC40" i="13"/>
  <c r="AC23" i="13"/>
  <c r="AF73" i="13"/>
  <c r="AF56" i="13"/>
  <c r="AF39" i="13"/>
  <c r="AF22" i="13"/>
  <c r="AL73" i="13"/>
  <c r="AL56" i="13"/>
  <c r="AL39" i="13"/>
  <c r="AL22" i="13"/>
  <c r="AV175" i="30"/>
  <c r="Z73" i="13"/>
  <c r="Z56" i="13"/>
  <c r="Z39" i="13"/>
  <c r="Z22" i="13"/>
  <c r="AR73" i="13"/>
  <c r="AR56" i="13"/>
  <c r="AR39" i="13"/>
  <c r="AR22" i="13"/>
  <c r="W75" i="13"/>
  <c r="W58" i="13"/>
  <c r="W41" i="13"/>
  <c r="W24" i="13"/>
  <c r="AP175" i="30"/>
  <c r="AO73" i="13"/>
  <c r="AO56" i="13"/>
  <c r="AO39" i="13"/>
  <c r="AO22" i="13"/>
  <c r="Q73" i="13"/>
  <c r="Q56" i="13"/>
  <c r="Q39" i="13"/>
  <c r="Q22" i="13"/>
  <c r="AC73" i="13"/>
  <c r="AC56" i="13"/>
  <c r="AC39" i="13"/>
  <c r="AC22" i="13"/>
  <c r="AF75" i="13"/>
  <c r="AF58" i="13"/>
  <c r="AF41" i="13"/>
  <c r="AF24" i="13"/>
  <c r="AF74" i="13"/>
  <c r="AF57" i="13"/>
  <c r="AF40" i="13"/>
  <c r="AF23" i="13"/>
  <c r="L175" i="30"/>
  <c r="Z74" i="13"/>
  <c r="Z57" i="13"/>
  <c r="Z40" i="13"/>
  <c r="Z23" i="13"/>
  <c r="X175" i="30"/>
  <c r="W73" i="13"/>
  <c r="W56" i="13"/>
  <c r="W39" i="13"/>
  <c r="W22" i="13"/>
  <c r="AJ175" i="30"/>
  <c r="T38" i="18"/>
  <c r="T72" i="18" s="1"/>
  <c r="AF40" i="11"/>
  <c r="AF74" i="11" s="1"/>
  <c r="AF108" i="11" s="1"/>
  <c r="AR39" i="11"/>
  <c r="AR73" i="11" s="1"/>
  <c r="AR107" i="11" s="1"/>
  <c r="AC38" i="11"/>
  <c r="AC72" i="11" s="1"/>
  <c r="AC106" i="11" s="1"/>
  <c r="AC40" i="18"/>
  <c r="AC74" i="18" s="1"/>
  <c r="AH56" i="12"/>
  <c r="AI38" i="11"/>
  <c r="AI72" i="11" s="1"/>
  <c r="AI106" i="11" s="1"/>
  <c r="Z37" i="18"/>
  <c r="Z71" i="18" s="1"/>
  <c r="L161" i="30"/>
  <c r="L178" i="30" s="1"/>
  <c r="U160" i="30"/>
  <c r="U177" i="30" s="1"/>
  <c r="AP160" i="30"/>
  <c r="AP177" i="30" s="1"/>
  <c r="AV161" i="30"/>
  <c r="AV178" i="30" s="1"/>
  <c r="O158" i="30"/>
  <c r="AA161" i="30"/>
  <c r="AS161" i="30"/>
  <c r="AS178" i="30" s="1"/>
  <c r="AS158" i="30"/>
  <c r="AV159" i="30"/>
  <c r="AV176" i="30" s="1"/>
  <c r="O161" i="30"/>
  <c r="O178" i="30" s="1"/>
  <c r="R158" i="30"/>
  <c r="L159" i="30"/>
  <c r="L176" i="30" s="1"/>
  <c r="AS160" i="30"/>
  <c r="AS177" i="30" s="1"/>
  <c r="AJ160" i="30"/>
  <c r="O160" i="30"/>
  <c r="O177" i="30" s="1"/>
  <c r="L160" i="30"/>
  <c r="L177" i="30" s="1"/>
  <c r="AD161" i="30"/>
  <c r="AD178" i="30" s="1"/>
  <c r="U159" i="30"/>
  <c r="U176" i="30" s="1"/>
  <c r="AM161" i="30"/>
  <c r="AM178" i="30" s="1"/>
  <c r="R161" i="30"/>
  <c r="R178" i="30" s="1"/>
  <c r="AM160" i="30"/>
  <c r="AM177" i="30" s="1"/>
  <c r="AP161" i="30"/>
  <c r="AP178" i="30" s="1"/>
  <c r="X160" i="30"/>
  <c r="X177" i="30" s="1"/>
  <c r="U161" i="30"/>
  <c r="U178" i="30" s="1"/>
  <c r="O159" i="30"/>
  <c r="O176" i="30" s="1"/>
  <c r="R160" i="30"/>
  <c r="R177" i="30" s="1"/>
  <c r="W39" i="18"/>
  <c r="W73" i="18" s="1"/>
  <c r="AF40" i="18"/>
  <c r="AF74" i="18" s="1"/>
  <c r="AE56" i="12"/>
  <c r="V58" i="12"/>
  <c r="Z21" i="11"/>
  <c r="Z55" i="11" s="1"/>
  <c r="Z89" i="11" s="1"/>
  <c r="Z21" i="18"/>
  <c r="Z55" i="18" s="1"/>
  <c r="AI37" i="18"/>
  <c r="AI71" i="18" s="1"/>
  <c r="AL38" i="18"/>
  <c r="AL72" i="18" s="1"/>
  <c r="AF20" i="18"/>
  <c r="AF54" i="18" s="1"/>
  <c r="J55" i="12"/>
  <c r="H37" i="18"/>
  <c r="H71" i="18" s="1"/>
  <c r="H37" i="11"/>
  <c r="H71" i="11" s="1"/>
  <c r="AC20" i="18"/>
  <c r="AC54" i="18" s="1"/>
  <c r="AC20" i="11"/>
  <c r="AC54" i="11" s="1"/>
  <c r="AE38" i="12"/>
  <c r="T38" i="11"/>
  <c r="T72" i="11" s="1"/>
  <c r="T106" i="11" s="1"/>
  <c r="AN56" i="12"/>
  <c r="AL38" i="11"/>
  <c r="AL72" i="11" s="1"/>
  <c r="AL106" i="11" s="1"/>
  <c r="AC39" i="18"/>
  <c r="AC73" i="18" s="1"/>
  <c r="AE57" i="12"/>
  <c r="AC39" i="11"/>
  <c r="AC73" i="11" s="1"/>
  <c r="AC107" i="11" s="1"/>
  <c r="T20" i="18"/>
  <c r="T54" i="18" s="1"/>
  <c r="Z38" i="18"/>
  <c r="Z72" i="18" s="1"/>
  <c r="Z38" i="11"/>
  <c r="Z72" i="11" s="1"/>
  <c r="Z106" i="11" s="1"/>
  <c r="AB56" i="12"/>
  <c r="AI20" i="18"/>
  <c r="AI54" i="18" s="1"/>
  <c r="AI20" i="11"/>
  <c r="AI54" i="11" s="1"/>
  <c r="AK38" i="12"/>
  <c r="H20" i="18"/>
  <c r="H54" i="18" s="1"/>
  <c r="J38" i="12"/>
  <c r="Q20" i="18"/>
  <c r="Q54" i="18" s="1"/>
  <c r="S38" i="12"/>
  <c r="Q20" i="11"/>
  <c r="Q54" i="11" s="1"/>
  <c r="Y57" i="12"/>
  <c r="H20" i="11"/>
  <c r="H54" i="11" s="1"/>
  <c r="Z20" i="18"/>
  <c r="Z54" i="18" s="1"/>
  <c r="AB38" i="12"/>
  <c r="Z20" i="11"/>
  <c r="Z54" i="11" s="1"/>
  <c r="AC38" i="18"/>
  <c r="AC72" i="18" s="1"/>
  <c r="AN38" i="12"/>
  <c r="AL20" i="18"/>
  <c r="AL54" i="18" s="1"/>
  <c r="AL20" i="11"/>
  <c r="AL54" i="11" s="1"/>
  <c r="AF21" i="18"/>
  <c r="AF55" i="18" s="1"/>
  <c r="AF21" i="11"/>
  <c r="AF55" i="11" s="1"/>
  <c r="AF89" i="11" s="1"/>
  <c r="AH39" i="12"/>
  <c r="AC21" i="11"/>
  <c r="AC55" i="11" s="1"/>
  <c r="AC89" i="11" s="1"/>
  <c r="AC21" i="18"/>
  <c r="AC55" i="18" s="1"/>
  <c r="AE39" i="12"/>
  <c r="Z39" i="18"/>
  <c r="Z73" i="18" s="1"/>
  <c r="AB57" i="12"/>
  <c r="Z39" i="11"/>
  <c r="Z73" i="11" s="1"/>
  <c r="Z107" i="11" s="1"/>
  <c r="AF38" i="11"/>
  <c r="AF72" i="11" s="1"/>
  <c r="AF106" i="11" s="1"/>
  <c r="AF23" i="11"/>
  <c r="AF57" i="11" s="1"/>
  <c r="AF91" i="11" s="1"/>
  <c r="AF23" i="18"/>
  <c r="AF57" i="18" s="1"/>
  <c r="AH41" i="12"/>
  <c r="T21" i="18"/>
  <c r="T55" i="18" s="1"/>
  <c r="V39" i="12"/>
  <c r="T21" i="11"/>
  <c r="T55" i="11" s="1"/>
  <c r="T89" i="11" s="1"/>
  <c r="T23" i="18"/>
  <c r="T57" i="18" s="1"/>
  <c r="T23" i="11"/>
  <c r="T57" i="11" s="1"/>
  <c r="T91" i="11" s="1"/>
  <c r="V41" i="12"/>
  <c r="Z22" i="11"/>
  <c r="Z56" i="11" s="1"/>
  <c r="Z90" i="11" s="1"/>
  <c r="Z22" i="18"/>
  <c r="Z56" i="18" s="1"/>
  <c r="AB40" i="12"/>
  <c r="AC40" i="11"/>
  <c r="AC74" i="11" s="1"/>
  <c r="AC108" i="11" s="1"/>
  <c r="AC23" i="11"/>
  <c r="AC57" i="11" s="1"/>
  <c r="AC91" i="11" s="1"/>
  <c r="AC23" i="18"/>
  <c r="AC57" i="18" s="1"/>
  <c r="AE41" i="12"/>
  <c r="AR22" i="11"/>
  <c r="AR56" i="11" s="1"/>
  <c r="AR90" i="11" s="1"/>
  <c r="AR22" i="18"/>
  <c r="AR56" i="18" s="1"/>
  <c r="AT40" i="12"/>
  <c r="AB39" i="12"/>
  <c r="AE58" i="12"/>
  <c r="I52" i="30"/>
  <c r="AI21" i="18"/>
  <c r="AI55" i="18" s="1"/>
  <c r="AK39" i="12"/>
  <c r="AI21" i="11"/>
  <c r="AI55" i="11" s="1"/>
  <c r="AI89" i="11" s="1"/>
  <c r="AC22" i="18"/>
  <c r="AC56" i="18" s="1"/>
  <c r="AC22" i="11"/>
  <c r="AC56" i="11" s="1"/>
  <c r="AC90" i="11" s="1"/>
  <c r="AE40" i="12"/>
  <c r="W22" i="11"/>
  <c r="W56" i="11" s="1"/>
  <c r="W90" i="11" s="1"/>
  <c r="W22" i="18"/>
  <c r="W56" i="18" s="1"/>
  <c r="Y40" i="12"/>
  <c r="AL21" i="11"/>
  <c r="AL55" i="11" s="1"/>
  <c r="AL89" i="11" s="1"/>
  <c r="AL21" i="18"/>
  <c r="AL55" i="18" s="1"/>
  <c r="AN39" i="12"/>
  <c r="Z124" i="11" l="1"/>
  <c r="AC123" i="11"/>
  <c r="AL123" i="11"/>
  <c r="AF123" i="11"/>
  <c r="AC125" i="11"/>
  <c r="AC124" i="11"/>
  <c r="AI123" i="11"/>
  <c r="T123" i="11"/>
  <c r="Z123" i="11"/>
  <c r="AF125" i="11"/>
  <c r="AR124" i="11"/>
  <c r="AS175" i="30"/>
  <c r="AR75" i="13"/>
  <c r="AR58" i="13"/>
  <c r="AR41" i="13"/>
  <c r="AR24" i="13"/>
  <c r="Z72" i="13"/>
  <c r="Z55" i="13"/>
  <c r="Z38" i="13"/>
  <c r="Z21" i="13"/>
  <c r="Q74" i="13"/>
  <c r="Q57" i="13"/>
  <c r="Q40" i="13"/>
  <c r="Q23" i="13"/>
  <c r="W72" i="13"/>
  <c r="W55" i="13"/>
  <c r="W38" i="13"/>
  <c r="W21" i="13"/>
  <c r="T75" i="13"/>
  <c r="T58" i="13"/>
  <c r="T41" i="13"/>
  <c r="T24" i="13"/>
  <c r="AU75" i="13"/>
  <c r="AU58" i="13"/>
  <c r="AU41" i="13"/>
  <c r="AU24" i="13"/>
  <c r="AU72" i="13"/>
  <c r="AU55" i="13"/>
  <c r="AU38" i="13"/>
  <c r="AU21" i="13"/>
  <c r="N73" i="13"/>
  <c r="N56" i="13"/>
  <c r="N39" i="13"/>
  <c r="N22" i="13"/>
  <c r="AL74" i="13"/>
  <c r="AL57" i="13"/>
  <c r="AL40" i="13"/>
  <c r="AL23" i="13"/>
  <c r="Q75" i="13"/>
  <c r="Q58" i="13"/>
  <c r="Q41" i="13"/>
  <c r="Q24" i="13"/>
  <c r="O175" i="30"/>
  <c r="K72" i="13"/>
  <c r="K55" i="13"/>
  <c r="K38" i="13"/>
  <c r="K21" i="13"/>
  <c r="T73" i="13"/>
  <c r="T56" i="13"/>
  <c r="T39" i="13"/>
  <c r="T22" i="13"/>
  <c r="AC75" i="13"/>
  <c r="AC58" i="13"/>
  <c r="AC41" i="13"/>
  <c r="AC24" i="13"/>
  <c r="AO72" i="13"/>
  <c r="AO55" i="13"/>
  <c r="AO38" i="13"/>
  <c r="AO21" i="13"/>
  <c r="AC72" i="13"/>
  <c r="AC55" i="13"/>
  <c r="AC38" i="13"/>
  <c r="AC21" i="13"/>
  <c r="K74" i="13"/>
  <c r="K57" i="13"/>
  <c r="K40" i="13"/>
  <c r="K23" i="13"/>
  <c r="AL75" i="13"/>
  <c r="AL58" i="13"/>
  <c r="AL41" i="13"/>
  <c r="AL24" i="13"/>
  <c r="N74" i="13"/>
  <c r="N57" i="13"/>
  <c r="N40" i="13"/>
  <c r="N23" i="13"/>
  <c r="AF72" i="13"/>
  <c r="AF55" i="13"/>
  <c r="AF38" i="13"/>
  <c r="AF21" i="13"/>
  <c r="AR74" i="13"/>
  <c r="AR57" i="13"/>
  <c r="AR40" i="13"/>
  <c r="AR23" i="13"/>
  <c r="W74" i="13"/>
  <c r="W57" i="13"/>
  <c r="W40" i="13"/>
  <c r="W23" i="13"/>
  <c r="AO75" i="13"/>
  <c r="AO58" i="13"/>
  <c r="AO41" i="13"/>
  <c r="AO24" i="13"/>
  <c r="K73" i="13"/>
  <c r="K56" i="13"/>
  <c r="K39" i="13"/>
  <c r="K22" i="13"/>
  <c r="AO74" i="13"/>
  <c r="AO57" i="13"/>
  <c r="AO40" i="13"/>
  <c r="AO23" i="13"/>
  <c r="T74" i="13"/>
  <c r="T57" i="13"/>
  <c r="T40" i="13"/>
  <c r="T23" i="13"/>
  <c r="R175" i="30"/>
  <c r="AI72" i="13"/>
  <c r="AI55" i="13"/>
  <c r="AI38" i="13"/>
  <c r="AI21" i="13"/>
  <c r="K75" i="13"/>
  <c r="K58" i="13"/>
  <c r="K41" i="13"/>
  <c r="K24" i="13"/>
  <c r="N75" i="13"/>
  <c r="N58" i="13"/>
  <c r="N41" i="13"/>
  <c r="N24" i="13"/>
  <c r="AU73" i="13"/>
  <c r="AU56" i="13"/>
  <c r="AU39" i="13"/>
  <c r="AU22" i="13"/>
  <c r="AL72" i="13"/>
  <c r="AL55" i="13"/>
  <c r="AL38" i="13"/>
  <c r="AL21" i="13"/>
  <c r="T72" i="13"/>
  <c r="T55" i="13"/>
  <c r="T38" i="13"/>
  <c r="T21" i="13"/>
  <c r="I176" i="30"/>
  <c r="K22" i="11"/>
  <c r="K56" i="11" s="1"/>
  <c r="K90" i="11" s="1"/>
  <c r="W23" i="18"/>
  <c r="W57" i="18" s="1"/>
  <c r="AA178" i="30"/>
  <c r="AF22" i="18"/>
  <c r="AF56" i="18" s="1"/>
  <c r="AJ177" i="30"/>
  <c r="AF38" i="18"/>
  <c r="AF72" i="18" s="1"/>
  <c r="AF89" i="18" s="1"/>
  <c r="P57" i="12"/>
  <c r="Q38" i="18"/>
  <c r="Q72" i="18" s="1"/>
  <c r="M58" i="12"/>
  <c r="S57" i="12"/>
  <c r="K38" i="11"/>
  <c r="K72" i="11" s="1"/>
  <c r="K106" i="11" s="1"/>
  <c r="AR38" i="11"/>
  <c r="AR72" i="11" s="1"/>
  <c r="AR106" i="11" s="1"/>
  <c r="H40" i="18"/>
  <c r="H74" i="18" s="1"/>
  <c r="Q40" i="11"/>
  <c r="Q74" i="11" s="1"/>
  <c r="Q108" i="11" s="1"/>
  <c r="AQ38" i="12"/>
  <c r="V56" i="12"/>
  <c r="K39" i="18"/>
  <c r="K73" i="18" s="1"/>
  <c r="AO40" i="11"/>
  <c r="AO74" i="11" s="1"/>
  <c r="AO108" i="11" s="1"/>
  <c r="AC91" i="18"/>
  <c r="V40" i="12"/>
  <c r="AT57" i="12"/>
  <c r="AL40" i="11"/>
  <c r="AL74" i="11" s="1"/>
  <c r="AL108" i="11" s="1"/>
  <c r="AI38" i="18"/>
  <c r="AI72" i="18" s="1"/>
  <c r="AI89" i="18" s="1"/>
  <c r="AQ57" i="12"/>
  <c r="AK56" i="12"/>
  <c r="N40" i="18"/>
  <c r="N74" i="18" s="1"/>
  <c r="J56" i="12"/>
  <c r="AR40" i="18"/>
  <c r="AR74" i="18" s="1"/>
  <c r="N20" i="18"/>
  <c r="N54" i="18" s="1"/>
  <c r="AN57" i="12"/>
  <c r="K40" i="18"/>
  <c r="K74" i="18" s="1"/>
  <c r="AR21" i="11"/>
  <c r="AR55" i="11" s="1"/>
  <c r="AR89" i="11" s="1"/>
  <c r="K40" i="11"/>
  <c r="K74" i="11" s="1"/>
  <c r="K108" i="11" s="1"/>
  <c r="K23" i="11"/>
  <c r="K57" i="11" s="1"/>
  <c r="K91" i="11" s="1"/>
  <c r="Q39" i="18"/>
  <c r="Q73" i="18" s="1"/>
  <c r="AK41" i="12"/>
  <c r="S39" i="12"/>
  <c r="P58" i="12"/>
  <c r="K38" i="18"/>
  <c r="K72" i="18" s="1"/>
  <c r="AF39" i="11"/>
  <c r="AF73" i="11" s="1"/>
  <c r="AF107" i="11" s="1"/>
  <c r="K21" i="11"/>
  <c r="K55" i="11" s="1"/>
  <c r="K89" i="11" s="1"/>
  <c r="K21" i="18"/>
  <c r="K55" i="18" s="1"/>
  <c r="Q21" i="18"/>
  <c r="Q55" i="18" s="1"/>
  <c r="AT39" i="12"/>
  <c r="M56" i="12"/>
  <c r="T22" i="18"/>
  <c r="T56" i="18" s="1"/>
  <c r="H40" i="11"/>
  <c r="H74" i="11" s="1"/>
  <c r="H108" i="11" s="1"/>
  <c r="AK58" i="12"/>
  <c r="J58" i="12"/>
  <c r="AI23" i="18"/>
  <c r="AI57" i="18" s="1"/>
  <c r="Q22" i="11"/>
  <c r="Q56" i="11" s="1"/>
  <c r="Q90" i="11" s="1"/>
  <c r="Q22" i="18"/>
  <c r="Q56" i="18" s="1"/>
  <c r="H38" i="18"/>
  <c r="H72" i="18" s="1"/>
  <c r="N40" i="11"/>
  <c r="N74" i="11" s="1"/>
  <c r="N108" i="11" s="1"/>
  <c r="K23" i="18"/>
  <c r="K57" i="18" s="1"/>
  <c r="P41" i="12"/>
  <c r="N23" i="18"/>
  <c r="N57" i="18" s="1"/>
  <c r="J40" i="12"/>
  <c r="AL39" i="18"/>
  <c r="AL73" i="18" s="1"/>
  <c r="H22" i="18"/>
  <c r="H56" i="18" s="1"/>
  <c r="Q40" i="18"/>
  <c r="Q74" i="18" s="1"/>
  <c r="Q23" i="11"/>
  <c r="Q57" i="11" s="1"/>
  <c r="Q91" i="11" s="1"/>
  <c r="H38" i="11"/>
  <c r="H72" i="11" s="1"/>
  <c r="H106" i="11" s="1"/>
  <c r="N39" i="11"/>
  <c r="N73" i="11" s="1"/>
  <c r="N107" i="11" s="1"/>
  <c r="S58" i="12"/>
  <c r="AO20" i="18"/>
  <c r="AO54" i="18" s="1"/>
  <c r="H21" i="11"/>
  <c r="H55" i="11" s="1"/>
  <c r="H89" i="11" s="1"/>
  <c r="AO20" i="11"/>
  <c r="AO54" i="11" s="1"/>
  <c r="H21" i="18"/>
  <c r="H55" i="18" s="1"/>
  <c r="AI39" i="18"/>
  <c r="AI73" i="18" s="1"/>
  <c r="AT58" i="12"/>
  <c r="N39" i="18"/>
  <c r="N73" i="18" s="1"/>
  <c r="AK57" i="12"/>
  <c r="AI39" i="11"/>
  <c r="AI73" i="11" s="1"/>
  <c r="AI107" i="11" s="1"/>
  <c r="Z89" i="18"/>
  <c r="M41" i="12"/>
  <c r="I158" i="30"/>
  <c r="E20" i="11" s="1"/>
  <c r="Z37" i="11"/>
  <c r="Z71" i="11" s="1"/>
  <c r="AR40" i="11"/>
  <c r="AR74" i="11" s="1"/>
  <c r="AR108" i="11" s="1"/>
  <c r="AL40" i="18"/>
  <c r="AL74" i="18" s="1"/>
  <c r="AB58" i="12"/>
  <c r="Z40" i="11"/>
  <c r="Z74" i="11" s="1"/>
  <c r="Z108" i="11" s="1"/>
  <c r="Z40" i="18"/>
  <c r="Z74" i="18" s="1"/>
  <c r="AO22" i="18"/>
  <c r="AO56" i="18" s="1"/>
  <c r="AO22" i="11"/>
  <c r="AO56" i="11" s="1"/>
  <c r="AO90" i="11" s="1"/>
  <c r="Q38" i="11"/>
  <c r="Q72" i="11" s="1"/>
  <c r="Q106" i="11" s="1"/>
  <c r="AB55" i="12"/>
  <c r="S41" i="12"/>
  <c r="M39" i="12"/>
  <c r="H22" i="11"/>
  <c r="H56" i="11" s="1"/>
  <c r="H90" i="11" s="1"/>
  <c r="Q21" i="11"/>
  <c r="Q55" i="11" s="1"/>
  <c r="Q89" i="11" s="1"/>
  <c r="AF91" i="18"/>
  <c r="AL39" i="11"/>
  <c r="AL73" i="11" s="1"/>
  <c r="AL107" i="11" s="1"/>
  <c r="M57" i="12"/>
  <c r="K22" i="18"/>
  <c r="K56" i="18" s="1"/>
  <c r="AL22" i="11"/>
  <c r="AL56" i="11" s="1"/>
  <c r="AL90" i="11" s="1"/>
  <c r="AN40" i="12"/>
  <c r="K39" i="11"/>
  <c r="K73" i="11" s="1"/>
  <c r="K107" i="11" s="1"/>
  <c r="W40" i="18"/>
  <c r="W74" i="18" s="1"/>
  <c r="Y41" i="12"/>
  <c r="AL22" i="18"/>
  <c r="AL56" i="18" s="1"/>
  <c r="AI23" i="11"/>
  <c r="AI57" i="11" s="1"/>
  <c r="AI91" i="11" s="1"/>
  <c r="W23" i="11"/>
  <c r="W57" i="11" s="1"/>
  <c r="W91" i="11" s="1"/>
  <c r="S40" i="12"/>
  <c r="AQ40" i="12"/>
  <c r="M40" i="12"/>
  <c r="AN58" i="12"/>
  <c r="AL23" i="18"/>
  <c r="AL57" i="18" s="1"/>
  <c r="T22" i="11"/>
  <c r="T56" i="11" s="1"/>
  <c r="T90" i="11" s="1"/>
  <c r="N23" i="11"/>
  <c r="N57" i="11" s="1"/>
  <c r="N91" i="11" s="1"/>
  <c r="J39" i="12"/>
  <c r="W39" i="11"/>
  <c r="W73" i="11" s="1"/>
  <c r="W107" i="11" s="1"/>
  <c r="W124" i="11" s="1"/>
  <c r="S56" i="12"/>
  <c r="Q39" i="11"/>
  <c r="Q73" i="11" s="1"/>
  <c r="Q107" i="11" s="1"/>
  <c r="AR21" i="18"/>
  <c r="AR55" i="18" s="1"/>
  <c r="Q23" i="18"/>
  <c r="Q57" i="18" s="1"/>
  <c r="AR39" i="18"/>
  <c r="AR73" i="18" s="1"/>
  <c r="AR90" i="18" s="1"/>
  <c r="AI40" i="18"/>
  <c r="AI74" i="18" s="1"/>
  <c r="AH58" i="12"/>
  <c r="T40" i="18"/>
  <c r="T74" i="18" s="1"/>
  <c r="T91" i="18" s="1"/>
  <c r="T40" i="11"/>
  <c r="T74" i="11" s="1"/>
  <c r="T108" i="11" s="1"/>
  <c r="T125" i="11" s="1"/>
  <c r="N20" i="11"/>
  <c r="N54" i="11" s="1"/>
  <c r="AL23" i="11"/>
  <c r="AL57" i="11" s="1"/>
  <c r="AL91" i="11" s="1"/>
  <c r="P38" i="12"/>
  <c r="AN41" i="12"/>
  <c r="V38" i="12"/>
  <c r="T20" i="11"/>
  <c r="T54" i="11" s="1"/>
  <c r="AI40" i="11"/>
  <c r="AI74" i="11" s="1"/>
  <c r="AI108" i="11" s="1"/>
  <c r="I160" i="30"/>
  <c r="G40" i="12" s="1"/>
  <c r="AF20" i="11"/>
  <c r="AF54" i="11" s="1"/>
  <c r="AH38" i="12"/>
  <c r="AF22" i="11"/>
  <c r="AF56" i="11" s="1"/>
  <c r="AF90" i="11" s="1"/>
  <c r="AH40" i="12"/>
  <c r="AK55" i="12"/>
  <c r="T89" i="18"/>
  <c r="AI37" i="11"/>
  <c r="AI71" i="11" s="1"/>
  <c r="AI88" i="18"/>
  <c r="W21" i="18"/>
  <c r="W55" i="18" s="1"/>
  <c r="Y39" i="12"/>
  <c r="W21" i="11"/>
  <c r="W55" i="11" s="1"/>
  <c r="W89" i="11" s="1"/>
  <c r="AO23" i="18"/>
  <c r="AO57" i="18" s="1"/>
  <c r="AO23" i="11"/>
  <c r="AO57" i="11" s="1"/>
  <c r="AO91" i="11" s="1"/>
  <c r="AQ41" i="12"/>
  <c r="AO38" i="11"/>
  <c r="AO72" i="11" s="1"/>
  <c r="AO106" i="11" s="1"/>
  <c r="AQ56" i="12"/>
  <c r="AO38" i="18"/>
  <c r="AO72" i="18" s="1"/>
  <c r="AI22" i="11"/>
  <c r="AI56" i="11" s="1"/>
  <c r="AI90" i="11" s="1"/>
  <c r="AK40" i="12"/>
  <c r="AI22" i="18"/>
  <c r="AI56" i="18" s="1"/>
  <c r="W20" i="18"/>
  <c r="W54" i="18" s="1"/>
  <c r="Y38" i="12"/>
  <c r="W20" i="11"/>
  <c r="W54" i="11" s="1"/>
  <c r="AC89" i="18"/>
  <c r="AR20" i="18"/>
  <c r="AR54" i="18" s="1"/>
  <c r="AT38" i="12"/>
  <c r="AR20" i="11"/>
  <c r="AR54" i="11" s="1"/>
  <c r="AO21" i="11"/>
  <c r="AO55" i="11" s="1"/>
  <c r="AO89" i="11" s="1"/>
  <c r="AO21" i="18"/>
  <c r="AO55" i="18" s="1"/>
  <c r="AQ39" i="12"/>
  <c r="W38" i="18"/>
  <c r="W72" i="18" s="1"/>
  <c r="Y56" i="12"/>
  <c r="W38" i="11"/>
  <c r="W72" i="11" s="1"/>
  <c r="W106" i="11" s="1"/>
  <c r="I161" i="30"/>
  <c r="J41" i="12"/>
  <c r="H23" i="18"/>
  <c r="H57" i="18" s="1"/>
  <c r="H23" i="11"/>
  <c r="H57" i="11" s="1"/>
  <c r="N38" i="18"/>
  <c r="N72" i="18" s="1"/>
  <c r="P56" i="12"/>
  <c r="N38" i="11"/>
  <c r="N72" i="11" s="1"/>
  <c r="N106" i="11" s="1"/>
  <c r="H88" i="11"/>
  <c r="Q88" i="11"/>
  <c r="AC88" i="11"/>
  <c r="H105" i="11"/>
  <c r="N21" i="18"/>
  <c r="N55" i="18" s="1"/>
  <c r="N21" i="11"/>
  <c r="N55" i="11" s="1"/>
  <c r="N89" i="11" s="1"/>
  <c r="P39" i="12"/>
  <c r="AC90" i="18"/>
  <c r="Z88" i="11"/>
  <c r="S55" i="12"/>
  <c r="Q37" i="11"/>
  <c r="Q71" i="11" s="1"/>
  <c r="H88" i="18"/>
  <c r="M38" i="12"/>
  <c r="K20" i="18"/>
  <c r="K54" i="18" s="1"/>
  <c r="K20" i="11"/>
  <c r="K54" i="11" s="1"/>
  <c r="AR23" i="18"/>
  <c r="AR57" i="18" s="1"/>
  <c r="AT41" i="12"/>
  <c r="AR23" i="11"/>
  <c r="AR57" i="11" s="1"/>
  <c r="AR91" i="11" s="1"/>
  <c r="AL88" i="11"/>
  <c r="Z88" i="18"/>
  <c r="Z23" i="18"/>
  <c r="Z57" i="18" s="1"/>
  <c r="Z23" i="11"/>
  <c r="Z57" i="11" s="1"/>
  <c r="Z91" i="11" s="1"/>
  <c r="AB41" i="12"/>
  <c r="AL89" i="18"/>
  <c r="N22" i="18"/>
  <c r="N56" i="18" s="1"/>
  <c r="P40" i="12"/>
  <c r="N22" i="11"/>
  <c r="N56" i="11" s="1"/>
  <c r="N90" i="11" s="1"/>
  <c r="I159" i="30"/>
  <c r="Z90" i="18"/>
  <c r="W90" i="18"/>
  <c r="AI88" i="11"/>
  <c r="AI124" i="11" l="1"/>
  <c r="Q123" i="11"/>
  <c r="AL125" i="11"/>
  <c r="N124" i="11"/>
  <c r="Q124" i="11"/>
  <c r="W123" i="11"/>
  <c r="AL124" i="11"/>
  <c r="H122" i="11"/>
  <c r="AO125" i="11"/>
  <c r="AI125" i="11"/>
  <c r="Z125" i="11"/>
  <c r="K125" i="11"/>
  <c r="H123" i="11"/>
  <c r="AF124" i="11"/>
  <c r="AR123" i="11"/>
  <c r="K124" i="11"/>
  <c r="N123" i="11"/>
  <c r="AR125" i="11"/>
  <c r="AO123" i="11"/>
  <c r="K123" i="11"/>
  <c r="N125" i="11"/>
  <c r="Q125" i="11"/>
  <c r="T88" i="11"/>
  <c r="AO88" i="11"/>
  <c r="Q72" i="13"/>
  <c r="Q55" i="13"/>
  <c r="Q38" i="13"/>
  <c r="Q21" i="13"/>
  <c r="N72" i="13"/>
  <c r="N55" i="13"/>
  <c r="N38" i="13"/>
  <c r="N21" i="13"/>
  <c r="N88" i="11"/>
  <c r="Z75" i="13"/>
  <c r="Z58" i="13"/>
  <c r="Z41" i="13"/>
  <c r="Z24" i="13"/>
  <c r="AI74" i="13"/>
  <c r="AI57" i="13"/>
  <c r="AI40" i="13"/>
  <c r="AI23" i="13"/>
  <c r="I175" i="30"/>
  <c r="AI105" i="11"/>
  <c r="AI122" i="11" s="1"/>
  <c r="AR72" i="13"/>
  <c r="AR55" i="13"/>
  <c r="AR38" i="13"/>
  <c r="AR21" i="13"/>
  <c r="AF88" i="11"/>
  <c r="K90" i="18"/>
  <c r="AR91" i="18"/>
  <c r="H73" i="13"/>
  <c r="H39" i="13"/>
  <c r="W91" i="18"/>
  <c r="H22" i="13"/>
  <c r="Q89" i="18"/>
  <c r="H56" i="13"/>
  <c r="I178" i="30"/>
  <c r="I177" i="30"/>
  <c r="N91" i="18"/>
  <c r="I142" i="30"/>
  <c r="G56" i="12" s="1"/>
  <c r="K91" i="18"/>
  <c r="T39" i="18"/>
  <c r="T73" i="18" s="1"/>
  <c r="T90" i="18" s="1"/>
  <c r="T39" i="11"/>
  <c r="T73" i="11" s="1"/>
  <c r="T107" i="11" s="1"/>
  <c r="T124" i="11" s="1"/>
  <c r="AO39" i="18"/>
  <c r="AO73" i="18" s="1"/>
  <c r="AO90" i="18" s="1"/>
  <c r="AO39" i="11"/>
  <c r="AO73" i="11" s="1"/>
  <c r="AO107" i="11" s="1"/>
  <c r="AO124" i="11" s="1"/>
  <c r="AT56" i="12"/>
  <c r="AR38" i="18"/>
  <c r="AR72" i="18" s="1"/>
  <c r="AR89" i="18" s="1"/>
  <c r="AO40" i="18"/>
  <c r="AO74" i="18" s="1"/>
  <c r="AO91" i="18" s="1"/>
  <c r="AQ58" i="12"/>
  <c r="K89" i="18"/>
  <c r="AH57" i="12"/>
  <c r="AF39" i="18"/>
  <c r="AF73" i="18" s="1"/>
  <c r="AF90" i="18" s="1"/>
  <c r="V57" i="12"/>
  <c r="Q90" i="18"/>
  <c r="AI91" i="18"/>
  <c r="H89" i="18"/>
  <c r="AL90" i="18"/>
  <c r="Q91" i="18"/>
  <c r="Z91" i="18"/>
  <c r="G38" i="12"/>
  <c r="E20" i="18"/>
  <c r="N37" i="11"/>
  <c r="N71" i="11" s="1"/>
  <c r="N37" i="18"/>
  <c r="N71" i="18" s="1"/>
  <c r="Z105" i="11"/>
  <c r="Z122" i="11" s="1"/>
  <c r="P55" i="12"/>
  <c r="AL91" i="18"/>
  <c r="W89" i="18"/>
  <c r="I144" i="30"/>
  <c r="E40" i="11" s="1"/>
  <c r="E22" i="18"/>
  <c r="K37" i="18"/>
  <c r="K71" i="18" s="1"/>
  <c r="M55" i="12"/>
  <c r="K37" i="11"/>
  <c r="K71" i="11" s="1"/>
  <c r="AQ55" i="12"/>
  <c r="AO37" i="11"/>
  <c r="AO71" i="11" s="1"/>
  <c r="AO37" i="18"/>
  <c r="AO71" i="18" s="1"/>
  <c r="W40" i="11"/>
  <c r="W74" i="11" s="1"/>
  <c r="W108" i="11" s="1"/>
  <c r="W125" i="11" s="1"/>
  <c r="Y58" i="12"/>
  <c r="E55" i="18"/>
  <c r="Q37" i="18"/>
  <c r="Q71" i="18" s="1"/>
  <c r="E89" i="11"/>
  <c r="E22" i="11"/>
  <c r="E55" i="11"/>
  <c r="E72" i="11"/>
  <c r="AI90" i="18"/>
  <c r="N89" i="18"/>
  <c r="E54" i="11"/>
  <c r="N90" i="18"/>
  <c r="E56" i="18"/>
  <c r="H91" i="18"/>
  <c r="E21" i="11"/>
  <c r="G39" i="12"/>
  <c r="E21" i="18"/>
  <c r="V55" i="12"/>
  <c r="T37" i="18"/>
  <c r="T71" i="18" s="1"/>
  <c r="T37" i="11"/>
  <c r="T71" i="11" s="1"/>
  <c r="E90" i="11"/>
  <c r="E54" i="18"/>
  <c r="AN55" i="12"/>
  <c r="AL37" i="18"/>
  <c r="AL71" i="18" s="1"/>
  <c r="AL37" i="11"/>
  <c r="AL71" i="11" s="1"/>
  <c r="I141" i="30"/>
  <c r="I143" i="30"/>
  <c r="H39" i="11"/>
  <c r="H73" i="11" s="1"/>
  <c r="H39" i="18"/>
  <c r="H73" i="18" s="1"/>
  <c r="J57" i="12"/>
  <c r="E56" i="11"/>
  <c r="H91" i="11"/>
  <c r="E57" i="11"/>
  <c r="AE55" i="12"/>
  <c r="AC37" i="18"/>
  <c r="AC71" i="18" s="1"/>
  <c r="AC37" i="11"/>
  <c r="AC71" i="11" s="1"/>
  <c r="K88" i="11"/>
  <c r="Y55" i="12"/>
  <c r="W37" i="11"/>
  <c r="W71" i="11" s="1"/>
  <c r="W37" i="18"/>
  <c r="W71" i="18" s="1"/>
  <c r="E57" i="18"/>
  <c r="AF37" i="18"/>
  <c r="AF71" i="18" s="1"/>
  <c r="AH55" i="12"/>
  <c r="AF37" i="11"/>
  <c r="AF71" i="11" s="1"/>
  <c r="AR88" i="11"/>
  <c r="W88" i="11"/>
  <c r="E106" i="11"/>
  <c r="AR37" i="18"/>
  <c r="AR71" i="18" s="1"/>
  <c r="AR37" i="11"/>
  <c r="AR71" i="11" s="1"/>
  <c r="AT55" i="12"/>
  <c r="Q105" i="11"/>
  <c r="Q122" i="11" s="1"/>
  <c r="G41" i="12"/>
  <c r="E23" i="18"/>
  <c r="E23" i="11"/>
  <c r="AO89" i="18"/>
  <c r="E91" i="11" l="1"/>
  <c r="H125" i="11"/>
  <c r="E125" i="11" s="1"/>
  <c r="H21" i="13"/>
  <c r="H38" i="13"/>
  <c r="H72" i="13"/>
  <c r="AO88" i="18"/>
  <c r="AO105" i="11"/>
  <c r="AO122" i="11" s="1"/>
  <c r="N88" i="18"/>
  <c r="K105" i="11"/>
  <c r="K122" i="11" s="1"/>
  <c r="H55" i="13"/>
  <c r="Q88" i="18"/>
  <c r="N105" i="11"/>
  <c r="N122" i="11" s="1"/>
  <c r="E72" i="18"/>
  <c r="E38" i="11"/>
  <c r="H75" i="13"/>
  <c r="E38" i="18"/>
  <c r="H74" i="13"/>
  <c r="H24" i="13"/>
  <c r="H23" i="13"/>
  <c r="H57" i="13"/>
  <c r="E74" i="18"/>
  <c r="H58" i="13"/>
  <c r="H40" i="13"/>
  <c r="H41" i="13"/>
  <c r="E89" i="18"/>
  <c r="K88" i="18"/>
  <c r="E91" i="18"/>
  <c r="E108" i="11"/>
  <c r="E74" i="11"/>
  <c r="G58" i="12"/>
  <c r="E40" i="18"/>
  <c r="E123" i="11"/>
  <c r="H107" i="11"/>
  <c r="H124" i="11" s="1"/>
  <c r="E73" i="11"/>
  <c r="AL88" i="18"/>
  <c r="G57" i="12"/>
  <c r="E39" i="18"/>
  <c r="E39" i="11"/>
  <c r="T105" i="11"/>
  <c r="T122" i="11" s="1"/>
  <c r="AL105" i="11"/>
  <c r="AL122" i="11" s="1"/>
  <c r="AF88" i="18"/>
  <c r="T88" i="18"/>
  <c r="AC105" i="11"/>
  <c r="AC122" i="11" s="1"/>
  <c r="E71" i="18"/>
  <c r="H90" i="18"/>
  <c r="E73" i="18"/>
  <c r="W88" i="18"/>
  <c r="AC88" i="18"/>
  <c r="G55" i="12"/>
  <c r="E37" i="18"/>
  <c r="E37" i="11"/>
  <c r="AR88" i="18"/>
  <c r="AF105" i="11"/>
  <c r="AF122" i="11" s="1"/>
  <c r="AR105" i="11"/>
  <c r="AR122" i="11" s="1"/>
  <c r="W105" i="11"/>
  <c r="W122" i="11" s="1"/>
  <c r="E71" i="11"/>
  <c r="E88" i="11"/>
  <c r="E107" i="11" l="1"/>
  <c r="E90" i="18"/>
  <c r="E105" i="11"/>
  <c r="E88" i="18"/>
  <c r="E122" i="11" l="1"/>
  <c r="E124" i="11"/>
  <c r="AI92" i="30" l="1"/>
  <c r="AI145" i="30" s="1"/>
  <c r="T92" i="30"/>
  <c r="T145" i="30" s="1"/>
  <c r="AF92" i="30"/>
  <c r="AF145" i="30" s="1"/>
  <c r="AK92" i="30"/>
  <c r="AK145" i="30" s="1"/>
  <c r="Z92" i="30"/>
  <c r="Z145" i="30" s="1"/>
  <c r="AU92" i="30"/>
  <c r="AU145" i="30" s="1"/>
  <c r="AE92" i="30"/>
  <c r="AE145" i="30" s="1"/>
  <c r="AB92" i="30"/>
  <c r="AB145" i="30" s="1"/>
  <c r="M92" i="30"/>
  <c r="M145" i="30" s="1"/>
  <c r="S92" i="30"/>
  <c r="S145" i="30" s="1"/>
  <c r="AW92" i="30"/>
  <c r="AW145" i="30" s="1"/>
  <c r="AX92" i="30"/>
  <c r="AX145" i="30" s="1"/>
  <c r="AR92" i="30"/>
  <c r="AR145" i="30" s="1"/>
  <c r="AN92" i="30"/>
  <c r="AN145" i="30" s="1"/>
  <c r="V92" i="30"/>
  <c r="V145" i="30" s="1"/>
  <c r="AO92" i="30"/>
  <c r="AO145" i="30" s="1"/>
  <c r="AH92" i="30"/>
  <c r="AH145" i="30" s="1"/>
  <c r="R92" i="30"/>
  <c r="R145" i="30" s="1"/>
  <c r="AV92" i="30"/>
  <c r="AV145" i="30" s="1"/>
  <c r="J92" i="30"/>
  <c r="J145" i="30" s="1"/>
  <c r="L69" i="30" l="1"/>
  <c r="L92" i="30"/>
  <c r="L145" i="30" s="1"/>
  <c r="J139" i="30"/>
  <c r="J193" i="30"/>
  <c r="P69" i="30"/>
  <c r="P92" i="30"/>
  <c r="P145" i="30" s="1"/>
  <c r="AD69" i="30"/>
  <c r="AD92" i="30"/>
  <c r="AD145" i="30" s="1"/>
  <c r="V193" i="30"/>
  <c r="V139" i="30"/>
  <c r="AW139" i="30"/>
  <c r="AW193" i="30"/>
  <c r="M139" i="30"/>
  <c r="M193" i="30"/>
  <c r="R139" i="30"/>
  <c r="R193" i="30"/>
  <c r="AX193" i="30"/>
  <c r="AX139" i="30"/>
  <c r="O69" i="30"/>
  <c r="O92" i="30"/>
  <c r="O145" i="30" s="1"/>
  <c r="AR139" i="30"/>
  <c r="AR193" i="30"/>
  <c r="Z139" i="30"/>
  <c r="Z193" i="30"/>
  <c r="Y69" i="30"/>
  <c r="Y92" i="30"/>
  <c r="Y145" i="30" s="1"/>
  <c r="AM69" i="30"/>
  <c r="AM92" i="30"/>
  <c r="AM145" i="30" s="1"/>
  <c r="AF193" i="30"/>
  <c r="AF139" i="30"/>
  <c r="AV193" i="30"/>
  <c r="AV139" i="30"/>
  <c r="AR35" i="18" s="1"/>
  <c r="AP69" i="30"/>
  <c r="AP92" i="30"/>
  <c r="AP145" i="30" s="1"/>
  <c r="AA69" i="30"/>
  <c r="AA92" i="30"/>
  <c r="AA145" i="30" s="1"/>
  <c r="AC69" i="30"/>
  <c r="AC92" i="30"/>
  <c r="AC145" i="30" s="1"/>
  <c r="AO193" i="30"/>
  <c r="AO139" i="30"/>
  <c r="AN139" i="30"/>
  <c r="AN193" i="30"/>
  <c r="AS69" i="30"/>
  <c r="AS92" i="30"/>
  <c r="AS145" i="30" s="1"/>
  <c r="S139" i="30"/>
  <c r="S193" i="30"/>
  <c r="AQ69" i="30"/>
  <c r="AQ92" i="30"/>
  <c r="AQ145" i="30" s="1"/>
  <c r="AM41" i="11" s="1"/>
  <c r="AM75" i="11" s="1"/>
  <c r="AM69" i="11" s="1"/>
  <c r="X69" i="30"/>
  <c r="X92" i="30"/>
  <c r="X145" i="30" s="1"/>
  <c r="AB193" i="30"/>
  <c r="AB139" i="30"/>
  <c r="AL69" i="30"/>
  <c r="AL92" i="30"/>
  <c r="AL145" i="30" s="1"/>
  <c r="AJ69" i="30"/>
  <c r="AJ92" i="30"/>
  <c r="AJ145" i="30" s="1"/>
  <c r="AE193" i="30"/>
  <c r="AE139" i="30"/>
  <c r="AU139" i="30"/>
  <c r="AU193" i="30"/>
  <c r="AT69" i="30"/>
  <c r="AT92" i="30"/>
  <c r="AT145" i="30" s="1"/>
  <c r="U69" i="30"/>
  <c r="U92" i="30"/>
  <c r="U145" i="30" s="1"/>
  <c r="Q41" i="18" s="1"/>
  <c r="Q75" i="18" s="1"/>
  <c r="Q69" i="18" s="1"/>
  <c r="Q175" i="18" s="1"/>
  <c r="AK193" i="30"/>
  <c r="AK139" i="30"/>
  <c r="K69" i="30"/>
  <c r="K92" i="30"/>
  <c r="K145" i="30" s="1"/>
  <c r="AG69" i="30"/>
  <c r="AG92" i="30"/>
  <c r="AG145" i="30" s="1"/>
  <c r="AH193" i="30"/>
  <c r="AH139" i="30"/>
  <c r="T193" i="30"/>
  <c r="T139" i="30"/>
  <c r="W69" i="30"/>
  <c r="W92" i="30"/>
  <c r="W145" i="30" s="1"/>
  <c r="S41" i="11" s="1"/>
  <c r="S75" i="11" s="1"/>
  <c r="S69" i="11" s="1"/>
  <c r="AI193" i="30"/>
  <c r="AI139" i="30"/>
  <c r="Q69" i="30"/>
  <c r="Q92" i="30"/>
  <c r="Q145" i="30" s="1"/>
  <c r="M41" i="18" s="1"/>
  <c r="M75" i="18" s="1"/>
  <c r="M69" i="18" s="1"/>
  <c r="M175" i="18" s="1"/>
  <c r="N69" i="30"/>
  <c r="N92" i="30"/>
  <c r="N145" i="30" s="1"/>
  <c r="AO86" i="30"/>
  <c r="AO69" i="30"/>
  <c r="AN162" i="30"/>
  <c r="AN194" i="30" s="1"/>
  <c r="AN69" i="30"/>
  <c r="AW86" i="30"/>
  <c r="AW69" i="30"/>
  <c r="S86" i="30"/>
  <c r="S69" i="30"/>
  <c r="AR86" i="30"/>
  <c r="AR69" i="30"/>
  <c r="AE86" i="30"/>
  <c r="AE69" i="30"/>
  <c r="AU86" i="30"/>
  <c r="AU69" i="30"/>
  <c r="Z162" i="30"/>
  <c r="Z194" i="30" s="1"/>
  <c r="Z69" i="30"/>
  <c r="J86" i="30"/>
  <c r="J69" i="30"/>
  <c r="AK162" i="30"/>
  <c r="AK69" i="30"/>
  <c r="M86" i="30"/>
  <c r="M69" i="30"/>
  <c r="AH162" i="30"/>
  <c r="AH69" i="30"/>
  <c r="AF162" i="30"/>
  <c r="AF194" i="30" s="1"/>
  <c r="AF69" i="30"/>
  <c r="AV162" i="30"/>
  <c r="AT42" i="12" s="1"/>
  <c r="AV69" i="30"/>
  <c r="AX162" i="30"/>
  <c r="AX69" i="30"/>
  <c r="AB162" i="30"/>
  <c r="AB69" i="30"/>
  <c r="T162" i="30"/>
  <c r="T69" i="30"/>
  <c r="AI162" i="30"/>
  <c r="AI194" i="30" s="1"/>
  <c r="AI69" i="30"/>
  <c r="V86" i="30"/>
  <c r="V69" i="30"/>
  <c r="R162" i="30"/>
  <c r="R69" i="30"/>
  <c r="J162" i="30"/>
  <c r="J194" i="30" s="1"/>
  <c r="L86" i="30"/>
  <c r="K86" i="30"/>
  <c r="AV86" i="30"/>
  <c r="AH86" i="30"/>
  <c r="AN86" i="30"/>
  <c r="AI86" i="30"/>
  <c r="Z86" i="30"/>
  <c r="AB86" i="30"/>
  <c r="AK86" i="30"/>
  <c r="R86" i="30"/>
  <c r="T86" i="30"/>
  <c r="U162" i="30"/>
  <c r="U194" i="30" s="1"/>
  <c r="Y86" i="30"/>
  <c r="AX86" i="30"/>
  <c r="AF86" i="30"/>
  <c r="AM162" i="30"/>
  <c r="AG162" i="30"/>
  <c r="AG194" i="30" s="1"/>
  <c r="Q162" i="30"/>
  <c r="P162" i="30"/>
  <c r="X41" i="11"/>
  <c r="X75" i="11" s="1"/>
  <c r="AL162" i="30"/>
  <c r="AL194" i="30" s="1"/>
  <c r="Y162" i="30"/>
  <c r="Y194" i="30" s="1"/>
  <c r="AJ162" i="30"/>
  <c r="AJ194" i="30" s="1"/>
  <c r="K162" i="30"/>
  <c r="K194" i="30" s="1"/>
  <c r="W162" i="30"/>
  <c r="AQ162" i="30"/>
  <c r="AS162" i="30"/>
  <c r="AD162" i="30"/>
  <c r="F41" i="11"/>
  <c r="F75" i="11" s="1"/>
  <c r="F69" i="11" s="1"/>
  <c r="H59" i="12"/>
  <c r="F41" i="18"/>
  <c r="F75" i="18" s="1"/>
  <c r="F69" i="18" s="1"/>
  <c r="F175" i="18" s="1"/>
  <c r="AD41" i="18"/>
  <c r="AD75" i="18" s="1"/>
  <c r="AD69" i="18" s="1"/>
  <c r="AD175" i="18" s="1"/>
  <c r="AF59" i="12"/>
  <c r="AD41" i="11"/>
  <c r="AD75" i="11" s="1"/>
  <c r="AD69" i="11" s="1"/>
  <c r="I75" i="30"/>
  <c r="L162" i="30"/>
  <c r="L194" i="30" s="1"/>
  <c r="AR41" i="11"/>
  <c r="AR75" i="11" s="1"/>
  <c r="AR69" i="11" s="1"/>
  <c r="AT59" i="12"/>
  <c r="I59" i="12"/>
  <c r="G41" i="18"/>
  <c r="G75" i="18" s="1"/>
  <c r="G69" i="18" s="1"/>
  <c r="G175" i="18" s="1"/>
  <c r="X162" i="30"/>
  <c r="X194" i="30" s="1"/>
  <c r="O162" i="30"/>
  <c r="O194" i="30" s="1"/>
  <c r="AP162" i="30"/>
  <c r="AP194" i="30" s="1"/>
  <c r="AA162" i="30"/>
  <c r="AA194" i="30" s="1"/>
  <c r="AT162" i="30"/>
  <c r="AT194" i="30" s="1"/>
  <c r="AR41" i="18"/>
  <c r="AR75" i="18" s="1"/>
  <c r="AR69" i="18" s="1"/>
  <c r="AR175" i="18" s="1"/>
  <c r="S162" i="30"/>
  <c r="S194" i="30" s="1"/>
  <c r="AV42" i="12"/>
  <c r="AT24" i="11"/>
  <c r="AT58" i="11" s="1"/>
  <c r="AT52" i="11" s="1"/>
  <c r="AW162" i="30"/>
  <c r="AW194" i="30" s="1"/>
  <c r="M162" i="30"/>
  <c r="M194" i="30" s="1"/>
  <c r="AI59" i="12"/>
  <c r="AG41" i="18"/>
  <c r="AG75" i="18" s="1"/>
  <c r="AG69" i="18" s="1"/>
  <c r="AG175" i="18" s="1"/>
  <c r="AG41" i="11"/>
  <c r="AG75" i="11" s="1"/>
  <c r="AG69" i="11" s="1"/>
  <c r="AR162" i="30"/>
  <c r="AR194" i="30" s="1"/>
  <c r="AO162" i="30"/>
  <c r="AO194" i="30" s="1"/>
  <c r="V162" i="30"/>
  <c r="V194" i="30" s="1"/>
  <c r="AE162" i="30"/>
  <c r="AE194" i="30" s="1"/>
  <c r="AU162" i="30"/>
  <c r="AU194" i="30" s="1"/>
  <c r="P41" i="18"/>
  <c r="P75" i="18" s="1"/>
  <c r="P69" i="18" s="1"/>
  <c r="P175" i="18" s="1"/>
  <c r="R59" i="12"/>
  <c r="P41" i="11"/>
  <c r="P75" i="11" s="1"/>
  <c r="P69" i="11" s="1"/>
  <c r="AC162" i="30"/>
  <c r="AC194" i="30" s="1"/>
  <c r="N162" i="30"/>
  <c r="N194" i="30" s="1"/>
  <c r="AI83" i="12" l="1"/>
  <c r="AI100" i="12" s="1"/>
  <c r="AI82" i="12"/>
  <c r="AI99" i="12" s="1"/>
  <c r="AI81" i="12"/>
  <c r="AI98" i="12" s="1"/>
  <c r="H83" i="12"/>
  <c r="H100" i="12" s="1"/>
  <c r="H82" i="12"/>
  <c r="H99" i="12" s="1"/>
  <c r="H81" i="12"/>
  <c r="H98" i="12" s="1"/>
  <c r="I82" i="12"/>
  <c r="I99" i="12" s="1"/>
  <c r="I83" i="12"/>
  <c r="I100" i="12" s="1"/>
  <c r="I81" i="12"/>
  <c r="I98" i="12" s="1"/>
  <c r="AT83" i="12"/>
  <c r="AT100" i="12" s="1"/>
  <c r="AT82" i="12"/>
  <c r="AT99" i="12" s="1"/>
  <c r="AT81" i="12"/>
  <c r="AT98" i="12" s="1"/>
  <c r="R81" i="12"/>
  <c r="R98" i="12" s="1"/>
  <c r="R83" i="12"/>
  <c r="R100" i="12" s="1"/>
  <c r="R82" i="12"/>
  <c r="R99" i="12" s="1"/>
  <c r="AF83" i="12"/>
  <c r="AF100" i="12" s="1"/>
  <c r="AF82" i="12"/>
  <c r="AF99" i="12" s="1"/>
  <c r="AF81" i="12"/>
  <c r="AF98" i="12" s="1"/>
  <c r="AT71" i="12"/>
  <c r="AT93" i="12" s="1"/>
  <c r="AT72" i="12"/>
  <c r="AT94" i="12" s="1"/>
  <c r="AT73" i="12"/>
  <c r="AT95" i="12" s="1"/>
  <c r="AV71" i="12"/>
  <c r="AV93" i="12" s="1"/>
  <c r="AV73" i="12"/>
  <c r="AV95" i="12" s="1"/>
  <c r="AV72" i="12"/>
  <c r="AV94" i="12" s="1"/>
  <c r="P86" i="30"/>
  <c r="X86" i="30"/>
  <c r="AM86" i="30"/>
  <c r="AD86" i="30"/>
  <c r="AC86" i="30"/>
  <c r="AQ86" i="30"/>
  <c r="AL86" i="30"/>
  <c r="AA86" i="30"/>
  <c r="Q86" i="30"/>
  <c r="S59" i="12"/>
  <c r="O86" i="30"/>
  <c r="AP86" i="30"/>
  <c r="U86" i="30"/>
  <c r="U139" i="30"/>
  <c r="Q35" i="18" s="1"/>
  <c r="U193" i="30"/>
  <c r="U192" i="30" s="1"/>
  <c r="O193" i="30"/>
  <c r="O139" i="30"/>
  <c r="AA193" i="30"/>
  <c r="AA139" i="30"/>
  <c r="AT86" i="30"/>
  <c r="AJ139" i="30"/>
  <c r="AJ193" i="30"/>
  <c r="AP139" i="30"/>
  <c r="AP193" i="30"/>
  <c r="AR24" i="18"/>
  <c r="AR58" i="18" s="1"/>
  <c r="AR52" i="18" s="1"/>
  <c r="AR176" i="18" s="1"/>
  <c r="W193" i="30"/>
  <c r="W139" i="30"/>
  <c r="S35" i="18" s="1"/>
  <c r="AL193" i="30"/>
  <c r="AL139" i="30"/>
  <c r="AC139" i="30"/>
  <c r="AC193" i="30"/>
  <c r="AS86" i="30"/>
  <c r="N86" i="30"/>
  <c r="AD193" i="30"/>
  <c r="AD139" i="30"/>
  <c r="X139" i="30"/>
  <c r="X193" i="30"/>
  <c r="AM139" i="30"/>
  <c r="AM193" i="30"/>
  <c r="P139" i="30"/>
  <c r="L35" i="18" s="1"/>
  <c r="P193" i="30"/>
  <c r="W86" i="30"/>
  <c r="AT139" i="30"/>
  <c r="AT193" i="30"/>
  <c r="N139" i="30"/>
  <c r="N193" i="30"/>
  <c r="AL42" i="12"/>
  <c r="AG193" i="30"/>
  <c r="AG139" i="30"/>
  <c r="AC35" i="18" s="1"/>
  <c r="AQ139" i="30"/>
  <c r="AM35" i="11" s="1"/>
  <c r="AQ193" i="30"/>
  <c r="Y139" i="30"/>
  <c r="U35" i="18" s="1"/>
  <c r="Y193" i="30"/>
  <c r="Q139" i="30"/>
  <c r="M35" i="18" s="1"/>
  <c r="Q193" i="30"/>
  <c r="AJ24" i="18"/>
  <c r="AJ58" i="18" s="1"/>
  <c r="AJ52" i="18" s="1"/>
  <c r="AJ176" i="18" s="1"/>
  <c r="AJ24" i="11"/>
  <c r="AJ58" i="11" s="1"/>
  <c r="AJ52" i="11" s="1"/>
  <c r="AJ86" i="30"/>
  <c r="AB24" i="11"/>
  <c r="AB58" i="11" s="1"/>
  <c r="AB52" i="11" s="1"/>
  <c r="AG86" i="30"/>
  <c r="K193" i="30"/>
  <c r="K192" i="30" s="1"/>
  <c r="K139" i="30"/>
  <c r="G35" i="11" s="1"/>
  <c r="L193" i="30"/>
  <c r="L139" i="30"/>
  <c r="AS139" i="30"/>
  <c r="AS193" i="30"/>
  <c r="AB24" i="18"/>
  <c r="AB58" i="18" s="1"/>
  <c r="AB52" i="18" s="1"/>
  <c r="AB176" i="18" s="1"/>
  <c r="AD42" i="12"/>
  <c r="AQ156" i="30"/>
  <c r="AM18" i="11" s="1"/>
  <c r="AQ194" i="30"/>
  <c r="AS156" i="30"/>
  <c r="AQ36" i="12" s="1"/>
  <c r="AS194" i="30"/>
  <c r="P156" i="30"/>
  <c r="L18" i="11" s="1"/>
  <c r="P194" i="30"/>
  <c r="AD156" i="30"/>
  <c r="AB36" i="12" s="1"/>
  <c r="AD194" i="30"/>
  <c r="Q156" i="30"/>
  <c r="M18" i="11" s="1"/>
  <c r="Q194" i="30"/>
  <c r="P24" i="18"/>
  <c r="P58" i="18" s="1"/>
  <c r="P92" i="18" s="1"/>
  <c r="P86" i="18" s="1"/>
  <c r="T194" i="30"/>
  <c r="T192" i="30" s="1"/>
  <c r="AM156" i="30"/>
  <c r="AI18" i="18" s="1"/>
  <c r="AM194" i="30"/>
  <c r="AB156" i="30"/>
  <c r="X18" i="18" s="1"/>
  <c r="AB194" i="30"/>
  <c r="W156" i="30"/>
  <c r="S18" i="11" s="1"/>
  <c r="W194" i="30"/>
  <c r="AI42" i="12"/>
  <c r="AK194" i="30"/>
  <c r="AK192" i="30" s="1"/>
  <c r="N24" i="18"/>
  <c r="N58" i="18" s="1"/>
  <c r="N52" i="18" s="1"/>
  <c r="N176" i="18" s="1"/>
  <c r="R194" i="30"/>
  <c r="AT24" i="18"/>
  <c r="AT58" i="18" s="1"/>
  <c r="AT52" i="18" s="1"/>
  <c r="AT176" i="18" s="1"/>
  <c r="AX194" i="30"/>
  <c r="AX192" i="30" s="1"/>
  <c r="AV156" i="30"/>
  <c r="AR18" i="18" s="1"/>
  <c r="AV194" i="30"/>
  <c r="AV192" i="30" s="1"/>
  <c r="AD24" i="18"/>
  <c r="AD58" i="18" s="1"/>
  <c r="AD52" i="18" s="1"/>
  <c r="AD176" i="18" s="1"/>
  <c r="AH194" i="30"/>
  <c r="AH192" i="30" s="1"/>
  <c r="V24" i="11"/>
  <c r="V58" i="11" s="1"/>
  <c r="V52" i="11" s="1"/>
  <c r="X42" i="12"/>
  <c r="V24" i="18"/>
  <c r="V58" i="18" s="1"/>
  <c r="V52" i="18" s="1"/>
  <c r="V176" i="18" s="1"/>
  <c r="AE24" i="11"/>
  <c r="AE58" i="11" s="1"/>
  <c r="AE52" i="11" s="1"/>
  <c r="AE24" i="18"/>
  <c r="AE58" i="18" s="1"/>
  <c r="AE52" i="18" s="1"/>
  <c r="AE176" i="18" s="1"/>
  <c r="P24" i="11"/>
  <c r="P58" i="11" s="1"/>
  <c r="P52" i="11" s="1"/>
  <c r="AG42" i="12"/>
  <c r="AR24" i="11"/>
  <c r="AR58" i="11" s="1"/>
  <c r="AR52" i="11" s="1"/>
  <c r="AF42" i="12"/>
  <c r="AD24" i="11"/>
  <c r="AD58" i="11" s="1"/>
  <c r="AD52" i="11" s="1"/>
  <c r="AG24" i="11"/>
  <c r="AG58" i="11" s="1"/>
  <c r="AG52" i="11" s="1"/>
  <c r="R42" i="12"/>
  <c r="X24" i="11"/>
  <c r="X58" i="11" s="1"/>
  <c r="X52" i="11" s="1"/>
  <c r="Z42" i="12"/>
  <c r="X24" i="18"/>
  <c r="X58" i="18" s="1"/>
  <c r="X52" i="18" s="1"/>
  <c r="X176" i="18" s="1"/>
  <c r="P42" i="12"/>
  <c r="AG24" i="18"/>
  <c r="AG58" i="18" s="1"/>
  <c r="AG52" i="18" s="1"/>
  <c r="AG176" i="18" s="1"/>
  <c r="AV179" i="30"/>
  <c r="AU76" i="13" s="1"/>
  <c r="AU70" i="13" s="1"/>
  <c r="AU196" i="13" s="1"/>
  <c r="AC179" i="30"/>
  <c r="AC156" i="30"/>
  <c r="AA179" i="30"/>
  <c r="AA156" i="30"/>
  <c r="N179" i="30"/>
  <c r="N156" i="30"/>
  <c r="AW179" i="30"/>
  <c r="AW156" i="30"/>
  <c r="AP179" i="30"/>
  <c r="AP156" i="30"/>
  <c r="AL179" i="30"/>
  <c r="AL156" i="30"/>
  <c r="AH18" i="11" s="1"/>
  <c r="H42" i="12"/>
  <c r="J156" i="30"/>
  <c r="H36" i="12" s="1"/>
  <c r="X109" i="11"/>
  <c r="X69" i="11"/>
  <c r="R179" i="30"/>
  <c r="R156" i="30"/>
  <c r="N18" i="18" s="1"/>
  <c r="AK179" i="30"/>
  <c r="AK156" i="30"/>
  <c r="AG18" i="18" s="1"/>
  <c r="N24" i="11"/>
  <c r="N58" i="11" s="1"/>
  <c r="N52" i="11" s="1"/>
  <c r="X179" i="30"/>
  <c r="X156" i="30"/>
  <c r="AO179" i="30"/>
  <c r="AO156" i="30"/>
  <c r="L179" i="30"/>
  <c r="L156" i="30"/>
  <c r="AG156" i="30"/>
  <c r="AC18" i="11" s="1"/>
  <c r="AR179" i="30"/>
  <c r="AR156" i="30"/>
  <c r="AI179" i="30"/>
  <c r="AI156" i="30"/>
  <c r="AE18" i="18" s="1"/>
  <c r="Z179" i="30"/>
  <c r="Z156" i="30"/>
  <c r="X36" i="12" s="1"/>
  <c r="T179" i="30"/>
  <c r="T156" i="30"/>
  <c r="P18" i="18" s="1"/>
  <c r="S179" i="30"/>
  <c r="S156" i="30"/>
  <c r="Q24" i="18"/>
  <c r="Q58" i="18" s="1"/>
  <c r="Q92" i="18" s="1"/>
  <c r="Q86" i="18" s="1"/>
  <c r="U156" i="30"/>
  <c r="Q18" i="18" s="1"/>
  <c r="AX179" i="30"/>
  <c r="AX156" i="30"/>
  <c r="AV36" i="12" s="1"/>
  <c r="O179" i="30"/>
  <c r="O156" i="30"/>
  <c r="M179" i="30"/>
  <c r="M156" i="30"/>
  <c r="AF179" i="30"/>
  <c r="AF156" i="30"/>
  <c r="AB18" i="11" s="1"/>
  <c r="G24" i="11"/>
  <c r="G58" i="11" s="1"/>
  <c r="G52" i="11" s="1"/>
  <c r="K156" i="30"/>
  <c r="G18" i="11" s="1"/>
  <c r="AH179" i="30"/>
  <c r="AH156" i="30"/>
  <c r="AD18" i="11" s="1"/>
  <c r="AN179" i="30"/>
  <c r="AN156" i="30"/>
  <c r="AJ18" i="18" s="1"/>
  <c r="AU179" i="30"/>
  <c r="AU156" i="30"/>
  <c r="AE179" i="30"/>
  <c r="AE156" i="30"/>
  <c r="AT179" i="30"/>
  <c r="AT156" i="30"/>
  <c r="AF24" i="18"/>
  <c r="AF58" i="18" s="1"/>
  <c r="AJ156" i="30"/>
  <c r="AH36" i="12" s="1"/>
  <c r="V179" i="30"/>
  <c r="V156" i="30"/>
  <c r="W42" i="12"/>
  <c r="Y156" i="30"/>
  <c r="W36" i="12" s="1"/>
  <c r="AB179" i="30"/>
  <c r="AM179" i="30"/>
  <c r="AK42" i="12"/>
  <c r="F24" i="18"/>
  <c r="F58" i="18" s="1"/>
  <c r="J192" i="30"/>
  <c r="AH24" i="18"/>
  <c r="AH58" i="18" s="1"/>
  <c r="F24" i="11"/>
  <c r="F58" i="11" s="1"/>
  <c r="U24" i="18"/>
  <c r="U58" i="18" s="1"/>
  <c r="AH24" i="11"/>
  <c r="AH58" i="11" s="1"/>
  <c r="AJ42" i="12"/>
  <c r="I42" i="12"/>
  <c r="AT53" i="12"/>
  <c r="G24" i="18"/>
  <c r="G58" i="18" s="1"/>
  <c r="AF24" i="11"/>
  <c r="AF58" i="11" s="1"/>
  <c r="AI24" i="11"/>
  <c r="AI58" i="11" s="1"/>
  <c r="AI52" i="11" s="1"/>
  <c r="S42" i="12"/>
  <c r="Q24" i="11"/>
  <c r="Q58" i="11" s="1"/>
  <c r="Q52" i="11" s="1"/>
  <c r="W179" i="30"/>
  <c r="AG179" i="30"/>
  <c r="M41" i="11"/>
  <c r="M75" i="11" s="1"/>
  <c r="Q179" i="30"/>
  <c r="G41" i="11"/>
  <c r="G75" i="11" s="1"/>
  <c r="G69" i="11" s="1"/>
  <c r="K179" i="30"/>
  <c r="Q41" i="11"/>
  <c r="Q75" i="11" s="1"/>
  <c r="Q69" i="11" s="1"/>
  <c r="U179" i="30"/>
  <c r="AJ179" i="30"/>
  <c r="U41" i="11"/>
  <c r="U75" i="11" s="1"/>
  <c r="U69" i="11" s="1"/>
  <c r="Y179" i="30"/>
  <c r="AQ179" i="30"/>
  <c r="AH42" i="12"/>
  <c r="Z24" i="18"/>
  <c r="Z58" i="18" s="1"/>
  <c r="AD179" i="30"/>
  <c r="J179" i="30"/>
  <c r="M24" i="11"/>
  <c r="M58" i="11" s="1"/>
  <c r="AO24" i="18"/>
  <c r="AO58" i="18" s="1"/>
  <c r="AS179" i="30"/>
  <c r="N59" i="12"/>
  <c r="P179" i="30"/>
  <c r="AR35" i="11"/>
  <c r="AM41" i="18"/>
  <c r="AM75" i="18" s="1"/>
  <c r="O59" i="12"/>
  <c r="AO59" i="12"/>
  <c r="M24" i="18"/>
  <c r="M58" i="18" s="1"/>
  <c r="AO42" i="12"/>
  <c r="O42" i="12"/>
  <c r="AM24" i="18"/>
  <c r="AM58" i="18" s="1"/>
  <c r="AM24" i="11"/>
  <c r="AM58" i="11" s="1"/>
  <c r="AM52" i="11" s="1"/>
  <c r="N42" i="12"/>
  <c r="S24" i="11"/>
  <c r="S58" i="11" s="1"/>
  <c r="AQ59" i="12"/>
  <c r="S24" i="18"/>
  <c r="S58" i="18" s="1"/>
  <c r="U59" i="12"/>
  <c r="AC24" i="18"/>
  <c r="AC58" i="18" s="1"/>
  <c r="U42" i="12"/>
  <c r="S41" i="18"/>
  <c r="S75" i="18" s="1"/>
  <c r="AE42" i="12"/>
  <c r="AC41" i="11"/>
  <c r="AC75" i="11" s="1"/>
  <c r="AE59" i="12"/>
  <c r="AC24" i="11"/>
  <c r="AC58" i="11" s="1"/>
  <c r="AC41" i="18"/>
  <c r="AC75" i="18" s="1"/>
  <c r="I92" i="30"/>
  <c r="L41" i="11"/>
  <c r="L75" i="11" s="1"/>
  <c r="L24" i="11"/>
  <c r="L58" i="11" s="1"/>
  <c r="AO24" i="11"/>
  <c r="AO58" i="11" s="1"/>
  <c r="Z59" i="12"/>
  <c r="U24" i="11"/>
  <c r="U58" i="11" s="1"/>
  <c r="W59" i="12"/>
  <c r="Z24" i="11"/>
  <c r="Z58" i="11" s="1"/>
  <c r="Z52" i="11" s="1"/>
  <c r="U41" i="18"/>
  <c r="U75" i="18" s="1"/>
  <c r="L41" i="18"/>
  <c r="L75" i="18" s="1"/>
  <c r="L69" i="18" s="1"/>
  <c r="L175" i="18" s="1"/>
  <c r="AB42" i="12"/>
  <c r="AQ42" i="12"/>
  <c r="X41" i="18"/>
  <c r="X75" i="18" s="1"/>
  <c r="L24" i="18"/>
  <c r="L58" i="18" s="1"/>
  <c r="AI24" i="18"/>
  <c r="AI58" i="18" s="1"/>
  <c r="AG35" i="11"/>
  <c r="AG35" i="18"/>
  <c r="AI53" i="12"/>
  <c r="P59" i="12"/>
  <c r="N41" i="18"/>
  <c r="N75" i="18" s="1"/>
  <c r="N69" i="18" s="1"/>
  <c r="N175" i="18" s="1"/>
  <c r="N41" i="11"/>
  <c r="N75" i="11" s="1"/>
  <c r="N69" i="11" s="1"/>
  <c r="F109" i="11"/>
  <c r="F103" i="11" s="1"/>
  <c r="F210" i="11" s="1"/>
  <c r="X35" i="18"/>
  <c r="X35" i="11"/>
  <c r="Z53" i="12"/>
  <c r="AV59" i="12"/>
  <c r="AT41" i="11"/>
  <c r="AT75" i="11" s="1"/>
  <c r="AT69" i="11" s="1"/>
  <c r="AT41" i="18"/>
  <c r="AT75" i="18" s="1"/>
  <c r="AT69" i="18" s="1"/>
  <c r="AT175" i="18" s="1"/>
  <c r="P109" i="11"/>
  <c r="P103" i="11" s="1"/>
  <c r="P210" i="11" s="1"/>
  <c r="AK24" i="18"/>
  <c r="AK58" i="18" s="1"/>
  <c r="AM42" i="12"/>
  <c r="AK24" i="11"/>
  <c r="AK58" i="11" s="1"/>
  <c r="AK52" i="11" s="1"/>
  <c r="AG59" i="12"/>
  <c r="AE41" i="18"/>
  <c r="AE75" i="18" s="1"/>
  <c r="AE69" i="18" s="1"/>
  <c r="AE175" i="18" s="1"/>
  <c r="AI192" i="30"/>
  <c r="AE41" i="11"/>
  <c r="AE75" i="11" s="1"/>
  <c r="AE69" i="11" s="1"/>
  <c r="P35" i="18"/>
  <c r="P35" i="11"/>
  <c r="R53" i="12"/>
  <c r="AH41" i="18"/>
  <c r="AH75" i="18" s="1"/>
  <c r="AH69" i="18" s="1"/>
  <c r="AH175" i="18" s="1"/>
  <c r="AH41" i="11"/>
  <c r="AH75" i="11" s="1"/>
  <c r="AH69" i="11" s="1"/>
  <c r="AJ59" i="12"/>
  <c r="AM109" i="11"/>
  <c r="AM103" i="11" s="1"/>
  <c r="AM210" i="11" s="1"/>
  <c r="AT92" i="11"/>
  <c r="J24" i="18"/>
  <c r="J58" i="18" s="1"/>
  <c r="L42" i="12"/>
  <c r="J24" i="11"/>
  <c r="J58" i="11" s="1"/>
  <c r="J52" i="11" s="1"/>
  <c r="AN24" i="18"/>
  <c r="AN58" i="18" s="1"/>
  <c r="AN24" i="11"/>
  <c r="AN58" i="11" s="1"/>
  <c r="AN52" i="11" s="1"/>
  <c r="AP42" i="12"/>
  <c r="Q42" i="12"/>
  <c r="O24" i="18"/>
  <c r="O58" i="18" s="1"/>
  <c r="O24" i="11"/>
  <c r="O58" i="11" s="1"/>
  <c r="O52" i="11" s="1"/>
  <c r="AP24" i="18"/>
  <c r="AP58" i="18" s="1"/>
  <c r="AR42" i="12"/>
  <c r="AP24" i="11"/>
  <c r="AP58" i="11" s="1"/>
  <c r="AP52" i="11" s="1"/>
  <c r="S109" i="11"/>
  <c r="S103" i="11" s="1"/>
  <c r="S210" i="11" s="1"/>
  <c r="I24" i="18"/>
  <c r="I58" i="18" s="1"/>
  <c r="I24" i="11"/>
  <c r="I58" i="11" s="1"/>
  <c r="I52" i="11" s="1"/>
  <c r="K42" i="12"/>
  <c r="AB41" i="18"/>
  <c r="AB75" i="18" s="1"/>
  <c r="AB69" i="18" s="1"/>
  <c r="AB175" i="18" s="1"/>
  <c r="AF192" i="30"/>
  <c r="AD59" i="12"/>
  <c r="AB41" i="11"/>
  <c r="AB75" i="11" s="1"/>
  <c r="AB69" i="11" s="1"/>
  <c r="AL59" i="12"/>
  <c r="AN192" i="30"/>
  <c r="AJ41" i="18"/>
  <c r="AJ75" i="18" s="1"/>
  <c r="AJ69" i="18" s="1"/>
  <c r="AJ175" i="18" s="1"/>
  <c r="AJ41" i="11"/>
  <c r="AJ75" i="11" s="1"/>
  <c r="AJ69" i="11" s="1"/>
  <c r="Y24" i="18"/>
  <c r="Y58" i="18" s="1"/>
  <c r="AA42" i="12"/>
  <c r="Y24" i="11"/>
  <c r="Y58" i="11" s="1"/>
  <c r="Y52" i="11" s="1"/>
  <c r="T42" i="12"/>
  <c r="R24" i="11"/>
  <c r="R58" i="11" s="1"/>
  <c r="R52" i="11" s="1"/>
  <c r="R24" i="18"/>
  <c r="R58" i="18" s="1"/>
  <c r="Y42" i="12"/>
  <c r="W24" i="18"/>
  <c r="W58" i="18" s="1"/>
  <c r="W24" i="11"/>
  <c r="W58" i="11" s="1"/>
  <c r="W52" i="11" s="1"/>
  <c r="AH59" i="12"/>
  <c r="AF41" i="11"/>
  <c r="AF75" i="11" s="1"/>
  <c r="AF69" i="11" s="1"/>
  <c r="AF41" i="18"/>
  <c r="AF75" i="18" s="1"/>
  <c r="AF69" i="18" s="1"/>
  <c r="AF175" i="18" s="1"/>
  <c r="AR109" i="11"/>
  <c r="AR103" i="11" s="1"/>
  <c r="AR210" i="11" s="1"/>
  <c r="J42" i="12"/>
  <c r="H24" i="18"/>
  <c r="H58" i="18" s="1"/>
  <c r="H24" i="11"/>
  <c r="H58" i="11" s="1"/>
  <c r="H52" i="11" s="1"/>
  <c r="F35" i="11"/>
  <c r="F35" i="18"/>
  <c r="H53" i="12"/>
  <c r="AQ24" i="11"/>
  <c r="AQ58" i="11" s="1"/>
  <c r="AQ52" i="11" s="1"/>
  <c r="AQ24" i="18"/>
  <c r="AQ58" i="18" s="1"/>
  <c r="AS42" i="12"/>
  <c r="X59" i="12"/>
  <c r="Z192" i="30"/>
  <c r="V41" i="18"/>
  <c r="V75" i="18" s="1"/>
  <c r="V69" i="18" s="1"/>
  <c r="V175" i="18" s="1"/>
  <c r="V41" i="11"/>
  <c r="V75" i="11" s="1"/>
  <c r="V69" i="11" s="1"/>
  <c r="AG109" i="11"/>
  <c r="AG103" i="11" s="1"/>
  <c r="AG210" i="11" s="1"/>
  <c r="AS24" i="18"/>
  <c r="AS58" i="18" s="1"/>
  <c r="AU42" i="12"/>
  <c r="AS24" i="11"/>
  <c r="AS58" i="11" s="1"/>
  <c r="AS52" i="11" s="1"/>
  <c r="AL24" i="11"/>
  <c r="AL58" i="11" s="1"/>
  <c r="AL52" i="11" s="1"/>
  <c r="AN42" i="12"/>
  <c r="AL24" i="18"/>
  <c r="AL58" i="18" s="1"/>
  <c r="K24" i="11"/>
  <c r="K58" i="11" s="1"/>
  <c r="K52" i="11" s="1"/>
  <c r="K24" i="18"/>
  <c r="K58" i="18" s="1"/>
  <c r="M42" i="12"/>
  <c r="I162" i="30"/>
  <c r="I69" i="30"/>
  <c r="AD109" i="11"/>
  <c r="AD103" i="11" s="1"/>
  <c r="AD210" i="11" s="1"/>
  <c r="T24" i="18"/>
  <c r="T58" i="18" s="1"/>
  <c r="V42" i="12"/>
  <c r="T24" i="11"/>
  <c r="T58" i="11" s="1"/>
  <c r="T52" i="11" s="1"/>
  <c r="AD35" i="11"/>
  <c r="AD35" i="18"/>
  <c r="AF53" i="12"/>
  <c r="AA24" i="18"/>
  <c r="AA58" i="18" s="1"/>
  <c r="AA24" i="11"/>
  <c r="AA58" i="11" s="1"/>
  <c r="AA52" i="11" s="1"/>
  <c r="AC42" i="12"/>
  <c r="AR92" i="18"/>
  <c r="AR86" i="18" s="1"/>
  <c r="W53" i="12" l="1"/>
  <c r="AH82" i="12"/>
  <c r="AH99" i="12" s="1"/>
  <c r="AH83" i="12"/>
  <c r="AH100" i="12" s="1"/>
  <c r="AH81" i="12"/>
  <c r="AH98" i="12" s="1"/>
  <c r="U81" i="12"/>
  <c r="U98" i="12" s="1"/>
  <c r="U82" i="12"/>
  <c r="U99" i="12" s="1"/>
  <c r="U83" i="12"/>
  <c r="U100" i="12" s="1"/>
  <c r="N82" i="12"/>
  <c r="N99" i="12" s="1"/>
  <c r="N83" i="12"/>
  <c r="N100" i="12" s="1"/>
  <c r="N81" i="12"/>
  <c r="N98" i="12" s="1"/>
  <c r="AQ82" i="12"/>
  <c r="AQ99" i="12" s="1"/>
  <c r="AQ81" i="12"/>
  <c r="AQ98" i="12" s="1"/>
  <c r="AQ83" i="12"/>
  <c r="AQ100" i="12" s="1"/>
  <c r="S82" i="12"/>
  <c r="S99" i="12" s="1"/>
  <c r="S81" i="12"/>
  <c r="S98" i="12" s="1"/>
  <c r="S83" i="12"/>
  <c r="S100" i="12" s="1"/>
  <c r="AG83" i="12"/>
  <c r="AG100" i="12" s="1"/>
  <c r="AG82" i="12"/>
  <c r="AG99" i="12" s="1"/>
  <c r="AG81" i="12"/>
  <c r="AG98" i="12" s="1"/>
  <c r="AE83" i="12"/>
  <c r="AE100" i="12" s="1"/>
  <c r="AE82" i="12"/>
  <c r="AE99" i="12" s="1"/>
  <c r="AE81" i="12"/>
  <c r="AE98" i="12" s="1"/>
  <c r="AJ82" i="12"/>
  <c r="AJ99" i="12" s="1"/>
  <c r="AJ81" i="12"/>
  <c r="AJ98" i="12" s="1"/>
  <c r="AJ83" i="12"/>
  <c r="AJ100" i="12" s="1"/>
  <c r="X81" i="12"/>
  <c r="X98" i="12" s="1"/>
  <c r="X83" i="12"/>
  <c r="X100" i="12" s="1"/>
  <c r="X82" i="12"/>
  <c r="X99" i="12" s="1"/>
  <c r="W82" i="12"/>
  <c r="W99" i="12" s="1"/>
  <c r="W83" i="12"/>
  <c r="W100" i="12" s="1"/>
  <c r="W81" i="12"/>
  <c r="W98" i="12" s="1"/>
  <c r="Z83" i="12"/>
  <c r="Z100" i="12" s="1"/>
  <c r="Z82" i="12"/>
  <c r="Z99" i="12" s="1"/>
  <c r="Z81" i="12"/>
  <c r="Z98" i="12" s="1"/>
  <c r="AL82" i="12"/>
  <c r="AL99" i="12" s="1"/>
  <c r="AL83" i="12"/>
  <c r="AL100" i="12" s="1"/>
  <c r="AL81" i="12"/>
  <c r="AL98" i="12" s="1"/>
  <c r="AV83" i="12"/>
  <c r="AV100" i="12" s="1"/>
  <c r="AV82" i="12"/>
  <c r="AV99" i="12" s="1"/>
  <c r="AV81" i="12"/>
  <c r="AV98" i="12" s="1"/>
  <c r="AO82" i="12"/>
  <c r="AO99" i="12" s="1"/>
  <c r="AO83" i="12"/>
  <c r="AO100" i="12" s="1"/>
  <c r="AO81" i="12"/>
  <c r="AO98" i="12" s="1"/>
  <c r="O81" i="12"/>
  <c r="O98" i="12" s="1"/>
  <c r="O83" i="12"/>
  <c r="O100" i="12" s="1"/>
  <c r="O82" i="12"/>
  <c r="O99" i="12" s="1"/>
  <c r="AD82" i="12"/>
  <c r="AD99" i="12" s="1"/>
  <c r="AD81" i="12"/>
  <c r="AD98" i="12" s="1"/>
  <c r="AD83" i="12"/>
  <c r="AD100" i="12" s="1"/>
  <c r="P81" i="12"/>
  <c r="P98" i="12" s="1"/>
  <c r="P83" i="12"/>
  <c r="P100" i="12" s="1"/>
  <c r="P82" i="12"/>
  <c r="P99" i="12" s="1"/>
  <c r="AN72" i="12"/>
  <c r="AN94" i="12" s="1"/>
  <c r="AN71" i="12"/>
  <c r="AN93" i="12" s="1"/>
  <c r="AN73" i="12"/>
  <c r="AN95" i="12" s="1"/>
  <c r="AJ71" i="12"/>
  <c r="AJ93" i="12" s="1"/>
  <c r="AJ73" i="12"/>
  <c r="AJ95" i="12" s="1"/>
  <c r="AJ72" i="12"/>
  <c r="AJ94" i="12" s="1"/>
  <c r="AQ71" i="12"/>
  <c r="AQ93" i="12" s="1"/>
  <c r="AQ73" i="12"/>
  <c r="AQ95" i="12" s="1"/>
  <c r="AQ72" i="12"/>
  <c r="AQ94" i="12" s="1"/>
  <c r="X72" i="12"/>
  <c r="X94" i="12" s="1"/>
  <c r="X71" i="12"/>
  <c r="X93" i="12" s="1"/>
  <c r="X73" i="12"/>
  <c r="X95" i="12" s="1"/>
  <c r="I73" i="12"/>
  <c r="I95" i="12" s="1"/>
  <c r="I72" i="12"/>
  <c r="I94" i="12" s="1"/>
  <c r="I71" i="12"/>
  <c r="I93" i="12" s="1"/>
  <c r="T73" i="12"/>
  <c r="T95" i="12" s="1"/>
  <c r="T71" i="12"/>
  <c r="T93" i="12" s="1"/>
  <c r="T72" i="12"/>
  <c r="T94" i="12" s="1"/>
  <c r="AB72" i="12"/>
  <c r="AB94" i="12" s="1"/>
  <c r="AB73" i="12"/>
  <c r="AB95" i="12" s="1"/>
  <c r="AB71" i="12"/>
  <c r="AB93" i="12" s="1"/>
  <c r="AC71" i="12"/>
  <c r="AC93" i="12" s="1"/>
  <c r="AC73" i="12"/>
  <c r="AC95" i="12" s="1"/>
  <c r="AC72" i="12"/>
  <c r="AC94" i="12" s="1"/>
  <c r="N71" i="12"/>
  <c r="N93" i="12" s="1"/>
  <c r="N72" i="12"/>
  <c r="N94" i="12" s="1"/>
  <c r="N73" i="12"/>
  <c r="N95" i="12" s="1"/>
  <c r="AE71" i="12"/>
  <c r="AE93" i="12" s="1"/>
  <c r="AE72" i="12"/>
  <c r="AE94" i="12" s="1"/>
  <c r="AE73" i="12"/>
  <c r="AE95" i="12" s="1"/>
  <c r="Q72" i="12"/>
  <c r="Q94" i="12" s="1"/>
  <c r="Q71" i="12"/>
  <c r="Q93" i="12" s="1"/>
  <c r="Q73" i="12"/>
  <c r="Q95" i="12" s="1"/>
  <c r="AA72" i="12"/>
  <c r="AA94" i="12" s="1"/>
  <c r="AA73" i="12"/>
  <c r="AA95" i="12" s="1"/>
  <c r="AA71" i="12"/>
  <c r="AA93" i="12" s="1"/>
  <c r="AM72" i="12"/>
  <c r="AM94" i="12" s="1"/>
  <c r="AM73" i="12"/>
  <c r="AM95" i="12" s="1"/>
  <c r="AM71" i="12"/>
  <c r="AM93" i="12" s="1"/>
  <c r="AK73" i="12"/>
  <c r="AK95" i="12" s="1"/>
  <c r="AK72" i="12"/>
  <c r="AK94" i="12" s="1"/>
  <c r="AK71" i="12"/>
  <c r="AK93" i="12" s="1"/>
  <c r="U71" i="12"/>
  <c r="U93" i="12" s="1"/>
  <c r="U72" i="12"/>
  <c r="U94" i="12" s="1"/>
  <c r="U73" i="12"/>
  <c r="U95" i="12" s="1"/>
  <c r="AR72" i="12"/>
  <c r="AR94" i="12" s="1"/>
  <c r="AR73" i="12"/>
  <c r="AR95" i="12" s="1"/>
  <c r="AR71" i="12"/>
  <c r="AR93" i="12" s="1"/>
  <c r="AU73" i="12"/>
  <c r="AU95" i="12" s="1"/>
  <c r="AU71" i="12"/>
  <c r="AU93" i="12" s="1"/>
  <c r="AU72" i="12"/>
  <c r="AU94" i="12" s="1"/>
  <c r="AP72" i="12"/>
  <c r="AP94" i="12" s="1"/>
  <c r="AP73" i="12"/>
  <c r="AP95" i="12" s="1"/>
  <c r="AP71" i="12"/>
  <c r="AP93" i="12" s="1"/>
  <c r="AG73" i="12"/>
  <c r="AG95" i="12" s="1"/>
  <c r="AG71" i="12"/>
  <c r="AG93" i="12" s="1"/>
  <c r="AG72" i="12"/>
  <c r="AG94" i="12" s="1"/>
  <c r="O72" i="12"/>
  <c r="O94" i="12" s="1"/>
  <c r="O71" i="12"/>
  <c r="O93" i="12" s="1"/>
  <c r="O73" i="12"/>
  <c r="O95" i="12" s="1"/>
  <c r="L71" i="12"/>
  <c r="L93" i="12" s="1"/>
  <c r="L73" i="12"/>
  <c r="L95" i="12" s="1"/>
  <c r="L72" i="12"/>
  <c r="L94" i="12" s="1"/>
  <c r="AO73" i="12"/>
  <c r="AO95" i="12" s="1"/>
  <c r="AO72" i="12"/>
  <c r="AO94" i="12" s="1"/>
  <c r="AO71" i="12"/>
  <c r="AO93" i="12" s="1"/>
  <c r="W73" i="12"/>
  <c r="W95" i="12" s="1"/>
  <c r="W71" i="12"/>
  <c r="W93" i="12" s="1"/>
  <c r="W72" i="12"/>
  <c r="W94" i="12" s="1"/>
  <c r="AL73" i="12"/>
  <c r="AL95" i="12" s="1"/>
  <c r="AL72" i="12"/>
  <c r="AL94" i="12" s="1"/>
  <c r="AL71" i="12"/>
  <c r="AL93" i="12" s="1"/>
  <c r="P73" i="12"/>
  <c r="P95" i="12" s="1"/>
  <c r="P72" i="12"/>
  <c r="P94" i="12" s="1"/>
  <c r="P71" i="12"/>
  <c r="P93" i="12" s="1"/>
  <c r="AD71" i="12"/>
  <c r="AD93" i="12" s="1"/>
  <c r="AD73" i="12"/>
  <c r="AD95" i="12" s="1"/>
  <c r="AD72" i="12"/>
  <c r="AD94" i="12" s="1"/>
  <c r="AH73" i="12"/>
  <c r="AH95" i="12" s="1"/>
  <c r="AH72" i="12"/>
  <c r="AH94" i="12" s="1"/>
  <c r="AH71" i="12"/>
  <c r="AH93" i="12" s="1"/>
  <c r="Z73" i="12"/>
  <c r="Z95" i="12" s="1"/>
  <c r="Z71" i="12"/>
  <c r="Z93" i="12" s="1"/>
  <c r="Z72" i="12"/>
  <c r="Z94" i="12" s="1"/>
  <c r="AI71" i="12"/>
  <c r="AI93" i="12" s="1"/>
  <c r="AI73" i="12"/>
  <c r="AI95" i="12" s="1"/>
  <c r="AI72" i="12"/>
  <c r="AI94" i="12" s="1"/>
  <c r="M72" i="12"/>
  <c r="M94" i="12" s="1"/>
  <c r="M73" i="12"/>
  <c r="M95" i="12" s="1"/>
  <c r="M71" i="12"/>
  <c r="M93" i="12" s="1"/>
  <c r="S73" i="12"/>
  <c r="S95" i="12" s="1"/>
  <c r="S71" i="12"/>
  <c r="S93" i="12" s="1"/>
  <c r="S72" i="12"/>
  <c r="S94" i="12" s="1"/>
  <c r="R72" i="12"/>
  <c r="R94" i="12" s="1"/>
  <c r="R73" i="12"/>
  <c r="R95" i="12" s="1"/>
  <c r="R71" i="12"/>
  <c r="R93" i="12" s="1"/>
  <c r="AS73" i="12"/>
  <c r="AS95" i="12" s="1"/>
  <c r="AS71" i="12"/>
  <c r="AS93" i="12" s="1"/>
  <c r="AS72" i="12"/>
  <c r="AS94" i="12" s="1"/>
  <c r="V71" i="12"/>
  <c r="V93" i="12" s="1"/>
  <c r="V72" i="12"/>
  <c r="V94" i="12" s="1"/>
  <c r="V73" i="12"/>
  <c r="V95" i="12" s="1"/>
  <c r="J71" i="12"/>
  <c r="J93" i="12" s="1"/>
  <c r="J73" i="12"/>
  <c r="J95" i="12" s="1"/>
  <c r="J72" i="12"/>
  <c r="J94" i="12" s="1"/>
  <c r="K71" i="12"/>
  <c r="K93" i="12" s="1"/>
  <c r="K73" i="12"/>
  <c r="K95" i="12" s="1"/>
  <c r="K72" i="12"/>
  <c r="K94" i="12" s="1"/>
  <c r="Y71" i="12"/>
  <c r="Y93" i="12" s="1"/>
  <c r="Y72" i="12"/>
  <c r="Y94" i="12" s="1"/>
  <c r="Y73" i="12"/>
  <c r="Y95" i="12" s="1"/>
  <c r="H71" i="12"/>
  <c r="H93" i="12" s="1"/>
  <c r="H72" i="12"/>
  <c r="H94" i="12" s="1"/>
  <c r="H73" i="12"/>
  <c r="H95" i="12" s="1"/>
  <c r="AF71" i="12"/>
  <c r="AF93" i="12" s="1"/>
  <c r="AF73" i="12"/>
  <c r="AF95" i="12" s="1"/>
  <c r="AF72" i="12"/>
  <c r="AF94" i="12" s="1"/>
  <c r="S53" i="12"/>
  <c r="Q35" i="11"/>
  <c r="AD92" i="18"/>
  <c r="AD86" i="18" s="1"/>
  <c r="U35" i="11"/>
  <c r="AT36" i="12"/>
  <c r="X103" i="11"/>
  <c r="X210" i="11" s="1"/>
  <c r="AB92" i="11"/>
  <c r="AB86" i="11" s="1"/>
  <c r="AB211" i="11" s="1"/>
  <c r="AJ92" i="11"/>
  <c r="AJ86" i="11" s="1"/>
  <c r="AJ211" i="11" s="1"/>
  <c r="Z18" i="11"/>
  <c r="U36" i="12"/>
  <c r="Z18" i="18"/>
  <c r="I53" i="12"/>
  <c r="G35" i="18"/>
  <c r="Q192" i="30"/>
  <c r="I86" i="30"/>
  <c r="AR18" i="11"/>
  <c r="V92" i="11"/>
  <c r="P92" i="11"/>
  <c r="P52" i="18"/>
  <c r="S18" i="18"/>
  <c r="AE92" i="11"/>
  <c r="Z36" i="12"/>
  <c r="X18" i="11"/>
  <c r="AB192" i="30"/>
  <c r="X92" i="11"/>
  <c r="AD92" i="11"/>
  <c r="P36" i="12"/>
  <c r="AR92" i="11"/>
  <c r="N18" i="11"/>
  <c r="AG92" i="11"/>
  <c r="AD36" i="12"/>
  <c r="AG92" i="18"/>
  <c r="AG86" i="18" s="1"/>
  <c r="AE18" i="11"/>
  <c r="V18" i="11"/>
  <c r="AB18" i="18"/>
  <c r="AG36" i="12"/>
  <c r="V18" i="18"/>
  <c r="AU25" i="13"/>
  <c r="AU19" i="13" s="1"/>
  <c r="AU193" i="13" s="1"/>
  <c r="AU42" i="13"/>
  <c r="AU36" i="13" s="1"/>
  <c r="AU194" i="13" s="1"/>
  <c r="AV173" i="30"/>
  <c r="AU59" i="13"/>
  <c r="AU53" i="13" s="1"/>
  <c r="AU195" i="13" s="1"/>
  <c r="AL36" i="12"/>
  <c r="N92" i="11"/>
  <c r="AT18" i="18"/>
  <c r="P18" i="11"/>
  <c r="R36" i="12"/>
  <c r="AG18" i="11"/>
  <c r="AI36" i="12"/>
  <c r="AJ18" i="11"/>
  <c r="G92" i="11"/>
  <c r="AT18" i="11"/>
  <c r="AD174" i="18"/>
  <c r="AG13" i="9" s="1"/>
  <c r="R192" i="30"/>
  <c r="AG174" i="18"/>
  <c r="AJ13" i="9" s="1"/>
  <c r="AF36" i="12"/>
  <c r="AD18" i="18"/>
  <c r="AG192" i="30"/>
  <c r="AR174" i="18"/>
  <c r="AT86" i="11"/>
  <c r="AT211" i="11" s="1"/>
  <c r="S92" i="11"/>
  <c r="S52" i="11"/>
  <c r="AM76" i="13"/>
  <c r="AM70" i="13" s="1"/>
  <c r="AM196" i="13" s="1"/>
  <c r="AM59" i="13"/>
  <c r="AM53" i="13" s="1"/>
  <c r="AM195" i="13" s="1"/>
  <c r="AM42" i="13"/>
  <c r="AM36" i="13" s="1"/>
  <c r="AM194" i="13" s="1"/>
  <c r="AM25" i="13"/>
  <c r="AM19" i="13" s="1"/>
  <c r="AM193" i="13" s="1"/>
  <c r="AN173" i="30"/>
  <c r="T76" i="13"/>
  <c r="T70" i="13" s="1"/>
  <c r="T196" i="13" s="1"/>
  <c r="T59" i="13"/>
  <c r="T53" i="13" s="1"/>
  <c r="T195" i="13" s="1"/>
  <c r="T42" i="13"/>
  <c r="T36" i="13" s="1"/>
  <c r="T194" i="13" s="1"/>
  <c r="T25" i="13"/>
  <c r="T19" i="13" s="1"/>
  <c r="T193" i="13" s="1"/>
  <c r="U173" i="30"/>
  <c r="Q52" i="18"/>
  <c r="L109" i="11"/>
  <c r="L69" i="11"/>
  <c r="AG76" i="13"/>
  <c r="AG70" i="13" s="1"/>
  <c r="AG196" i="13" s="1"/>
  <c r="AG59" i="13"/>
  <c r="AG53" i="13" s="1"/>
  <c r="AG195" i="13" s="1"/>
  <c r="AG42" i="13"/>
  <c r="AG36" i="13" s="1"/>
  <c r="AG194" i="13" s="1"/>
  <c r="AG25" i="13"/>
  <c r="AG19" i="13" s="1"/>
  <c r="AG193" i="13" s="1"/>
  <c r="AH173" i="30"/>
  <c r="O52" i="18"/>
  <c r="O176" i="18" s="1"/>
  <c r="L52" i="18"/>
  <c r="L176" i="18" s="1"/>
  <c r="J76" i="13"/>
  <c r="J70" i="13" s="1"/>
  <c r="J196" i="13" s="1"/>
  <c r="J59" i="13"/>
  <c r="J53" i="13" s="1"/>
  <c r="J195" i="13" s="1"/>
  <c r="J42" i="13"/>
  <c r="J36" i="13" s="1"/>
  <c r="J194" i="13" s="1"/>
  <c r="J25" i="13"/>
  <c r="J19" i="13" s="1"/>
  <c r="J193" i="13" s="1"/>
  <c r="K173" i="30"/>
  <c r="AL76" i="13"/>
  <c r="AL70" i="13" s="1"/>
  <c r="AL196" i="13" s="1"/>
  <c r="AL59" i="13"/>
  <c r="AL53" i="13" s="1"/>
  <c r="AL195" i="13" s="1"/>
  <c r="AL42" i="13"/>
  <c r="AL36" i="13" s="1"/>
  <c r="AL194" i="13" s="1"/>
  <c r="AL25" i="13"/>
  <c r="AL19" i="13" s="1"/>
  <c r="AL193" i="13" s="1"/>
  <c r="AM173" i="30"/>
  <c r="R76" i="13"/>
  <c r="R70" i="13" s="1"/>
  <c r="R196" i="13" s="1"/>
  <c r="R59" i="13"/>
  <c r="R53" i="13" s="1"/>
  <c r="R195" i="13" s="1"/>
  <c r="R42" i="13"/>
  <c r="R36" i="13" s="1"/>
  <c r="R194" i="13" s="1"/>
  <c r="R25" i="13"/>
  <c r="R19" i="13" s="1"/>
  <c r="R193" i="13" s="1"/>
  <c r="S173" i="30"/>
  <c r="K76" i="13"/>
  <c r="K70" i="13" s="1"/>
  <c r="K196" i="13" s="1"/>
  <c r="K59" i="13"/>
  <c r="K53" i="13" s="1"/>
  <c r="K195" i="13" s="1"/>
  <c r="K42" i="13"/>
  <c r="K36" i="13" s="1"/>
  <c r="K194" i="13" s="1"/>
  <c r="K25" i="13"/>
  <c r="K19" i="13" s="1"/>
  <c r="K193" i="13" s="1"/>
  <c r="L173" i="30"/>
  <c r="T52" i="18"/>
  <c r="T176" i="18" s="1"/>
  <c r="W52" i="18"/>
  <c r="W176" i="18" s="1"/>
  <c r="X69" i="18"/>
  <c r="AA76" i="13"/>
  <c r="AA70" i="13" s="1"/>
  <c r="AA196" i="13" s="1"/>
  <c r="AA59" i="13"/>
  <c r="AA53" i="13" s="1"/>
  <c r="AA195" i="13" s="1"/>
  <c r="AA42" i="13"/>
  <c r="AA36" i="13" s="1"/>
  <c r="AA194" i="13" s="1"/>
  <c r="AA25" i="13"/>
  <c r="AA19" i="13" s="1"/>
  <c r="AA193" i="13" s="1"/>
  <c r="AB173" i="30"/>
  <c r="AP52" i="18"/>
  <c r="AP176" i="18" s="1"/>
  <c r="AM52" i="18"/>
  <c r="AM176" i="18" s="1"/>
  <c r="S76" i="13"/>
  <c r="S70" i="13" s="1"/>
  <c r="S196" i="13" s="1"/>
  <c r="S59" i="13"/>
  <c r="S53" i="13" s="1"/>
  <c r="S195" i="13" s="1"/>
  <c r="S42" i="13"/>
  <c r="S36" i="13" s="1"/>
  <c r="S194" i="13" s="1"/>
  <c r="S25" i="13"/>
  <c r="S19" i="13" s="1"/>
  <c r="S193" i="13" s="1"/>
  <c r="T173" i="30"/>
  <c r="AC69" i="18"/>
  <c r="AC175" i="18" s="1"/>
  <c r="I76" i="13"/>
  <c r="I70" i="13" s="1"/>
  <c r="I59" i="13"/>
  <c r="I53" i="13" s="1"/>
  <c r="I42" i="13"/>
  <c r="I36" i="13" s="1"/>
  <c r="I25" i="13"/>
  <c r="I19" i="13" s="1"/>
  <c r="J173" i="30"/>
  <c r="AA52" i="18"/>
  <c r="AA176" i="18" s="1"/>
  <c r="R52" i="18"/>
  <c r="R176" i="18" s="1"/>
  <c r="AC92" i="11"/>
  <c r="AC52" i="11"/>
  <c r="AC76" i="13"/>
  <c r="AC70" i="13" s="1"/>
  <c r="AC196" i="13" s="1"/>
  <c r="AC59" i="13"/>
  <c r="AC53" i="13" s="1"/>
  <c r="AC195" i="13" s="1"/>
  <c r="AC42" i="13"/>
  <c r="AC36" i="13" s="1"/>
  <c r="AC194" i="13" s="1"/>
  <c r="AC25" i="13"/>
  <c r="AC19" i="13" s="1"/>
  <c r="AC193" i="13" s="1"/>
  <c r="AD173" i="30"/>
  <c r="AN76" i="13"/>
  <c r="AN70" i="13" s="1"/>
  <c r="AN196" i="13" s="1"/>
  <c r="AN59" i="13"/>
  <c r="AN53" i="13" s="1"/>
  <c r="AN195" i="13" s="1"/>
  <c r="AN42" i="13"/>
  <c r="AN36" i="13" s="1"/>
  <c r="AN194" i="13" s="1"/>
  <c r="AN25" i="13"/>
  <c r="AN19" i="13" s="1"/>
  <c r="AN193" i="13" s="1"/>
  <c r="AO173" i="30"/>
  <c r="AK76" i="13"/>
  <c r="AK70" i="13" s="1"/>
  <c r="AK196" i="13" s="1"/>
  <c r="AK59" i="13"/>
  <c r="AK53" i="13" s="1"/>
  <c r="AK195" i="13" s="1"/>
  <c r="AK42" i="13"/>
  <c r="AK36" i="13" s="1"/>
  <c r="AK194" i="13" s="1"/>
  <c r="AK25" i="13"/>
  <c r="AK19" i="13" s="1"/>
  <c r="AK193" i="13" s="1"/>
  <c r="AL173" i="30"/>
  <c r="AQ52" i="18"/>
  <c r="AQ176" i="18" s="1"/>
  <c r="Z52" i="18"/>
  <c r="Z176" i="18" s="1"/>
  <c r="AH92" i="11"/>
  <c r="AH52" i="11"/>
  <c r="U76" i="13"/>
  <c r="U70" i="13" s="1"/>
  <c r="U196" i="13" s="1"/>
  <c r="U59" i="13"/>
  <c r="U53" i="13" s="1"/>
  <c r="U195" i="13" s="1"/>
  <c r="U42" i="13"/>
  <c r="U36" i="13" s="1"/>
  <c r="U194" i="13" s="1"/>
  <c r="U25" i="13"/>
  <c r="U19" i="13" s="1"/>
  <c r="U193" i="13" s="1"/>
  <c r="V173" i="30"/>
  <c r="U69" i="18"/>
  <c r="U175" i="18" s="1"/>
  <c r="M52" i="18"/>
  <c r="M92" i="11"/>
  <c r="M52" i="11"/>
  <c r="P76" i="13"/>
  <c r="P70" i="13" s="1"/>
  <c r="P196" i="13" s="1"/>
  <c r="P59" i="13"/>
  <c r="P53" i="13" s="1"/>
  <c r="P195" i="13" s="1"/>
  <c r="P42" i="13"/>
  <c r="P36" i="13" s="1"/>
  <c r="P194" i="13" s="1"/>
  <c r="P25" i="13"/>
  <c r="P19" i="13" s="1"/>
  <c r="P193" i="13" s="1"/>
  <c r="Q173" i="30"/>
  <c r="AE76" i="13"/>
  <c r="AE70" i="13" s="1"/>
  <c r="AE196" i="13" s="1"/>
  <c r="AE59" i="13"/>
  <c r="AE53" i="13" s="1"/>
  <c r="AE195" i="13" s="1"/>
  <c r="AE42" i="13"/>
  <c r="AE36" i="13" s="1"/>
  <c r="AE194" i="13" s="1"/>
  <c r="AE25" i="13"/>
  <c r="AE19" i="13" s="1"/>
  <c r="AE193" i="13" s="1"/>
  <c r="AF173" i="30"/>
  <c r="H52" i="18"/>
  <c r="H176" i="18" s="1"/>
  <c r="I52" i="18"/>
  <c r="I176" i="18" s="1"/>
  <c r="AN52" i="18"/>
  <c r="AN176" i="18" s="1"/>
  <c r="AS52" i="18"/>
  <c r="AS176" i="18" s="1"/>
  <c r="M109" i="11"/>
  <c r="M103" i="11" s="1"/>
  <c r="M210" i="11" s="1"/>
  <c r="M69" i="11"/>
  <c r="U52" i="18"/>
  <c r="U176" i="18" s="1"/>
  <c r="AF52" i="18"/>
  <c r="AF176" i="18" s="1"/>
  <c r="AK52" i="18"/>
  <c r="AK176" i="18" s="1"/>
  <c r="AC109" i="11"/>
  <c r="AC103" i="11" s="1"/>
  <c r="AC210" i="11" s="1"/>
  <c r="AC69" i="11"/>
  <c r="L76" i="13"/>
  <c r="L70" i="13" s="1"/>
  <c r="L196" i="13" s="1"/>
  <c r="L59" i="13"/>
  <c r="L53" i="13" s="1"/>
  <c r="L195" i="13" s="1"/>
  <c r="L42" i="13"/>
  <c r="L36" i="13" s="1"/>
  <c r="L194" i="13" s="1"/>
  <c r="L25" i="13"/>
  <c r="L19" i="13" s="1"/>
  <c r="L193" i="13" s="1"/>
  <c r="M173" i="30"/>
  <c r="Y76" i="13"/>
  <c r="Y70" i="13" s="1"/>
  <c r="Y196" i="13" s="1"/>
  <c r="Y59" i="13"/>
  <c r="Y53" i="13" s="1"/>
  <c r="Y195" i="13" s="1"/>
  <c r="Y42" i="13"/>
  <c r="Y36" i="13" s="1"/>
  <c r="Y194" i="13" s="1"/>
  <c r="Y25" i="13"/>
  <c r="Y19" i="13" s="1"/>
  <c r="Y193" i="13" s="1"/>
  <c r="Z173" i="30"/>
  <c r="W76" i="13"/>
  <c r="W70" i="13" s="1"/>
  <c r="W196" i="13" s="1"/>
  <c r="W59" i="13"/>
  <c r="W53" i="13" s="1"/>
  <c r="W195" i="13" s="1"/>
  <c r="W42" i="13"/>
  <c r="W36" i="13" s="1"/>
  <c r="W194" i="13" s="1"/>
  <c r="W25" i="13"/>
  <c r="W19" i="13" s="1"/>
  <c r="W193" i="13" s="1"/>
  <c r="X173" i="30"/>
  <c r="AO76" i="13"/>
  <c r="AO70" i="13" s="1"/>
  <c r="AO196" i="13" s="1"/>
  <c r="AO59" i="13"/>
  <c r="AO53" i="13" s="1"/>
  <c r="AO195" i="13" s="1"/>
  <c r="AO42" i="13"/>
  <c r="AO36" i="13" s="1"/>
  <c r="AO194" i="13" s="1"/>
  <c r="AO25" i="13"/>
  <c r="AO19" i="13" s="1"/>
  <c r="AO193" i="13" s="1"/>
  <c r="AP173" i="30"/>
  <c r="F92" i="11"/>
  <c r="F52" i="11"/>
  <c r="AS76" i="13"/>
  <c r="AS70" i="13" s="1"/>
  <c r="AS196" i="13" s="1"/>
  <c r="AS59" i="13"/>
  <c r="AS53" i="13" s="1"/>
  <c r="AS195" i="13" s="1"/>
  <c r="AS42" i="13"/>
  <c r="AS36" i="13" s="1"/>
  <c r="AS194" i="13" s="1"/>
  <c r="AS25" i="13"/>
  <c r="AS19" i="13" s="1"/>
  <c r="AS193" i="13" s="1"/>
  <c r="AT173" i="30"/>
  <c r="Y52" i="18"/>
  <c r="Y176" i="18" s="1"/>
  <c r="J52" i="18"/>
  <c r="J176" i="18" s="1"/>
  <c r="S69" i="18"/>
  <c r="S175" i="18" s="1"/>
  <c r="AP76" i="13"/>
  <c r="AP70" i="13" s="1"/>
  <c r="AP196" i="13" s="1"/>
  <c r="AP59" i="13"/>
  <c r="AP53" i="13" s="1"/>
  <c r="AP195" i="13" s="1"/>
  <c r="AP42" i="13"/>
  <c r="AP36" i="13" s="1"/>
  <c r="AP194" i="13" s="1"/>
  <c r="AP25" i="13"/>
  <c r="AP19" i="13" s="1"/>
  <c r="AP193" i="13" s="1"/>
  <c r="AQ173" i="30"/>
  <c r="AH52" i="18"/>
  <c r="AH176" i="18" s="1"/>
  <c r="AH76" i="13"/>
  <c r="AH70" i="13" s="1"/>
  <c r="AH196" i="13" s="1"/>
  <c r="AH59" i="13"/>
  <c r="AH53" i="13" s="1"/>
  <c r="AH195" i="13" s="1"/>
  <c r="AH42" i="13"/>
  <c r="AH36" i="13" s="1"/>
  <c r="AH194" i="13" s="1"/>
  <c r="AH25" i="13"/>
  <c r="AH19" i="13" s="1"/>
  <c r="AH193" i="13" s="1"/>
  <c r="AI173" i="30"/>
  <c r="AV76" i="13"/>
  <c r="AV70" i="13" s="1"/>
  <c r="AV196" i="13" s="1"/>
  <c r="AV59" i="13"/>
  <c r="AV53" i="13" s="1"/>
  <c r="AV195" i="13" s="1"/>
  <c r="AV42" i="13"/>
  <c r="AV36" i="13" s="1"/>
  <c r="AV194" i="13" s="1"/>
  <c r="AV25" i="13"/>
  <c r="AV19" i="13" s="1"/>
  <c r="AV193" i="13" s="1"/>
  <c r="AW173" i="30"/>
  <c r="AM69" i="18"/>
  <c r="AM175" i="18" s="1"/>
  <c r="AJ76" i="13"/>
  <c r="AJ70" i="13" s="1"/>
  <c r="AJ196" i="13" s="1"/>
  <c r="AJ59" i="13"/>
  <c r="AJ53" i="13" s="1"/>
  <c r="AJ195" i="13" s="1"/>
  <c r="AJ42" i="13"/>
  <c r="AJ36" i="13" s="1"/>
  <c r="AJ194" i="13" s="1"/>
  <c r="AJ25" i="13"/>
  <c r="AJ19" i="13" s="1"/>
  <c r="AJ193" i="13" s="1"/>
  <c r="AK173" i="30"/>
  <c r="AC52" i="18"/>
  <c r="AC176" i="18" s="1"/>
  <c r="M76" i="13"/>
  <c r="M70" i="13" s="1"/>
  <c r="M196" i="13" s="1"/>
  <c r="M59" i="13"/>
  <c r="M53" i="13" s="1"/>
  <c r="M195" i="13" s="1"/>
  <c r="M42" i="13"/>
  <c r="M36" i="13" s="1"/>
  <c r="M194" i="13" s="1"/>
  <c r="M25" i="13"/>
  <c r="M19" i="13" s="1"/>
  <c r="M193" i="13" s="1"/>
  <c r="N173" i="30"/>
  <c r="K52" i="18"/>
  <c r="K176" i="18" s="1"/>
  <c r="U92" i="11"/>
  <c r="U52" i="11"/>
  <c r="O76" i="13"/>
  <c r="O70" i="13" s="1"/>
  <c r="O196" i="13" s="1"/>
  <c r="O59" i="13"/>
  <c r="O53" i="13" s="1"/>
  <c r="O195" i="13" s="1"/>
  <c r="O42" i="13"/>
  <c r="O36" i="13" s="1"/>
  <c r="O194" i="13" s="1"/>
  <c r="O25" i="13"/>
  <c r="O19" i="13" s="1"/>
  <c r="O193" i="13" s="1"/>
  <c r="P173" i="30"/>
  <c r="X76" i="13"/>
  <c r="X70" i="13" s="1"/>
  <c r="X196" i="13" s="1"/>
  <c r="X59" i="13"/>
  <c r="X53" i="13" s="1"/>
  <c r="X195" i="13" s="1"/>
  <c r="X42" i="13"/>
  <c r="X36" i="13" s="1"/>
  <c r="X194" i="13" s="1"/>
  <c r="X25" i="13"/>
  <c r="X19" i="13" s="1"/>
  <c r="X193" i="13" s="1"/>
  <c r="Y173" i="30"/>
  <c r="AD76" i="13"/>
  <c r="AD70" i="13" s="1"/>
  <c r="AD196" i="13" s="1"/>
  <c r="AD59" i="13"/>
  <c r="AD53" i="13" s="1"/>
  <c r="AD195" i="13" s="1"/>
  <c r="AD42" i="13"/>
  <c r="AD36" i="13" s="1"/>
  <c r="AD194" i="13" s="1"/>
  <c r="AD25" i="13"/>
  <c r="AD19" i="13" s="1"/>
  <c r="AD193" i="13" s="1"/>
  <c r="AE173" i="30"/>
  <c r="Q76" i="13"/>
  <c r="Q70" i="13" s="1"/>
  <c r="Q196" i="13" s="1"/>
  <c r="Q59" i="13"/>
  <c r="Q53" i="13" s="1"/>
  <c r="Q195" i="13" s="1"/>
  <c r="Q42" i="13"/>
  <c r="Q36" i="13" s="1"/>
  <c r="Q194" i="13" s="1"/>
  <c r="Q25" i="13"/>
  <c r="Q19" i="13" s="1"/>
  <c r="Q193" i="13" s="1"/>
  <c r="R173" i="30"/>
  <c r="S52" i="18"/>
  <c r="S176" i="18" s="1"/>
  <c r="AF76" i="13"/>
  <c r="AF70" i="13" s="1"/>
  <c r="AF196" i="13" s="1"/>
  <c r="AF59" i="13"/>
  <c r="AF53" i="13" s="1"/>
  <c r="AF195" i="13" s="1"/>
  <c r="AF42" i="13"/>
  <c r="AF36" i="13" s="1"/>
  <c r="AF194" i="13" s="1"/>
  <c r="AF25" i="13"/>
  <c r="AF19" i="13" s="1"/>
  <c r="AF193" i="13" s="1"/>
  <c r="AG173" i="30"/>
  <c r="F92" i="18"/>
  <c r="F86" i="18" s="1"/>
  <c r="F52" i="18"/>
  <c r="F176" i="18" s="1"/>
  <c r="N76" i="13"/>
  <c r="N70" i="13" s="1"/>
  <c r="N196" i="13" s="1"/>
  <c r="N59" i="13"/>
  <c r="N53" i="13" s="1"/>
  <c r="N195" i="13" s="1"/>
  <c r="N42" i="13"/>
  <c r="N36" i="13" s="1"/>
  <c r="N194" i="13" s="1"/>
  <c r="N25" i="13"/>
  <c r="N19" i="13" s="1"/>
  <c r="N193" i="13" s="1"/>
  <c r="O173" i="30"/>
  <c r="AQ76" i="13"/>
  <c r="AQ70" i="13" s="1"/>
  <c r="AQ196" i="13" s="1"/>
  <c r="AQ59" i="13"/>
  <c r="AQ53" i="13" s="1"/>
  <c r="AQ195" i="13" s="1"/>
  <c r="AQ42" i="13"/>
  <c r="AQ36" i="13" s="1"/>
  <c r="AQ194" i="13" s="1"/>
  <c r="AQ25" i="13"/>
  <c r="AQ19" i="13" s="1"/>
  <c r="AQ193" i="13" s="1"/>
  <c r="AR173" i="30"/>
  <c r="Z76" i="13"/>
  <c r="Z70" i="13" s="1"/>
  <c r="Z196" i="13" s="1"/>
  <c r="Z59" i="13"/>
  <c r="Z53" i="13" s="1"/>
  <c r="Z195" i="13" s="1"/>
  <c r="Z42" i="13"/>
  <c r="Z36" i="13" s="1"/>
  <c r="Z194" i="13" s="1"/>
  <c r="Z25" i="13"/>
  <c r="Z19" i="13" s="1"/>
  <c r="Z193" i="13" s="1"/>
  <c r="AA173" i="30"/>
  <c r="AL52" i="18"/>
  <c r="AL176" i="18" s="1"/>
  <c r="AI52" i="18"/>
  <c r="AI176" i="18" s="1"/>
  <c r="AO92" i="11"/>
  <c r="AO52" i="11"/>
  <c r="AR76" i="13"/>
  <c r="AR70" i="13" s="1"/>
  <c r="AR196" i="13" s="1"/>
  <c r="AR59" i="13"/>
  <c r="AR53" i="13" s="1"/>
  <c r="AR195" i="13" s="1"/>
  <c r="AR42" i="13"/>
  <c r="AR36" i="13" s="1"/>
  <c r="AR194" i="13" s="1"/>
  <c r="AR25" i="13"/>
  <c r="AR19" i="13" s="1"/>
  <c r="AR193" i="13" s="1"/>
  <c r="AS173" i="30"/>
  <c r="AF92" i="11"/>
  <c r="AF52" i="11"/>
  <c r="AT76" i="13"/>
  <c r="AT70" i="13" s="1"/>
  <c r="AT196" i="13" s="1"/>
  <c r="AT59" i="13"/>
  <c r="AT53" i="13" s="1"/>
  <c r="AT195" i="13" s="1"/>
  <c r="AT42" i="13"/>
  <c r="AT36" i="13" s="1"/>
  <c r="AT194" i="13" s="1"/>
  <c r="AT25" i="13"/>
  <c r="AT19" i="13" s="1"/>
  <c r="AT193" i="13" s="1"/>
  <c r="AU173" i="30"/>
  <c r="L92" i="11"/>
  <c r="L52" i="11"/>
  <c r="AO52" i="18"/>
  <c r="AO176" i="18" s="1"/>
  <c r="AI76" i="13"/>
  <c r="AI70" i="13" s="1"/>
  <c r="AI196" i="13" s="1"/>
  <c r="AI59" i="13"/>
  <c r="AI53" i="13" s="1"/>
  <c r="AI195" i="13" s="1"/>
  <c r="AI42" i="13"/>
  <c r="AI36" i="13" s="1"/>
  <c r="AI194" i="13" s="1"/>
  <c r="AI25" i="13"/>
  <c r="AI19" i="13" s="1"/>
  <c r="AI193" i="13" s="1"/>
  <c r="AJ173" i="30"/>
  <c r="V76" i="13"/>
  <c r="V70" i="13" s="1"/>
  <c r="V196" i="13" s="1"/>
  <c r="V59" i="13"/>
  <c r="V53" i="13" s="1"/>
  <c r="V195" i="13" s="1"/>
  <c r="V42" i="13"/>
  <c r="V36" i="13" s="1"/>
  <c r="V194" i="13" s="1"/>
  <c r="V25" i="13"/>
  <c r="V19" i="13" s="1"/>
  <c r="V193" i="13" s="1"/>
  <c r="W173" i="30"/>
  <c r="G52" i="18"/>
  <c r="AW76" i="13"/>
  <c r="AW70" i="13" s="1"/>
  <c r="AW196" i="13" s="1"/>
  <c r="AW59" i="13"/>
  <c r="AW53" i="13" s="1"/>
  <c r="AW195" i="13" s="1"/>
  <c r="AW42" i="13"/>
  <c r="AW36" i="13" s="1"/>
  <c r="AW194" i="13" s="1"/>
  <c r="AW25" i="13"/>
  <c r="AW19" i="13" s="1"/>
  <c r="AW193" i="13" s="1"/>
  <c r="AX173" i="30"/>
  <c r="AB76" i="13"/>
  <c r="AB70" i="13" s="1"/>
  <c r="AB196" i="13" s="1"/>
  <c r="AB59" i="13"/>
  <c r="AB53" i="13" s="1"/>
  <c r="AB195" i="13" s="1"/>
  <c r="AB42" i="13"/>
  <c r="AB36" i="13" s="1"/>
  <c r="AB194" i="13" s="1"/>
  <c r="AB25" i="13"/>
  <c r="AB19" i="13" s="1"/>
  <c r="AB193" i="13" s="1"/>
  <c r="AC173" i="30"/>
  <c r="F18" i="18"/>
  <c r="F18" i="11"/>
  <c r="Y192" i="30"/>
  <c r="AL192" i="30"/>
  <c r="AH18" i="18"/>
  <c r="AJ36" i="12"/>
  <c r="L18" i="18"/>
  <c r="S92" i="18"/>
  <c r="S86" i="18" s="1"/>
  <c r="AJ192" i="30"/>
  <c r="L35" i="11"/>
  <c r="AK36" i="12"/>
  <c r="AI18" i="11"/>
  <c r="G18" i="18"/>
  <c r="I36" i="12"/>
  <c r="Q92" i="11"/>
  <c r="AO36" i="12"/>
  <c r="AM18" i="18"/>
  <c r="S36" i="12"/>
  <c r="Q18" i="11"/>
  <c r="U18" i="18"/>
  <c r="AC18" i="18"/>
  <c r="AM92" i="18"/>
  <c r="AM86" i="18" s="1"/>
  <c r="AE36" i="12"/>
  <c r="AI92" i="11"/>
  <c r="G92" i="18"/>
  <c r="G86" i="18" s="1"/>
  <c r="N36" i="12"/>
  <c r="M92" i="18"/>
  <c r="M86" i="18" s="1"/>
  <c r="U53" i="12"/>
  <c r="AM35" i="18"/>
  <c r="S35" i="11"/>
  <c r="AO53" i="12"/>
  <c r="U18" i="11"/>
  <c r="AO18" i="11"/>
  <c r="AO18" i="18"/>
  <c r="AE53" i="12"/>
  <c r="O36" i="12"/>
  <c r="M18" i="18"/>
  <c r="AC35" i="11"/>
  <c r="W192" i="30"/>
  <c r="AQ192" i="30"/>
  <c r="I179" i="30"/>
  <c r="G109" i="11"/>
  <c r="AF18" i="11"/>
  <c r="AF18" i="18"/>
  <c r="U109" i="11"/>
  <c r="Q109" i="11"/>
  <c r="M35" i="11"/>
  <c r="O53" i="12"/>
  <c r="AM92" i="11"/>
  <c r="AM126" i="11" s="1"/>
  <c r="AC92" i="18"/>
  <c r="AC86" i="18" s="1"/>
  <c r="AO41" i="11"/>
  <c r="AO75" i="11" s="1"/>
  <c r="AO69" i="11" s="1"/>
  <c r="AO41" i="18"/>
  <c r="AO75" i="18" s="1"/>
  <c r="AQ53" i="12"/>
  <c r="X92" i="18"/>
  <c r="X86" i="18" s="1"/>
  <c r="L92" i="18"/>
  <c r="L86" i="18" s="1"/>
  <c r="AS192" i="30"/>
  <c r="P192" i="30"/>
  <c r="U92" i="18"/>
  <c r="U86" i="18" s="1"/>
  <c r="Z41" i="11"/>
  <c r="Z75" i="11" s="1"/>
  <c r="Z69" i="11" s="1"/>
  <c r="Z41" i="18"/>
  <c r="Z75" i="18" s="1"/>
  <c r="Z69" i="18" s="1"/>
  <c r="Z175" i="18" s="1"/>
  <c r="AD192" i="30"/>
  <c r="AB59" i="12"/>
  <c r="N53" i="12"/>
  <c r="AI41" i="18"/>
  <c r="AI75" i="18" s="1"/>
  <c r="AI69" i="18" s="1"/>
  <c r="AI175" i="18" s="1"/>
  <c r="AI41" i="11"/>
  <c r="AI75" i="11" s="1"/>
  <c r="AI69" i="11" s="1"/>
  <c r="AK59" i="12"/>
  <c r="AM192" i="30"/>
  <c r="Z92" i="11"/>
  <c r="I156" i="30"/>
  <c r="G36" i="12" s="1"/>
  <c r="I194" i="30"/>
  <c r="AL18" i="18"/>
  <c r="AL18" i="11"/>
  <c r="AN36" i="12"/>
  <c r="AS41" i="18"/>
  <c r="AS75" i="18" s="1"/>
  <c r="AS69" i="18" s="1"/>
  <c r="AS175" i="18" s="1"/>
  <c r="AW192" i="30"/>
  <c r="AU59" i="12"/>
  <c r="AS41" i="11"/>
  <c r="AS75" i="11" s="1"/>
  <c r="AS69" i="11" s="1"/>
  <c r="J92" i="11"/>
  <c r="E24" i="18"/>
  <c r="E24" i="11"/>
  <c r="G42" i="12"/>
  <c r="AQ18" i="11"/>
  <c r="AQ18" i="18"/>
  <c r="AS36" i="12"/>
  <c r="I92" i="11"/>
  <c r="O92" i="11"/>
  <c r="T18" i="18"/>
  <c r="T18" i="11"/>
  <c r="V36" i="12"/>
  <c r="E58" i="18"/>
  <c r="E52" i="18" s="1"/>
  <c r="AE109" i="11"/>
  <c r="AE103" i="11" s="1"/>
  <c r="AE210" i="11" s="1"/>
  <c r="X192" i="30"/>
  <c r="T41" i="18"/>
  <c r="T75" i="18" s="1"/>
  <c r="T69" i="18" s="1"/>
  <c r="T175" i="18" s="1"/>
  <c r="V59" i="12"/>
  <c r="T41" i="11"/>
  <c r="T75" i="11" s="1"/>
  <c r="T69" i="11" s="1"/>
  <c r="K18" i="11"/>
  <c r="K18" i="18"/>
  <c r="M36" i="12"/>
  <c r="H18" i="11"/>
  <c r="H18" i="18"/>
  <c r="J36" i="12"/>
  <c r="W18" i="11"/>
  <c r="W18" i="18"/>
  <c r="Y36" i="12"/>
  <c r="R92" i="11"/>
  <c r="AP92" i="11"/>
  <c r="AH109" i="11"/>
  <c r="AH103" i="11" s="1"/>
  <c r="AH210" i="11" s="1"/>
  <c r="AE35" i="18"/>
  <c r="AE35" i="11"/>
  <c r="AG53" i="12"/>
  <c r="AT174" i="18"/>
  <c r="AT92" i="18"/>
  <c r="AT86" i="18" s="1"/>
  <c r="H41" i="11"/>
  <c r="H75" i="11" s="1"/>
  <c r="H69" i="11" s="1"/>
  <c r="H41" i="18"/>
  <c r="H75" i="18" s="1"/>
  <c r="H69" i="18" s="1"/>
  <c r="H175" i="18" s="1"/>
  <c r="J59" i="12"/>
  <c r="I145" i="30"/>
  <c r="AA192" i="30"/>
  <c r="W41" i="18"/>
  <c r="W75" i="18" s="1"/>
  <c r="W69" i="18" s="1"/>
  <c r="W175" i="18" s="1"/>
  <c r="Y59" i="12"/>
  <c r="W41" i="11"/>
  <c r="W75" i="11" s="1"/>
  <c r="W69" i="11" s="1"/>
  <c r="AT109" i="11"/>
  <c r="AT103" i="11" s="1"/>
  <c r="AT210" i="11" s="1"/>
  <c r="AJ35" i="18"/>
  <c r="AJ35" i="11"/>
  <c r="AL53" i="12"/>
  <c r="O18" i="18"/>
  <c r="Q36" i="12"/>
  <c r="O18" i="11"/>
  <c r="AE192" i="30"/>
  <c r="AC59" i="12"/>
  <c r="AA41" i="18"/>
  <c r="AA75" i="18" s="1"/>
  <c r="AA69" i="18" s="1"/>
  <c r="AA175" i="18" s="1"/>
  <c r="AA41" i="11"/>
  <c r="AA75" i="11" s="1"/>
  <c r="AA69" i="11" s="1"/>
  <c r="K92" i="11"/>
  <c r="H92" i="11"/>
  <c r="AJ109" i="11"/>
  <c r="AJ103" i="11" s="1"/>
  <c r="AJ210" i="11" s="1"/>
  <c r="T92" i="11"/>
  <c r="AL92" i="11"/>
  <c r="AF92" i="18"/>
  <c r="AF86" i="18" s="1"/>
  <c r="AR36" i="12"/>
  <c r="AP18" i="18"/>
  <c r="AP18" i="11"/>
  <c r="AF109" i="11"/>
  <c r="AF103" i="11" s="1"/>
  <c r="AF210" i="11" s="1"/>
  <c r="AB109" i="11"/>
  <c r="AB103" i="11" s="1"/>
  <c r="AB210" i="11" s="1"/>
  <c r="I41" i="18"/>
  <c r="I75" i="18" s="1"/>
  <c r="I69" i="18" s="1"/>
  <c r="I175" i="18" s="1"/>
  <c r="K59" i="12"/>
  <c r="M192" i="30"/>
  <c r="I41" i="11"/>
  <c r="I75" i="11" s="1"/>
  <c r="I69" i="11" s="1"/>
  <c r="AH92" i="18"/>
  <c r="AH86" i="18" s="1"/>
  <c r="AE174" i="18"/>
  <c r="AE92" i="18"/>
  <c r="AE86" i="18" s="1"/>
  <c r="AK18" i="11"/>
  <c r="AK18" i="18"/>
  <c r="AM36" i="12"/>
  <c r="AT35" i="11"/>
  <c r="AT35" i="18"/>
  <c r="AV53" i="12"/>
  <c r="V35" i="18"/>
  <c r="V35" i="11"/>
  <c r="X53" i="12"/>
  <c r="AS59" i="12"/>
  <c r="AU192" i="30"/>
  <c r="AQ41" i="18"/>
  <c r="AQ75" i="18" s="1"/>
  <c r="AQ69" i="18" s="1"/>
  <c r="AQ175" i="18" s="1"/>
  <c r="AQ41" i="11"/>
  <c r="AQ75" i="11" s="1"/>
  <c r="AQ69" i="11" s="1"/>
  <c r="AF35" i="18"/>
  <c r="AF35" i="11"/>
  <c r="AH53" i="12"/>
  <c r="AC192" i="30"/>
  <c r="AA59" i="12"/>
  <c r="Y41" i="18"/>
  <c r="Y75" i="18" s="1"/>
  <c r="Y69" i="18" s="1"/>
  <c r="Y175" i="18" s="1"/>
  <c r="Y41" i="11"/>
  <c r="Y75" i="11" s="1"/>
  <c r="Y69" i="11" s="1"/>
  <c r="AJ92" i="18"/>
  <c r="AJ86" i="18" s="1"/>
  <c r="AJ174" i="18"/>
  <c r="AM13" i="9" s="1"/>
  <c r="AB35" i="18"/>
  <c r="AB35" i="11"/>
  <c r="AD53" i="12"/>
  <c r="I18" i="18"/>
  <c r="I18" i="11"/>
  <c r="K36" i="12"/>
  <c r="AN18" i="11"/>
  <c r="AP36" i="12"/>
  <c r="AN18" i="18"/>
  <c r="L36" i="12"/>
  <c r="J18" i="11"/>
  <c r="J18" i="18"/>
  <c r="N109" i="11"/>
  <c r="N103" i="11" s="1"/>
  <c r="N210" i="11" s="1"/>
  <c r="AA18" i="11"/>
  <c r="AA18" i="18"/>
  <c r="AC36" i="12"/>
  <c r="AS92" i="11"/>
  <c r="V109" i="11"/>
  <c r="V103" i="11" s="1"/>
  <c r="V210" i="11" s="1"/>
  <c r="Y92" i="11"/>
  <c r="AR192" i="30"/>
  <c r="AN41" i="18"/>
  <c r="AN75" i="18" s="1"/>
  <c r="AN69" i="18" s="1"/>
  <c r="AN175" i="18" s="1"/>
  <c r="AP59" i="12"/>
  <c r="AN41" i="11"/>
  <c r="AN75" i="11" s="1"/>
  <c r="AN69" i="11" s="1"/>
  <c r="J41" i="11"/>
  <c r="J75" i="11" s="1"/>
  <c r="J69" i="11" s="1"/>
  <c r="N192" i="30"/>
  <c r="J41" i="18"/>
  <c r="J75" i="18" s="1"/>
  <c r="J69" i="18" s="1"/>
  <c r="J175" i="18" s="1"/>
  <c r="L59" i="12"/>
  <c r="N35" i="11"/>
  <c r="N35" i="18"/>
  <c r="P53" i="12"/>
  <c r="V92" i="18"/>
  <c r="V86" i="18" s="1"/>
  <c r="V174" i="18"/>
  <c r="AM59" i="12"/>
  <c r="AK41" i="18"/>
  <c r="AK75" i="18" s="1"/>
  <c r="AK69" i="18" s="1"/>
  <c r="AK175" i="18" s="1"/>
  <c r="AO192" i="30"/>
  <c r="AK41" i="11"/>
  <c r="AK75" i="11" s="1"/>
  <c r="AK69" i="11" s="1"/>
  <c r="N92" i="18"/>
  <c r="N86" i="18" s="1"/>
  <c r="N174" i="18"/>
  <c r="T59" i="12"/>
  <c r="V192" i="30"/>
  <c r="R41" i="18"/>
  <c r="R75" i="18" s="1"/>
  <c r="R69" i="18" s="1"/>
  <c r="R175" i="18" s="1"/>
  <c r="R41" i="11"/>
  <c r="R75" i="11" s="1"/>
  <c r="R69" i="11" s="1"/>
  <c r="Y18" i="11"/>
  <c r="Y18" i="18"/>
  <c r="AA36" i="12"/>
  <c r="AP192" i="30"/>
  <c r="AL41" i="18"/>
  <c r="AL75" i="18" s="1"/>
  <c r="AL69" i="18" s="1"/>
  <c r="AL175" i="18" s="1"/>
  <c r="AN59" i="12"/>
  <c r="AL41" i="11"/>
  <c r="AL75" i="11" s="1"/>
  <c r="AL69" i="11" s="1"/>
  <c r="AB92" i="18"/>
  <c r="AB86" i="18" s="1"/>
  <c r="AB174" i="18"/>
  <c r="S192" i="30"/>
  <c r="O41" i="18"/>
  <c r="O75" i="18" s="1"/>
  <c r="O69" i="18" s="1"/>
  <c r="O175" i="18" s="1"/>
  <c r="Q59" i="12"/>
  <c r="O41" i="11"/>
  <c r="O75" i="11" s="1"/>
  <c r="O69" i="11" s="1"/>
  <c r="AA92" i="11"/>
  <c r="O192" i="30"/>
  <c r="K41" i="11"/>
  <c r="K75" i="11" s="1"/>
  <c r="K69" i="11" s="1"/>
  <c r="K41" i="18"/>
  <c r="K75" i="18" s="1"/>
  <c r="K69" i="18" s="1"/>
  <c r="K175" i="18" s="1"/>
  <c r="M59" i="12"/>
  <c r="AS18" i="11"/>
  <c r="AS18" i="18"/>
  <c r="AU36" i="12"/>
  <c r="R18" i="18"/>
  <c r="R18" i="11"/>
  <c r="T36" i="12"/>
  <c r="AH35" i="18"/>
  <c r="AH35" i="11"/>
  <c r="AJ53" i="12"/>
  <c r="AK92" i="11"/>
  <c r="E58" i="11"/>
  <c r="AQ92" i="11"/>
  <c r="W92" i="11"/>
  <c r="AR59" i="12"/>
  <c r="AP41" i="18"/>
  <c r="AP75" i="18" s="1"/>
  <c r="AP69" i="18" s="1"/>
  <c r="AP175" i="18" s="1"/>
  <c r="AT192" i="30"/>
  <c r="AP41" i="11"/>
  <c r="AP75" i="11" s="1"/>
  <c r="AP69" i="11" s="1"/>
  <c r="AN92" i="11"/>
  <c r="Q176" i="18" l="1"/>
  <c r="Q174" i="18" s="1"/>
  <c r="T13" i="9" s="1"/>
  <c r="G176" i="18"/>
  <c r="G174" i="18" s="1"/>
  <c r="J13" i="9" s="1"/>
  <c r="M176" i="18"/>
  <c r="M174" i="18" s="1"/>
  <c r="P13" i="9" s="1"/>
  <c r="P176" i="18"/>
  <c r="P174" i="18" s="1"/>
  <c r="S13" i="9" s="1"/>
  <c r="S23" i="9" s="1"/>
  <c r="X175" i="18"/>
  <c r="X174" i="18" s="1"/>
  <c r="AA13" i="9" s="1"/>
  <c r="AA23" i="9" s="1"/>
  <c r="AJ23" i="9"/>
  <c r="AH13" i="9"/>
  <c r="Q13" i="9"/>
  <c r="AG23" i="9"/>
  <c r="AE13" i="9"/>
  <c r="Y13" i="9"/>
  <c r="Q126" i="11"/>
  <c r="L126" i="11"/>
  <c r="L120" i="11" s="1"/>
  <c r="K81" i="12"/>
  <c r="K98" i="12" s="1"/>
  <c r="K82" i="12"/>
  <c r="K99" i="12" s="1"/>
  <c r="K83" i="12"/>
  <c r="K100" i="12" s="1"/>
  <c r="AR83" i="12"/>
  <c r="AR100" i="12" s="1"/>
  <c r="AR81" i="12"/>
  <c r="AR98" i="12" s="1"/>
  <c r="AR82" i="12"/>
  <c r="AR99" i="12" s="1"/>
  <c r="AM83" i="12"/>
  <c r="AM100" i="12" s="1"/>
  <c r="AM82" i="12"/>
  <c r="AM99" i="12" s="1"/>
  <c r="AM81" i="12"/>
  <c r="AM98" i="12" s="1"/>
  <c r="Q81" i="12"/>
  <c r="Q98" i="12" s="1"/>
  <c r="Q82" i="12"/>
  <c r="Q99" i="12" s="1"/>
  <c r="Q83" i="12"/>
  <c r="Q100" i="12" s="1"/>
  <c r="AU83" i="12"/>
  <c r="AU100" i="12" s="1"/>
  <c r="AU81" i="12"/>
  <c r="AU98" i="12" s="1"/>
  <c r="AU82" i="12"/>
  <c r="AU99" i="12" s="1"/>
  <c r="AS82" i="12"/>
  <c r="AS99" i="12" s="1"/>
  <c r="AS81" i="12"/>
  <c r="AS98" i="12" s="1"/>
  <c r="AS83" i="12"/>
  <c r="AS100" i="12" s="1"/>
  <c r="Y81" i="12"/>
  <c r="Y98" i="12" s="1"/>
  <c r="Y82" i="12"/>
  <c r="Y99" i="12" s="1"/>
  <c r="Y83" i="12"/>
  <c r="Y100" i="12" s="1"/>
  <c r="V81" i="12"/>
  <c r="V98" i="12" s="1"/>
  <c r="V82" i="12"/>
  <c r="V99" i="12" s="1"/>
  <c r="V83" i="12"/>
  <c r="V100" i="12" s="1"/>
  <c r="J82" i="12"/>
  <c r="J99" i="12" s="1"/>
  <c r="J83" i="12"/>
  <c r="J100" i="12" s="1"/>
  <c r="J81" i="12"/>
  <c r="J98" i="12" s="1"/>
  <c r="AK83" i="12"/>
  <c r="AK100" i="12" s="1"/>
  <c r="AK82" i="12"/>
  <c r="AK99" i="12" s="1"/>
  <c r="AK81" i="12"/>
  <c r="AK98" i="12" s="1"/>
  <c r="AP82" i="12"/>
  <c r="AP99" i="12" s="1"/>
  <c r="AP83" i="12"/>
  <c r="AP100" i="12" s="1"/>
  <c r="AP81" i="12"/>
  <c r="AP98" i="12" s="1"/>
  <c r="AC83" i="12"/>
  <c r="AC100" i="12" s="1"/>
  <c r="AC82" i="12"/>
  <c r="AC99" i="12" s="1"/>
  <c r="AC81" i="12"/>
  <c r="AC98" i="12" s="1"/>
  <c r="L81" i="12"/>
  <c r="L98" i="12" s="1"/>
  <c r="L83" i="12"/>
  <c r="L100" i="12" s="1"/>
  <c r="L82" i="12"/>
  <c r="L99" i="12" s="1"/>
  <c r="M83" i="12"/>
  <c r="M100" i="12" s="1"/>
  <c r="M82" i="12"/>
  <c r="M99" i="12" s="1"/>
  <c r="M81" i="12"/>
  <c r="M98" i="12" s="1"/>
  <c r="T82" i="12"/>
  <c r="T99" i="12" s="1"/>
  <c r="T81" i="12"/>
  <c r="T98" i="12" s="1"/>
  <c r="T83" i="12"/>
  <c r="T100" i="12" s="1"/>
  <c r="AN81" i="12"/>
  <c r="AN98" i="12" s="1"/>
  <c r="AN82" i="12"/>
  <c r="AN99" i="12" s="1"/>
  <c r="AN83" i="12"/>
  <c r="AN100" i="12" s="1"/>
  <c r="AA82" i="12"/>
  <c r="AA99" i="12" s="1"/>
  <c r="AA83" i="12"/>
  <c r="AA100" i="12" s="1"/>
  <c r="AA81" i="12"/>
  <c r="AA98" i="12" s="1"/>
  <c r="AB83" i="12"/>
  <c r="AB100" i="12" s="1"/>
  <c r="AB81" i="12"/>
  <c r="AB98" i="12" s="1"/>
  <c r="AB82" i="12"/>
  <c r="AB99" i="12" s="1"/>
  <c r="U126" i="11"/>
  <c r="U120" i="11" s="1"/>
  <c r="AH126" i="11"/>
  <c r="AH120" i="11" s="1"/>
  <c r="P86" i="11"/>
  <c r="P126" i="11"/>
  <c r="P120" i="11" s="1"/>
  <c r="S126" i="11"/>
  <c r="S120" i="11" s="1"/>
  <c r="V86" i="11"/>
  <c r="V211" i="11" s="1"/>
  <c r="V126" i="11"/>
  <c r="V120" i="11" s="1"/>
  <c r="AC126" i="11"/>
  <c r="AC120" i="11" s="1"/>
  <c r="AG86" i="11"/>
  <c r="AG126" i="11"/>
  <c r="AG120" i="11" s="1"/>
  <c r="AJ126" i="11"/>
  <c r="AJ120" i="11" s="1"/>
  <c r="AB126" i="11"/>
  <c r="AB120" i="11" s="1"/>
  <c r="G86" i="11"/>
  <c r="G211" i="11" s="1"/>
  <c r="G126" i="11"/>
  <c r="G120" i="11" s="1"/>
  <c r="AR126" i="11"/>
  <c r="AR120" i="11" s="1"/>
  <c r="N86" i="11"/>
  <c r="N211" i="11" s="1"/>
  <c r="N126" i="11"/>
  <c r="N120" i="11" s="1"/>
  <c r="AF126" i="11"/>
  <c r="AF120" i="11" s="1"/>
  <c r="AD126" i="11"/>
  <c r="AD120" i="11" s="1"/>
  <c r="X86" i="11"/>
  <c r="X126" i="11"/>
  <c r="X120" i="11" s="1"/>
  <c r="F86" i="11"/>
  <c r="F211" i="11" s="1"/>
  <c r="F126" i="11"/>
  <c r="F120" i="11" s="1"/>
  <c r="AE86" i="11"/>
  <c r="AE211" i="11" s="1"/>
  <c r="AE126" i="11"/>
  <c r="AE120" i="11" s="1"/>
  <c r="M126" i="11"/>
  <c r="M120" i="11" s="1"/>
  <c r="AT126" i="11"/>
  <c r="AT120" i="11" s="1"/>
  <c r="Z103" i="12"/>
  <c r="Z109" i="12" s="1"/>
  <c r="Z114" i="12" s="1"/>
  <c r="Q103" i="11"/>
  <c r="Q210" i="11" s="1"/>
  <c r="L103" i="11"/>
  <c r="L210" i="11" s="1"/>
  <c r="U103" i="11"/>
  <c r="U210" i="11" s="1"/>
  <c r="G103" i="11"/>
  <c r="G210" i="11" s="1"/>
  <c r="AR86" i="11"/>
  <c r="AD86" i="11"/>
  <c r="Z105" i="12"/>
  <c r="Z111" i="12" s="1"/>
  <c r="Z116" i="12" s="1"/>
  <c r="Z104" i="12"/>
  <c r="Z110" i="12" s="1"/>
  <c r="AU192" i="13"/>
  <c r="R105" i="12"/>
  <c r="R111" i="12" s="1"/>
  <c r="AI103" i="12"/>
  <c r="AI109" i="12" s="1"/>
  <c r="AI105" i="12"/>
  <c r="AI111" i="12" s="1"/>
  <c r="AF105" i="12"/>
  <c r="AF111" i="12" s="1"/>
  <c r="AA192" i="13"/>
  <c r="AF103" i="12"/>
  <c r="AF109" i="12" s="1"/>
  <c r="K192" i="13"/>
  <c r="S174" i="18"/>
  <c r="AL192" i="13"/>
  <c r="AV192" i="13"/>
  <c r="M192" i="13"/>
  <c r="W192" i="13"/>
  <c r="AN192" i="13"/>
  <c r="AK192" i="13"/>
  <c r="AD192" i="13"/>
  <c r="AQ192" i="13"/>
  <c r="AB192" i="13"/>
  <c r="R192" i="13"/>
  <c r="U192" i="13"/>
  <c r="N192" i="13"/>
  <c r="AM174" i="18"/>
  <c r="AP13" i="9" s="1"/>
  <c r="Z192" i="13"/>
  <c r="U174" i="18"/>
  <c r="X13" i="9" s="1"/>
  <c r="AT192" i="13"/>
  <c r="AS192" i="13"/>
  <c r="AG192" i="13"/>
  <c r="L192" i="13"/>
  <c r="AH174" i="18"/>
  <c r="AC174" i="18"/>
  <c r="AO192" i="13"/>
  <c r="F174" i="18"/>
  <c r="I13" i="9" s="1"/>
  <c r="E176" i="18"/>
  <c r="J86" i="11"/>
  <c r="J211" i="11" s="1"/>
  <c r="AK86" i="11"/>
  <c r="AK211" i="11" s="1"/>
  <c r="S192" i="13"/>
  <c r="AJ192" i="13"/>
  <c r="H86" i="11"/>
  <c r="H211" i="11" s="1"/>
  <c r="T86" i="11"/>
  <c r="T211" i="11" s="1"/>
  <c r="AN86" i="11"/>
  <c r="AN211" i="11" s="1"/>
  <c r="AW192" i="13"/>
  <c r="AE192" i="13"/>
  <c r="AH86" i="11"/>
  <c r="AH211" i="11" s="1"/>
  <c r="AC86" i="11"/>
  <c r="AC211" i="11" s="1"/>
  <c r="AM192" i="13"/>
  <c r="AO92" i="18"/>
  <c r="AO86" i="18" s="1"/>
  <c r="AO69" i="18"/>
  <c r="W86" i="11"/>
  <c r="W211" i="11" s="1"/>
  <c r="AI86" i="11"/>
  <c r="AI211" i="11" s="1"/>
  <c r="R86" i="11"/>
  <c r="R211" i="11" s="1"/>
  <c r="AM86" i="11"/>
  <c r="Q192" i="13"/>
  <c r="U86" i="11"/>
  <c r="U211" i="11" s="1"/>
  <c r="AF86" i="11"/>
  <c r="AF211" i="11" s="1"/>
  <c r="S86" i="11"/>
  <c r="L86" i="11"/>
  <c r="L211" i="11" s="1"/>
  <c r="AP86" i="11"/>
  <c r="AP211" i="11" s="1"/>
  <c r="O86" i="11"/>
  <c r="O211" i="11" s="1"/>
  <c r="Z86" i="11"/>
  <c r="Z211" i="11" s="1"/>
  <c r="AA86" i="11"/>
  <c r="AA211" i="11" s="1"/>
  <c r="AQ86" i="11"/>
  <c r="AQ211" i="11" s="1"/>
  <c r="AF174" i="18"/>
  <c r="Y192" i="13"/>
  <c r="AH192" i="13"/>
  <c r="I86" i="11"/>
  <c r="I211" i="11" s="1"/>
  <c r="Y86" i="11"/>
  <c r="Y211" i="11" s="1"/>
  <c r="AL86" i="11"/>
  <c r="AL211" i="11" s="1"/>
  <c r="L174" i="18"/>
  <c r="M86" i="11"/>
  <c r="M211" i="11" s="1"/>
  <c r="AS86" i="11"/>
  <c r="AS211" i="11" s="1"/>
  <c r="Q86" i="11"/>
  <c r="Q211" i="11" s="1"/>
  <c r="K86" i="11"/>
  <c r="K211" i="11" s="1"/>
  <c r="AO86" i="11"/>
  <c r="AO211" i="11" s="1"/>
  <c r="AT105" i="12"/>
  <c r="AT111" i="12" s="1"/>
  <c r="AT116" i="12" s="1"/>
  <c r="AT104" i="12"/>
  <c r="AT110" i="12" s="1"/>
  <c r="AT115" i="12" s="1"/>
  <c r="X104" i="12"/>
  <c r="X110" i="12" s="1"/>
  <c r="X103" i="12"/>
  <c r="X109" i="12" s="1"/>
  <c r="X105" i="12"/>
  <c r="X111" i="12" s="1"/>
  <c r="AQ104" i="12"/>
  <c r="AQ110" i="12" s="1"/>
  <c r="AQ105" i="12"/>
  <c r="AQ111" i="12" s="1"/>
  <c r="AQ103" i="12"/>
  <c r="AQ109" i="12" s="1"/>
  <c r="AD104" i="12"/>
  <c r="AD110" i="12" s="1"/>
  <c r="AL104" i="12"/>
  <c r="AL110" i="12" s="1"/>
  <c r="AL105" i="12"/>
  <c r="AL111" i="12" s="1"/>
  <c r="AV104" i="12"/>
  <c r="AV110" i="12" s="1"/>
  <c r="AV103" i="12"/>
  <c r="AV109" i="12" s="1"/>
  <c r="AV105" i="12"/>
  <c r="AV111" i="12" s="1"/>
  <c r="S103" i="12"/>
  <c r="S109" i="12" s="1"/>
  <c r="S104" i="12"/>
  <c r="S110" i="12" s="1"/>
  <c r="S105" i="12"/>
  <c r="S111" i="12" s="1"/>
  <c r="P104" i="12"/>
  <c r="P110" i="12" s="1"/>
  <c r="P105" i="12"/>
  <c r="P111" i="12" s="1"/>
  <c r="P103" i="12"/>
  <c r="P109" i="12" s="1"/>
  <c r="U104" i="12"/>
  <c r="U110" i="12" s="1"/>
  <c r="U105" i="12"/>
  <c r="U111" i="12" s="1"/>
  <c r="U103" i="12"/>
  <c r="U109" i="12" s="1"/>
  <c r="AG105" i="12"/>
  <c r="AG111" i="12" s="1"/>
  <c r="AH103" i="12"/>
  <c r="AH109" i="12" s="1"/>
  <c r="AH104" i="12"/>
  <c r="AH110" i="12" s="1"/>
  <c r="AH105" i="12"/>
  <c r="AH111" i="12" s="1"/>
  <c r="I104" i="12"/>
  <c r="I110" i="12" s="1"/>
  <c r="I105" i="12"/>
  <c r="I111" i="12" s="1"/>
  <c r="I103" i="12"/>
  <c r="I109" i="12" s="1"/>
  <c r="AT103" i="12"/>
  <c r="AT109" i="12" s="1"/>
  <c r="AO109" i="11"/>
  <c r="AO126" i="11" s="1"/>
  <c r="AO35" i="18"/>
  <c r="AM120" i="11"/>
  <c r="O192" i="13"/>
  <c r="O12" i="9" s="1"/>
  <c r="P192" i="13"/>
  <c r="P12" i="9" s="1"/>
  <c r="I196" i="13"/>
  <c r="H76" i="13"/>
  <c r="J192" i="13"/>
  <c r="J12" i="9" s="1"/>
  <c r="Q120" i="11"/>
  <c r="X192" i="13"/>
  <c r="X12" i="9" s="1"/>
  <c r="AC192" i="13"/>
  <c r="AC12" i="9" s="1"/>
  <c r="I173" i="30"/>
  <c r="AF192" i="13"/>
  <c r="AF12" i="9" s="1"/>
  <c r="T192" i="13"/>
  <c r="T12" i="9" s="1"/>
  <c r="H25" i="13"/>
  <c r="I195" i="13"/>
  <c r="H59" i="13"/>
  <c r="AI192" i="13"/>
  <c r="AI12" i="9" s="1"/>
  <c r="AR192" i="13"/>
  <c r="AR12" i="9" s="1"/>
  <c r="AP192" i="13"/>
  <c r="AP12" i="9" s="1"/>
  <c r="V192" i="13"/>
  <c r="V12" i="9" s="1"/>
  <c r="H42" i="13"/>
  <c r="AO35" i="11"/>
  <c r="E18" i="11"/>
  <c r="W105" i="12"/>
  <c r="W111" i="12" s="1"/>
  <c r="E18" i="18"/>
  <c r="AK53" i="12"/>
  <c r="AI35" i="11"/>
  <c r="AI35" i="18"/>
  <c r="AI109" i="11"/>
  <c r="AI103" i="11" s="1"/>
  <c r="AI210" i="11" s="1"/>
  <c r="Z92" i="18"/>
  <c r="Z86" i="18" s="1"/>
  <c r="Z174" i="18"/>
  <c r="W104" i="12"/>
  <c r="W110" i="12" s="1"/>
  <c r="AI174" i="18"/>
  <c r="AL13" i="9" s="1"/>
  <c r="AI92" i="18"/>
  <c r="AI86" i="18" s="1"/>
  <c r="Z109" i="11"/>
  <c r="Z103" i="11" s="1"/>
  <c r="Z210" i="11" s="1"/>
  <c r="Z35" i="11"/>
  <c r="AB53" i="12"/>
  <c r="Z35" i="18"/>
  <c r="E52" i="11"/>
  <c r="AQ92" i="18"/>
  <c r="AQ86" i="18" s="1"/>
  <c r="AQ174" i="18"/>
  <c r="H35" i="11"/>
  <c r="H35" i="18"/>
  <c r="J53" i="12"/>
  <c r="I139" i="30"/>
  <c r="E35" i="18" s="1"/>
  <c r="O92" i="18"/>
  <c r="O86" i="18" s="1"/>
  <c r="O174" i="18"/>
  <c r="AL92" i="18"/>
  <c r="AL86" i="18" s="1"/>
  <c r="AL174" i="18"/>
  <c r="AO13" i="9" s="1"/>
  <c r="R35" i="11"/>
  <c r="R35" i="18"/>
  <c r="T53" i="12"/>
  <c r="J35" i="11"/>
  <c r="J35" i="18"/>
  <c r="L53" i="12"/>
  <c r="Y174" i="18"/>
  <c r="AB13" i="9" s="1"/>
  <c r="Y92" i="18"/>
  <c r="Y86" i="18" s="1"/>
  <c r="AA92" i="18"/>
  <c r="AA86" i="18" s="1"/>
  <c r="AA174" i="18"/>
  <c r="V53" i="12"/>
  <c r="T35" i="18"/>
  <c r="T35" i="11"/>
  <c r="AL35" i="11"/>
  <c r="AN53" i="12"/>
  <c r="AL35" i="18"/>
  <c r="R109" i="11"/>
  <c r="R103" i="11" s="1"/>
  <c r="R210" i="11" s="1"/>
  <c r="AK92" i="18"/>
  <c r="AK86" i="18" s="1"/>
  <c r="AK174" i="18"/>
  <c r="W103" i="12"/>
  <c r="W109" i="12" s="1"/>
  <c r="I92" i="18"/>
  <c r="I86" i="18" s="1"/>
  <c r="I174" i="18"/>
  <c r="L13" i="9" s="1"/>
  <c r="W109" i="11"/>
  <c r="W103" i="11" s="1"/>
  <c r="W210" i="11" s="1"/>
  <c r="H92" i="18"/>
  <c r="H86" i="18" s="1"/>
  <c r="E75" i="18"/>
  <c r="E69" i="18" s="1"/>
  <c r="T174" i="18"/>
  <c r="T92" i="18"/>
  <c r="T86" i="18" s="1"/>
  <c r="AP35" i="18"/>
  <c r="AP35" i="11"/>
  <c r="AR53" i="12"/>
  <c r="R92" i="18"/>
  <c r="R86" i="18" s="1"/>
  <c r="R174" i="18"/>
  <c r="U13" i="9" s="1"/>
  <c r="J109" i="11"/>
  <c r="J103" i="11" s="1"/>
  <c r="J210" i="11" s="1"/>
  <c r="AB209" i="11"/>
  <c r="W35" i="11"/>
  <c r="W35" i="18"/>
  <c r="Y53" i="12"/>
  <c r="H109" i="11"/>
  <c r="H103" i="11" s="1"/>
  <c r="H210" i="11" s="1"/>
  <c r="E75" i="11"/>
  <c r="AS35" i="11"/>
  <c r="AS35" i="18"/>
  <c r="AU53" i="12"/>
  <c r="AP109" i="11"/>
  <c r="AP103" i="11" s="1"/>
  <c r="AP210" i="11" s="1"/>
  <c r="E92" i="11"/>
  <c r="AT209" i="11"/>
  <c r="AF104" i="12"/>
  <c r="AF110" i="12" s="1"/>
  <c r="K174" i="18"/>
  <c r="K92" i="18"/>
  <c r="K86" i="18" s="1"/>
  <c r="AN35" i="11"/>
  <c r="AN35" i="18"/>
  <c r="AP53" i="12"/>
  <c r="L192" i="30"/>
  <c r="I192" i="30" s="1"/>
  <c r="I193" i="30"/>
  <c r="AS109" i="11"/>
  <c r="AS103" i="11" s="1"/>
  <c r="AS210" i="11" s="1"/>
  <c r="K109" i="11"/>
  <c r="K103" i="11" s="1"/>
  <c r="K210" i="11" s="1"/>
  <c r="AN109" i="11"/>
  <c r="AN103" i="11" s="1"/>
  <c r="AN210" i="11" s="1"/>
  <c r="R104" i="12"/>
  <c r="R110" i="12" s="1"/>
  <c r="W92" i="18"/>
  <c r="W86" i="18" s="1"/>
  <c r="W174" i="18"/>
  <c r="Z13" i="9" s="1"/>
  <c r="AP92" i="18"/>
  <c r="AP86" i="18" s="1"/>
  <c r="AP174" i="18"/>
  <c r="M53" i="12"/>
  <c r="K35" i="11"/>
  <c r="K35" i="18"/>
  <c r="O109" i="11"/>
  <c r="O103" i="11" s="1"/>
  <c r="O210" i="11" s="1"/>
  <c r="AI104" i="12"/>
  <c r="AI110" i="12" s="1"/>
  <c r="AQ35" i="18"/>
  <c r="AQ35" i="11"/>
  <c r="AS53" i="12"/>
  <c r="I35" i="18"/>
  <c r="K53" i="12"/>
  <c r="I35" i="11"/>
  <c r="O35" i="18"/>
  <c r="O35" i="11"/>
  <c r="Q53" i="12"/>
  <c r="AL109" i="11"/>
  <c r="AL103" i="11" s="1"/>
  <c r="AL210" i="11" s="1"/>
  <c r="AK109" i="11"/>
  <c r="AK103" i="11" s="1"/>
  <c r="AK210" i="11" s="1"/>
  <c r="AN174" i="18"/>
  <c r="AQ13" i="9" s="1"/>
  <c r="AN92" i="18"/>
  <c r="AN86" i="18" s="1"/>
  <c r="R103" i="12"/>
  <c r="R109" i="12" s="1"/>
  <c r="Y35" i="11"/>
  <c r="AA53" i="12"/>
  <c r="Y35" i="18"/>
  <c r="AQ109" i="11"/>
  <c r="AQ103" i="11" s="1"/>
  <c r="AQ210" i="11" s="1"/>
  <c r="I109" i="11"/>
  <c r="I103" i="11" s="1"/>
  <c r="I210" i="11" s="1"/>
  <c r="AJ209" i="11"/>
  <c r="AM9" i="9" s="1"/>
  <c r="AA35" i="18"/>
  <c r="AA35" i="11"/>
  <c r="AC53" i="12"/>
  <c r="G59" i="12"/>
  <c r="E41" i="11"/>
  <c r="E41" i="18"/>
  <c r="T109" i="11"/>
  <c r="T103" i="11" s="1"/>
  <c r="T210" i="11" s="1"/>
  <c r="AS92" i="18"/>
  <c r="AS86" i="18" s="1"/>
  <c r="AS174" i="18"/>
  <c r="J174" i="18"/>
  <c r="J92" i="18"/>
  <c r="J86" i="18" s="1"/>
  <c r="AA109" i="11"/>
  <c r="AA103" i="11" s="1"/>
  <c r="AA210" i="11" s="1"/>
  <c r="AK35" i="11"/>
  <c r="AK35" i="18"/>
  <c r="AM53" i="12"/>
  <c r="Y109" i="11"/>
  <c r="Y103" i="11" s="1"/>
  <c r="Y210" i="11" s="1"/>
  <c r="N12" i="9" l="1"/>
  <c r="N22" i="9" s="1"/>
  <c r="AH12" i="9"/>
  <c r="AH22" i="9" s="1"/>
  <c r="AE12" i="9"/>
  <c r="AE22" i="9" s="1"/>
  <c r="U12" i="9"/>
  <c r="U22" i="9" s="1"/>
  <c r="Y12" i="9"/>
  <c r="Y22" i="9" s="1"/>
  <c r="G24" i="46" s="1"/>
  <c r="R12" i="9"/>
  <c r="R22" i="9" s="1"/>
  <c r="AD211" i="11"/>
  <c r="AD209" i="11" s="1"/>
  <c r="AG9" i="9" s="1"/>
  <c r="AG19" i="9" s="1"/>
  <c r="AB12" i="9"/>
  <c r="AB22" i="9" s="1"/>
  <c r="AR211" i="11"/>
  <c r="AR209" i="11" s="1"/>
  <c r="AQ12" i="9"/>
  <c r="AQ22" i="9" s="1"/>
  <c r="AD12" i="9"/>
  <c r="AD22" i="9" s="1"/>
  <c r="AG211" i="11"/>
  <c r="AG209" i="11" s="1"/>
  <c r="AJ9" i="9" s="1"/>
  <c r="AJ12" i="9"/>
  <c r="AJ22" i="9" s="1"/>
  <c r="G35" i="46" s="1"/>
  <c r="AK12" i="9"/>
  <c r="AK22" i="9" s="1"/>
  <c r="G36" i="46" s="1"/>
  <c r="S12" i="9"/>
  <c r="S22" i="9" s="1"/>
  <c r="AN12" i="9"/>
  <c r="AN22" i="9" s="1"/>
  <c r="W12" i="9"/>
  <c r="W22" i="9" s="1"/>
  <c r="M12" i="9"/>
  <c r="M22" i="9" s="1"/>
  <c r="S211" i="11"/>
  <c r="S209" i="11" s="1"/>
  <c r="V9" i="9" s="1"/>
  <c r="AL12" i="9"/>
  <c r="AL22" i="9" s="1"/>
  <c r="G37" i="46" s="1"/>
  <c r="P211" i="11"/>
  <c r="AO12" i="9"/>
  <c r="AO22" i="9" s="1"/>
  <c r="Q12" i="9"/>
  <c r="Q22" i="9" s="1"/>
  <c r="G16" i="46" s="1"/>
  <c r="K12" i="9"/>
  <c r="K22" i="9" s="1"/>
  <c r="G10" i="46" s="1"/>
  <c r="AM211" i="11"/>
  <c r="AM209" i="11" s="1"/>
  <c r="AP9" i="9" s="1"/>
  <c r="L12" i="9"/>
  <c r="L22" i="9" s="1"/>
  <c r="G11" i="46" s="1"/>
  <c r="AA12" i="9"/>
  <c r="AA22" i="9" s="1"/>
  <c r="AG12" i="9"/>
  <c r="AG22" i="9" s="1"/>
  <c r="X211" i="11"/>
  <c r="X209" i="11" s="1"/>
  <c r="AA9" i="9" s="1"/>
  <c r="AO175" i="18"/>
  <c r="AO174" i="18" s="1"/>
  <c r="AR13" i="9" s="1"/>
  <c r="AR23" i="9" s="1"/>
  <c r="AM12" i="9"/>
  <c r="AM22" i="9" s="1"/>
  <c r="G38" i="46" s="1"/>
  <c r="Z12" i="9"/>
  <c r="Z22" i="9" s="1"/>
  <c r="G25" i="46" s="1"/>
  <c r="AH23" i="9"/>
  <c r="H33" i="46" s="1"/>
  <c r="AF13" i="9"/>
  <c r="AF23" i="9" s="1"/>
  <c r="H31" i="46" s="1"/>
  <c r="AM23" i="9"/>
  <c r="AK13" i="9"/>
  <c r="AK23" i="9" s="1"/>
  <c r="T23" i="9"/>
  <c r="R13" i="9"/>
  <c r="Y23" i="9"/>
  <c r="W13" i="9"/>
  <c r="W23" i="9" s="1"/>
  <c r="H22" i="46" s="1"/>
  <c r="AI13" i="9"/>
  <c r="AI23" i="9" s="1"/>
  <c r="H34" i="46" s="1"/>
  <c r="AE23" i="9"/>
  <c r="H30" i="46" s="1"/>
  <c r="AC13" i="9"/>
  <c r="AC23" i="9" s="1"/>
  <c r="P23" i="9"/>
  <c r="N13" i="9"/>
  <c r="X23" i="9"/>
  <c r="V13" i="9"/>
  <c r="V23" i="9" s="1"/>
  <c r="AP23" i="9"/>
  <c r="AN13" i="9"/>
  <c r="AN23" i="9" s="1"/>
  <c r="Q23" i="9"/>
  <c r="O13" i="9"/>
  <c r="O23" i="9" s="1"/>
  <c r="H14" i="46" s="1"/>
  <c r="AD13" i="9"/>
  <c r="AD23" i="9" s="1"/>
  <c r="H29" i="46" s="1"/>
  <c r="M13" i="9"/>
  <c r="AE9" i="9"/>
  <c r="AL103" i="12"/>
  <c r="AL109" i="12" s="1"/>
  <c r="AL108" i="12" s="1"/>
  <c r="AM10" i="9" s="1"/>
  <c r="AG104" i="12"/>
  <c r="AG110" i="12" s="1"/>
  <c r="AG115" i="12" s="1"/>
  <c r="AG103" i="12"/>
  <c r="AG109" i="12" s="1"/>
  <c r="AG114" i="12" s="1"/>
  <c r="G209" i="11"/>
  <c r="J9" i="9" s="1"/>
  <c r="V209" i="11"/>
  <c r="T126" i="11"/>
  <c r="T120" i="11" s="1"/>
  <c r="N209" i="11"/>
  <c r="AQ126" i="11"/>
  <c r="AQ120" i="11" s="1"/>
  <c r="Y126" i="11"/>
  <c r="Y120" i="11" s="1"/>
  <c r="R126" i="11"/>
  <c r="R120" i="11" s="1"/>
  <c r="J126" i="11"/>
  <c r="J120" i="11" s="1"/>
  <c r="O126" i="11"/>
  <c r="O120" i="11" s="1"/>
  <c r="AL126" i="11"/>
  <c r="AL120" i="11" s="1"/>
  <c r="AE209" i="11"/>
  <c r="H126" i="11"/>
  <c r="H120" i="11" s="1"/>
  <c r="AK126" i="11"/>
  <c r="AK120" i="11" s="1"/>
  <c r="AP126" i="11"/>
  <c r="AP120" i="11" s="1"/>
  <c r="AN126" i="11"/>
  <c r="AN120" i="11" s="1"/>
  <c r="AI126" i="11"/>
  <c r="AI120" i="11" s="1"/>
  <c r="K126" i="11"/>
  <c r="K120" i="11" s="1"/>
  <c r="AA126" i="11"/>
  <c r="AA120" i="11" s="1"/>
  <c r="Z126" i="11"/>
  <c r="Z120" i="11" s="1"/>
  <c r="AS126" i="11"/>
  <c r="AS120" i="11" s="1"/>
  <c r="I126" i="11"/>
  <c r="I120" i="11" s="1"/>
  <c r="W126" i="11"/>
  <c r="W120" i="11" s="1"/>
  <c r="AD105" i="12"/>
  <c r="AD111" i="12" s="1"/>
  <c r="AD116" i="12" s="1"/>
  <c r="AD103" i="12"/>
  <c r="AD109" i="12" s="1"/>
  <c r="AD114" i="12" s="1"/>
  <c r="L209" i="11"/>
  <c r="U209" i="11"/>
  <c r="X9" i="9" s="1"/>
  <c r="X19" i="9" s="1"/>
  <c r="Q209" i="11"/>
  <c r="AO120" i="11"/>
  <c r="AO103" i="11"/>
  <c r="AO210" i="11" s="1"/>
  <c r="Z115" i="12"/>
  <c r="Z113" i="12" s="1"/>
  <c r="AA20" i="9" s="1"/>
  <c r="Z108" i="12"/>
  <c r="AA10" i="9" s="1"/>
  <c r="H32" i="46"/>
  <c r="G44" i="46"/>
  <c r="AC209" i="11"/>
  <c r="J22" i="9"/>
  <c r="J23" i="9"/>
  <c r="E86" i="11"/>
  <c r="M209" i="11"/>
  <c r="P9" i="9" s="1"/>
  <c r="AF209" i="11"/>
  <c r="AH209" i="11"/>
  <c r="O22" i="9"/>
  <c r="O104" i="12"/>
  <c r="O110" i="12" s="1"/>
  <c r="O115" i="12" s="1"/>
  <c r="R116" i="12"/>
  <c r="AI114" i="12"/>
  <c r="AT114" i="12"/>
  <c r="W115" i="12"/>
  <c r="I115" i="12"/>
  <c r="N104" i="12"/>
  <c r="N110" i="12" s="1"/>
  <c r="AA103" i="12"/>
  <c r="AA109" i="12" s="1"/>
  <c r="AA104" i="12"/>
  <c r="AA110" i="12" s="1"/>
  <c r="AA105" i="12"/>
  <c r="AA111" i="12" s="1"/>
  <c r="AN104" i="12"/>
  <c r="AN110" i="12" s="1"/>
  <c r="AN105" i="12"/>
  <c r="AN111" i="12" s="1"/>
  <c r="AN103" i="12"/>
  <c r="AN109" i="12" s="1"/>
  <c r="L103" i="12"/>
  <c r="L109" i="12" s="1"/>
  <c r="L104" i="12"/>
  <c r="L110" i="12" s="1"/>
  <c r="L105" i="12"/>
  <c r="L111" i="12" s="1"/>
  <c r="AO104" i="12"/>
  <c r="AO110" i="12" s="1"/>
  <c r="AU105" i="12"/>
  <c r="AU111" i="12" s="1"/>
  <c r="AU103" i="12"/>
  <c r="AU109" i="12" s="1"/>
  <c r="AU104" i="12"/>
  <c r="AU110" i="12" s="1"/>
  <c r="AR104" i="12"/>
  <c r="AR110" i="12" s="1"/>
  <c r="AR103" i="12"/>
  <c r="AR109" i="12" s="1"/>
  <c r="AR105" i="12"/>
  <c r="AR111" i="12" s="1"/>
  <c r="T103" i="12"/>
  <c r="T109" i="12" s="1"/>
  <c r="T104" i="12"/>
  <c r="T110" i="12" s="1"/>
  <c r="T105" i="12"/>
  <c r="T111" i="12" s="1"/>
  <c r="K103" i="12"/>
  <c r="K109" i="12" s="1"/>
  <c r="K104" i="12"/>
  <c r="K110" i="12" s="1"/>
  <c r="K105" i="12"/>
  <c r="K111" i="12" s="1"/>
  <c r="AK105" i="12"/>
  <c r="AK111" i="12" s="1"/>
  <c r="AK103" i="12"/>
  <c r="AK109" i="12" s="1"/>
  <c r="AK104" i="12"/>
  <c r="AK110" i="12" s="1"/>
  <c r="M103" i="12"/>
  <c r="M109" i="12" s="1"/>
  <c r="M104" i="12"/>
  <c r="M110" i="12" s="1"/>
  <c r="M105" i="12"/>
  <c r="M111" i="12" s="1"/>
  <c r="AE105" i="12"/>
  <c r="AE111" i="12" s="1"/>
  <c r="O103" i="12"/>
  <c r="O109" i="12" s="1"/>
  <c r="N103" i="12"/>
  <c r="N109" i="12" s="1"/>
  <c r="V103" i="12"/>
  <c r="V109" i="12" s="1"/>
  <c r="V105" i="12"/>
  <c r="V111" i="12" s="1"/>
  <c r="V104" i="12"/>
  <c r="V110" i="12" s="1"/>
  <c r="AB103" i="12"/>
  <c r="AB109" i="12" s="1"/>
  <c r="AB104" i="12"/>
  <c r="AB110" i="12" s="1"/>
  <c r="AB105" i="12"/>
  <c r="AB111" i="12" s="1"/>
  <c r="AC105" i="12"/>
  <c r="AC111" i="12" s="1"/>
  <c r="AC103" i="12"/>
  <c r="AC109" i="12" s="1"/>
  <c r="AC104" i="12"/>
  <c r="AC110" i="12" s="1"/>
  <c r="Q103" i="12"/>
  <c r="Q109" i="12" s="1"/>
  <c r="Q104" i="12"/>
  <c r="Q110" i="12" s="1"/>
  <c r="Q105" i="12"/>
  <c r="Q111" i="12" s="1"/>
  <c r="Y103" i="12"/>
  <c r="Y109" i="12" s="1"/>
  <c r="Y105" i="12"/>
  <c r="Y111" i="12" s="1"/>
  <c r="Y104" i="12"/>
  <c r="Y110" i="12" s="1"/>
  <c r="AM103" i="12"/>
  <c r="AM109" i="12" s="1"/>
  <c r="AM104" i="12"/>
  <c r="AM110" i="12" s="1"/>
  <c r="AM105" i="12"/>
  <c r="AM111" i="12" s="1"/>
  <c r="AS104" i="12"/>
  <c r="AS110" i="12" s="1"/>
  <c r="AS105" i="12"/>
  <c r="AS111" i="12" s="1"/>
  <c r="AS103" i="12"/>
  <c r="AS109" i="12" s="1"/>
  <c r="AP104" i="12"/>
  <c r="AP110" i="12" s="1"/>
  <c r="AP105" i="12"/>
  <c r="AP111" i="12" s="1"/>
  <c r="AP103" i="12"/>
  <c r="AP109" i="12" s="1"/>
  <c r="AE104" i="12"/>
  <c r="AE110" i="12" s="1"/>
  <c r="AT108" i="12"/>
  <c r="AO105" i="12"/>
  <c r="AO111" i="12" s="1"/>
  <c r="AJ103" i="12"/>
  <c r="AJ109" i="12" s="1"/>
  <c r="O105" i="12"/>
  <c r="O111" i="12" s="1"/>
  <c r="AJ105" i="12"/>
  <c r="AJ111" i="12" s="1"/>
  <c r="AJ104" i="12"/>
  <c r="AJ110" i="12" s="1"/>
  <c r="AI116" i="12"/>
  <c r="AO103" i="12"/>
  <c r="AO109" i="12" s="1"/>
  <c r="N105" i="12"/>
  <c r="N111" i="12" s="1"/>
  <c r="I116" i="12"/>
  <c r="H103" i="12"/>
  <c r="AF114" i="12"/>
  <c r="AE103" i="12"/>
  <c r="AE109" i="12" s="1"/>
  <c r="U115" i="12"/>
  <c r="U116" i="12"/>
  <c r="U108" i="12"/>
  <c r="V10" i="9" s="1"/>
  <c r="U114" i="12"/>
  <c r="AP22" i="9"/>
  <c r="H196" i="13"/>
  <c r="H70" i="13"/>
  <c r="V22" i="9"/>
  <c r="I193" i="13"/>
  <c r="H19" i="13"/>
  <c r="AC22" i="9"/>
  <c r="AR22" i="9"/>
  <c r="G43" i="46" s="1"/>
  <c r="AI22" i="9"/>
  <c r="T22" i="9"/>
  <c r="X22" i="9"/>
  <c r="G23" i="46" s="1"/>
  <c r="I194" i="13"/>
  <c r="H194" i="13" s="1"/>
  <c r="H36" i="13"/>
  <c r="H195" i="13"/>
  <c r="H53" i="13"/>
  <c r="AF22" i="9"/>
  <c r="P22" i="9"/>
  <c r="G15" i="46" s="1"/>
  <c r="AI108" i="12"/>
  <c r="AJ10" i="9" s="1"/>
  <c r="W116" i="12"/>
  <c r="I108" i="12"/>
  <c r="J10" i="9" s="1"/>
  <c r="W108" i="12"/>
  <c r="X10" i="9" s="1"/>
  <c r="Z209" i="11"/>
  <c r="AI209" i="11"/>
  <c r="AL9" i="9" s="1"/>
  <c r="AL23" i="9"/>
  <c r="H35" i="46" s="1"/>
  <c r="H104" i="12"/>
  <c r="H105" i="12"/>
  <c r="S115" i="12"/>
  <c r="S108" i="12"/>
  <c r="T10" i="9" s="1"/>
  <c r="AQ108" i="12"/>
  <c r="AR10" i="9" s="1"/>
  <c r="N23" i="9"/>
  <c r="H13" i="46" s="1"/>
  <c r="AH116" i="12"/>
  <c r="H174" i="18"/>
  <c r="AQ116" i="12"/>
  <c r="AL115" i="12"/>
  <c r="R108" i="12"/>
  <c r="S10" i="9" s="1"/>
  <c r="AV116" i="12"/>
  <c r="AG116" i="12"/>
  <c r="W209" i="11"/>
  <c r="Z9" i="9" s="1"/>
  <c r="T209" i="11"/>
  <c r="P108" i="12"/>
  <c r="Q10" i="9" s="1"/>
  <c r="E109" i="11"/>
  <c r="X108" i="12"/>
  <c r="Y10" i="9" s="1"/>
  <c r="AQ23" i="9"/>
  <c r="U23" i="9"/>
  <c r="H18" i="46" s="1"/>
  <c r="AD115" i="12"/>
  <c r="X115" i="12"/>
  <c r="Y209" i="11"/>
  <c r="AB9" i="9" s="1"/>
  <c r="P115" i="12"/>
  <c r="AO23" i="9"/>
  <c r="AL209" i="11"/>
  <c r="AO9" i="9" s="1"/>
  <c r="I23" i="9"/>
  <c r="P114" i="12"/>
  <c r="AP209" i="11"/>
  <c r="S116" i="12"/>
  <c r="I209" i="11"/>
  <c r="L9" i="9" s="1"/>
  <c r="AI115" i="12"/>
  <c r="R115" i="12"/>
  <c r="AA209" i="11"/>
  <c r="AF108" i="12"/>
  <c r="AG10" i="9" s="1"/>
  <c r="P116" i="12"/>
  <c r="AS209" i="11"/>
  <c r="AF115" i="12"/>
  <c r="E69" i="11"/>
  <c r="AF116" i="12"/>
  <c r="S114" i="12"/>
  <c r="K209" i="11"/>
  <c r="X116" i="12"/>
  <c r="F209" i="11"/>
  <c r="I9" i="9" s="1"/>
  <c r="AN209" i="11"/>
  <c r="AQ9" i="9" s="1"/>
  <c r="AH115" i="12"/>
  <c r="G53" i="12"/>
  <c r="E35" i="11"/>
  <c r="AQ209" i="11"/>
  <c r="AQ114" i="12"/>
  <c r="AV114" i="12"/>
  <c r="AH108" i="12"/>
  <c r="AI10" i="9" s="1"/>
  <c r="L23" i="9"/>
  <c r="AB23" i="9"/>
  <c r="R23" i="9"/>
  <c r="H17" i="46" s="1"/>
  <c r="I114" i="12"/>
  <c r="AL116" i="12"/>
  <c r="AK209" i="11"/>
  <c r="Z23" i="9"/>
  <c r="J209" i="11"/>
  <c r="E92" i="18"/>
  <c r="E86" i="18" s="1"/>
  <c r="R209" i="11"/>
  <c r="U9" i="9" s="1"/>
  <c r="R114" i="12"/>
  <c r="AV108" i="12"/>
  <c r="AV115" i="12"/>
  <c r="AH114" i="12"/>
  <c r="W114" i="12"/>
  <c r="O209" i="11"/>
  <c r="AQ115" i="12"/>
  <c r="X114" i="12"/>
  <c r="AL114" i="12" l="1"/>
  <c r="H109" i="12"/>
  <c r="H114" i="12" s="1"/>
  <c r="H111" i="12"/>
  <c r="H110" i="12"/>
  <c r="H115" i="12" s="1"/>
  <c r="G17" i="46"/>
  <c r="G32" i="46"/>
  <c r="AG108" i="12"/>
  <c r="AH10" i="9" s="1"/>
  <c r="E211" i="11"/>
  <c r="G29" i="46"/>
  <c r="P209" i="11"/>
  <c r="S9" i="9" s="1"/>
  <c r="S7" i="9" s="1"/>
  <c r="S46" i="9" s="1"/>
  <c r="E175" i="18"/>
  <c r="G12" i="46"/>
  <c r="G26" i="46"/>
  <c r="G39" i="46"/>
  <c r="M23" i="9"/>
  <c r="H12" i="46" s="1"/>
  <c r="K13" i="9"/>
  <c r="AM19" i="9"/>
  <c r="AK9" i="9"/>
  <c r="AK19" i="9" s="1"/>
  <c r="AJ19" i="9"/>
  <c r="AH9" i="9"/>
  <c r="AH19" i="9" s="1"/>
  <c r="D33" i="46" s="1"/>
  <c r="V19" i="9"/>
  <c r="T9" i="9"/>
  <c r="T19" i="9" s="1"/>
  <c r="Q9" i="9"/>
  <c r="Q19" i="9" s="1"/>
  <c r="AE19" i="9"/>
  <c r="D30" i="46" s="1"/>
  <c r="AC9" i="9"/>
  <c r="AC19" i="9" s="1"/>
  <c r="O9" i="9"/>
  <c r="O19" i="9" s="1"/>
  <c r="D14" i="46" s="1"/>
  <c r="AA19" i="9"/>
  <c r="AA17" i="9" s="1"/>
  <c r="AA47" i="9" s="1"/>
  <c r="Y9" i="9"/>
  <c r="Y19" i="9" s="1"/>
  <c r="AF9" i="9"/>
  <c r="AF19" i="9" s="1"/>
  <c r="D31" i="46" s="1"/>
  <c r="P19" i="9"/>
  <c r="N9" i="9"/>
  <c r="N19" i="9" s="1"/>
  <c r="D13" i="46" s="1"/>
  <c r="R9" i="9"/>
  <c r="R19" i="9" s="1"/>
  <c r="D17" i="46" s="1"/>
  <c r="AI9" i="9"/>
  <c r="AI19" i="9" s="1"/>
  <c r="D34" i="46" s="1"/>
  <c r="W9" i="9"/>
  <c r="W19" i="9" s="1"/>
  <c r="D22" i="46" s="1"/>
  <c r="M9" i="9"/>
  <c r="AD9" i="9"/>
  <c r="AD19" i="9" s="1"/>
  <c r="D29" i="46" s="1"/>
  <c r="AP19" i="9"/>
  <c r="AN9" i="9"/>
  <c r="AN19" i="9" s="1"/>
  <c r="H25" i="46"/>
  <c r="H39" i="46"/>
  <c r="H20" i="46"/>
  <c r="H37" i="46"/>
  <c r="G21" i="46"/>
  <c r="G41" i="46"/>
  <c r="G34" i="46"/>
  <c r="G9" i="46"/>
  <c r="G28" i="46"/>
  <c r="G19" i="46"/>
  <c r="G31" i="46"/>
  <c r="H40" i="46"/>
  <c r="AD108" i="12"/>
  <c r="H42" i="46"/>
  <c r="H11" i="46"/>
  <c r="G13" i="46"/>
  <c r="H23" i="46"/>
  <c r="H24" i="46"/>
  <c r="H27" i="46"/>
  <c r="G18" i="46"/>
  <c r="D32" i="46"/>
  <c r="H43" i="46"/>
  <c r="G22" i="46"/>
  <c r="H41" i="46"/>
  <c r="G30" i="46"/>
  <c r="H19" i="46"/>
  <c r="H36" i="46"/>
  <c r="H26" i="46"/>
  <c r="H44" i="46"/>
  <c r="G20" i="46"/>
  <c r="G27" i="46"/>
  <c r="H38" i="46"/>
  <c r="G33" i="46"/>
  <c r="G14" i="46"/>
  <c r="G40" i="46"/>
  <c r="H28" i="46"/>
  <c r="H15" i="46"/>
  <c r="H16" i="46"/>
  <c r="G42" i="46"/>
  <c r="H21" i="46"/>
  <c r="AO209" i="11"/>
  <c r="AR9" i="9" s="1"/>
  <c r="AR19" i="9" s="1"/>
  <c r="V7" i="9"/>
  <c r="V46" i="9" s="1"/>
  <c r="AJ7" i="9"/>
  <c r="AJ46" i="9" s="1"/>
  <c r="AA7" i="9"/>
  <c r="AA46" i="9" s="1"/>
  <c r="J19" i="9"/>
  <c r="I19" i="9"/>
  <c r="X7" i="9"/>
  <c r="X46" i="9" s="1"/>
  <c r="O116" i="12"/>
  <c r="AT113" i="12"/>
  <c r="O114" i="12"/>
  <c r="AO116" i="12"/>
  <c r="AK115" i="12"/>
  <c r="AO115" i="12"/>
  <c r="N116" i="12"/>
  <c r="AJ114" i="12"/>
  <c r="N114" i="12"/>
  <c r="N115" i="12"/>
  <c r="AE116" i="12"/>
  <c r="H116" i="12"/>
  <c r="AE114" i="12"/>
  <c r="AE115" i="12"/>
  <c r="AJ115" i="12"/>
  <c r="AJ108" i="12"/>
  <c r="AK10" i="9" s="1"/>
  <c r="AJ116" i="12"/>
  <c r="AI113" i="12"/>
  <c r="AJ20" i="9" s="1"/>
  <c r="AO108" i="12"/>
  <c r="AP10" i="9" s="1"/>
  <c r="AO114" i="12"/>
  <c r="N108" i="12"/>
  <c r="O10" i="9" s="1"/>
  <c r="O108" i="12"/>
  <c r="P10" i="9" s="1"/>
  <c r="AE108" i="12"/>
  <c r="AF10" i="9" s="1"/>
  <c r="I113" i="12"/>
  <c r="J20" i="9" s="1"/>
  <c r="U113" i="12"/>
  <c r="V20" i="9" s="1"/>
  <c r="W113" i="12"/>
  <c r="X20" i="9" s="1"/>
  <c r="I192" i="13"/>
  <c r="I12" i="9" s="1"/>
  <c r="H193" i="13"/>
  <c r="S113" i="12"/>
  <c r="T20" i="9" s="1"/>
  <c r="AK116" i="12"/>
  <c r="AB116" i="12"/>
  <c r="AB108" i="12"/>
  <c r="AC10" i="9" s="1"/>
  <c r="AB114" i="12"/>
  <c r="AK108" i="12"/>
  <c r="AL10" i="9" s="1"/>
  <c r="AB115" i="12"/>
  <c r="AK114" i="12"/>
  <c r="AL19" i="9"/>
  <c r="AV113" i="12"/>
  <c r="M115" i="12"/>
  <c r="Q108" i="12"/>
  <c r="R10" i="9" s="1"/>
  <c r="AC114" i="12"/>
  <c r="Y114" i="12"/>
  <c r="L19" i="9"/>
  <c r="AN115" i="12"/>
  <c r="X113" i="12"/>
  <c r="Y20" i="9" s="1"/>
  <c r="AL113" i="12"/>
  <c r="AM20" i="9" s="1"/>
  <c r="Z19" i="9"/>
  <c r="AA108" i="12"/>
  <c r="AB10" i="9" s="1"/>
  <c r="M116" i="12"/>
  <c r="Q116" i="12"/>
  <c r="AC116" i="12"/>
  <c r="AU114" i="12"/>
  <c r="Y108" i="12"/>
  <c r="Z10" i="9" s="1"/>
  <c r="L115" i="12"/>
  <c r="P113" i="12"/>
  <c r="Q20" i="9" s="1"/>
  <c r="AA114" i="12"/>
  <c r="AQ113" i="12"/>
  <c r="AR20" i="9" s="1"/>
  <c r="AC115" i="12"/>
  <c r="AU115" i="12"/>
  <c r="V108" i="12"/>
  <c r="W10" i="9" s="1"/>
  <c r="Y115" i="12"/>
  <c r="AO19" i="9"/>
  <c r="L108" i="12"/>
  <c r="M10" i="9" s="1"/>
  <c r="AA116" i="12"/>
  <c r="E174" i="18"/>
  <c r="U19" i="9"/>
  <c r="AU108" i="12"/>
  <c r="Y116" i="12"/>
  <c r="L114" i="12"/>
  <c r="AR108" i="12"/>
  <c r="AM116" i="12"/>
  <c r="AA115" i="12"/>
  <c r="AH113" i="12"/>
  <c r="AI20" i="9" s="1"/>
  <c r="K114" i="12"/>
  <c r="K108" i="12"/>
  <c r="L10" i="9" s="1"/>
  <c r="V116" i="12"/>
  <c r="AB19" i="9"/>
  <c r="E120" i="11"/>
  <c r="E126" i="11"/>
  <c r="T115" i="12"/>
  <c r="J104" i="12"/>
  <c r="J110" i="12" s="1"/>
  <c r="AQ19" i="9"/>
  <c r="K115" i="12"/>
  <c r="AP114" i="12"/>
  <c r="AU116" i="12"/>
  <c r="V114" i="12"/>
  <c r="L116" i="12"/>
  <c r="AR115" i="12"/>
  <c r="E103" i="11"/>
  <c r="AS108" i="12"/>
  <c r="AM115" i="12"/>
  <c r="T108" i="12"/>
  <c r="U10" i="9" s="1"/>
  <c r="J105" i="12"/>
  <c r="J111" i="12" s="1"/>
  <c r="K116" i="12"/>
  <c r="AP116" i="12"/>
  <c r="AF113" i="12"/>
  <c r="AG20" i="9" s="1"/>
  <c r="V115" i="12"/>
  <c r="AN116" i="12"/>
  <c r="AR114" i="12"/>
  <c r="AS114" i="12"/>
  <c r="AM114" i="12"/>
  <c r="T116" i="12"/>
  <c r="M114" i="12"/>
  <c r="Q115" i="12"/>
  <c r="AP108" i="12"/>
  <c r="AQ10" i="9" s="1"/>
  <c r="AD113" i="12"/>
  <c r="AE20" i="9" s="1"/>
  <c r="AN108" i="12"/>
  <c r="AO10" i="9" s="1"/>
  <c r="AR116" i="12"/>
  <c r="AS115" i="12"/>
  <c r="AM108" i="12"/>
  <c r="AN10" i="9" s="1"/>
  <c r="T114" i="12"/>
  <c r="J103" i="12"/>
  <c r="J109" i="12" s="1"/>
  <c r="AG113" i="12"/>
  <c r="AH20" i="9" s="1"/>
  <c r="M108" i="12"/>
  <c r="N10" i="9" s="1"/>
  <c r="Q114" i="12"/>
  <c r="AC108" i="12"/>
  <c r="AD10" i="9" s="1"/>
  <c r="AP115" i="12"/>
  <c r="AN114" i="12"/>
  <c r="AS116" i="12"/>
  <c r="H108" i="12"/>
  <c r="I10" i="9" s="1"/>
  <c r="R113" i="12"/>
  <c r="S20" i="9" s="1"/>
  <c r="BC12" i="46" l="1"/>
  <c r="BC13" i="46"/>
  <c r="BC11" i="46"/>
  <c r="D35" i="46"/>
  <c r="S19" i="9"/>
  <c r="AG7" i="9"/>
  <c r="AG46" i="9" s="1"/>
  <c r="AE10" i="9"/>
  <c r="AI7" i="9"/>
  <c r="AI46" i="9" s="1"/>
  <c r="D39" i="46"/>
  <c r="D40" i="46"/>
  <c r="D25" i="46"/>
  <c r="D37" i="46"/>
  <c r="H113" i="12"/>
  <c r="I20" i="9" s="1"/>
  <c r="E32" i="46"/>
  <c r="D27" i="46"/>
  <c r="D43" i="46"/>
  <c r="D28" i="46"/>
  <c r="D36" i="46"/>
  <c r="D20" i="46"/>
  <c r="D21" i="46"/>
  <c r="D23" i="46"/>
  <c r="D24" i="46"/>
  <c r="D26" i="46"/>
  <c r="D41" i="46"/>
  <c r="D44" i="46"/>
  <c r="D15" i="46"/>
  <c r="D16" i="46"/>
  <c r="D42" i="46"/>
  <c r="D18" i="46"/>
  <c r="D19" i="46"/>
  <c r="D38" i="46"/>
  <c r="O7" i="9"/>
  <c r="O46" i="9" s="1"/>
  <c r="R7" i="9"/>
  <c r="R46" i="9" s="1"/>
  <c r="Z7" i="9"/>
  <c r="Z46" i="9" s="1"/>
  <c r="AB7" i="9"/>
  <c r="AB46" i="9" s="1"/>
  <c r="Q7" i="9"/>
  <c r="Q46" i="9" s="1"/>
  <c r="AP7" i="9"/>
  <c r="AP46" i="9" s="1"/>
  <c r="AL7" i="9"/>
  <c r="AL46" i="9" s="1"/>
  <c r="AN7" i="9"/>
  <c r="AN46" i="9" s="1"/>
  <c r="AR7" i="9"/>
  <c r="AR46" i="9" s="1"/>
  <c r="AD7" i="9"/>
  <c r="AD46" i="9" s="1"/>
  <c r="AC7" i="9"/>
  <c r="AC46" i="9" s="1"/>
  <c r="AE7" i="9"/>
  <c r="AE46" i="9" s="1"/>
  <c r="Y7" i="9"/>
  <c r="Y46" i="9" s="1"/>
  <c r="AK7" i="9"/>
  <c r="AK46" i="9" s="1"/>
  <c r="AM7" i="9"/>
  <c r="AM46" i="9" s="1"/>
  <c r="J7" i="9"/>
  <c r="J46" i="9" s="1"/>
  <c r="AO7" i="9"/>
  <c r="AO46" i="9" s="1"/>
  <c r="AQ7" i="9"/>
  <c r="AQ46" i="9" s="1"/>
  <c r="U7" i="9"/>
  <c r="U46" i="9" s="1"/>
  <c r="W7" i="9"/>
  <c r="W46" i="9" s="1"/>
  <c r="P7" i="9"/>
  <c r="P46" i="9" s="1"/>
  <c r="AF7" i="9"/>
  <c r="AF46" i="9" s="1"/>
  <c r="L7" i="9"/>
  <c r="L46" i="9" s="1"/>
  <c r="N7" i="9"/>
  <c r="N46" i="9" s="1"/>
  <c r="T7" i="9"/>
  <c r="T46" i="9" s="1"/>
  <c r="AH7" i="9"/>
  <c r="AH46" i="9" s="1"/>
  <c r="O113" i="12"/>
  <c r="P20" i="9" s="1"/>
  <c r="AJ17" i="9"/>
  <c r="AJ47" i="9" s="1"/>
  <c r="E33" i="46"/>
  <c r="AJ113" i="12"/>
  <c r="AK20" i="9" s="1"/>
  <c r="E34" i="46" s="1"/>
  <c r="N113" i="12"/>
  <c r="O20" i="9" s="1"/>
  <c r="AE113" i="12"/>
  <c r="AF20" i="9" s="1"/>
  <c r="E30" i="46" s="1"/>
  <c r="AO113" i="12"/>
  <c r="AP20" i="9" s="1"/>
  <c r="J17" i="9"/>
  <c r="J47" i="9" s="1"/>
  <c r="X17" i="9"/>
  <c r="X47" i="9" s="1"/>
  <c r="V17" i="9"/>
  <c r="V47" i="9" s="1"/>
  <c r="T17" i="9"/>
  <c r="T47" i="9" s="1"/>
  <c r="AB113" i="12"/>
  <c r="AC20" i="9" s="1"/>
  <c r="H192" i="13"/>
  <c r="AK113" i="12"/>
  <c r="AL20" i="9" s="1"/>
  <c r="Q17" i="9"/>
  <c r="Q47" i="9" s="1"/>
  <c r="AC113" i="12"/>
  <c r="AD20" i="9" s="1"/>
  <c r="AR17" i="9"/>
  <c r="AR47" i="9" s="1"/>
  <c r="AM17" i="9"/>
  <c r="AM47" i="9" s="1"/>
  <c r="Y17" i="9"/>
  <c r="Y47" i="9" s="1"/>
  <c r="M113" i="12"/>
  <c r="N20" i="9" s="1"/>
  <c r="AR113" i="12"/>
  <c r="AU113" i="12"/>
  <c r="V113" i="12"/>
  <c r="W20" i="9" s="1"/>
  <c r="E22" i="46" s="1"/>
  <c r="Y113" i="12"/>
  <c r="Z20" i="9" s="1"/>
  <c r="T113" i="12"/>
  <c r="U20" i="9" s="1"/>
  <c r="E18" i="46" s="1"/>
  <c r="H209" i="11"/>
  <c r="E210" i="11"/>
  <c r="AH17" i="9"/>
  <c r="AH47" i="9" s="1"/>
  <c r="AE17" i="9"/>
  <c r="AE47" i="9" s="1"/>
  <c r="K23" i="9"/>
  <c r="H10" i="46" s="1"/>
  <c r="H13" i="9"/>
  <c r="AF14" i="46" s="1"/>
  <c r="J108" i="12"/>
  <c r="K10" i="9" s="1"/>
  <c r="AG17" i="9"/>
  <c r="AG47" i="9" s="1"/>
  <c r="J116" i="12"/>
  <c r="G116" i="12" s="1"/>
  <c r="BE13" i="46" s="1"/>
  <c r="G111" i="12"/>
  <c r="BD13" i="46" s="1"/>
  <c r="K113" i="12"/>
  <c r="L20" i="9" s="1"/>
  <c r="AP113" i="12"/>
  <c r="AQ20" i="9" s="1"/>
  <c r="AM113" i="12"/>
  <c r="AN20" i="9" s="1"/>
  <c r="J115" i="12"/>
  <c r="G115" i="12" s="1"/>
  <c r="BE12" i="46" s="1"/>
  <c r="G110" i="12"/>
  <c r="BD12" i="46" s="1"/>
  <c r="AA113" i="12"/>
  <c r="AB20" i="9" s="1"/>
  <c r="AI17" i="9"/>
  <c r="AI47" i="9" s="1"/>
  <c r="Q113" i="12"/>
  <c r="R20" i="9" s="1"/>
  <c r="J114" i="12"/>
  <c r="G114" i="12" s="1"/>
  <c r="BE11" i="46" s="1"/>
  <c r="G109" i="12"/>
  <c r="BD11" i="46" s="1"/>
  <c r="S17" i="9"/>
  <c r="S47" i="9" s="1"/>
  <c r="AN113" i="12"/>
  <c r="AO20" i="9" s="1"/>
  <c r="AS113" i="12"/>
  <c r="L113" i="12"/>
  <c r="M20" i="9" s="1"/>
  <c r="E37" i="46" l="1"/>
  <c r="M19" i="9"/>
  <c r="K9" i="9"/>
  <c r="E42" i="46"/>
  <c r="E15" i="46"/>
  <c r="E25" i="46"/>
  <c r="E36" i="46"/>
  <c r="E44" i="46"/>
  <c r="E17" i="46"/>
  <c r="E31" i="46"/>
  <c r="E20" i="46"/>
  <c r="D12" i="46"/>
  <c r="E27" i="46"/>
  <c r="E40" i="46"/>
  <c r="E13" i="46"/>
  <c r="E38" i="46"/>
  <c r="E26" i="46"/>
  <c r="E11" i="46"/>
  <c r="H8" i="46"/>
  <c r="H9" i="46"/>
  <c r="E41" i="46"/>
  <c r="D11" i="46"/>
  <c r="E28" i="46"/>
  <c r="E35" i="46"/>
  <c r="E23" i="46"/>
  <c r="E24" i="46"/>
  <c r="E19" i="46"/>
  <c r="E16" i="46"/>
  <c r="E21" i="46"/>
  <c r="E14" i="46"/>
  <c r="AK17" i="9"/>
  <c r="AK47" i="9" s="1"/>
  <c r="P17" i="9"/>
  <c r="P47" i="9" s="1"/>
  <c r="M7" i="9"/>
  <c r="M46" i="9" s="1"/>
  <c r="AP17" i="9"/>
  <c r="AP47" i="9" s="1"/>
  <c r="E39" i="46"/>
  <c r="AF17" i="9"/>
  <c r="AF47" i="9" s="1"/>
  <c r="E29" i="46"/>
  <c r="O17" i="9"/>
  <c r="O47" i="9" s="1"/>
  <c r="E12" i="46"/>
  <c r="E43" i="46"/>
  <c r="H23" i="9"/>
  <c r="AG14" i="46" s="1"/>
  <c r="AD17" i="9"/>
  <c r="AD47" i="9" s="1"/>
  <c r="AC17" i="9"/>
  <c r="AC47" i="9" s="1"/>
  <c r="I7" i="9"/>
  <c r="I46" i="9" s="1"/>
  <c r="AL17" i="9"/>
  <c r="AL47" i="9" s="1"/>
  <c r="I22" i="9"/>
  <c r="G8" i="46" s="1"/>
  <c r="H12" i="9"/>
  <c r="AF13" i="46" s="1"/>
  <c r="W17" i="9"/>
  <c r="W47" i="9" s="1"/>
  <c r="N17" i="9"/>
  <c r="N47" i="9" s="1"/>
  <c r="AQ17" i="9"/>
  <c r="AQ47" i="9" s="1"/>
  <c r="L17" i="9"/>
  <c r="L47" i="9" s="1"/>
  <c r="AN17" i="9"/>
  <c r="AN47" i="9" s="1"/>
  <c r="H10" i="9"/>
  <c r="AF11" i="46" s="1"/>
  <c r="U17" i="9"/>
  <c r="U47" i="9" s="1"/>
  <c r="M17" i="9"/>
  <c r="M47" i="9" s="1"/>
  <c r="AB17" i="9"/>
  <c r="AB47" i="9" s="1"/>
  <c r="J113" i="12"/>
  <c r="K20" i="9" s="1"/>
  <c r="E8" i="46" s="1"/>
  <c r="R17" i="9"/>
  <c r="R47" i="9" s="1"/>
  <c r="G108" i="12"/>
  <c r="F109" i="12" s="1"/>
  <c r="AO17" i="9"/>
  <c r="AO47" i="9" s="1"/>
  <c r="Z17" i="9"/>
  <c r="Z47" i="9" s="1"/>
  <c r="E209" i="11"/>
  <c r="E10" i="46" l="1"/>
  <c r="E9" i="46"/>
  <c r="F23" i="9"/>
  <c r="H22" i="9"/>
  <c r="AG13" i="46" s="1"/>
  <c r="F110" i="12"/>
  <c r="F111" i="12"/>
  <c r="I17" i="9"/>
  <c r="I47" i="9" s="1"/>
  <c r="G113" i="12"/>
  <c r="H20" i="9"/>
  <c r="AG11" i="46" s="1"/>
  <c r="I49" i="9"/>
  <c r="K7" i="9"/>
  <c r="K19" i="9"/>
  <c r="D10" i="46" s="1"/>
  <c r="H9" i="9"/>
  <c r="AF10" i="46" s="1"/>
  <c r="D8" i="46" l="1"/>
  <c r="D9" i="46"/>
  <c r="F22" i="9"/>
  <c r="F20" i="9"/>
  <c r="K46" i="9"/>
  <c r="H46" i="9" s="1"/>
  <c r="D46" i="9" s="1"/>
  <c r="Q10" i="46" s="1"/>
  <c r="Q15" i="46" s="1"/>
  <c r="H7" i="9"/>
  <c r="AF17" i="46" s="1"/>
  <c r="I50" i="9"/>
  <c r="J49" i="9"/>
  <c r="I52" i="9"/>
  <c r="K17" i="9"/>
  <c r="H19" i="9"/>
  <c r="AG10" i="46" s="1"/>
  <c r="Q8" i="46" l="1"/>
  <c r="J50" i="9"/>
  <c r="I53" i="9"/>
  <c r="F19" i="9"/>
  <c r="K47" i="9"/>
  <c r="H47" i="9" s="1"/>
  <c r="D47" i="9" s="1"/>
  <c r="BI11" i="46" s="1"/>
  <c r="H17" i="9"/>
  <c r="J52" i="9"/>
  <c r="K49" i="9"/>
  <c r="E46" i="9"/>
  <c r="Q11" i="46" s="1"/>
  <c r="F46" i="9"/>
  <c r="BI9" i="46" l="1"/>
  <c r="AV9" i="46"/>
  <c r="AX9" i="46" s="1"/>
  <c r="AG17" i="46"/>
  <c r="AG20" i="46" s="1"/>
  <c r="P10" i="46"/>
  <c r="P15" i="46" s="1"/>
  <c r="AF20" i="46"/>
  <c r="AF19" i="46"/>
  <c r="G24" i="9"/>
  <c r="P8" i="46"/>
  <c r="G20" i="9"/>
  <c r="J53" i="9"/>
  <c r="K50" i="9"/>
  <c r="K52" i="9"/>
  <c r="L49" i="9"/>
  <c r="L52" i="9" s="1"/>
  <c r="G22" i="9"/>
  <c r="E47" i="9"/>
  <c r="E5" i="22" s="1"/>
  <c r="G21" i="9"/>
  <c r="G18" i="9"/>
  <c r="G25" i="9"/>
  <c r="G23" i="9"/>
  <c r="F47" i="9"/>
  <c r="P12" i="46" s="1"/>
  <c r="G19" i="9"/>
  <c r="P11" i="46" l="1"/>
  <c r="BI12" i="46"/>
  <c r="AY9" i="46"/>
  <c r="F2" i="9"/>
  <c r="M49" i="9"/>
  <c r="D5" i="22"/>
  <c r="K53" i="9"/>
  <c r="L50" i="9"/>
  <c r="M52" i="9" l="1"/>
  <c r="N49" i="9"/>
  <c r="L53" i="9"/>
  <c r="M50" i="9"/>
  <c r="D6" i="22"/>
  <c r="F11" i="22"/>
  <c r="M53" i="9" l="1"/>
  <c r="N50" i="9"/>
  <c r="F12" i="22"/>
  <c r="F10" i="22"/>
  <c r="N52" i="9"/>
  <c r="O49" i="9"/>
  <c r="N53" i="9" l="1"/>
  <c r="O50" i="9"/>
  <c r="O52" i="9"/>
  <c r="P49" i="9"/>
  <c r="Q49" i="9" l="1"/>
  <c r="P52" i="9"/>
  <c r="O53" i="9"/>
  <c r="P50" i="9"/>
  <c r="Q50" i="9" l="1"/>
  <c r="P53" i="9"/>
  <c r="Q52" i="9"/>
  <c r="R49" i="9"/>
  <c r="R52" i="9" l="1"/>
  <c r="S49" i="9"/>
  <c r="Q53" i="9"/>
  <c r="R50" i="9"/>
  <c r="R53" i="9" l="1"/>
  <c r="S50" i="9"/>
  <c r="S52" i="9"/>
  <c r="T49" i="9"/>
  <c r="T50" i="9" l="1"/>
  <c r="S53" i="9"/>
  <c r="T52" i="9"/>
  <c r="U49" i="9"/>
  <c r="U52" i="9" l="1"/>
  <c r="V49" i="9"/>
  <c r="U50" i="9"/>
  <c r="T53" i="9"/>
  <c r="U53" i="9" l="1"/>
  <c r="V50" i="9"/>
  <c r="V52" i="9"/>
  <c r="W49" i="9"/>
  <c r="V53" i="9" l="1"/>
  <c r="W50" i="9"/>
  <c r="W52" i="9"/>
  <c r="X49" i="9"/>
  <c r="Y49" i="9" l="1"/>
  <c r="X52" i="9"/>
  <c r="X50" i="9"/>
  <c r="W53" i="9"/>
  <c r="X53" i="9" l="1"/>
  <c r="Y50" i="9"/>
  <c r="Z49" i="9"/>
  <c r="Y52" i="9"/>
  <c r="Z52" i="9" l="1"/>
  <c r="AA49" i="9"/>
  <c r="Z50" i="9"/>
  <c r="Y53" i="9"/>
  <c r="AA52" i="9" l="1"/>
  <c r="AB49" i="9"/>
  <c r="AA50" i="9"/>
  <c r="Z53" i="9"/>
  <c r="AA53" i="9" l="1"/>
  <c r="AB50" i="9"/>
  <c r="AB52" i="9"/>
  <c r="AC49" i="9"/>
  <c r="AB53" i="9" l="1"/>
  <c r="AC50" i="9"/>
  <c r="AC52" i="9"/>
  <c r="AD49" i="9"/>
  <c r="AD52" i="9" l="1"/>
  <c r="AE49" i="9"/>
  <c r="AC53" i="9"/>
  <c r="AD50" i="9"/>
  <c r="AD53" i="9" l="1"/>
  <c r="AE50" i="9"/>
  <c r="AE52" i="9"/>
  <c r="AF49" i="9"/>
  <c r="AF52" i="9" l="1"/>
  <c r="AG49" i="9"/>
  <c r="AE53" i="9"/>
  <c r="AF50" i="9"/>
  <c r="AG50" i="9" l="1"/>
  <c r="AF53" i="9"/>
  <c r="AH49" i="9"/>
  <c r="AG52" i="9"/>
  <c r="AH52" i="9" l="1"/>
  <c r="AI49" i="9"/>
  <c r="AH50" i="9"/>
  <c r="AG53" i="9"/>
  <c r="AI50" i="9" l="1"/>
  <c r="AH53" i="9"/>
  <c r="AI52" i="9"/>
  <c r="AJ49" i="9"/>
  <c r="AK49" i="9" l="1"/>
  <c r="AJ52" i="9"/>
  <c r="AI53" i="9"/>
  <c r="AJ50" i="9"/>
  <c r="AJ53" i="9" l="1"/>
  <c r="AK50" i="9"/>
  <c r="AK52" i="9"/>
  <c r="AL49" i="9"/>
  <c r="AM49" i="9" l="1"/>
  <c r="AL52" i="9"/>
  <c r="AK53" i="9"/>
  <c r="AL50" i="9"/>
  <c r="AL53" i="9" l="1"/>
  <c r="AM50" i="9"/>
  <c r="AN49" i="9"/>
  <c r="AM52" i="9"/>
  <c r="AN52" i="9" l="1"/>
  <c r="AO49" i="9"/>
  <c r="AM53" i="9"/>
  <c r="AN50" i="9"/>
  <c r="AO52" i="9" l="1"/>
  <c r="AP49" i="9"/>
  <c r="AO50" i="9"/>
  <c r="AN53" i="9"/>
  <c r="AP50" i="9" l="1"/>
  <c r="AO53" i="9"/>
  <c r="AQ49" i="9"/>
  <c r="AP52" i="9"/>
  <c r="AR49" i="9" l="1"/>
  <c r="AQ52" i="9"/>
  <c r="AP53" i="9"/>
  <c r="AQ50" i="9"/>
  <c r="AQ53" i="9" l="1"/>
  <c r="AR50" i="9"/>
  <c r="AR52" i="9"/>
  <c r="AR53" i="9" l="1"/>
  <c r="P13" i="46" l="1"/>
  <c r="J45" i="46" l="1"/>
  <c r="L45" i="46" l="1"/>
  <c r="C45" i="46" l="1"/>
  <c r="F45" i="46" l="1"/>
  <c r="K24" i="46" l="1"/>
  <c r="M24" i="46" s="1"/>
  <c r="K30" i="46"/>
  <c r="M30" i="46" s="1"/>
  <c r="K44" i="46"/>
  <c r="M44" i="46" s="1"/>
  <c r="K29" i="46"/>
  <c r="M29" i="46" s="1"/>
  <c r="K33" i="46"/>
  <c r="M33" i="46" s="1"/>
  <c r="K40" i="46"/>
  <c r="M40" i="46" s="1"/>
  <c r="K22" i="46"/>
  <c r="M22" i="46" s="1"/>
  <c r="H45" i="46"/>
  <c r="K31" i="46" l="1"/>
  <c r="M31" i="46" s="1"/>
  <c r="K21" i="46"/>
  <c r="M21" i="46" s="1"/>
  <c r="K13" i="46"/>
  <c r="M13" i="46" s="1"/>
  <c r="K12" i="46"/>
  <c r="M12" i="46" s="1"/>
  <c r="K28" i="46"/>
  <c r="M28" i="46" s="1"/>
  <c r="K17" i="46"/>
  <c r="M17" i="46" s="1"/>
  <c r="K36" i="46"/>
  <c r="M36" i="46" s="1"/>
  <c r="K9" i="46"/>
  <c r="M9" i="46" s="1"/>
  <c r="K18" i="46"/>
  <c r="M18" i="46" s="1"/>
  <c r="K26" i="46"/>
  <c r="M26" i="46" s="1"/>
  <c r="K15" i="46"/>
  <c r="M15" i="46" s="1"/>
  <c r="K19" i="46"/>
  <c r="M19" i="46" s="1"/>
  <c r="K37" i="46"/>
  <c r="M37" i="46" s="1"/>
  <c r="K38" i="46"/>
  <c r="M38" i="46" s="1"/>
  <c r="K42" i="46"/>
  <c r="M42" i="46" s="1"/>
  <c r="K11" i="46"/>
  <c r="M11" i="46" s="1"/>
  <c r="K35" i="46"/>
  <c r="M35" i="46" s="1"/>
  <c r="K39" i="46"/>
  <c r="M39" i="46" s="1"/>
  <c r="K10" i="46"/>
  <c r="M10" i="46" s="1"/>
  <c r="K20" i="46"/>
  <c r="M20" i="46" s="1"/>
  <c r="K27" i="46"/>
  <c r="M27" i="46" s="1"/>
  <c r="G45" i="46"/>
  <c r="E45" i="46" l="1"/>
  <c r="D45" i="46" l="1"/>
  <c r="K8" i="46"/>
  <c r="M8" i="46" s="1"/>
  <c r="K41" i="46" l="1"/>
  <c r="M41" i="46" s="1"/>
  <c r="K25" i="46"/>
  <c r="M25" i="46" s="1"/>
  <c r="K43" i="46"/>
  <c r="M43" i="46" s="1"/>
  <c r="K34" i="46"/>
  <c r="M34" i="46" s="1"/>
  <c r="K32" i="46"/>
  <c r="M32" i="46" s="1"/>
  <c r="K23" i="46"/>
  <c r="M23" i="46" s="1"/>
  <c r="K16" i="46" l="1"/>
  <c r="M16" i="46" s="1"/>
  <c r="I45" i="46" l="1"/>
  <c r="K14" i="46"/>
  <c r="M14" i="46" s="1"/>
  <c r="M45" i="46" s="1"/>
  <c r="M47" i="46" s="1"/>
  <c r="K45" i="46" l="1"/>
  <c r="AG19" i="4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tc={EC2F8059-9122-40A2-ADAC-401D2B77371D}</author>
  </authors>
  <commentList>
    <comment ref="L46" authorId="0" shapeId="0" xr:uid="{EC2F8059-9122-40A2-ADAC-401D2B77371D}">
      <text>
        <t xml:space="preserve">[Threaded comment]
Your version of Excel allows you to read this threaded comment; however, any edits to it will get removed if the file is opened in a newer version of Excel. Learn more: https://go.microsoft.com/fwlink/?linkid=870924
Comment:
    Check with the bottom table construction Start year. It is not matching. The first two tables that construction start year are not matching either.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<sst xmlns="http://schemas.openxmlformats.org/spreadsheetml/2006/main" count="2694" uniqueCount="971">
  <si>
    <t>North Carolina DOT</t>
  </si>
  <si>
    <t>Bridges not Barriers - A Collaborative Bridge Bundle Replacement Project BUILD Application</t>
  </si>
  <si>
    <t>NCDOT Division 10 Bridge Bundle</t>
  </si>
  <si>
    <t>Better Utilizing Investments to Leverage Development (BUILD) Grant Application</t>
  </si>
  <si>
    <t>Disclaimer</t>
  </si>
  <si>
    <t/>
  </si>
  <si>
    <t>The model is provided to North Carolina Department of Transportation (NCDOT) on the basis that it is strictly private and confidential. The Recipients agree to not disclose that information to any person or third party except with the prior written consent of HDR Inc. (HDR) or as required by law.</t>
  </si>
  <si>
    <r>
      <t>HDR retains all intellectual property with respect to this model.  The Recipients agree to use this model only for the purpose of performing analysis in support of the USDOT FY2026 BUILD Discretionary Grant Application for the Bridges not Barriers project</t>
    </r>
    <r>
      <rPr>
        <sz val="9"/>
        <color theme="0"/>
        <rFont val="Arial"/>
        <family val="2"/>
      </rPr>
      <t xml:space="preserve">. The model must not be used for any other purpose. </t>
    </r>
  </si>
  <si>
    <t>By retaining and using this model, the Recipients represent to HDR that they are capable of making their own independent assessment as to the validity of the assumptions, data and results contained in this model.</t>
  </si>
  <si>
    <t>The model may be a development version and may not be complete or, in the event that development of the model has concluded, material events may have occurred since completion which are not reflected in the model. In consultation with the client, HDR used what was deemed the best available data at the time of analysis and makes no warranties as to the accuracy of this information or completeness of the model.</t>
  </si>
  <si>
    <t>Model Parameters</t>
  </si>
  <si>
    <r>
      <t xml:space="preserve">*Note: This model uses </t>
    </r>
    <r>
      <rPr>
        <b/>
        <sz val="11"/>
        <color rgb="FFFF0000"/>
        <rFont val="Calibri"/>
        <family val="2"/>
        <scheme val="minor"/>
      </rPr>
      <t>"Robinson Road"</t>
    </r>
    <r>
      <rPr>
        <sz val="11"/>
        <color theme="1"/>
        <rFont val="Calibri"/>
        <family val="2"/>
        <scheme val="minor"/>
      </rPr>
      <t xml:space="preserve"> for bridge number 030265. Many Open Street Maps label the bridge </t>
    </r>
    <r>
      <rPr>
        <b/>
        <sz val="11"/>
        <color rgb="FFFF0000"/>
        <rFont val="Calibri"/>
        <family val="2"/>
        <scheme val="minor"/>
      </rPr>
      <t>"Rosehaven Road"</t>
    </r>
    <r>
      <rPr>
        <sz val="11"/>
        <color theme="1"/>
        <rFont val="Calibri"/>
        <family val="2"/>
        <scheme val="minor"/>
      </rPr>
      <t xml:space="preserve">. HDR was told to keep the name as </t>
    </r>
    <r>
      <rPr>
        <b/>
        <sz val="11"/>
        <color rgb="FFFF0000"/>
        <rFont val="Calibri"/>
        <family val="2"/>
        <scheme val="minor"/>
      </rPr>
      <t>"Robinson Road".</t>
    </r>
  </si>
  <si>
    <t>Variable Name</t>
  </si>
  <si>
    <t>Unit</t>
  </si>
  <si>
    <t>Value</t>
  </si>
  <si>
    <t>Sources/Notes</t>
  </si>
  <si>
    <t>General</t>
  </si>
  <si>
    <t>Base Year (for discounting)</t>
  </si>
  <si>
    <t>year</t>
  </si>
  <si>
    <t>U.S.DOT Benefit-Cost Analysis Guidance for Discretionary Grant Programs December 2025 (Revised)</t>
  </si>
  <si>
    <t>Analysis Start Year</t>
  </si>
  <si>
    <t>Year of Project Costs</t>
  </si>
  <si>
    <t>Project team</t>
  </si>
  <si>
    <t>Benefits Period</t>
  </si>
  <si>
    <t>years</t>
  </si>
  <si>
    <t xml:space="preserve">Construction Start Year - Groups 2,3,4 </t>
  </si>
  <si>
    <t xml:space="preserve">Construction End Year - Groups 2,3,4 </t>
  </si>
  <si>
    <t>Project Open Year - Groups 2,3,4</t>
  </si>
  <si>
    <t xml:space="preserve">Construction Start Year - Group 1 </t>
  </si>
  <si>
    <t xml:space="preserve">Construction End Year - Group 1 </t>
  </si>
  <si>
    <t xml:space="preserve">Project Open Year - Group 1 </t>
  </si>
  <si>
    <t>Last Year of Analysis - Groups 2,3,4</t>
  </si>
  <si>
    <t xml:space="preserve">Last Year of Analysis - Group 1 </t>
  </si>
  <si>
    <t>Length of Construction</t>
  </si>
  <si>
    <t>Annualization Factor</t>
  </si>
  <si>
    <t>days per year</t>
  </si>
  <si>
    <t>Total days per year</t>
  </si>
  <si>
    <t>Discount Rate</t>
  </si>
  <si>
    <t>%</t>
  </si>
  <si>
    <t>Kilometers to Miles</t>
  </si>
  <si>
    <t>miles</t>
  </si>
  <si>
    <t xml:space="preserve">Conversion </t>
  </si>
  <si>
    <t>Travel Time Inputs</t>
  </si>
  <si>
    <t>Value of Time - All Purposes</t>
  </si>
  <si>
    <t>2024 $ per person-hour</t>
  </si>
  <si>
    <t>Value of Time - Trucks</t>
  </si>
  <si>
    <t>Passenger Vehicle Average Vehicle Occupancy (AVO)</t>
  </si>
  <si>
    <t>persons/vehicle</t>
  </si>
  <si>
    <t>Truck Average Vehicle Occupancy (AVO)</t>
  </si>
  <si>
    <t>Average Vehicle Speed - Diversion</t>
  </si>
  <si>
    <t>mph</t>
  </si>
  <si>
    <t>HDR project team assumption. Assumed same speed traveling on bridges as on diversion routes</t>
  </si>
  <si>
    <t>Safety Inputs</t>
  </si>
  <si>
    <t>Cost of No Injury (O)</t>
  </si>
  <si>
    <t>2024 $/event</t>
  </si>
  <si>
    <t>Cost of Possible Injury</t>
  </si>
  <si>
    <t>Cost of Non-Incapacitating Injury</t>
  </si>
  <si>
    <t>Cost of Incapacitating Injury</t>
  </si>
  <si>
    <t>Cost of Fatal Injury</t>
  </si>
  <si>
    <t>Cost of Damaged Vehicle (PDO)</t>
  </si>
  <si>
    <t>Vehicles Damaged per PDO Crash - Bundle 10</t>
  </si>
  <si>
    <t>events/crash</t>
  </si>
  <si>
    <t>NCDOT project information</t>
  </si>
  <si>
    <t>Cost of PDO Crash - Bundle 10</t>
  </si>
  <si>
    <t>Emissions Cost Inputs</t>
  </si>
  <si>
    <t>Environmental Damage Costs</t>
  </si>
  <si>
    <t>2024 $/ton</t>
  </si>
  <si>
    <t>Multiple values</t>
  </si>
  <si>
    <t>VOC Inputs</t>
  </si>
  <si>
    <t>Light Duty Vehicles</t>
  </si>
  <si>
    <t>$/mile</t>
  </si>
  <si>
    <t>Commercial Trucks</t>
  </si>
  <si>
    <t>BCA Results</t>
  </si>
  <si>
    <t>Year</t>
  </si>
  <si>
    <t>Analysis Period</t>
  </si>
  <si>
    <t>Discount Factor - 7%</t>
  </si>
  <si>
    <t>Last Year of Analysis</t>
  </si>
  <si>
    <t>Analysis Index</t>
  </si>
  <si>
    <t>Benefits</t>
  </si>
  <si>
    <t>Undiscounted Benefits, $</t>
  </si>
  <si>
    <t>Maintenance Cost Savings</t>
  </si>
  <si>
    <t>Travel Time Benefits from Avoided Detours</t>
  </si>
  <si>
    <t>Emission Cost Savings from Avoided Detours</t>
  </si>
  <si>
    <t>Safety Benefits from Bridge Improvements</t>
  </si>
  <si>
    <t>Safety Benefits from Avoided Detours</t>
  </si>
  <si>
    <t>VOC Savings from Avoided Detours</t>
  </si>
  <si>
    <t>Resiliency Benefit from Avoided Detours</t>
  </si>
  <si>
    <t>Residual Value of Bridges</t>
  </si>
  <si>
    <t>Discounted Benefits at 7%, $</t>
  </si>
  <si>
    <t>Costs</t>
  </si>
  <si>
    <t>Undiscounted Costs, $</t>
  </si>
  <si>
    <t>Division 10 Bridge Bundle</t>
  </si>
  <si>
    <t>Previously Incurred Costs</t>
  </si>
  <si>
    <t>Preliminary Engineering</t>
  </si>
  <si>
    <t>Right of Way / Utilities</t>
  </si>
  <si>
    <t>Construction</t>
  </si>
  <si>
    <t>Discounted Costs at 7%, $</t>
  </si>
  <si>
    <t>BCA Metrics</t>
  </si>
  <si>
    <t>NPV</t>
  </si>
  <si>
    <t>BCR</t>
  </si>
  <si>
    <t>IRR</t>
  </si>
  <si>
    <t>Net Undiscounted Benefits, $</t>
  </si>
  <si>
    <t>Net Discounted Benefits at 7%, $</t>
  </si>
  <si>
    <t>Cumulative Net Undiscounted Benefits</t>
  </si>
  <si>
    <t>Cumulative Net Discounted Benefits (7%)</t>
  </si>
  <si>
    <t>Report Tables for the Technical Appendix</t>
  </si>
  <si>
    <t xml:space="preserve">Summary of Benefits and Costs, Discounted at 7 percent </t>
  </si>
  <si>
    <t>Table 5: General Assumptions Used in the Benefit-Cost Analysis</t>
  </si>
  <si>
    <t xml:space="preserve">Table 6: Assumptions </t>
  </si>
  <si>
    <t>CY</t>
  </si>
  <si>
    <t>Total Benefits</t>
  </si>
  <si>
    <t>Total Capital Costs</t>
  </si>
  <si>
    <t>Net Present Value</t>
  </si>
  <si>
    <t>Project Evaluation Metric</t>
  </si>
  <si>
    <t>3% Discount Rate</t>
  </si>
  <si>
    <t>Undiscounted</t>
  </si>
  <si>
    <t>Source</t>
  </si>
  <si>
    <t>Category</t>
  </si>
  <si>
    <t>Benefit Category</t>
  </si>
  <si>
    <t>$ Millions Over the Project Lifecycle</t>
  </si>
  <si>
    <t>Bridge #</t>
  </si>
  <si>
    <t xml:space="preserve">Road Name </t>
  </si>
  <si>
    <t>AADT Counts</t>
  </si>
  <si>
    <t xml:space="preserve">Truck Counts </t>
  </si>
  <si>
    <t>Truck Percentage (%)</t>
  </si>
  <si>
    <t>Detour Length (kilometers)</t>
  </si>
  <si>
    <t>Detour Lengths (miles)</t>
  </si>
  <si>
    <t>Total Discounted Benefits</t>
  </si>
  <si>
    <t>Total Discounted Costs</t>
  </si>
  <si>
    <t>Benefit-Cost Ratio</t>
  </si>
  <si>
    <t>Emissions Reductions  from 2031-2060</t>
  </si>
  <si>
    <t>7% Discount Rate</t>
  </si>
  <si>
    <t>Total Discounted Benefits ($ millions)</t>
  </si>
  <si>
    <t>Travel Time Savings</t>
  </si>
  <si>
    <t>Discounted at 7%</t>
  </si>
  <si>
    <t>Total Discounted Costs ($ millions)</t>
  </si>
  <si>
    <t>Emissions</t>
  </si>
  <si>
    <t xml:space="preserve">Total Avoided Short Tons </t>
  </si>
  <si>
    <t>Undiscounted  Value of Emissions Avoided</t>
  </si>
  <si>
    <t>Discounted Value of Emissions Avoided</t>
  </si>
  <si>
    <t>Net Present Value ($ millions)</t>
  </si>
  <si>
    <r>
      <t>NO</t>
    </r>
    <r>
      <rPr>
        <vertAlign val="subscript"/>
        <sz val="10"/>
        <color theme="1"/>
        <rFont val="Arial Narrow"/>
        <family val="2"/>
      </rPr>
      <t>x</t>
    </r>
  </si>
  <si>
    <t>Internal Rate of Return (%) *</t>
  </si>
  <si>
    <r>
      <t>PM</t>
    </r>
    <r>
      <rPr>
        <vertAlign val="subscript"/>
        <sz val="10"/>
        <color theme="1"/>
        <rFont val="Arial Narrow"/>
        <family val="2"/>
      </rPr>
      <t>2.5</t>
    </r>
  </si>
  <si>
    <t>Payback Period (years) *</t>
  </si>
  <si>
    <t>Safety</t>
  </si>
  <si>
    <r>
      <t>SO</t>
    </r>
    <r>
      <rPr>
        <vertAlign val="subscript"/>
        <sz val="10"/>
        <color theme="1"/>
        <rFont val="Arial Narrow"/>
        <family val="2"/>
      </rPr>
      <t>2</t>
    </r>
  </si>
  <si>
    <t>* based on undiscounted series</t>
  </si>
  <si>
    <t>VOC</t>
  </si>
  <si>
    <t>.</t>
  </si>
  <si>
    <t>Total</t>
  </si>
  <si>
    <t>CY = Calendar Year</t>
  </si>
  <si>
    <t>don't paste greyed out zero values into report</t>
  </si>
  <si>
    <t>Results of the Sensitivity Analysis</t>
  </si>
  <si>
    <t>Current NPV</t>
  </si>
  <si>
    <t>Current B/C Ratio</t>
  </si>
  <si>
    <t>Parameters</t>
  </si>
  <si>
    <t>Change in Parameter Value</t>
  </si>
  <si>
    <t>New NPV</t>
  </si>
  <si>
    <t>Change in NPV</t>
  </si>
  <si>
    <t>New B/C Ratio</t>
  </si>
  <si>
    <t>Increase benefits period from 20 years to 30 years</t>
  </si>
  <si>
    <t>Vehicle Speed</t>
  </si>
  <si>
    <t>Increase vehicle speed from 40mph to 50mph</t>
  </si>
  <si>
    <t>Adjust the days to a full year of detoured traffic</t>
  </si>
  <si>
    <t>Bridge closure year alternative 1</t>
  </si>
  <si>
    <t>Adjust the years of anticipated bridge failure</t>
  </si>
  <si>
    <t>NOTE:  need to update manually</t>
  </si>
  <si>
    <t>FY</t>
  </si>
  <si>
    <t>Previously Incurred (2026$)</t>
  </si>
  <si>
    <t>Preliminary Engineering (2026$)</t>
  </si>
  <si>
    <t>ROW/Utilities (2026$)</t>
  </si>
  <si>
    <t>Construction (2026$)</t>
  </si>
  <si>
    <t>Construction (2024 $)</t>
  </si>
  <si>
    <t>Bridge Number/Year</t>
  </si>
  <si>
    <t>PI</t>
  </si>
  <si>
    <t>PE</t>
  </si>
  <si>
    <t>R</t>
  </si>
  <si>
    <t>C</t>
  </si>
  <si>
    <t>030161</t>
  </si>
  <si>
    <t>P</t>
  </si>
  <si>
    <t>Bridge Name</t>
  </si>
  <si>
    <t>030148</t>
  </si>
  <si>
    <t>030265</t>
  </si>
  <si>
    <t>See more information on Bundles and Schedule in the following tab:</t>
  </si>
  <si>
    <t>Bundles&amp;Schedule</t>
  </si>
  <si>
    <t>*Previously incurred costs for Bundle 1 sent by NCDOT on 2/13/26</t>
  </si>
  <si>
    <t>check if years for capital costs are right for these (in years)</t>
  </si>
  <si>
    <t>ROW/Utilities</t>
  </si>
  <si>
    <t xml:space="preserve">Construction </t>
  </si>
  <si>
    <t>Total (Discounted)</t>
  </si>
  <si>
    <t>O&amp;M Reduction Savings</t>
  </si>
  <si>
    <t>Base Year</t>
  </si>
  <si>
    <t>Benefit-Cost Analysis</t>
  </si>
  <si>
    <t>Benefit Period (years)</t>
  </si>
  <si>
    <t>Year of Analysis</t>
  </si>
  <si>
    <t>Discount Factor</t>
  </si>
  <si>
    <t>Units</t>
  </si>
  <si>
    <t>2,3,4</t>
  </si>
  <si>
    <t>Years of Operation for Bundles 2,3,4</t>
  </si>
  <si>
    <t>flag</t>
  </si>
  <si>
    <t xml:space="preserve">Years of Operation for Bundle 1 </t>
  </si>
  <si>
    <t>O&amp;M Reduction Benefit - Division 10</t>
  </si>
  <si>
    <t>Bundle No.</t>
  </si>
  <si>
    <t xml:space="preserve">No Build O&amp;M Costs </t>
  </si>
  <si>
    <t>main replacement year</t>
  </si>
  <si>
    <t>$/year</t>
  </si>
  <si>
    <t xml:space="preserve">Build O&amp;M Costs </t>
  </si>
  <si>
    <t>opening year</t>
  </si>
  <si>
    <t>Difference in Build and No Build O&amp;M Costs</t>
  </si>
  <si>
    <t>O&amp;M Reduction</t>
  </si>
  <si>
    <t>Total O&amp;M Cost Savings, $</t>
  </si>
  <si>
    <t>Passenger Vehicle AVO</t>
  </si>
  <si>
    <t>Truck AVO</t>
  </si>
  <si>
    <t>Value of Time, All Purpose</t>
  </si>
  <si>
    <t>Value of Time, Truck Drivers</t>
  </si>
  <si>
    <t>Travel Time Benefits - Division 10</t>
  </si>
  <si>
    <t>Additional Annual Truck VMT from Detour, veh-miles/year</t>
  </si>
  <si>
    <t>Additional Annual Auto VMT from Detour, veh-miles/year</t>
  </si>
  <si>
    <t>Additional Annual Travel Time from Detour- Trucks, VHT/year</t>
  </si>
  <si>
    <t>speed</t>
  </si>
  <si>
    <t>Additional Annual Travel Time from Detour- Autos, VHT/year</t>
  </si>
  <si>
    <t>Additional Travel Time Costs from Detour- Trucks, $/year</t>
  </si>
  <si>
    <t>Additional Travel Time Costs from Detour- Autos, $/year</t>
  </si>
  <si>
    <t>Total Travel Time Costs from Detour, $/year</t>
  </si>
  <si>
    <t>VMT Getting Detoured during Construction</t>
  </si>
  <si>
    <t>Truck VHT</t>
  </si>
  <si>
    <t>Auto VHT</t>
  </si>
  <si>
    <t>Total Truck Travel Costs from Construction Detour, $/year</t>
  </si>
  <si>
    <t>Total Auto Travel Costs from Construction Detour, $/year</t>
  </si>
  <si>
    <t>Total Travel Time Benefits</t>
  </si>
  <si>
    <t>Auto</t>
  </si>
  <si>
    <t>Truck</t>
  </si>
  <si>
    <t>Avoided Emissions from Detour</t>
  </si>
  <si>
    <t>Emissions Rates and Parameters</t>
  </si>
  <si>
    <t>Emission Rates, short tons/mile</t>
  </si>
  <si>
    <t>average speed on detour</t>
  </si>
  <si>
    <t>Trucks Emissions Rates</t>
  </si>
  <si>
    <t>NOX Emissions Rate</t>
  </si>
  <si>
    <t>short ton/mile</t>
  </si>
  <si>
    <t>PM2.5 Emissions Rate</t>
  </si>
  <si>
    <t>SO2 Emissions Rate</t>
  </si>
  <si>
    <t>Passenger Vehicles Emissions Rates</t>
  </si>
  <si>
    <t>Damage Costs of Emissions</t>
  </si>
  <si>
    <t>NOx</t>
  </si>
  <si>
    <t>Nox Damage Costs</t>
  </si>
  <si>
    <t>2024 $/short ton</t>
  </si>
  <si>
    <t>PM2.5**</t>
  </si>
  <si>
    <t>PM2.5 Damage Costs</t>
  </si>
  <si>
    <t>SO2</t>
  </si>
  <si>
    <t>SO2 Damage Costs</t>
  </si>
  <si>
    <t>Emission Costs - Division 10</t>
  </si>
  <si>
    <t>Bundle 2,3,4</t>
  </si>
  <si>
    <t>Additional Emissions due to Detour- Truck, short tons/year</t>
  </si>
  <si>
    <t>PM2.5</t>
  </si>
  <si>
    <t>Bundle 1</t>
  </si>
  <si>
    <t>Additional Emissions due to Detour- Auto, short tons/year</t>
  </si>
  <si>
    <t>Total Emission Cost Savings</t>
  </si>
  <si>
    <t>Total Additional Emissions due to Detour- Truck, short tons/year</t>
  </si>
  <si>
    <t>Total Additional Emissions due to Detour- Auto, short tons/year</t>
  </si>
  <si>
    <t>Total Additional Emissions due to Detour, short tons/year</t>
  </si>
  <si>
    <t>Undiscounted Cost of Additional Emissions due to Detour, $/year</t>
  </si>
  <si>
    <t>Discounted Cost of Additional Emissions due to Detour, $/year</t>
  </si>
  <si>
    <t>Crash Cost Savings</t>
  </si>
  <si>
    <t>Cost of Fatal injury</t>
  </si>
  <si>
    <t>Cost of Incapacitating injury</t>
  </si>
  <si>
    <t xml:space="preserve">Cost of Possible Injury (C) </t>
  </si>
  <si>
    <t>Cost of Non-Incapacitating injury</t>
  </si>
  <si>
    <t>Cost of Damaged Vehicle</t>
  </si>
  <si>
    <t>Cost of PDO Crash</t>
  </si>
  <si>
    <t>Crash Reduction - Division 10</t>
  </si>
  <si>
    <t>Crashes Avoided from Avoided Detour</t>
  </si>
  <si>
    <t>regional crash rate</t>
  </si>
  <si>
    <t>Reduction in Annual Fatalities</t>
  </si>
  <si>
    <t>County</t>
  </si>
  <si>
    <t>fatalities/VMT</t>
  </si>
  <si>
    <t>Reduction in Annual Serious Injuries</t>
  </si>
  <si>
    <t>serious injuries /VMT</t>
  </si>
  <si>
    <t>Reduction in Annual Non-Serious Injuries</t>
  </si>
  <si>
    <t>non-serious injuries/VMT</t>
  </si>
  <si>
    <t>Reduction in PDO Crashes</t>
  </si>
  <si>
    <t>PDO crashes/VMT</t>
  </si>
  <si>
    <t>Reduced Crashes on Bridges Due to Bridge Improvements</t>
  </si>
  <si>
    <t>Annual Events</t>
  </si>
  <si>
    <t>CRF</t>
  </si>
  <si>
    <t>traffic growth</t>
  </si>
  <si>
    <t>Reduction in Annual Possible Injuries</t>
  </si>
  <si>
    <t>Reduction in Non-Injuries (O)</t>
  </si>
  <si>
    <t>Reduction in Vehicles Damaged</t>
  </si>
  <si>
    <t>Annual Crashes (all types)</t>
  </si>
  <si>
    <t>veh/crash</t>
  </si>
  <si>
    <t>Total Safety Benefits from Avoided Detours</t>
  </si>
  <si>
    <t>Fatalities</t>
  </si>
  <si>
    <t>Serious Injuries</t>
  </si>
  <si>
    <t>Non-Serious Injuries</t>
  </si>
  <si>
    <t>PDOs</t>
  </si>
  <si>
    <t>Total Safety Benefits from Bridge Improvements</t>
  </si>
  <si>
    <t>Possible Injuries</t>
  </si>
  <si>
    <t>No Injuries (O)</t>
  </si>
  <si>
    <t>Vehicles Damaged</t>
  </si>
  <si>
    <t xml:space="preserve">Vehicle Operating Cost Calculations </t>
  </si>
  <si>
    <t>Light Duty Vehicles VOC, $/mile</t>
  </si>
  <si>
    <t>Commercial Trucks VOC, $/mile</t>
  </si>
  <si>
    <t>VOC Savings Due to Detour - Division 10</t>
  </si>
  <si>
    <t>VOC Cost Savings from Avoided Truck Detour, $</t>
  </si>
  <si>
    <t>VOC Cost Savings from Avoided Auto Detour, $</t>
  </si>
  <si>
    <t>Total VOC Cost Savings from Avoided Detour, $</t>
  </si>
  <si>
    <t>Truck VMT Detoured during Construction</t>
  </si>
  <si>
    <t>Auto VMT Detoured during Construction</t>
  </si>
  <si>
    <t>Truck VOC Spent during Construction, $/year</t>
  </si>
  <si>
    <t>Auto VOC Spent during Construction, $/year</t>
  </si>
  <si>
    <t xml:space="preserve">Total VOC Savings Due to Detour </t>
  </si>
  <si>
    <t>Resiliency Benefit Calculations</t>
  </si>
  <si>
    <t>Days per Year</t>
  </si>
  <si>
    <t>Bridge Closure Year</t>
  </si>
  <si>
    <t>Resiliency Benefits of Bridges- Division 10</t>
  </si>
  <si>
    <t>No Build</t>
  </si>
  <si>
    <t>Passenger Car Counts</t>
  </si>
  <si>
    <t>Days in a Year</t>
  </si>
  <si>
    <t>Days of Storm Closures</t>
  </si>
  <si>
    <t>Days of Operation</t>
  </si>
  <si>
    <t>Year of Annual Traffic</t>
  </si>
  <si>
    <t>Annual Traffic Affected by Storm</t>
  </si>
  <si>
    <t>Detour Lengths</t>
  </si>
  <si>
    <t>Growth Rate</t>
  </si>
  <si>
    <t>additional miles</t>
  </si>
  <si>
    <t>Truck Counts</t>
  </si>
  <si>
    <t>Build</t>
  </si>
  <si>
    <t>Average Annual Traffic</t>
  </si>
  <si>
    <t>Year of Annual Average Traffic</t>
  </si>
  <si>
    <t>Truck %</t>
  </si>
  <si>
    <t>Total Diversion Benefits</t>
  </si>
  <si>
    <t>Bundles 2,3,4</t>
  </si>
  <si>
    <t>Passenger Car</t>
  </si>
  <si>
    <t xml:space="preserve">Bundle 1 </t>
  </si>
  <si>
    <t>Total Operating Costs</t>
  </si>
  <si>
    <t>Total Resiliency Value Benefits</t>
  </si>
  <si>
    <t xml:space="preserve">Total Undiscounted Resiliency Benefits </t>
  </si>
  <si>
    <t>Total Discounted Resiliency Benefits</t>
  </si>
  <si>
    <t>Residual Value of Bridge</t>
  </si>
  <si>
    <t>Residual Value of Bridges- Division 10</t>
  </si>
  <si>
    <t>Depreciation Flag</t>
  </si>
  <si>
    <t xml:space="preserve">2026 Dollars </t>
  </si>
  <si>
    <t>2024 Dollars</t>
  </si>
  <si>
    <t>Expected Lifespan</t>
  </si>
  <si>
    <t>Remaining Lifespan after Period of Analysis</t>
  </si>
  <si>
    <t>Residual Value after Period of Analysis</t>
  </si>
  <si>
    <t>Last Year of Operation</t>
  </si>
  <si>
    <t>Total Residual Value Benefits</t>
  </si>
  <si>
    <t>Total Undiscounted Residual Value</t>
  </si>
  <si>
    <t>Total Discounted Residual Value</t>
  </si>
  <si>
    <t>*Traffic was capped at the year of Future AADT</t>
  </si>
  <si>
    <t>Safety and Crash Information</t>
  </si>
  <si>
    <t>Bridge Lifespan</t>
  </si>
  <si>
    <t>Detour Information</t>
  </si>
  <si>
    <t>Traffic Information (Current/Future)</t>
  </si>
  <si>
    <t>CRFs from Shoulder Widening</t>
  </si>
  <si>
    <t>Final CRFs, all improvements:</t>
  </si>
  <si>
    <t>Final CRF's all improvements</t>
  </si>
  <si>
    <t>Residual Value Data</t>
  </si>
  <si>
    <t>Bundle Grouping</t>
  </si>
  <si>
    <t xml:space="preserve">Federal No. </t>
  </si>
  <si>
    <t>Road Name</t>
  </si>
  <si>
    <t>Crossing</t>
  </si>
  <si>
    <t>Proposed Improvement</t>
  </si>
  <si>
    <t>Year Built</t>
  </si>
  <si>
    <t>Net Detour Distance, Full Route (kms)</t>
  </si>
  <si>
    <t>Net Detour Distance, Full Route (miles)</t>
  </si>
  <si>
    <t>AADT  (veh/day)</t>
  </si>
  <si>
    <t>Year of Annual Traffic estimate</t>
  </si>
  <si>
    <t>% truck</t>
  </si>
  <si>
    <t>Truck Traffic (veh/day)</t>
  </si>
  <si>
    <t>Future AADT</t>
  </si>
  <si>
    <t>Year of Future Average Annual Traffic estimate</t>
  </si>
  <si>
    <t>Difference in Current/Future Annual Traffic years</t>
  </si>
  <si>
    <t>growth rate</t>
  </si>
  <si>
    <t>Current Shoulder</t>
  </si>
  <si>
    <t>All Severity</t>
  </si>
  <si>
    <t>Fatal Crash</t>
  </si>
  <si>
    <t>Injury Crash</t>
  </si>
  <si>
    <t>PDO Crash</t>
  </si>
  <si>
    <t>New Bridge Service Life (Years)</t>
  </si>
  <si>
    <t>Bundle 2</t>
  </si>
  <si>
    <t>0070161</t>
  </si>
  <si>
    <t>Anson</t>
  </si>
  <si>
    <t>LOCKHART ROAD</t>
  </si>
  <si>
    <t>GOULDS FORK CREEK</t>
  </si>
  <si>
    <t>replace old materials</t>
  </si>
  <si>
    <t>paved</t>
  </si>
  <si>
    <t>0070148</t>
  </si>
  <si>
    <t>MILLS ROAD</t>
  </si>
  <si>
    <t>LITTLE BROWN CREEK</t>
  </si>
  <si>
    <t>unpaved</t>
  </si>
  <si>
    <t>0070265</t>
  </si>
  <si>
    <t>ROBINSON ROAD</t>
  </si>
  <si>
    <t>S. FORK OF JONES CK</t>
  </si>
  <si>
    <t>Bundle 3</t>
  </si>
  <si>
    <t>Stanly</t>
  </si>
  <si>
    <t>BOGGER HOLLAR ROAD</t>
  </si>
  <si>
    <t>BEAR CREEK</t>
  </si>
  <si>
    <t>BRIDGE ROAD</t>
  </si>
  <si>
    <t>LITTLE BEAR CREEK</t>
  </si>
  <si>
    <t>BRIDGE PORT ROAD</t>
  </si>
  <si>
    <t>0250173</t>
  </si>
  <si>
    <t>Cabarrus</t>
  </si>
  <si>
    <t>PEACH ORCHARD ROAD</t>
  </si>
  <si>
    <t>McKEE CREEK</t>
  </si>
  <si>
    <t>Bundle 4</t>
  </si>
  <si>
    <t>Union</t>
  </si>
  <si>
    <t>MONROE-ANSONVILLE ROAD</t>
  </si>
  <si>
    <t>MEADOW BRANCH</t>
  </si>
  <si>
    <t>POTTERS ROAD</t>
  </si>
  <si>
    <t>CANE CREEK</t>
  </si>
  <si>
    <t>SHANNON ROAD</t>
  </si>
  <si>
    <t>E. FORK OF 12 MILE CK</t>
  </si>
  <si>
    <t>STACK ROAD</t>
  </si>
  <si>
    <t>LITTLE RICHARDSON CK</t>
  </si>
  <si>
    <t>AUSTIN GROVE CHURCH ROAD</t>
  </si>
  <si>
    <t>SALEM CREEK</t>
  </si>
  <si>
    <t>MOUNTAIN CREEK ROAD</t>
  </si>
  <si>
    <t>LITTLE MOUNTAIN CREEK</t>
  </si>
  <si>
    <t>0250050</t>
  </si>
  <si>
    <t>PENNINGER ROAD</t>
  </si>
  <si>
    <t>UT to Colde Water Creek</t>
  </si>
  <si>
    <t>Mecklenburg</t>
  </si>
  <si>
    <t>ROBINSON CHURCH ROAD</t>
  </si>
  <si>
    <t>UT to Reedy Creek</t>
  </si>
  <si>
    <t>guard rail</t>
  </si>
  <si>
    <t>does not apply to PDO crash types</t>
  </si>
  <si>
    <t>source: FHWA, Developing CMFs for Guardrails, Utility Poles, and Side-Slope Improvements, August 2021</t>
  </si>
  <si>
    <t>accessed at: https://www.fhwa.dot.gov/publications/research/safety/21075/21075.pdf</t>
  </si>
  <si>
    <t xml:space="preserve">Maintenance and Repair </t>
  </si>
  <si>
    <t>No Build - Resiliency</t>
  </si>
  <si>
    <t xml:space="preserve">Build </t>
  </si>
  <si>
    <t>Build - Resiliency</t>
  </si>
  <si>
    <t>Age of the structure</t>
  </si>
  <si>
    <t>Anticipated Bridge Closure Year</t>
  </si>
  <si>
    <t>Number of Years until Bridge Closure</t>
  </si>
  <si>
    <t xml:space="preserve">Future Main Fee </t>
  </si>
  <si>
    <t>Failure Year Alt 1</t>
  </si>
  <si>
    <t>Failure Year Alt 2</t>
  </si>
  <si>
    <t>Failure Year Alt 3</t>
  </si>
  <si>
    <t>Number of Years in "Future Main Fee"</t>
  </si>
  <si>
    <t>Average Annual Maintenance Fee</t>
  </si>
  <si>
    <t>Average Number of Bridge Closures by Storm (annual)</t>
  </si>
  <si>
    <t>Average Days per Year Bridge Closures by Storm</t>
  </si>
  <si>
    <t>Annual Cost to Repair Bridge</t>
  </si>
  <si>
    <t>Average Number of Times Storm Leads to Debris on Bridge</t>
  </si>
  <si>
    <t>Annual Cost to Remove Debris</t>
  </si>
  <si>
    <t xml:space="preserve">Annual No Build Costs </t>
  </si>
  <si>
    <r>
      <t xml:space="preserve">Culvert Repair Costs in </t>
    </r>
    <r>
      <rPr>
        <b/>
        <i/>
        <u/>
        <sz val="11"/>
        <color theme="1"/>
        <rFont val="Calibri"/>
        <family val="2"/>
        <scheme val="minor"/>
      </rPr>
      <t>No Build</t>
    </r>
    <r>
      <rPr>
        <b/>
        <sz val="11"/>
        <color theme="1"/>
        <rFont val="Calibri"/>
        <family val="2"/>
        <scheme val="minor"/>
      </rPr>
      <t xml:space="preserve"> -- 2036 &amp; 2037</t>
    </r>
  </si>
  <si>
    <t>Future Main Fee $</t>
  </si>
  <si>
    <t xml:space="preserve">Would bridge still close? How often annually? </t>
  </si>
  <si>
    <t>Avg Time Bridge Closed Due to Storm (days)</t>
  </si>
  <si>
    <t xml:space="preserve">Cost to Repair Bridge </t>
  </si>
  <si>
    <t>Average Number of Times Storm Still Leads to Debris on Bridge</t>
  </si>
  <si>
    <t xml:space="preserve">Average Cost  to Remove Debris 
</t>
  </si>
  <si>
    <t>Total Build Costs</t>
  </si>
  <si>
    <t>Annual Build Costs</t>
  </si>
  <si>
    <t>LITTLE CREEK</t>
  </si>
  <si>
    <t xml:space="preserve">No Build </t>
  </si>
  <si>
    <t>Likely Year(s) of Main Replacement(s)</t>
  </si>
  <si>
    <t>Sources:</t>
  </si>
  <si>
    <t>After 2035</t>
  </si>
  <si>
    <t>NCDOT. See 'NCDOT Construction sheet.xlsx'</t>
  </si>
  <si>
    <t xml:space="preserve">HDR project team </t>
  </si>
  <si>
    <t>NCDOT Division 10_ Data Compiled by HDR (multiple NCDOT sources)</t>
  </si>
  <si>
    <t>National Bridge Inventory Dashboard</t>
  </si>
  <si>
    <t xml:space="preserve">https://geodata.bts.gov/datasets/usdot::national-bridge-inventory/explore </t>
  </si>
  <si>
    <t>Anticipated bridge closure routes provided by BIP tool, net period of useful life calculated by HDR project team</t>
  </si>
  <si>
    <t>Additional VMT Due to Detour</t>
  </si>
  <si>
    <t>Flags: Division 10</t>
  </si>
  <si>
    <t>Project Operations Flag</t>
  </si>
  <si>
    <t>Bridge Opening Year</t>
  </si>
  <si>
    <t>Bridge Detour Flag</t>
  </si>
  <si>
    <t>Closure Year</t>
  </si>
  <si>
    <t>VMT: Package 17</t>
  </si>
  <si>
    <t>Additional Daily VMT- Total, veh-miles/day</t>
  </si>
  <si>
    <t>Year of AADT</t>
  </si>
  <si>
    <t>veh/day</t>
  </si>
  <si>
    <t>Future Year of AADT</t>
  </si>
  <si>
    <t>additional distance (miles)</t>
  </si>
  <si>
    <t>growth rate %</t>
  </si>
  <si>
    <t>Additional Daily VMT- Truck, veh-miles/day</t>
  </si>
  <si>
    <t>Additional Daily VMT- Auto, veh-miles/day</t>
  </si>
  <si>
    <t>VMT Detoured During Construction</t>
  </si>
  <si>
    <t>Bridge Construction Year</t>
  </si>
  <si>
    <t>Length of Construction (year)</t>
  </si>
  <si>
    <t>Additional Annual Auto VMT, veh-miles/year</t>
  </si>
  <si>
    <t>Additional Annual Truck VMT, veh-miles/year</t>
  </si>
  <si>
    <t>Additional Annual VMT, veh-miles/year</t>
  </si>
  <si>
    <t>Total Avoided VMT Due to Project</t>
  </si>
  <si>
    <t>Total Annual Avoided VMT, veh-miles/year</t>
  </si>
  <si>
    <t>Timing</t>
  </si>
  <si>
    <t>Build Scenario - Construction Years</t>
  </si>
  <si>
    <t>Construction Start Year</t>
  </si>
  <si>
    <t>Construction End Year</t>
  </si>
  <si>
    <r>
      <t xml:space="preserve">Build Scenario - Operating Years of </t>
    </r>
    <r>
      <rPr>
        <b/>
        <i/>
        <u/>
        <sz val="11"/>
        <rFont val="Calibri"/>
        <family val="2"/>
        <scheme val="minor"/>
      </rPr>
      <t>New Bridge</t>
    </r>
  </si>
  <si>
    <t xml:space="preserve">Start Year of Operation </t>
  </si>
  <si>
    <t>Build Scenario - Years Can Travel Across old/new Bridge (User benefits)</t>
  </si>
  <si>
    <t xml:space="preserve">No Build Scenario - Years Can Travel on Bridge (old or rebuilt without grant) </t>
  </si>
  <si>
    <t>No Build Scenario - Closure Detour Flag (No Build)</t>
  </si>
  <si>
    <t>No Build Scenario -- Adjusted Bridge Closure Year</t>
  </si>
  <si>
    <t>Adjusted Bridge Closure Year</t>
  </si>
  <si>
    <r>
      <t>Build Scenario - Years of User Benefit</t>
    </r>
    <r>
      <rPr>
        <b/>
        <i/>
        <strike/>
        <sz val="11"/>
        <rFont val="Calibri"/>
        <family val="2"/>
        <scheme val="minor"/>
      </rPr>
      <t xml:space="preserve"> </t>
    </r>
  </si>
  <si>
    <t>Bridge Bundles and Schedules</t>
  </si>
  <si>
    <t>Table 6: Bridge Bundles and Schedules</t>
  </si>
  <si>
    <t>Phase / Schedule</t>
  </si>
  <si>
    <t>Group</t>
  </si>
  <si>
    <t>RFQ + RFP</t>
  </si>
  <si>
    <t>Express Design + ROW + Utility + Construction</t>
  </si>
  <si>
    <t>Group 1</t>
  </si>
  <si>
    <t xml:space="preserve">Robinson Church Road </t>
  </si>
  <si>
    <t xml:space="preserve">Austin Grove Church Road </t>
  </si>
  <si>
    <t>Mountain Creek Road</t>
  </si>
  <si>
    <t>Penninger Road</t>
  </si>
  <si>
    <t>Group 2</t>
  </si>
  <si>
    <t>Peach Orchard Road</t>
  </si>
  <si>
    <t>(6 Months)</t>
  </si>
  <si>
    <t xml:space="preserve">Mills Road </t>
  </si>
  <si>
    <t xml:space="preserve">Potters Road </t>
  </si>
  <si>
    <t xml:space="preserve">Stack Road </t>
  </si>
  <si>
    <t>Monroe-Ansonville</t>
  </si>
  <si>
    <t>Group 3</t>
  </si>
  <si>
    <t xml:space="preserve">Robinson Road </t>
  </si>
  <si>
    <t>Bridge Port Road</t>
  </si>
  <si>
    <t>Shannon Road Bridge</t>
  </si>
  <si>
    <t>Bogger Hollar Road</t>
  </si>
  <si>
    <t xml:space="preserve">Bridge Road </t>
  </si>
  <si>
    <t xml:space="preserve">Lockhart Road </t>
  </si>
  <si>
    <t>4 month RFP</t>
  </si>
  <si>
    <t>18 month (Design + Permits + Utility/ROW Acquistion)</t>
  </si>
  <si>
    <t>8 month Construction</t>
  </si>
  <si>
    <t>Design/NEPA</t>
  </si>
  <si>
    <t>Permits/Approvals</t>
  </si>
  <si>
    <t>Right-of-Way Acquisition</t>
  </si>
  <si>
    <t>April 2027 – April 2028</t>
  </si>
  <si>
    <t>April 2028 – January 2029</t>
  </si>
  <si>
    <t>April 2028 – April 2029</t>
  </si>
  <si>
    <t>September 2029 - October 2030</t>
  </si>
  <si>
    <t>Mills Road</t>
  </si>
  <si>
    <t>November 2026 - May 2027</t>
  </si>
  <si>
    <t>March 2027 - July 2027</t>
  </si>
  <si>
    <t>July 2027 - July 2028</t>
  </si>
  <si>
    <t>July 2028 - October 2028</t>
  </si>
  <si>
    <t>October 2028 - July 2029</t>
  </si>
  <si>
    <t>Robinson Road</t>
  </si>
  <si>
    <t>Lockhart Road</t>
  </si>
  <si>
    <t>Did we say the RFQ + RFP take in place Sep 2026 and the Under Construction at March 2027?</t>
  </si>
  <si>
    <t>Bridge Road</t>
  </si>
  <si>
    <t>Group 4</t>
  </si>
  <si>
    <t>Potters Road</t>
  </si>
  <si>
    <t>Stack Road</t>
  </si>
  <si>
    <t>Monroe-Ansonville Road</t>
  </si>
  <si>
    <t xml:space="preserve">Shannon Road </t>
  </si>
  <si>
    <t>Construction Schedule</t>
  </si>
  <si>
    <t>Start Year of Operation</t>
  </si>
  <si>
    <t>Q3 2029 - Q4 2029</t>
  </si>
  <si>
    <t>Q4 2028 - Q3 2029</t>
  </si>
  <si>
    <t>Anson County</t>
  </si>
  <si>
    <t>Average (2020-2024)</t>
  </si>
  <si>
    <t>Crash Rate per Vehicle Mile Traveled</t>
  </si>
  <si>
    <t>(A) Disabling Injury</t>
  </si>
  <si>
    <t>(B) Evident Injury</t>
  </si>
  <si>
    <t>(K) Fatal</t>
  </si>
  <si>
    <t>(O) No Injury</t>
  </si>
  <si>
    <t>('C) Possible Injury</t>
  </si>
  <si>
    <t>PDO</t>
  </si>
  <si>
    <t>Unknown</t>
  </si>
  <si>
    <t>Crash total</t>
  </si>
  <si>
    <t xml:space="preserve">https://ncvisionzero.org/visualizations/crashquerytool/ </t>
  </si>
  <si>
    <t xml:space="preserve">100 MVMT </t>
  </si>
  <si>
    <t xml:space="preserve">(million) VMT </t>
  </si>
  <si>
    <t xml:space="preserve">https://connect.ncdot.gov/business/DMV/Pages/Crash-Facts.aspx </t>
  </si>
  <si>
    <t>one hundred million vehicle miles traveled</t>
  </si>
  <si>
    <t>Cabarrus County</t>
  </si>
  <si>
    <t>Crash Rate per vehicle mile traveled</t>
  </si>
  <si>
    <t xml:space="preserve">Null </t>
  </si>
  <si>
    <t>100 MVMT</t>
  </si>
  <si>
    <t>Mecklenburg County</t>
  </si>
  <si>
    <t>Average (2018-2022)</t>
  </si>
  <si>
    <t>Stanly County</t>
  </si>
  <si>
    <t>Union County</t>
  </si>
  <si>
    <t>Historical Crashes on Bridges</t>
  </si>
  <si>
    <t>source: NCDOT, Traffic Engineering Accident Analysis System</t>
  </si>
  <si>
    <t>Strip Analysis Report</t>
  </si>
  <si>
    <t>See: NCDOT Crash Summary Report</t>
  </si>
  <si>
    <t>Total crashes from 2020-2025</t>
  </si>
  <si>
    <t>Year Count</t>
  </si>
  <si>
    <t>K</t>
  </si>
  <si>
    <t>A</t>
  </si>
  <si>
    <t>B</t>
  </si>
  <si>
    <t>O</t>
  </si>
  <si>
    <t>Crash Number</t>
  </si>
  <si>
    <t>Crash Date</t>
  </si>
  <si>
    <t>Route Name (Main)</t>
  </si>
  <si>
    <t>Number Fatalities</t>
  </si>
  <si>
    <t>Number severe injuries</t>
  </si>
  <si>
    <t>Non-Incapacitating Injury</t>
  </si>
  <si>
    <t>Possible Injury</t>
  </si>
  <si>
    <t>No Injury (O)</t>
  </si>
  <si>
    <t>Max Injury Code</t>
  </si>
  <si>
    <t>Crash Harmful Event</t>
  </si>
  <si>
    <t>Austin Grove Church Rd</t>
  </si>
  <si>
    <t>Property Damage Only</t>
  </si>
  <si>
    <t>Fixed Object</t>
  </si>
  <si>
    <t>Bridgeport Road</t>
  </si>
  <si>
    <t>Class B Crash</t>
  </si>
  <si>
    <t>Animal</t>
  </si>
  <si>
    <t>Robinson Church Road</t>
  </si>
  <si>
    <t>Rear End</t>
  </si>
  <si>
    <t>Shannon Road</t>
  </si>
  <si>
    <t>Left Turn, Same Roadway</t>
  </si>
  <si>
    <t>Rear End, Slow or Stop</t>
  </si>
  <si>
    <t>Left Turn, Different Roadways</t>
  </si>
  <si>
    <t>Sideswipe, Opposite Direction</t>
  </si>
  <si>
    <t>average annual</t>
  </si>
  <si>
    <t>Asset ID</t>
  </si>
  <si>
    <t>fatalities (K)</t>
  </si>
  <si>
    <t>severe injuries (A)</t>
  </si>
  <si>
    <t>non-incapacitating injuries (B)</t>
  </si>
  <si>
    <t>possible injuries (C)</t>
  </si>
  <si>
    <t>no injury (O)</t>
  </si>
  <si>
    <t>Annual Crashes</t>
  </si>
  <si>
    <t>vehicles damaged per crash</t>
  </si>
  <si>
    <t>Crash Modification Factors (CMF)</t>
  </si>
  <si>
    <t>Source: FHWA Clearinghouse</t>
  </si>
  <si>
    <t>Paved shoulders</t>
  </si>
  <si>
    <t>Unpaved shoulders</t>
  </si>
  <si>
    <t>CMF ID</t>
  </si>
  <si>
    <t>CRFs</t>
  </si>
  <si>
    <t>shoulder treatments:</t>
  </si>
  <si>
    <t>all</t>
  </si>
  <si>
    <t>fatal</t>
  </si>
  <si>
    <t>injury</t>
  </si>
  <si>
    <t>countermeasure</t>
  </si>
  <si>
    <t>rating</t>
  </si>
  <si>
    <t>0 to 4 foot</t>
  </si>
  <si>
    <t>0 to 4 ft</t>
  </si>
  <si>
    <t>4 star</t>
  </si>
  <si>
    <t xml:space="preserve">0 to 4 foot </t>
  </si>
  <si>
    <t>widen shoulder</t>
  </si>
  <si>
    <t>CMFs</t>
  </si>
  <si>
    <t>3 star</t>
  </si>
  <si>
    <t xml:space="preserve">widen shoulder </t>
  </si>
  <si>
    <t>Emissions Rates for NO BUILD Scenario</t>
  </si>
  <si>
    <t>Speed (mph)</t>
  </si>
  <si>
    <t xml:space="preserve">Grams per Metric Ton  </t>
  </si>
  <si>
    <t xml:space="preserve">Short Tons per Metric Ton  </t>
  </si>
  <si>
    <t>Passenger Vehicles</t>
  </si>
  <si>
    <t>Emissions Rate (short tons/mile)</t>
  </si>
  <si>
    <t>Trucks</t>
  </si>
  <si>
    <t>Source: Calculations based on EPA MOVES Data</t>
  </si>
  <si>
    <t>MOVES Data</t>
  </si>
  <si>
    <t>yearID</t>
  </si>
  <si>
    <t>sourceTypeName</t>
  </si>
  <si>
    <t>fuelTypeDesc</t>
  </si>
  <si>
    <t>Gasoline</t>
  </si>
  <si>
    <t>Diesel</t>
  </si>
  <si>
    <t>Emissions Rate (g/mile)</t>
  </si>
  <si>
    <t>CO2</t>
  </si>
  <si>
    <t>CO</t>
  </si>
  <si>
    <t>NOX</t>
  </si>
  <si>
    <t>PM10</t>
  </si>
  <si>
    <t>Notes:</t>
  </si>
  <si>
    <r>
      <t xml:space="preserve">1) We ran MOVES for a representative county:  </t>
    </r>
    <r>
      <rPr>
        <b/>
        <sz val="11"/>
        <color theme="1"/>
        <rFont val="Calibri"/>
        <family val="2"/>
        <scheme val="minor"/>
      </rPr>
      <t>Union County</t>
    </r>
    <r>
      <rPr>
        <sz val="11"/>
        <color theme="1"/>
        <rFont val="Calibri"/>
        <family val="2"/>
        <scheme val="minor"/>
      </rPr>
      <t>, North Carolina</t>
    </r>
  </si>
  <si>
    <r>
      <t xml:space="preserve">2) Emissions are available for the following years: </t>
    </r>
    <r>
      <rPr>
        <b/>
        <sz val="11"/>
        <color theme="1"/>
        <rFont val="Calibri"/>
        <family val="2"/>
        <scheme val="minor"/>
      </rPr>
      <t>2020, 2025, 2035, and 2045</t>
    </r>
  </si>
  <si>
    <r>
      <t xml:space="preserve">3) For autos, we are using </t>
    </r>
    <r>
      <rPr>
        <b/>
        <sz val="11"/>
        <color theme="1"/>
        <rFont val="Calibri"/>
        <family val="2"/>
        <scheme val="minor"/>
      </rPr>
      <t>Passenger Car</t>
    </r>
    <r>
      <rPr>
        <sz val="11"/>
        <color theme="1"/>
        <rFont val="Calibri"/>
        <family val="2"/>
        <scheme val="minor"/>
      </rPr>
      <t xml:space="preserve">; for trucks, we are using the following: </t>
    </r>
    <r>
      <rPr>
        <b/>
        <sz val="11"/>
        <color theme="1"/>
        <rFont val="Calibri"/>
        <family val="2"/>
        <scheme val="minor"/>
      </rPr>
      <t>Combination long-haul truck, Combination short-haul truck, Single unit long-haul truck, and Single unit short-haul truck</t>
    </r>
  </si>
  <si>
    <r>
      <t xml:space="preserve">4) Fuel type: </t>
    </r>
    <r>
      <rPr>
        <b/>
        <sz val="11"/>
        <color theme="1"/>
        <rFont val="Calibri"/>
        <family val="2"/>
        <scheme val="minor"/>
      </rPr>
      <t>Gasoline</t>
    </r>
    <r>
      <rPr>
        <sz val="11"/>
        <color theme="1"/>
        <rFont val="Calibri"/>
        <family val="2"/>
        <scheme val="minor"/>
      </rPr>
      <t xml:space="preserve"> for passenger cars, </t>
    </r>
    <r>
      <rPr>
        <b/>
        <sz val="11"/>
        <color theme="1"/>
        <rFont val="Calibri"/>
        <family val="2"/>
        <scheme val="minor"/>
      </rPr>
      <t>Diesel</t>
    </r>
    <r>
      <rPr>
        <sz val="11"/>
        <color theme="1"/>
        <rFont val="Calibri"/>
        <family val="2"/>
        <scheme val="minor"/>
      </rPr>
      <t xml:space="preserve"> for trucks</t>
    </r>
  </si>
  <si>
    <t>Damage Costs for Emissions</t>
  </si>
  <si>
    <t xml:space="preserve">USDOT BCA Guidance for Discretionary Grant Programs, December 2025 </t>
  </si>
  <si>
    <t>Damage Costs per metric ton</t>
  </si>
  <si>
    <t>Damage Costs per short ton</t>
  </si>
  <si>
    <t>Emission Type</t>
  </si>
  <si>
    <t>U.S. Department of Transportation</t>
  </si>
  <si>
    <t>Benefit Cost Analysis Guidance for Discretionary Grant Programs</t>
  </si>
  <si>
    <t>December 2025</t>
  </si>
  <si>
    <t>https://www.transportation.gov/sites/dot.gov/files/2025-12/Benefit%20Cost%20Analysis%20Guidance%202026%20Update%20%28Final%29.pdf</t>
  </si>
  <si>
    <t xml:space="preserve">Discounting </t>
  </si>
  <si>
    <t>In accordance with OMB Circular A-94, applicants to USDOT discretionary grant programs should use a real discount rate (the appropriate discount rate to use on monetized values expressed in real terms, with the effects of inflation removed) of 7 percent per year to discount streams of benefits and costs to their present value in their BCA.</t>
  </si>
  <si>
    <t>Real discount rate applicable to streams of benefits and costs</t>
  </si>
  <si>
    <t>Applicants should discount each category of benefits and costs separately for each year in the analysis period during which they accrue. For FY 2026, USDOT recommends that applicants discount the benefits and costs to 2024 (the same base year recommended above for any inflation adjustments) when producing the final present-value estimates of benefits and costs in their BCA.</t>
  </si>
  <si>
    <t>Projects involving the initial construction or full reconstruction of highways or similar facilities should use an expected service life of 30 years.</t>
  </si>
  <si>
    <t>Projects aimed primarily at capacity expansion or addressing other operating deficiencies of existing facilities should use a service life of 20 years (even if the useful physical life of the underlying infrastructure is greater than this). This is intended to correspond to the typical “design year” for such improvements</t>
  </si>
  <si>
    <t>Table A-1: Value of Reduced Fatalities and Injuries</t>
  </si>
  <si>
    <t>p. 38</t>
  </si>
  <si>
    <t>KABCO Level</t>
  </si>
  <si>
    <t>Monetized
Value (2024 $)</t>
  </si>
  <si>
    <t>Treatment of the Economic Value of Preventing Fatalities and Injuries in Preparing Economic Analyses (2022)</t>
  </si>
  <si>
    <t>O - No Injury</t>
  </si>
  <si>
    <t>https://www.transportation.gov/office-policy/transportation-policy/revised-departmental-guidance-on-valuation-of-a-statistical-life-in-economic-analysis</t>
  </si>
  <si>
    <t>C - Possible Injury</t>
  </si>
  <si>
    <t>B - Non-Incapacitating</t>
  </si>
  <si>
    <t>The Economic and Societal Impact of Motor Vehicle Crashes, 2019 (revised February 2023), Page 46, Table 2-9, Incidence Summary, 2019”</t>
  </si>
  <si>
    <t>A - Incapacitating</t>
  </si>
  <si>
    <t>K - Killed</t>
  </si>
  <si>
    <t>U - Injured (Severity Unknown)</t>
  </si>
  <si>
    <t>Crash Type</t>
  </si>
  <si>
    <t>Note:</t>
  </si>
  <si>
    <r>
      <t>PDO Crash</t>
    </r>
    <r>
      <rPr>
        <vertAlign val="superscript"/>
        <sz val="11"/>
        <color theme="1"/>
        <rFont val="Calibri"/>
        <family val="2"/>
        <scheme val="minor"/>
      </rPr>
      <t>1</t>
    </r>
  </si>
  <si>
    <t>The KABCO level values shown result from multiplying the KABCO-level accident’s associated MAIS-level probabilities by the recommended unit Value of Injuries for each MAIS level, and then summing the products.</t>
  </si>
  <si>
    <r>
      <t>Injury Crash</t>
    </r>
    <r>
      <rPr>
        <vertAlign val="superscript"/>
        <sz val="11"/>
        <color theme="1"/>
        <rFont val="Calibri"/>
        <family val="2"/>
        <scheme val="minor"/>
      </rPr>
      <t>1</t>
    </r>
  </si>
  <si>
    <t xml:space="preserve">Accident data may not be presented on an annual basis when it is provided to applicants (i.e. an available report requested in Fall 2011 may record total accidents from 2005-2010). </t>
  </si>
  <si>
    <r>
      <t>Fatal Crash</t>
    </r>
    <r>
      <rPr>
        <vertAlign val="superscript"/>
        <sz val="11"/>
        <color theme="1"/>
        <rFont val="Calibri"/>
        <family val="2"/>
        <scheme val="minor"/>
      </rPr>
      <t>1</t>
    </r>
  </si>
  <si>
    <t>For the purposes of the BCA, is important to annualize data when possible. For MAIS-based unit values, please see the VSL guidance linked above.</t>
  </si>
  <si>
    <t>Property damage in PDO crashes inflated to 2024 dollars using the GDP delfator</t>
  </si>
  <si>
    <t>Assumption</t>
  </si>
  <si>
    <t>footnote</t>
  </si>
  <si>
    <t>vehicles per PDO crash</t>
  </si>
  <si>
    <t>injuries per injury crash</t>
  </si>
  <si>
    <t>fatalities per fatality crash</t>
  </si>
  <si>
    <t>1) Monetization values for PDO crashes assumed 1.77 vehicles per PDO crash. Monetization values for injury crashes and fatal crashes are based on an estimate of approximately 1.44 injuries per injury crash and 1.09 fatalities per fatal crash, based on an average of the most recent five years of data in NHTSA’s National Crash Statistics. The fatal crash value is further adjusted for the average number of injuries per fatal crash.</t>
  </si>
  <si>
    <t>Table A-2: Value of Travel Time Savings</t>
  </si>
  <si>
    <t>p. 39</t>
  </si>
  <si>
    <t>Recommended Hourly Values of Travel Time Savings
(2022 $ per person-hour)</t>
  </si>
  <si>
    <t>Revised Departmental Guidance on Valuation of Travel Time in Economic Analysis (2016)</t>
  </si>
  <si>
    <t>Hourly Value</t>
  </si>
  <si>
    <t>https://www.transportation.gov/office-policy/transportation-policy/revised-departmental-guidance-valuation-travel-time-economic</t>
  </si>
  <si>
    <t>General Travel Time</t>
  </si>
  <si>
    <r>
      <t>Personal</t>
    </r>
    <r>
      <rPr>
        <vertAlign val="superscript"/>
        <sz val="11"/>
        <color theme="1"/>
        <rFont val="Calibri"/>
        <family val="2"/>
        <scheme val="minor"/>
      </rPr>
      <t>1</t>
    </r>
  </si>
  <si>
    <r>
      <t>Business</t>
    </r>
    <r>
      <rPr>
        <vertAlign val="superscript"/>
        <sz val="11"/>
        <color theme="1"/>
        <rFont val="Calibri"/>
        <family val="2"/>
        <scheme val="minor"/>
      </rPr>
      <t>2</t>
    </r>
  </si>
  <si>
    <r>
      <t>All Purposes</t>
    </r>
    <r>
      <rPr>
        <vertAlign val="superscript"/>
        <sz val="11"/>
        <color theme="1"/>
        <rFont val="Calibri"/>
        <family val="2"/>
        <scheme val="minor"/>
      </rPr>
      <t>3</t>
    </r>
  </si>
  <si>
    <r>
      <t>Walking, Cycling, Waiting, Standing, and Transfer Time</t>
    </r>
    <r>
      <rPr>
        <vertAlign val="superscript"/>
        <sz val="11"/>
        <color theme="1"/>
        <rFont val="Calibri"/>
        <family val="2"/>
        <scheme val="minor"/>
      </rPr>
      <t>4</t>
    </r>
  </si>
  <si>
    <r>
      <t>Commercial Vehicle Opeartors</t>
    </r>
    <r>
      <rPr>
        <b/>
        <vertAlign val="superscript"/>
        <sz val="11"/>
        <color theme="1"/>
        <rFont val="Calibri"/>
        <family val="2"/>
        <scheme val="minor"/>
      </rPr>
      <t>5</t>
    </r>
  </si>
  <si>
    <t>Truck Drivers</t>
  </si>
  <si>
    <t>Bus Drivers</t>
  </si>
  <si>
    <t>Transit Rail Operators</t>
  </si>
  <si>
    <t>Locomotive Engineers</t>
  </si>
  <si>
    <t>long-distance intercity personal travel value (per hour)</t>
  </si>
  <si>
    <t>mile threshold for long-distance intercity travel</t>
  </si>
  <si>
    <t>percent of personal travel</t>
  </si>
  <si>
    <t>percent of business travel</t>
  </si>
  <si>
    <t>high-speed rail personal travel value</t>
  </si>
  <si>
    <t>high-speed rail business travel value</t>
  </si>
  <si>
    <t>1) Values for personal travel based on local travel values as described in USDOT’s Value of Travel Time guidance. Where applicants also have specific information on the mix of local versus long-distance intercity travel (i.e., trips over 50 miles in length) on a facility, then the local travel values of time may be blended with the long-distance intercity personal travel value of $28.20 per hour.</t>
  </si>
  <si>
    <t>2) Weighted average based on a typical distribution of local travel by surface modes (88.2% personal, 11.8% business). Applicants should apply their own distribution of business versus personal travel where such  information is available.</t>
  </si>
  <si>
    <t>3) Note that business travel does not include commuting travel, which should be valued at the personal travel rate. Travel on high-speed rail service that would be competitive with air travel should be valued at $53.50 per hour for personal travel and $86.00 for business travel.</t>
  </si>
  <si>
    <t>4) Should be applied only when actions affect those elements of travel time.</t>
  </si>
  <si>
    <t>5) Includes only the value of time for the operator, not passengers or freight</t>
  </si>
  <si>
    <t>Table A-3: Average Vehicle Occupancy Rates for Highway Passenger Vehicles</t>
  </si>
  <si>
    <t>p.40</t>
  </si>
  <si>
    <t>Vehicle Type</t>
  </si>
  <si>
    <t>Average Occupancy</t>
  </si>
  <si>
    <t>2022 National Household Travel Survey</t>
  </si>
  <si>
    <r>
      <t>Passenger Vehicles
(Weekday Peak)</t>
    </r>
    <r>
      <rPr>
        <vertAlign val="superscript"/>
        <sz val="11"/>
        <color theme="1"/>
        <rFont val="Calibri"/>
        <family val="2"/>
        <scheme val="minor"/>
      </rPr>
      <t>1</t>
    </r>
  </si>
  <si>
    <t>Passenger Vehicles
(Weekday Off-Peak)</t>
  </si>
  <si>
    <t>Passenger Vehicles
(Weekend)</t>
  </si>
  <si>
    <t>Passenger Vehicles
(All Travel)</t>
  </si>
  <si>
    <t>1\ Weekday peak period values calculated for trips starting between 6:00 AM-8:59 AM and 4:00 PM-6:59 PM.</t>
  </si>
  <si>
    <t>Table A-4: Vehicle Operating Costs</t>
  </si>
  <si>
    <t>p. 40</t>
  </si>
  <si>
    <t>Recommended Value per Mile (2024 $)</t>
  </si>
  <si>
    <t>American Automobile Association, Your Driving Costs – 2024 Edition (2024)</t>
  </si>
  <si>
    <r>
      <t>Light Duty Vehicles</t>
    </r>
    <r>
      <rPr>
        <vertAlign val="superscript"/>
        <sz val="11"/>
        <color theme="1"/>
        <rFont val="Calibri"/>
        <family val="2"/>
        <scheme val="minor"/>
      </rPr>
      <t>1</t>
    </r>
  </si>
  <si>
    <t>https://newsroom.aaa.com/wp_x0002_content/uploads/2024/09/YDC_Fact-Sheet-FINAL_x0002_9.2024.pdf</t>
  </si>
  <si>
    <r>
      <t>Commercial Trucks</t>
    </r>
    <r>
      <rPr>
        <vertAlign val="superscript"/>
        <sz val="11"/>
        <color theme="1"/>
        <rFont val="Calibri"/>
        <family val="2"/>
        <scheme val="minor"/>
      </rPr>
      <t>2</t>
    </r>
  </si>
  <si>
    <t>1) Based on an average light duty vehicle and includes operating costs such as gasoline, maintenance, tires, and depreciation (assuming an average of 15,000 miles driven per year). The value omits other ownership costs that are mostly fixed or transfers (insurance, license, registration, taxes, and financing charges).</t>
  </si>
  <si>
    <t>American Transportation Research Institute, An Analysis of the Operational Costs of Trucking: 2025 Update</t>
  </si>
  <si>
    <t>https://truckingresearch.org/wp-content/uploads/2025/07/ATRI-Operational-Costs-of-Trucking-07-2025.pdf</t>
  </si>
  <si>
    <t>2) Value includes fuel costs, truck/trailer lease or purchase payments, repair and maintenance, truck insurance premiums, permits and licenses, and tires. The value omits tolls (which are transfers), and driver wages and benefits (which are already included in the value of travel time savings).</t>
  </si>
  <si>
    <t xml:space="preserve">Table A-5: Train Operating and Social Costs </t>
  </si>
  <si>
    <t>p. 41</t>
  </si>
  <si>
    <t>Recommended Value per Hour (2024 $)</t>
  </si>
  <si>
    <t>Cost of Delay from HAZMAT Rail Incidents (October 2023)</t>
  </si>
  <si>
    <t>Train and Movement Type</t>
  </si>
  <si>
    <t>Operating Costs*</t>
  </si>
  <si>
    <t>Emission Costs**</t>
  </si>
  <si>
    <t>https://www.phmsa.dot.gov/planning-and-analytics/economic-research-and-regulatory-analysis-division/cost-delay-hazmat-rail-incidents</t>
  </si>
  <si>
    <t>Idling</t>
  </si>
  <si>
    <t>Freight Train</t>
  </si>
  <si>
    <t>Values adjusted from report for changes in wages, fuel costs, emission monetization, and inflation.</t>
  </si>
  <si>
    <t>Commuter Train</t>
  </si>
  <si>
    <t>Amtrak Long-Distance</t>
  </si>
  <si>
    <t>Amtrak State-Supported</t>
  </si>
  <si>
    <t>Hauling</t>
  </si>
  <si>
    <t>All Movements</t>
  </si>
  <si>
    <t>Freight Railcar</t>
  </si>
  <si>
    <t>*</t>
  </si>
  <si>
    <t>* Includes fuel cost, depreciation, and labor cost</t>
  </si>
  <si>
    <t>** Emissions are based on the current diesel-electric locomotive fleet average, and thus the emission values above should not be applied in cases where new locomotives are being acquired or in cases of electrified rail. The monetization applies the 2035-year emission value to approximate increasing emission damage costs over time.</t>
  </si>
  <si>
    <t>Table A-6: Damage Costs for Emissions per Metric Ton*</t>
  </si>
  <si>
    <t>p. 42</t>
  </si>
  <si>
    <r>
      <t>NO</t>
    </r>
    <r>
      <rPr>
        <b/>
        <vertAlign val="subscript"/>
        <sz val="11"/>
        <color theme="1"/>
        <rFont val="Calibri"/>
        <family val="2"/>
        <scheme val="minor"/>
      </rPr>
      <t>x</t>
    </r>
  </si>
  <si>
    <r>
      <t>SO</t>
    </r>
    <r>
      <rPr>
        <b/>
        <vertAlign val="subscript"/>
        <sz val="11"/>
        <color theme="1"/>
        <rFont val="Calibri"/>
        <family val="2"/>
        <scheme val="minor"/>
      </rPr>
      <t>2</t>
    </r>
  </si>
  <si>
    <r>
      <t>PM</t>
    </r>
    <r>
      <rPr>
        <b/>
        <vertAlign val="subscript"/>
        <sz val="11"/>
        <color theme="1"/>
        <rFont val="Calibri"/>
        <family val="2"/>
        <scheme val="minor"/>
      </rPr>
      <t>2.5</t>
    </r>
    <r>
      <rPr>
        <b/>
        <sz val="11"/>
        <color theme="1"/>
        <rFont val="Calibri"/>
        <family val="2"/>
        <scheme val="minor"/>
      </rPr>
      <t>**</t>
    </r>
  </si>
  <si>
    <t>Technical Support Document: Estimating the Benefit per Ton of Reducing PM2.5 Precursors from 17 Sectors (February 2018)”</t>
  </si>
  <si>
    <t>https://www.epa.gov/sites/default/files/2018-02/documents/sourceapportionmentbpttsd_2018.pdf</t>
  </si>
  <si>
    <r>
      <t>NO</t>
    </r>
    <r>
      <rPr>
        <vertAlign val="subscript"/>
        <sz val="11"/>
        <color theme="1"/>
        <rFont val="Calibri"/>
        <family val="2"/>
        <scheme val="minor"/>
      </rPr>
      <t>X</t>
    </r>
    <r>
      <rPr>
        <sz val="11"/>
        <color rgb="FF000000"/>
        <rFont val="Calibri"/>
        <family val="2"/>
        <scheme val="minor"/>
      </rPr>
      <t>, SO</t>
    </r>
    <r>
      <rPr>
        <vertAlign val="subscript"/>
        <sz val="11"/>
        <color theme="1"/>
        <rFont val="Calibri"/>
        <family val="2"/>
        <scheme val="minor"/>
      </rPr>
      <t>X</t>
    </r>
    <r>
      <rPr>
        <sz val="11"/>
        <color rgb="FF000000"/>
        <rFont val="Calibri"/>
        <family val="2"/>
        <scheme val="minor"/>
      </rPr>
      <t>, and PM</t>
    </r>
    <r>
      <rPr>
        <vertAlign val="subscript"/>
        <sz val="11"/>
        <color theme="1"/>
        <rFont val="Calibri"/>
        <family val="2"/>
        <scheme val="minor"/>
      </rPr>
      <t>2.5</t>
    </r>
    <r>
      <rPr>
        <sz val="11"/>
        <color rgb="FF000000"/>
        <rFont val="Calibri"/>
        <family val="2"/>
        <scheme val="minor"/>
      </rPr>
      <t xml:space="preserve"> values are inflated from 2015 to </t>
    </r>
    <r>
      <rPr>
        <sz val="11"/>
        <color rgb="FFFF0000"/>
        <rFont val="Calibri"/>
        <family val="2"/>
        <scheme val="minor"/>
      </rPr>
      <t>2024</t>
    </r>
    <r>
      <rPr>
        <sz val="11"/>
        <color rgb="FF000000"/>
        <rFont val="Calibri"/>
        <family val="2"/>
        <scheme val="minor"/>
      </rPr>
      <t xml:space="preserve"> dollars using the GDP deflator.</t>
    </r>
  </si>
  <si>
    <r>
      <rPr>
        <b/>
        <sz val="11"/>
        <color theme="1"/>
        <rFont val="Calibri"/>
        <family val="2"/>
        <scheme val="minor"/>
      </rPr>
      <t>Note:</t>
    </r>
    <r>
      <rPr>
        <sz val="11"/>
        <color rgb="FF000000"/>
        <rFont val="Calibri"/>
        <family val="2"/>
        <scheme val="minor"/>
      </rPr>
      <t xml:space="preserve"> Fuel saved (gasoline, diesel, natural gas, etc.) can be converted into metric tons of emissions using EPA guidelines available at</t>
    </r>
  </si>
  <si>
    <t>https://www.epa.gov/energy/greenhouse-gases-equivalencies-calculator-calculations-and-references</t>
  </si>
  <si>
    <t>short tons per metric ton</t>
  </si>
  <si>
    <t>*Applicants should carefully note whether their emissions data is reported in short tons or metric tons. A metric ton is equal to 1.1023 short tons.</t>
  </si>
  <si>
    <r>
      <t>**Applicants should be careful to not apply the PM</t>
    </r>
    <r>
      <rPr>
        <i/>
        <vertAlign val="subscript"/>
        <sz val="11"/>
        <color theme="1"/>
        <rFont val="Calibri"/>
        <family val="2"/>
        <scheme val="minor"/>
      </rPr>
      <t>2.5</t>
    </r>
    <r>
      <rPr>
        <i/>
        <sz val="11"/>
        <color theme="1"/>
        <rFont val="Calibri"/>
        <family val="2"/>
        <scheme val="minor"/>
      </rPr>
      <t xml:space="preserve"> value to estimates of total emissions of PM</t>
    </r>
    <r>
      <rPr>
        <i/>
        <vertAlign val="subscript"/>
        <sz val="11"/>
        <color theme="1"/>
        <rFont val="Calibri"/>
        <family val="2"/>
        <scheme val="minor"/>
      </rPr>
      <t>10</t>
    </r>
    <r>
      <rPr>
        <i/>
        <sz val="11"/>
        <color theme="1"/>
        <rFont val="Calibri"/>
        <family val="2"/>
        <scheme val="minor"/>
      </rPr>
      <t>.</t>
    </r>
  </si>
  <si>
    <t>Table A-7: Inflation Adjustment Values</t>
  </si>
  <si>
    <t>p. 43</t>
  </si>
  <si>
    <t>Base Year of Nominal Dollar</t>
  </si>
  <si>
    <t>Multiplier to Adjust to Real 2024 $</t>
  </si>
  <si>
    <t>Bureau of Economic Analysis, National Income and Product Accounts, Table 1.1.9, “Implicit Price Deflators for Gross Domestic Product” (September 2025)</t>
  </si>
  <si>
    <t>https://apps.bea.gov/iTable/?reqid=19&amp;step=3&amp;isuri=1&amp;1921=survey&amp;1903=11#eyJhcHBpZCI6MTksInN0ZXBzIjpbMSwyLDNdLCJkYXRhIjpbWyJOSVBBX1RhYmxlX0xpc3QiLCIxMyJdLFsiQ2F0ZWdvcmllcyIsIlN1cnZleSJdXX0=</t>
  </si>
  <si>
    <t>Table A-8: Pedestrian Facility Improvements Revealed Preference Values</t>
  </si>
  <si>
    <t>p. 44</t>
  </si>
  <si>
    <t>Improvement Type</t>
  </si>
  <si>
    <r>
      <t>Recommended Value per Person-Mile Walked (2024 $)</t>
    </r>
    <r>
      <rPr>
        <b/>
        <vertAlign val="superscript"/>
        <sz val="11"/>
        <color theme="1"/>
        <rFont val="Calibri"/>
        <family val="2"/>
        <scheme val="minor"/>
      </rPr>
      <t>1</t>
    </r>
  </si>
  <si>
    <t>Sidewalk expansion valuation based on:</t>
  </si>
  <si>
    <r>
      <t>Expand Sidewalk (per foot of added Width)</t>
    </r>
    <r>
      <rPr>
        <vertAlign val="superscript"/>
        <sz val="11"/>
        <color theme="1"/>
        <rFont val="Calibri"/>
        <family val="2"/>
        <scheme val="minor"/>
      </rPr>
      <t>2</t>
    </r>
  </si>
  <si>
    <t xml:space="preserve">Does the Pedestrian Environment Affect the Utility of Walking? A Case of Path Choice in Downtown Boston (2009) </t>
  </si>
  <si>
    <t>Reducing Upslope by 1%</t>
  </si>
  <si>
    <t>https://www.sciencedirect.com/science/article/abs/pii/S136192090900039X</t>
  </si>
  <si>
    <r>
      <t xml:space="preserve">Reducing Traffic Speed by 1 mph (for speeds </t>
    </r>
    <r>
      <rPr>
        <u/>
        <sz val="11"/>
        <color theme="1"/>
        <rFont val="Calibri"/>
        <family val="2"/>
        <scheme val="minor"/>
      </rPr>
      <t>&lt;</t>
    </r>
    <r>
      <rPr>
        <sz val="11"/>
        <color theme="1"/>
        <rFont val="Calibri"/>
        <family val="2"/>
        <scheme val="minor"/>
      </rPr>
      <t xml:space="preserve"> 45 mph</t>
    </r>
  </si>
  <si>
    <t>Reducing Traffic Volume by 1 Vehicle per Hour (for ADT ≤ 55,000)</t>
  </si>
  <si>
    <r>
      <t>Recommended Value per Use (2024 $)</t>
    </r>
    <r>
      <rPr>
        <b/>
        <vertAlign val="superscript"/>
        <sz val="11"/>
        <color theme="1"/>
        <rFont val="Calibri"/>
        <family val="2"/>
        <scheme val="minor"/>
      </rPr>
      <t>1</t>
    </r>
  </si>
  <si>
    <t>Install Marked-Crosswalk on Roadway with Volumes ≥10,000 Vehicles per Day</t>
  </si>
  <si>
    <t>A Big Data Approach to Understanding Pedestrian Route Choice Preferences: Evidence from San Francisco (2021)</t>
  </si>
  <si>
    <t>Install Signal for Pedestrian Crossing on Roadway with Volumes ≥13,000 Vehicles per Day</t>
  </si>
  <si>
    <t>https://www.sciencedirect.com/science/article/abs/pii/S2214367X21000569</t>
  </si>
  <si>
    <t>Pedestrian crossing improvement valuation based on:</t>
  </si>
  <si>
    <t>average walking speed (mph)</t>
  </si>
  <si>
    <t>Pedestrian Route Choice Model Estimated from Revealed Preference GPS Data (2014)</t>
  </si>
  <si>
    <t>maximum per user mile-based benefit (miles)</t>
  </si>
  <si>
    <t>https://trid.trb.org/view/1338221</t>
  </si>
  <si>
    <t>maximum sidewalk width for benefits (feet)</t>
  </si>
  <si>
    <t>1) These values assume an average walking trip speed of 3.2 miles per hour. For the mile-based benefits, the estimated value per user should be capped at 0.86 miles, the average length of a walking trip in the 2017 National Household Travel Survey, unless the applicant has specific documentation suggesting longer trips or that a trip shorter than 0.86 miles is not feasible on the facility in question. In other words, applicants should not assume all pedestrians travel the full distance of a proposed facility if the facility is longer than 0.86 miles without a clear justification for doing so.</t>
  </si>
  <si>
    <t>2) Value for sidewalk width expansion applicable for sidewalks up to approximately 31 feet, benefits for expansions beyond this width should be described qualitatively.</t>
  </si>
  <si>
    <t>Table A-9: Cycling Facility Improvements Revealed Preference Values</t>
  </si>
  <si>
    <t>p. 45</t>
  </si>
  <si>
    <t>Facility Type</t>
  </si>
  <si>
    <r>
      <t>Recommended Value per Cycling Mile 
(2024 $)</t>
    </r>
    <r>
      <rPr>
        <b/>
        <vertAlign val="superscript"/>
        <sz val="11"/>
        <color theme="1"/>
        <rFont val="Calibri"/>
        <family val="2"/>
        <scheme val="minor"/>
      </rPr>
      <t>1</t>
    </r>
  </si>
  <si>
    <t>Underlying marginal rate of substitution estimates based on:</t>
  </si>
  <si>
    <t>Cycling Path with At-Grade Crossings</t>
  </si>
  <si>
    <r>
      <t>Cycling Path with no At-Grade Crossings</t>
    </r>
    <r>
      <rPr>
        <vertAlign val="superscript"/>
        <sz val="11"/>
        <color theme="1"/>
        <rFont val="Calibri"/>
        <family val="2"/>
        <scheme val="minor"/>
      </rPr>
      <t>2</t>
    </r>
    <r>
      <rPr>
        <sz val="11"/>
        <color rgb="FF000000"/>
        <rFont val="Calibri"/>
        <family val="2"/>
        <scheme val="minor"/>
      </rPr>
      <t xml:space="preserve"> </t>
    </r>
  </si>
  <si>
    <t xml:space="preserve">A GPS-based Bicycle Route Choice Model for San Francisco, California (2011) </t>
  </si>
  <si>
    <t>Dedicated Cycling Lane</t>
  </si>
  <si>
    <t>https://www.sfcta.org/sites/default/files/2019-03/BikeRouteChoiceModel.pdf</t>
  </si>
  <si>
    <t>Cycling Boulevard/“Sharrow”</t>
  </si>
  <si>
    <t>Separated Cycle Track</t>
  </si>
  <si>
    <t>Average cycling speed based on summaries of GPS observations of observed cycling speeds in two datasets from the following studies:</t>
  </si>
  <si>
    <t>Broach, Dill, &amp; Gliebe, (2012)</t>
  </si>
  <si>
    <t>https://www.sciencedirect.com/science/article/abs/pii/S0965856412001164?via%3Dihub</t>
  </si>
  <si>
    <t>Dill, McNeil, Broach, &amp; Ma, (2014)</t>
  </si>
  <si>
    <t>https://www.sciencedirect.com/science/article/abs/pii/S0091743514003703?via%3Dihub</t>
  </si>
  <si>
    <t>average cycling speed (mph)</t>
  </si>
  <si>
    <t>Broach &amp; Dill, (2016)</t>
  </si>
  <si>
    <t>https://journals.sagepub.com/doi/10.3141/2564-06</t>
  </si>
  <si>
    <t>average cycling speed for off-street paths (mph)</t>
  </si>
  <si>
    <t>Broach, Dill, &amp; McNeil (2019)</t>
  </si>
  <si>
    <t>https://www.sciencedirect.com/science/article/abs/pii/S0966692318307166?via%3Dihub</t>
  </si>
  <si>
    <t>maximum cycling trip length for benefits (miles)</t>
  </si>
  <si>
    <t>1) Values should only be applied over sections for which a comparable parallel facility is not available, and only applies to miles cycled on the project facility. These values assume an average cycling trip speed of 9.8 miles per hour or, in the case of off-street paths with no at-grade crossings, a free-flow cycling speed of 12.1 miles per hour. The estimated value per cyclist should be capped at 2.38 miles, the average length of a cycling trip in the 2017 National Household Travel Survey, unless the applicant has specific documentation suggesting longer trips or that a trip shorter than 2.38 miles is not feasible on the facility in question. In other words, applicants should not assume all cyclists travel the full distance of a proposed facility if the facility is longer than 2.38 miles without a clear justification for doing so.</t>
  </si>
  <si>
    <t>2) The value for a cycling path with no at-grade intersections is higher due to an assumption of higher average speed of 12.1 miles per hour, resulting in less time on the facility, which lowers journey quality benefits but increases travel time savings.</t>
  </si>
  <si>
    <t>Table A-10: Transit Facility Amenity Revealed and Stated Preference Values</t>
  </si>
  <si>
    <t>p. 46</t>
  </si>
  <si>
    <t>Attribute Type</t>
  </si>
  <si>
    <t>Recommended Value per User Trip (2024 $)</t>
  </si>
  <si>
    <t>Public Transport Customer Amenity Valuation Database (2017)</t>
  </si>
  <si>
    <t>Bus Stop</t>
  </si>
  <si>
    <t>Light Rail / Streetcar Stop</t>
  </si>
  <si>
    <t>Rail Station</t>
  </si>
  <si>
    <t>https://publictransportresearchgroup.info/portfolio-item/best-practice-approaches-to-public-transport-customer-amenity-valuation/</t>
  </si>
  <si>
    <t>Clocks</t>
  </si>
  <si>
    <t>Electronic Real-Time Information Displays</t>
  </si>
  <si>
    <r>
      <rPr>
        <b/>
        <sz val="11"/>
        <color theme="1"/>
        <rFont val="Calibri"/>
        <family val="2"/>
        <scheme val="minor"/>
      </rPr>
      <t>Note:</t>
    </r>
    <r>
      <rPr>
        <sz val="11"/>
        <color theme="1"/>
        <rFont val="Calibri"/>
        <family val="2"/>
        <scheme val="minor"/>
      </rPr>
      <t xml:space="preserve"> The underlying surveys for rail stations contained more facility attributes than those for bus or light rail/streetcar stops. However, the values for rail stations may be used for major bus or light rail transfer facilities as well as intercity bus stations where applicable.</t>
    </r>
  </si>
  <si>
    <t>Information/Emergency Button</t>
  </si>
  <si>
    <t>PA System</t>
  </si>
  <si>
    <r>
      <t>Platform/Stop Seating Availability</t>
    </r>
    <r>
      <rPr>
        <vertAlign val="superscript"/>
        <sz val="11"/>
        <color theme="1"/>
        <rFont val="Calibri"/>
        <family val="2"/>
        <scheme val="minor"/>
      </rPr>
      <t>1</t>
    </r>
  </si>
  <si>
    <r>
      <t>Platform/Stop Weather Protection</t>
    </r>
    <r>
      <rPr>
        <vertAlign val="superscript"/>
        <sz val="11"/>
        <color theme="1"/>
        <rFont val="Calibri"/>
        <family val="2"/>
        <scheme val="minor"/>
      </rPr>
      <t>1</t>
    </r>
  </si>
  <si>
    <t>Restroom Availability</t>
  </si>
  <si>
    <t>Retail/Food Outlet Availability</t>
  </si>
  <si>
    <t>Staff Availability</t>
  </si>
  <si>
    <t>Step-Free Access to Station/Stop</t>
  </si>
  <si>
    <t>Step-Free Access to Vehicle</t>
  </si>
  <si>
    <t>Surveillance Cameras</t>
  </si>
  <si>
    <r>
      <t>Temperature Controlled Environment</t>
    </r>
    <r>
      <rPr>
        <vertAlign val="superscript"/>
        <sz val="11"/>
        <color theme="1"/>
        <rFont val="Calibri"/>
        <family val="2"/>
        <scheme val="minor"/>
      </rPr>
      <t>1</t>
    </r>
  </si>
  <si>
    <t>Ticket Machines</t>
  </si>
  <si>
    <t>Timetables</t>
  </si>
  <si>
    <t>Bike Facilities</t>
  </si>
  <si>
    <t>Car Access Facilities</t>
  </si>
  <si>
    <t>Elevator</t>
  </si>
  <si>
    <t>Escalators</t>
  </si>
  <si>
    <t>On-Site Ticket Office</t>
  </si>
  <si>
    <t>Taxi Pickup/Dropoff</t>
  </si>
  <si>
    <r>
      <t>Waiting Room</t>
    </r>
    <r>
      <rPr>
        <vertAlign val="superscript"/>
        <sz val="11"/>
        <color theme="1"/>
        <rFont val="Calibri"/>
        <family val="2"/>
        <scheme val="minor"/>
      </rPr>
      <t>1</t>
    </r>
  </si>
  <si>
    <t>1) Note that seating availability and weather protection refer to seats, canopies, or wind shelters on the platforms themselves, whereas temperature-controlled environment refers to an indoor facility with heating and air conditioning availability. A waiting room refers to a designated indoor environment with seating availability, separate from platform seating, which may or may not be temperature controlled.</t>
  </si>
  <si>
    <t>Table A-11: Transit Vehicle Amenity Values</t>
  </si>
  <si>
    <t>p. 47</t>
  </si>
  <si>
    <t>Bus</t>
  </si>
  <si>
    <t>Light Rail / Streetcar</t>
  </si>
  <si>
    <t>Rail</t>
  </si>
  <si>
    <t>Handrails</t>
  </si>
  <si>
    <t>Luggage Storage</t>
  </si>
  <si>
    <t>Temperature Control</t>
  </si>
  <si>
    <t>Wheelchair Space</t>
  </si>
  <si>
    <t>Food Service Availability</t>
  </si>
  <si>
    <t>Table A-12: Transit Mode Ride and Boarding Quality Revealed Preference Values</t>
  </si>
  <si>
    <t>p. 48</t>
  </si>
  <si>
    <t>Transit Mode</t>
  </si>
  <si>
    <t>Boarding Quality Benefit (Per Boarding)  (2024 $)</t>
  </si>
  <si>
    <t>Vehicle Ride Quality Benefit (Per Passenger Hour) (2024 $)</t>
  </si>
  <si>
    <t>Federal Transit Administration’s Simplified Trips-On-Project Model</t>
  </si>
  <si>
    <t xml:space="preserve">https://www.transit.dot.gov/funding/grant-programs/capital-investments/stops </t>
  </si>
  <si>
    <t>Low-Intensive BRT²</t>
  </si>
  <si>
    <t>Medium-Intensive BRT²</t>
  </si>
  <si>
    <t>High-Intensive BRT² ³</t>
  </si>
  <si>
    <t>Streetcar or On-Street Light Rail Transit</t>
  </si>
  <si>
    <t>Off-Street Light Rail Transit</t>
  </si>
  <si>
    <t xml:space="preserve">Heavy Rail </t>
  </si>
  <si>
    <t xml:space="preserve">Commuter Rail </t>
  </si>
  <si>
    <t>Ferry³</t>
  </si>
  <si>
    <t>1) Values applicable when base case is transit use of standard on-street bus, the reference case used to create these values. When comparing other types of modal shift, the differences between the relevant modal values above should be used.</t>
  </si>
  <si>
    <t>2) Low-intensive BRT would include special service branding, low floor vehicles, at least 50 percent of route in dedicated lanes and potentially shared turns and the remainder in mixed-traffic, some signal priority, level boarding, off-board fare collection, and visually distinct stations. Medium-intensive BRT would include features of Low-intensive BRT but have 100 percent of the route in dedicated lanes, traffic signal priority throughout the corridor, and median-running service or right-turn prohibitions. High-intensive BRT would have a completely sealed right-of-way with no traffic interference and traffic signal preemption, akin to a “rubber-tired railroad.”</t>
  </si>
  <si>
    <t>3) The Capital Investment Grant program has to date not completed a before-and-after study of ridership on a ferry project or a high-intensive BRT as described above, and thus does not have a calibrated estimate for the fixed-guideway setting for those modes. Thus, these values represent the current best estimates, considering average station and ride quality relative to other transit modes.</t>
  </si>
  <si>
    <t>Table A-13: Mortality Reduction Benefits of Induced Active Transportation Values</t>
  </si>
  <si>
    <t>p. 49</t>
  </si>
  <si>
    <t>Mode</t>
  </si>
  <si>
    <r>
      <t>Applicable Age Range</t>
    </r>
    <r>
      <rPr>
        <b/>
        <vertAlign val="superscript"/>
        <sz val="11"/>
        <color theme="1"/>
        <rFont val="Calibri"/>
        <family val="2"/>
        <scheme val="minor"/>
      </rPr>
      <t>3</t>
    </r>
  </si>
  <si>
    <r>
      <t>Recommended Value per Induced Trip
(2024 $)</t>
    </r>
    <r>
      <rPr>
        <b/>
        <vertAlign val="superscript"/>
        <sz val="11"/>
        <color theme="1"/>
        <rFont val="Calibri"/>
        <family val="2"/>
        <scheme val="minor"/>
      </rPr>
      <t>4</t>
    </r>
  </si>
  <si>
    <t>Physical activity risk reduction assumptions based on:</t>
  </si>
  <si>
    <r>
      <t>Walking</t>
    </r>
    <r>
      <rPr>
        <vertAlign val="superscript"/>
        <sz val="11"/>
        <color theme="1"/>
        <rFont val="Calibri"/>
        <family val="2"/>
        <scheme val="minor"/>
      </rPr>
      <t>1</t>
    </r>
  </si>
  <si>
    <t>Ages 20-74</t>
  </si>
  <si>
    <t>Health Economic Assessment Tool (HEAT) for Walking and For Cycling (2017)</t>
  </si>
  <si>
    <r>
      <t>Cycling</t>
    </r>
    <r>
      <rPr>
        <vertAlign val="superscript"/>
        <sz val="11"/>
        <color theme="1"/>
        <rFont val="Calibri"/>
        <family val="2"/>
        <scheme val="minor"/>
      </rPr>
      <t>2</t>
    </r>
  </si>
  <si>
    <t>Ages 20-64</t>
  </si>
  <si>
    <t>https://www.euro.who.int/__data/assets/pdf_file/0010/352963/Heat.pdf</t>
  </si>
  <si>
    <t>Average walking speed, average weighted age for those who walk or cycle, average walk or cycling trip distance, and national average active transportation mode distribution based on:</t>
  </si>
  <si>
    <t>National Household Travel Survey (2017)</t>
  </si>
  <si>
    <t>walking mortality risk for age 45 (avg of 20-74)</t>
  </si>
  <si>
    <t>https://nhts.ornl.gov/</t>
  </si>
  <si>
    <t>annual risk reduction per daily mile walked</t>
  </si>
  <si>
    <t xml:space="preserve">average walking trip distance </t>
  </si>
  <si>
    <t>Baseline mortality risk based on:</t>
  </si>
  <si>
    <t>National Centers for Health Statistics Underlying Cause of Death 2018-2019 on CDC WONDER Online Database (2020)</t>
  </si>
  <si>
    <t>cycling mortality risk for age 42 (avg of 20-64)</t>
  </si>
  <si>
    <t>https://wonder.cdc.gov/</t>
  </si>
  <si>
    <t>annual risk reduction per daily mile cycled</t>
  </si>
  <si>
    <t>average cycling trip distance</t>
  </si>
  <si>
    <t>Estimates of national population falling within applicable age ranges based on:</t>
  </si>
  <si>
    <t>percent of population in walking range</t>
  </si>
  <si>
    <t>United States Census Bureau, Current Population Survey, Annual Social and Economic Supplement (2019)</t>
  </si>
  <si>
    <t>percent of population in cycling range</t>
  </si>
  <si>
    <t>https://www.census.gov/data/tables/2019/demo/age-and-sex/2019-age-sex-composition.html</t>
  </si>
  <si>
    <t>percent of induced trips from non-active transportation modes</t>
  </si>
  <si>
    <r>
      <t xml:space="preserve">Assumed average cycling speed based on cycling studies cited in Appendix A, </t>
    </r>
    <r>
      <rPr>
        <i/>
        <sz val="11"/>
        <color theme="1"/>
        <rFont val="Calibri"/>
        <family val="2"/>
        <scheme val="minor"/>
      </rPr>
      <t>Table A-9</t>
    </r>
    <r>
      <rPr>
        <sz val="11"/>
        <color theme="1"/>
        <rFont val="Calibri"/>
        <family val="2"/>
        <scheme val="minor"/>
      </rPr>
      <t>.</t>
    </r>
  </si>
  <si>
    <t>1) Based on an assumed average walking speed of 3.2 miles per hour, an assumed average age of the relevant age range (20-74 years) of 45, a corresponding baseline mortality risk of 267.1 per 100,000, an annual risk reduction of 8.6 percent per daily mile walked, and an average walking trip distance of 0.86 miles.</t>
  </si>
  <si>
    <t>2) Based on an assumed average cycling speed of 9.8 miles per hour, an assumed average age of the relevant age range (20-64 years) of 42, a corresponding baseline mortality risk of 217.9 per 100,000, an annual risk reduction of 4.3 percent per daily mile cycled, and an average cycling trip distance of 2.38 miles.</t>
  </si>
  <si>
    <t>3) Absent more localized data on the proportion of the expected users falling into the age ranges above, applicants may apply a general assumption of 68% and 59% of overall induced trips falling into the walking and cycling age ranges, respectively, assuming a distribution matching the national average.</t>
  </si>
  <si>
    <t xml:space="preserve">4) Applicants should ensure these monetization values are only applied to trips induced from non-active transportation modes within the relevant age ranges for each mode. Absent more localized data on the proportion of induced trips coming from non-active transportation modes, applicants may apply a general assumption of 89% of induced trips falling into that category, assuming a distribution matching the national average travel pattern. </t>
  </si>
  <si>
    <t>Table A-14: External Highway Use Costs: Noise and Congestion Values</t>
  </si>
  <si>
    <t>p. 50</t>
  </si>
  <si>
    <t>Vehicle Type and Location</t>
  </si>
  <si>
    <r>
      <t>Recommended Value of Cost per Vehicle Mile Traveled (2024 $)</t>
    </r>
    <r>
      <rPr>
        <b/>
        <vertAlign val="superscript"/>
        <sz val="11"/>
        <color theme="1"/>
        <rFont val="Calibri"/>
        <family val="2"/>
        <scheme val="minor"/>
      </rPr>
      <t>1</t>
    </r>
  </si>
  <si>
    <t>Highway Cost Allocation Study (1997)</t>
  </si>
  <si>
    <t>Congestion</t>
  </si>
  <si>
    <t>Noise</t>
  </si>
  <si>
    <t>Emission Cost</t>
  </si>
  <si>
    <t>https://www.fhwa.dot.gov/policy/otps/costallocation.cfm</t>
  </si>
  <si>
    <t>Light-Duty Vehicles - Urban</t>
  </si>
  <si>
    <t>Light-Duty Vehicles - Rural</t>
  </si>
  <si>
    <t>NHTSA Fatality Analysis Reporting System (2019)</t>
  </si>
  <si>
    <t>Light-Duty Vehicles - All Locations</t>
  </si>
  <si>
    <t>https://www.nhtsa.gov/research-data/fatality-analysis-reporting-system-fars</t>
  </si>
  <si>
    <t xml:space="preserve">Buses and Trucks - Urban </t>
  </si>
  <si>
    <t>Buses and Trucks - Rural</t>
  </si>
  <si>
    <t>NHTSA Crash Report Sampling System (2019)</t>
  </si>
  <si>
    <t>Buses and Trucks - All Locations</t>
  </si>
  <si>
    <t>https://www.nhtsa.gov/crash-data-systems/crash-report-sampling-system</t>
  </si>
  <si>
    <t>All Vehicles - Urban</t>
  </si>
  <si>
    <t>All Vehicles - Rural</t>
  </si>
  <si>
    <t>EPA MOVES Model (2022)</t>
  </si>
  <si>
    <t>All Vehicles - All Locations</t>
  </si>
  <si>
    <t>https://www.epa.gov/moves</t>
  </si>
  <si>
    <r>
      <t xml:space="preserve">1) Congestion costs updated from the 1997 Highway Cost Allocation Study to reflect increased traffic volumes, changes in vehicle occupancy, and increases in the value of time per person-hour since that time. Both congestion and noise costs are also adjusted from 1994 dollars to </t>
    </r>
    <r>
      <rPr>
        <sz val="11"/>
        <rFont val="Calibri"/>
        <family val="2"/>
        <scheme val="minor"/>
      </rPr>
      <t>2024</t>
    </r>
    <r>
      <rPr>
        <sz val="11"/>
        <color theme="1"/>
        <rFont val="Calibri"/>
        <family val="2"/>
        <scheme val="minor"/>
      </rPr>
      <t xml:space="preserve"> dollars using the GDP deflator.</t>
    </r>
  </si>
  <si>
    <r>
      <t>2) Emission rates are based on estimates from EPA's MOVES Model. The monetization applies the 2035-year emission value to approximate increasing emission damage costs over time.</t>
    </r>
    <r>
      <rPr>
        <b/>
        <sz val="1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</si>
</sst>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0.0"/>
    <numFmt numFmtId="167" formatCode="[$-409]mmmm\ d\,\ yyyy;@"/>
    <numFmt numFmtId="168" formatCode="#,##0.000"/>
    <numFmt numFmtId="169" formatCode="#,##0.0"/>
    <numFmt numFmtId="170" formatCode="0.0%"/>
    <numFmt numFmtId="171" formatCode="&quot;$&quot;#,##0.0"/>
    <numFmt numFmtId="172" formatCode="_(&quot;$&quot;* #,##0_);_(&quot;$&quot;* \(#,##0\);_(&quot;$&quot;* &quot;-&quot;?_);_(@_)"/>
    <numFmt numFmtId="173" formatCode="0_);\(0\)"/>
    <numFmt numFmtId="174" formatCode="#;#;\-"/>
    <numFmt numFmtId="175" formatCode="#0;#;\-"/>
    <numFmt numFmtId="176" formatCode="&quot;$&quot;#,##0;\-#;\-"/>
    <numFmt numFmtId="177" formatCode="_(* #,##0_);_(* \(#,##0\);_(* &quot;-&quot;??_);_(@_)"/>
    <numFmt numFmtId="178" formatCode="#,##0;\-#;\-"/>
    <numFmt numFmtId="179" formatCode="#,##0.0000000;\-#.0000000;\-"/>
    <numFmt numFmtId="180" formatCode="#0.0;#.0;\-"/>
    <numFmt numFmtId="181" formatCode="[$$-809]#,##0"/>
    <numFmt numFmtId="182" formatCode="0.00000000"/>
    <numFmt numFmtId="183" formatCode="0.00000000000"/>
    <numFmt numFmtId="184" formatCode="0\ &quot;years&quot;"/>
    <numFmt numFmtId="185" formatCode="#0.0000;#.0000;\-"/>
    <numFmt numFmtId="186" formatCode="_(* #,##0.000_);_(* \(#,##0.000\);_(* &quot;-&quot;??_);_(@_)"/>
    <numFmt numFmtId="187" formatCode="#,##0.0000000000"/>
    <numFmt numFmtId="188" formatCode="&quot;$&quot;#,##0.000"/>
    <numFmt numFmtId="189" formatCode="&quot;$&quot;#,##0.0000"/>
    <numFmt numFmtId="190" formatCode="[$£-809]#,##0.000"/>
    <numFmt numFmtId="191" formatCode="0.0000%"/>
    <numFmt numFmtId="192" formatCode="_(* #,##0.0000000000_);_(* \(#,##0.0000000000\);_(* &quot;-&quot;??_);_(@_)"/>
    <numFmt numFmtId="193" formatCode="_(* #,##0.00000000000_);_(* \(#,##0.00000000000\);_(* &quot;-&quot;??_);_(@_)"/>
    <numFmt numFmtId="194" formatCode="0.00000"/>
    <numFmt numFmtId="195" formatCode="0.0000"/>
    <numFmt numFmtId="196" formatCode="&quot;$&quot;#,##0.00000_);[Red]\(&quot;$&quot;#,##0.00000\)"/>
    <numFmt numFmtId="197" formatCode="0.000"/>
  </numFmts>
  <fonts count="107">
    <font>
      <sz val="11"/>
      <color theme="1"/>
      <name val="Calibri"/>
      <family val="2"/>
      <scheme val="minor"/>
    </font>
    <font>
      <b/>
      <sz val="11"/>
      <color theme="1"/>
      <name val="Calibri"/>
      <family val="2"/>
      <scheme val="minor"/>
    </font>
    <font>
      <i/>
      <sz val="11"/>
      <color theme="1"/>
      <name val="Calibri"/>
      <family val="2"/>
      <scheme val="minor"/>
    </font>
    <font>
      <b/>
      <u/>
      <sz val="11"/>
      <color theme="1"/>
      <name val="Calibri"/>
      <family val="2"/>
      <scheme val="minor"/>
    </font>
    <font>
      <sz val="11"/>
      <name val="Calibri"/>
      <family val="2"/>
      <scheme val="minor"/>
    </font>
    <font>
      <sz val="11"/>
      <color theme="0" tint="-0.499984740745262"/>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name val="Arial"/>
      <family val="2"/>
    </font>
    <font>
      <b/>
      <sz val="11"/>
      <name val="Calibri"/>
      <family val="2"/>
      <scheme val="minor"/>
    </font>
    <font>
      <sz val="11"/>
      <color rgb="FF0070C0"/>
      <name val="Calibri"/>
      <family val="2"/>
      <scheme val="minor"/>
    </font>
    <font>
      <b/>
      <sz val="14"/>
      <color theme="0"/>
      <name val="Calibri"/>
      <family val="2"/>
      <scheme val="minor"/>
    </font>
    <font>
      <sz val="10"/>
      <color theme="0"/>
      <name val="Calibri"/>
      <family val="2"/>
      <scheme val="minor"/>
    </font>
    <font>
      <sz val="11"/>
      <color theme="4"/>
      <name val="Calibri"/>
      <family val="2"/>
      <scheme val="minor"/>
    </font>
    <font>
      <b/>
      <sz val="11"/>
      <color rgb="FFC00000"/>
      <name val="Calibri"/>
      <family val="2"/>
      <scheme val="minor"/>
    </font>
    <font>
      <b/>
      <sz val="11"/>
      <color theme="4"/>
      <name val="Calibri"/>
      <family val="2"/>
      <scheme val="minor"/>
    </font>
    <font>
      <b/>
      <sz val="11"/>
      <color theme="3"/>
      <name val="Calibri"/>
      <family val="2"/>
      <scheme val="minor"/>
    </font>
    <font>
      <i/>
      <sz val="11"/>
      <color theme="0"/>
      <name val="Calibri"/>
      <family val="2"/>
      <scheme val="minor"/>
    </font>
    <font>
      <sz val="11"/>
      <color theme="9" tint="-0.499984740745262"/>
      <name val="Calibri"/>
      <family val="2"/>
      <scheme val="minor"/>
    </font>
    <font>
      <sz val="11"/>
      <color indexed="8"/>
      <name val="Calibri"/>
      <family val="2"/>
      <scheme val="minor"/>
    </font>
    <font>
      <b/>
      <sz val="11"/>
      <color theme="0"/>
      <name val="Calibri"/>
      <family val="2"/>
    </font>
    <font>
      <sz val="11"/>
      <color theme="0"/>
      <name val="Calibri"/>
      <family val="2"/>
    </font>
    <font>
      <sz val="11"/>
      <name val="Calibri"/>
      <family val="2"/>
    </font>
    <font>
      <sz val="11"/>
      <color theme="1"/>
      <name val="Calibri"/>
      <family val="2"/>
    </font>
    <font>
      <sz val="11"/>
      <color rgb="FFFF0000"/>
      <name val="Calibri"/>
      <family val="2"/>
    </font>
    <font>
      <b/>
      <i/>
      <sz val="11"/>
      <name val="Calibri"/>
      <family val="2"/>
    </font>
    <font>
      <b/>
      <sz val="11"/>
      <name val="Calibri"/>
      <family val="2"/>
    </font>
    <font>
      <b/>
      <sz val="11"/>
      <color rgb="FF00B050"/>
      <name val="Calibri"/>
      <family val="2"/>
    </font>
    <font>
      <sz val="11"/>
      <color rgb="FF00B050"/>
      <name val="Calibri"/>
      <family val="2"/>
    </font>
    <font>
      <b/>
      <sz val="11"/>
      <color theme="1"/>
      <name val="Calibri"/>
      <family val="2"/>
    </font>
    <font>
      <sz val="11"/>
      <color theme="4"/>
      <name val="Calibri"/>
      <family val="2"/>
    </font>
    <font>
      <b/>
      <sz val="11"/>
      <color rgb="FF000000"/>
      <name val="Calibri"/>
      <family val="2"/>
    </font>
    <font>
      <i/>
      <sz val="11"/>
      <color theme="1"/>
      <name val="Calibri"/>
      <family val="2"/>
    </font>
    <font>
      <u/>
      <sz val="11"/>
      <color theme="10"/>
      <name val="Calibri"/>
      <family val="2"/>
      <scheme val="minor"/>
    </font>
    <font>
      <b/>
      <i/>
      <sz val="11"/>
      <color theme="3"/>
      <name val="Calibri"/>
      <family val="2"/>
      <scheme val="minor"/>
    </font>
    <font>
      <i/>
      <sz val="11"/>
      <color theme="3"/>
      <name val="Calibri"/>
      <family val="2"/>
      <scheme val="minor"/>
    </font>
    <font>
      <i/>
      <sz val="11"/>
      <name val="Calibri"/>
      <family val="2"/>
      <scheme val="minor"/>
    </font>
    <font>
      <b/>
      <sz val="10"/>
      <color theme="1"/>
      <name val="Arial Narrow"/>
      <family val="2"/>
    </font>
    <font>
      <sz val="10"/>
      <color theme="1"/>
      <name val="Arial Narrow"/>
      <family val="2"/>
    </font>
    <font>
      <b/>
      <sz val="10"/>
      <color theme="0"/>
      <name val="Arial Narrow"/>
      <family val="2"/>
    </font>
    <font>
      <b/>
      <sz val="10"/>
      <color rgb="FFFFFFFF"/>
      <name val="Arial Narrow"/>
      <family val="2"/>
    </font>
    <font>
      <b/>
      <sz val="10"/>
      <name val="Arial Narrow"/>
      <family val="2"/>
    </font>
    <font>
      <sz val="10"/>
      <name val="Arial Narrow"/>
      <family val="2"/>
    </font>
    <font>
      <sz val="10"/>
      <color rgb="FF000000"/>
      <name val="Arial Narrow"/>
      <family val="2"/>
    </font>
    <font>
      <i/>
      <sz val="10"/>
      <color theme="1"/>
      <name val="Arial Narrow"/>
      <family val="2"/>
    </font>
    <font>
      <b/>
      <sz val="10"/>
      <color rgb="FF000000"/>
      <name val="Arial Narrow"/>
      <family val="2"/>
    </font>
    <font>
      <sz val="10"/>
      <color theme="1" tint="0.499984740745262"/>
      <name val="Arial Narrow"/>
      <family val="2"/>
    </font>
    <font>
      <b/>
      <i/>
      <sz val="11"/>
      <color rgb="FFFF0000"/>
      <name val="Arial Narrow"/>
      <family val="2"/>
    </font>
    <font>
      <sz val="10"/>
      <color theme="0"/>
      <name val="Arial"/>
      <family val="2"/>
    </font>
    <font>
      <sz val="10"/>
      <color theme="1"/>
      <name val="Arial"/>
      <family val="2"/>
    </font>
    <font>
      <sz val="10"/>
      <color theme="0" tint="-0.249977111117893"/>
      <name val="Arial"/>
      <family val="2"/>
    </font>
    <font>
      <b/>
      <i/>
      <sz val="10"/>
      <color rgb="FFFF0000"/>
      <name val="Arial"/>
      <family val="2"/>
    </font>
    <font>
      <sz val="10"/>
      <color theme="0"/>
      <name val="Arial Narrow"/>
      <family val="2"/>
    </font>
    <font>
      <sz val="8"/>
      <name val="Calibri"/>
      <family val="2"/>
      <scheme val="minor"/>
    </font>
    <font>
      <b/>
      <sz val="11"/>
      <color rgb="FF0070C0"/>
      <name val="Calibri"/>
      <family val="2"/>
      <scheme val="minor"/>
    </font>
    <font>
      <sz val="11"/>
      <color rgb="FF7030A0"/>
      <name val="Calibri"/>
      <family val="2"/>
    </font>
    <font>
      <b/>
      <sz val="11"/>
      <color theme="0" tint="-0.499984740745262"/>
      <name val="Calibri"/>
      <family val="2"/>
      <scheme val="minor"/>
    </font>
    <font>
      <sz val="10"/>
      <color rgb="FF0070C0"/>
      <name val="Arial"/>
      <family val="2"/>
    </font>
    <font>
      <sz val="11"/>
      <color theme="3"/>
      <name val="Calibri"/>
      <family val="2"/>
      <scheme val="minor"/>
    </font>
    <font>
      <vertAlign val="subscript"/>
      <sz val="11"/>
      <color theme="1"/>
      <name val="Calibri"/>
      <family val="2"/>
      <scheme val="minor"/>
    </font>
    <font>
      <vertAlign val="superscript"/>
      <sz val="11"/>
      <color theme="1"/>
      <name val="Calibri"/>
      <family val="2"/>
      <scheme val="minor"/>
    </font>
    <font>
      <sz val="11"/>
      <color rgb="FF7030A0"/>
      <name val="Calibri"/>
      <family val="2"/>
      <scheme val="minor"/>
    </font>
    <font>
      <b/>
      <vertAlign val="superscript"/>
      <sz val="11"/>
      <color theme="1"/>
      <name val="Calibri"/>
      <family val="2"/>
      <scheme val="minor"/>
    </font>
    <font>
      <b/>
      <vertAlign val="subscript"/>
      <sz val="11"/>
      <color theme="1"/>
      <name val="Calibri"/>
      <family val="2"/>
      <scheme val="minor"/>
    </font>
    <font>
      <u/>
      <sz val="11"/>
      <color theme="10"/>
      <name val="Calibri"/>
      <family val="2"/>
    </font>
    <font>
      <sz val="11"/>
      <color rgb="FF000000"/>
      <name val="Calibri"/>
      <family val="2"/>
      <scheme val="minor"/>
    </font>
    <font>
      <i/>
      <sz val="11"/>
      <color rgb="FF7030A0"/>
      <name val="Calibri"/>
      <family val="2"/>
      <scheme val="minor"/>
    </font>
    <font>
      <i/>
      <vertAlign val="subscript"/>
      <sz val="11"/>
      <color theme="1"/>
      <name val="Calibri"/>
      <family val="2"/>
      <scheme val="minor"/>
    </font>
    <font>
      <u/>
      <sz val="11"/>
      <color theme="1"/>
      <name val="Calibri"/>
      <family val="2"/>
      <scheme val="minor"/>
    </font>
    <font>
      <b/>
      <i/>
      <sz val="14"/>
      <color rgb="FF0070C0"/>
      <name val="Calibri"/>
      <family val="2"/>
      <scheme val="minor"/>
    </font>
    <font>
      <u/>
      <sz val="9.35"/>
      <color theme="10"/>
      <name val="Calibri"/>
      <family val="2"/>
    </font>
    <font>
      <sz val="12"/>
      <color theme="1"/>
      <name val="Calibri"/>
      <family val="2"/>
      <scheme val="minor"/>
    </font>
    <font>
      <i/>
      <sz val="11"/>
      <color theme="2" tint="-0.499984740745262"/>
      <name val="Calibri"/>
      <family val="2"/>
      <scheme val="minor"/>
    </font>
    <font>
      <sz val="9"/>
      <color theme="0" tint="-0.499984740745262"/>
      <name val="Calibri"/>
      <family val="2"/>
      <scheme val="minor"/>
    </font>
    <font>
      <sz val="11"/>
      <color rgb="FFC00000"/>
      <name val="Calibri"/>
      <family val="2"/>
      <scheme val="minor"/>
    </font>
    <font>
      <b/>
      <sz val="14"/>
      <color theme="1"/>
      <name val="Calibri"/>
      <family val="2"/>
      <scheme val="minor"/>
    </font>
    <font>
      <sz val="11"/>
      <color rgb="FF6C0000"/>
      <name val="Calibri"/>
      <family val="2"/>
      <scheme val="minor"/>
    </font>
    <font>
      <b/>
      <sz val="11"/>
      <color rgb="FF6C0000"/>
      <name val="Calibri"/>
      <family val="2"/>
      <scheme val="minor"/>
    </font>
    <font>
      <sz val="9"/>
      <color rgb="FF6C0000"/>
      <name val="Calibri"/>
      <family val="2"/>
      <scheme val="minor"/>
    </font>
    <font>
      <b/>
      <sz val="12"/>
      <color theme="1"/>
      <name val="Calibri"/>
      <family val="2"/>
      <scheme val="minor"/>
    </font>
    <font>
      <b/>
      <i/>
      <sz val="14"/>
      <name val="Calibri"/>
      <family val="2"/>
      <scheme val="minor"/>
    </font>
    <font>
      <b/>
      <sz val="11"/>
      <color theme="4" tint="-0.249977111117893"/>
      <name val="Calibri"/>
      <family val="2"/>
      <scheme val="minor"/>
    </font>
    <font>
      <sz val="14"/>
      <color theme="0"/>
      <name val="Calibri"/>
      <family val="2"/>
      <scheme val="minor"/>
    </font>
    <font>
      <b/>
      <i/>
      <sz val="11"/>
      <name val="Calibri"/>
      <family val="2"/>
      <scheme val="minor"/>
    </font>
    <font>
      <sz val="16"/>
      <color theme="0"/>
      <name val="Calibri"/>
      <family val="2"/>
      <scheme val="minor"/>
    </font>
    <font>
      <sz val="11"/>
      <color theme="8"/>
      <name val="Calibri"/>
      <family val="2"/>
      <scheme val="minor"/>
    </font>
    <font>
      <b/>
      <i/>
      <sz val="11"/>
      <color theme="1"/>
      <name val="Calibri"/>
      <family val="2"/>
      <scheme val="minor"/>
    </font>
    <font>
      <sz val="16"/>
      <name val="Calibri"/>
      <family val="2"/>
      <scheme val="minor"/>
    </font>
    <font>
      <vertAlign val="subscript"/>
      <sz val="10"/>
      <color theme="1"/>
      <name val="Arial Narrow"/>
      <family val="2"/>
    </font>
    <font>
      <b/>
      <sz val="18"/>
      <color theme="0"/>
      <name val="Calibri"/>
      <family val="2"/>
      <scheme val="minor"/>
    </font>
    <font>
      <b/>
      <sz val="16"/>
      <color theme="0"/>
      <name val="Calibri"/>
      <family val="2"/>
      <scheme val="minor"/>
    </font>
    <font>
      <sz val="18"/>
      <color theme="1"/>
      <name val="Calibri"/>
      <family val="2"/>
      <scheme val="minor"/>
    </font>
    <font>
      <b/>
      <sz val="8"/>
      <color rgb="FF333333"/>
      <name val="Lato"/>
      <family val="2"/>
    </font>
    <font>
      <sz val="12"/>
      <name val="Times New Roman"/>
      <family val="1"/>
    </font>
    <font>
      <b/>
      <sz val="16"/>
      <color theme="4" tint="-0.249977111117893"/>
      <name val="Calibri"/>
      <family val="2"/>
    </font>
    <font>
      <b/>
      <sz val="11"/>
      <color rgb="FFFF0000"/>
      <name val="Calibri"/>
      <family val="2"/>
      <scheme val="minor"/>
    </font>
    <font>
      <b/>
      <i/>
      <strike/>
      <sz val="11"/>
      <name val="Calibri"/>
      <family val="2"/>
      <scheme val="minor"/>
    </font>
    <font>
      <b/>
      <i/>
      <u/>
      <sz val="11"/>
      <name val="Calibri"/>
      <family val="2"/>
      <scheme val="minor"/>
    </font>
    <font>
      <i/>
      <sz val="11"/>
      <color rgb="FFFF0000"/>
      <name val="Calibri"/>
      <family val="2"/>
    </font>
    <font>
      <i/>
      <sz val="11"/>
      <color rgb="FFFF0000"/>
      <name val="Calibri"/>
      <family val="2"/>
      <scheme val="minor"/>
    </font>
    <font>
      <u/>
      <sz val="12"/>
      <color theme="10"/>
      <name val="Calibri"/>
      <family val="2"/>
      <scheme val="minor"/>
    </font>
    <font>
      <b/>
      <sz val="12"/>
      <color theme="0"/>
      <name val="Arial"/>
      <family val="2"/>
    </font>
    <font>
      <sz val="9"/>
      <color theme="0"/>
      <name val="Arial"/>
      <family val="2"/>
    </font>
    <font>
      <b/>
      <i/>
      <u/>
      <sz val="11"/>
      <color theme="1"/>
      <name val="Calibri"/>
      <family val="2"/>
      <scheme val="minor"/>
    </font>
    <font>
      <sz val="11"/>
      <color theme="0" tint="-0.249977111117893"/>
      <name val="Calibri"/>
      <family val="2"/>
      <scheme val="minor"/>
    </font>
  </fonts>
  <fills count="35">
    <fill>
      <patternFill patternType="none"/>
    </fill>
    <fill>
      <patternFill patternType="gray125"/>
    </fill>
    <fill>
      <patternFill patternType="solid">
        <fgColor theme="0" tint="-0.149998474074526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1"/>
        <bgColor indexed="64"/>
      </patternFill>
    </fill>
    <fill>
      <patternFill patternType="solid">
        <fgColor theme="9" tint="0.79998168889431442"/>
        <bgColor indexed="64"/>
      </patternFill>
    </fill>
    <fill>
      <patternFill patternType="solid">
        <fgColor rgb="FF54585A"/>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C000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3" tint="-0.499984740745262"/>
        <bgColor indexed="64"/>
      </patternFill>
    </fill>
    <fill>
      <patternFill patternType="solid">
        <fgColor theme="9"/>
        <bgColor indexed="64"/>
      </patternFill>
    </fill>
    <fill>
      <patternFill patternType="solid">
        <fgColor theme="1" tint="4.9989318521683403E-2"/>
        <bgColor indexed="64"/>
      </patternFill>
    </fill>
    <fill>
      <patternFill patternType="solid">
        <fgColor rgb="FF002060"/>
        <bgColor indexed="64"/>
      </patternFill>
    </fill>
    <fill>
      <patternFill patternType="solid">
        <fgColor rgb="FF0F243E"/>
        <bgColor indexed="64"/>
      </patternFill>
    </fill>
    <fill>
      <patternFill patternType="solid">
        <fgColor rgb="FFFFFFFF"/>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EEEEEE"/>
        <bgColor indexed="64"/>
      </patternFill>
    </fill>
    <fill>
      <patternFill patternType="solid">
        <fgColor rgb="FFDFE5F1"/>
        <bgColor indexed="64"/>
      </patternFill>
    </fill>
    <fill>
      <patternFill patternType="solid">
        <fgColor rgb="FFEFF6F7"/>
        <bgColor indexed="64"/>
      </patternFill>
    </fill>
    <fill>
      <patternFill patternType="solid">
        <fgColor theme="7" tint="0.39997558519241921"/>
        <bgColor indexed="64"/>
      </patternFill>
    </fill>
    <fill>
      <patternFill patternType="solid">
        <fgColor rgb="FFDCD1F3"/>
        <bgColor indexed="64"/>
      </patternFill>
    </fill>
    <fill>
      <patternFill patternType="solid">
        <fgColor rgb="FFFF0000"/>
        <bgColor indexed="64"/>
      </patternFill>
    </fill>
    <fill>
      <patternFill patternType="solid">
        <fgColor theme="3" tint="0.89999084444715716"/>
        <bgColor indexed="64"/>
      </patternFill>
    </fill>
    <fill>
      <patternFill patternType="solid">
        <fgColor theme="5" tint="0.59999389629810485"/>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rgb="FFFFC000"/>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medium">
        <color indexed="64"/>
      </bottom>
      <diagonal/>
    </border>
    <border>
      <left style="thin">
        <color indexed="64"/>
      </left>
      <right/>
      <top/>
      <bottom style="thin">
        <color indexed="64"/>
      </bottom>
      <diagonal/>
    </border>
    <border>
      <left/>
      <right/>
      <top style="medium">
        <color auto="1"/>
      </top>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thin">
        <color auto="1"/>
      </right>
      <top style="thin">
        <color auto="1"/>
      </top>
      <bottom/>
      <diagonal/>
    </border>
    <border>
      <left/>
      <right style="medium">
        <color auto="1"/>
      </right>
      <top style="thin">
        <color auto="1"/>
      </top>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medium">
        <color auto="1"/>
      </top>
      <bottom/>
      <diagonal/>
    </border>
    <border>
      <left/>
      <right/>
      <top style="medium">
        <color auto="1"/>
      </top>
      <bottom style="thin">
        <color auto="1"/>
      </bottom>
      <diagonal/>
    </border>
    <border>
      <left style="thin">
        <color auto="1"/>
      </left>
      <right style="thin">
        <color auto="1"/>
      </right>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style="thin">
        <color indexed="64"/>
      </right>
      <top style="medium">
        <color auto="1"/>
      </top>
      <bottom/>
      <diagonal/>
    </border>
    <border>
      <left style="thin">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s>
  <cellStyleXfs count="25">
    <xf numFmtId="0" fontId="0" fillId="0" borderId="0"/>
    <xf numFmtId="0" fontId="10" fillId="0" borderId="0"/>
    <xf numFmtId="0" fontId="10" fillId="0" borderId="0"/>
    <xf numFmtId="44" fontId="10" fillId="0" borderId="0" applyFont="0" applyFill="0" applyBorder="0" applyAlignment="0" applyProtection="0"/>
    <xf numFmtId="0" fontId="10"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21" fillId="0" borderId="0"/>
    <xf numFmtId="0" fontId="35" fillId="0" borderId="0" applyNumberFormat="0" applyFill="0" applyBorder="0" applyAlignment="0" applyProtection="0"/>
    <xf numFmtId="0" fontId="6" fillId="0" borderId="0"/>
    <xf numFmtId="44" fontId="6" fillId="0" borderId="0" applyFont="0" applyFill="0" applyBorder="0" applyAlignment="0" applyProtection="0"/>
    <xf numFmtId="0" fontId="10" fillId="0" borderId="0"/>
    <xf numFmtId="0" fontId="35" fillId="0" borderId="0" applyNumberFormat="0" applyFill="0" applyBorder="0" applyAlignment="0" applyProtection="0"/>
    <xf numFmtId="9" fontId="6" fillId="0" borderId="0" applyFont="0" applyFill="0" applyBorder="0" applyAlignment="0" applyProtection="0"/>
    <xf numFmtId="0" fontId="10" fillId="0" borderId="0"/>
    <xf numFmtId="0" fontId="66" fillId="0" borderId="0" applyNumberFormat="0" applyFill="0" applyBorder="0" applyAlignment="0" applyProtection="0">
      <alignment vertical="top"/>
      <protection locked="0"/>
    </xf>
    <xf numFmtId="190" fontId="72" fillId="0" borderId="0" applyNumberFormat="0" applyFill="0" applyBorder="0" applyAlignment="0" applyProtection="0">
      <alignment vertical="top"/>
      <protection locked="0"/>
    </xf>
    <xf numFmtId="0" fontId="73" fillId="0" borderId="0"/>
    <xf numFmtId="0" fontId="66" fillId="0" borderId="0" applyNumberFormat="0" applyFill="0" applyBorder="0" applyAlignment="0" applyProtection="0">
      <alignment vertical="top"/>
      <protection locked="0"/>
    </xf>
    <xf numFmtId="0" fontId="35" fillId="0" borderId="0" applyNumberFormat="0" applyFill="0" applyBorder="0" applyAlignment="0" applyProtection="0"/>
    <xf numFmtId="0" fontId="10" fillId="0" borderId="0"/>
    <xf numFmtId="0" fontId="66" fillId="0" borderId="0" applyNumberFormat="0" applyFill="0" applyBorder="0" applyAlignment="0" applyProtection="0">
      <alignment vertical="top"/>
      <protection locked="0"/>
    </xf>
    <xf numFmtId="0" fontId="95" fillId="0" borderId="0"/>
  </cellStyleXfs>
  <cellXfs count="1044">
    <xf numFmtId="0" fontId="0" fillId="0" borderId="0" xfId="0"/>
    <xf numFmtId="0" fontId="1" fillId="2" borderId="0" xfId="0" applyFont="1" applyFill="1"/>
    <xf numFmtId="0" fontId="0" fillId="0" borderId="0" xfId="0" applyAlignment="1">
      <alignment horizontal="center"/>
    </xf>
    <xf numFmtId="0" fontId="2" fillId="0" borderId="0" xfId="0" applyFont="1"/>
    <xf numFmtId="0" fontId="1" fillId="0" borderId="0" xfId="0" applyFont="1"/>
    <xf numFmtId="0" fontId="7" fillId="7" borderId="0" xfId="0" applyFont="1" applyFill="1"/>
    <xf numFmtId="0" fontId="0" fillId="0" borderId="0" xfId="0" applyAlignment="1">
      <alignment horizontal="right"/>
    </xf>
    <xf numFmtId="0" fontId="8" fillId="0" borderId="0" xfId="0" applyFont="1"/>
    <xf numFmtId="0" fontId="9" fillId="7" borderId="0" xfId="0" applyFont="1" applyFill="1"/>
    <xf numFmtId="0" fontId="12" fillId="0" borderId="0" xfId="0" applyFont="1"/>
    <xf numFmtId="0" fontId="0" fillId="0" borderId="0" xfId="0" applyAlignment="1">
      <alignment vertical="center"/>
    </xf>
    <xf numFmtId="0" fontId="0" fillId="9" borderId="0" xfId="0" applyFill="1"/>
    <xf numFmtId="0" fontId="14" fillId="9" borderId="0" xfId="0" applyFont="1" applyFill="1" applyAlignment="1">
      <alignment vertical="top" wrapText="1"/>
    </xf>
    <xf numFmtId="0" fontId="7" fillId="7" borderId="0" xfId="0" applyFont="1" applyFill="1" applyAlignment="1">
      <alignment horizontal="left"/>
    </xf>
    <xf numFmtId="168" fontId="7" fillId="7" borderId="0" xfId="0" applyNumberFormat="1" applyFont="1" applyFill="1"/>
    <xf numFmtId="0" fontId="0" fillId="0" borderId="0" xfId="0" applyAlignment="1">
      <alignment horizontal="left"/>
    </xf>
    <xf numFmtId="0" fontId="1" fillId="0" borderId="0" xfId="0" applyFont="1" applyAlignment="1">
      <alignment horizontal="left"/>
    </xf>
    <xf numFmtId="0" fontId="11" fillId="10" borderId="9" xfId="0" applyFont="1" applyFill="1" applyBorder="1" applyAlignment="1">
      <alignment horizontal="left" vertical="center"/>
    </xf>
    <xf numFmtId="0" fontId="11" fillId="10" borderId="14" xfId="0" applyFont="1" applyFill="1" applyBorder="1" applyAlignment="1">
      <alignment horizontal="left" vertical="center"/>
    </xf>
    <xf numFmtId="0" fontId="11" fillId="10" borderId="14" xfId="0" applyFont="1" applyFill="1" applyBorder="1" applyAlignment="1">
      <alignment horizontal="center" vertical="center"/>
    </xf>
    <xf numFmtId="0" fontId="11" fillId="10" borderId="15" xfId="0" applyFont="1" applyFill="1" applyBorder="1" applyAlignment="1">
      <alignment horizontal="center" vertical="center"/>
    </xf>
    <xf numFmtId="0" fontId="0" fillId="0" borderId="1" xfId="0" applyBorder="1" applyAlignment="1">
      <alignment horizontal="left" vertical="center"/>
    </xf>
    <xf numFmtId="0" fontId="0" fillId="0" borderId="1" xfId="0" applyBorder="1" applyAlignment="1">
      <alignment horizontal="left"/>
    </xf>
    <xf numFmtId="0" fontId="0" fillId="11" borderId="1" xfId="0" applyFill="1" applyBorder="1" applyAlignment="1">
      <alignment horizontal="right" vertical="center"/>
    </xf>
    <xf numFmtId="0" fontId="0" fillId="0" borderId="1" xfId="0" applyBorder="1" applyAlignment="1">
      <alignment shrinkToFit="1"/>
    </xf>
    <xf numFmtId="0" fontId="0" fillId="0" borderId="1" xfId="0" applyBorder="1"/>
    <xf numFmtId="164" fontId="0" fillId="11" borderId="1" xfId="0" applyNumberFormat="1" applyFill="1" applyBorder="1"/>
    <xf numFmtId="0" fontId="0" fillId="0" borderId="1" xfId="0" applyBorder="1" applyAlignment="1">
      <alignment horizontal="left" vertical="center" indent="1"/>
    </xf>
    <xf numFmtId="0" fontId="0" fillId="11" borderId="1" xfId="0" applyFill="1" applyBorder="1"/>
    <xf numFmtId="0" fontId="0" fillId="0" borderId="1" xfId="0" applyBorder="1" applyAlignment="1">
      <alignment horizontal="left" indent="1"/>
    </xf>
    <xf numFmtId="164" fontId="0" fillId="11" borderId="1" xfId="0" applyNumberFormat="1" applyFill="1" applyBorder="1" applyAlignment="1">
      <alignment horizontal="right"/>
    </xf>
    <xf numFmtId="1" fontId="15" fillId="0" borderId="0" xfId="0" applyNumberFormat="1" applyFont="1"/>
    <xf numFmtId="4" fontId="16" fillId="0" borderId="0" xfId="0" applyNumberFormat="1" applyFont="1"/>
    <xf numFmtId="9" fontId="0" fillId="0" borderId="0" xfId="7" applyFont="1"/>
    <xf numFmtId="0" fontId="1" fillId="0" borderId="0" xfId="0" applyFont="1" applyAlignment="1">
      <alignment horizontal="right"/>
    </xf>
    <xf numFmtId="170" fontId="15" fillId="0" borderId="0" xfId="7" applyNumberFormat="1" applyFont="1"/>
    <xf numFmtId="2" fontId="0" fillId="0" borderId="0" xfId="0" applyNumberFormat="1"/>
    <xf numFmtId="0" fontId="7" fillId="12" borderId="0" xfId="0" applyFont="1" applyFill="1"/>
    <xf numFmtId="0" fontId="9" fillId="12" borderId="0" xfId="0" applyFont="1" applyFill="1"/>
    <xf numFmtId="0" fontId="15" fillId="0" borderId="0" xfId="0" applyFont="1"/>
    <xf numFmtId="5" fontId="0" fillId="0" borderId="0" xfId="0" applyNumberFormat="1"/>
    <xf numFmtId="5" fontId="16" fillId="0" borderId="0" xfId="6" applyNumberFormat="1" applyFont="1" applyFill="1"/>
    <xf numFmtId="5" fontId="11" fillId="0" borderId="0" xfId="6" applyNumberFormat="1" applyFont="1" applyFill="1"/>
    <xf numFmtId="1" fontId="17" fillId="0" borderId="0" xfId="6" applyNumberFormat="1" applyFont="1" applyFill="1" applyAlignment="1">
      <alignment horizontal="right"/>
    </xf>
    <xf numFmtId="1" fontId="4" fillId="0" borderId="0" xfId="6" applyNumberFormat="1" applyFont="1" applyFill="1" applyAlignment="1">
      <alignment horizontal="right"/>
    </xf>
    <xf numFmtId="5" fontId="1" fillId="0" borderId="0" xfId="6" applyNumberFormat="1" applyFont="1" applyFill="1"/>
    <xf numFmtId="5" fontId="15" fillId="0" borderId="0" xfId="6" applyNumberFormat="1" applyFont="1" applyFill="1"/>
    <xf numFmtId="4" fontId="15" fillId="0" borderId="0" xfId="7" applyNumberFormat="1" applyFont="1" applyFill="1"/>
    <xf numFmtId="170" fontId="15" fillId="0" borderId="0" xfId="7" applyNumberFormat="1" applyFont="1" applyFill="1"/>
    <xf numFmtId="170" fontId="0" fillId="0" borderId="0" xfId="7" applyNumberFormat="1" applyFont="1" applyFill="1"/>
    <xf numFmtId="39" fontId="1" fillId="0" borderId="0" xfId="6" applyNumberFormat="1" applyFont="1" applyFill="1"/>
    <xf numFmtId="39" fontId="0" fillId="0" borderId="0" xfId="6" applyNumberFormat="1" applyFont="1" applyFill="1"/>
    <xf numFmtId="9" fontId="0" fillId="0" borderId="0" xfId="7" applyFont="1" applyFill="1"/>
    <xf numFmtId="171" fontId="4" fillId="0" borderId="0" xfId="7" applyNumberFormat="1" applyFont="1" applyFill="1"/>
    <xf numFmtId="5" fontId="4" fillId="0" borderId="0" xfId="6" applyNumberFormat="1" applyFont="1" applyFill="1"/>
    <xf numFmtId="172" fontId="1" fillId="0" borderId="0" xfId="0" applyNumberFormat="1" applyFont="1"/>
    <xf numFmtId="0" fontId="7" fillId="0" borderId="0" xfId="0" applyFont="1"/>
    <xf numFmtId="0" fontId="9" fillId="0" borderId="0" xfId="0" applyFont="1"/>
    <xf numFmtId="37" fontId="0" fillId="0" borderId="0" xfId="0" applyNumberFormat="1"/>
    <xf numFmtId="5" fontId="5" fillId="0" borderId="0" xfId="0" applyNumberFormat="1" applyFont="1"/>
    <xf numFmtId="5" fontId="6" fillId="0" borderId="0" xfId="6" applyNumberFormat="1" applyFont="1" applyFill="1"/>
    <xf numFmtId="4" fontId="1" fillId="0" borderId="0" xfId="0" applyNumberFormat="1" applyFont="1"/>
    <xf numFmtId="170" fontId="16" fillId="0" borderId="0" xfId="0" applyNumberFormat="1" applyFont="1"/>
    <xf numFmtId="170" fontId="4" fillId="0" borderId="0" xfId="0" applyNumberFormat="1" applyFont="1"/>
    <xf numFmtId="173" fontId="4" fillId="0" borderId="0" xfId="6" applyNumberFormat="1" applyFont="1" applyFill="1"/>
    <xf numFmtId="165" fontId="4" fillId="0" borderId="0" xfId="0" applyNumberFormat="1" applyFont="1"/>
    <xf numFmtId="0" fontId="4" fillId="0" borderId="0" xfId="0" applyFont="1"/>
    <xf numFmtId="5" fontId="0" fillId="0" borderId="0" xfId="6" applyNumberFormat="1" applyFont="1" applyFill="1"/>
    <xf numFmtId="165" fontId="15" fillId="0" borderId="0" xfId="0" applyNumberFormat="1" applyFont="1"/>
    <xf numFmtId="0" fontId="16" fillId="0" borderId="0" xfId="0" applyFont="1"/>
    <xf numFmtId="165" fontId="0" fillId="0" borderId="0" xfId="0" applyNumberFormat="1"/>
    <xf numFmtId="37" fontId="15" fillId="0" borderId="0" xfId="0" applyNumberFormat="1" applyFont="1"/>
    <xf numFmtId="37" fontId="1" fillId="0" borderId="0" xfId="6" applyNumberFormat="1" applyFont="1" applyFill="1"/>
    <xf numFmtId="3" fontId="1" fillId="0" borderId="0" xfId="0" applyNumberFormat="1" applyFont="1"/>
    <xf numFmtId="3" fontId="0" fillId="0" borderId="0" xfId="0" applyNumberFormat="1"/>
    <xf numFmtId="164" fontId="12" fillId="0" borderId="0" xfId="0" applyNumberFormat="1" applyFont="1"/>
    <xf numFmtId="9" fontId="12" fillId="0" borderId="0" xfId="0" applyNumberFormat="1" applyFont="1"/>
    <xf numFmtId="165" fontId="1" fillId="0" borderId="0" xfId="6" applyNumberFormat="1" applyFont="1" applyFill="1"/>
    <xf numFmtId="165" fontId="0" fillId="11" borderId="1" xfId="0" applyNumberFormat="1" applyFill="1" applyBorder="1" applyAlignment="1">
      <alignment horizontal="right"/>
    </xf>
    <xf numFmtId="165" fontId="0" fillId="11" borderId="1" xfId="6" applyNumberFormat="1" applyFont="1" applyFill="1" applyBorder="1" applyAlignment="1">
      <alignment horizontal="right"/>
    </xf>
    <xf numFmtId="0" fontId="1" fillId="0" borderId="0" xfId="0" applyFont="1" applyAlignment="1">
      <alignment horizontal="center"/>
    </xf>
    <xf numFmtId="0" fontId="4" fillId="0" borderId="0" xfId="0" applyFont="1" applyAlignment="1">
      <alignment horizontal="center"/>
    </xf>
    <xf numFmtId="174" fontId="0" fillId="0" borderId="0" xfId="0" applyNumberFormat="1"/>
    <xf numFmtId="175" fontId="0" fillId="0" borderId="0" xfId="0" applyNumberFormat="1"/>
    <xf numFmtId="0" fontId="7" fillId="15" borderId="0" xfId="0" applyFont="1" applyFill="1"/>
    <xf numFmtId="0" fontId="9" fillId="15" borderId="0" xfId="0" applyFont="1" applyFill="1"/>
    <xf numFmtId="0" fontId="9" fillId="15" borderId="0" xfId="0" applyFont="1" applyFill="1" applyAlignment="1">
      <alignment horizontal="center"/>
    </xf>
    <xf numFmtId="176" fontId="0" fillId="0" borderId="0" xfId="0" applyNumberFormat="1"/>
    <xf numFmtId="0" fontId="9" fillId="7" borderId="0" xfId="0" applyFont="1" applyFill="1" applyAlignment="1">
      <alignment horizontal="center"/>
    </xf>
    <xf numFmtId="0" fontId="19" fillId="7" borderId="0" xfId="0" applyFont="1" applyFill="1"/>
    <xf numFmtId="0" fontId="7" fillId="16" borderId="0" xfId="0" applyFont="1" applyFill="1"/>
    <xf numFmtId="0" fontId="9" fillId="16" borderId="0" xfId="0" applyFont="1" applyFill="1"/>
    <xf numFmtId="177" fontId="0" fillId="0" borderId="0" xfId="8" applyNumberFormat="1" applyFont="1"/>
    <xf numFmtId="178" fontId="0" fillId="0" borderId="0" xfId="0" applyNumberFormat="1"/>
    <xf numFmtId="174" fontId="20" fillId="0" borderId="0" xfId="0" applyNumberFormat="1" applyFont="1"/>
    <xf numFmtId="0" fontId="20" fillId="0" borderId="0" xfId="0" applyFont="1"/>
    <xf numFmtId="0" fontId="7" fillId="17" borderId="0" xfId="0" applyFont="1" applyFill="1"/>
    <xf numFmtId="0" fontId="9" fillId="17" borderId="0" xfId="0" applyFont="1" applyFill="1"/>
    <xf numFmtId="0" fontId="9" fillId="17" borderId="0" xfId="0" applyFont="1" applyFill="1" applyAlignment="1">
      <alignment horizontal="center"/>
    </xf>
    <xf numFmtId="0" fontId="18" fillId="17" borderId="0" xfId="0" applyFont="1" applyFill="1"/>
    <xf numFmtId="0" fontId="0" fillId="17" borderId="0" xfId="0" applyFill="1"/>
    <xf numFmtId="0" fontId="0" fillId="17" borderId="0" xfId="0" applyFill="1" applyAlignment="1">
      <alignment horizontal="center"/>
    </xf>
    <xf numFmtId="0" fontId="11" fillId="0" borderId="0" xfId="0" applyFont="1"/>
    <xf numFmtId="0" fontId="18" fillId="0" borderId="0" xfId="0" applyFont="1"/>
    <xf numFmtId="179" fontId="0" fillId="0" borderId="0" xfId="0" applyNumberFormat="1"/>
    <xf numFmtId="0" fontId="21" fillId="0" borderId="0" xfId="9"/>
    <xf numFmtId="180" fontId="0" fillId="0" borderId="0" xfId="0" applyNumberFormat="1"/>
    <xf numFmtId="176" fontId="1" fillId="0" borderId="0" xfId="0" applyNumberFormat="1" applyFont="1"/>
    <xf numFmtId="0" fontId="7" fillId="7" borderId="0" xfId="0" applyFont="1" applyFill="1" applyAlignment="1">
      <alignment horizontal="right"/>
    </xf>
    <xf numFmtId="0" fontId="22" fillId="15" borderId="0" xfId="0" applyFont="1" applyFill="1"/>
    <xf numFmtId="0" fontId="23" fillId="15" borderId="0" xfId="0" applyFont="1" applyFill="1"/>
    <xf numFmtId="0" fontId="24" fillId="0" borderId="0" xfId="0" applyFont="1"/>
    <xf numFmtId="0" fontId="25" fillId="0" borderId="0" xfId="0" applyFont="1"/>
    <xf numFmtId="0" fontId="26" fillId="0" borderId="0" xfId="0" applyFont="1"/>
    <xf numFmtId="0" fontId="25" fillId="0" borderId="0" xfId="0" applyFont="1" applyAlignment="1">
      <alignment horizontal="right"/>
    </xf>
    <xf numFmtId="0" fontId="25" fillId="3" borderId="1" xfId="0" applyFont="1" applyFill="1" applyBorder="1" applyAlignment="1">
      <alignment horizontal="center" vertical="center"/>
    </xf>
    <xf numFmtId="0" fontId="27" fillId="0" borderId="0" xfId="0" applyFont="1"/>
    <xf numFmtId="0" fontId="28" fillId="0" borderId="0" xfId="0" applyFont="1"/>
    <xf numFmtId="1" fontId="28" fillId="0" borderId="0" xfId="0" applyNumberFormat="1" applyFont="1"/>
    <xf numFmtId="181" fontId="24" fillId="0" borderId="0" xfId="0" applyNumberFormat="1" applyFont="1"/>
    <xf numFmtId="1" fontId="29" fillId="0" borderId="0" xfId="0" applyNumberFormat="1" applyFont="1"/>
    <xf numFmtId="181" fontId="30" fillId="0" borderId="0" xfId="0" applyNumberFormat="1" applyFont="1"/>
    <xf numFmtId="0" fontId="31" fillId="0" borderId="0" xfId="0" applyFont="1"/>
    <xf numFmtId="166" fontId="32" fillId="0" borderId="1" xfId="0" applyNumberFormat="1" applyFont="1" applyBorder="1" applyAlignment="1">
      <alignment horizontal="center" vertical="center"/>
    </xf>
    <xf numFmtId="3" fontId="25" fillId="13" borderId="1" xfId="0" applyNumberFormat="1" applyFont="1" applyFill="1" applyBorder="1" applyAlignment="1">
      <alignment horizontal="center" vertical="center"/>
    </xf>
    <xf numFmtId="0" fontId="25" fillId="13" borderId="1" xfId="0" applyFont="1" applyFill="1" applyBorder="1" applyAlignment="1">
      <alignment horizontal="center" vertical="center"/>
    </xf>
    <xf numFmtId="0" fontId="33" fillId="0" borderId="0" xfId="0" applyFont="1" applyAlignment="1">
      <alignment horizontal="center"/>
    </xf>
    <xf numFmtId="0" fontId="25" fillId="3" borderId="0" xfId="0" applyFont="1" applyFill="1" applyAlignment="1">
      <alignment horizontal="center" vertical="center"/>
    </xf>
    <xf numFmtId="182" fontId="25" fillId="3" borderId="0" xfId="0" applyNumberFormat="1" applyFont="1" applyFill="1"/>
    <xf numFmtId="0" fontId="25" fillId="0" borderId="0" xfId="0" applyFont="1" applyAlignment="1">
      <alignment horizontal="center" vertical="center"/>
    </xf>
    <xf numFmtId="182" fontId="25" fillId="0" borderId="0" xfId="0" applyNumberFormat="1" applyFont="1"/>
    <xf numFmtId="183" fontId="25" fillId="0" borderId="0" xfId="0" applyNumberFormat="1" applyFont="1"/>
    <xf numFmtId="0" fontId="34" fillId="0" borderId="0" xfId="0" applyFont="1"/>
    <xf numFmtId="0" fontId="25" fillId="0" borderId="0" xfId="0" applyFont="1" applyAlignment="1">
      <alignment horizontal="center"/>
    </xf>
    <xf numFmtId="0" fontId="9" fillId="18" borderId="0" xfId="0" applyFont="1" applyFill="1"/>
    <xf numFmtId="0" fontId="9" fillId="18" borderId="0" xfId="0" applyFont="1" applyFill="1" applyAlignment="1">
      <alignment horizontal="center"/>
    </xf>
    <xf numFmtId="2" fontId="9" fillId="18" borderId="0" xfId="0" applyNumberFormat="1" applyFont="1" applyFill="1"/>
    <xf numFmtId="0" fontId="36" fillId="0" borderId="0" xfId="0" applyFont="1"/>
    <xf numFmtId="0" fontId="0" fillId="11" borderId="0" xfId="0" applyFill="1"/>
    <xf numFmtId="0" fontId="37" fillId="0" borderId="0" xfId="0" applyFont="1"/>
    <xf numFmtId="0" fontId="0" fillId="0" borderId="0" xfId="0" applyAlignment="1">
      <alignment wrapText="1"/>
    </xf>
    <xf numFmtId="0" fontId="2" fillId="0" borderId="0" xfId="0" applyFont="1" applyAlignment="1">
      <alignment vertical="center"/>
    </xf>
    <xf numFmtId="0" fontId="0" fillId="0" borderId="0" xfId="0" applyAlignment="1">
      <alignment horizontal="left" indent="2"/>
    </xf>
    <xf numFmtId="1" fontId="4" fillId="0" borderId="0" xfId="0" applyNumberFormat="1" applyFont="1"/>
    <xf numFmtId="0" fontId="40" fillId="0" borderId="0" xfId="0" applyFont="1"/>
    <xf numFmtId="0" fontId="41" fillId="19" borderId="1" xfId="0" applyFont="1" applyFill="1" applyBorder="1" applyAlignment="1">
      <alignment horizontal="center" vertical="center" wrapText="1"/>
    </xf>
    <xf numFmtId="0" fontId="42" fillId="19" borderId="3" xfId="0" applyFont="1" applyFill="1" applyBorder="1" applyAlignment="1">
      <alignment horizontal="center" vertical="center"/>
    </xf>
    <xf numFmtId="0" fontId="42" fillId="19" borderId="4" xfId="0" applyFont="1" applyFill="1" applyBorder="1" applyAlignment="1">
      <alignment horizontal="center" vertical="center" wrapText="1"/>
    </xf>
    <xf numFmtId="0" fontId="43" fillId="0" borderId="1" xfId="0" applyFont="1" applyBorder="1" applyAlignment="1">
      <alignment horizontal="center"/>
    </xf>
    <xf numFmtId="0" fontId="45" fillId="20" borderId="1" xfId="0" applyFont="1" applyFill="1" applyBorder="1" applyAlignment="1">
      <alignment vertical="center"/>
    </xf>
    <xf numFmtId="0" fontId="40" fillId="0" borderId="1" xfId="0" applyFont="1" applyBorder="1"/>
    <xf numFmtId="0" fontId="42" fillId="19" borderId="1" xfId="0" applyFont="1" applyFill="1" applyBorder="1" applyAlignment="1">
      <alignment horizontal="center" vertical="center" wrapText="1"/>
    </xf>
    <xf numFmtId="0" fontId="39" fillId="0" borderId="1" xfId="0" applyFont="1" applyBorder="1" applyAlignment="1">
      <alignment horizontal="center"/>
    </xf>
    <xf numFmtId="2" fontId="45" fillId="20" borderId="15" xfId="0" applyNumberFormat="1" applyFont="1" applyFill="1" applyBorder="1" applyAlignment="1">
      <alignment horizontal="center" vertical="center"/>
    </xf>
    <xf numFmtId="0" fontId="46" fillId="0" borderId="0" xfId="0" applyFont="1"/>
    <xf numFmtId="165" fontId="48" fillId="0" borderId="0" xfId="0" applyNumberFormat="1" applyFont="1"/>
    <xf numFmtId="0" fontId="49" fillId="0" borderId="0" xfId="0" applyFont="1"/>
    <xf numFmtId="0" fontId="51" fillId="0" borderId="0" xfId="0" applyFont="1"/>
    <xf numFmtId="0" fontId="51" fillId="0" borderId="24" xfId="0" applyFont="1" applyBorder="1"/>
    <xf numFmtId="164" fontId="51" fillId="0" borderId="0" xfId="0" applyNumberFormat="1" applyFont="1" applyAlignment="1">
      <alignment horizontal="right"/>
    </xf>
    <xf numFmtId="0" fontId="52" fillId="0" borderId="0" xfId="0" applyFont="1"/>
    <xf numFmtId="0" fontId="50" fillId="7" borderId="0" xfId="0" applyFont="1" applyFill="1"/>
    <xf numFmtId="0" fontId="41" fillId="7" borderId="0" xfId="0" applyFont="1" applyFill="1"/>
    <xf numFmtId="0" fontId="54" fillId="7" borderId="0" xfId="0" applyFont="1" applyFill="1"/>
    <xf numFmtId="0" fontId="2" fillId="0" borderId="0" xfId="0" applyFont="1" applyAlignment="1">
      <alignment vertical="top"/>
    </xf>
    <xf numFmtId="0" fontId="1" fillId="0" borderId="0" xfId="0" applyFont="1" applyAlignment="1">
      <alignment wrapText="1"/>
    </xf>
    <xf numFmtId="165" fontId="1" fillId="0" borderId="0" xfId="0" applyNumberFormat="1" applyFont="1"/>
    <xf numFmtId="9" fontId="0" fillId="11" borderId="1" xfId="7" applyFont="1" applyFill="1" applyBorder="1"/>
    <xf numFmtId="4" fontId="0" fillId="0" borderId="1" xfId="7" applyNumberFormat="1" applyFont="1" applyFill="1" applyBorder="1"/>
    <xf numFmtId="4" fontId="0" fillId="0" borderId="0" xfId="0" applyNumberFormat="1"/>
    <xf numFmtId="0" fontId="0" fillId="6" borderId="1" xfId="0" applyFill="1" applyBorder="1" applyAlignment="1">
      <alignment wrapText="1"/>
    </xf>
    <xf numFmtId="0" fontId="0" fillId="2" borderId="1" xfId="0" applyFill="1" applyBorder="1" applyAlignment="1">
      <alignment wrapText="1"/>
    </xf>
    <xf numFmtId="43" fontId="0" fillId="0" borderId="1" xfId="0" applyNumberFormat="1" applyBorder="1"/>
    <xf numFmtId="171" fontId="0" fillId="0" borderId="1" xfId="0" applyNumberFormat="1" applyBorder="1"/>
    <xf numFmtId="165" fontId="0" fillId="0" borderId="1" xfId="0" applyNumberFormat="1" applyBorder="1"/>
    <xf numFmtId="43" fontId="0" fillId="0" borderId="0" xfId="8" applyFont="1"/>
    <xf numFmtId="177" fontId="0" fillId="0" borderId="0" xfId="8" applyNumberFormat="1" applyFont="1" applyBorder="1"/>
    <xf numFmtId="177" fontId="0" fillId="0" borderId="0" xfId="0" applyNumberFormat="1"/>
    <xf numFmtId="0" fontId="0" fillId="2" borderId="0" xfId="0" applyFill="1"/>
    <xf numFmtId="1" fontId="0" fillId="0" borderId="0" xfId="0" applyNumberFormat="1" applyAlignment="1">
      <alignment horizontal="right"/>
    </xf>
    <xf numFmtId="0" fontId="3" fillId="0" borderId="0" xfId="0" applyFont="1"/>
    <xf numFmtId="178" fontId="1" fillId="0" borderId="0" xfId="0" applyNumberFormat="1" applyFont="1"/>
    <xf numFmtId="3" fontId="0" fillId="0" borderId="0" xfId="8" applyNumberFormat="1" applyFont="1"/>
    <xf numFmtId="43" fontId="1" fillId="0" borderId="0" xfId="8" applyFont="1"/>
    <xf numFmtId="0" fontId="9" fillId="0" borderId="0" xfId="0" applyFont="1" applyAlignment="1">
      <alignment horizontal="center"/>
    </xf>
    <xf numFmtId="185" fontId="0" fillId="0" borderId="0" xfId="0" applyNumberFormat="1"/>
    <xf numFmtId="185" fontId="1" fillId="0" borderId="0" xfId="0" applyNumberFormat="1" applyFont="1"/>
    <xf numFmtId="180" fontId="1" fillId="0" borderId="0" xfId="0" applyNumberFormat="1" applyFont="1"/>
    <xf numFmtId="186" fontId="1" fillId="0" borderId="0" xfId="8" applyNumberFormat="1" applyFont="1"/>
    <xf numFmtId="186" fontId="0" fillId="0" borderId="0" xfId="8" applyNumberFormat="1" applyFont="1"/>
    <xf numFmtId="0" fontId="0" fillId="21" borderId="0" xfId="0" applyFill="1"/>
    <xf numFmtId="0" fontId="1" fillId="21" borderId="0" xfId="0" applyFont="1" applyFill="1"/>
    <xf numFmtId="0" fontId="0" fillId="21" borderId="0" xfId="0" applyFill="1" applyAlignment="1">
      <alignment horizontal="center"/>
    </xf>
    <xf numFmtId="177" fontId="0" fillId="21" borderId="0" xfId="8" applyNumberFormat="1" applyFont="1" applyFill="1"/>
    <xf numFmtId="180" fontId="0" fillId="21" borderId="0" xfId="0" applyNumberFormat="1" applyFill="1"/>
    <xf numFmtId="0" fontId="53" fillId="11" borderId="0" xfId="0" applyFont="1" applyFill="1"/>
    <xf numFmtId="2" fontId="45" fillId="0" borderId="1" xfId="0" applyNumberFormat="1" applyFont="1" applyBorder="1" applyAlignment="1">
      <alignment horizontal="center" vertical="center"/>
    </xf>
    <xf numFmtId="0" fontId="12" fillId="0" borderId="0" xfId="0" applyFont="1" applyAlignment="1">
      <alignment horizontal="center"/>
    </xf>
    <xf numFmtId="9" fontId="12" fillId="0" borderId="0" xfId="7" applyFont="1" applyAlignment="1">
      <alignment horizontal="center"/>
    </xf>
    <xf numFmtId="178" fontId="12" fillId="0" borderId="0" xfId="0" applyNumberFormat="1" applyFont="1"/>
    <xf numFmtId="187" fontId="12" fillId="0" borderId="0" xfId="0" applyNumberFormat="1" applyFont="1" applyAlignment="1">
      <alignment horizontal="center"/>
    </xf>
    <xf numFmtId="43" fontId="0" fillId="0" borderId="0" xfId="8" applyFont="1" applyFill="1"/>
    <xf numFmtId="186" fontId="0" fillId="0" borderId="0" xfId="8" applyNumberFormat="1" applyFont="1" applyFill="1"/>
    <xf numFmtId="43" fontId="12" fillId="0" borderId="0" xfId="0" applyNumberFormat="1" applyFont="1" applyAlignment="1">
      <alignment horizontal="center"/>
    </xf>
    <xf numFmtId="4" fontId="12" fillId="0" borderId="0" xfId="0" applyNumberFormat="1" applyFont="1"/>
    <xf numFmtId="3" fontId="56" fillId="0" borderId="0" xfId="0" applyNumberFormat="1" applyFont="1"/>
    <xf numFmtId="3" fontId="12" fillId="0" borderId="0" xfId="0" applyNumberFormat="1" applyFont="1"/>
    <xf numFmtId="165" fontId="11" fillId="0" borderId="0" xfId="0" applyNumberFormat="1" applyFont="1"/>
    <xf numFmtId="165" fontId="12" fillId="0" borderId="0" xfId="0" applyNumberFormat="1" applyFont="1"/>
    <xf numFmtId="165" fontId="0" fillId="0" borderId="0" xfId="8" applyNumberFormat="1" applyFont="1"/>
    <xf numFmtId="165" fontId="1" fillId="0" borderId="0" xfId="8" applyNumberFormat="1" applyFont="1"/>
    <xf numFmtId="165" fontId="6" fillId="0" borderId="0" xfId="8" applyNumberFormat="1" applyFont="1"/>
    <xf numFmtId="179" fontId="12" fillId="0" borderId="0" xfId="0" applyNumberFormat="1" applyFont="1"/>
    <xf numFmtId="0" fontId="4" fillId="0" borderId="0" xfId="9" applyFont="1"/>
    <xf numFmtId="176" fontId="12" fillId="0" borderId="0" xfId="0" applyNumberFormat="1" applyFont="1"/>
    <xf numFmtId="0" fontId="11" fillId="0" borderId="0" xfId="0" applyFont="1" applyAlignment="1">
      <alignment horizontal="left"/>
    </xf>
    <xf numFmtId="5" fontId="1" fillId="0" borderId="0" xfId="0" applyNumberFormat="1" applyFont="1"/>
    <xf numFmtId="9" fontId="0" fillId="0" borderId="0" xfId="7" applyFont="1" applyBorder="1"/>
    <xf numFmtId="0" fontId="4" fillId="0" borderId="0" xfId="0" applyFont="1" applyAlignment="1">
      <alignment horizontal="right"/>
    </xf>
    <xf numFmtId="2" fontId="12" fillId="0" borderId="0" xfId="0" applyNumberFormat="1" applyFont="1"/>
    <xf numFmtId="177" fontId="0" fillId="0" borderId="0" xfId="8" applyNumberFormat="1" applyFont="1" applyFill="1"/>
    <xf numFmtId="0" fontId="0" fillId="11" borderId="0" xfId="0" applyFill="1" applyAlignment="1">
      <alignment horizontal="center"/>
    </xf>
    <xf numFmtId="10" fontId="0" fillId="0" borderId="0" xfId="0" applyNumberFormat="1"/>
    <xf numFmtId="164" fontId="0" fillId="0" borderId="1" xfId="8" applyNumberFormat="1" applyFont="1" applyFill="1" applyBorder="1"/>
    <xf numFmtId="164" fontId="0" fillId="0" borderId="1" xfId="7" applyNumberFormat="1" applyFont="1" applyFill="1" applyBorder="1"/>
    <xf numFmtId="165" fontId="1" fillId="0" borderId="0" xfId="8" applyNumberFormat="1" applyFont="1" applyFill="1"/>
    <xf numFmtId="165" fontId="6" fillId="0" borderId="0" xfId="8" applyNumberFormat="1" applyFont="1" applyFill="1"/>
    <xf numFmtId="2" fontId="0" fillId="0" borderId="1" xfId="0" applyNumberFormat="1" applyBorder="1"/>
    <xf numFmtId="0" fontId="57" fillId="0" borderId="0" xfId="0" applyFont="1" applyAlignment="1">
      <alignment horizontal="center" vertical="center"/>
    </xf>
    <xf numFmtId="182" fontId="57" fillId="0" borderId="0" xfId="0" applyNumberFormat="1" applyFont="1"/>
    <xf numFmtId="0" fontId="57" fillId="0" borderId="0" xfId="0" applyFont="1"/>
    <xf numFmtId="170" fontId="17" fillId="0" borderId="0" xfId="7" applyNumberFormat="1" applyFont="1" applyFill="1"/>
    <xf numFmtId="5" fontId="58" fillId="0" borderId="0" xfId="0" applyNumberFormat="1" applyFont="1"/>
    <xf numFmtId="170" fontId="15" fillId="2" borderId="0" xfId="7" applyNumberFormat="1" applyFont="1" applyFill="1"/>
    <xf numFmtId="5" fontId="0" fillId="2" borderId="0" xfId="0" applyNumberFormat="1" applyFill="1"/>
    <xf numFmtId="5" fontId="1" fillId="2" borderId="0" xfId="6" applyNumberFormat="1" applyFont="1" applyFill="1"/>
    <xf numFmtId="5" fontId="11" fillId="2" borderId="0" xfId="6" applyNumberFormat="1" applyFont="1" applyFill="1"/>
    <xf numFmtId="4" fontId="15" fillId="2" borderId="0" xfId="7" applyNumberFormat="1" applyFont="1" applyFill="1"/>
    <xf numFmtId="9" fontId="0" fillId="2" borderId="0" xfId="7" applyFont="1" applyFill="1"/>
    <xf numFmtId="5" fontId="12" fillId="0" borderId="0" xfId="0" applyNumberFormat="1" applyFont="1"/>
    <xf numFmtId="0" fontId="56" fillId="0" borderId="0" xfId="0" applyFont="1" applyAlignment="1">
      <alignment horizontal="center"/>
    </xf>
    <xf numFmtId="0" fontId="0" fillId="0" borderId="0" xfId="0" applyAlignment="1">
      <alignment horizontal="center" wrapText="1"/>
    </xf>
    <xf numFmtId="185" fontId="12" fillId="0" borderId="0" xfId="0" applyNumberFormat="1" applyFont="1"/>
    <xf numFmtId="4" fontId="0" fillId="11" borderId="1" xfId="0" applyNumberFormat="1" applyFill="1" applyBorder="1"/>
    <xf numFmtId="0" fontId="0" fillId="0" borderId="9" xfId="0" applyBorder="1" applyAlignment="1">
      <alignment wrapText="1"/>
    </xf>
    <xf numFmtId="0" fontId="0" fillId="22" borderId="1" xfId="0" applyFill="1" applyBorder="1" applyAlignment="1">
      <alignment wrapText="1"/>
    </xf>
    <xf numFmtId="170" fontId="12" fillId="0" borderId="0" xfId="0" applyNumberFormat="1" applyFont="1" applyAlignment="1">
      <alignment horizontal="center"/>
    </xf>
    <xf numFmtId="1" fontId="0" fillId="0" borderId="0" xfId="0" applyNumberFormat="1"/>
    <xf numFmtId="178" fontId="4" fillId="0" borderId="0" xfId="0" applyNumberFormat="1" applyFont="1"/>
    <xf numFmtId="0" fontId="48" fillId="0" borderId="0" xfId="0" applyFont="1"/>
    <xf numFmtId="8" fontId="48" fillId="0" borderId="0" xfId="0" applyNumberFormat="1" applyFont="1" applyAlignment="1">
      <alignment horizontal="center" vertical="center" wrapText="1"/>
    </xf>
    <xf numFmtId="0" fontId="40" fillId="0" borderId="0" xfId="0" applyFont="1" applyAlignment="1">
      <alignment vertical="center" wrapText="1"/>
    </xf>
    <xf numFmtId="0" fontId="40" fillId="0" borderId="0" xfId="0" applyFont="1" applyAlignment="1">
      <alignment horizontal="left" vertical="center"/>
    </xf>
    <xf numFmtId="0" fontId="40" fillId="0" borderId="0" xfId="0" applyFont="1" applyAlignment="1">
      <alignment horizontal="right" vertical="center"/>
    </xf>
    <xf numFmtId="164" fontId="40" fillId="0" borderId="0" xfId="0" applyNumberFormat="1" applyFont="1" applyAlignment="1">
      <alignment horizontal="right" vertical="center"/>
    </xf>
    <xf numFmtId="3" fontId="40" fillId="0" borderId="0" xfId="0" applyNumberFormat="1" applyFont="1" applyAlignment="1">
      <alignment horizontal="right" vertical="center"/>
    </xf>
    <xf numFmtId="0" fontId="40" fillId="0" borderId="0" xfId="0" applyFont="1" applyAlignment="1">
      <alignment horizontal="right"/>
    </xf>
    <xf numFmtId="165" fontId="4" fillId="11" borderId="1" xfId="0" applyNumberFormat="1" applyFont="1" applyFill="1" applyBorder="1" applyAlignment="1">
      <alignment horizontal="right"/>
    </xf>
    <xf numFmtId="164" fontId="40" fillId="0" borderId="1" xfId="0" applyNumberFormat="1" applyFont="1" applyBorder="1"/>
    <xf numFmtId="165" fontId="59" fillId="0" borderId="0" xfId="0" applyNumberFormat="1" applyFont="1" applyAlignment="1">
      <alignment horizontal="right"/>
    </xf>
    <xf numFmtId="2" fontId="59" fillId="0" borderId="0" xfId="0" applyNumberFormat="1" applyFont="1" applyAlignment="1">
      <alignment horizontal="center"/>
    </xf>
    <xf numFmtId="0" fontId="35" fillId="0" borderId="0" xfId="10"/>
    <xf numFmtId="9" fontId="0" fillId="0" borderId="0" xfId="7" applyFont="1" applyAlignment="1">
      <alignment horizontal="center"/>
    </xf>
    <xf numFmtId="0" fontId="60" fillId="0" borderId="0" xfId="0" applyFont="1"/>
    <xf numFmtId="0" fontId="60" fillId="0" borderId="0" xfId="0" applyFont="1" applyAlignment="1">
      <alignment vertical="center"/>
    </xf>
    <xf numFmtId="0" fontId="18" fillId="0" borderId="0" xfId="0" quotePrefix="1" applyFont="1"/>
    <xf numFmtId="0" fontId="0" fillId="0" borderId="24" xfId="0" applyBorder="1"/>
    <xf numFmtId="0" fontId="0" fillId="0" borderId="24" xfId="0" applyBorder="1" applyAlignment="1">
      <alignment vertical="center"/>
    </xf>
    <xf numFmtId="0" fontId="0" fillId="0" borderId="26" xfId="0" applyBorder="1"/>
    <xf numFmtId="0" fontId="0" fillId="0" borderId="26" xfId="0" applyBorder="1" applyAlignment="1">
      <alignment vertical="center"/>
    </xf>
    <xf numFmtId="0" fontId="1" fillId="13" borderId="5" xfId="0" applyFont="1" applyFill="1" applyBorder="1" applyAlignment="1">
      <alignment horizontal="center" vertical="center" wrapText="1"/>
    </xf>
    <xf numFmtId="0" fontId="1" fillId="13" borderId="7" xfId="0" applyFont="1" applyFill="1" applyBorder="1" applyAlignment="1">
      <alignment horizontal="center" vertical="center" wrapText="1"/>
    </xf>
    <xf numFmtId="0" fontId="0" fillId="0" borderId="8" xfId="0" applyBorder="1" applyAlignment="1">
      <alignment horizontal="center"/>
    </xf>
    <xf numFmtId="165" fontId="0" fillId="0" borderId="31" xfId="0" applyNumberFormat="1" applyBorder="1" applyAlignment="1">
      <alignment horizontal="center" vertical="center"/>
    </xf>
    <xf numFmtId="0" fontId="0" fillId="0" borderId="11" xfId="0" applyBorder="1" applyAlignment="1">
      <alignment horizontal="center"/>
    </xf>
    <xf numFmtId="165" fontId="0" fillId="0" borderId="32" xfId="0" applyNumberFormat="1" applyBorder="1" applyAlignment="1">
      <alignment horizontal="center" vertical="center"/>
    </xf>
    <xf numFmtId="165" fontId="0" fillId="0" borderId="31" xfId="0" applyNumberFormat="1" applyBorder="1" applyAlignment="1">
      <alignment horizontal="center"/>
    </xf>
    <xf numFmtId="0" fontId="0" fillId="0" borderId="33" xfId="0" applyBorder="1" applyAlignment="1">
      <alignment horizontal="center"/>
    </xf>
    <xf numFmtId="165" fontId="0" fillId="0" borderId="34" xfId="0" applyNumberFormat="1" applyBorder="1" applyAlignment="1">
      <alignment horizontal="center"/>
    </xf>
    <xf numFmtId="0" fontId="1" fillId="13" borderId="5" xfId="0" applyFont="1" applyFill="1" applyBorder="1" applyAlignment="1">
      <alignment horizontal="center" vertical="center"/>
    </xf>
    <xf numFmtId="0" fontId="1" fillId="13" borderId="7" xfId="0" applyFont="1" applyFill="1" applyBorder="1" applyAlignment="1">
      <alignment horizontal="center" vertical="center"/>
    </xf>
    <xf numFmtId="0" fontId="63" fillId="0" borderId="8" xfId="0" applyFont="1" applyBorder="1" applyAlignment="1">
      <alignment horizontal="center" vertical="center"/>
    </xf>
    <xf numFmtId="0" fontId="63" fillId="0" borderId="10" xfId="0" applyFont="1" applyBorder="1" applyAlignment="1">
      <alignment horizontal="center" vertical="center"/>
    </xf>
    <xf numFmtId="0" fontId="63" fillId="0" borderId="11" xfId="0" applyFont="1" applyBorder="1" applyAlignment="1">
      <alignment horizontal="center" vertical="center"/>
    </xf>
    <xf numFmtId="0" fontId="63" fillId="0" borderId="13" xfId="0" applyFont="1" applyBorder="1" applyAlignment="1">
      <alignment horizontal="center" vertical="center"/>
    </xf>
    <xf numFmtId="0" fontId="1" fillId="13" borderId="8" xfId="0" applyFont="1" applyFill="1" applyBorder="1" applyAlignment="1">
      <alignment horizontal="center" vertical="center"/>
    </xf>
    <xf numFmtId="0" fontId="1" fillId="13" borderId="10" xfId="0" applyFont="1" applyFill="1" applyBorder="1" applyAlignment="1">
      <alignment horizontal="center" vertical="center"/>
    </xf>
    <xf numFmtId="0" fontId="1" fillId="0" borderId="33" xfId="0" applyFont="1"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164" fontId="0" fillId="0" borderId="38" xfId="0" applyNumberFormat="1" applyBorder="1" applyAlignment="1">
      <alignment horizontal="center" vertical="center"/>
    </xf>
    <xf numFmtId="0" fontId="0" fillId="0" borderId="38" xfId="0" applyBorder="1" applyAlignment="1">
      <alignment horizontal="center" vertical="center"/>
    </xf>
    <xf numFmtId="0" fontId="0" fillId="0" borderId="37" xfId="0" applyBorder="1" applyAlignment="1">
      <alignment horizontal="center" vertical="center" wrapText="1"/>
    </xf>
    <xf numFmtId="0" fontId="1" fillId="0" borderId="37" xfId="0" applyFont="1" applyBorder="1" applyAlignment="1">
      <alignment horizontal="center" vertical="center"/>
    </xf>
    <xf numFmtId="0" fontId="0" fillId="0" borderId="39" xfId="0" applyBorder="1" applyAlignment="1">
      <alignment horizontal="center" vertical="center"/>
    </xf>
    <xf numFmtId="164" fontId="0" fillId="0" borderId="40" xfId="0" applyNumberFormat="1" applyBorder="1" applyAlignment="1">
      <alignment horizontal="center" vertical="center"/>
    </xf>
    <xf numFmtId="0" fontId="63" fillId="0" borderId="8" xfId="0" applyFont="1" applyBorder="1" applyAlignment="1">
      <alignment horizontal="center" vertical="center" wrapText="1"/>
    </xf>
    <xf numFmtId="164" fontId="63" fillId="0" borderId="10" xfId="0" applyNumberFormat="1" applyFont="1" applyBorder="1" applyAlignment="1">
      <alignment horizontal="center" vertical="center"/>
    </xf>
    <xf numFmtId="0" fontId="63" fillId="0" borderId="11" xfId="0" applyFont="1" applyBorder="1" applyAlignment="1">
      <alignment horizontal="center" vertical="center" wrapText="1"/>
    </xf>
    <xf numFmtId="164" fontId="63" fillId="0" borderId="13" xfId="0" applyNumberFormat="1" applyFont="1" applyBorder="1" applyAlignment="1">
      <alignment horizontal="center" vertical="center"/>
    </xf>
    <xf numFmtId="0" fontId="63" fillId="0" borderId="0" xfId="0" applyFont="1" applyAlignment="1">
      <alignment vertical="center"/>
    </xf>
    <xf numFmtId="0" fontId="63" fillId="0" borderId="0" xfId="0" applyFont="1"/>
    <xf numFmtId="0" fontId="0" fillId="0" borderId="8" xfId="0" applyBorder="1" applyAlignment="1">
      <alignment horizontal="center" vertical="center" wrapText="1"/>
    </xf>
    <xf numFmtId="4" fontId="0" fillId="0" borderId="10" xfId="0" applyNumberFormat="1" applyBorder="1" applyAlignment="1">
      <alignment horizontal="center" vertical="center"/>
    </xf>
    <xf numFmtId="0" fontId="0" fillId="0" borderId="33" xfId="0" applyBorder="1" applyAlignment="1">
      <alignment horizontal="center" vertical="center" wrapText="1"/>
    </xf>
    <xf numFmtId="4" fontId="0" fillId="0" borderId="36" xfId="0" applyNumberFormat="1" applyBorder="1" applyAlignment="1">
      <alignment horizontal="center" vertical="center"/>
    </xf>
    <xf numFmtId="0" fontId="35" fillId="0" borderId="0" xfId="10" applyAlignment="1" applyProtection="1">
      <alignment vertical="center"/>
    </xf>
    <xf numFmtId="0" fontId="0" fillId="0" borderId="11" xfId="0" applyBorder="1" applyAlignment="1">
      <alignment horizontal="center" vertical="center" wrapText="1"/>
    </xf>
    <xf numFmtId="164" fontId="0" fillId="0" borderId="13" xfId="0" applyNumberFormat="1" applyBorder="1" applyAlignment="1">
      <alignment horizontal="center" vertical="center"/>
    </xf>
    <xf numFmtId="0" fontId="2" fillId="0" borderId="0" xfId="0" applyFont="1" applyAlignment="1">
      <alignment vertical="top" wrapText="1"/>
    </xf>
    <xf numFmtId="0" fontId="1" fillId="13" borderId="6" xfId="0" applyFont="1" applyFill="1" applyBorder="1" applyAlignment="1">
      <alignment horizontal="center" vertical="center" wrapText="1"/>
    </xf>
    <xf numFmtId="0" fontId="1" fillId="13" borderId="8" xfId="0" applyFont="1" applyFill="1" applyBorder="1" applyAlignment="1">
      <alignment horizontal="center" vertical="center" wrapText="1"/>
    </xf>
    <xf numFmtId="0" fontId="1" fillId="13" borderId="1" xfId="0" applyFont="1" applyFill="1" applyBorder="1" applyAlignment="1">
      <alignment horizontal="center" vertical="center" wrapText="1"/>
    </xf>
    <xf numFmtId="0" fontId="1" fillId="13" borderId="10" xfId="0" applyFont="1" applyFill="1" applyBorder="1" applyAlignment="1">
      <alignment horizontal="center" vertical="center" wrapText="1"/>
    </xf>
    <xf numFmtId="0" fontId="0" fillId="0" borderId="8" xfId="0" applyBorder="1" applyAlignment="1">
      <alignment horizontal="center" vertical="center"/>
    </xf>
    <xf numFmtId="165" fontId="0" fillId="0" borderId="1" xfId="0" applyNumberFormat="1" applyBorder="1" applyAlignment="1">
      <alignment horizontal="center" vertical="center"/>
    </xf>
    <xf numFmtId="165" fontId="0" fillId="0" borderId="10" xfId="0" applyNumberFormat="1" applyBorder="1" applyAlignment="1">
      <alignment horizontal="center" vertical="center"/>
    </xf>
    <xf numFmtId="165" fontId="1" fillId="13" borderId="1" xfId="0" applyNumberFormat="1" applyFont="1" applyFill="1" applyBorder="1" applyAlignment="1">
      <alignment horizontal="center" vertical="center" wrapText="1"/>
    </xf>
    <xf numFmtId="165" fontId="1" fillId="13" borderId="10" xfId="0" applyNumberFormat="1" applyFont="1" applyFill="1" applyBorder="1" applyAlignment="1">
      <alignment horizontal="center" vertical="center" wrapText="1"/>
    </xf>
    <xf numFmtId="0" fontId="0" fillId="0" borderId="11" xfId="0" applyBorder="1" applyAlignment="1">
      <alignment horizontal="center" vertical="center"/>
    </xf>
    <xf numFmtId="164" fontId="0" fillId="0" borderId="12" xfId="0" applyNumberFormat="1" applyBorder="1" applyAlignment="1">
      <alignment horizontal="center" vertical="center"/>
    </xf>
    <xf numFmtId="165" fontId="0" fillId="0" borderId="13" xfId="0" applyNumberFormat="1" applyBorder="1" applyAlignment="1">
      <alignment horizontal="center" vertical="center"/>
    </xf>
    <xf numFmtId="164" fontId="0" fillId="0" borderId="0" xfId="0" applyNumberFormat="1"/>
    <xf numFmtId="165" fontId="0" fillId="0" borderId="0" xfId="0" applyNumberFormat="1" applyAlignment="1">
      <alignment horizontal="right"/>
    </xf>
    <xf numFmtId="0" fontId="2" fillId="0" borderId="0" xfId="0" applyFont="1" applyAlignment="1">
      <alignment horizontal="left"/>
    </xf>
    <xf numFmtId="0" fontId="63" fillId="0" borderId="0" xfId="0" applyFont="1" applyAlignment="1">
      <alignment horizontal="center"/>
    </xf>
    <xf numFmtId="0" fontId="63" fillId="0" borderId="0" xfId="0" applyFont="1" applyAlignment="1">
      <alignment horizontal="center" vertical="center"/>
    </xf>
    <xf numFmtId="0" fontId="68" fillId="0" borderId="13" xfId="0" applyFont="1" applyBorder="1" applyAlignment="1">
      <alignment horizontal="center" vertical="center" wrapText="1"/>
    </xf>
    <xf numFmtId="0" fontId="2" fillId="0" borderId="0" xfId="0" applyFont="1" applyAlignment="1">
      <alignment wrapText="1"/>
    </xf>
    <xf numFmtId="0" fontId="63" fillId="0" borderId="0" xfId="0" applyFont="1" applyAlignment="1">
      <alignment horizontal="left"/>
    </xf>
    <xf numFmtId="0" fontId="35" fillId="0" borderId="0" xfId="10" applyNumberFormat="1" applyAlignment="1" applyProtection="1"/>
    <xf numFmtId="164" fontId="0" fillId="0" borderId="36" xfId="0" applyNumberFormat="1" applyBorder="1" applyAlignment="1">
      <alignment horizontal="center" vertical="center"/>
    </xf>
    <xf numFmtId="0" fontId="0" fillId="0" borderId="0" xfId="0" applyAlignment="1">
      <alignment horizontal="left" vertical="center"/>
    </xf>
    <xf numFmtId="0" fontId="0" fillId="0" borderId="0" xfId="0" applyAlignment="1">
      <alignment horizontal="left" vertical="center" indent="1"/>
    </xf>
    <xf numFmtId="0" fontId="1" fillId="0" borderId="44" xfId="0" applyFont="1" applyBorder="1" applyAlignment="1">
      <alignment horizontal="center" wrapText="1"/>
    </xf>
    <xf numFmtId="164" fontId="0" fillId="0" borderId="44" xfId="0" applyNumberFormat="1" applyBorder="1" applyAlignment="1">
      <alignment horizontal="center"/>
    </xf>
    <xf numFmtId="164" fontId="0" fillId="0" borderId="0" xfId="0" applyNumberFormat="1" applyAlignment="1">
      <alignment horizontal="center"/>
    </xf>
    <xf numFmtId="0" fontId="63" fillId="0" borderId="10" xfId="0" applyFont="1" applyBorder="1" applyAlignment="1">
      <alignment horizontal="center" vertical="center" wrapText="1"/>
    </xf>
    <xf numFmtId="170" fontId="0" fillId="11" borderId="1" xfId="7" applyNumberFormat="1" applyFont="1" applyFill="1" applyBorder="1" applyAlignment="1">
      <alignment horizontal="right" vertical="center"/>
    </xf>
    <xf numFmtId="0" fontId="0" fillId="0" borderId="18" xfId="0" applyBorder="1"/>
    <xf numFmtId="0" fontId="0" fillId="0" borderId="0" xfId="0" applyAlignment="1">
      <alignment vertical="center" wrapText="1"/>
    </xf>
    <xf numFmtId="170" fontId="0" fillId="0" borderId="1" xfId="7" applyNumberFormat="1" applyFont="1" applyBorder="1"/>
    <xf numFmtId="170" fontId="0" fillId="0" borderId="1" xfId="7" applyNumberFormat="1" applyFont="1" applyFill="1" applyBorder="1"/>
    <xf numFmtId="0" fontId="12" fillId="4" borderId="0" xfId="0" applyFont="1" applyFill="1" applyAlignment="1">
      <alignment horizontal="center"/>
    </xf>
    <xf numFmtId="1" fontId="4" fillId="0" borderId="0" xfId="0" applyNumberFormat="1" applyFont="1" applyAlignment="1">
      <alignment horizontal="center"/>
    </xf>
    <xf numFmtId="0" fontId="1" fillId="8" borderId="0" xfId="0" applyFont="1" applyFill="1" applyAlignment="1">
      <alignment wrapText="1"/>
    </xf>
    <xf numFmtId="0" fontId="0" fillId="8" borderId="0" xfId="0" applyFill="1"/>
    <xf numFmtId="3" fontId="12" fillId="0" borderId="0" xfId="0" applyNumberFormat="1" applyFont="1" applyAlignment="1">
      <alignment horizontal="center"/>
    </xf>
    <xf numFmtId="2" fontId="12" fillId="0" borderId="0" xfId="0" applyNumberFormat="1" applyFont="1" applyAlignment="1">
      <alignment horizontal="center"/>
    </xf>
    <xf numFmtId="0" fontId="56" fillId="11" borderId="0" xfId="0" applyFont="1" applyFill="1" applyAlignment="1">
      <alignment horizontal="center"/>
    </xf>
    <xf numFmtId="165" fontId="0" fillId="0" borderId="24" xfId="0" applyNumberFormat="1" applyBorder="1"/>
    <xf numFmtId="0" fontId="25" fillId="8" borderId="0" xfId="0" applyFont="1" applyFill="1"/>
    <xf numFmtId="0" fontId="25" fillId="8" borderId="0" xfId="0" applyFont="1" applyFill="1" applyAlignment="1">
      <alignment horizontal="center"/>
    </xf>
    <xf numFmtId="0" fontId="25" fillId="8" borderId="0" xfId="0" applyFont="1" applyFill="1" applyAlignment="1">
      <alignment horizontal="right"/>
    </xf>
    <xf numFmtId="0" fontId="33" fillId="8" borderId="0" xfId="0" applyFont="1" applyFill="1" applyAlignment="1">
      <alignment horizontal="center"/>
    </xf>
    <xf numFmtId="194" fontId="0" fillId="8" borderId="0" xfId="0" applyNumberFormat="1" applyFill="1"/>
    <xf numFmtId="0" fontId="74" fillId="0" borderId="5" xfId="0" applyFont="1" applyBorder="1" applyAlignment="1">
      <alignment horizontal="center" vertical="center"/>
    </xf>
    <xf numFmtId="0" fontId="74" fillId="0" borderId="6" xfId="0" applyFont="1" applyBorder="1" applyAlignment="1">
      <alignment horizontal="center" vertical="center"/>
    </xf>
    <xf numFmtId="0" fontId="4" fillId="0" borderId="50" xfId="0" applyFont="1" applyBorder="1"/>
    <xf numFmtId="0" fontId="76" fillId="0" borderId="0" xfId="0" applyFont="1"/>
    <xf numFmtId="0" fontId="77" fillId="0" borderId="11" xfId="0" applyFont="1" applyBorder="1" applyAlignment="1">
      <alignment horizontal="center" vertical="center"/>
    </xf>
    <xf numFmtId="0" fontId="0" fillId="23" borderId="6" xfId="0" applyFill="1" applyBorder="1" applyAlignment="1">
      <alignment horizontal="center" vertical="center"/>
    </xf>
    <xf numFmtId="6" fontId="0" fillId="23" borderId="6" xfId="0" applyNumberFormat="1" applyFill="1" applyBorder="1" applyAlignment="1">
      <alignment horizontal="center" vertical="center"/>
    </xf>
    <xf numFmtId="165" fontId="0" fillId="23" borderId="6" xfId="0" applyNumberFormat="1" applyFill="1" applyBorder="1" applyAlignment="1">
      <alignment horizontal="center" vertical="center"/>
    </xf>
    <xf numFmtId="0" fontId="0" fillId="23" borderId="1" xfId="0" applyFill="1" applyBorder="1" applyAlignment="1">
      <alignment horizontal="center" vertical="center"/>
    </xf>
    <xf numFmtId="0" fontId="0" fillId="23" borderId="0" xfId="0" applyFill="1"/>
    <xf numFmtId="6" fontId="0" fillId="23" borderId="1" xfId="0" applyNumberFormat="1" applyFill="1" applyBorder="1" applyAlignment="1">
      <alignment horizontal="center" vertical="center"/>
    </xf>
    <xf numFmtId="0" fontId="0" fillId="23" borderId="12" xfId="0" applyFill="1" applyBorder="1" applyAlignment="1">
      <alignment horizontal="center" vertical="center"/>
    </xf>
    <xf numFmtId="6" fontId="16" fillId="23" borderId="12" xfId="0" applyNumberFormat="1" applyFont="1" applyFill="1" applyBorder="1" applyAlignment="1">
      <alignment horizontal="center" vertical="center"/>
    </xf>
    <xf numFmtId="0" fontId="0" fillId="23" borderId="7" xfId="0" applyFill="1" applyBorder="1" applyAlignment="1">
      <alignment horizontal="center" vertical="center"/>
    </xf>
    <xf numFmtId="0" fontId="0" fillId="23" borderId="10" xfId="0" applyFill="1" applyBorder="1" applyAlignment="1">
      <alignment horizontal="center" vertical="center"/>
    </xf>
    <xf numFmtId="0" fontId="0" fillId="23" borderId="13" xfId="0" applyFill="1" applyBorder="1" applyAlignment="1">
      <alignment horizontal="center" vertical="center"/>
    </xf>
    <xf numFmtId="44" fontId="76" fillId="0" borderId="0" xfId="0" applyNumberFormat="1" applyFont="1"/>
    <xf numFmtId="0" fontId="0" fillId="24" borderId="6" xfId="0" applyFill="1" applyBorder="1" applyAlignment="1">
      <alignment horizontal="center" vertical="center"/>
    </xf>
    <xf numFmtId="6" fontId="0" fillId="24" borderId="6" xfId="0" applyNumberFormat="1" applyFill="1" applyBorder="1" applyAlignment="1">
      <alignment horizontal="center" vertical="center"/>
    </xf>
    <xf numFmtId="0" fontId="0" fillId="24" borderId="7" xfId="0" applyFill="1" applyBorder="1" applyAlignment="1">
      <alignment horizontal="center" vertical="center"/>
    </xf>
    <xf numFmtId="0" fontId="0" fillId="24" borderId="1" xfId="0" applyFill="1" applyBorder="1" applyAlignment="1">
      <alignment horizontal="center" vertical="center"/>
    </xf>
    <xf numFmtId="0" fontId="0" fillId="24" borderId="0" xfId="0" applyFill="1"/>
    <xf numFmtId="6" fontId="0" fillId="24" borderId="1" xfId="0" applyNumberFormat="1" applyFill="1" applyBorder="1" applyAlignment="1">
      <alignment horizontal="center" vertical="center"/>
    </xf>
    <xf numFmtId="0" fontId="0" fillId="24" borderId="10" xfId="0" applyFill="1" applyBorder="1" applyAlignment="1">
      <alignment horizontal="center" vertical="center"/>
    </xf>
    <xf numFmtId="0" fontId="0" fillId="24" borderId="12" xfId="0" applyFill="1" applyBorder="1" applyAlignment="1">
      <alignment horizontal="center" vertical="center"/>
    </xf>
    <xf numFmtId="6" fontId="0" fillId="24" borderId="12" xfId="0" applyNumberFormat="1" applyFill="1" applyBorder="1" applyAlignment="1">
      <alignment horizontal="center" vertical="center"/>
    </xf>
    <xf numFmtId="0" fontId="0" fillId="24" borderId="13" xfId="0" applyFill="1" applyBorder="1" applyAlignment="1">
      <alignment horizontal="center" vertical="center"/>
    </xf>
    <xf numFmtId="0" fontId="76" fillId="24" borderId="1" xfId="0" applyFont="1" applyFill="1" applyBorder="1" applyAlignment="1">
      <alignment horizontal="center" vertical="center"/>
    </xf>
    <xf numFmtId="0" fontId="76" fillId="24" borderId="12" xfId="0" applyFont="1" applyFill="1" applyBorder="1" applyAlignment="1">
      <alignment horizontal="center" vertical="center"/>
    </xf>
    <xf numFmtId="6" fontId="76" fillId="24" borderId="12" xfId="0" applyNumberFormat="1" applyFont="1" applyFill="1" applyBorder="1" applyAlignment="1">
      <alignment horizontal="center" vertical="center"/>
    </xf>
    <xf numFmtId="0" fontId="76" fillId="24" borderId="6" xfId="0" applyFont="1" applyFill="1" applyBorder="1" applyAlignment="1">
      <alignment horizontal="center" vertical="center"/>
    </xf>
    <xf numFmtId="0" fontId="0" fillId="25" borderId="6" xfId="0" applyFill="1" applyBorder="1" applyAlignment="1">
      <alignment horizontal="center" vertical="center"/>
    </xf>
    <xf numFmtId="6" fontId="0" fillId="25" borderId="6" xfId="0" applyNumberFormat="1" applyFill="1" applyBorder="1" applyAlignment="1">
      <alignment horizontal="center" vertical="center"/>
    </xf>
    <xf numFmtId="0" fontId="76" fillId="25" borderId="6" xfId="0" applyFont="1" applyFill="1" applyBorder="1" applyAlignment="1">
      <alignment horizontal="center" vertical="center"/>
    </xf>
    <xf numFmtId="0" fontId="0" fillId="25" borderId="7" xfId="0" applyFill="1" applyBorder="1" applyAlignment="1">
      <alignment horizontal="center" vertical="center"/>
    </xf>
    <xf numFmtId="0" fontId="0" fillId="25" borderId="1" xfId="0" applyFill="1" applyBorder="1" applyAlignment="1">
      <alignment horizontal="center" vertical="center"/>
    </xf>
    <xf numFmtId="0" fontId="76" fillId="25" borderId="1" xfId="0" applyFont="1" applyFill="1" applyBorder="1" applyAlignment="1">
      <alignment horizontal="center" vertical="center"/>
    </xf>
    <xf numFmtId="0" fontId="0" fillId="25" borderId="10" xfId="0" applyFill="1" applyBorder="1" applyAlignment="1">
      <alignment horizontal="center" vertical="center"/>
    </xf>
    <xf numFmtId="0" fontId="0" fillId="25" borderId="12" xfId="0" applyFill="1" applyBorder="1" applyAlignment="1">
      <alignment horizontal="center" vertical="center"/>
    </xf>
    <xf numFmtId="0" fontId="76" fillId="25" borderId="12" xfId="0" applyFont="1" applyFill="1" applyBorder="1" applyAlignment="1">
      <alignment horizontal="center" vertical="center"/>
    </xf>
    <xf numFmtId="44" fontId="76" fillId="25" borderId="0" xfId="0" applyNumberFormat="1" applyFont="1" applyFill="1"/>
    <xf numFmtId="6" fontId="76" fillId="25" borderId="12" xfId="0" applyNumberFormat="1" applyFont="1" applyFill="1" applyBorder="1" applyAlignment="1">
      <alignment horizontal="center" vertical="center"/>
    </xf>
    <xf numFmtId="6" fontId="0" fillId="25" borderId="13" xfId="0" applyNumberFormat="1" applyFill="1" applyBorder="1" applyAlignment="1">
      <alignment horizontal="center" vertical="center"/>
    </xf>
    <xf numFmtId="0" fontId="76" fillId="0" borderId="18" xfId="0" applyFont="1" applyBorder="1"/>
    <xf numFmtId="170" fontId="0" fillId="13" borderId="0" xfId="7" applyNumberFormat="1" applyFont="1" applyFill="1" applyBorder="1"/>
    <xf numFmtId="0" fontId="0" fillId="2" borderId="3" xfId="0" applyFill="1" applyBorder="1" applyAlignment="1">
      <alignment horizontal="center"/>
    </xf>
    <xf numFmtId="0" fontId="0" fillId="2" borderId="26" xfId="0" applyFill="1" applyBorder="1" applyAlignment="1">
      <alignment horizontal="center"/>
    </xf>
    <xf numFmtId="165" fontId="0" fillId="0" borderId="52" xfId="0" applyNumberFormat="1" applyBorder="1"/>
    <xf numFmtId="165" fontId="0" fillId="0" borderId="53" xfId="0" applyNumberFormat="1" applyBorder="1"/>
    <xf numFmtId="4" fontId="41" fillId="19" borderId="1" xfId="0" applyNumberFormat="1" applyFont="1" applyFill="1" applyBorder="1" applyAlignment="1">
      <alignment horizontal="center" vertical="center" wrapText="1"/>
    </xf>
    <xf numFmtId="164" fontId="44" fillId="0" borderId="1" xfId="0" applyNumberFormat="1" applyFont="1" applyBorder="1" applyAlignment="1">
      <alignment horizontal="center" vertical="center"/>
    </xf>
    <xf numFmtId="0" fontId="40" fillId="0" borderId="1" xfId="0" applyFont="1" applyBorder="1" applyAlignment="1">
      <alignment horizontal="center"/>
    </xf>
    <xf numFmtId="7" fontId="40" fillId="0" borderId="1" xfId="0" applyNumberFormat="1" applyFont="1" applyBorder="1"/>
    <xf numFmtId="0" fontId="39" fillId="0" borderId="1" xfId="0" applyFont="1" applyBorder="1"/>
    <xf numFmtId="7" fontId="39" fillId="0" borderId="1" xfId="0" applyNumberFormat="1" applyFont="1" applyBorder="1"/>
    <xf numFmtId="164" fontId="40" fillId="0" borderId="0" xfId="0" applyNumberFormat="1" applyFont="1"/>
    <xf numFmtId="0" fontId="47" fillId="0" borderId="0" xfId="0" applyFont="1" applyAlignment="1">
      <alignment vertical="center" wrapText="1"/>
    </xf>
    <xf numFmtId="164" fontId="39" fillId="0" borderId="0" xfId="0" applyNumberFormat="1" applyFont="1"/>
    <xf numFmtId="164" fontId="41" fillId="19" borderId="1" xfId="0" applyNumberFormat="1" applyFont="1" applyFill="1" applyBorder="1" applyAlignment="1">
      <alignment horizontal="center"/>
    </xf>
    <xf numFmtId="0" fontId="0" fillId="7" borderId="0" xfId="0" applyFill="1"/>
    <xf numFmtId="165" fontId="4" fillId="0" borderId="0" xfId="0" applyNumberFormat="1" applyFont="1" applyAlignment="1">
      <alignment horizontal="center"/>
    </xf>
    <xf numFmtId="0" fontId="1" fillId="0" borderId="0" xfId="0" applyFont="1" applyAlignment="1">
      <alignment horizontal="center" wrapText="1"/>
    </xf>
    <xf numFmtId="0" fontId="0" fillId="0" borderId="44" xfId="0" applyBorder="1" applyAlignment="1">
      <alignment horizontal="center" vertical="center" wrapText="1"/>
    </xf>
    <xf numFmtId="0" fontId="0" fillId="0" borderId="51" xfId="0" applyBorder="1" applyAlignment="1">
      <alignment horizontal="center" vertical="center" wrapText="1"/>
    </xf>
    <xf numFmtId="0" fontId="0" fillId="0" borderId="44" xfId="0" applyBorder="1" applyAlignment="1">
      <alignment horizontal="center"/>
    </xf>
    <xf numFmtId="1" fontId="0" fillId="0" borderId="0" xfId="0" applyNumberFormat="1" applyAlignment="1">
      <alignment horizontal="center"/>
    </xf>
    <xf numFmtId="0" fontId="0" fillId="0" borderId="44" xfId="0" applyBorder="1" applyAlignment="1">
      <alignment horizontal="right"/>
    </xf>
    <xf numFmtId="0" fontId="0" fillId="0" borderId="22" xfId="0" applyBorder="1" applyAlignment="1">
      <alignment horizontal="center"/>
    </xf>
    <xf numFmtId="0" fontId="0" fillId="0" borderId="55" xfId="0" applyBorder="1" applyAlignment="1">
      <alignment horizontal="center"/>
    </xf>
    <xf numFmtId="0" fontId="0" fillId="0" borderId="55" xfId="0" applyBorder="1" applyAlignment="1">
      <alignment horizontal="right"/>
    </xf>
    <xf numFmtId="2" fontId="0" fillId="0" borderId="24" xfId="0" applyNumberFormat="1" applyBorder="1"/>
    <xf numFmtId="0" fontId="82" fillId="0" borderId="0" xfId="0" applyFont="1" applyAlignment="1">
      <alignment vertical="center"/>
    </xf>
    <xf numFmtId="0" fontId="83" fillId="0" borderId="0" xfId="0" applyFont="1"/>
    <xf numFmtId="0" fontId="11" fillId="0" borderId="0" xfId="0" applyFont="1" applyAlignment="1">
      <alignment horizontal="center"/>
    </xf>
    <xf numFmtId="165" fontId="0" fillId="0" borderId="0" xfId="0" applyNumberFormat="1" applyAlignment="1">
      <alignment horizontal="center"/>
    </xf>
    <xf numFmtId="0" fontId="1" fillId="8" borderId="25" xfId="0" applyFont="1" applyFill="1" applyBorder="1"/>
    <xf numFmtId="0" fontId="1" fillId="8" borderId="2" xfId="0" applyFont="1" applyFill="1" applyBorder="1"/>
    <xf numFmtId="0" fontId="1" fillId="8" borderId="23" xfId="0" applyFont="1" applyFill="1" applyBorder="1"/>
    <xf numFmtId="0" fontId="1" fillId="0" borderId="19" xfId="0" applyFont="1" applyBorder="1" applyAlignment="1">
      <alignment wrapText="1"/>
    </xf>
    <xf numFmtId="0" fontId="1" fillId="0" borderId="22" xfId="0" applyFont="1" applyBorder="1" applyAlignment="1">
      <alignment wrapText="1"/>
    </xf>
    <xf numFmtId="165" fontId="0" fillId="0" borderId="19" xfId="0" applyNumberFormat="1" applyBorder="1" applyAlignment="1">
      <alignment horizontal="center"/>
    </xf>
    <xf numFmtId="165" fontId="0" fillId="0" borderId="25" xfId="0" applyNumberFormat="1" applyBorder="1" applyAlignment="1">
      <alignment horizontal="center"/>
    </xf>
    <xf numFmtId="0" fontId="0" fillId="0" borderId="2" xfId="0" applyBorder="1" applyAlignment="1">
      <alignment horizontal="center"/>
    </xf>
    <xf numFmtId="169" fontId="0" fillId="11" borderId="1" xfId="0" applyNumberFormat="1" applyFill="1" applyBorder="1"/>
    <xf numFmtId="0" fontId="84" fillId="18" borderId="0" xfId="0" applyFont="1" applyFill="1"/>
    <xf numFmtId="0" fontId="84" fillId="18" borderId="0" xfId="0" applyFont="1" applyFill="1" applyAlignment="1">
      <alignment horizontal="center"/>
    </xf>
    <xf numFmtId="0" fontId="84" fillId="0" borderId="0" xfId="0" applyFont="1"/>
    <xf numFmtId="0" fontId="0" fillId="11" borderId="0" xfId="0" applyFill="1" applyAlignment="1">
      <alignment vertical="center"/>
    </xf>
    <xf numFmtId="0" fontId="1" fillId="11" borderId="0" xfId="0" applyFont="1" applyFill="1" applyAlignment="1">
      <alignment horizontal="center" wrapText="1"/>
    </xf>
    <xf numFmtId="0" fontId="0" fillId="14" borderId="0" xfId="0" applyFill="1" applyAlignment="1">
      <alignment horizontal="center"/>
    </xf>
    <xf numFmtId="0" fontId="0" fillId="11" borderId="0" xfId="0" applyFill="1" applyAlignment="1">
      <alignment horizontal="center" wrapText="1"/>
    </xf>
    <xf numFmtId="0" fontId="82" fillId="27" borderId="0" xfId="0" applyFont="1" applyFill="1" applyAlignment="1">
      <alignment vertical="center"/>
    </xf>
    <xf numFmtId="1" fontId="0" fillId="27" borderId="0" xfId="0" applyNumberFormat="1" applyFill="1" applyAlignment="1">
      <alignment horizontal="center" vertical="center"/>
    </xf>
    <xf numFmtId="0" fontId="0" fillId="27" borderId="0" xfId="0" applyFill="1" applyAlignment="1">
      <alignment vertical="center"/>
    </xf>
    <xf numFmtId="0" fontId="1" fillId="27" borderId="0" xfId="0" applyFont="1" applyFill="1" applyAlignment="1">
      <alignment horizontal="center" vertical="center" wrapText="1"/>
    </xf>
    <xf numFmtId="0" fontId="0" fillId="27" borderId="0" xfId="0" applyFill="1" applyAlignment="1">
      <alignment horizontal="center" vertical="center"/>
    </xf>
    <xf numFmtId="0" fontId="1" fillId="27" borderId="0" xfId="0" applyFont="1" applyFill="1" applyAlignment="1">
      <alignment horizontal="center" wrapText="1"/>
    </xf>
    <xf numFmtId="0" fontId="76" fillId="27" borderId="0" xfId="0" applyFont="1" applyFill="1" applyAlignment="1">
      <alignment horizontal="center" wrapText="1"/>
    </xf>
    <xf numFmtId="0" fontId="0" fillId="27" borderId="0" xfId="0" applyFill="1" applyAlignment="1">
      <alignment horizontal="center"/>
    </xf>
    <xf numFmtId="0" fontId="0" fillId="27" borderId="0" xfId="0" applyFill="1"/>
    <xf numFmtId="0" fontId="85" fillId="0" borderId="0" xfId="0" applyFont="1"/>
    <xf numFmtId="0" fontId="81" fillId="0" borderId="49" xfId="0" applyFont="1" applyBorder="1"/>
    <xf numFmtId="0" fontId="0" fillId="2" borderId="27" xfId="0" applyFill="1" applyBorder="1"/>
    <xf numFmtId="0" fontId="0" fillId="6" borderId="59" xfId="0" applyFill="1" applyBorder="1"/>
    <xf numFmtId="0" fontId="0" fillId="6" borderId="35" xfId="0" applyFill="1" applyBorder="1"/>
    <xf numFmtId="0" fontId="0" fillId="0" borderId="5" xfId="0" applyBorder="1"/>
    <xf numFmtId="0" fontId="0" fillId="0" borderId="6" xfId="0" applyBorder="1"/>
    <xf numFmtId="0" fontId="1" fillId="8" borderId="6" xfId="0" applyFont="1" applyFill="1" applyBorder="1" applyAlignment="1">
      <alignment horizontal="center" wrapText="1"/>
    </xf>
    <xf numFmtId="0" fontId="1" fillId="11" borderId="7" xfId="0" applyFont="1" applyFill="1" applyBorder="1" applyAlignment="1">
      <alignment wrapText="1"/>
    </xf>
    <xf numFmtId="0" fontId="0" fillId="0" borderId="60" xfId="0" applyBorder="1"/>
    <xf numFmtId="192" fontId="0" fillId="0" borderId="61" xfId="0" applyNumberFormat="1" applyBorder="1"/>
    <xf numFmtId="193" fontId="0" fillId="0" borderId="61" xfId="0" applyNumberFormat="1" applyBorder="1"/>
    <xf numFmtId="193" fontId="0" fillId="0" borderId="61" xfId="8" applyNumberFormat="1" applyFont="1" applyBorder="1"/>
    <xf numFmtId="193" fontId="0" fillId="0" borderId="31" xfId="0" applyNumberFormat="1" applyBorder="1"/>
    <xf numFmtId="0" fontId="0" fillId="0" borderId="8" xfId="0" applyBorder="1"/>
    <xf numFmtId="0" fontId="0" fillId="0" borderId="1" xfId="0" applyBorder="1" applyAlignment="1">
      <alignment horizontal="center"/>
    </xf>
    <xf numFmtId="166" fontId="0" fillId="8" borderId="1" xfId="0" applyNumberFormat="1" applyFill="1" applyBorder="1" applyAlignment="1">
      <alignment horizontal="center"/>
    </xf>
    <xf numFmtId="192" fontId="0" fillId="11" borderId="10" xfId="0" applyNumberFormat="1" applyFill="1" applyBorder="1"/>
    <xf numFmtId="0" fontId="0" fillId="0" borderId="29" xfId="0" applyBorder="1"/>
    <xf numFmtId="192" fontId="0" fillId="0" borderId="62" xfId="0" applyNumberFormat="1" applyBorder="1"/>
    <xf numFmtId="193" fontId="0" fillId="0" borderId="62" xfId="0" applyNumberFormat="1" applyBorder="1"/>
    <xf numFmtId="193" fontId="0" fillId="0" borderId="32" xfId="0" applyNumberFormat="1" applyBorder="1"/>
    <xf numFmtId="166" fontId="0" fillId="0" borderId="1" xfId="0" applyNumberFormat="1" applyBorder="1" applyAlignment="1">
      <alignment horizontal="center"/>
    </xf>
    <xf numFmtId="0" fontId="0" fillId="0" borderId="10" xfId="0" applyBorder="1"/>
    <xf numFmtId="0" fontId="0" fillId="0" borderId="11" xfId="0" applyBorder="1"/>
    <xf numFmtId="2" fontId="0" fillId="0" borderId="12" xfId="0" applyNumberFormat="1" applyBorder="1" applyAlignment="1">
      <alignment horizontal="center"/>
    </xf>
    <xf numFmtId="0" fontId="0" fillId="0" borderId="12" xfId="0" applyBorder="1"/>
    <xf numFmtId="166" fontId="0" fillId="8" borderId="12" xfId="0" applyNumberFormat="1" applyFill="1" applyBorder="1" applyAlignment="1">
      <alignment horizontal="center"/>
    </xf>
    <xf numFmtId="177" fontId="0" fillId="0" borderId="12" xfId="0" applyNumberFormat="1" applyBorder="1"/>
    <xf numFmtId="0" fontId="0" fillId="0" borderId="13" xfId="0" applyBorder="1"/>
    <xf numFmtId="0" fontId="81" fillId="0" borderId="49" xfId="0" applyFont="1" applyBorder="1" applyAlignment="1">
      <alignment horizontal="left"/>
    </xf>
    <xf numFmtId="0" fontId="0" fillId="8" borderId="1" xfId="0" applyFill="1" applyBorder="1" applyAlignment="1">
      <alignment horizontal="center"/>
    </xf>
    <xf numFmtId="193" fontId="0" fillId="11" borderId="10" xfId="0" applyNumberFormat="1" applyFill="1" applyBorder="1"/>
    <xf numFmtId="0" fontId="0" fillId="8" borderId="12" xfId="0" applyFill="1" applyBorder="1" applyAlignment="1">
      <alignment horizontal="center"/>
    </xf>
    <xf numFmtId="2" fontId="0" fillId="0" borderId="12" xfId="0" applyNumberFormat="1" applyBorder="1"/>
    <xf numFmtId="187" fontId="15" fillId="0" borderId="0" xfId="0" applyNumberFormat="1" applyFont="1" applyAlignment="1">
      <alignment horizontal="center"/>
    </xf>
    <xf numFmtId="0" fontId="15" fillId="0" borderId="0" xfId="0" applyFont="1" applyAlignment="1">
      <alignment horizontal="center"/>
    </xf>
    <xf numFmtId="1" fontId="0" fillId="0" borderId="44" xfId="0" applyNumberFormat="1" applyBorder="1" applyAlignment="1">
      <alignment horizontal="center"/>
    </xf>
    <xf numFmtId="44" fontId="76" fillId="25" borderId="24" xfId="0" applyNumberFormat="1" applyFont="1" applyFill="1" applyBorder="1"/>
    <xf numFmtId="0" fontId="0" fillId="0" borderId="0" xfId="0" quotePrefix="1" applyAlignment="1">
      <alignment horizontal="center"/>
    </xf>
    <xf numFmtId="0" fontId="0" fillId="2" borderId="19" xfId="0" applyFill="1" applyBorder="1" applyAlignment="1">
      <alignment wrapText="1"/>
    </xf>
    <xf numFmtId="14" fontId="0" fillId="0" borderId="0" xfId="0" applyNumberFormat="1"/>
    <xf numFmtId="43" fontId="12" fillId="0" borderId="1" xfId="0" applyNumberFormat="1" applyFont="1" applyBorder="1" applyAlignment="1">
      <alignment horizontal="center"/>
    </xf>
    <xf numFmtId="9" fontId="12" fillId="0" borderId="1" xfId="0" applyNumberFormat="1" applyFont="1" applyBorder="1"/>
    <xf numFmtId="170" fontId="12" fillId="0" borderId="1" xfId="0" applyNumberFormat="1" applyFont="1" applyBorder="1"/>
    <xf numFmtId="2" fontId="12" fillId="0" borderId="15" xfId="0" applyNumberFormat="1" applyFont="1" applyBorder="1"/>
    <xf numFmtId="43" fontId="1" fillId="0" borderId="0" xfId="8" applyFont="1" applyFill="1"/>
    <xf numFmtId="170" fontId="1" fillId="0" borderId="0" xfId="0" applyNumberFormat="1" applyFont="1"/>
    <xf numFmtId="0" fontId="4" fillId="7" borderId="0" xfId="9" applyFont="1" applyFill="1"/>
    <xf numFmtId="0" fontId="0" fillId="7" borderId="0" xfId="0" applyFill="1" applyAlignment="1">
      <alignment horizontal="center"/>
    </xf>
    <xf numFmtId="4" fontId="0" fillId="7" borderId="0" xfId="0" applyNumberFormat="1" applyFill="1"/>
    <xf numFmtId="170" fontId="0" fillId="0" borderId="0" xfId="7" applyNumberFormat="1" applyFont="1" applyBorder="1"/>
    <xf numFmtId="175" fontId="4" fillId="0" borderId="0" xfId="0" applyNumberFormat="1" applyFont="1" applyAlignment="1">
      <alignment horizontal="center"/>
    </xf>
    <xf numFmtId="0" fontId="11" fillId="8" borderId="0" xfId="0" applyFont="1" applyFill="1"/>
    <xf numFmtId="0" fontId="11" fillId="8" borderId="0" xfId="0" applyFont="1" applyFill="1" applyAlignment="1">
      <alignment horizontal="center"/>
    </xf>
    <xf numFmtId="0" fontId="11" fillId="8" borderId="0" xfId="0" applyFont="1" applyFill="1" applyAlignment="1">
      <alignment horizontal="center" wrapText="1"/>
    </xf>
    <xf numFmtId="0" fontId="1" fillId="8" borderId="0" xfId="0" applyFont="1" applyFill="1" applyAlignment="1">
      <alignment horizontal="center" wrapText="1"/>
    </xf>
    <xf numFmtId="0" fontId="1" fillId="8" borderId="0" xfId="0" applyFont="1" applyFill="1"/>
    <xf numFmtId="1" fontId="0" fillId="8" borderId="0" xfId="0" applyNumberFormat="1" applyFill="1"/>
    <xf numFmtId="0" fontId="11" fillId="0" borderId="0" xfId="0" applyFont="1" applyAlignment="1">
      <alignment horizontal="center" wrapText="1"/>
    </xf>
    <xf numFmtId="0" fontId="87" fillId="0" borderId="0" xfId="0" applyFont="1" applyAlignment="1">
      <alignment horizontal="center"/>
    </xf>
    <xf numFmtId="3" fontId="87" fillId="0" borderId="0" xfId="0" applyNumberFormat="1" applyFont="1" applyAlignment="1">
      <alignment horizontal="center" wrapText="1"/>
    </xf>
    <xf numFmtId="2" fontId="87" fillId="0" borderId="0" xfId="0" applyNumberFormat="1" applyFont="1" applyAlignment="1">
      <alignment horizontal="center" wrapText="1"/>
    </xf>
    <xf numFmtId="37" fontId="0" fillId="0" borderId="0" xfId="8" applyNumberFormat="1" applyFont="1"/>
    <xf numFmtId="3" fontId="0" fillId="0" borderId="0" xfId="0" applyNumberFormat="1" applyAlignment="1">
      <alignment horizontal="center" wrapText="1"/>
    </xf>
    <xf numFmtId="2" fontId="0" fillId="0" borderId="0" xfId="0" applyNumberFormat="1" applyAlignment="1">
      <alignment horizontal="center" wrapText="1"/>
    </xf>
    <xf numFmtId="37" fontId="0" fillId="0" borderId="0" xfId="8" applyNumberFormat="1" applyFont="1" applyFill="1"/>
    <xf numFmtId="1" fontId="4" fillId="13" borderId="0" xfId="0" applyNumberFormat="1" applyFont="1" applyFill="1" applyAlignment="1">
      <alignment horizontal="center"/>
    </xf>
    <xf numFmtId="0" fontId="11" fillId="13" borderId="0" xfId="0" applyFont="1" applyFill="1"/>
    <xf numFmtId="0" fontId="11" fillId="13" borderId="0" xfId="0" applyFont="1" applyFill="1" applyAlignment="1">
      <alignment horizontal="center"/>
    </xf>
    <xf numFmtId="0" fontId="1" fillId="13" borderId="0" xfId="0" applyFont="1" applyFill="1"/>
    <xf numFmtId="0" fontId="1" fillId="13" borderId="0" xfId="0" applyFont="1" applyFill="1" applyAlignment="1">
      <alignment horizontal="center" wrapText="1"/>
    </xf>
    <xf numFmtId="0" fontId="1" fillId="13" borderId="0" xfId="0" applyFont="1" applyFill="1" applyAlignment="1">
      <alignment wrapText="1"/>
    </xf>
    <xf numFmtId="0" fontId="0" fillId="13" borderId="0" xfId="0" applyFill="1"/>
    <xf numFmtId="0" fontId="88" fillId="0" borderId="0" xfId="0" applyFont="1"/>
    <xf numFmtId="2" fontId="87" fillId="0" borderId="0" xfId="0" applyNumberFormat="1" applyFont="1" applyAlignment="1">
      <alignment horizontal="center"/>
    </xf>
    <xf numFmtId="170" fontId="0" fillId="0" borderId="0" xfId="7" applyNumberFormat="1" applyFont="1" applyAlignment="1">
      <alignment horizontal="center"/>
    </xf>
    <xf numFmtId="2" fontId="0" fillId="0" borderId="0" xfId="0" applyNumberFormat="1" applyAlignment="1">
      <alignment horizontal="center"/>
    </xf>
    <xf numFmtId="3" fontId="1" fillId="0" borderId="0" xfId="0" applyNumberFormat="1" applyFont="1" applyAlignment="1">
      <alignment horizontal="center" wrapText="1"/>
    </xf>
    <xf numFmtId="1" fontId="1" fillId="0" borderId="0" xfId="0" applyNumberFormat="1" applyFont="1"/>
    <xf numFmtId="1" fontId="87" fillId="0" borderId="0" xfId="0" applyNumberFormat="1" applyFont="1" applyAlignment="1">
      <alignment horizontal="center"/>
    </xf>
    <xf numFmtId="0" fontId="18" fillId="7" borderId="0" xfId="0" applyFont="1" applyFill="1"/>
    <xf numFmtId="9" fontId="87" fillId="0" borderId="0" xfId="7" applyFont="1" applyAlignment="1">
      <alignment horizontal="center" wrapText="1"/>
    </xf>
    <xf numFmtId="1" fontId="0" fillId="0" borderId="0" xfId="0" applyNumberFormat="1" applyAlignment="1">
      <alignment horizontal="left"/>
    </xf>
    <xf numFmtId="0" fontId="0" fillId="5" borderId="1" xfId="0" applyFill="1" applyBorder="1" applyAlignment="1">
      <alignment shrinkToFit="1"/>
    </xf>
    <xf numFmtId="0" fontId="0" fillId="5" borderId="1" xfId="0" applyFill="1" applyBorder="1" applyAlignment="1">
      <alignment horizontal="left"/>
    </xf>
    <xf numFmtId="177" fontId="0" fillId="11" borderId="1" xfId="8" applyNumberFormat="1" applyFont="1" applyFill="1" applyBorder="1"/>
    <xf numFmtId="0" fontId="0" fillId="0" borderId="1" xfId="7" applyNumberFormat="1" applyFont="1" applyBorder="1"/>
    <xf numFmtId="9" fontId="0" fillId="0" borderId="0" xfId="7" applyFont="1" applyFill="1" applyBorder="1"/>
    <xf numFmtId="0" fontId="0" fillId="4" borderId="0" xfId="0" applyFill="1" applyAlignment="1">
      <alignment horizontal="center"/>
    </xf>
    <xf numFmtId="0" fontId="4" fillId="11" borderId="1" xfId="0" applyFont="1" applyFill="1" applyBorder="1" applyAlignment="1">
      <alignment horizontal="right"/>
    </xf>
    <xf numFmtId="9" fontId="40" fillId="0" borderId="9" xfId="0" applyNumberFormat="1" applyFont="1" applyBorder="1"/>
    <xf numFmtId="0" fontId="40" fillId="0" borderId="15" xfId="0" applyFont="1" applyBorder="1"/>
    <xf numFmtId="2" fontId="40" fillId="0" borderId="9" xfId="0" applyNumberFormat="1" applyFont="1" applyBorder="1"/>
    <xf numFmtId="0" fontId="86" fillId="0" borderId="0" xfId="0" applyFont="1"/>
    <xf numFmtId="0" fontId="89" fillId="0" borderId="0" xfId="0" applyFont="1"/>
    <xf numFmtId="4" fontId="0" fillId="0" borderId="24" xfId="0" applyNumberFormat="1" applyBorder="1"/>
    <xf numFmtId="0" fontId="4" fillId="0" borderId="1" xfId="0" applyFont="1" applyBorder="1"/>
    <xf numFmtId="164" fontId="40" fillId="0" borderId="1" xfId="0" applyNumberFormat="1" applyFont="1" applyBorder="1" applyAlignment="1">
      <alignment horizontal="center" vertical="center"/>
    </xf>
    <xf numFmtId="0" fontId="40" fillId="0" borderId="1" xfId="0" applyFont="1" applyBorder="1" applyAlignment="1">
      <alignment horizontal="left" vertical="center"/>
    </xf>
    <xf numFmtId="164" fontId="40" fillId="0" borderId="1" xfId="0" applyNumberFormat="1" applyFont="1" applyBorder="1" applyAlignment="1">
      <alignment horizontal="right" vertical="center"/>
    </xf>
    <xf numFmtId="0" fontId="40" fillId="0" borderId="0" xfId="0" applyFont="1" applyAlignment="1">
      <alignment vertical="center"/>
    </xf>
    <xf numFmtId="0" fontId="40" fillId="0" borderId="1" xfId="0" applyFont="1" applyBorder="1" applyAlignment="1">
      <alignment horizontal="center" vertical="center" wrapText="1"/>
    </xf>
    <xf numFmtId="2" fontId="40" fillId="0" borderId="1" xfId="0" applyNumberFormat="1" applyFont="1" applyBorder="1" applyAlignment="1">
      <alignment horizontal="right" vertical="center"/>
    </xf>
    <xf numFmtId="1" fontId="40" fillId="0" borderId="1" xfId="0" applyNumberFormat="1" applyFont="1" applyBorder="1" applyAlignment="1">
      <alignment horizontal="center"/>
    </xf>
    <xf numFmtId="9" fontId="40" fillId="0" borderId="1" xfId="7" applyFont="1" applyBorder="1" applyAlignment="1">
      <alignment horizontal="center"/>
    </xf>
    <xf numFmtId="2" fontId="40" fillId="0" borderId="1" xfId="7" applyNumberFormat="1" applyFont="1" applyBorder="1" applyAlignment="1">
      <alignment horizontal="center"/>
    </xf>
    <xf numFmtId="164" fontId="40" fillId="0" borderId="1" xfId="0" applyNumberFormat="1" applyFont="1" applyBorder="1" applyAlignment="1">
      <alignment horizontal="center"/>
    </xf>
    <xf numFmtId="7" fontId="40" fillId="0" borderId="1" xfId="0" applyNumberFormat="1" applyFont="1" applyBorder="1" applyAlignment="1">
      <alignment horizontal="center"/>
    </xf>
    <xf numFmtId="4" fontId="40" fillId="0" borderId="1" xfId="0" applyNumberFormat="1" applyFont="1" applyBorder="1" applyAlignment="1">
      <alignment horizontal="center"/>
    </xf>
    <xf numFmtId="169" fontId="40" fillId="0" borderId="1" xfId="0" applyNumberFormat="1" applyFont="1" applyBorder="1" applyAlignment="1">
      <alignment horizontal="center"/>
    </xf>
    <xf numFmtId="7" fontId="40" fillId="0" borderId="0" xfId="0" applyNumberFormat="1" applyFont="1" applyAlignment="1">
      <alignment horizontal="center"/>
    </xf>
    <xf numFmtId="4" fontId="40" fillId="0" borderId="0" xfId="0" applyNumberFormat="1" applyFont="1" applyAlignment="1">
      <alignment horizontal="center"/>
    </xf>
    <xf numFmtId="164" fontId="40" fillId="0" borderId="1" xfId="0" applyNumberFormat="1" applyFont="1" applyBorder="1" applyAlignment="1">
      <alignment horizontal="left"/>
    </xf>
    <xf numFmtId="0" fontId="40" fillId="0" borderId="1" xfId="0" applyFont="1" applyBorder="1" applyAlignment="1">
      <alignment horizontal="left"/>
    </xf>
    <xf numFmtId="2" fontId="40" fillId="0" borderId="1" xfId="0" applyNumberFormat="1" applyFont="1" applyBorder="1" applyAlignment="1">
      <alignment horizontal="center"/>
    </xf>
    <xf numFmtId="1" fontId="40" fillId="0" borderId="1" xfId="7" applyNumberFormat="1" applyFont="1" applyBorder="1" applyAlignment="1">
      <alignment horizontal="center"/>
    </xf>
    <xf numFmtId="0" fontId="40" fillId="0" borderId="1" xfId="0" applyFont="1" applyBorder="1" applyAlignment="1">
      <alignment horizontal="left" vertical="center" wrapText="1"/>
    </xf>
    <xf numFmtId="170" fontId="40" fillId="0" borderId="1" xfId="7" applyNumberFormat="1" applyFont="1" applyFill="1" applyBorder="1" applyAlignment="1">
      <alignment horizontal="center" vertical="center"/>
    </xf>
    <xf numFmtId="2" fontId="40" fillId="0" borderId="1" xfId="0" applyNumberFormat="1" applyFont="1" applyBorder="1" applyAlignment="1">
      <alignment horizontal="center" vertical="center"/>
    </xf>
    <xf numFmtId="0" fontId="93" fillId="9" borderId="0" xfId="0" applyFont="1" applyFill="1"/>
    <xf numFmtId="0" fontId="93" fillId="0" borderId="0" xfId="0" applyFont="1"/>
    <xf numFmtId="0" fontId="35" fillId="0" borderId="0" xfId="10" applyAlignment="1" applyProtection="1"/>
    <xf numFmtId="0" fontId="66" fillId="0" borderId="24" xfId="20" applyBorder="1" applyAlignment="1" applyProtection="1"/>
    <xf numFmtId="170" fontId="6" fillId="0" borderId="7" xfId="7" applyNumberFormat="1" applyFont="1" applyBorder="1" applyAlignment="1">
      <alignment horizontal="center" vertical="center"/>
    </xf>
    <xf numFmtId="9" fontId="0" fillId="0" borderId="0" xfId="7" applyFont="1" applyBorder="1" applyAlignment="1">
      <alignment horizontal="center" wrapText="1"/>
    </xf>
    <xf numFmtId="170" fontId="0" fillId="0" borderId="0" xfId="7" applyNumberFormat="1" applyFont="1" applyBorder="1" applyAlignment="1">
      <alignment horizontal="center" vertical="center"/>
    </xf>
    <xf numFmtId="9" fontId="0" fillId="0" borderId="0" xfId="7" applyFont="1" applyBorder="1" applyAlignment="1">
      <alignment wrapText="1"/>
    </xf>
    <xf numFmtId="0" fontId="35" fillId="0" borderId="24" xfId="21" applyBorder="1"/>
    <xf numFmtId="0" fontId="66" fillId="0" borderId="0" xfId="20" applyAlignment="1" applyProtection="1"/>
    <xf numFmtId="0" fontId="66" fillId="0" borderId="0" xfId="20" applyAlignment="1" applyProtection="1">
      <alignment vertical="center"/>
    </xf>
    <xf numFmtId="0" fontId="63" fillId="0" borderId="0" xfId="0" applyFont="1" applyAlignment="1">
      <alignment horizontal="right" vertical="center"/>
    </xf>
    <xf numFmtId="170" fontId="63" fillId="0" borderId="10" xfId="7" applyNumberFormat="1" applyFont="1" applyBorder="1" applyAlignment="1">
      <alignment horizontal="center" vertical="center"/>
    </xf>
    <xf numFmtId="164" fontId="0" fillId="0" borderId="10" xfId="0" applyNumberFormat="1" applyBorder="1" applyAlignment="1">
      <alignment horizontal="center" vertical="center"/>
    </xf>
    <xf numFmtId="0" fontId="1" fillId="0" borderId="0" xfId="0" applyFont="1" applyAlignment="1">
      <alignment vertical="center" wrapText="1"/>
    </xf>
    <xf numFmtId="0" fontId="1" fillId="0" borderId="0" xfId="0" applyFont="1" applyAlignment="1">
      <alignment horizontal="center" vertical="center" wrapText="1"/>
    </xf>
    <xf numFmtId="165" fontId="0" fillId="0" borderId="0" xfId="0" applyNumberFormat="1" applyAlignment="1">
      <alignment horizontal="center" vertical="center"/>
    </xf>
    <xf numFmtId="165" fontId="1" fillId="0" borderId="0" xfId="0" applyNumberFormat="1" applyFont="1" applyAlignment="1">
      <alignment horizontal="center" vertical="center" wrapText="1"/>
    </xf>
    <xf numFmtId="0" fontId="2" fillId="0" borderId="0" xfId="22" applyFont="1" applyAlignment="1">
      <alignment vertical="center"/>
    </xf>
    <xf numFmtId="6" fontId="4" fillId="0" borderId="1" xfId="22" applyNumberFormat="1" applyFont="1" applyBorder="1" applyAlignment="1">
      <alignment horizontal="center"/>
    </xf>
    <xf numFmtId="6" fontId="4" fillId="0" borderId="10" xfId="22" applyNumberFormat="1" applyFont="1" applyBorder="1" applyAlignment="1">
      <alignment horizontal="center"/>
    </xf>
    <xf numFmtId="6" fontId="4" fillId="0" borderId="0" xfId="22" applyNumberFormat="1" applyFont="1" applyAlignment="1">
      <alignment horizontal="center"/>
    </xf>
    <xf numFmtId="196" fontId="0" fillId="0" borderId="0" xfId="0" applyNumberFormat="1" applyAlignment="1">
      <alignment horizontal="center"/>
    </xf>
    <xf numFmtId="6" fontId="0" fillId="0" borderId="0" xfId="0" applyNumberFormat="1" applyAlignment="1">
      <alignment horizontal="center"/>
    </xf>
    <xf numFmtId="0" fontId="35" fillId="0" borderId="0" xfId="23" applyFont="1" applyAlignment="1" applyProtection="1">
      <alignment vertical="center"/>
    </xf>
    <xf numFmtId="0" fontId="0" fillId="0" borderId="0" xfId="22" applyFont="1"/>
    <xf numFmtId="0" fontId="38" fillId="0" borderId="0" xfId="22" applyFont="1"/>
    <xf numFmtId="0" fontId="35" fillId="0" borderId="0" xfId="23" applyFont="1" applyAlignment="1" applyProtection="1"/>
    <xf numFmtId="0" fontId="4" fillId="0" borderId="0" xfId="22" applyFont="1" applyAlignment="1">
      <alignment vertical="center"/>
    </xf>
    <xf numFmtId="0" fontId="4" fillId="0" borderId="0" xfId="22" applyFont="1"/>
    <xf numFmtId="0" fontId="4" fillId="0" borderId="0" xfId="22" applyFont="1" applyAlignment="1">
      <alignment wrapText="1"/>
    </xf>
    <xf numFmtId="6" fontId="63" fillId="0" borderId="0" xfId="0" applyNumberFormat="1" applyFont="1" applyAlignment="1">
      <alignment horizontal="center"/>
    </xf>
    <xf numFmtId="0" fontId="1" fillId="13" borderId="5" xfId="22" applyFont="1" applyFill="1" applyBorder="1" applyAlignment="1">
      <alignment horizontal="center" vertical="center" wrapText="1"/>
    </xf>
    <xf numFmtId="0" fontId="1" fillId="13" borderId="7" xfId="22" applyFont="1" applyFill="1" applyBorder="1" applyAlignment="1">
      <alignment horizontal="center" vertical="center" wrapText="1"/>
    </xf>
    <xf numFmtId="0" fontId="4" fillId="0" borderId="8" xfId="22" applyFont="1" applyBorder="1" applyAlignment="1">
      <alignment horizontal="center"/>
    </xf>
    <xf numFmtId="2" fontId="4" fillId="0" borderId="10" xfId="22" applyNumberFormat="1" applyFont="1" applyBorder="1" applyAlignment="1">
      <alignment horizontal="center"/>
    </xf>
    <xf numFmtId="0" fontId="35" fillId="0" borderId="0" xfId="21" applyAlignment="1">
      <alignment wrapText="1"/>
    </xf>
    <xf numFmtId="0" fontId="66" fillId="0" borderId="0" xfId="23" applyFill="1" applyBorder="1" applyAlignment="1" applyProtection="1">
      <alignment vertical="center"/>
    </xf>
    <xf numFmtId="2" fontId="4" fillId="0" borderId="36" xfId="22" applyNumberFormat="1" applyFont="1" applyBorder="1" applyAlignment="1">
      <alignment horizontal="center"/>
    </xf>
    <xf numFmtId="0" fontId="94" fillId="0" borderId="0" xfId="0" applyFont="1" applyAlignment="1">
      <alignment horizontal="right" vertical="center"/>
    </xf>
    <xf numFmtId="2" fontId="4" fillId="0" borderId="13" xfId="22" applyNumberFormat="1" applyFont="1" applyBorder="1" applyAlignment="1">
      <alignment horizontal="center"/>
    </xf>
    <xf numFmtId="0" fontId="66" fillId="0" borderId="0" xfId="20" applyAlignment="1" applyProtection="1">
      <alignment vertical="top"/>
    </xf>
    <xf numFmtId="0" fontId="6" fillId="0" borderId="33" xfId="22" applyFont="1" applyBorder="1" applyAlignment="1">
      <alignment horizontal="center" vertical="center" wrapText="1"/>
    </xf>
    <xf numFmtId="189" fontId="4" fillId="0" borderId="36" xfId="22" applyNumberFormat="1" applyFont="1" applyBorder="1" applyAlignment="1">
      <alignment horizontal="center" vertical="center"/>
    </xf>
    <xf numFmtId="0" fontId="1" fillId="0" borderId="8" xfId="22" applyFont="1" applyBorder="1" applyAlignment="1">
      <alignment horizontal="center" vertical="center" wrapText="1"/>
    </xf>
    <xf numFmtId="0" fontId="1" fillId="0" borderId="10" xfId="22" applyFont="1" applyBorder="1" applyAlignment="1">
      <alignment horizontal="center" vertical="center" wrapText="1"/>
    </xf>
    <xf numFmtId="0" fontId="4" fillId="0" borderId="33" xfId="22" applyFont="1" applyBorder="1" applyAlignment="1">
      <alignment horizontal="center" vertical="center" wrapText="1"/>
    </xf>
    <xf numFmtId="164" fontId="4" fillId="0" borderId="36" xfId="22" applyNumberFormat="1" applyFont="1" applyBorder="1" applyAlignment="1">
      <alignment horizontal="center" vertical="center"/>
    </xf>
    <xf numFmtId="0" fontId="4" fillId="0" borderId="11" xfId="22" applyFont="1" applyBorder="1" applyAlignment="1">
      <alignment horizontal="center" vertical="center" wrapText="1"/>
    </xf>
    <xf numFmtId="164" fontId="4" fillId="0" borderId="13" xfId="22" applyNumberFormat="1" applyFont="1" applyBorder="1" applyAlignment="1">
      <alignment horizontal="center" vertical="center"/>
    </xf>
    <xf numFmtId="0" fontId="35" fillId="0" borderId="0" xfId="21"/>
    <xf numFmtId="0" fontId="95" fillId="0" borderId="0" xfId="24"/>
    <xf numFmtId="0" fontId="4" fillId="0" borderId="8" xfId="22" applyFont="1" applyBorder="1" applyAlignment="1">
      <alignment horizontal="center" vertical="center" wrapText="1"/>
    </xf>
    <xf numFmtId="164" fontId="4" fillId="0" borderId="10" xfId="22" applyNumberFormat="1" applyFont="1" applyBorder="1" applyAlignment="1">
      <alignment horizontal="center" vertical="center"/>
    </xf>
    <xf numFmtId="0" fontId="1" fillId="13" borderId="18" xfId="22" applyFont="1" applyFill="1" applyBorder="1" applyAlignment="1">
      <alignment horizontal="center" vertical="center" wrapText="1"/>
    </xf>
    <xf numFmtId="0" fontId="1" fillId="13" borderId="42" xfId="22" applyFont="1" applyFill="1" applyBorder="1" applyAlignment="1">
      <alignment horizontal="center" vertical="center" wrapText="1"/>
    </xf>
    <xf numFmtId="164" fontId="4" fillId="0" borderId="1" xfId="22" applyNumberFormat="1" applyFont="1" applyBorder="1" applyAlignment="1">
      <alignment horizontal="center" vertical="center"/>
    </xf>
    <xf numFmtId="164" fontId="4" fillId="0" borderId="16" xfId="22" applyNumberFormat="1" applyFont="1" applyBorder="1" applyAlignment="1">
      <alignment horizontal="center" vertical="center"/>
    </xf>
    <xf numFmtId="164" fontId="6" fillId="0" borderId="16" xfId="22" applyNumberFormat="1" applyFont="1" applyBorder="1" applyAlignment="1">
      <alignment horizontal="center" vertical="center"/>
    </xf>
    <xf numFmtId="164" fontId="4" fillId="0" borderId="12" xfId="22" applyNumberFormat="1" applyFont="1" applyBorder="1" applyAlignment="1">
      <alignment horizontal="center" vertical="center"/>
    </xf>
    <xf numFmtId="164" fontId="4" fillId="0" borderId="47" xfId="22" applyNumberFormat="1" applyFont="1" applyBorder="1" applyAlignment="1">
      <alignment horizontal="center" vertical="center"/>
    </xf>
    <xf numFmtId="0" fontId="35" fillId="0" borderId="0" xfId="21" applyBorder="1"/>
    <xf numFmtId="0" fontId="36" fillId="0" borderId="0" xfId="22" applyFont="1"/>
    <xf numFmtId="0" fontId="10" fillId="0" borderId="0" xfId="22"/>
    <xf numFmtId="0" fontId="10" fillId="0" borderId="0" xfId="22" applyAlignment="1">
      <alignment vertical="center"/>
    </xf>
    <xf numFmtId="0" fontId="37" fillId="0" borderId="0" xfId="22" applyFont="1"/>
    <xf numFmtId="0" fontId="66" fillId="0" borderId="0" xfId="23" applyBorder="1" applyAlignment="1" applyProtection="1"/>
    <xf numFmtId="0" fontId="71" fillId="0" borderId="0" xfId="22" applyFont="1"/>
    <xf numFmtId="0" fontId="1" fillId="13" borderId="6" xfId="22" applyFont="1" applyFill="1" applyBorder="1" applyAlignment="1">
      <alignment horizontal="center" vertical="center" wrapText="1"/>
    </xf>
    <xf numFmtId="0" fontId="2" fillId="0" borderId="0" xfId="22" applyFont="1"/>
    <xf numFmtId="0" fontId="1" fillId="13" borderId="1" xfId="22" applyFont="1" applyFill="1" applyBorder="1" applyAlignment="1">
      <alignment horizontal="center" vertical="center" wrapText="1"/>
    </xf>
    <xf numFmtId="0" fontId="1" fillId="13" borderId="10" xfId="22" applyFont="1" applyFill="1" applyBorder="1" applyAlignment="1">
      <alignment horizontal="center" vertical="center" wrapText="1"/>
    </xf>
    <xf numFmtId="0" fontId="35" fillId="0" borderId="0" xfId="21" applyBorder="1" applyAlignment="1" applyProtection="1"/>
    <xf numFmtId="0" fontId="6" fillId="0" borderId="37" xfId="22" applyFont="1" applyBorder="1" applyAlignment="1">
      <alignment horizontal="center" vertical="center" wrapText="1"/>
    </xf>
    <xf numFmtId="164" fontId="4" fillId="0" borderId="17" xfId="22" applyNumberFormat="1" applyFont="1" applyBorder="1" applyAlignment="1">
      <alignment horizontal="center" vertical="center"/>
    </xf>
    <xf numFmtId="164" fontId="4" fillId="0" borderId="38" xfId="22" applyNumberFormat="1" applyFont="1" applyBorder="1" applyAlignment="1">
      <alignment horizontal="center" vertical="center"/>
    </xf>
    <xf numFmtId="0" fontId="6" fillId="0" borderId="11" xfId="22" applyFont="1" applyBorder="1" applyAlignment="1">
      <alignment horizontal="center" vertical="center" wrapText="1"/>
    </xf>
    <xf numFmtId="0" fontId="10" fillId="0" borderId="0" xfId="22" applyAlignment="1">
      <alignment horizontal="left" wrapText="1"/>
    </xf>
    <xf numFmtId="164" fontId="10" fillId="0" borderId="0" xfId="22" applyNumberFormat="1" applyAlignment="1">
      <alignment horizontal="center" vertical="center"/>
    </xf>
    <xf numFmtId="0" fontId="10" fillId="0" borderId="0" xfId="22" applyAlignment="1">
      <alignment vertical="top" wrapText="1"/>
    </xf>
    <xf numFmtId="0" fontId="95" fillId="0" borderId="0" xfId="24" applyAlignment="1">
      <alignment vertical="center"/>
    </xf>
    <xf numFmtId="0" fontId="0" fillId="0" borderId="33" xfId="22" applyFont="1" applyBorder="1" applyAlignment="1">
      <alignment horizontal="center" vertical="center" wrapText="1"/>
    </xf>
    <xf numFmtId="188" fontId="4" fillId="0" borderId="1" xfId="22" applyNumberFormat="1" applyFont="1" applyBorder="1" applyAlignment="1">
      <alignment horizontal="center" vertical="center"/>
    </xf>
    <xf numFmtId="188" fontId="4" fillId="0" borderId="12" xfId="22" applyNumberFormat="1" applyFont="1" applyBorder="1" applyAlignment="1">
      <alignment horizontal="center" vertical="center"/>
    </xf>
    <xf numFmtId="0" fontId="4" fillId="0" borderId="0" xfId="22" applyFont="1" applyAlignment="1">
      <alignment horizontal="left" wrapText="1"/>
    </xf>
    <xf numFmtId="188" fontId="4" fillId="0" borderId="0" xfId="22" applyNumberFormat="1" applyFont="1" applyAlignment="1">
      <alignment horizontal="center" vertical="center"/>
    </xf>
    <xf numFmtId="164" fontId="4" fillId="0" borderId="0" xfId="22" applyNumberFormat="1" applyFont="1" applyAlignment="1">
      <alignment horizontal="center" vertical="center"/>
    </xf>
    <xf numFmtId="191" fontId="63" fillId="0" borderId="10" xfId="7" applyNumberFormat="1" applyFont="1" applyBorder="1" applyAlignment="1">
      <alignment horizontal="center" vertical="center" wrapText="1"/>
    </xf>
    <xf numFmtId="170" fontId="63" fillId="0" borderId="10" xfId="7" applyNumberFormat="1" applyFont="1" applyBorder="1" applyAlignment="1">
      <alignment horizontal="center" vertical="center" wrapText="1"/>
    </xf>
    <xf numFmtId="9" fontId="63" fillId="0" borderId="10" xfId="7" applyFont="1" applyBorder="1" applyAlignment="1">
      <alignment horizontal="center" vertical="center" wrapText="1"/>
    </xf>
    <xf numFmtId="9" fontId="63" fillId="0" borderId="13" xfId="7" applyFont="1" applyBorder="1" applyAlignment="1">
      <alignment horizontal="center" vertical="center" wrapText="1"/>
    </xf>
    <xf numFmtId="0" fontId="1" fillId="0" borderId="0" xfId="22" applyFont="1" applyAlignment="1">
      <alignment vertical="center" wrapText="1"/>
    </xf>
    <xf numFmtId="0" fontId="1" fillId="0" borderId="0" xfId="22" applyFont="1" applyAlignment="1">
      <alignment horizontal="center" vertical="center" wrapText="1"/>
    </xf>
    <xf numFmtId="0" fontId="4" fillId="0" borderId="8" xfId="22" applyFont="1" applyBorder="1" applyAlignment="1">
      <alignment horizontal="center" wrapText="1"/>
    </xf>
    <xf numFmtId="188" fontId="4" fillId="0" borderId="1" xfId="22" applyNumberFormat="1" applyFont="1" applyBorder="1" applyAlignment="1">
      <alignment horizontal="center"/>
    </xf>
    <xf numFmtId="189" fontId="4" fillId="0" borderId="1" xfId="22" applyNumberFormat="1" applyFont="1" applyBorder="1" applyAlignment="1">
      <alignment horizontal="center"/>
    </xf>
    <xf numFmtId="188" fontId="4" fillId="0" borderId="10" xfId="22" applyNumberFormat="1" applyFont="1" applyBorder="1" applyAlignment="1">
      <alignment horizontal="center"/>
    </xf>
    <xf numFmtId="188" fontId="4" fillId="0" borderId="0" xfId="22" applyNumberFormat="1" applyFont="1" applyAlignment="1">
      <alignment horizontal="center"/>
    </xf>
    <xf numFmtId="0" fontId="35" fillId="0" borderId="0" xfId="21" applyAlignment="1" applyProtection="1"/>
    <xf numFmtId="0" fontId="4" fillId="0" borderId="11" xfId="22" applyFont="1" applyBorder="1" applyAlignment="1">
      <alignment horizontal="center" wrapText="1"/>
    </xf>
    <xf numFmtId="188" fontId="4" fillId="0" borderId="12" xfId="22" applyNumberFormat="1" applyFont="1" applyBorder="1" applyAlignment="1">
      <alignment horizontal="center"/>
    </xf>
    <xf numFmtId="189" fontId="4" fillId="0" borderId="12" xfId="22" applyNumberFormat="1" applyFont="1" applyBorder="1" applyAlignment="1">
      <alignment horizontal="center"/>
    </xf>
    <xf numFmtId="188" fontId="4" fillId="0" borderId="13" xfId="22" applyNumberFormat="1" applyFont="1" applyBorder="1" applyAlignment="1">
      <alignment horizontal="center"/>
    </xf>
    <xf numFmtId="0" fontId="66" fillId="0" borderId="0" xfId="21" applyNumberFormat="1" applyFont="1" applyAlignment="1" applyProtection="1"/>
    <xf numFmtId="0" fontId="81" fillId="0" borderId="3" xfId="0" applyFont="1" applyBorder="1" applyAlignment="1">
      <alignment horizontal="left"/>
    </xf>
    <xf numFmtId="2" fontId="0" fillId="8" borderId="12" xfId="0" applyNumberFormat="1" applyFill="1" applyBorder="1" applyAlignment="1">
      <alignment horizontal="center"/>
    </xf>
    <xf numFmtId="0" fontId="0" fillId="8" borderId="12" xfId="0" applyFill="1" applyBorder="1" applyAlignment="1">
      <alignment horizontal="center" wrapText="1"/>
    </xf>
    <xf numFmtId="0" fontId="0" fillId="0" borderId="12" xfId="0" applyBorder="1" applyAlignment="1">
      <alignment horizontal="center"/>
    </xf>
    <xf numFmtId="197" fontId="0" fillId="8" borderId="12" xfId="0" applyNumberFormat="1" applyFill="1" applyBorder="1" applyAlignment="1">
      <alignment horizontal="center"/>
    </xf>
    <xf numFmtId="0" fontId="1" fillId="0" borderId="6" xfId="0" applyFont="1" applyBorder="1" applyAlignment="1">
      <alignment horizontal="center"/>
    </xf>
    <xf numFmtId="14" fontId="0" fillId="0" borderId="0" xfId="0" applyNumberFormat="1" applyAlignment="1">
      <alignment horizontal="right"/>
    </xf>
    <xf numFmtId="0" fontId="96" fillId="29" borderId="0" xfId="0" applyFont="1" applyFill="1" applyAlignment="1">
      <alignment vertical="center"/>
    </xf>
    <xf numFmtId="0" fontId="31" fillId="0" borderId="1" xfId="0" applyFont="1" applyBorder="1" applyAlignment="1">
      <alignment horizontal="left" vertical="center"/>
    </xf>
    <xf numFmtId="0" fontId="25" fillId="0" borderId="0" xfId="0" applyFont="1" applyAlignment="1">
      <alignment horizontal="left" vertical="center"/>
    </xf>
    <xf numFmtId="0" fontId="25" fillId="29" borderId="0" xfId="0" applyFont="1" applyFill="1"/>
    <xf numFmtId="0" fontId="31" fillId="0" borderId="20" xfId="0" applyFont="1" applyBorder="1" applyAlignment="1">
      <alignment horizontal="left" vertical="center"/>
    </xf>
    <xf numFmtId="0" fontId="31" fillId="0" borderId="65" xfId="0" applyFont="1" applyBorder="1" applyAlignment="1">
      <alignment horizontal="center" vertical="center"/>
    </xf>
    <xf numFmtId="0" fontId="25" fillId="0" borderId="66" xfId="0" applyFont="1" applyBorder="1"/>
    <xf numFmtId="0" fontId="31" fillId="0" borderId="66" xfId="0" applyFont="1" applyBorder="1" applyAlignment="1">
      <alignment horizontal="center" vertical="center"/>
    </xf>
    <xf numFmtId="0" fontId="31" fillId="0" borderId="48" xfId="0" applyFont="1" applyBorder="1" applyAlignment="1">
      <alignment horizontal="center" vertical="center"/>
    </xf>
    <xf numFmtId="49" fontId="25" fillId="28" borderId="20" xfId="0" applyNumberFormat="1" applyFont="1" applyFill="1" applyBorder="1" applyAlignment="1">
      <alignment horizontal="left" vertical="center"/>
    </xf>
    <xf numFmtId="0" fontId="25" fillId="28" borderId="20" xfId="0" applyFont="1" applyFill="1" applyBorder="1" applyAlignment="1">
      <alignment horizontal="left" vertical="center"/>
    </xf>
    <xf numFmtId="49" fontId="25" fillId="28" borderId="19" xfId="0" applyNumberFormat="1" applyFont="1" applyFill="1" applyBorder="1" applyAlignment="1">
      <alignment horizontal="left" vertical="center"/>
    </xf>
    <xf numFmtId="0" fontId="25" fillId="28" borderId="19" xfId="0" applyFont="1" applyFill="1" applyBorder="1" applyAlignment="1">
      <alignment horizontal="left" vertical="center"/>
    </xf>
    <xf numFmtId="49" fontId="25" fillId="28" borderId="25" xfId="0" applyNumberFormat="1" applyFont="1" applyFill="1" applyBorder="1" applyAlignment="1">
      <alignment horizontal="left" vertical="center"/>
    </xf>
    <xf numFmtId="0" fontId="25" fillId="28" borderId="25" xfId="0" applyFont="1" applyFill="1" applyBorder="1" applyAlignment="1">
      <alignment horizontal="left" vertical="center"/>
    </xf>
    <xf numFmtId="0" fontId="25" fillId="0" borderId="16" xfId="0" applyFont="1" applyBorder="1" applyAlignment="1">
      <alignment horizontal="left" vertical="center"/>
    </xf>
    <xf numFmtId="49" fontId="25" fillId="0" borderId="20" xfId="0" applyNumberFormat="1" applyFont="1" applyBorder="1" applyAlignment="1">
      <alignment horizontal="left" vertical="center"/>
    </xf>
    <xf numFmtId="0" fontId="25" fillId="0" borderId="20" xfId="0" applyFont="1" applyBorder="1" applyAlignment="1">
      <alignment horizontal="left" vertical="center"/>
    </xf>
    <xf numFmtId="0" fontId="25" fillId="0" borderId="17" xfId="0" applyFont="1" applyBorder="1" applyAlignment="1">
      <alignment horizontal="left" vertical="center"/>
    </xf>
    <xf numFmtId="49" fontId="25" fillId="0" borderId="19" xfId="0" applyNumberFormat="1" applyFont="1" applyBorder="1" applyAlignment="1">
      <alignment horizontal="left" vertical="center"/>
    </xf>
    <xf numFmtId="0" fontId="25" fillId="0" borderId="19" xfId="0" applyFont="1" applyBorder="1" applyAlignment="1">
      <alignment horizontal="left" vertical="center"/>
    </xf>
    <xf numFmtId="49" fontId="25" fillId="0" borderId="25" xfId="0" applyNumberFormat="1" applyFont="1" applyBorder="1" applyAlignment="1">
      <alignment horizontal="left" vertical="center"/>
    </xf>
    <xf numFmtId="0" fontId="25" fillId="0" borderId="25" xfId="0" applyFont="1" applyBorder="1" applyAlignment="1">
      <alignment horizontal="left" vertical="center"/>
    </xf>
    <xf numFmtId="0" fontId="25" fillId="0" borderId="51" xfId="0" applyFont="1" applyBorder="1" applyAlignment="1">
      <alignment horizontal="center" vertical="center"/>
    </xf>
    <xf numFmtId="0" fontId="25" fillId="4" borderId="0" xfId="0" applyFont="1" applyFill="1"/>
    <xf numFmtId="0" fontId="25" fillId="0" borderId="50" xfId="0" applyFont="1" applyBorder="1"/>
    <xf numFmtId="0" fontId="25" fillId="0" borderId="26" xfId="0" applyFont="1" applyBorder="1"/>
    <xf numFmtId="0" fontId="25" fillId="0" borderId="4" xfId="0" applyFont="1" applyBorder="1"/>
    <xf numFmtId="0" fontId="31" fillId="0" borderId="5" xfId="0" applyFont="1" applyBorder="1" applyAlignment="1">
      <alignment horizontal="left" vertical="center"/>
    </xf>
    <xf numFmtId="0" fontId="31" fillId="0" borderId="6" xfId="0" applyFont="1" applyBorder="1" applyAlignment="1">
      <alignment horizontal="left" vertical="center"/>
    </xf>
    <xf numFmtId="0" fontId="31" fillId="0" borderId="63" xfId="0" applyFont="1" applyBorder="1" applyAlignment="1">
      <alignment horizontal="left" vertical="center"/>
    </xf>
    <xf numFmtId="0" fontId="31" fillId="0" borderId="46" xfId="0" applyFont="1" applyBorder="1" applyAlignment="1">
      <alignment horizontal="center" vertical="center"/>
    </xf>
    <xf numFmtId="0" fontId="31" fillId="0" borderId="35" xfId="0" applyFont="1" applyBorder="1" applyAlignment="1">
      <alignment horizontal="center" vertical="center"/>
    </xf>
    <xf numFmtId="49" fontId="25" fillId="0" borderId="58" xfId="0" applyNumberFormat="1" applyFont="1" applyBorder="1" applyAlignment="1">
      <alignment horizontal="left" vertical="center"/>
    </xf>
    <xf numFmtId="0" fontId="25" fillId="0" borderId="47" xfId="0" applyFont="1" applyBorder="1" applyAlignment="1">
      <alignment horizontal="left" vertical="center"/>
    </xf>
    <xf numFmtId="0" fontId="25" fillId="0" borderId="44" xfId="0" applyFont="1" applyBorder="1" applyAlignment="1">
      <alignment horizontal="left" vertical="center"/>
    </xf>
    <xf numFmtId="49" fontId="25" fillId="0" borderId="0" xfId="0" applyNumberFormat="1" applyFont="1" applyAlignment="1">
      <alignment horizontal="left" vertical="center"/>
    </xf>
    <xf numFmtId="0" fontId="25" fillId="0" borderId="65" xfId="0" applyFont="1" applyBorder="1" applyAlignment="1">
      <alignment horizontal="left" vertical="center"/>
    </xf>
    <xf numFmtId="49" fontId="25" fillId="0" borderId="66" xfId="0" applyNumberFormat="1" applyFont="1" applyBorder="1" applyAlignment="1">
      <alignment horizontal="left" vertical="center"/>
    </xf>
    <xf numFmtId="0" fontId="25" fillId="0" borderId="66" xfId="0" applyFont="1" applyBorder="1" applyAlignment="1">
      <alignment horizontal="left" vertical="center"/>
    </xf>
    <xf numFmtId="49" fontId="25" fillId="0" borderId="26" xfId="0" applyNumberFormat="1" applyFont="1" applyBorder="1" applyAlignment="1">
      <alignment horizontal="left" vertical="top"/>
    </xf>
    <xf numFmtId="0" fontId="25" fillId="0" borderId="44" xfId="0" applyFont="1" applyBorder="1"/>
    <xf numFmtId="49" fontId="25" fillId="0" borderId="0" xfId="0" applyNumberFormat="1" applyFont="1" applyAlignment="1">
      <alignment horizontal="left" vertical="top"/>
    </xf>
    <xf numFmtId="49" fontId="25" fillId="0" borderId="24" xfId="0" applyNumberFormat="1" applyFont="1" applyBorder="1" applyAlignment="1">
      <alignment horizontal="left" vertical="top"/>
    </xf>
    <xf numFmtId="0" fontId="25" fillId="0" borderId="24" xfId="0" applyFont="1" applyBorder="1"/>
    <xf numFmtId="0" fontId="25" fillId="0" borderId="26" xfId="0" applyFont="1" applyBorder="1" applyAlignment="1">
      <alignment horizontal="left" vertical="top"/>
    </xf>
    <xf numFmtId="0" fontId="25" fillId="0" borderId="0" xfId="0" applyFont="1" applyAlignment="1">
      <alignment horizontal="left" vertical="top"/>
    </xf>
    <xf numFmtId="0" fontId="25" fillId="0" borderId="24" xfId="0" applyFont="1" applyBorder="1" applyAlignment="1">
      <alignment horizontal="left" vertical="top"/>
    </xf>
    <xf numFmtId="165" fontId="0" fillId="22" borderId="6" xfId="0" applyNumberFormat="1" applyFill="1" applyBorder="1" applyAlignment="1">
      <alignment horizontal="center" vertical="center"/>
    </xf>
    <xf numFmtId="0" fontId="0" fillId="23" borderId="24" xfId="0" applyFill="1" applyBorder="1"/>
    <xf numFmtId="8" fontId="0" fillId="0" borderId="0" xfId="0" applyNumberFormat="1" applyAlignment="1">
      <alignment horizontal="center"/>
    </xf>
    <xf numFmtId="0" fontId="4" fillId="0" borderId="55" xfId="0" applyFont="1" applyBorder="1" applyAlignment="1">
      <alignment horizontal="left"/>
    </xf>
    <xf numFmtId="6" fontId="75" fillId="0" borderId="0" xfId="0" applyNumberFormat="1" applyFont="1" applyAlignment="1">
      <alignment horizontal="center"/>
    </xf>
    <xf numFmtId="44" fontId="75" fillId="0" borderId="0" xfId="0" applyNumberFormat="1" applyFont="1" applyAlignment="1">
      <alignment horizontal="center"/>
    </xf>
    <xf numFmtId="0" fontId="75" fillId="0" borderId="0" xfId="0" applyFont="1" applyAlignment="1">
      <alignment horizontal="center"/>
    </xf>
    <xf numFmtId="197" fontId="0" fillId="4" borderId="0" xfId="0" applyNumberFormat="1" applyFill="1"/>
    <xf numFmtId="6" fontId="1" fillId="0" borderId="53" xfId="0" applyNumberFormat="1" applyFont="1" applyBorder="1"/>
    <xf numFmtId="6" fontId="1" fillId="0" borderId="24" xfId="0" applyNumberFormat="1" applyFont="1" applyBorder="1"/>
    <xf numFmtId="0" fontId="74" fillId="0" borderId="0" xfId="0" applyFont="1" applyAlignment="1">
      <alignment horizontal="center" vertical="center"/>
    </xf>
    <xf numFmtId="0" fontId="77" fillId="0" borderId="0" xfId="0" applyFont="1" applyAlignment="1">
      <alignment horizontal="center" vertical="center"/>
    </xf>
    <xf numFmtId="170" fontId="0" fillId="0" borderId="0" xfId="7" applyNumberFormat="1" applyFont="1" applyFill="1" applyBorder="1"/>
    <xf numFmtId="6" fontId="1" fillId="0" borderId="0" xfId="0" applyNumberFormat="1" applyFont="1"/>
    <xf numFmtId="0" fontId="78" fillId="0" borderId="0" xfId="0" applyFont="1"/>
    <xf numFmtId="0" fontId="79" fillId="0" borderId="0" xfId="0" applyFont="1" applyAlignment="1">
      <alignment horizontal="center" vertical="center"/>
    </xf>
    <xf numFmtId="195" fontId="78" fillId="0" borderId="0" xfId="0" applyNumberFormat="1" applyFont="1" applyAlignment="1">
      <alignment horizontal="center" vertical="center"/>
    </xf>
    <xf numFmtId="195" fontId="80" fillId="0" borderId="0" xfId="0" applyNumberFormat="1" applyFont="1" applyAlignment="1">
      <alignment horizontal="center" vertical="center"/>
    </xf>
    <xf numFmtId="195" fontId="78" fillId="0" borderId="0" xfId="0" applyNumberFormat="1" applyFont="1"/>
    <xf numFmtId="0" fontId="78" fillId="0" borderId="0" xfId="0" applyFont="1" applyAlignment="1">
      <alignment horizontal="center" vertical="center"/>
    </xf>
    <xf numFmtId="0" fontId="78" fillId="0" borderId="0" xfId="0" applyFont="1" applyAlignment="1">
      <alignment wrapText="1"/>
    </xf>
    <xf numFmtId="1" fontId="78" fillId="0" borderId="0" xfId="0" applyNumberFormat="1" applyFont="1" applyAlignment="1">
      <alignment vertical="center" wrapText="1"/>
    </xf>
    <xf numFmtId="0" fontId="78" fillId="0" borderId="0" xfId="0" applyFont="1" applyAlignment="1">
      <alignment vertical="center" wrapText="1"/>
    </xf>
    <xf numFmtId="0" fontId="31" fillId="8" borderId="48" xfId="0" applyFont="1" applyFill="1" applyBorder="1" applyAlignment="1">
      <alignment horizontal="center"/>
    </xf>
    <xf numFmtId="0" fontId="31" fillId="14" borderId="49" xfId="0" applyFont="1" applyFill="1" applyBorder="1" applyAlignment="1">
      <alignment horizontal="center"/>
    </xf>
    <xf numFmtId="0" fontId="31" fillId="11" borderId="49" xfId="0" applyFont="1" applyFill="1" applyBorder="1" applyAlignment="1">
      <alignment horizontal="center"/>
    </xf>
    <xf numFmtId="0" fontId="1" fillId="26" borderId="49" xfId="0" applyFont="1" applyFill="1" applyBorder="1" applyAlignment="1">
      <alignment vertical="center"/>
    </xf>
    <xf numFmtId="1" fontId="11" fillId="0" borderId="0" xfId="0" applyNumberFormat="1" applyFont="1" applyAlignment="1">
      <alignment horizontal="left"/>
    </xf>
    <xf numFmtId="0" fontId="85" fillId="27" borderId="0" xfId="0" applyFont="1" applyFill="1" applyAlignment="1">
      <alignment vertical="center"/>
    </xf>
    <xf numFmtId="0" fontId="85" fillId="11" borderId="0" xfId="0" applyFont="1" applyFill="1" applyAlignment="1">
      <alignment vertical="center"/>
    </xf>
    <xf numFmtId="0" fontId="0" fillId="11" borderId="0" xfId="0" applyFill="1" applyAlignment="1">
      <alignment horizontal="right"/>
    </xf>
    <xf numFmtId="181" fontId="100" fillId="0" borderId="0" xfId="0" applyNumberFormat="1" applyFont="1"/>
    <xf numFmtId="1" fontId="101" fillId="0" borderId="0" xfId="0" applyNumberFormat="1" applyFont="1" applyAlignment="1">
      <alignment horizontal="center"/>
    </xf>
    <xf numFmtId="0" fontId="25" fillId="14" borderId="51" xfId="0" applyFont="1" applyFill="1" applyBorder="1" applyAlignment="1">
      <alignment horizontal="center" vertical="center"/>
    </xf>
    <xf numFmtId="0" fontId="25" fillId="14" borderId="54" xfId="0" applyFont="1" applyFill="1" applyBorder="1" applyAlignment="1">
      <alignment horizontal="center" vertical="center"/>
    </xf>
    <xf numFmtId="0" fontId="25" fillId="14" borderId="4" xfId="0" applyFont="1" applyFill="1" applyBorder="1" applyAlignment="1">
      <alignment horizontal="center" vertical="center"/>
    </xf>
    <xf numFmtId="0" fontId="25" fillId="11" borderId="51" xfId="0" applyFont="1" applyFill="1" applyBorder="1" applyAlignment="1">
      <alignment horizontal="center" vertical="center"/>
    </xf>
    <xf numFmtId="0" fontId="25" fillId="11" borderId="54" xfId="0" applyFont="1" applyFill="1" applyBorder="1" applyAlignment="1">
      <alignment horizontal="center" vertical="center"/>
    </xf>
    <xf numFmtId="0" fontId="25" fillId="11" borderId="4" xfId="0" applyFont="1" applyFill="1" applyBorder="1" applyAlignment="1">
      <alignment horizontal="center" vertical="center"/>
    </xf>
    <xf numFmtId="0" fontId="25" fillId="8" borderId="51" xfId="0" applyFont="1" applyFill="1" applyBorder="1" applyAlignment="1">
      <alignment horizontal="center" vertical="center"/>
    </xf>
    <xf numFmtId="0" fontId="25" fillId="8" borderId="54" xfId="0" applyFont="1" applyFill="1" applyBorder="1" applyAlignment="1">
      <alignment horizontal="center" vertical="center"/>
    </xf>
    <xf numFmtId="0" fontId="25" fillId="8" borderId="4" xfId="0" applyFont="1" applyFill="1" applyBorder="1" applyAlignment="1">
      <alignment horizontal="center" vertical="center"/>
    </xf>
    <xf numFmtId="0" fontId="102" fillId="0" borderId="0" xfId="10" quotePrefix="1" applyFont="1"/>
    <xf numFmtId="0" fontId="42" fillId="19" borderId="63" xfId="0" applyFont="1" applyFill="1" applyBorder="1" applyAlignment="1">
      <alignment horizontal="center" vertical="center"/>
    </xf>
    <xf numFmtId="0" fontId="42" fillId="19" borderId="18" xfId="0" applyFont="1" applyFill="1" applyBorder="1" applyAlignment="1">
      <alignment horizontal="center" vertical="center"/>
    </xf>
    <xf numFmtId="0" fontId="0" fillId="9" borderId="0" xfId="0" quotePrefix="1" applyFill="1"/>
    <xf numFmtId="2" fontId="9" fillId="0" borderId="0" xfId="0" applyNumberFormat="1" applyFont="1"/>
    <xf numFmtId="173" fontId="16" fillId="0" borderId="0" xfId="0" applyNumberFormat="1" applyFont="1" applyAlignment="1">
      <alignment horizontal="right"/>
    </xf>
    <xf numFmtId="184" fontId="11" fillId="0" borderId="0" xfId="0" applyNumberFormat="1" applyFont="1" applyAlignment="1">
      <alignment horizontal="right"/>
    </xf>
    <xf numFmtId="49" fontId="25" fillId="30" borderId="20" xfId="0" applyNumberFormat="1" applyFont="1" applyFill="1" applyBorder="1" applyAlignment="1">
      <alignment horizontal="left" vertical="center"/>
    </xf>
    <xf numFmtId="0" fontId="25" fillId="30" borderId="16" xfId="0" applyFont="1" applyFill="1" applyBorder="1" applyAlignment="1">
      <alignment horizontal="left" vertical="center"/>
    </xf>
    <xf numFmtId="49" fontId="25" fillId="30" borderId="19" xfId="0" applyNumberFormat="1" applyFont="1" applyFill="1" applyBorder="1" applyAlignment="1">
      <alignment horizontal="left" vertical="center"/>
    </xf>
    <xf numFmtId="0" fontId="25" fillId="30" borderId="17" xfId="0" applyFont="1" applyFill="1" applyBorder="1" applyAlignment="1">
      <alignment horizontal="left" vertical="center"/>
    </xf>
    <xf numFmtId="49" fontId="25" fillId="30" borderId="58" xfId="0" applyNumberFormat="1" applyFont="1" applyFill="1" applyBorder="1" applyAlignment="1">
      <alignment horizontal="left" vertical="center"/>
    </xf>
    <xf numFmtId="0" fontId="25" fillId="30" borderId="47" xfId="0" applyFont="1" applyFill="1" applyBorder="1" applyAlignment="1">
      <alignment horizontal="left" vertical="center"/>
    </xf>
    <xf numFmtId="0" fontId="0" fillId="0" borderId="0" xfId="0" applyAlignment="1">
      <alignment horizontal="center" vertical="center" wrapText="1"/>
    </xf>
    <xf numFmtId="178" fontId="73" fillId="0" borderId="0" xfId="0" applyNumberFormat="1" applyFont="1"/>
    <xf numFmtId="6" fontId="16" fillId="23" borderId="1" xfId="0" applyNumberFormat="1" applyFont="1" applyFill="1" applyBorder="1" applyAlignment="1">
      <alignment horizontal="center" vertical="center"/>
    </xf>
    <xf numFmtId="165" fontId="16" fillId="24" borderId="0" xfId="0" applyNumberFormat="1" applyFont="1" applyFill="1" applyAlignment="1">
      <alignment horizontal="center"/>
    </xf>
    <xf numFmtId="165" fontId="16" fillId="25" borderId="12" xfId="0" applyNumberFormat="1" applyFont="1" applyFill="1" applyBorder="1" applyAlignment="1">
      <alignment horizontal="center" vertical="center"/>
    </xf>
    <xf numFmtId="0" fontId="0" fillId="31" borderId="0" xfId="0" applyFill="1" applyAlignment="1">
      <alignment horizontal="center" vertical="center" wrapText="1"/>
    </xf>
    <xf numFmtId="0" fontId="4" fillId="0" borderId="44" xfId="0" applyFont="1" applyBorder="1" applyAlignment="1">
      <alignment horizontal="left"/>
    </xf>
    <xf numFmtId="0" fontId="4" fillId="0" borderId="0" xfId="0" applyFont="1" applyAlignment="1">
      <alignment horizontal="left"/>
    </xf>
    <xf numFmtId="0" fontId="4" fillId="0" borderId="51" xfId="0" applyFont="1" applyBorder="1"/>
    <xf numFmtId="1" fontId="4" fillId="0" borderId="0" xfId="0" applyNumberFormat="1" applyFont="1" applyAlignment="1">
      <alignment horizontal="left" vertical="center"/>
    </xf>
    <xf numFmtId="0" fontId="0" fillId="0" borderId="52" xfId="0" applyBorder="1" applyAlignment="1">
      <alignment horizontal="center"/>
    </xf>
    <xf numFmtId="0" fontId="0" fillId="0" borderId="53" xfId="0" applyBorder="1" applyAlignment="1">
      <alignment horizontal="center"/>
    </xf>
    <xf numFmtId="0" fontId="81" fillId="26" borderId="65" xfId="0" applyFont="1" applyFill="1" applyBorder="1" applyAlignment="1">
      <alignment vertical="center"/>
    </xf>
    <xf numFmtId="0" fontId="0" fillId="0" borderId="24" xfId="0" applyBorder="1" applyAlignment="1">
      <alignment horizontal="center"/>
    </xf>
    <xf numFmtId="10" fontId="0" fillId="0" borderId="0" xfId="7" applyNumberFormat="1" applyFont="1" applyFill="1" applyBorder="1" applyAlignment="1">
      <alignment horizontal="center"/>
    </xf>
    <xf numFmtId="2" fontId="0" fillId="0" borderId="24" xfId="0" applyNumberFormat="1" applyBorder="1" applyAlignment="1">
      <alignment horizontal="center"/>
    </xf>
    <xf numFmtId="10" fontId="0" fillId="0" borderId="24" xfId="7" applyNumberFormat="1" applyFont="1" applyFill="1" applyBorder="1" applyAlignment="1">
      <alignment horizontal="center"/>
    </xf>
    <xf numFmtId="0" fontId="0" fillId="0" borderId="51" xfId="0" applyBorder="1"/>
    <xf numFmtId="0" fontId="0" fillId="0" borderId="54" xfId="0" applyBorder="1"/>
    <xf numFmtId="2" fontId="0" fillId="0" borderId="44" xfId="0" applyNumberFormat="1" applyBorder="1"/>
    <xf numFmtId="4" fontId="0" fillId="0" borderId="51" xfId="0" applyNumberFormat="1" applyBorder="1"/>
    <xf numFmtId="2" fontId="0" fillId="0" borderId="55" xfId="0" applyNumberFormat="1" applyBorder="1"/>
    <xf numFmtId="4" fontId="0" fillId="0" borderId="54" xfId="0" applyNumberFormat="1" applyBorder="1"/>
    <xf numFmtId="0" fontId="0" fillId="0" borderId="52" xfId="0" applyBorder="1" applyAlignment="1">
      <alignment vertical="center" wrapText="1"/>
    </xf>
    <xf numFmtId="49" fontId="0" fillId="32" borderId="0" xfId="0" applyNumberFormat="1" applyFill="1" applyAlignment="1">
      <alignment horizontal="center"/>
    </xf>
    <xf numFmtId="0" fontId="0" fillId="32" borderId="0" xfId="0" applyFill="1" applyAlignment="1">
      <alignment horizontal="center"/>
    </xf>
    <xf numFmtId="49" fontId="0" fillId="32" borderId="0" xfId="0" quotePrefix="1" applyNumberFormat="1" applyFill="1" applyAlignment="1">
      <alignment horizontal="center"/>
    </xf>
    <xf numFmtId="49" fontId="0" fillId="16" borderId="0" xfId="0" applyNumberFormat="1" applyFill="1" applyAlignment="1">
      <alignment horizontal="center"/>
    </xf>
    <xf numFmtId="0" fontId="0" fillId="16" borderId="0" xfId="0" applyFill="1" applyAlignment="1">
      <alignment horizontal="center"/>
    </xf>
    <xf numFmtId="49" fontId="0" fillId="33" borderId="0" xfId="0" applyNumberFormat="1" applyFill="1" applyAlignment="1">
      <alignment horizontal="center"/>
    </xf>
    <xf numFmtId="0" fontId="0" fillId="33" borderId="0" xfId="0" applyFill="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1" fillId="0" borderId="0" xfId="0" applyFont="1" applyAlignment="1">
      <alignment horizontal="left" wrapText="1"/>
    </xf>
    <xf numFmtId="0" fontId="1" fillId="0" borderId="44" xfId="0" applyFont="1" applyBorder="1" applyAlignment="1">
      <alignment horizontal="center" vertical="center" wrapText="1"/>
    </xf>
    <xf numFmtId="0" fontId="1" fillId="0" borderId="51" xfId="0" applyFont="1" applyBorder="1" applyAlignment="1">
      <alignment horizontal="center" vertical="center" wrapText="1"/>
    </xf>
    <xf numFmtId="0" fontId="0" fillId="0" borderId="44" xfId="0" applyBorder="1"/>
    <xf numFmtId="165" fontId="0" fillId="0" borderId="51" xfId="0" applyNumberFormat="1" applyBorder="1"/>
    <xf numFmtId="0" fontId="0" fillId="0" borderId="55" xfId="0" applyBorder="1"/>
    <xf numFmtId="165" fontId="0" fillId="0" borderId="54" xfId="0" applyNumberFormat="1" applyBorder="1"/>
    <xf numFmtId="0" fontId="81" fillId="13" borderId="49" xfId="0" applyFont="1" applyFill="1" applyBorder="1" applyAlignment="1">
      <alignment horizontal="center" vertical="center"/>
    </xf>
    <xf numFmtId="165" fontId="0" fillId="0" borderId="44" xfId="0" applyNumberFormat="1" applyBorder="1" applyAlignment="1">
      <alignment horizontal="center"/>
    </xf>
    <xf numFmtId="3" fontId="0" fillId="0" borderId="0" xfId="0" applyNumberFormat="1" applyAlignment="1">
      <alignment horizontal="right"/>
    </xf>
    <xf numFmtId="165" fontId="0" fillId="0" borderId="44" xfId="0" applyNumberFormat="1" applyBorder="1"/>
    <xf numFmtId="0" fontId="1" fillId="0" borderId="44" xfId="0" applyFont="1" applyBorder="1" applyAlignment="1">
      <alignment horizontal="center"/>
    </xf>
    <xf numFmtId="165" fontId="0" fillId="0" borderId="55" xfId="0" applyNumberFormat="1" applyBorder="1" applyAlignment="1">
      <alignment horizontal="center"/>
    </xf>
    <xf numFmtId="0" fontId="0" fillId="4" borderId="24" xfId="0" applyFill="1" applyBorder="1" applyAlignment="1">
      <alignment horizontal="center"/>
    </xf>
    <xf numFmtId="165" fontId="0" fillId="0" borderId="24" xfId="0" applyNumberFormat="1" applyBorder="1" applyAlignment="1">
      <alignment horizontal="center"/>
    </xf>
    <xf numFmtId="3" fontId="0" fillId="0" borderId="24" xfId="0" applyNumberFormat="1" applyBorder="1" applyAlignment="1">
      <alignment horizontal="right"/>
    </xf>
    <xf numFmtId="165" fontId="0" fillId="0" borderId="55" xfId="0" applyNumberFormat="1" applyBorder="1"/>
    <xf numFmtId="9" fontId="0" fillId="0" borderId="0" xfId="7" applyFont="1" applyFill="1" applyBorder="1" applyAlignment="1">
      <alignment horizontal="center"/>
    </xf>
    <xf numFmtId="9" fontId="0" fillId="0" borderId="24" xfId="7" applyFont="1" applyFill="1" applyBorder="1" applyAlignment="1">
      <alignment horizontal="center"/>
    </xf>
    <xf numFmtId="0" fontId="11" fillId="0" borderId="44" xfId="0" applyFont="1" applyBorder="1" applyAlignment="1">
      <alignment horizontal="left"/>
    </xf>
    <xf numFmtId="164" fontId="4" fillId="0" borderId="0" xfId="0" applyNumberFormat="1" applyFont="1" applyAlignment="1">
      <alignment horizontal="right" vertical="center"/>
    </xf>
    <xf numFmtId="165" fontId="4" fillId="0" borderId="0" xfId="0" applyNumberFormat="1" applyFont="1" applyAlignment="1">
      <alignment horizontal="right" vertical="center"/>
    </xf>
    <xf numFmtId="3" fontId="4" fillId="0" borderId="0" xfId="0" applyNumberFormat="1" applyFont="1"/>
    <xf numFmtId="0" fontId="4" fillId="0" borderId="26" xfId="0" applyFont="1" applyBorder="1"/>
    <xf numFmtId="165" fontId="4" fillId="0" borderId="51" xfId="0" applyNumberFormat="1" applyFont="1" applyBorder="1" applyAlignment="1">
      <alignment horizontal="right" vertical="center"/>
    </xf>
    <xf numFmtId="0" fontId="4" fillId="0" borderId="3" xfId="0" applyFont="1" applyBorder="1"/>
    <xf numFmtId="0" fontId="2" fillId="0" borderId="53" xfId="0" applyFont="1" applyBorder="1" applyAlignment="1">
      <alignment horizontal="center"/>
    </xf>
    <xf numFmtId="49" fontId="101" fillId="0" borderId="44" xfId="0" applyNumberFormat="1" applyFont="1" applyBorder="1" applyAlignment="1">
      <alignment horizontal="left" vertical="center"/>
    </xf>
    <xf numFmtId="0" fontId="0" fillId="23" borderId="63" xfId="0" applyFill="1" applyBorder="1" applyAlignment="1">
      <alignment horizontal="center" vertical="center"/>
    </xf>
    <xf numFmtId="0" fontId="0" fillId="23" borderId="17" xfId="0" applyFill="1" applyBorder="1" applyAlignment="1">
      <alignment horizontal="center" vertical="center"/>
    </xf>
    <xf numFmtId="0" fontId="0" fillId="23" borderId="47" xfId="0" applyFill="1" applyBorder="1" applyAlignment="1">
      <alignment horizontal="center" vertical="center"/>
    </xf>
    <xf numFmtId="49" fontId="0" fillId="23" borderId="63" xfId="0" applyNumberFormat="1" applyFill="1" applyBorder="1" applyAlignment="1">
      <alignment horizontal="center" vertical="center"/>
    </xf>
    <xf numFmtId="165" fontId="0" fillId="25" borderId="6" xfId="0" applyNumberFormat="1" applyFill="1" applyBorder="1" applyAlignment="1">
      <alignment horizontal="center" vertical="center"/>
    </xf>
    <xf numFmtId="165" fontId="0" fillId="25" borderId="1" xfId="0" applyNumberFormat="1" applyFill="1" applyBorder="1" applyAlignment="1">
      <alignment horizontal="center" vertical="center"/>
    </xf>
    <xf numFmtId="165" fontId="4" fillId="0" borderId="24" xfId="0" applyNumberFormat="1" applyFont="1" applyBorder="1"/>
    <xf numFmtId="165" fontId="4" fillId="0" borderId="54" xfId="0" applyNumberFormat="1" applyFont="1" applyBorder="1"/>
    <xf numFmtId="0" fontId="31" fillId="0" borderId="45" xfId="0" applyFont="1" applyBorder="1" applyAlignment="1">
      <alignment horizontal="left" vertical="center"/>
    </xf>
    <xf numFmtId="0" fontId="31" fillId="14" borderId="3" xfId="0" applyFont="1" applyFill="1" applyBorder="1" applyAlignment="1">
      <alignment horizontal="center" wrapText="1"/>
    </xf>
    <xf numFmtId="0" fontId="31" fillId="11" borderId="3" xfId="0" applyFont="1" applyFill="1" applyBorder="1" applyAlignment="1">
      <alignment horizontal="center" wrapText="1"/>
    </xf>
    <xf numFmtId="0" fontId="31" fillId="8" borderId="4" xfId="0" applyFont="1" applyFill="1" applyBorder="1" applyAlignment="1">
      <alignment horizontal="center" wrapText="1"/>
    </xf>
    <xf numFmtId="0" fontId="25" fillId="14" borderId="48" xfId="0" applyFont="1" applyFill="1" applyBorder="1" applyAlignment="1">
      <alignment horizontal="center" vertical="center"/>
    </xf>
    <xf numFmtId="0" fontId="25" fillId="11" borderId="48" xfId="0" applyFont="1" applyFill="1" applyBorder="1" applyAlignment="1">
      <alignment horizontal="center" vertical="center"/>
    </xf>
    <xf numFmtId="0" fontId="25" fillId="8" borderId="48" xfId="0" applyFont="1" applyFill="1" applyBorder="1" applyAlignment="1">
      <alignment horizontal="center" vertical="center"/>
    </xf>
    <xf numFmtId="0" fontId="25" fillId="0" borderId="49" xfId="0" applyFont="1" applyBorder="1" applyAlignment="1">
      <alignment vertical="center"/>
    </xf>
    <xf numFmtId="0" fontId="25" fillId="0" borderId="0" xfId="0" applyFont="1" applyAlignment="1">
      <alignment vertical="center"/>
    </xf>
    <xf numFmtId="0" fontId="1" fillId="7" borderId="0" xfId="0" applyFont="1" applyFill="1"/>
    <xf numFmtId="0" fontId="0" fillId="7" borderId="0" xfId="0" applyFill="1" applyAlignment="1">
      <alignment horizontal="right"/>
    </xf>
    <xf numFmtId="3" fontId="0" fillId="7" borderId="0" xfId="0" applyNumberFormat="1" applyFill="1"/>
    <xf numFmtId="0" fontId="2" fillId="7" borderId="0" xfId="0" applyFont="1" applyFill="1"/>
    <xf numFmtId="1" fontId="0" fillId="7" borderId="0" xfId="0" applyNumberFormat="1" applyFill="1" applyAlignment="1">
      <alignment horizontal="right"/>
    </xf>
    <xf numFmtId="0" fontId="11" fillId="0" borderId="0" xfId="0" applyFont="1" applyAlignment="1">
      <alignment wrapText="1"/>
    </xf>
    <xf numFmtId="0" fontId="4" fillId="4" borderId="0" xfId="0" applyFont="1" applyFill="1" applyAlignment="1">
      <alignment horizontal="center"/>
    </xf>
    <xf numFmtId="0" fontId="89" fillId="7" borderId="0" xfId="0" applyFont="1" applyFill="1"/>
    <xf numFmtId="0" fontId="89" fillId="7" borderId="0" xfId="0" applyFont="1" applyFill="1" applyAlignment="1">
      <alignment horizontal="center"/>
    </xf>
    <xf numFmtId="0" fontId="86" fillId="7" borderId="0" xfId="0" applyFont="1" applyFill="1" applyAlignment="1">
      <alignment horizontal="center"/>
    </xf>
    <xf numFmtId="0" fontId="86" fillId="7" borderId="0" xfId="0" applyFont="1" applyFill="1"/>
    <xf numFmtId="170" fontId="106" fillId="0" borderId="0" xfId="7" applyNumberFormat="1" applyFont="1" applyAlignment="1">
      <alignment horizontal="center" wrapText="1"/>
    </xf>
    <xf numFmtId="0" fontId="4" fillId="0" borderId="0" xfId="0" applyFont="1" applyAlignment="1">
      <alignment vertical="center"/>
    </xf>
    <xf numFmtId="2" fontId="2" fillId="0" borderId="1" xfId="0" applyNumberFormat="1" applyFont="1" applyBorder="1"/>
    <xf numFmtId="164" fontId="2" fillId="0" borderId="1" xfId="0" applyNumberFormat="1" applyFont="1" applyBorder="1"/>
    <xf numFmtId="0" fontId="2" fillId="0" borderId="1" xfId="0" applyFont="1" applyBorder="1"/>
    <xf numFmtId="164" fontId="2" fillId="0" borderId="1" xfId="8" applyNumberFormat="1" applyFont="1" applyFill="1" applyBorder="1"/>
    <xf numFmtId="177" fontId="2" fillId="0" borderId="1" xfId="8" applyNumberFormat="1" applyFont="1" applyBorder="1"/>
    <xf numFmtId="49" fontId="101" fillId="0" borderId="55" xfId="0" applyNumberFormat="1" applyFont="1" applyBorder="1" applyAlignment="1">
      <alignment horizontal="left" vertical="center"/>
    </xf>
    <xf numFmtId="1" fontId="4" fillId="0" borderId="24" xfId="0" applyNumberFormat="1" applyFont="1" applyBorder="1" applyAlignment="1">
      <alignment horizontal="left" vertical="center"/>
    </xf>
    <xf numFmtId="164" fontId="4" fillId="0" borderId="24" xfId="0" applyNumberFormat="1" applyFont="1" applyBorder="1" applyAlignment="1">
      <alignment horizontal="right" vertical="center"/>
    </xf>
    <xf numFmtId="165" fontId="4" fillId="0" borderId="24" xfId="0" applyNumberFormat="1" applyFont="1" applyBorder="1" applyAlignment="1">
      <alignment horizontal="right" vertical="center"/>
    </xf>
    <xf numFmtId="165" fontId="4" fillId="0" borderId="54" xfId="0" applyNumberFormat="1" applyFont="1" applyBorder="1" applyAlignment="1">
      <alignment horizontal="right" vertical="center"/>
    </xf>
    <xf numFmtId="0" fontId="11" fillId="0" borderId="24" xfId="0" applyFont="1" applyBorder="1" applyAlignment="1">
      <alignment horizontal="right"/>
    </xf>
    <xf numFmtId="0" fontId="4" fillId="8" borderId="0" xfId="0" applyFont="1" applyFill="1"/>
    <xf numFmtId="1" fontId="101" fillId="8" borderId="0" xfId="0" applyNumberFormat="1" applyFont="1" applyFill="1" applyAlignment="1">
      <alignment horizontal="center"/>
    </xf>
    <xf numFmtId="0" fontId="0" fillId="8" borderId="0" xfId="0" applyFill="1" applyAlignment="1">
      <alignment horizontal="center"/>
    </xf>
    <xf numFmtId="3" fontId="12" fillId="8" borderId="0" xfId="0" applyNumberFormat="1" applyFont="1" applyFill="1" applyAlignment="1">
      <alignment horizontal="center"/>
    </xf>
    <xf numFmtId="2" fontId="12" fillId="8" borderId="0" xfId="0" applyNumberFormat="1" applyFont="1" applyFill="1" applyAlignment="1">
      <alignment horizontal="center"/>
    </xf>
    <xf numFmtId="170" fontId="12" fillId="8" borderId="0" xfId="0" applyNumberFormat="1" applyFont="1" applyFill="1" applyAlignment="1">
      <alignment horizontal="center"/>
    </xf>
    <xf numFmtId="178" fontId="0" fillId="8" borderId="0" xfId="0" applyNumberFormat="1" applyFill="1"/>
    <xf numFmtId="178" fontId="4" fillId="8" borderId="0" xfId="0" applyNumberFormat="1" applyFont="1" applyFill="1"/>
    <xf numFmtId="169" fontId="12" fillId="0" borderId="0" xfId="0" applyNumberFormat="1" applyFont="1" applyAlignment="1">
      <alignment horizontal="center"/>
    </xf>
    <xf numFmtId="178" fontId="1" fillId="0" borderId="0" xfId="0" applyNumberFormat="1" applyFont="1" applyAlignment="1">
      <alignment horizontal="center"/>
    </xf>
    <xf numFmtId="1" fontId="6" fillId="0" borderId="0" xfId="8" applyNumberFormat="1" applyFont="1" applyFill="1"/>
    <xf numFmtId="0" fontId="0" fillId="0" borderId="17" xfId="0" applyBorder="1" applyAlignment="1">
      <alignment horizontal="left" vertical="center"/>
    </xf>
    <xf numFmtId="170" fontId="40" fillId="0" borderId="1" xfId="7" applyNumberFormat="1" applyFont="1" applyBorder="1" applyAlignment="1">
      <alignment horizontal="center"/>
    </xf>
    <xf numFmtId="0" fontId="91" fillId="9" borderId="0" xfId="0" applyFont="1" applyFill="1" applyAlignment="1">
      <alignment horizontal="center" vertical="center"/>
    </xf>
    <xf numFmtId="0" fontId="92" fillId="9" borderId="0" xfId="0" applyFont="1" applyFill="1" applyAlignment="1">
      <alignment horizontal="center"/>
    </xf>
    <xf numFmtId="0" fontId="13" fillId="9" borderId="0" xfId="0" applyFont="1" applyFill="1" applyAlignment="1">
      <alignment horizontal="center" vertical="center"/>
    </xf>
    <xf numFmtId="167" fontId="13" fillId="9" borderId="0" xfId="0" applyNumberFormat="1" applyFont="1" applyFill="1" applyAlignment="1">
      <alignment horizontal="center" vertical="center"/>
    </xf>
    <xf numFmtId="0" fontId="92" fillId="9" borderId="0" xfId="0" applyFont="1" applyFill="1" applyAlignment="1">
      <alignment horizontal="center" vertical="top"/>
    </xf>
    <xf numFmtId="0" fontId="103" fillId="9" borderId="0" xfId="0" applyFont="1" applyFill="1" applyAlignment="1">
      <alignment horizontal="left"/>
    </xf>
    <xf numFmtId="0" fontId="9" fillId="9" borderId="0" xfId="0" applyFont="1" applyFill="1" applyAlignment="1">
      <alignment horizontal="left" wrapText="1"/>
    </xf>
    <xf numFmtId="0" fontId="0" fillId="9" borderId="0" xfId="0" applyFill="1" applyAlignment="1">
      <alignment horizontal="left" wrapText="1"/>
    </xf>
    <xf numFmtId="0" fontId="42" fillId="19" borderId="5" xfId="0" applyFont="1" applyFill="1" applyBorder="1" applyAlignment="1">
      <alignment horizontal="center" vertical="center"/>
    </xf>
    <xf numFmtId="0" fontId="42" fillId="19" borderId="8" xfId="0" applyFont="1" applyFill="1" applyBorder="1" applyAlignment="1">
      <alignment horizontal="center" vertical="center"/>
    </xf>
    <xf numFmtId="0" fontId="42" fillId="19" borderId="6" xfId="0" applyFont="1" applyFill="1" applyBorder="1" applyAlignment="1">
      <alignment horizontal="center" vertical="center" wrapText="1"/>
    </xf>
    <xf numFmtId="0" fontId="42" fillId="19" borderId="7" xfId="0" applyFont="1" applyFill="1" applyBorder="1" applyAlignment="1">
      <alignment horizontal="center" vertical="center" wrapText="1"/>
    </xf>
    <xf numFmtId="0" fontId="40" fillId="0" borderId="16" xfId="0" applyFont="1" applyBorder="1" applyAlignment="1">
      <alignment horizontal="center" vertical="center"/>
    </xf>
    <xf numFmtId="0" fontId="40" fillId="0" borderId="17" xfId="0" applyFont="1" applyBorder="1" applyAlignment="1">
      <alignment horizontal="center" vertical="center"/>
    </xf>
    <xf numFmtId="0" fontId="40" fillId="0" borderId="18" xfId="0" applyFont="1" applyBorder="1" applyAlignment="1">
      <alignment horizontal="center" vertical="center"/>
    </xf>
    <xf numFmtId="0" fontId="40" fillId="0" borderId="16" xfId="0" applyFont="1" applyBorder="1" applyAlignment="1">
      <alignment horizontal="center" vertical="center" wrapText="1"/>
    </xf>
    <xf numFmtId="0" fontId="40" fillId="0" borderId="17"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1" xfId="0" applyFont="1" applyBorder="1" applyAlignment="1">
      <alignment horizontal="center" vertical="center" wrapText="1"/>
    </xf>
    <xf numFmtId="0" fontId="42" fillId="19" borderId="63" xfId="0" applyFont="1" applyFill="1" applyBorder="1" applyAlignment="1">
      <alignment horizontal="center" vertical="center"/>
    </xf>
    <xf numFmtId="0" fontId="42" fillId="19" borderId="18" xfId="0" applyFont="1" applyFill="1" applyBorder="1" applyAlignment="1">
      <alignment horizontal="center" vertical="center"/>
    </xf>
    <xf numFmtId="0" fontId="42" fillId="19" borderId="64" xfId="0" applyFont="1" applyFill="1" applyBorder="1" applyAlignment="1">
      <alignment horizontal="center" vertical="center" wrapText="1"/>
    </xf>
    <xf numFmtId="0" fontId="42" fillId="19" borderId="25" xfId="0" applyFont="1" applyFill="1" applyBorder="1" applyAlignment="1">
      <alignment horizontal="center" vertical="center" wrapText="1"/>
    </xf>
    <xf numFmtId="0" fontId="42" fillId="19" borderId="1" xfId="0" applyFont="1" applyFill="1" applyBorder="1" applyAlignment="1">
      <alignment horizontal="center" vertical="center"/>
    </xf>
    <xf numFmtId="0" fontId="42" fillId="19" borderId="1" xfId="0" applyFont="1" applyFill="1" applyBorder="1" applyAlignment="1">
      <alignment horizontal="center" vertical="center" wrapText="1"/>
    </xf>
    <xf numFmtId="0" fontId="42" fillId="19" borderId="16" xfId="0" applyFont="1" applyFill="1" applyBorder="1" applyAlignment="1">
      <alignment horizontal="center" vertical="center" wrapText="1"/>
    </xf>
    <xf numFmtId="0" fontId="42" fillId="19" borderId="18" xfId="0" applyFont="1" applyFill="1" applyBorder="1" applyAlignment="1">
      <alignment horizontal="center" vertical="center" wrapText="1"/>
    </xf>
    <xf numFmtId="0" fontId="42" fillId="19" borderId="63" xfId="0" applyFont="1" applyFill="1" applyBorder="1" applyAlignment="1">
      <alignment horizontal="center" vertical="center" wrapText="1"/>
    </xf>
    <xf numFmtId="0" fontId="42" fillId="19" borderId="64" xfId="0" applyFont="1" applyFill="1" applyBorder="1" applyAlignment="1">
      <alignment horizontal="center" vertical="center"/>
    </xf>
    <xf numFmtId="0" fontId="42" fillId="19" borderId="25" xfId="0" applyFont="1" applyFill="1" applyBorder="1" applyAlignment="1">
      <alignment horizontal="center" vertical="center"/>
    </xf>
    <xf numFmtId="0" fontId="42" fillId="0" borderId="0" xfId="0" applyFont="1" applyAlignment="1">
      <alignment horizontal="center" vertical="center" wrapText="1"/>
    </xf>
    <xf numFmtId="0" fontId="42" fillId="19" borderId="19" xfId="0" applyFont="1" applyFill="1" applyBorder="1" applyAlignment="1">
      <alignment horizontal="center" vertical="center"/>
    </xf>
    <xf numFmtId="0" fontId="42" fillId="19" borderId="0" xfId="0" applyFont="1" applyFill="1" applyAlignment="1">
      <alignment horizontal="center" vertical="center"/>
    </xf>
    <xf numFmtId="0" fontId="42" fillId="19" borderId="2" xfId="0" applyFont="1" applyFill="1" applyBorder="1" applyAlignment="1">
      <alignment horizontal="center" vertical="center"/>
    </xf>
    <xf numFmtId="164" fontId="40" fillId="0" borderId="16" xfId="0" applyNumberFormat="1" applyFont="1" applyBorder="1" applyAlignment="1">
      <alignment horizontal="center" vertical="center"/>
    </xf>
    <xf numFmtId="164" fontId="40" fillId="0" borderId="17" xfId="0" applyNumberFormat="1" applyFont="1" applyBorder="1" applyAlignment="1">
      <alignment horizontal="center" vertical="center"/>
    </xf>
    <xf numFmtId="164" fontId="40" fillId="0" borderId="18" xfId="0" applyNumberFormat="1" applyFont="1" applyBorder="1" applyAlignment="1">
      <alignment horizontal="center" vertical="center"/>
    </xf>
    <xf numFmtId="0" fontId="77" fillId="2" borderId="56" xfId="0" applyFont="1" applyFill="1" applyBorder="1" applyAlignment="1">
      <alignment horizontal="center" vertical="center"/>
    </xf>
    <xf numFmtId="0" fontId="77" fillId="2" borderId="30" xfId="0" applyFont="1" applyFill="1" applyBorder="1" applyAlignment="1">
      <alignment horizontal="center" vertical="center"/>
    </xf>
    <xf numFmtId="0" fontId="77" fillId="2" borderId="12" xfId="0" applyFont="1" applyFill="1" applyBorder="1" applyAlignment="1">
      <alignment horizontal="center" vertical="center"/>
    </xf>
    <xf numFmtId="165" fontId="1" fillId="0" borderId="44" xfId="0" applyNumberFormat="1" applyFont="1" applyBorder="1" applyAlignment="1">
      <alignment horizontal="center" vertical="center"/>
    </xf>
    <xf numFmtId="0" fontId="1" fillId="0" borderId="44" xfId="0" applyFont="1" applyBorder="1" applyAlignment="1">
      <alignment horizontal="center" vertical="center"/>
    </xf>
    <xf numFmtId="0" fontId="0" fillId="0" borderId="0" xfId="0" applyAlignment="1">
      <alignment horizontal="center"/>
    </xf>
    <xf numFmtId="0" fontId="0" fillId="0" borderId="0" xfId="0" applyAlignment="1">
      <alignment horizontal="right"/>
    </xf>
    <xf numFmtId="0" fontId="0" fillId="31" borderId="0" xfId="0" applyFill="1" applyAlignment="1">
      <alignment horizontal="center" vertical="center" wrapText="1"/>
    </xf>
    <xf numFmtId="0" fontId="81" fillId="13" borderId="65" xfId="0" applyFont="1" applyFill="1" applyBorder="1" applyAlignment="1">
      <alignment horizontal="center"/>
    </xf>
    <xf numFmtId="0" fontId="81" fillId="13" borderId="66" xfId="0" applyFont="1" applyFill="1" applyBorder="1" applyAlignment="1">
      <alignment horizontal="center"/>
    </xf>
    <xf numFmtId="0" fontId="81" fillId="13" borderId="65" xfId="0" applyFont="1" applyFill="1" applyBorder="1" applyAlignment="1">
      <alignment horizontal="center" vertical="center"/>
    </xf>
    <xf numFmtId="0" fontId="81" fillId="13" borderId="66" xfId="0" applyFont="1" applyFill="1" applyBorder="1" applyAlignment="1">
      <alignment horizontal="center" vertical="center"/>
    </xf>
    <xf numFmtId="0" fontId="81" fillId="13" borderId="50" xfId="0" applyFont="1" applyFill="1" applyBorder="1" applyAlignment="1">
      <alignment horizontal="center" vertical="center"/>
    </xf>
    <xf numFmtId="0" fontId="81" fillId="13" borderId="26" xfId="0" applyFont="1" applyFill="1" applyBorder="1" applyAlignment="1">
      <alignment horizontal="center" vertical="center"/>
    </xf>
    <xf numFmtId="0" fontId="81" fillId="13" borderId="4" xfId="0" applyFont="1" applyFill="1" applyBorder="1" applyAlignment="1">
      <alignment horizontal="center" vertical="center"/>
    </xf>
    <xf numFmtId="0" fontId="81" fillId="26" borderId="65" xfId="0" applyFont="1" applyFill="1" applyBorder="1" applyAlignment="1">
      <alignment horizontal="center"/>
    </xf>
    <xf numFmtId="0" fontId="81" fillId="26" borderId="66" xfId="0" applyFont="1" applyFill="1" applyBorder="1" applyAlignment="1">
      <alignment horizontal="center"/>
    </xf>
    <xf numFmtId="0" fontId="81" fillId="26" borderId="48" xfId="0" applyFont="1" applyFill="1" applyBorder="1" applyAlignment="1">
      <alignment horizontal="center"/>
    </xf>
    <xf numFmtId="0" fontId="81" fillId="26" borderId="65" xfId="0" applyFont="1" applyFill="1" applyBorder="1" applyAlignment="1">
      <alignment horizontal="center" vertical="center"/>
    </xf>
    <xf numFmtId="0" fontId="81" fillId="26" borderId="66" xfId="0" applyFont="1" applyFill="1" applyBorder="1" applyAlignment="1">
      <alignment horizontal="center" vertical="center"/>
    </xf>
    <xf numFmtId="0" fontId="1" fillId="0" borderId="50" xfId="0" applyFont="1" applyBorder="1" applyAlignment="1">
      <alignment horizontal="center" vertical="center"/>
    </xf>
    <xf numFmtId="0" fontId="1" fillId="0" borderId="26" xfId="0" applyFont="1" applyBorder="1" applyAlignment="1">
      <alignment horizontal="center" vertical="center"/>
    </xf>
    <xf numFmtId="0" fontId="1" fillId="0" borderId="4" xfId="0" applyFont="1" applyBorder="1" applyAlignment="1">
      <alignment horizontal="center" vertical="center"/>
    </xf>
    <xf numFmtId="0" fontId="25" fillId="0" borderId="50" xfId="0" applyFont="1" applyBorder="1" applyAlignment="1">
      <alignment horizontal="center" vertical="center"/>
    </xf>
    <xf numFmtId="0" fontId="25" fillId="0" borderId="44" xfId="0" applyFont="1" applyBorder="1" applyAlignment="1">
      <alignment horizontal="center" vertical="center"/>
    </xf>
    <xf numFmtId="0" fontId="25" fillId="0" borderId="55" xfId="0" applyFont="1" applyBorder="1" applyAlignment="1">
      <alignment horizontal="center" vertical="center"/>
    </xf>
    <xf numFmtId="0" fontId="25" fillId="0" borderId="4" xfId="0" applyFont="1" applyBorder="1" applyAlignment="1">
      <alignment horizontal="center" vertical="center"/>
    </xf>
    <xf numFmtId="0" fontId="25" fillId="0" borderId="51" xfId="0" applyFont="1" applyBorder="1" applyAlignment="1">
      <alignment horizontal="center" vertical="center"/>
    </xf>
    <xf numFmtId="0" fontId="25" fillId="0" borderId="54" xfId="0" applyFont="1" applyBorder="1" applyAlignment="1">
      <alignment horizontal="center" vertical="center"/>
    </xf>
    <xf numFmtId="0" fontId="25" fillId="0" borderId="33" xfId="0" applyFont="1" applyBorder="1" applyAlignment="1">
      <alignment horizontal="center" vertical="center"/>
    </xf>
    <xf numFmtId="0" fontId="25" fillId="0" borderId="37" xfId="0" applyFont="1" applyBorder="1" applyAlignment="1">
      <alignment horizontal="center" vertical="center"/>
    </xf>
    <xf numFmtId="0" fontId="25" fillId="0" borderId="39" xfId="0" applyFont="1" applyBorder="1" applyAlignment="1">
      <alignment horizontal="center" vertical="center"/>
    </xf>
    <xf numFmtId="0" fontId="25" fillId="0" borderId="34" xfId="0" applyFont="1" applyBorder="1" applyAlignment="1">
      <alignment horizontal="center" vertical="center"/>
    </xf>
    <xf numFmtId="0" fontId="25" fillId="0" borderId="26" xfId="0" applyFont="1" applyBorder="1" applyAlignment="1">
      <alignment horizontal="center" vertical="center"/>
    </xf>
    <xf numFmtId="0" fontId="25" fillId="0" borderId="0" xfId="0" applyFont="1" applyAlignment="1">
      <alignment horizontal="center" vertical="center"/>
    </xf>
    <xf numFmtId="0" fontId="25" fillId="0" borderId="24" xfId="0" applyFont="1" applyBorder="1" applyAlignment="1">
      <alignment horizontal="center" vertical="center"/>
    </xf>
    <xf numFmtId="0" fontId="31" fillId="0" borderId="0" xfId="0" applyFont="1" applyAlignment="1">
      <alignment horizontal="center"/>
    </xf>
    <xf numFmtId="0" fontId="25" fillId="28" borderId="16" xfId="0" applyFont="1" applyFill="1" applyBorder="1" applyAlignment="1">
      <alignment horizontal="left" vertical="center"/>
    </xf>
    <xf numFmtId="0" fontId="25" fillId="28" borderId="17" xfId="0" applyFont="1" applyFill="1" applyBorder="1" applyAlignment="1">
      <alignment horizontal="left" vertical="center"/>
    </xf>
    <xf numFmtId="0" fontId="25" fillId="28" borderId="18" xfId="0" applyFont="1" applyFill="1" applyBorder="1" applyAlignment="1">
      <alignment horizontal="left" vertical="center"/>
    </xf>
    <xf numFmtId="0" fontId="25" fillId="28" borderId="3" xfId="0" applyFont="1" applyFill="1" applyBorder="1" applyAlignment="1">
      <alignment horizontal="center" vertical="center"/>
    </xf>
    <xf numFmtId="0" fontId="25" fillId="28" borderId="52" xfId="0" applyFont="1" applyFill="1" applyBorder="1" applyAlignment="1">
      <alignment horizontal="center" vertical="center"/>
    </xf>
    <xf numFmtId="0" fontId="25" fillId="28" borderId="67" xfId="0" applyFont="1" applyFill="1" applyBorder="1" applyAlignment="1">
      <alignment horizontal="center" vertical="center"/>
    </xf>
    <xf numFmtId="0" fontId="25" fillId="28" borderId="50" xfId="0" applyFont="1" applyFill="1" applyBorder="1" applyAlignment="1">
      <alignment horizontal="center" vertical="center"/>
    </xf>
    <xf numFmtId="0" fontId="25" fillId="28" borderId="44" xfId="0" applyFont="1" applyFill="1" applyBorder="1" applyAlignment="1">
      <alignment horizontal="center" vertical="center"/>
    </xf>
    <xf numFmtId="0" fontId="25" fillId="28" borderId="68" xfId="0" applyFont="1" applyFill="1" applyBorder="1" applyAlignment="1">
      <alignment horizontal="center" vertical="center"/>
    </xf>
    <xf numFmtId="0" fontId="25" fillId="28" borderId="26" xfId="0" applyFont="1" applyFill="1" applyBorder="1" applyAlignment="1">
      <alignment horizontal="center" vertical="center"/>
    </xf>
    <xf numFmtId="0" fontId="25" fillId="28" borderId="0" xfId="0" applyFont="1" applyFill="1" applyAlignment="1">
      <alignment horizontal="center" vertical="center"/>
    </xf>
    <xf numFmtId="0" fontId="25" fillId="28" borderId="2" xfId="0" applyFont="1" applyFill="1" applyBorder="1" applyAlignment="1">
      <alignment horizontal="center" vertical="center"/>
    </xf>
    <xf numFmtId="0" fontId="25" fillId="28" borderId="4" xfId="0" applyFont="1" applyFill="1" applyBorder="1" applyAlignment="1">
      <alignment horizontal="center" vertical="center"/>
    </xf>
    <xf numFmtId="0" fontId="25" fillId="28" borderId="51" xfId="0" applyFont="1" applyFill="1" applyBorder="1" applyAlignment="1">
      <alignment horizontal="center" vertical="center"/>
    </xf>
    <xf numFmtId="0" fontId="25" fillId="28" borderId="69" xfId="0" applyFont="1" applyFill="1" applyBorder="1" applyAlignment="1">
      <alignment horizontal="center" vertical="center"/>
    </xf>
    <xf numFmtId="0" fontId="25" fillId="0" borderId="17" xfId="0" applyFont="1" applyBorder="1" applyAlignment="1">
      <alignment horizontal="left" vertical="center"/>
    </xf>
    <xf numFmtId="0" fontId="25" fillId="0" borderId="18" xfId="0" applyFont="1" applyBorder="1" applyAlignment="1">
      <alignment horizontal="left" vertical="center"/>
    </xf>
    <xf numFmtId="0" fontId="25" fillId="0" borderId="52" xfId="0" applyFont="1" applyBorder="1" applyAlignment="1">
      <alignment horizontal="center" vertical="center"/>
    </xf>
    <xf numFmtId="0" fontId="25" fillId="0" borderId="53" xfId="0" applyFont="1" applyBorder="1" applyAlignment="1">
      <alignment horizontal="center" vertical="center"/>
    </xf>
    <xf numFmtId="0" fontId="25" fillId="0" borderId="16" xfId="0" applyFont="1" applyBorder="1" applyAlignment="1">
      <alignment horizontal="left" vertical="center"/>
    </xf>
    <xf numFmtId="17" fontId="25" fillId="4" borderId="70" xfId="0" applyNumberFormat="1" applyFont="1" applyFill="1" applyBorder="1" applyAlignment="1">
      <alignment horizontal="center" vertical="center"/>
    </xf>
    <xf numFmtId="0" fontId="25" fillId="4" borderId="52" xfId="0" applyFont="1" applyFill="1" applyBorder="1" applyAlignment="1">
      <alignment horizontal="center" vertical="center"/>
    </xf>
    <xf numFmtId="0" fontId="25" fillId="4" borderId="67" xfId="0" applyFont="1" applyFill="1" applyBorder="1" applyAlignment="1">
      <alignment horizontal="center" vertical="center"/>
    </xf>
    <xf numFmtId="0" fontId="25" fillId="4" borderId="57" xfId="0" applyFont="1" applyFill="1" applyBorder="1" applyAlignment="1">
      <alignment horizontal="center" vertical="center"/>
    </xf>
    <xf numFmtId="0" fontId="25" fillId="4" borderId="44" xfId="0" applyFont="1" applyFill="1" applyBorder="1" applyAlignment="1">
      <alignment horizontal="center" vertical="center"/>
    </xf>
    <xf numFmtId="0" fontId="25" fillId="4" borderId="68" xfId="0" applyFont="1" applyFill="1" applyBorder="1" applyAlignment="1">
      <alignment horizontal="center" vertical="center"/>
    </xf>
    <xf numFmtId="17" fontId="25" fillId="4" borderId="21" xfId="0" applyNumberFormat="1" applyFont="1" applyFill="1" applyBorder="1" applyAlignment="1">
      <alignment horizontal="center" vertical="center"/>
    </xf>
    <xf numFmtId="0" fontId="25" fillId="4" borderId="0" xfId="0" applyFont="1" applyFill="1" applyAlignment="1">
      <alignment horizontal="center" vertical="center"/>
    </xf>
    <xf numFmtId="0" fontId="25" fillId="4" borderId="2" xfId="0" applyFont="1" applyFill="1" applyBorder="1" applyAlignment="1">
      <alignment horizontal="center" vertical="center"/>
    </xf>
    <xf numFmtId="0" fontId="25" fillId="4" borderId="34" xfId="0" applyFont="1" applyFill="1" applyBorder="1" applyAlignment="1">
      <alignment horizontal="center" vertical="center"/>
    </xf>
    <xf numFmtId="0" fontId="25" fillId="4" borderId="51" xfId="0" applyFont="1" applyFill="1" applyBorder="1" applyAlignment="1">
      <alignment horizontal="center" vertical="center"/>
    </xf>
    <xf numFmtId="0" fontId="25" fillId="4" borderId="69" xfId="0" applyFont="1" applyFill="1" applyBorder="1" applyAlignment="1">
      <alignment horizontal="center" vertical="center"/>
    </xf>
    <xf numFmtId="0" fontId="25" fillId="2" borderId="44" xfId="0" applyFont="1" applyFill="1" applyBorder="1" applyAlignment="1">
      <alignment horizontal="center" vertical="center"/>
    </xf>
    <xf numFmtId="0" fontId="25" fillId="0" borderId="21" xfId="0" applyFont="1" applyBorder="1" applyAlignment="1">
      <alignment horizontal="center" vertical="center"/>
    </xf>
    <xf numFmtId="0" fontId="31" fillId="0" borderId="66" xfId="0" applyFont="1" applyBorder="1" applyAlignment="1">
      <alignment horizontal="center" vertical="center"/>
    </xf>
    <xf numFmtId="0" fontId="31" fillId="0" borderId="48" xfId="0" applyFont="1" applyBorder="1" applyAlignment="1">
      <alignment horizontal="center" vertical="center"/>
    </xf>
    <xf numFmtId="0" fontId="25" fillId="0" borderId="0" xfId="0" applyFont="1" applyAlignment="1">
      <alignment horizontal="center"/>
    </xf>
    <xf numFmtId="0" fontId="25" fillId="8" borderId="0" xfId="0" applyFont="1" applyFill="1" applyAlignment="1">
      <alignment horizontal="center"/>
    </xf>
    <xf numFmtId="0" fontId="2" fillId="0" borderId="0" xfId="0" applyFont="1" applyAlignment="1">
      <alignment horizontal="left" wrapText="1"/>
    </xf>
    <xf numFmtId="0" fontId="0" fillId="0" borderId="0" xfId="0" applyAlignment="1">
      <alignment horizontal="left" vertical="center" wrapText="1"/>
    </xf>
    <xf numFmtId="9" fontId="0" fillId="0" borderId="27" xfId="7" applyFont="1" applyBorder="1" applyAlignment="1">
      <alignment horizontal="center" wrapText="1"/>
    </xf>
    <xf numFmtId="9" fontId="0" fillId="0" borderId="28" xfId="7" applyFont="1" applyBorder="1" applyAlignment="1">
      <alignment horizontal="center" wrapText="1"/>
    </xf>
    <xf numFmtId="0" fontId="0" fillId="0" borderId="0" xfId="0" applyAlignment="1">
      <alignment horizontal="left" wrapText="1"/>
    </xf>
    <xf numFmtId="0" fontId="1" fillId="13" borderId="27" xfId="0" applyFont="1" applyFill="1" applyBorder="1" applyAlignment="1">
      <alignment horizontal="center" vertical="center" wrapText="1"/>
    </xf>
    <xf numFmtId="0" fontId="1" fillId="13" borderId="35" xfId="0" applyFont="1" applyFill="1" applyBorder="1" applyAlignment="1">
      <alignment horizontal="center" vertical="center" wrapText="1"/>
    </xf>
    <xf numFmtId="0" fontId="1" fillId="13" borderId="45" xfId="22" applyFont="1" applyFill="1" applyBorder="1" applyAlignment="1">
      <alignment horizontal="center" vertical="center" wrapText="1"/>
    </xf>
    <xf numFmtId="0" fontId="1" fillId="13" borderId="41" xfId="22" applyFont="1" applyFill="1" applyBorder="1" applyAlignment="1">
      <alignment horizontal="center" vertical="center" wrapText="1"/>
    </xf>
    <xf numFmtId="0" fontId="1" fillId="13" borderId="43" xfId="22" applyFont="1" applyFill="1" applyBorder="1" applyAlignment="1">
      <alignment horizontal="center" vertical="center" wrapText="1"/>
    </xf>
    <xf numFmtId="0" fontId="1" fillId="13" borderId="46" xfId="22" applyFont="1" applyFill="1" applyBorder="1" applyAlignment="1">
      <alignment horizontal="center" vertical="center" wrapText="1"/>
    </xf>
    <xf numFmtId="0" fontId="1" fillId="13" borderId="35" xfId="22" applyFont="1" applyFill="1" applyBorder="1" applyAlignment="1">
      <alignment horizontal="center" vertical="center" wrapText="1"/>
    </xf>
    <xf numFmtId="0" fontId="2" fillId="0" borderId="0" xfId="0" applyFont="1" applyAlignment="1">
      <alignment horizontal="left" vertical="top" wrapText="1"/>
    </xf>
    <xf numFmtId="0" fontId="1" fillId="13" borderId="43" xfId="0" applyFont="1" applyFill="1" applyBorder="1" applyAlignment="1">
      <alignment horizontal="center" vertical="center" wrapText="1"/>
    </xf>
    <xf numFmtId="0" fontId="2" fillId="0" borderId="0" xfId="0" applyFont="1" applyAlignment="1">
      <alignment horizontal="left"/>
    </xf>
    <xf numFmtId="0" fontId="2" fillId="0" borderId="0" xfId="0" applyFont="1" applyAlignment="1">
      <alignment horizontal="left" vertical="center" wrapText="1"/>
    </xf>
    <xf numFmtId="0" fontId="1" fillId="13" borderId="5" xfId="22" applyFont="1" applyFill="1" applyBorder="1" applyAlignment="1">
      <alignment horizontal="center" vertical="center" wrapText="1"/>
    </xf>
    <xf numFmtId="0" fontId="1" fillId="13" borderId="8" xfId="22" applyFont="1" applyFill="1" applyBorder="1" applyAlignment="1">
      <alignment horizontal="center" vertical="center" wrapText="1"/>
    </xf>
    <xf numFmtId="0" fontId="1" fillId="13" borderId="6" xfId="22" applyFont="1" applyFill="1" applyBorder="1" applyAlignment="1">
      <alignment horizontal="center" vertical="center" wrapText="1"/>
    </xf>
    <xf numFmtId="0" fontId="1" fillId="13" borderId="1" xfId="22" applyFont="1" applyFill="1" applyBorder="1" applyAlignment="1">
      <alignment horizontal="center" vertical="center" wrapText="1"/>
    </xf>
    <xf numFmtId="0" fontId="1" fillId="13" borderId="7" xfId="22" applyFont="1" applyFill="1" applyBorder="1" applyAlignment="1">
      <alignment horizontal="center" vertical="center" wrapText="1"/>
    </xf>
    <xf numFmtId="0" fontId="1" fillId="13" borderId="10" xfId="22" applyFont="1" applyFill="1" applyBorder="1" applyAlignment="1">
      <alignment horizontal="center" vertical="center" wrapText="1"/>
    </xf>
    <xf numFmtId="0" fontId="6" fillId="0" borderId="0" xfId="22" applyFont="1" applyAlignment="1">
      <alignment horizontal="left" vertical="center" wrapText="1"/>
    </xf>
    <xf numFmtId="0" fontId="10" fillId="0" borderId="0" xfId="22" applyAlignment="1">
      <alignment horizontal="left" vertical="center" wrapText="1"/>
    </xf>
    <xf numFmtId="0" fontId="0" fillId="0" borderId="0" xfId="22" applyFont="1" applyAlignment="1">
      <alignment horizontal="left" wrapText="1"/>
    </xf>
    <xf numFmtId="0" fontId="4" fillId="0" borderId="0" xfId="22" applyFont="1" applyAlignment="1">
      <alignment horizontal="left" wrapText="1"/>
    </xf>
    <xf numFmtId="0" fontId="4" fillId="0" borderId="0" xfId="22" applyFont="1" applyAlignment="1">
      <alignment horizontal="left" vertical="center" wrapText="1"/>
    </xf>
  </cellXfs>
  <cellStyles count="25">
    <cellStyle name="Comma" xfId="8" builtinId="3"/>
    <cellStyle name="Currency" xfId="6" builtinId="4"/>
    <cellStyle name="Currency 10" xfId="3" xr:uid="{1EEE180D-021A-46A9-9967-83E4A0C33A3D}"/>
    <cellStyle name="Currency 4 2" xfId="12" xr:uid="{F7789ADD-2110-4498-BA33-53C3F1527039}"/>
    <cellStyle name="Hyperlink" xfId="10" builtinId="8"/>
    <cellStyle name="Hyperlink 2 2" xfId="17" xr:uid="{CA1E2209-D6C4-40DA-8774-0AF20E8826CA}"/>
    <cellStyle name="Hyperlink 2 2 2" xfId="21" xr:uid="{F16819B3-8D50-4458-B633-4AAE0D5A06D9}"/>
    <cellStyle name="Hyperlink 2 2 2 2" xfId="23" xr:uid="{5C44DA38-805F-44DB-B75E-6A0BBF215718}"/>
    <cellStyle name="Hyperlink 3 2" xfId="14" xr:uid="{C5FDD594-DDA6-4B2E-9754-C6299D1A2D00}"/>
    <cellStyle name="Hyperlink 3 2 2" xfId="20" xr:uid="{97BBBF27-98D7-4E38-A950-6FD9B65135E0}"/>
    <cellStyle name="Hyperlink 4" xfId="18" xr:uid="{D3B2870E-6154-4CF6-862B-25D68D247E83}"/>
    <cellStyle name="Normal" xfId="0" builtinId="0"/>
    <cellStyle name="Normal 10" xfId="1" xr:uid="{6A31A8B5-37A1-4206-823E-6B11DB81698A}"/>
    <cellStyle name="Normal 13" xfId="2" xr:uid="{CC050DC6-68C7-444C-9183-3B5B349409DE}"/>
    <cellStyle name="Normal 2" xfId="4" xr:uid="{E7EB1AE9-8D33-4CA5-892D-26B59F16596E}"/>
    <cellStyle name="Normal 2 2" xfId="9" xr:uid="{D1146B83-B48E-469D-92FF-02C8E5E80858}"/>
    <cellStyle name="Normal 2 2 2" xfId="16" xr:uid="{70BBFCB8-A690-471A-80D9-1FFB833087D2}"/>
    <cellStyle name="Normal 2 2 4" xfId="22" xr:uid="{4F973161-F0C0-46E7-A824-26831CE4C64A}"/>
    <cellStyle name="Normal 2 4" xfId="24" xr:uid="{791F8C25-C1C0-41A4-9A8B-45B3DBD1B2DD}"/>
    <cellStyle name="Normal 21 2" xfId="11" xr:uid="{C71D3426-5145-4366-A410-5C29D3E852EB}"/>
    <cellStyle name="Normal 3" xfId="19" xr:uid="{A3C60BB8-2B2B-4E49-B35C-E0EAD3B408CA}"/>
    <cellStyle name="Normal 36" xfId="13" xr:uid="{4F03707B-426C-404F-B82F-2C7D5FC9900C}"/>
    <cellStyle name="Normal 9" xfId="5" xr:uid="{0ABFD366-CC85-4572-A6F7-728A60534E6C}"/>
    <cellStyle name="Percent" xfId="7" builtinId="5"/>
    <cellStyle name="Percent 2" xfId="15" xr:uid="{403C04B5-4EB2-49A3-AAED-F558B48260A9}"/>
  </cellStyles>
  <dxfs count="37">
    <dxf>
      <font>
        <b val="0"/>
        <i val="0"/>
        <strike val="0"/>
        <condense val="0"/>
        <extend val="0"/>
        <outline val="0"/>
        <shadow val="0"/>
        <u val="none"/>
        <vertAlign val="baseline"/>
        <sz val="11"/>
        <color auto="1"/>
        <name val="Calibri"/>
        <family val="2"/>
        <scheme val="none"/>
      </font>
      <numFmt numFmtId="181" formatCode="[$$-809]#,##0"/>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auto="1"/>
        <name val="Calibri"/>
        <family val="2"/>
        <scheme val="none"/>
      </font>
      <numFmt numFmtId="181" formatCode="[$$-809]#,##0"/>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auto="1"/>
        <name val="Calibri"/>
        <family val="2"/>
        <scheme val="none"/>
      </font>
      <numFmt numFmtId="181" formatCode="[$$-809]#,##0"/>
    </dxf>
    <dxf>
      <font>
        <b val="0"/>
        <i val="0"/>
        <strike val="0"/>
        <condense val="0"/>
        <extend val="0"/>
        <outline val="0"/>
        <shadow val="0"/>
        <u val="none"/>
        <vertAlign val="baseline"/>
        <sz val="11"/>
        <color theme="1"/>
        <name val="Calibri"/>
        <family val="2"/>
        <scheme val="none"/>
      </font>
    </dxf>
    <dxf>
      <font>
        <b/>
        <i val="0"/>
        <strike val="0"/>
        <condense val="0"/>
        <extend val="0"/>
        <outline val="0"/>
        <shadow val="0"/>
        <u val="none"/>
        <vertAlign val="baseline"/>
        <sz val="11"/>
        <color auto="1"/>
        <name val="Calibri"/>
        <family val="2"/>
        <scheme val="none"/>
      </font>
      <numFmt numFmtId="1" formatCode="0"/>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1"/>
        <color auto="1"/>
        <name val="Calibri"/>
        <family val="2"/>
        <scheme val="none"/>
      </font>
    </dxf>
    <dxf>
      <font>
        <b val="0"/>
        <i val="0"/>
        <strike val="0"/>
        <condense val="0"/>
        <extend val="0"/>
        <outline val="0"/>
        <shadow val="0"/>
        <u val="none"/>
        <vertAlign val="baseline"/>
        <sz val="11"/>
        <color auto="1"/>
        <name val="Calibri"/>
        <family val="2"/>
        <scheme val="none"/>
      </font>
      <numFmt numFmtId="181" formatCode="[$$-809]#,##0"/>
    </dxf>
    <dxf>
      <font>
        <b val="0"/>
        <i val="0"/>
        <strike val="0"/>
        <condense val="0"/>
        <extend val="0"/>
        <outline val="0"/>
        <shadow val="0"/>
        <u val="none"/>
        <vertAlign val="baseline"/>
        <sz val="11"/>
        <color auto="1"/>
        <name val="Calibri"/>
        <family val="2"/>
        <scheme val="none"/>
      </font>
      <numFmt numFmtId="181" formatCode="[$$-809]#,##0"/>
    </dxf>
    <dxf>
      <font>
        <b val="0"/>
        <i val="0"/>
        <strike val="0"/>
        <condense val="0"/>
        <extend val="0"/>
        <outline val="0"/>
        <shadow val="0"/>
        <u val="none"/>
        <vertAlign val="baseline"/>
        <sz val="11"/>
        <color auto="1"/>
        <name val="Calibri"/>
        <family val="2"/>
        <scheme val="none"/>
      </font>
      <numFmt numFmtId="181" formatCode="[$$-809]#,##0"/>
    </dxf>
    <dxf>
      <font>
        <b/>
        <i val="0"/>
        <strike val="0"/>
        <condense val="0"/>
        <extend val="0"/>
        <outline val="0"/>
        <shadow val="0"/>
        <u val="none"/>
        <vertAlign val="baseline"/>
        <sz val="11"/>
        <color auto="1"/>
        <name val="Calibri"/>
        <family val="2"/>
        <scheme val="none"/>
      </font>
      <numFmt numFmtId="1" formatCode="0"/>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1"/>
        <color auto="1"/>
        <name val="Calibri"/>
        <family val="2"/>
        <scheme val="none"/>
      </font>
    </dxf>
    <dxf>
      <fill>
        <patternFill>
          <bgColor theme="9"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19</xdr:col>
      <xdr:colOff>116205</xdr:colOff>
      <xdr:row>47</xdr:row>
      <xdr:rowOff>21673</xdr:rowOff>
    </xdr:from>
    <xdr:to>
      <xdr:col>22</xdr:col>
      <xdr:colOff>929640</xdr:colOff>
      <xdr:row>63</xdr:row>
      <xdr:rowOff>59566</xdr:rowOff>
    </xdr:to>
    <xdr:pic>
      <xdr:nvPicPr>
        <xdr:cNvPr id="2" name="Picture 1">
          <a:extLst>
            <a:ext uri="{FF2B5EF4-FFF2-40B4-BE49-F238E27FC236}">
              <a16:creationId xmlns:a16="http://schemas.microsoft.com/office/drawing/2014/main" id="{D6C7189C-BEDE-4EFF-AC91-96262E9E778A}"/>
            </a:ext>
          </a:extLst>
        </xdr:cNvPr>
        <xdr:cNvPicPr>
          <a:picLocks noChangeAspect="1"/>
        </xdr:cNvPicPr>
      </xdr:nvPicPr>
      <xdr:blipFill>
        <a:blip xmlns:r="http://schemas.openxmlformats.org/officeDocument/2006/relationships" r:embed="rId1"/>
        <a:stretch>
          <a:fillRect/>
        </a:stretch>
      </xdr:blipFill>
      <xdr:spPr>
        <a:xfrm>
          <a:off x="15337155" y="8879923"/>
          <a:ext cx="5880735" cy="3005883"/>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19050</xdr:colOff>
      <xdr:row>5</xdr:row>
      <xdr:rowOff>9524</xdr:rowOff>
    </xdr:from>
    <xdr:to>
      <xdr:col>28</xdr:col>
      <xdr:colOff>27463</xdr:colOff>
      <xdr:row>35</xdr:row>
      <xdr:rowOff>76199</xdr:rowOff>
    </xdr:to>
    <xdr:pic>
      <xdr:nvPicPr>
        <xdr:cNvPr id="2" name="Picture 1">
          <a:extLst>
            <a:ext uri="{FF2B5EF4-FFF2-40B4-BE49-F238E27FC236}">
              <a16:creationId xmlns:a16="http://schemas.microsoft.com/office/drawing/2014/main" id="{2D23BBA5-3A95-45C8-9550-9BE36EC2A99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665970" y="923924"/>
          <a:ext cx="9152413" cy="5568315"/>
        </a:xfrm>
        <a:prstGeom prst="rect">
          <a:avLst/>
        </a:prstGeom>
      </xdr:spPr>
    </xdr:pic>
    <xdr:clientData/>
  </xdr:twoCellAnchor>
  <xdr:twoCellAnchor editAs="oneCell">
    <xdr:from>
      <xdr:col>30</xdr:col>
      <xdr:colOff>0</xdr:colOff>
      <xdr:row>5</xdr:row>
      <xdr:rowOff>0</xdr:rowOff>
    </xdr:from>
    <xdr:to>
      <xdr:col>44</xdr:col>
      <xdr:colOff>595151</xdr:colOff>
      <xdr:row>29</xdr:row>
      <xdr:rowOff>11809</xdr:rowOff>
    </xdr:to>
    <xdr:pic>
      <xdr:nvPicPr>
        <xdr:cNvPr id="3" name="Picture 2">
          <a:extLst>
            <a:ext uri="{FF2B5EF4-FFF2-40B4-BE49-F238E27FC236}">
              <a16:creationId xmlns:a16="http://schemas.microsoft.com/office/drawing/2014/main" id="{D3C6D32F-CF22-4B79-9B67-70FC2C14D99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0010120" y="914400"/>
          <a:ext cx="9129551" cy="4416169"/>
        </a:xfrm>
        <a:prstGeom prst="rect">
          <a:avLst/>
        </a:prstGeom>
      </xdr:spPr>
    </xdr:pic>
    <xdr:clientData/>
  </xdr:twoCellAnchor>
  <xdr:twoCellAnchor editAs="oneCell">
    <xdr:from>
      <xdr:col>12</xdr:col>
      <xdr:colOff>581025</xdr:colOff>
      <xdr:row>41</xdr:row>
      <xdr:rowOff>171450</xdr:rowOff>
    </xdr:from>
    <xdr:to>
      <xdr:col>21</xdr:col>
      <xdr:colOff>604362</xdr:colOff>
      <xdr:row>65</xdr:row>
      <xdr:rowOff>87999</xdr:rowOff>
    </xdr:to>
    <xdr:pic>
      <xdr:nvPicPr>
        <xdr:cNvPr id="4" name="Picture 3">
          <a:extLst>
            <a:ext uri="{FF2B5EF4-FFF2-40B4-BE49-F238E27FC236}">
              <a16:creationId xmlns:a16="http://schemas.microsoft.com/office/drawing/2014/main" id="{DAB1A7B4-B14A-48CB-B0EF-0400A72AE6D5}"/>
            </a:ext>
          </a:extLst>
        </xdr:cNvPr>
        <xdr:cNvPicPr>
          <a:picLocks noChangeAspect="1"/>
        </xdr:cNvPicPr>
      </xdr:nvPicPr>
      <xdr:blipFill>
        <a:blip xmlns:r="http://schemas.openxmlformats.org/officeDocument/2006/relationships" r:embed="rId3"/>
        <a:stretch>
          <a:fillRect/>
        </a:stretch>
      </xdr:blipFill>
      <xdr:spPr>
        <a:xfrm>
          <a:off x="9618345" y="7684770"/>
          <a:ext cx="5509737" cy="430566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 Yanwei" id="{4D4A746B-8961-4CA0-8F15-CCF7A8B4256E}" userId="S::yma_ncdot.gov#ext#@hdrinc.onmicrosoft.com::b2ca80c9-f68b-4367-b1ef-9a682598a231"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159751-5435-4ED3-BC69-695CC078DB37}" name="EmissionsValues_Metric" displayName="EmissionsValues_Metric" ref="B7:E39" totalsRowShown="0" headerRowDxfId="16" dataDxfId="15">
  <tableColumns count="4">
    <tableColumn id="1" xr3:uid="{EA5D479B-213C-48D8-8B70-6AC3A5F2A36A}" name="Emission Type" dataDxfId="14"/>
    <tableColumn id="2" xr3:uid="{4BFA6C75-91EF-49EA-9DB6-90FE4FE59DE8}" name="NOx" dataDxfId="13"/>
    <tableColumn id="3" xr3:uid="{8ED696ED-219E-4B92-95C9-F9BD8EBC84F3}" name="SO2" dataDxfId="12"/>
    <tableColumn id="4" xr3:uid="{0536C83F-29F7-40CA-92D2-DE1A270E10ED}" name="PM2.5**" dataDxfId="11"/>
  </tableColumns>
  <tableStyleInfo name="TableStyleLight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2E11FB-F997-4245-8C54-51B2855AD305}" name="EmissionsValues_Short" displayName="EmissionsValues_Short" ref="H7:K61" totalsRowShown="0" headerRowDxfId="10" dataDxfId="9" totalsRowDxfId="8">
  <tableColumns count="4">
    <tableColumn id="1" xr3:uid="{86C935B5-FE86-40E8-9F5C-5F16105FC508}" name="Emission Type" dataDxfId="6" totalsRowDxfId="7"/>
    <tableColumn id="2" xr3:uid="{2607D0DE-1588-43F5-A7BA-3C90ABED8EB8}" name="NOx" dataDxfId="4" totalsRowDxfId="5">
      <calculatedColumnFormula>EmissionsValues_Metric[[#This Row],[NOx]]/$G$3</calculatedColumnFormula>
    </tableColumn>
    <tableColumn id="3" xr3:uid="{573EB452-FF66-4A20-AF8D-C945FDA4CE20}" name="SO2" dataDxfId="2" totalsRowDxfId="3">
      <calculatedColumnFormula>EmissionsValues_Metric[[#This Row],[SO2]]/$G$3</calculatedColumnFormula>
    </tableColumn>
    <tableColumn id="4" xr3:uid="{9557ABD7-4685-47B7-8E4C-E66B30E7AE70}" name="PM2.5**" dataDxfId="0" totalsRowDxfId="1">
      <calculatedColumnFormula>EmissionsValues_Metric[[#This Row],[PM2.5**]]/$G$3</calculatedColumnFormula>
    </tableColumn>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46" dT="2026-02-19T14:57:44.84" personId="{4D4A746B-8961-4CA0-8F15-CCF7A8B4256E}" id="{EC2F8059-9122-40A2-ADAC-401D2B77371D}">
    <text xml:space="preserve">Check with the bottom table construction Start year. It is not matching. The first two tables that construction start year are not matching either. </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geodata.bts.gov/datasets/usdot::national-bridge-inventory/explore"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connect.ncdot.gov/business/DMV/Pages/Crash-Facts.aspx" TargetMode="External"/><Relationship Id="rId1" Type="http://schemas.openxmlformats.org/officeDocument/2006/relationships/hyperlink" Target="https://ncvisionzero.org/visualizations/crashquerytool/"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8" Type="http://schemas.openxmlformats.org/officeDocument/2006/relationships/hyperlink" Target="https://trid.trb.org/view/1338221" TargetMode="External"/><Relationship Id="rId13" Type="http://schemas.openxmlformats.org/officeDocument/2006/relationships/hyperlink" Target="https://www.sciencedirect.com/science/article/abs/pii/S0965856412001164?via%3Dihub" TargetMode="External"/><Relationship Id="rId18" Type="http://schemas.openxmlformats.org/officeDocument/2006/relationships/hyperlink" Target="https://nhts.ornl.gov/" TargetMode="External"/><Relationship Id="rId26" Type="http://schemas.openxmlformats.org/officeDocument/2006/relationships/hyperlink" Target="https://truckingresearch.org/wp-content/uploads/2025/07/ATRI-Operational-Costs-of-Trucking-07-2025.pdf" TargetMode="External"/><Relationship Id="rId3" Type="http://schemas.openxmlformats.org/officeDocument/2006/relationships/hyperlink" Target="https://www.epa.gov/energy/greenhouse-gases-equivalencies-calculator-calculations-and-references" TargetMode="External"/><Relationship Id="rId21" Type="http://schemas.openxmlformats.org/officeDocument/2006/relationships/hyperlink" Target="https://www.fhwa.dot.gov/policy/otps/costallocation.cfm" TargetMode="External"/><Relationship Id="rId7" Type="http://schemas.openxmlformats.org/officeDocument/2006/relationships/hyperlink" Target="https://www.sciencedirect.com/science/article/abs/pii/S2214367X21000569" TargetMode="External"/><Relationship Id="rId12" Type="http://schemas.openxmlformats.org/officeDocument/2006/relationships/hyperlink" Target="https://www.sciencedirect.com/science/article/abs/pii/S0966692318307166?via%3Dihub" TargetMode="External"/><Relationship Id="rId17" Type="http://schemas.openxmlformats.org/officeDocument/2006/relationships/hyperlink" Target="https://www.euro.who.int/__data/assets/pdf_file/0010/352963/Heat.pdf" TargetMode="External"/><Relationship Id="rId25" Type="http://schemas.openxmlformats.org/officeDocument/2006/relationships/hyperlink" Target="https://newsroom.aaa.com/wp%02content/uploads/2024/09/YDC_Fact-Sheet-FINAL%029.2024.pdf" TargetMode="External"/><Relationship Id="rId2" Type="http://schemas.openxmlformats.org/officeDocument/2006/relationships/hyperlink" Target="https://www.transportation.gov/office-policy/transportation-policy/revised-departmental-guidance-valuation-travel-time-economic" TargetMode="External"/><Relationship Id="rId16" Type="http://schemas.openxmlformats.org/officeDocument/2006/relationships/hyperlink" Target="https://www.transit.dot.gov/funding/grant-programs/capital-investments/stops" TargetMode="External"/><Relationship Id="rId20" Type="http://schemas.openxmlformats.org/officeDocument/2006/relationships/hyperlink" Target="https://www.census.gov/data/tables/2019/demo/age-and-sex/2019-age-sex-composition.html" TargetMode="External"/><Relationship Id="rId1" Type="http://schemas.openxmlformats.org/officeDocument/2006/relationships/hyperlink" Target="https://www.transportation.gov/sites/dot.gov/files/2025-12/Benefit%20Cost%20Analysis%20Guidance%202026%20Update%20%28Final%29.pdf" TargetMode="External"/><Relationship Id="rId6" Type="http://schemas.openxmlformats.org/officeDocument/2006/relationships/hyperlink" Target="https://www.sciencedirect.com/science/article/abs/pii/S136192090900039X" TargetMode="External"/><Relationship Id="rId11" Type="http://schemas.openxmlformats.org/officeDocument/2006/relationships/hyperlink" Target="https://journals.sagepub.com/doi/10.3141/2564-06" TargetMode="External"/><Relationship Id="rId24" Type="http://schemas.openxmlformats.org/officeDocument/2006/relationships/hyperlink" Target="https://www.epa.gov/moves" TargetMode="External"/><Relationship Id="rId5" Type="http://schemas.openxmlformats.org/officeDocument/2006/relationships/hyperlink" Target="https://apps.bea.gov/iTable/?reqid=19&amp;step=3&amp;isuri=1&amp;1921=survey&amp;1903=11" TargetMode="External"/><Relationship Id="rId15" Type="http://schemas.openxmlformats.org/officeDocument/2006/relationships/hyperlink" Target="https://publictransportresearchgroup.info/portfolio-item/best-practice-approaches-to-public-transport-customer-amenity-valuation/" TargetMode="External"/><Relationship Id="rId23" Type="http://schemas.openxmlformats.org/officeDocument/2006/relationships/hyperlink" Target="https://www.nhtsa.gov/crash-data-systems/crash-report-sampling-system" TargetMode="External"/><Relationship Id="rId10" Type="http://schemas.openxmlformats.org/officeDocument/2006/relationships/hyperlink" Target="https://www.sciencedirect.com/science/article/abs/pii/S0091743514003703?via%3Dihub" TargetMode="External"/><Relationship Id="rId19" Type="http://schemas.openxmlformats.org/officeDocument/2006/relationships/hyperlink" Target="https://wonder.cdc.gov/" TargetMode="External"/><Relationship Id="rId4" Type="http://schemas.openxmlformats.org/officeDocument/2006/relationships/hyperlink" Target="https://www.epa.gov/sites/default/files/2018-02/documents/sourceapportionmentbpttsd_2018.pdf" TargetMode="External"/><Relationship Id="rId9" Type="http://schemas.openxmlformats.org/officeDocument/2006/relationships/hyperlink" Target="https://www.sfcta.org/sites/default/files/2019-03/BikeRouteChoiceModel.pdf" TargetMode="External"/><Relationship Id="rId14" Type="http://schemas.openxmlformats.org/officeDocument/2006/relationships/hyperlink" Target="https://publictransportresearchgroup.info/portfolio-item/best-practice-approaches-to-public-transport-customer-amenity-valuation/" TargetMode="External"/><Relationship Id="rId22" Type="http://schemas.openxmlformats.org/officeDocument/2006/relationships/hyperlink" Target="https://www.nhtsa.gov/research-data/fatality-analysis-reporting-system-fars" TargetMode="External"/><Relationship Id="rId27"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F79C0-76D7-4EA2-828F-EED3FCFF7142}">
  <sheetPr>
    <tabColor theme="1"/>
  </sheetPr>
  <dimension ref="A1:M28"/>
  <sheetViews>
    <sheetView topLeftCell="A2" workbookViewId="0">
      <selection activeCell="E27" sqref="E27"/>
    </sheetView>
  </sheetViews>
  <sheetFormatPr defaultColWidth="0" defaultRowHeight="14.65" customHeight="1" zeroHeight="1"/>
  <cols>
    <col min="1" max="13" width="10.7109375" customWidth="1"/>
    <col min="14" max="16384" width="8.5703125" hidden="1"/>
  </cols>
  <sheetData>
    <row r="1" spans="1:13" ht="15">
      <c r="A1" s="11"/>
      <c r="B1" s="11"/>
      <c r="C1" s="11"/>
      <c r="D1" s="11"/>
      <c r="E1" s="11"/>
      <c r="F1" s="11"/>
      <c r="G1" s="11"/>
      <c r="H1" s="11"/>
      <c r="I1" s="11"/>
      <c r="J1" s="11"/>
      <c r="K1" s="11"/>
      <c r="L1" s="11"/>
      <c r="M1" s="11"/>
    </row>
    <row r="2" spans="1:13" ht="15">
      <c r="A2" s="11"/>
      <c r="B2" s="11"/>
      <c r="C2" s="11"/>
      <c r="D2" s="11"/>
      <c r="E2" s="11"/>
      <c r="F2" s="11"/>
      <c r="G2" s="11"/>
      <c r="H2" s="11"/>
      <c r="I2" s="11"/>
      <c r="J2" s="11"/>
      <c r="K2" s="11"/>
      <c r="L2" s="11"/>
      <c r="M2" s="11"/>
    </row>
    <row r="3" spans="1:13" ht="15">
      <c r="A3" s="11"/>
      <c r="B3" s="11"/>
      <c r="C3" s="11"/>
      <c r="D3" s="11"/>
      <c r="E3" s="11"/>
      <c r="F3" s="11"/>
      <c r="G3" s="11"/>
      <c r="H3" s="11"/>
      <c r="I3" s="11"/>
      <c r="J3" s="11"/>
      <c r="K3" s="11"/>
      <c r="L3" s="11"/>
      <c r="M3" s="11"/>
    </row>
    <row r="4" spans="1:13" ht="23.25">
      <c r="A4" s="11"/>
      <c r="B4" s="905" t="s">
        <v>0</v>
      </c>
      <c r="C4" s="905"/>
      <c r="D4" s="905"/>
      <c r="E4" s="905"/>
      <c r="F4" s="905"/>
      <c r="G4" s="905"/>
      <c r="H4" s="905"/>
      <c r="I4" s="905"/>
      <c r="J4" s="905"/>
      <c r="K4" s="905"/>
      <c r="L4" s="905"/>
      <c r="M4" s="11"/>
    </row>
    <row r="5" spans="1:13" s="577" customFormat="1" ht="30" customHeight="1">
      <c r="A5" s="576"/>
      <c r="B5" s="906" t="s">
        <v>1</v>
      </c>
      <c r="C5" s="906"/>
      <c r="D5" s="906"/>
      <c r="E5" s="906"/>
      <c r="F5" s="906"/>
      <c r="G5" s="906"/>
      <c r="H5" s="906"/>
      <c r="I5" s="906"/>
      <c r="J5" s="906"/>
      <c r="K5" s="906"/>
      <c r="L5" s="906"/>
      <c r="M5" s="576"/>
    </row>
    <row r="6" spans="1:13" s="577" customFormat="1" ht="28.9" customHeight="1">
      <c r="A6" s="576"/>
      <c r="B6" s="909" t="s">
        <v>2</v>
      </c>
      <c r="C6" s="909"/>
      <c r="D6" s="909"/>
      <c r="E6" s="909"/>
      <c r="F6" s="909"/>
      <c r="G6" s="909"/>
      <c r="H6" s="909"/>
      <c r="I6" s="909"/>
      <c r="J6" s="909"/>
      <c r="K6" s="909"/>
      <c r="L6" s="909"/>
      <c r="M6" s="576"/>
    </row>
    <row r="7" spans="1:13" ht="24.6" customHeight="1">
      <c r="A7" s="11"/>
      <c r="B7" s="907" t="s">
        <v>3</v>
      </c>
      <c r="C7" s="907"/>
      <c r="D7" s="907"/>
      <c r="E7" s="907"/>
      <c r="F7" s="907"/>
      <c r="G7" s="907"/>
      <c r="H7" s="907"/>
      <c r="I7" s="907"/>
      <c r="J7" s="907"/>
      <c r="K7" s="907"/>
      <c r="L7" s="907"/>
      <c r="M7" s="11"/>
    </row>
    <row r="8" spans="1:13" ht="18.75">
      <c r="A8" s="11"/>
      <c r="B8" s="908">
        <v>46077</v>
      </c>
      <c r="C8" s="908"/>
      <c r="D8" s="908"/>
      <c r="E8" s="908"/>
      <c r="F8" s="908"/>
      <c r="G8" s="908"/>
      <c r="H8" s="908"/>
      <c r="I8" s="908"/>
      <c r="J8" s="908"/>
      <c r="K8" s="908"/>
      <c r="L8" s="908"/>
      <c r="M8" s="11"/>
    </row>
    <row r="9" spans="1:13" ht="15">
      <c r="A9" s="11"/>
      <c r="B9" s="11"/>
      <c r="C9" s="11"/>
      <c r="D9" s="11"/>
      <c r="E9" s="11"/>
      <c r="F9" s="11"/>
      <c r="G9" s="11"/>
      <c r="H9" s="11"/>
      <c r="I9" s="11"/>
      <c r="J9" s="11"/>
      <c r="K9" s="11"/>
      <c r="L9" s="11"/>
      <c r="M9" s="11"/>
    </row>
    <row r="10" spans="1:13" ht="15">
      <c r="A10" s="11"/>
      <c r="B10" s="12"/>
      <c r="C10" s="12"/>
      <c r="D10" s="12"/>
      <c r="E10" s="12"/>
      <c r="F10" s="12"/>
      <c r="G10" s="12"/>
      <c r="H10" s="12"/>
      <c r="I10" s="12"/>
      <c r="J10" s="12"/>
      <c r="K10" s="12"/>
      <c r="L10" s="12"/>
      <c r="M10" s="11"/>
    </row>
    <row r="11" spans="1:13" ht="14.65" customHeight="1">
      <c r="A11" s="11"/>
      <c r="B11" s="910" t="s">
        <v>4</v>
      </c>
      <c r="C11" s="910"/>
      <c r="D11" s="11"/>
      <c r="E11" s="780" t="s">
        <v>5</v>
      </c>
      <c r="F11" s="11"/>
      <c r="G11" s="11"/>
      <c r="H11" s="11"/>
      <c r="I11" s="11"/>
      <c r="J11" s="11"/>
      <c r="K11" s="11"/>
      <c r="L11" s="11"/>
      <c r="M11" s="11"/>
    </row>
    <row r="12" spans="1:13" ht="14.65" customHeight="1">
      <c r="A12" s="11"/>
      <c r="B12" s="911" t="s">
        <v>6</v>
      </c>
      <c r="C12" s="911"/>
      <c r="D12" s="911"/>
      <c r="E12" s="911"/>
      <c r="F12" s="911"/>
      <c r="G12" s="911"/>
      <c r="H12" s="911"/>
      <c r="I12" s="911"/>
      <c r="J12" s="911"/>
      <c r="K12" s="911"/>
      <c r="L12" s="911"/>
      <c r="M12" s="11"/>
    </row>
    <row r="13" spans="1:13" ht="14.65" customHeight="1">
      <c r="A13" s="11"/>
      <c r="B13" s="911"/>
      <c r="C13" s="911"/>
      <c r="D13" s="911"/>
      <c r="E13" s="911"/>
      <c r="F13" s="911"/>
      <c r="G13" s="911"/>
      <c r="H13" s="911"/>
      <c r="I13" s="911"/>
      <c r="J13" s="911"/>
      <c r="K13" s="911"/>
      <c r="L13" s="911"/>
      <c r="M13" s="11"/>
    </row>
    <row r="14" spans="1:13" ht="14.65" customHeight="1">
      <c r="A14" s="11"/>
      <c r="B14" s="911"/>
      <c r="C14" s="911"/>
      <c r="D14" s="911"/>
      <c r="E14" s="911"/>
      <c r="F14" s="911"/>
      <c r="G14" s="911"/>
      <c r="H14" s="911"/>
      <c r="I14" s="911"/>
      <c r="J14" s="911"/>
      <c r="K14" s="911"/>
      <c r="L14" s="911"/>
      <c r="M14" s="11"/>
    </row>
    <row r="15" spans="1:13" ht="14.65" customHeight="1">
      <c r="A15" s="11"/>
      <c r="B15" s="911" t="s">
        <v>7</v>
      </c>
      <c r="C15" s="912"/>
      <c r="D15" s="912"/>
      <c r="E15" s="912"/>
      <c r="F15" s="912"/>
      <c r="G15" s="912"/>
      <c r="H15" s="912"/>
      <c r="I15" s="912"/>
      <c r="J15" s="912"/>
      <c r="K15" s="912"/>
      <c r="L15" s="912"/>
      <c r="M15" s="11"/>
    </row>
    <row r="16" spans="1:13" ht="14.65" customHeight="1">
      <c r="A16" s="11"/>
      <c r="B16" s="912"/>
      <c r="C16" s="912"/>
      <c r="D16" s="912"/>
      <c r="E16" s="912"/>
      <c r="F16" s="912"/>
      <c r="G16" s="912"/>
      <c r="H16" s="912"/>
      <c r="I16" s="912"/>
      <c r="J16" s="912"/>
      <c r="K16" s="912"/>
      <c r="L16" s="912"/>
      <c r="M16" s="11"/>
    </row>
    <row r="17" spans="1:13" ht="14.65" customHeight="1">
      <c r="A17" s="11"/>
      <c r="B17" s="912"/>
      <c r="C17" s="912"/>
      <c r="D17" s="912"/>
      <c r="E17" s="912"/>
      <c r="F17" s="912"/>
      <c r="G17" s="912"/>
      <c r="H17" s="912"/>
      <c r="I17" s="912"/>
      <c r="J17" s="912"/>
      <c r="K17" s="912"/>
      <c r="L17" s="912"/>
      <c r="M17" s="11"/>
    </row>
    <row r="18" spans="1:13" ht="14.65" customHeight="1">
      <c r="A18" s="11"/>
      <c r="B18" s="911" t="s">
        <v>8</v>
      </c>
      <c r="C18" s="911"/>
      <c r="D18" s="911"/>
      <c r="E18" s="911"/>
      <c r="F18" s="911"/>
      <c r="G18" s="911"/>
      <c r="H18" s="911"/>
      <c r="I18" s="911"/>
      <c r="J18" s="911"/>
      <c r="K18" s="911"/>
      <c r="L18" s="911"/>
      <c r="M18" s="11"/>
    </row>
    <row r="19" spans="1:13" ht="14.65" customHeight="1">
      <c r="A19" s="11"/>
      <c r="B19" s="911"/>
      <c r="C19" s="911"/>
      <c r="D19" s="911"/>
      <c r="E19" s="911"/>
      <c r="F19" s="911"/>
      <c r="G19" s="911"/>
      <c r="H19" s="911"/>
      <c r="I19" s="911"/>
      <c r="J19" s="911"/>
      <c r="K19" s="911"/>
      <c r="L19" s="911"/>
      <c r="M19" s="11"/>
    </row>
    <row r="20" spans="1:13" ht="14.65" customHeight="1">
      <c r="A20" s="11"/>
      <c r="B20" s="911" t="s">
        <v>9</v>
      </c>
      <c r="C20" s="911"/>
      <c r="D20" s="911"/>
      <c r="E20" s="911"/>
      <c r="F20" s="911"/>
      <c r="G20" s="911"/>
      <c r="H20" s="911"/>
      <c r="I20" s="911"/>
      <c r="J20" s="911"/>
      <c r="K20" s="911"/>
      <c r="L20" s="911"/>
      <c r="M20" s="11"/>
    </row>
    <row r="21" spans="1:13" ht="14.65" customHeight="1">
      <c r="A21" s="11"/>
      <c r="B21" s="911"/>
      <c r="C21" s="911"/>
      <c r="D21" s="911"/>
      <c r="E21" s="911"/>
      <c r="F21" s="911"/>
      <c r="G21" s="911"/>
      <c r="H21" s="911"/>
      <c r="I21" s="911"/>
      <c r="J21" s="911"/>
      <c r="K21" s="911"/>
      <c r="L21" s="911"/>
      <c r="M21" s="11"/>
    </row>
    <row r="22" spans="1:13" ht="14.65" customHeight="1">
      <c r="A22" s="11"/>
      <c r="B22" s="12"/>
      <c r="C22" s="12"/>
      <c r="D22" s="12"/>
      <c r="E22" s="12"/>
      <c r="F22" s="12"/>
      <c r="G22" s="12"/>
      <c r="H22" s="12"/>
      <c r="I22" s="12"/>
      <c r="J22" s="12"/>
      <c r="K22" s="12"/>
      <c r="L22" s="12"/>
      <c r="M22" s="11"/>
    </row>
    <row r="23" spans="1:13" ht="14.65" customHeight="1">
      <c r="A23" s="11"/>
      <c r="B23" s="12"/>
      <c r="C23" s="12"/>
      <c r="D23" s="12"/>
      <c r="E23" s="12"/>
      <c r="F23" s="12"/>
      <c r="G23" s="12"/>
      <c r="H23" s="12"/>
      <c r="I23" s="12"/>
      <c r="J23" s="12"/>
      <c r="K23" s="12"/>
      <c r="L23" s="12"/>
      <c r="M23" s="11"/>
    </row>
    <row r="24" spans="1:13" ht="14.65" customHeight="1">
      <c r="A24" s="11"/>
      <c r="B24" s="12"/>
      <c r="C24" s="12"/>
      <c r="D24" s="12"/>
      <c r="E24" s="12"/>
      <c r="F24" s="12"/>
      <c r="G24" s="12"/>
      <c r="H24" s="12"/>
      <c r="I24" s="12"/>
      <c r="J24" s="12"/>
      <c r="K24" s="12"/>
      <c r="L24" s="12"/>
      <c r="M24" s="11"/>
    </row>
    <row r="25" spans="1:13" ht="14.65" customHeight="1"/>
    <row r="26" spans="1:13" ht="14.65" customHeight="1"/>
    <row r="27" spans="1:13" ht="14.65" customHeight="1"/>
    <row r="28" spans="1:13" ht="14.65" customHeight="1"/>
  </sheetData>
  <mergeCells count="10">
    <mergeCell ref="B11:C11"/>
    <mergeCell ref="B12:L14"/>
    <mergeCell ref="B15:L17"/>
    <mergeCell ref="B18:L19"/>
    <mergeCell ref="B20:L21"/>
    <mergeCell ref="B4:L4"/>
    <mergeCell ref="B5:L5"/>
    <mergeCell ref="B7:L7"/>
    <mergeCell ref="B8:L8"/>
    <mergeCell ref="B6:L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5B0D4-491B-4E66-AECE-5E8C6BDD02B3}">
  <sheetPr>
    <tabColor theme="9" tint="0.79998168889431442"/>
  </sheetPr>
  <dimension ref="A1:AW204"/>
  <sheetViews>
    <sheetView topLeftCell="C1" zoomScale="90" zoomScaleNormal="90" workbookViewId="0">
      <selection activeCell="N97" sqref="N97"/>
    </sheetView>
  </sheetViews>
  <sheetFormatPr defaultColWidth="0" defaultRowHeight="15"/>
  <cols>
    <col min="1" max="1" width="9" customWidth="1"/>
    <col min="2" max="2" width="13.7109375" customWidth="1"/>
    <col min="3" max="3" width="63.28515625" customWidth="1"/>
    <col min="4" max="4" width="15.28515625" customWidth="1"/>
    <col min="5" max="5" width="25.28515625" style="2" customWidth="1"/>
    <col min="6" max="7" width="21.7109375" style="2" customWidth="1"/>
    <col min="8" max="8" width="20.5703125" customWidth="1"/>
    <col min="9" max="10" width="10.5703125" customWidth="1"/>
    <col min="11" max="15" width="13.7109375" customWidth="1"/>
    <col min="16" max="16" width="17.7109375" customWidth="1"/>
    <col min="17" max="17" width="16.5703125" customWidth="1"/>
    <col min="18" max="44" width="15.28515625" customWidth="1"/>
    <col min="45" max="45" width="14" bestFit="1" customWidth="1"/>
    <col min="46" max="48" width="13.5703125" customWidth="1"/>
    <col min="49" max="49" width="10.7109375" customWidth="1"/>
    <col min="50" max="50" width="8.85546875" customWidth="1"/>
  </cols>
  <sheetData>
    <row r="1" spans="1:49" s="57" customFormat="1">
      <c r="A1" s="5" t="s">
        <v>263</v>
      </c>
      <c r="B1" s="8"/>
      <c r="C1" s="8"/>
      <c r="D1" s="8"/>
      <c r="E1" s="88"/>
      <c r="F1" s="88"/>
      <c r="G1" s="88"/>
      <c r="H1" s="8"/>
      <c r="I1" s="8"/>
      <c r="J1" s="8"/>
      <c r="K1" s="8"/>
      <c r="L1" s="8"/>
      <c r="M1" s="8"/>
      <c r="N1" s="8"/>
      <c r="O1" s="8"/>
      <c r="P1" s="108"/>
      <c r="Q1" s="5"/>
      <c r="R1" s="5"/>
      <c r="S1" s="5"/>
      <c r="T1" s="8"/>
      <c r="U1" s="108"/>
      <c r="V1" s="5"/>
      <c r="W1" s="5"/>
      <c r="X1" s="5"/>
      <c r="Y1" s="8"/>
      <c r="Z1" s="8"/>
      <c r="AA1" s="8"/>
      <c r="AB1" s="8"/>
      <c r="AC1" s="8"/>
      <c r="AD1" s="8"/>
      <c r="AE1" s="8"/>
      <c r="AF1" s="8"/>
      <c r="AG1" s="8"/>
      <c r="AH1" s="8"/>
      <c r="AI1" s="8"/>
      <c r="AJ1" s="8"/>
      <c r="AK1" s="8"/>
      <c r="AL1" s="8"/>
      <c r="AM1" s="8"/>
      <c r="AN1" s="8"/>
      <c r="AO1" s="8"/>
      <c r="AP1" s="8"/>
      <c r="AQ1" s="8"/>
      <c r="AR1" s="8"/>
      <c r="AS1" s="8"/>
      <c r="AT1" s="8"/>
      <c r="AU1" s="8"/>
      <c r="AV1" s="8"/>
      <c r="AW1" s="8"/>
    </row>
    <row r="2" spans="1:49">
      <c r="C2" t="str">
        <f>project.name</f>
        <v>Bridges not Barriers - A Collaborative Bridge Bundle Replacement Project BUILD Application</v>
      </c>
      <c r="F2" s="6" t="s">
        <v>192</v>
      </c>
      <c r="G2" s="25">
        <f>BaseYear</f>
        <v>2024</v>
      </c>
      <c r="I2" s="57"/>
      <c r="J2" s="6" t="s">
        <v>25</v>
      </c>
      <c r="K2" s="25">
        <f>Assumptions!D11</f>
        <v>2028</v>
      </c>
      <c r="N2" s="6" t="s">
        <v>264</v>
      </c>
      <c r="O2" s="174">
        <f>Assumptions!D34</f>
        <v>13700000</v>
      </c>
      <c r="Q2" s="6" t="s">
        <v>53</v>
      </c>
      <c r="R2" s="174">
        <f>Assumptions!$D$30</f>
        <v>5500</v>
      </c>
    </row>
    <row r="3" spans="1:49">
      <c r="C3" t="s">
        <v>193</v>
      </c>
      <c r="F3" s="6" t="s">
        <v>20</v>
      </c>
      <c r="G3" s="25">
        <f>Assumptions!D8</f>
        <v>2025</v>
      </c>
      <c r="J3" s="6" t="s">
        <v>26</v>
      </c>
      <c r="K3" s="25">
        <f>Assumptions!D12</f>
        <v>2029</v>
      </c>
      <c r="N3" s="6" t="s">
        <v>265</v>
      </c>
      <c r="O3" s="174">
        <f>Assumptions!D33</f>
        <v>1302300</v>
      </c>
      <c r="Q3" s="6" t="s">
        <v>266</v>
      </c>
      <c r="R3" s="174">
        <f>Assumptions!$D$31</f>
        <v>122400</v>
      </c>
    </row>
    <row r="4" spans="1:49">
      <c r="F4" s="6" t="s">
        <v>194</v>
      </c>
      <c r="G4" s="25">
        <f>Assumptions!D10</f>
        <v>20</v>
      </c>
      <c r="J4" s="6" t="s">
        <v>27</v>
      </c>
      <c r="K4" s="25">
        <f>Assumptions!D13</f>
        <v>2030</v>
      </c>
      <c r="N4" s="6" t="s">
        <v>267</v>
      </c>
      <c r="O4" s="174">
        <f>Assumptions!D32</f>
        <v>256300</v>
      </c>
      <c r="Q4" s="6" t="s">
        <v>268</v>
      </c>
      <c r="R4" s="174">
        <f>Assumptions!$D$35</f>
        <v>9700</v>
      </c>
    </row>
    <row r="5" spans="1:49">
      <c r="F5" s="6" t="s">
        <v>37</v>
      </c>
      <c r="G5" s="342">
        <f>Assumptions!D21</f>
        <v>7.0000000000000007E-2</v>
      </c>
      <c r="J5" s="6" t="s">
        <v>28</v>
      </c>
      <c r="K5" s="25">
        <f>Assumptions!D14</f>
        <v>2029</v>
      </c>
      <c r="N5" s="6" t="s">
        <v>269</v>
      </c>
      <c r="O5" s="174">
        <f>Assumptions!D37</f>
        <v>9700</v>
      </c>
    </row>
    <row r="6" spans="1:49">
      <c r="E6" s="6"/>
      <c r="F6"/>
      <c r="G6"/>
      <c r="J6" s="6" t="s">
        <v>29</v>
      </c>
      <c r="K6" s="25">
        <f>Assumptions!D15</f>
        <v>2030</v>
      </c>
    </row>
    <row r="7" spans="1:49">
      <c r="F7"/>
      <c r="G7"/>
      <c r="J7" s="6" t="s">
        <v>30</v>
      </c>
      <c r="K7" s="25">
        <f>Assumptions!D16</f>
        <v>2031</v>
      </c>
      <c r="O7" s="6"/>
    </row>
    <row r="8" spans="1:49">
      <c r="H8" s="6"/>
      <c r="I8" s="222"/>
    </row>
    <row r="9" spans="1:49" s="57" customFormat="1">
      <c r="A9" s="134"/>
      <c r="B9" s="134"/>
      <c r="C9" s="134" t="s">
        <v>73</v>
      </c>
      <c r="D9" s="134"/>
      <c r="E9" s="135"/>
      <c r="F9" s="135"/>
      <c r="G9" s="135"/>
      <c r="H9" s="134"/>
      <c r="I9" s="134">
        <f>G3</f>
        <v>2025</v>
      </c>
      <c r="J9" s="134">
        <f>I9+1</f>
        <v>2026</v>
      </c>
      <c r="K9" s="134">
        <f t="shared" ref="K9:AW9" si="0">J9+1</f>
        <v>2027</v>
      </c>
      <c r="L9" s="134">
        <f t="shared" si="0"/>
        <v>2028</v>
      </c>
      <c r="M9" s="134">
        <f t="shared" si="0"/>
        <v>2029</v>
      </c>
      <c r="N9" s="134">
        <f t="shared" si="0"/>
        <v>2030</v>
      </c>
      <c r="O9" s="134">
        <f t="shared" si="0"/>
        <v>2031</v>
      </c>
      <c r="P9" s="134">
        <f t="shared" si="0"/>
        <v>2032</v>
      </c>
      <c r="Q9" s="134">
        <f t="shared" si="0"/>
        <v>2033</v>
      </c>
      <c r="R9" s="134">
        <f t="shared" si="0"/>
        <v>2034</v>
      </c>
      <c r="S9" s="134">
        <f t="shared" si="0"/>
        <v>2035</v>
      </c>
      <c r="T9" s="134">
        <f t="shared" si="0"/>
        <v>2036</v>
      </c>
      <c r="U9" s="134">
        <f t="shared" si="0"/>
        <v>2037</v>
      </c>
      <c r="V9" s="134">
        <f t="shared" si="0"/>
        <v>2038</v>
      </c>
      <c r="W9" s="134">
        <f t="shared" si="0"/>
        <v>2039</v>
      </c>
      <c r="X9" s="134">
        <f t="shared" si="0"/>
        <v>2040</v>
      </c>
      <c r="Y9" s="134">
        <f t="shared" si="0"/>
        <v>2041</v>
      </c>
      <c r="Z9" s="134">
        <f t="shared" si="0"/>
        <v>2042</v>
      </c>
      <c r="AA9" s="134">
        <f t="shared" si="0"/>
        <v>2043</v>
      </c>
      <c r="AB9" s="134">
        <f t="shared" si="0"/>
        <v>2044</v>
      </c>
      <c r="AC9" s="134">
        <f t="shared" si="0"/>
        <v>2045</v>
      </c>
      <c r="AD9" s="134">
        <f t="shared" si="0"/>
        <v>2046</v>
      </c>
      <c r="AE9" s="134">
        <f t="shared" si="0"/>
        <v>2047</v>
      </c>
      <c r="AF9" s="134">
        <f t="shared" si="0"/>
        <v>2048</v>
      </c>
      <c r="AG9" s="134">
        <f t="shared" si="0"/>
        <v>2049</v>
      </c>
      <c r="AH9" s="134">
        <f t="shared" si="0"/>
        <v>2050</v>
      </c>
      <c r="AI9" s="134">
        <f t="shared" si="0"/>
        <v>2051</v>
      </c>
      <c r="AJ9" s="134">
        <f t="shared" si="0"/>
        <v>2052</v>
      </c>
      <c r="AK9" s="134">
        <f t="shared" si="0"/>
        <v>2053</v>
      </c>
      <c r="AL9" s="134">
        <f t="shared" si="0"/>
        <v>2054</v>
      </c>
      <c r="AM9" s="134">
        <f t="shared" si="0"/>
        <v>2055</v>
      </c>
      <c r="AN9" s="134">
        <f t="shared" si="0"/>
        <v>2056</v>
      </c>
      <c r="AO9" s="134">
        <f t="shared" si="0"/>
        <v>2057</v>
      </c>
      <c r="AP9" s="134">
        <f t="shared" si="0"/>
        <v>2058</v>
      </c>
      <c r="AQ9" s="134">
        <f t="shared" si="0"/>
        <v>2059</v>
      </c>
      <c r="AR9" s="134">
        <f t="shared" si="0"/>
        <v>2060</v>
      </c>
      <c r="AS9" s="134">
        <f t="shared" si="0"/>
        <v>2061</v>
      </c>
      <c r="AT9" s="134">
        <f t="shared" si="0"/>
        <v>2062</v>
      </c>
      <c r="AU9" s="134">
        <f t="shared" si="0"/>
        <v>2063</v>
      </c>
      <c r="AV9" s="134">
        <f t="shared" si="0"/>
        <v>2064</v>
      </c>
      <c r="AW9" s="134">
        <f t="shared" si="0"/>
        <v>2065</v>
      </c>
    </row>
    <row r="10" spans="1:49" s="57" customFormat="1">
      <c r="A10" s="134"/>
      <c r="B10" s="134"/>
      <c r="C10" s="134" t="s">
        <v>195</v>
      </c>
      <c r="D10" s="134"/>
      <c r="E10" s="135"/>
      <c r="F10" s="135"/>
      <c r="G10" s="135"/>
      <c r="H10" s="134"/>
      <c r="I10" s="134">
        <f>IF(I9=$G$3,1,IF(I9&lt;SUM($G$4,$K$7),H10+1,0))</f>
        <v>1</v>
      </c>
      <c r="J10" s="134">
        <f t="shared" ref="J10:AW10" si="1">IF(J9=$G$3,1,IF(J9&lt;SUM($G$4,$K$7),I10+1,0))</f>
        <v>2</v>
      </c>
      <c r="K10" s="134">
        <f t="shared" si="1"/>
        <v>3</v>
      </c>
      <c r="L10" s="134">
        <f t="shared" si="1"/>
        <v>4</v>
      </c>
      <c r="M10" s="134">
        <f t="shared" si="1"/>
        <v>5</v>
      </c>
      <c r="N10" s="134">
        <f t="shared" si="1"/>
        <v>6</v>
      </c>
      <c r="O10" s="134">
        <f t="shared" si="1"/>
        <v>7</v>
      </c>
      <c r="P10" s="134">
        <f t="shared" si="1"/>
        <v>8</v>
      </c>
      <c r="Q10" s="134">
        <f t="shared" si="1"/>
        <v>9</v>
      </c>
      <c r="R10" s="134">
        <f t="shared" si="1"/>
        <v>10</v>
      </c>
      <c r="S10" s="134">
        <f t="shared" si="1"/>
        <v>11</v>
      </c>
      <c r="T10" s="134">
        <f t="shared" si="1"/>
        <v>12</v>
      </c>
      <c r="U10" s="134">
        <f t="shared" si="1"/>
        <v>13</v>
      </c>
      <c r="V10" s="134">
        <f t="shared" si="1"/>
        <v>14</v>
      </c>
      <c r="W10" s="134">
        <f t="shared" si="1"/>
        <v>15</v>
      </c>
      <c r="X10" s="134">
        <f t="shared" si="1"/>
        <v>16</v>
      </c>
      <c r="Y10" s="134">
        <f t="shared" si="1"/>
        <v>17</v>
      </c>
      <c r="Z10" s="134">
        <f t="shared" si="1"/>
        <v>18</v>
      </c>
      <c r="AA10" s="134">
        <f t="shared" si="1"/>
        <v>19</v>
      </c>
      <c r="AB10" s="134">
        <f t="shared" si="1"/>
        <v>20</v>
      </c>
      <c r="AC10" s="134">
        <f t="shared" si="1"/>
        <v>21</v>
      </c>
      <c r="AD10" s="134">
        <f t="shared" si="1"/>
        <v>22</v>
      </c>
      <c r="AE10" s="134">
        <f t="shared" si="1"/>
        <v>23</v>
      </c>
      <c r="AF10" s="134">
        <f t="shared" si="1"/>
        <v>24</v>
      </c>
      <c r="AG10" s="134">
        <f t="shared" si="1"/>
        <v>25</v>
      </c>
      <c r="AH10" s="134">
        <f t="shared" si="1"/>
        <v>26</v>
      </c>
      <c r="AI10" s="134">
        <f t="shared" si="1"/>
        <v>0</v>
      </c>
      <c r="AJ10" s="134">
        <f t="shared" si="1"/>
        <v>0</v>
      </c>
      <c r="AK10" s="134">
        <f t="shared" si="1"/>
        <v>0</v>
      </c>
      <c r="AL10" s="134">
        <f t="shared" si="1"/>
        <v>0</v>
      </c>
      <c r="AM10" s="134">
        <f t="shared" si="1"/>
        <v>0</v>
      </c>
      <c r="AN10" s="134">
        <f t="shared" si="1"/>
        <v>0</v>
      </c>
      <c r="AO10" s="134">
        <f t="shared" si="1"/>
        <v>0</v>
      </c>
      <c r="AP10" s="134">
        <f t="shared" si="1"/>
        <v>0</v>
      </c>
      <c r="AQ10" s="134">
        <f t="shared" si="1"/>
        <v>0</v>
      </c>
      <c r="AR10" s="134">
        <f t="shared" si="1"/>
        <v>0</v>
      </c>
      <c r="AS10" s="134">
        <f t="shared" si="1"/>
        <v>0</v>
      </c>
      <c r="AT10" s="134">
        <f t="shared" si="1"/>
        <v>0</v>
      </c>
      <c r="AU10" s="134">
        <f t="shared" si="1"/>
        <v>0</v>
      </c>
      <c r="AV10" s="134">
        <f t="shared" si="1"/>
        <v>0</v>
      </c>
      <c r="AW10" s="134">
        <f t="shared" si="1"/>
        <v>0</v>
      </c>
    </row>
    <row r="11" spans="1:49" s="781" customFormat="1">
      <c r="A11" s="134"/>
      <c r="B11" s="134"/>
      <c r="C11" s="134" t="s">
        <v>196</v>
      </c>
      <c r="D11" s="134"/>
      <c r="E11" s="135"/>
      <c r="F11" s="135"/>
      <c r="G11" s="135"/>
      <c r="H11" s="134"/>
      <c r="I11" s="136">
        <f t="shared" ref="I11:AW11" si="2">1/((1+$G$5)^(I9-$G$2))</f>
        <v>0.93457943925233644</v>
      </c>
      <c r="J11" s="136">
        <f t="shared" si="2"/>
        <v>0.87343872827321156</v>
      </c>
      <c r="K11" s="136">
        <f t="shared" si="2"/>
        <v>0.81629787689085187</v>
      </c>
      <c r="L11" s="136">
        <f t="shared" si="2"/>
        <v>0.7628952120475252</v>
      </c>
      <c r="M11" s="136">
        <f t="shared" si="2"/>
        <v>0.71298617948366838</v>
      </c>
      <c r="N11" s="136">
        <f t="shared" si="2"/>
        <v>0.66634222381651254</v>
      </c>
      <c r="O11" s="136">
        <f t="shared" si="2"/>
        <v>0.62274974188459109</v>
      </c>
      <c r="P11" s="136">
        <f t="shared" si="2"/>
        <v>0.5820091045650384</v>
      </c>
      <c r="Q11" s="136">
        <f t="shared" si="2"/>
        <v>0.54393374258414806</v>
      </c>
      <c r="R11" s="136">
        <f t="shared" si="2"/>
        <v>0.5083492921347178</v>
      </c>
      <c r="S11" s="136">
        <f t="shared" si="2"/>
        <v>0.47509279638758667</v>
      </c>
      <c r="T11" s="136">
        <f t="shared" si="2"/>
        <v>0.44401195924073528</v>
      </c>
      <c r="U11" s="136">
        <f t="shared" si="2"/>
        <v>0.41496444788853759</v>
      </c>
      <c r="V11" s="136">
        <f t="shared" si="2"/>
        <v>0.3878172410173249</v>
      </c>
      <c r="W11" s="136">
        <f t="shared" si="2"/>
        <v>0.36244601964235967</v>
      </c>
      <c r="X11" s="136">
        <f t="shared" si="2"/>
        <v>0.33873459779659787</v>
      </c>
      <c r="Y11" s="136">
        <f t="shared" si="2"/>
        <v>0.31657439046411018</v>
      </c>
      <c r="Z11" s="136">
        <f t="shared" si="2"/>
        <v>0.29586391632159825</v>
      </c>
      <c r="AA11" s="136">
        <f t="shared" si="2"/>
        <v>0.27650833301083949</v>
      </c>
      <c r="AB11" s="136">
        <f t="shared" si="2"/>
        <v>0.2584190028138687</v>
      </c>
      <c r="AC11" s="136">
        <f t="shared" si="2"/>
        <v>0.24151308674193336</v>
      </c>
      <c r="AD11" s="136">
        <f t="shared" si="2"/>
        <v>0.22571316517937698</v>
      </c>
      <c r="AE11" s="136">
        <f t="shared" si="2"/>
        <v>0.21094688334521211</v>
      </c>
      <c r="AF11" s="136">
        <f t="shared" si="2"/>
        <v>0.19714661994879637</v>
      </c>
      <c r="AG11" s="136">
        <f t="shared" si="2"/>
        <v>0.18424917752223957</v>
      </c>
      <c r="AH11" s="136">
        <f t="shared" si="2"/>
        <v>0.17219549301143888</v>
      </c>
      <c r="AI11" s="136">
        <f t="shared" si="2"/>
        <v>0.16093036730041013</v>
      </c>
      <c r="AJ11" s="136">
        <f t="shared" si="2"/>
        <v>0.15040221243028987</v>
      </c>
      <c r="AK11" s="136">
        <f t="shared" si="2"/>
        <v>0.1405628153554111</v>
      </c>
      <c r="AL11" s="136">
        <f t="shared" si="2"/>
        <v>0.13136711715458982</v>
      </c>
      <c r="AM11" s="136">
        <f t="shared" si="2"/>
        <v>0.1227730066865325</v>
      </c>
      <c r="AN11" s="136">
        <f t="shared" si="2"/>
        <v>0.11474112774442291</v>
      </c>
      <c r="AO11" s="136">
        <f t="shared" si="2"/>
        <v>0.10723469882656347</v>
      </c>
      <c r="AP11" s="136">
        <f t="shared" si="2"/>
        <v>0.10021934469772288</v>
      </c>
      <c r="AQ11" s="136">
        <f t="shared" si="2"/>
        <v>9.366293896983445E-2</v>
      </c>
      <c r="AR11" s="136">
        <f t="shared" si="2"/>
        <v>8.7535456981153698E-2</v>
      </c>
      <c r="AS11" s="136">
        <f t="shared" si="2"/>
        <v>8.1808838300143641E-2</v>
      </c>
      <c r="AT11" s="136">
        <f t="shared" si="2"/>
        <v>7.6456858224433308E-2</v>
      </c>
      <c r="AU11" s="136">
        <f t="shared" si="2"/>
        <v>7.1455007686386268E-2</v>
      </c>
      <c r="AV11" s="136">
        <f t="shared" si="2"/>
        <v>6.6780381015314264E-2</v>
      </c>
      <c r="AW11" s="136">
        <f t="shared" si="2"/>
        <v>6.2411571042349782E-2</v>
      </c>
    </row>
    <row r="12" spans="1:49">
      <c r="E12" s="80" t="s">
        <v>197</v>
      </c>
      <c r="F12" s="80"/>
      <c r="G12" s="80"/>
      <c r="H12" s="80" t="s">
        <v>150</v>
      </c>
    </row>
    <row r="13" spans="1:49" s="83" customFormat="1">
      <c r="A13"/>
      <c r="B13" s="15" t="s">
        <v>198</v>
      </c>
      <c r="C13" s="66" t="s">
        <v>199</v>
      </c>
      <c r="D13" s="66"/>
      <c r="E13" s="81" t="s">
        <v>200</v>
      </c>
      <c r="F13" s="2"/>
      <c r="G13" s="2"/>
      <c r="H13" s="82">
        <f t="shared" ref="H13:H14" si="3">SUM(I13:AW13)</f>
        <v>20</v>
      </c>
      <c r="I13" s="83">
        <f t="shared" ref="I13:AW13" si="4">IF(AND(I9&gt;=$K$4,I9&lt;SUM($G$4,$K$4)),1,0)</f>
        <v>0</v>
      </c>
      <c r="J13" s="83">
        <f t="shared" si="4"/>
        <v>0</v>
      </c>
      <c r="K13" s="83">
        <f t="shared" si="4"/>
        <v>0</v>
      </c>
      <c r="L13" s="83">
        <f t="shared" si="4"/>
        <v>0</v>
      </c>
      <c r="M13" s="83">
        <f t="shared" si="4"/>
        <v>0</v>
      </c>
      <c r="N13" s="83">
        <f t="shared" si="4"/>
        <v>1</v>
      </c>
      <c r="O13" s="83">
        <f t="shared" si="4"/>
        <v>1</v>
      </c>
      <c r="P13" s="83">
        <f t="shared" si="4"/>
        <v>1</v>
      </c>
      <c r="Q13" s="83">
        <f t="shared" si="4"/>
        <v>1</v>
      </c>
      <c r="R13" s="83">
        <f t="shared" si="4"/>
        <v>1</v>
      </c>
      <c r="S13" s="83">
        <f t="shared" si="4"/>
        <v>1</v>
      </c>
      <c r="T13" s="83">
        <f t="shared" si="4"/>
        <v>1</v>
      </c>
      <c r="U13" s="83">
        <f t="shared" si="4"/>
        <v>1</v>
      </c>
      <c r="V13" s="83">
        <f t="shared" si="4"/>
        <v>1</v>
      </c>
      <c r="W13" s="83">
        <f t="shared" si="4"/>
        <v>1</v>
      </c>
      <c r="X13" s="83">
        <f t="shared" si="4"/>
        <v>1</v>
      </c>
      <c r="Y13" s="83">
        <f t="shared" si="4"/>
        <v>1</v>
      </c>
      <c r="Z13" s="83">
        <f t="shared" si="4"/>
        <v>1</v>
      </c>
      <c r="AA13" s="83">
        <f t="shared" si="4"/>
        <v>1</v>
      </c>
      <c r="AB13" s="83">
        <f t="shared" si="4"/>
        <v>1</v>
      </c>
      <c r="AC13" s="83">
        <f t="shared" si="4"/>
        <v>1</v>
      </c>
      <c r="AD13" s="83">
        <f t="shared" si="4"/>
        <v>1</v>
      </c>
      <c r="AE13" s="83">
        <f t="shared" si="4"/>
        <v>1</v>
      </c>
      <c r="AF13" s="83">
        <f t="shared" si="4"/>
        <v>1</v>
      </c>
      <c r="AG13" s="83">
        <f t="shared" si="4"/>
        <v>1</v>
      </c>
      <c r="AH13" s="83">
        <f t="shared" si="4"/>
        <v>0</v>
      </c>
      <c r="AI13" s="83">
        <f t="shared" si="4"/>
        <v>0</v>
      </c>
      <c r="AJ13" s="83">
        <f t="shared" si="4"/>
        <v>0</v>
      </c>
      <c r="AK13" s="83">
        <f t="shared" si="4"/>
        <v>0</v>
      </c>
      <c r="AL13" s="83">
        <f t="shared" si="4"/>
        <v>0</v>
      </c>
      <c r="AM13" s="83">
        <f t="shared" si="4"/>
        <v>0</v>
      </c>
      <c r="AN13" s="83">
        <f t="shared" si="4"/>
        <v>0</v>
      </c>
      <c r="AO13" s="83">
        <f t="shared" si="4"/>
        <v>0</v>
      </c>
      <c r="AP13" s="83">
        <f t="shared" si="4"/>
        <v>0</v>
      </c>
      <c r="AQ13" s="83">
        <f t="shared" si="4"/>
        <v>0</v>
      </c>
      <c r="AR13" s="83">
        <f t="shared" si="4"/>
        <v>0</v>
      </c>
      <c r="AS13" s="83">
        <f t="shared" si="4"/>
        <v>0</v>
      </c>
      <c r="AT13" s="83">
        <f t="shared" si="4"/>
        <v>0</v>
      </c>
      <c r="AU13" s="83">
        <f t="shared" si="4"/>
        <v>0</v>
      </c>
      <c r="AV13" s="83">
        <f t="shared" si="4"/>
        <v>0</v>
      </c>
      <c r="AW13" s="83">
        <f t="shared" si="4"/>
        <v>0</v>
      </c>
    </row>
    <row r="14" spans="1:49" s="83" customFormat="1">
      <c r="A14"/>
      <c r="B14" s="15">
        <v>1</v>
      </c>
      <c r="C14" s="66" t="s">
        <v>201</v>
      </c>
      <c r="D14" s="66"/>
      <c r="E14" s="81" t="s">
        <v>200</v>
      </c>
      <c r="F14" s="2"/>
      <c r="G14" s="2"/>
      <c r="H14" s="82">
        <f t="shared" si="3"/>
        <v>20</v>
      </c>
      <c r="I14" s="83">
        <f t="shared" ref="I14:AW14" si="5">IF(AND(I9&gt;=$K$7,I9&lt;SUM($G$4,$K$7)),1,0)</f>
        <v>0</v>
      </c>
      <c r="J14" s="83">
        <f t="shared" si="5"/>
        <v>0</v>
      </c>
      <c r="K14" s="83">
        <f t="shared" si="5"/>
        <v>0</v>
      </c>
      <c r="L14" s="83">
        <f t="shared" si="5"/>
        <v>0</v>
      </c>
      <c r="M14" s="83">
        <f t="shared" si="5"/>
        <v>0</v>
      </c>
      <c r="N14" s="83">
        <f t="shared" si="5"/>
        <v>0</v>
      </c>
      <c r="O14" s="83">
        <f t="shared" si="5"/>
        <v>1</v>
      </c>
      <c r="P14" s="83">
        <f t="shared" si="5"/>
        <v>1</v>
      </c>
      <c r="Q14" s="83">
        <f t="shared" si="5"/>
        <v>1</v>
      </c>
      <c r="R14" s="83">
        <f t="shared" si="5"/>
        <v>1</v>
      </c>
      <c r="S14" s="83">
        <f t="shared" si="5"/>
        <v>1</v>
      </c>
      <c r="T14" s="83">
        <f t="shared" si="5"/>
        <v>1</v>
      </c>
      <c r="U14" s="83">
        <f t="shared" si="5"/>
        <v>1</v>
      </c>
      <c r="V14" s="83">
        <f t="shared" si="5"/>
        <v>1</v>
      </c>
      <c r="W14" s="83">
        <f t="shared" si="5"/>
        <v>1</v>
      </c>
      <c r="X14" s="83">
        <f t="shared" si="5"/>
        <v>1</v>
      </c>
      <c r="Y14" s="83">
        <f t="shared" si="5"/>
        <v>1</v>
      </c>
      <c r="Z14" s="83">
        <f t="shared" si="5"/>
        <v>1</v>
      </c>
      <c r="AA14" s="83">
        <f t="shared" si="5"/>
        <v>1</v>
      </c>
      <c r="AB14" s="83">
        <f t="shared" si="5"/>
        <v>1</v>
      </c>
      <c r="AC14" s="83">
        <f t="shared" si="5"/>
        <v>1</v>
      </c>
      <c r="AD14" s="83">
        <f t="shared" si="5"/>
        <v>1</v>
      </c>
      <c r="AE14" s="83">
        <f t="shared" si="5"/>
        <v>1</v>
      </c>
      <c r="AF14" s="83">
        <f t="shared" si="5"/>
        <v>1</v>
      </c>
      <c r="AG14" s="83">
        <f t="shared" si="5"/>
        <v>1</v>
      </c>
      <c r="AH14" s="83">
        <f t="shared" si="5"/>
        <v>1</v>
      </c>
      <c r="AI14" s="83">
        <f t="shared" si="5"/>
        <v>0</v>
      </c>
      <c r="AJ14" s="83">
        <f t="shared" si="5"/>
        <v>0</v>
      </c>
      <c r="AK14" s="83">
        <f t="shared" si="5"/>
        <v>0</v>
      </c>
      <c r="AL14" s="83">
        <f t="shared" si="5"/>
        <v>0</v>
      </c>
      <c r="AM14" s="83">
        <f t="shared" si="5"/>
        <v>0</v>
      </c>
      <c r="AN14" s="83">
        <f t="shared" si="5"/>
        <v>0</v>
      </c>
      <c r="AO14" s="83">
        <f t="shared" si="5"/>
        <v>0</v>
      </c>
      <c r="AP14" s="83">
        <f t="shared" si="5"/>
        <v>0</v>
      </c>
      <c r="AQ14" s="83">
        <f t="shared" si="5"/>
        <v>0</v>
      </c>
      <c r="AR14" s="83">
        <f t="shared" si="5"/>
        <v>0</v>
      </c>
      <c r="AS14" s="83">
        <f t="shared" si="5"/>
        <v>0</v>
      </c>
      <c r="AT14" s="83">
        <f t="shared" si="5"/>
        <v>0</v>
      </c>
      <c r="AU14" s="83">
        <f t="shared" si="5"/>
        <v>0</v>
      </c>
      <c r="AV14" s="83">
        <f t="shared" si="5"/>
        <v>0</v>
      </c>
      <c r="AW14" s="83">
        <f t="shared" si="5"/>
        <v>0</v>
      </c>
    </row>
    <row r="16" spans="1:49" s="57" customFormat="1">
      <c r="A16" s="84" t="s">
        <v>270</v>
      </c>
      <c r="B16" s="84"/>
      <c r="C16" s="85"/>
      <c r="D16" s="85"/>
      <c r="E16" s="86"/>
      <c r="F16" s="86"/>
      <c r="G16" s="86"/>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row>
    <row r="17" spans="1:49">
      <c r="A17" s="190"/>
      <c r="B17" s="191" t="s">
        <v>271</v>
      </c>
      <c r="C17" s="190"/>
      <c r="D17" s="190"/>
      <c r="E17" s="192"/>
      <c r="F17" s="192"/>
      <c r="G17" s="192"/>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c r="AP17" s="190"/>
      <c r="AQ17" s="190"/>
      <c r="AR17" s="190"/>
      <c r="AS17" s="190"/>
      <c r="AT17" s="190"/>
      <c r="AU17" s="190"/>
      <c r="AV17" s="190"/>
      <c r="AW17" s="190"/>
    </row>
    <row r="18" spans="1:49">
      <c r="B18" s="4"/>
      <c r="E18" s="80" t="s">
        <v>272</v>
      </c>
    </row>
    <row r="19" spans="1:49" s="186" customFormat="1" ht="30">
      <c r="A19" s="873" t="s">
        <v>203</v>
      </c>
      <c r="B19" s="4" t="s">
        <v>120</v>
      </c>
      <c r="C19" s="4" t="s">
        <v>273</v>
      </c>
      <c r="D19" s="80" t="s">
        <v>274</v>
      </c>
      <c r="E19" s="81" t="s">
        <v>275</v>
      </c>
      <c r="F19" s="80"/>
      <c r="G19" s="80"/>
      <c r="H19" s="183">
        <f>SUM(I19:AW19)</f>
        <v>4.8004653499241847</v>
      </c>
      <c r="I19" s="186">
        <f>SUM(I20:I34)</f>
        <v>0</v>
      </c>
      <c r="J19" s="186">
        <f t="shared" ref="J19:AW19" si="6">SUM(J20:J34)</f>
        <v>0</v>
      </c>
      <c r="K19" s="186">
        <f t="shared" si="6"/>
        <v>0</v>
      </c>
      <c r="L19" s="186">
        <f t="shared" si="6"/>
        <v>0</v>
      </c>
      <c r="M19" s="186">
        <f t="shared" si="6"/>
        <v>0</v>
      </c>
      <c r="N19" s="186">
        <f t="shared" si="6"/>
        <v>0</v>
      </c>
      <c r="O19" s="186">
        <f t="shared" si="6"/>
        <v>0</v>
      </c>
      <c r="P19" s="186">
        <f t="shared" si="6"/>
        <v>0</v>
      </c>
      <c r="Q19" s="186">
        <f t="shared" si="6"/>
        <v>0</v>
      </c>
      <c r="R19" s="186">
        <f t="shared" si="6"/>
        <v>0</v>
      </c>
      <c r="S19" s="186">
        <f t="shared" si="6"/>
        <v>0</v>
      </c>
      <c r="T19" s="186">
        <f t="shared" si="6"/>
        <v>0</v>
      </c>
      <c r="U19" s="186">
        <f t="shared" si="6"/>
        <v>0</v>
      </c>
      <c r="V19" s="186">
        <f t="shared" si="6"/>
        <v>0.37938232551564433</v>
      </c>
      <c r="W19" s="186">
        <f t="shared" si="6"/>
        <v>0.37938232551564433</v>
      </c>
      <c r="X19" s="186">
        <f t="shared" si="6"/>
        <v>0.37938232551564433</v>
      </c>
      <c r="Y19" s="186">
        <f t="shared" si="6"/>
        <v>0.37938232551564433</v>
      </c>
      <c r="Z19" s="186">
        <f t="shared" si="6"/>
        <v>0.37938232551564433</v>
      </c>
      <c r="AA19" s="186">
        <f t="shared" si="6"/>
        <v>0.37938232551564433</v>
      </c>
      <c r="AB19" s="186">
        <f t="shared" si="6"/>
        <v>0.37938232551564433</v>
      </c>
      <c r="AC19" s="186">
        <f t="shared" si="6"/>
        <v>0.37938232551564433</v>
      </c>
      <c r="AD19" s="186">
        <f t="shared" si="6"/>
        <v>0.37938232551564433</v>
      </c>
      <c r="AE19" s="186">
        <f t="shared" si="6"/>
        <v>0.37938232551564433</v>
      </c>
      <c r="AF19" s="186">
        <f t="shared" si="6"/>
        <v>0.37938232551564433</v>
      </c>
      <c r="AG19" s="186">
        <f t="shared" si="6"/>
        <v>0.37938232551564433</v>
      </c>
      <c r="AH19" s="186">
        <f t="shared" si="6"/>
        <v>0.24787744373645321</v>
      </c>
      <c r="AI19" s="186">
        <f t="shared" si="6"/>
        <v>0</v>
      </c>
      <c r="AJ19" s="186">
        <f t="shared" si="6"/>
        <v>0</v>
      </c>
      <c r="AK19" s="186">
        <f t="shared" si="6"/>
        <v>0</v>
      </c>
      <c r="AL19" s="186">
        <f t="shared" si="6"/>
        <v>0</v>
      </c>
      <c r="AM19" s="186">
        <f t="shared" si="6"/>
        <v>0</v>
      </c>
      <c r="AN19" s="186">
        <f t="shared" si="6"/>
        <v>0</v>
      </c>
      <c r="AO19" s="186">
        <f t="shared" si="6"/>
        <v>0</v>
      </c>
      <c r="AP19" s="186">
        <f t="shared" si="6"/>
        <v>0</v>
      </c>
      <c r="AQ19" s="186">
        <f t="shared" si="6"/>
        <v>0</v>
      </c>
      <c r="AR19" s="186">
        <f t="shared" si="6"/>
        <v>0</v>
      </c>
      <c r="AS19" s="186">
        <f t="shared" si="6"/>
        <v>0</v>
      </c>
      <c r="AT19" s="186">
        <f t="shared" si="6"/>
        <v>0</v>
      </c>
      <c r="AU19" s="186">
        <f t="shared" si="6"/>
        <v>0</v>
      </c>
      <c r="AV19" s="186">
        <f t="shared" si="6"/>
        <v>0</v>
      </c>
      <c r="AW19" s="186">
        <f t="shared" si="6"/>
        <v>0</v>
      </c>
    </row>
    <row r="20" spans="1:49">
      <c r="A20" s="218" t="s">
        <v>198</v>
      </c>
      <c r="B20" s="767" t="str">
        <f>ProjectSummary!C6</f>
        <v>030161</v>
      </c>
      <c r="C20" s="66" t="str">
        <f>INDEX(ProjectSummary!$C$6:$F$20,MATCH(B20,ProjectSummary!$C$6:$C$20,0),4)</f>
        <v>LOCKHART ROAD</v>
      </c>
      <c r="D20" s="66" t="str">
        <f>INDEX(ProjectSummary!$C$6:$F$20,MATCH(B20,ProjectSummary!$C$6:$C$20,0),3)</f>
        <v>Anson</v>
      </c>
      <c r="E20" s="491">
        <f>_xlfn.XLOOKUP(D20, RegionalCrashRate!$N$1:$R$1, RegionalCrashRate!$N$2:$R$2)</f>
        <v>2.267699115044248E-8</v>
      </c>
      <c r="F20" s="81"/>
      <c r="G20" s="81"/>
      <c r="H20" s="175">
        <f t="shared" ref="H20:H83" si="7">SUM(I20:AW20)</f>
        <v>3.7876136707964587E-2</v>
      </c>
      <c r="I20" s="242">
        <f>$E$20*VMTCalc!J174*VMTCalc!J17</f>
        <v>0</v>
      </c>
      <c r="J20" s="242">
        <f>$E$20*VMTCalc!K174*VMTCalc!K17</f>
        <v>0</v>
      </c>
      <c r="K20" s="242">
        <f>$E$20*VMTCalc!L174*VMTCalc!L17</f>
        <v>0</v>
      </c>
      <c r="L20" s="242">
        <f>$E$20*VMTCalc!M174*VMTCalc!M17</f>
        <v>0</v>
      </c>
      <c r="M20" s="242">
        <f>$E$20*VMTCalc!N174*VMTCalc!N17</f>
        <v>0</v>
      </c>
      <c r="N20" s="242">
        <f>$E$20*VMTCalc!O174*VMTCalc!O17</f>
        <v>0</v>
      </c>
      <c r="O20" s="242">
        <f>$E$20*VMTCalc!P174*VMTCalc!P17</f>
        <v>0</v>
      </c>
      <c r="P20" s="242">
        <f>$E$20*VMTCalc!Q174*VMTCalc!Q17</f>
        <v>0</v>
      </c>
      <c r="Q20" s="242">
        <f>$E$20*VMTCalc!R174*VMTCalc!R17</f>
        <v>0</v>
      </c>
      <c r="R20" s="242">
        <f>$E$20*VMTCalc!S174*VMTCalc!S17</f>
        <v>0</v>
      </c>
      <c r="S20" s="242">
        <f>$E$20*VMTCalc!T174*VMTCalc!T17</f>
        <v>0</v>
      </c>
      <c r="T20" s="242">
        <f>$E$20*VMTCalc!U174*VMTCalc!U17</f>
        <v>0</v>
      </c>
      <c r="U20" s="242">
        <f>$E$20*VMTCalc!V174*VMTCalc!V17</f>
        <v>0</v>
      </c>
      <c r="V20" s="242">
        <f>$E$20*VMTCalc!W174*VMTCalc!W17</f>
        <v>3.1563447256637168E-3</v>
      </c>
      <c r="W20" s="242">
        <f>$E$20*VMTCalc!X174*VMTCalc!X17</f>
        <v>3.1563447256637168E-3</v>
      </c>
      <c r="X20" s="242">
        <f>$E$20*VMTCalc!Y174*VMTCalc!Y17</f>
        <v>3.1563447256637168E-3</v>
      </c>
      <c r="Y20" s="242">
        <f>$E$20*VMTCalc!Z174*VMTCalc!Z17</f>
        <v>3.1563447256637168E-3</v>
      </c>
      <c r="Z20" s="242">
        <f>$E$20*VMTCalc!AA174*VMTCalc!AA17</f>
        <v>3.1563447256637168E-3</v>
      </c>
      <c r="AA20" s="242">
        <f>$E$20*VMTCalc!AB174*VMTCalc!AB17</f>
        <v>3.1563447256637168E-3</v>
      </c>
      <c r="AB20" s="242">
        <f>$E$20*VMTCalc!AC174*VMTCalc!AC17</f>
        <v>3.1563447256637168E-3</v>
      </c>
      <c r="AC20" s="242">
        <f>$E$20*VMTCalc!AD174*VMTCalc!AD17</f>
        <v>3.1563447256637168E-3</v>
      </c>
      <c r="AD20" s="242">
        <f>$E$20*VMTCalc!AE174*VMTCalc!AE17</f>
        <v>3.1563447256637168E-3</v>
      </c>
      <c r="AE20" s="242">
        <f>$E$20*VMTCalc!AF174*VMTCalc!AF17</f>
        <v>3.1563447256637168E-3</v>
      </c>
      <c r="AF20" s="242">
        <f>$E$20*VMTCalc!AG174*VMTCalc!AG17</f>
        <v>3.1563447256637168E-3</v>
      </c>
      <c r="AG20" s="242">
        <f>$E$20*VMTCalc!AH174*VMTCalc!AH17</f>
        <v>3.1563447256637168E-3</v>
      </c>
      <c r="AH20" s="242">
        <f>$E$20*VMTCalc!AI174*VMTCalc!AI17</f>
        <v>0</v>
      </c>
      <c r="AI20" s="242">
        <f>$E$20*VMTCalc!AJ174*VMTCalc!AJ17</f>
        <v>0</v>
      </c>
      <c r="AJ20" s="242">
        <f>$E$20*VMTCalc!AK174*VMTCalc!AK17</f>
        <v>0</v>
      </c>
      <c r="AK20" s="242">
        <f>$E$20*VMTCalc!AL174*VMTCalc!AL17</f>
        <v>0</v>
      </c>
      <c r="AL20" s="242">
        <f>$E$20*VMTCalc!AM174*VMTCalc!AM17</f>
        <v>0</v>
      </c>
      <c r="AM20" s="242">
        <f>$E$20*VMTCalc!AN174*VMTCalc!AN17</f>
        <v>0</v>
      </c>
      <c r="AN20" s="242">
        <f>$E$20*VMTCalc!AO174*VMTCalc!AO17</f>
        <v>0</v>
      </c>
      <c r="AO20" s="242">
        <f>$E$20*VMTCalc!AP174*VMTCalc!AP17</f>
        <v>0</v>
      </c>
      <c r="AP20" s="242">
        <f>$E$20*VMTCalc!AQ174*VMTCalc!AQ17</f>
        <v>0</v>
      </c>
      <c r="AQ20" s="242">
        <f>$E$20*VMTCalc!AR174*VMTCalc!AR17</f>
        <v>0</v>
      </c>
      <c r="AR20" s="242">
        <f>$E$20*VMTCalc!AS174*VMTCalc!AS17</f>
        <v>0</v>
      </c>
      <c r="AS20" s="242">
        <f>$E$20*VMTCalc!AT174*VMTCalc!AT17</f>
        <v>0</v>
      </c>
      <c r="AT20" s="242">
        <f>$E$20*VMTCalc!AU174*VMTCalc!AU17</f>
        <v>0</v>
      </c>
      <c r="AU20" s="242">
        <f>$E$20*VMTCalc!AV174*VMTCalc!AV17</f>
        <v>0</v>
      </c>
      <c r="AV20" s="242">
        <f>$E$20*VMTCalc!AW174*VMTCalc!AW17</f>
        <v>0</v>
      </c>
      <c r="AW20" s="242">
        <f>$E$20*VMTCalc!AX174*VMTCalc!AX17</f>
        <v>0</v>
      </c>
    </row>
    <row r="21" spans="1:49" s="242" customFormat="1">
      <c r="A21" s="218" t="s">
        <v>198</v>
      </c>
      <c r="B21" s="767" t="str">
        <f>ProjectSummary!C7</f>
        <v>030148</v>
      </c>
      <c r="C21" s="66" t="str">
        <f>INDEX(ProjectSummary!$C$6:$F$20,MATCH(B21,ProjectSummary!$C$6:$C$20,0),4)</f>
        <v>MILLS ROAD</v>
      </c>
      <c r="D21" s="66" t="str">
        <f>INDEX(ProjectSummary!$C$6:$F$20,MATCH(B21,ProjectSummary!$C$6:$C$20,0),3)</f>
        <v>Anson</v>
      </c>
      <c r="E21" s="491">
        <f>_xlfn.XLOOKUP(D21, RegionalCrashRate!$N$1:$R$1, RegionalCrashRate!$N$2:$R$2)</f>
        <v>2.267699115044248E-8</v>
      </c>
      <c r="F21" s="200"/>
      <c r="G21" s="200"/>
      <c r="H21" s="175">
        <f t="shared" si="7"/>
        <v>7.5752273415929175E-2</v>
      </c>
      <c r="I21" s="242">
        <f>$E20*VMTCalc!J175*VMTCalc!J18</f>
        <v>0</v>
      </c>
      <c r="J21" s="242">
        <f>$E20*VMTCalc!K175*VMTCalc!K18</f>
        <v>0</v>
      </c>
      <c r="K21" s="242">
        <f>$E20*VMTCalc!L175*VMTCalc!L18</f>
        <v>0</v>
      </c>
      <c r="L21" s="242">
        <f>$E20*VMTCalc!M175*VMTCalc!M18</f>
        <v>0</v>
      </c>
      <c r="M21" s="242">
        <f>$E20*VMTCalc!N175*VMTCalc!N18</f>
        <v>0</v>
      </c>
      <c r="N21" s="242">
        <f>$E20*VMTCalc!O175*VMTCalc!O18</f>
        <v>0</v>
      </c>
      <c r="O21" s="242">
        <f>$E20*VMTCalc!P175*VMTCalc!P18</f>
        <v>0</v>
      </c>
      <c r="P21" s="242">
        <f>$E20*VMTCalc!Q175*VMTCalc!Q18</f>
        <v>0</v>
      </c>
      <c r="Q21" s="242">
        <f>$E20*VMTCalc!R175*VMTCalc!R18</f>
        <v>0</v>
      </c>
      <c r="R21" s="242">
        <f>$E20*VMTCalc!S175*VMTCalc!S18</f>
        <v>0</v>
      </c>
      <c r="S21" s="242">
        <f>$E20*VMTCalc!T175*VMTCalc!T18</f>
        <v>0</v>
      </c>
      <c r="T21" s="242">
        <f>$E20*VMTCalc!U175*VMTCalc!U18</f>
        <v>0</v>
      </c>
      <c r="U21" s="242">
        <f>$E20*VMTCalc!V175*VMTCalc!V18</f>
        <v>0</v>
      </c>
      <c r="V21" s="242">
        <f>$E20*VMTCalc!W175*VMTCalc!W18</f>
        <v>6.3126894513274336E-3</v>
      </c>
      <c r="W21" s="242">
        <f>$E20*VMTCalc!X175*VMTCalc!X18</f>
        <v>6.3126894513274336E-3</v>
      </c>
      <c r="X21" s="242">
        <f>$E20*VMTCalc!Y175*VMTCalc!Y18</f>
        <v>6.3126894513274336E-3</v>
      </c>
      <c r="Y21" s="242">
        <f>$E20*VMTCalc!Z175*VMTCalc!Z18</f>
        <v>6.3126894513274336E-3</v>
      </c>
      <c r="Z21" s="242">
        <f>$E20*VMTCalc!AA175*VMTCalc!AA18</f>
        <v>6.3126894513274336E-3</v>
      </c>
      <c r="AA21" s="242">
        <f>$E20*VMTCalc!AB175*VMTCalc!AB18</f>
        <v>6.3126894513274336E-3</v>
      </c>
      <c r="AB21" s="242">
        <f>$E20*VMTCalc!AC175*VMTCalc!AC18</f>
        <v>6.3126894513274336E-3</v>
      </c>
      <c r="AC21" s="242">
        <f>$E20*VMTCalc!AD175*VMTCalc!AD18</f>
        <v>6.3126894513274336E-3</v>
      </c>
      <c r="AD21" s="242">
        <f>$E20*VMTCalc!AE175*VMTCalc!AE18</f>
        <v>6.3126894513274336E-3</v>
      </c>
      <c r="AE21" s="242">
        <f>$E20*VMTCalc!AF175*VMTCalc!AF18</f>
        <v>6.3126894513274336E-3</v>
      </c>
      <c r="AF21" s="242">
        <f>$E20*VMTCalc!AG175*VMTCalc!AG18</f>
        <v>6.3126894513274336E-3</v>
      </c>
      <c r="AG21" s="242">
        <f>$E20*VMTCalc!AH175*VMTCalc!AH18</f>
        <v>6.3126894513274336E-3</v>
      </c>
      <c r="AH21" s="242">
        <f>$E20*VMTCalc!AI175*VMTCalc!AI18</f>
        <v>0</v>
      </c>
      <c r="AI21" s="242">
        <f>$E20*VMTCalc!AJ175*VMTCalc!AJ18</f>
        <v>0</v>
      </c>
      <c r="AJ21" s="242">
        <f>$E20*VMTCalc!AK175*VMTCalc!AK18</f>
        <v>0</v>
      </c>
      <c r="AK21" s="242">
        <f>$E20*VMTCalc!AL175*VMTCalc!AL18</f>
        <v>0</v>
      </c>
      <c r="AL21" s="242">
        <f>$E20*VMTCalc!AM175*VMTCalc!AM18</f>
        <v>0</v>
      </c>
      <c r="AM21" s="242">
        <f>$E20*VMTCalc!AN175*VMTCalc!AN18</f>
        <v>0</v>
      </c>
      <c r="AN21" s="242">
        <f>$E20*VMTCalc!AO175*VMTCalc!AO18</f>
        <v>0</v>
      </c>
      <c r="AO21" s="242">
        <f>$E20*VMTCalc!AP175*VMTCalc!AP18</f>
        <v>0</v>
      </c>
      <c r="AP21" s="242">
        <f>$E20*VMTCalc!AQ175*VMTCalc!AQ18</f>
        <v>0</v>
      </c>
      <c r="AQ21" s="242">
        <f>$E20*VMTCalc!AR175*VMTCalc!AR18</f>
        <v>0</v>
      </c>
      <c r="AR21" s="242">
        <f>$E20*VMTCalc!AS175*VMTCalc!AS18</f>
        <v>0</v>
      </c>
      <c r="AS21" s="242">
        <f>$E20*VMTCalc!AT175*VMTCalc!AT18</f>
        <v>0</v>
      </c>
      <c r="AT21" s="242">
        <f>$E20*VMTCalc!AU175*VMTCalc!AU18</f>
        <v>0</v>
      </c>
      <c r="AU21" s="242">
        <f>$E20*VMTCalc!AV175*VMTCalc!AV18</f>
        <v>0</v>
      </c>
      <c r="AV21" s="242">
        <f>$E20*VMTCalc!AW175*VMTCalc!AW18</f>
        <v>0</v>
      </c>
      <c r="AW21" s="242">
        <f>$E20*VMTCalc!AX175*VMTCalc!AX18</f>
        <v>0</v>
      </c>
    </row>
    <row r="22" spans="1:49" s="242" customFormat="1">
      <c r="A22" s="218" t="s">
        <v>198</v>
      </c>
      <c r="B22" s="767" t="str">
        <f>ProjectSummary!C8</f>
        <v>030265</v>
      </c>
      <c r="C22" s="66" t="str">
        <f>INDEX(ProjectSummary!$C$6:$F$20,MATCH(B22,ProjectSummary!$C$6:$C$20,0),4)</f>
        <v>ROBINSON ROAD</v>
      </c>
      <c r="D22" s="66" t="str">
        <f>INDEX(ProjectSummary!$C$6:$F$20,MATCH(B22,ProjectSummary!$C$6:$C$20,0),3)</f>
        <v>Anson</v>
      </c>
      <c r="E22" s="491">
        <f>_xlfn.XLOOKUP(D22, RegionalCrashRate!$N$1:$R$1, RegionalCrashRate!$N$2:$R$2)</f>
        <v>2.267699115044248E-8</v>
      </c>
      <c r="F22" s="197"/>
      <c r="G22" s="197"/>
      <c r="H22" s="175">
        <f t="shared" si="7"/>
        <v>7.5752273415929175E-2</v>
      </c>
      <c r="I22" s="242">
        <f>$E20*VMTCalc!J176*VMTCalc!J19</f>
        <v>0</v>
      </c>
      <c r="J22" s="242">
        <f>$E20*VMTCalc!K176*VMTCalc!K19</f>
        <v>0</v>
      </c>
      <c r="K22" s="242">
        <f>$E20*VMTCalc!L176*VMTCalc!L19</f>
        <v>0</v>
      </c>
      <c r="L22" s="242">
        <f>$E20*VMTCalc!M176*VMTCalc!M19</f>
        <v>0</v>
      </c>
      <c r="M22" s="242">
        <f>$E20*VMTCalc!N176*VMTCalc!N19</f>
        <v>0</v>
      </c>
      <c r="N22" s="242">
        <f>$E20*VMTCalc!O176*VMTCalc!O19</f>
        <v>0</v>
      </c>
      <c r="O22" s="242">
        <f>$E20*VMTCalc!P176*VMTCalc!P19</f>
        <v>0</v>
      </c>
      <c r="P22" s="242">
        <f>$E20*VMTCalc!Q176*VMTCalc!Q19</f>
        <v>0</v>
      </c>
      <c r="Q22" s="242">
        <f>$E20*VMTCalc!R176*VMTCalc!R19</f>
        <v>0</v>
      </c>
      <c r="R22" s="242">
        <f>$E20*VMTCalc!S176*VMTCalc!S19</f>
        <v>0</v>
      </c>
      <c r="S22" s="242">
        <f>$E20*VMTCalc!T176*VMTCalc!T19</f>
        <v>0</v>
      </c>
      <c r="T22" s="242">
        <f>$E20*VMTCalc!U176*VMTCalc!U19</f>
        <v>0</v>
      </c>
      <c r="U22" s="242">
        <f>$E20*VMTCalc!V176*VMTCalc!V19</f>
        <v>0</v>
      </c>
      <c r="V22" s="242">
        <f>$E20*VMTCalc!W176*VMTCalc!W19</f>
        <v>6.3126894513274336E-3</v>
      </c>
      <c r="W22" s="242">
        <f>$E20*VMTCalc!X176*VMTCalc!X19</f>
        <v>6.3126894513274336E-3</v>
      </c>
      <c r="X22" s="242">
        <f>$E20*VMTCalc!Y176*VMTCalc!Y19</f>
        <v>6.3126894513274336E-3</v>
      </c>
      <c r="Y22" s="242">
        <f>$E20*VMTCalc!Z176*VMTCalc!Z19</f>
        <v>6.3126894513274336E-3</v>
      </c>
      <c r="Z22" s="242">
        <f>$E20*VMTCalc!AA176*VMTCalc!AA19</f>
        <v>6.3126894513274336E-3</v>
      </c>
      <c r="AA22" s="242">
        <f>$E20*VMTCalc!AB176*VMTCalc!AB19</f>
        <v>6.3126894513274336E-3</v>
      </c>
      <c r="AB22" s="242">
        <f>$E20*VMTCalc!AC176*VMTCalc!AC19</f>
        <v>6.3126894513274336E-3</v>
      </c>
      <c r="AC22" s="242">
        <f>$E20*VMTCalc!AD176*VMTCalc!AD19</f>
        <v>6.3126894513274336E-3</v>
      </c>
      <c r="AD22" s="242">
        <f>$E20*VMTCalc!AE176*VMTCalc!AE19</f>
        <v>6.3126894513274336E-3</v>
      </c>
      <c r="AE22" s="242">
        <f>$E20*VMTCalc!AF176*VMTCalc!AF19</f>
        <v>6.3126894513274336E-3</v>
      </c>
      <c r="AF22" s="242">
        <f>$E20*VMTCalc!AG176*VMTCalc!AG19</f>
        <v>6.3126894513274336E-3</v>
      </c>
      <c r="AG22" s="242">
        <f>$E20*VMTCalc!AH176*VMTCalc!AH19</f>
        <v>6.3126894513274336E-3</v>
      </c>
      <c r="AH22" s="242">
        <f>$E20*VMTCalc!AI176*VMTCalc!AI19</f>
        <v>0</v>
      </c>
      <c r="AI22" s="242">
        <f>$E20*VMTCalc!AJ176*VMTCalc!AJ19</f>
        <v>0</v>
      </c>
      <c r="AJ22" s="242">
        <f>$E20*VMTCalc!AK176*VMTCalc!AK19</f>
        <v>0</v>
      </c>
      <c r="AK22" s="242">
        <f>$E20*VMTCalc!AL176*VMTCalc!AL19</f>
        <v>0</v>
      </c>
      <c r="AL22" s="242">
        <f>$E20*VMTCalc!AM176*VMTCalc!AM19</f>
        <v>0</v>
      </c>
      <c r="AM22" s="242">
        <f>$E20*VMTCalc!AN176*VMTCalc!AN19</f>
        <v>0</v>
      </c>
      <c r="AN22" s="242">
        <f>$E20*VMTCalc!AO176*VMTCalc!AO19</f>
        <v>0</v>
      </c>
      <c r="AO22" s="242">
        <f>$E20*VMTCalc!AP176*VMTCalc!AP19</f>
        <v>0</v>
      </c>
      <c r="AP22" s="242">
        <f>$E20*VMTCalc!AQ176*VMTCalc!AQ19</f>
        <v>0</v>
      </c>
      <c r="AQ22" s="242">
        <f>$E20*VMTCalc!AR176*VMTCalc!AR19</f>
        <v>0</v>
      </c>
      <c r="AR22" s="242">
        <f>$E20*VMTCalc!AS176*VMTCalc!AS19</f>
        <v>0</v>
      </c>
      <c r="AS22" s="242">
        <f>$E20*VMTCalc!AT176*VMTCalc!AT19</f>
        <v>0</v>
      </c>
      <c r="AT22" s="242">
        <f>$E20*VMTCalc!AU176*VMTCalc!AU19</f>
        <v>0</v>
      </c>
      <c r="AU22" s="242">
        <f>$E20*VMTCalc!AV176*VMTCalc!AV19</f>
        <v>0</v>
      </c>
      <c r="AV22" s="242">
        <f>$E20*VMTCalc!AW176*VMTCalc!AW19</f>
        <v>0</v>
      </c>
      <c r="AW22" s="242">
        <f>$E20*VMTCalc!AX176*VMTCalc!AX19</f>
        <v>0</v>
      </c>
    </row>
    <row r="23" spans="1:49">
      <c r="A23" s="218" t="s">
        <v>198</v>
      </c>
      <c r="B23" s="767">
        <f>ProjectSummary!C9</f>
        <v>830106</v>
      </c>
      <c r="C23" s="66" t="str">
        <f>INDEX(ProjectSummary!$C$6:$F$20,MATCH(B23,ProjectSummary!$C$6:$C$20,0),4)</f>
        <v>BOGGER HOLLAR ROAD</v>
      </c>
      <c r="D23" s="66" t="str">
        <f>INDEX(ProjectSummary!$C$6:$F$20,MATCH(B23,ProjectSummary!$C$6:$C$20,0),3)</f>
        <v>Stanly</v>
      </c>
      <c r="E23" s="491">
        <f>_xlfn.XLOOKUP(D23, RegionalCrashRate!$N$1:$R$1, RegionalCrashRate!$N$2:$R$2)</f>
        <v>1.6955266955266957E-8</v>
      </c>
      <c r="F23" s="197"/>
      <c r="G23" s="197"/>
      <c r="H23" s="175">
        <f t="shared" si="7"/>
        <v>2.130532689823009E-2</v>
      </c>
      <c r="I23" s="242">
        <f>$E$20*VMTCalc!J177*VMTCalc!J20</f>
        <v>0</v>
      </c>
      <c r="J23" s="242">
        <f>$E$20*VMTCalc!K177*VMTCalc!K20</f>
        <v>0</v>
      </c>
      <c r="K23" s="242">
        <f>$E$20*VMTCalc!L177*VMTCalc!L20</f>
        <v>0</v>
      </c>
      <c r="L23" s="242">
        <f>$E$20*VMTCalc!M177*VMTCalc!M20</f>
        <v>0</v>
      </c>
      <c r="M23" s="242">
        <f>$E$20*VMTCalc!N177*VMTCalc!N20</f>
        <v>0</v>
      </c>
      <c r="N23" s="242">
        <f>$E$20*VMTCalc!O177*VMTCalc!O20</f>
        <v>0</v>
      </c>
      <c r="O23" s="242">
        <f>$E$20*VMTCalc!P177*VMTCalc!P20</f>
        <v>0</v>
      </c>
      <c r="P23" s="242">
        <f>$E$20*VMTCalc!Q177*VMTCalc!Q20</f>
        <v>0</v>
      </c>
      <c r="Q23" s="242">
        <f>$E$20*VMTCalc!R177*VMTCalc!R20</f>
        <v>0</v>
      </c>
      <c r="R23" s="242">
        <f>$E$20*VMTCalc!S177*VMTCalc!S20</f>
        <v>0</v>
      </c>
      <c r="S23" s="242">
        <f>$E$20*VMTCalc!T177*VMTCalc!T20</f>
        <v>0</v>
      </c>
      <c r="T23" s="242">
        <f>$E$20*VMTCalc!U177*VMTCalc!U20</f>
        <v>0</v>
      </c>
      <c r="U23" s="242">
        <f>$E$20*VMTCalc!V177*VMTCalc!V20</f>
        <v>0</v>
      </c>
      <c r="V23" s="242">
        <f>$E$20*VMTCalc!W177*VMTCalc!W20</f>
        <v>1.7754439081858408E-3</v>
      </c>
      <c r="W23" s="242">
        <f>$E$20*VMTCalc!X177*VMTCalc!X20</f>
        <v>1.7754439081858408E-3</v>
      </c>
      <c r="X23" s="242">
        <f>$E$20*VMTCalc!Y177*VMTCalc!Y20</f>
        <v>1.7754439081858408E-3</v>
      </c>
      <c r="Y23" s="242">
        <f>$E$20*VMTCalc!Z177*VMTCalc!Z20</f>
        <v>1.7754439081858408E-3</v>
      </c>
      <c r="Z23" s="242">
        <f>$E$20*VMTCalc!AA177*VMTCalc!AA20</f>
        <v>1.7754439081858408E-3</v>
      </c>
      <c r="AA23" s="242">
        <f>$E$20*VMTCalc!AB177*VMTCalc!AB20</f>
        <v>1.7754439081858408E-3</v>
      </c>
      <c r="AB23" s="242">
        <f>$E$20*VMTCalc!AC177*VMTCalc!AC20</f>
        <v>1.7754439081858408E-3</v>
      </c>
      <c r="AC23" s="242">
        <f>$E$20*VMTCalc!AD177*VMTCalc!AD20</f>
        <v>1.7754439081858408E-3</v>
      </c>
      <c r="AD23" s="242">
        <f>$E$20*VMTCalc!AE177*VMTCalc!AE20</f>
        <v>1.7754439081858408E-3</v>
      </c>
      <c r="AE23" s="242">
        <f>$E$20*VMTCalc!AF177*VMTCalc!AF20</f>
        <v>1.7754439081858408E-3</v>
      </c>
      <c r="AF23" s="242">
        <f>$E$20*VMTCalc!AG177*VMTCalc!AG20</f>
        <v>1.7754439081858408E-3</v>
      </c>
      <c r="AG23" s="242">
        <f>$E$20*VMTCalc!AH177*VMTCalc!AH20</f>
        <v>1.7754439081858408E-3</v>
      </c>
      <c r="AH23" s="242">
        <f>$E$20*VMTCalc!AI177*VMTCalc!AI20</f>
        <v>0</v>
      </c>
      <c r="AI23" s="242">
        <f>$E$20*VMTCalc!AJ177*VMTCalc!AJ20</f>
        <v>0</v>
      </c>
      <c r="AJ23" s="242">
        <f>$E$20*VMTCalc!AK177*VMTCalc!AK20</f>
        <v>0</v>
      </c>
      <c r="AK23" s="242">
        <f>$E$20*VMTCalc!AL177*VMTCalc!AL20</f>
        <v>0</v>
      </c>
      <c r="AL23" s="242">
        <f>$E$20*VMTCalc!AM177*VMTCalc!AM20</f>
        <v>0</v>
      </c>
      <c r="AM23" s="242">
        <f>$E$20*VMTCalc!AN177*VMTCalc!AN20</f>
        <v>0</v>
      </c>
      <c r="AN23" s="242">
        <f>$E$20*VMTCalc!AO177*VMTCalc!AO20</f>
        <v>0</v>
      </c>
      <c r="AO23" s="242">
        <f>$E$20*VMTCalc!AP177*VMTCalc!AP20</f>
        <v>0</v>
      </c>
      <c r="AP23" s="242">
        <f>$E$20*VMTCalc!AQ177*VMTCalc!AQ20</f>
        <v>0</v>
      </c>
      <c r="AQ23" s="242">
        <f>$E$20*VMTCalc!AR177*VMTCalc!AR20</f>
        <v>0</v>
      </c>
      <c r="AR23" s="242">
        <f>$E$20*VMTCalc!AS177*VMTCalc!AS20</f>
        <v>0</v>
      </c>
      <c r="AS23" s="242">
        <f>$E$20*VMTCalc!AT177*VMTCalc!AT20</f>
        <v>0</v>
      </c>
      <c r="AT23" s="242">
        <f>$E$20*VMTCalc!AU177*VMTCalc!AU20</f>
        <v>0</v>
      </c>
      <c r="AU23" s="242">
        <f>$E$20*VMTCalc!AV177*VMTCalc!AV20</f>
        <v>0</v>
      </c>
      <c r="AV23" s="242">
        <f>$E$20*VMTCalc!AW177*VMTCalc!AW20</f>
        <v>0</v>
      </c>
      <c r="AW23" s="242">
        <f>$E$20*VMTCalc!AX177*VMTCalc!AX20</f>
        <v>0</v>
      </c>
    </row>
    <row r="24" spans="1:49">
      <c r="A24" s="218" t="s">
        <v>198</v>
      </c>
      <c r="B24" s="767">
        <f>ProjectSummary!C10</f>
        <v>830081</v>
      </c>
      <c r="C24" s="66" t="str">
        <f>INDEX(ProjectSummary!$C$6:$F$20,MATCH(B24,ProjectSummary!$C$6:$C$20,0),4)</f>
        <v>BRIDGE ROAD</v>
      </c>
      <c r="D24" s="66" t="str">
        <f>INDEX(ProjectSummary!$C$6:$F$20,MATCH(B24,ProjectSummary!$C$6:$C$20,0),3)</f>
        <v>Stanly</v>
      </c>
      <c r="E24" s="491">
        <f>_xlfn.XLOOKUP(D24, RegionalCrashRate!$N$1:$R$1, RegionalCrashRate!$N$2:$R$2)</f>
        <v>1.6955266955266957E-8</v>
      </c>
      <c r="F24" s="197"/>
      <c r="G24" s="197"/>
      <c r="H24" s="175">
        <f t="shared" si="7"/>
        <v>9.3454198400000021E-2</v>
      </c>
      <c r="I24" s="242">
        <f>$E23*VMTCalc!J178*VMTCalc!J21</f>
        <v>0</v>
      </c>
      <c r="J24" s="242">
        <f>$E23*VMTCalc!K178*VMTCalc!K21</f>
        <v>0</v>
      </c>
      <c r="K24" s="242">
        <f>$E23*VMTCalc!L178*VMTCalc!L21</f>
        <v>0</v>
      </c>
      <c r="L24" s="242">
        <f>$E23*VMTCalc!M178*VMTCalc!M21</f>
        <v>0</v>
      </c>
      <c r="M24" s="242">
        <f>$E23*VMTCalc!N178*VMTCalc!N21</f>
        <v>0</v>
      </c>
      <c r="N24" s="242">
        <f>$E23*VMTCalc!O178*VMTCalc!O21</f>
        <v>0</v>
      </c>
      <c r="O24" s="242">
        <f>$E23*VMTCalc!P178*VMTCalc!P21</f>
        <v>0</v>
      </c>
      <c r="P24" s="242">
        <f>$E23*VMTCalc!Q178*VMTCalc!Q21</f>
        <v>0</v>
      </c>
      <c r="Q24" s="242">
        <f>$E23*VMTCalc!R178*VMTCalc!R21</f>
        <v>0</v>
      </c>
      <c r="R24" s="242">
        <f>$E23*VMTCalc!S178*VMTCalc!S21</f>
        <v>0</v>
      </c>
      <c r="S24" s="242">
        <f>$E23*VMTCalc!T178*VMTCalc!T21</f>
        <v>0</v>
      </c>
      <c r="T24" s="242">
        <f>$E23*VMTCalc!U178*VMTCalc!U21</f>
        <v>0</v>
      </c>
      <c r="U24" s="242">
        <f>$E23*VMTCalc!V178*VMTCalc!V21</f>
        <v>0</v>
      </c>
      <c r="V24" s="242">
        <f>$E23*VMTCalc!W178*VMTCalc!W21</f>
        <v>7.7878498666666685E-3</v>
      </c>
      <c r="W24" s="242">
        <f>$E23*VMTCalc!X178*VMTCalc!X21</f>
        <v>7.7878498666666685E-3</v>
      </c>
      <c r="X24" s="242">
        <f>$E23*VMTCalc!Y178*VMTCalc!Y21</f>
        <v>7.7878498666666685E-3</v>
      </c>
      <c r="Y24" s="242">
        <f>$E23*VMTCalc!Z178*VMTCalc!Z21</f>
        <v>7.7878498666666685E-3</v>
      </c>
      <c r="Z24" s="242">
        <f>$E23*VMTCalc!AA178*VMTCalc!AA21</f>
        <v>7.7878498666666685E-3</v>
      </c>
      <c r="AA24" s="242">
        <f>$E23*VMTCalc!AB178*VMTCalc!AB21</f>
        <v>7.7878498666666685E-3</v>
      </c>
      <c r="AB24" s="242">
        <f>$E23*VMTCalc!AC178*VMTCalc!AC21</f>
        <v>7.7878498666666685E-3</v>
      </c>
      <c r="AC24" s="242">
        <f>$E23*VMTCalc!AD178*VMTCalc!AD21</f>
        <v>7.7878498666666685E-3</v>
      </c>
      <c r="AD24" s="242">
        <f>$E23*VMTCalc!AE178*VMTCalc!AE21</f>
        <v>7.7878498666666685E-3</v>
      </c>
      <c r="AE24" s="242">
        <f>$E23*VMTCalc!AF178*VMTCalc!AF21</f>
        <v>7.7878498666666685E-3</v>
      </c>
      <c r="AF24" s="242">
        <f>$E23*VMTCalc!AG178*VMTCalc!AG21</f>
        <v>7.7878498666666685E-3</v>
      </c>
      <c r="AG24" s="242">
        <f>$E23*VMTCalc!AH178*VMTCalc!AH21</f>
        <v>7.7878498666666685E-3</v>
      </c>
      <c r="AH24" s="242">
        <f>$E23*VMTCalc!AI178*VMTCalc!AI21</f>
        <v>0</v>
      </c>
      <c r="AI24" s="242">
        <f>$E23*VMTCalc!AJ178*VMTCalc!AJ21</f>
        <v>0</v>
      </c>
      <c r="AJ24" s="242">
        <f>$E23*VMTCalc!AK178*VMTCalc!AK21</f>
        <v>0</v>
      </c>
      <c r="AK24" s="242">
        <f>$E23*VMTCalc!AL178*VMTCalc!AL21</f>
        <v>0</v>
      </c>
      <c r="AL24" s="242">
        <f>$E23*VMTCalc!AM178*VMTCalc!AM21</f>
        <v>0</v>
      </c>
      <c r="AM24" s="242">
        <f>$E23*VMTCalc!AN178*VMTCalc!AN21</f>
        <v>0</v>
      </c>
      <c r="AN24" s="242">
        <f>$E23*VMTCalc!AO178*VMTCalc!AO21</f>
        <v>0</v>
      </c>
      <c r="AO24" s="242">
        <f>$E23*VMTCalc!AP178*VMTCalc!AP21</f>
        <v>0</v>
      </c>
      <c r="AP24" s="242">
        <f>$E23*VMTCalc!AQ178*VMTCalc!AQ21</f>
        <v>0</v>
      </c>
      <c r="AQ24" s="242">
        <f>$E23*VMTCalc!AR178*VMTCalc!AR21</f>
        <v>0</v>
      </c>
      <c r="AR24" s="242">
        <f>$E23*VMTCalc!AS178*VMTCalc!AS21</f>
        <v>0</v>
      </c>
      <c r="AS24" s="242">
        <f>$E23*VMTCalc!AT178*VMTCalc!AT21</f>
        <v>0</v>
      </c>
      <c r="AT24" s="242">
        <f>$E23*VMTCalc!AU178*VMTCalc!AU21</f>
        <v>0</v>
      </c>
      <c r="AU24" s="242">
        <f>$E23*VMTCalc!AV178*VMTCalc!AV21</f>
        <v>0</v>
      </c>
      <c r="AV24" s="242">
        <f>$E23*VMTCalc!AW178*VMTCalc!AW21</f>
        <v>0</v>
      </c>
      <c r="AW24" s="242">
        <f>$E23*VMTCalc!AX178*VMTCalc!AX21</f>
        <v>0</v>
      </c>
    </row>
    <row r="25" spans="1:49">
      <c r="A25" s="218" t="s">
        <v>198</v>
      </c>
      <c r="B25" s="767">
        <f>ProjectSummary!C11</f>
        <v>830200</v>
      </c>
      <c r="C25" s="66" t="str">
        <f>INDEX(ProjectSummary!$C$6:$F$20,MATCH(B25,ProjectSummary!$C$6:$C$20,0),4)</f>
        <v>BRIDGE PORT ROAD</v>
      </c>
      <c r="D25" s="66" t="str">
        <f>INDEX(ProjectSummary!$C$6:$F$20,MATCH(B25,ProjectSummary!$C$6:$C$20,0),3)</f>
        <v>Stanly</v>
      </c>
      <c r="E25" s="491">
        <f>_xlfn.XLOOKUP(D25, RegionalCrashRate!$N$1:$R$1, RegionalCrashRate!$N$2:$R$2)</f>
        <v>1.6955266955266957E-8</v>
      </c>
      <c r="F25" s="197"/>
      <c r="G25" s="197"/>
      <c r="H25" s="175">
        <f t="shared" si="7"/>
        <v>3.5399317575757583E-3</v>
      </c>
      <c r="I25" s="242">
        <f>$E23*VMTCalc!J179*VMTCalc!J22</f>
        <v>0</v>
      </c>
      <c r="J25" s="242">
        <f>$E23*VMTCalc!K179*VMTCalc!K22</f>
        <v>0</v>
      </c>
      <c r="K25" s="242">
        <f>$E23*VMTCalc!L179*VMTCalc!L22</f>
        <v>0</v>
      </c>
      <c r="L25" s="242">
        <f>$E23*VMTCalc!M179*VMTCalc!M22</f>
        <v>0</v>
      </c>
      <c r="M25" s="242">
        <f>$E23*VMTCalc!N179*VMTCalc!N22</f>
        <v>0</v>
      </c>
      <c r="N25" s="242">
        <f>$E23*VMTCalc!O179*VMTCalc!O22</f>
        <v>0</v>
      </c>
      <c r="O25" s="242">
        <f>$E23*VMTCalc!P179*VMTCalc!P22</f>
        <v>0</v>
      </c>
      <c r="P25" s="242">
        <f>$E23*VMTCalc!Q179*VMTCalc!Q22</f>
        <v>0</v>
      </c>
      <c r="Q25" s="242">
        <f>$E23*VMTCalc!R179*VMTCalc!R22</f>
        <v>0</v>
      </c>
      <c r="R25" s="242">
        <f>$E23*VMTCalc!S179*VMTCalc!S22</f>
        <v>0</v>
      </c>
      <c r="S25" s="242">
        <f>$E23*VMTCalc!T179*VMTCalc!T22</f>
        <v>0</v>
      </c>
      <c r="T25" s="242">
        <f>$E23*VMTCalc!U179*VMTCalc!U22</f>
        <v>0</v>
      </c>
      <c r="U25" s="242">
        <f>$E23*VMTCalc!V179*VMTCalc!V22</f>
        <v>0</v>
      </c>
      <c r="V25" s="242">
        <f>$E23*VMTCalc!W179*VMTCalc!W22</f>
        <v>2.9499431313131312E-4</v>
      </c>
      <c r="W25" s="242">
        <f>$E23*VMTCalc!X179*VMTCalc!X22</f>
        <v>2.9499431313131312E-4</v>
      </c>
      <c r="X25" s="242">
        <f>$E23*VMTCalc!Y179*VMTCalc!Y22</f>
        <v>2.9499431313131312E-4</v>
      </c>
      <c r="Y25" s="242">
        <f>$E23*VMTCalc!Z179*VMTCalc!Z22</f>
        <v>2.9499431313131312E-4</v>
      </c>
      <c r="Z25" s="242">
        <f>$E23*VMTCalc!AA179*VMTCalc!AA22</f>
        <v>2.9499431313131312E-4</v>
      </c>
      <c r="AA25" s="242">
        <f>$E23*VMTCalc!AB179*VMTCalc!AB22</f>
        <v>2.9499431313131312E-4</v>
      </c>
      <c r="AB25" s="242">
        <f>$E23*VMTCalc!AC179*VMTCalc!AC22</f>
        <v>2.9499431313131312E-4</v>
      </c>
      <c r="AC25" s="242">
        <f>$E23*VMTCalc!AD179*VMTCalc!AD22</f>
        <v>2.9499431313131312E-4</v>
      </c>
      <c r="AD25" s="242">
        <f>$E23*VMTCalc!AE179*VMTCalc!AE22</f>
        <v>2.9499431313131312E-4</v>
      </c>
      <c r="AE25" s="242">
        <f>$E23*VMTCalc!AF179*VMTCalc!AF22</f>
        <v>2.9499431313131312E-4</v>
      </c>
      <c r="AF25" s="242">
        <f>$E23*VMTCalc!AG179*VMTCalc!AG22</f>
        <v>2.9499431313131312E-4</v>
      </c>
      <c r="AG25" s="242">
        <f>$E23*VMTCalc!AH179*VMTCalc!AH22</f>
        <v>2.9499431313131312E-4</v>
      </c>
      <c r="AH25" s="242">
        <f>$E23*VMTCalc!AI179*VMTCalc!AI22</f>
        <v>0</v>
      </c>
      <c r="AI25" s="242">
        <f>$E23*VMTCalc!AJ179*VMTCalc!AJ22</f>
        <v>0</v>
      </c>
      <c r="AJ25" s="242">
        <f>$E23*VMTCalc!AK179*VMTCalc!AK22</f>
        <v>0</v>
      </c>
      <c r="AK25" s="242">
        <f>$E23*VMTCalc!AL179*VMTCalc!AL22</f>
        <v>0</v>
      </c>
      <c r="AL25" s="242">
        <f>$E23*VMTCalc!AM179*VMTCalc!AM22</f>
        <v>0</v>
      </c>
      <c r="AM25" s="242">
        <f>$E23*VMTCalc!AN179*VMTCalc!AN22</f>
        <v>0</v>
      </c>
      <c r="AN25" s="242">
        <f>$E23*VMTCalc!AO179*VMTCalc!AO22</f>
        <v>0</v>
      </c>
      <c r="AO25" s="242">
        <f>$E23*VMTCalc!AP179*VMTCalc!AP22</f>
        <v>0</v>
      </c>
      <c r="AP25" s="242">
        <f>$E23*VMTCalc!AQ179*VMTCalc!AQ22</f>
        <v>0</v>
      </c>
      <c r="AQ25" s="242">
        <f>$E23*VMTCalc!AR179*VMTCalc!AR22</f>
        <v>0</v>
      </c>
      <c r="AR25" s="242">
        <f>$E23*VMTCalc!AS179*VMTCalc!AS22</f>
        <v>0</v>
      </c>
      <c r="AS25" s="242">
        <f>$E23*VMTCalc!AT179*VMTCalc!AT22</f>
        <v>0</v>
      </c>
      <c r="AT25" s="242">
        <f>$E23*VMTCalc!AU179*VMTCalc!AU22</f>
        <v>0</v>
      </c>
      <c r="AU25" s="242">
        <f>$E23*VMTCalc!AV179*VMTCalc!AV22</f>
        <v>0</v>
      </c>
      <c r="AV25" s="242">
        <f>$E23*VMTCalc!AW179*VMTCalc!AW22</f>
        <v>0</v>
      </c>
      <c r="AW25" s="242">
        <f>$E23*VMTCalc!AX179*VMTCalc!AX22</f>
        <v>0</v>
      </c>
    </row>
    <row r="26" spans="1:49">
      <c r="A26" s="218" t="s">
        <v>198</v>
      </c>
      <c r="B26" s="767">
        <f>ProjectSummary!C12</f>
        <v>120173</v>
      </c>
      <c r="C26" s="66" t="str">
        <f>INDEX(ProjectSummary!$C$6:$F$20,MATCH(B26,ProjectSummary!$C$6:$C$20,0),4)</f>
        <v>PEACH ORCHARD ROAD</v>
      </c>
      <c r="D26" s="66" t="str">
        <f>INDEX(ProjectSummary!$C$6:$F$20,MATCH(B26,ProjectSummary!$C$6:$C$20,0),3)</f>
        <v>Cabarrus</v>
      </c>
      <c r="E26" s="491">
        <f>_xlfn.XLOOKUP(D26, RegionalCrashRate!$N$1:$R$1, RegionalCrashRate!$N$2:$R$2)</f>
        <v>1.1598857958601001E-8</v>
      </c>
      <c r="F26" s="197"/>
      <c r="G26" s="197"/>
      <c r="H26" s="175">
        <f t="shared" si="7"/>
        <v>0.2537701159433628</v>
      </c>
      <c r="I26" s="242">
        <f>$E$20*VMTCalc!J180*VMTCalc!J23</f>
        <v>0</v>
      </c>
      <c r="J26" s="242">
        <f>$E$20*VMTCalc!K180*VMTCalc!K23</f>
        <v>0</v>
      </c>
      <c r="K26" s="242">
        <f>$E$20*VMTCalc!L180*VMTCalc!L23</f>
        <v>0</v>
      </c>
      <c r="L26" s="242">
        <f>$E$20*VMTCalc!M180*VMTCalc!M23</f>
        <v>0</v>
      </c>
      <c r="M26" s="242">
        <f>$E$20*VMTCalc!N180*VMTCalc!N23</f>
        <v>0</v>
      </c>
      <c r="N26" s="242">
        <f>$E$20*VMTCalc!O180*VMTCalc!O23</f>
        <v>0</v>
      </c>
      <c r="O26" s="242">
        <f>$E$20*VMTCalc!P180*VMTCalc!P23</f>
        <v>0</v>
      </c>
      <c r="P26" s="242">
        <f>$E$20*VMTCalc!Q180*VMTCalc!Q23</f>
        <v>0</v>
      </c>
      <c r="Q26" s="242">
        <f>$E$20*VMTCalc!R180*VMTCalc!R23</f>
        <v>0</v>
      </c>
      <c r="R26" s="242">
        <f>$E$20*VMTCalc!S180*VMTCalc!S23</f>
        <v>0</v>
      </c>
      <c r="S26" s="242">
        <f>$E$20*VMTCalc!T180*VMTCalc!T23</f>
        <v>0</v>
      </c>
      <c r="T26" s="242">
        <f>$E$20*VMTCalc!U180*VMTCalc!U23</f>
        <v>0</v>
      </c>
      <c r="U26" s="242">
        <f>$E$20*VMTCalc!V180*VMTCalc!V23</f>
        <v>0</v>
      </c>
      <c r="V26" s="242">
        <f>$E$20*VMTCalc!W180*VMTCalc!W23</f>
        <v>2.1147509661946905E-2</v>
      </c>
      <c r="W26" s="242">
        <f>$E$20*VMTCalc!X180*VMTCalc!X23</f>
        <v>2.1147509661946905E-2</v>
      </c>
      <c r="X26" s="242">
        <f>$E$20*VMTCalc!Y180*VMTCalc!Y23</f>
        <v>2.1147509661946905E-2</v>
      </c>
      <c r="Y26" s="242">
        <f>$E$20*VMTCalc!Z180*VMTCalc!Z23</f>
        <v>2.1147509661946905E-2</v>
      </c>
      <c r="Z26" s="242">
        <f>$E$20*VMTCalc!AA180*VMTCalc!AA23</f>
        <v>2.1147509661946905E-2</v>
      </c>
      <c r="AA26" s="242">
        <f>$E$20*VMTCalc!AB180*VMTCalc!AB23</f>
        <v>2.1147509661946905E-2</v>
      </c>
      <c r="AB26" s="242">
        <f>$E$20*VMTCalc!AC180*VMTCalc!AC23</f>
        <v>2.1147509661946905E-2</v>
      </c>
      <c r="AC26" s="242">
        <f>$E$20*VMTCalc!AD180*VMTCalc!AD23</f>
        <v>2.1147509661946905E-2</v>
      </c>
      <c r="AD26" s="242">
        <f>$E$20*VMTCalc!AE180*VMTCalc!AE23</f>
        <v>2.1147509661946905E-2</v>
      </c>
      <c r="AE26" s="242">
        <f>$E$20*VMTCalc!AF180*VMTCalc!AF23</f>
        <v>2.1147509661946905E-2</v>
      </c>
      <c r="AF26" s="242">
        <f>$E$20*VMTCalc!AG180*VMTCalc!AG23</f>
        <v>2.1147509661946905E-2</v>
      </c>
      <c r="AG26" s="242">
        <f>$E$20*VMTCalc!AH180*VMTCalc!AH23</f>
        <v>2.1147509661946905E-2</v>
      </c>
      <c r="AH26" s="242">
        <f>$E$20*VMTCalc!AI180*VMTCalc!AI23</f>
        <v>0</v>
      </c>
      <c r="AI26" s="242">
        <f>$E$20*VMTCalc!AJ180*VMTCalc!AJ23</f>
        <v>0</v>
      </c>
      <c r="AJ26" s="242">
        <f>$E$20*VMTCalc!AK180*VMTCalc!AK23</f>
        <v>0</v>
      </c>
      <c r="AK26" s="242">
        <f>$E$20*VMTCalc!AL180*VMTCalc!AL23</f>
        <v>0</v>
      </c>
      <c r="AL26" s="242">
        <f>$E$20*VMTCalc!AM180*VMTCalc!AM23</f>
        <v>0</v>
      </c>
      <c r="AM26" s="242">
        <f>$E$20*VMTCalc!AN180*VMTCalc!AN23</f>
        <v>0</v>
      </c>
      <c r="AN26" s="242">
        <f>$E$20*VMTCalc!AO180*VMTCalc!AO23</f>
        <v>0</v>
      </c>
      <c r="AO26" s="242">
        <f>$E$20*VMTCalc!AP180*VMTCalc!AP23</f>
        <v>0</v>
      </c>
      <c r="AP26" s="242">
        <f>$E$20*VMTCalc!AQ180*VMTCalc!AQ23</f>
        <v>0</v>
      </c>
      <c r="AQ26" s="242">
        <f>$E$20*VMTCalc!AR180*VMTCalc!AR23</f>
        <v>0</v>
      </c>
      <c r="AR26" s="242">
        <f>$E$20*VMTCalc!AS180*VMTCalc!AS23</f>
        <v>0</v>
      </c>
      <c r="AS26" s="242">
        <f>$E$20*VMTCalc!AT180*VMTCalc!AT23</f>
        <v>0</v>
      </c>
      <c r="AT26" s="242">
        <f>$E$20*VMTCalc!AU180*VMTCalc!AU23</f>
        <v>0</v>
      </c>
      <c r="AU26" s="242">
        <f>$E$20*VMTCalc!AV180*VMTCalc!AV23</f>
        <v>0</v>
      </c>
      <c r="AV26" s="242">
        <f>$E$20*VMTCalc!AW180*VMTCalc!AW23</f>
        <v>0</v>
      </c>
      <c r="AW26" s="242">
        <f>$E$20*VMTCalc!AX180*VMTCalc!AX23</f>
        <v>0</v>
      </c>
    </row>
    <row r="27" spans="1:49">
      <c r="A27" s="218" t="s">
        <v>198</v>
      </c>
      <c r="B27" s="767">
        <f>ProjectSummary!C13</f>
        <v>890074</v>
      </c>
      <c r="C27" s="66" t="str">
        <f>INDEX(ProjectSummary!$C$6:$F$20,MATCH(B27,ProjectSummary!$C$6:$C$20,0),4)</f>
        <v>MONROE-ANSONVILLE ROAD</v>
      </c>
      <c r="D27" s="66" t="str">
        <f>INDEX(ProjectSummary!$C$6:$F$20,MATCH(B27,ProjectSummary!$C$6:$C$20,0),3)</f>
        <v>Union</v>
      </c>
      <c r="E27" s="491">
        <f>_xlfn.XLOOKUP(D27, RegionalCrashRate!$N$1:$R$1, RegionalCrashRate!$N$2:$R$2)</f>
        <v>1.3371064732932436E-8</v>
      </c>
      <c r="F27" s="197"/>
      <c r="G27" s="197"/>
      <c r="H27" s="175">
        <f t="shared" si="7"/>
        <v>8.4756601070663795E-2</v>
      </c>
      <c r="I27" s="242">
        <f>$E26*VMTCalc!J181*VMTCalc!J24</f>
        <v>0</v>
      </c>
      <c r="J27" s="242">
        <f>$E26*VMTCalc!K181*VMTCalc!K24</f>
        <v>0</v>
      </c>
      <c r="K27" s="242">
        <f>$E26*VMTCalc!L181*VMTCalc!L24</f>
        <v>0</v>
      </c>
      <c r="L27" s="242">
        <f>$E26*VMTCalc!M181*VMTCalc!M24</f>
        <v>0</v>
      </c>
      <c r="M27" s="242">
        <f>$E26*VMTCalc!N181*VMTCalc!N24</f>
        <v>0</v>
      </c>
      <c r="N27" s="242">
        <f>$E26*VMTCalc!O181*VMTCalc!O24</f>
        <v>0</v>
      </c>
      <c r="O27" s="242">
        <f>$E26*VMTCalc!P181*VMTCalc!P24</f>
        <v>0</v>
      </c>
      <c r="P27" s="242">
        <f>$E26*VMTCalc!Q181*VMTCalc!Q24</f>
        <v>0</v>
      </c>
      <c r="Q27" s="242">
        <f>$E26*VMTCalc!R181*VMTCalc!R24</f>
        <v>0</v>
      </c>
      <c r="R27" s="242">
        <f>$E26*VMTCalc!S181*VMTCalc!S24</f>
        <v>0</v>
      </c>
      <c r="S27" s="242">
        <f>$E26*VMTCalc!T181*VMTCalc!T24</f>
        <v>0</v>
      </c>
      <c r="T27" s="242">
        <f>$E26*VMTCalc!U181*VMTCalc!U24</f>
        <v>0</v>
      </c>
      <c r="U27" s="242">
        <f>$E26*VMTCalc!V181*VMTCalc!V24</f>
        <v>0</v>
      </c>
      <c r="V27" s="242">
        <f>$E26*VMTCalc!W181*VMTCalc!W24</f>
        <v>7.0630500892219852E-3</v>
      </c>
      <c r="W27" s="242">
        <f>$E26*VMTCalc!X181*VMTCalc!X24</f>
        <v>7.0630500892219852E-3</v>
      </c>
      <c r="X27" s="242">
        <f>$E26*VMTCalc!Y181*VMTCalc!Y24</f>
        <v>7.0630500892219852E-3</v>
      </c>
      <c r="Y27" s="242">
        <f>$E26*VMTCalc!Z181*VMTCalc!Z24</f>
        <v>7.0630500892219852E-3</v>
      </c>
      <c r="Z27" s="242">
        <f>$E26*VMTCalc!AA181*VMTCalc!AA24</f>
        <v>7.0630500892219852E-3</v>
      </c>
      <c r="AA27" s="242">
        <f>$E26*VMTCalc!AB181*VMTCalc!AB24</f>
        <v>7.0630500892219852E-3</v>
      </c>
      <c r="AB27" s="242">
        <f>$E26*VMTCalc!AC181*VMTCalc!AC24</f>
        <v>7.0630500892219852E-3</v>
      </c>
      <c r="AC27" s="242">
        <f>$E26*VMTCalc!AD181*VMTCalc!AD24</f>
        <v>7.0630500892219852E-3</v>
      </c>
      <c r="AD27" s="242">
        <f>$E26*VMTCalc!AE181*VMTCalc!AE24</f>
        <v>7.0630500892219852E-3</v>
      </c>
      <c r="AE27" s="242">
        <f>$E26*VMTCalc!AF181*VMTCalc!AF24</f>
        <v>7.0630500892219852E-3</v>
      </c>
      <c r="AF27" s="242">
        <f>$E26*VMTCalc!AG181*VMTCalc!AG24</f>
        <v>7.0630500892219852E-3</v>
      </c>
      <c r="AG27" s="242">
        <f>$E26*VMTCalc!AH181*VMTCalc!AH24</f>
        <v>7.0630500892219852E-3</v>
      </c>
      <c r="AH27" s="242">
        <f>$E26*VMTCalc!AI181*VMTCalc!AI24</f>
        <v>0</v>
      </c>
      <c r="AI27" s="242">
        <f>$E26*VMTCalc!AJ181*VMTCalc!AJ24</f>
        <v>0</v>
      </c>
      <c r="AJ27" s="242">
        <f>$E26*VMTCalc!AK181*VMTCalc!AK24</f>
        <v>0</v>
      </c>
      <c r="AK27" s="242">
        <f>$E26*VMTCalc!AL181*VMTCalc!AL24</f>
        <v>0</v>
      </c>
      <c r="AL27" s="242">
        <f>$E26*VMTCalc!AM181*VMTCalc!AM24</f>
        <v>0</v>
      </c>
      <c r="AM27" s="242">
        <f>$E26*VMTCalc!AN181*VMTCalc!AN24</f>
        <v>0</v>
      </c>
      <c r="AN27" s="242">
        <f>$E26*VMTCalc!AO181*VMTCalc!AO24</f>
        <v>0</v>
      </c>
      <c r="AO27" s="242">
        <f>$E26*VMTCalc!AP181*VMTCalc!AP24</f>
        <v>0</v>
      </c>
      <c r="AP27" s="242">
        <f>$E26*VMTCalc!AQ181*VMTCalc!AQ24</f>
        <v>0</v>
      </c>
      <c r="AQ27" s="242">
        <f>$E26*VMTCalc!AR181*VMTCalc!AR24</f>
        <v>0</v>
      </c>
      <c r="AR27" s="242">
        <f>$E26*VMTCalc!AS181*VMTCalc!AS24</f>
        <v>0</v>
      </c>
      <c r="AS27" s="242">
        <f>$E26*VMTCalc!AT181*VMTCalc!AT24</f>
        <v>0</v>
      </c>
      <c r="AT27" s="242">
        <f>$E26*VMTCalc!AU181*VMTCalc!AU24</f>
        <v>0</v>
      </c>
      <c r="AU27" s="242">
        <f>$E26*VMTCalc!AV181*VMTCalc!AV24</f>
        <v>0</v>
      </c>
      <c r="AV27" s="242">
        <f>$E26*VMTCalc!AW181*VMTCalc!AW24</f>
        <v>0</v>
      </c>
      <c r="AW27" s="242">
        <f>$E26*VMTCalc!AX181*VMTCalc!AX24</f>
        <v>0</v>
      </c>
    </row>
    <row r="28" spans="1:49">
      <c r="A28" s="218" t="s">
        <v>198</v>
      </c>
      <c r="B28" s="767">
        <f>ProjectSummary!C14</f>
        <v>890170</v>
      </c>
      <c r="C28" s="66" t="str">
        <f>INDEX(ProjectSummary!$C$6:$F$20,MATCH(B28,ProjectSummary!$C$6:$C$20,0),4)</f>
        <v>POTTERS ROAD</v>
      </c>
      <c r="D28" s="66" t="str">
        <f>INDEX(ProjectSummary!$C$6:$F$20,MATCH(B28,ProjectSummary!$C$6:$C$20,0),3)</f>
        <v>Union</v>
      </c>
      <c r="E28" s="491">
        <f>_xlfn.XLOOKUP(D28, RegionalCrashRate!$N$1:$R$1, RegionalCrashRate!$N$2:$R$2)</f>
        <v>1.3371064732932436E-8</v>
      </c>
      <c r="F28" s="197"/>
      <c r="G28" s="197"/>
      <c r="H28" s="175">
        <f t="shared" si="7"/>
        <v>7.749174955032119E-2</v>
      </c>
      <c r="I28" s="242">
        <f>$E26*VMTCalc!J182*VMTCalc!J25</f>
        <v>0</v>
      </c>
      <c r="J28" s="242">
        <f>$E26*VMTCalc!K182*VMTCalc!K25</f>
        <v>0</v>
      </c>
      <c r="K28" s="242">
        <f>$E26*VMTCalc!L182*VMTCalc!L25</f>
        <v>0</v>
      </c>
      <c r="L28" s="242">
        <f>$E26*VMTCalc!M182*VMTCalc!M25</f>
        <v>0</v>
      </c>
      <c r="M28" s="242">
        <f>$E26*VMTCalc!N182*VMTCalc!N25</f>
        <v>0</v>
      </c>
      <c r="N28" s="242">
        <f>$E26*VMTCalc!O182*VMTCalc!O25</f>
        <v>0</v>
      </c>
      <c r="O28" s="242">
        <f>$E26*VMTCalc!P182*VMTCalc!P25</f>
        <v>0</v>
      </c>
      <c r="P28" s="242">
        <f>$E26*VMTCalc!Q182*VMTCalc!Q25</f>
        <v>0</v>
      </c>
      <c r="Q28" s="242">
        <f>$E26*VMTCalc!R182*VMTCalc!R25</f>
        <v>0</v>
      </c>
      <c r="R28" s="242">
        <f>$E26*VMTCalc!S182*VMTCalc!S25</f>
        <v>0</v>
      </c>
      <c r="S28" s="242">
        <f>$E26*VMTCalc!T182*VMTCalc!T25</f>
        <v>0</v>
      </c>
      <c r="T28" s="242">
        <f>$E26*VMTCalc!U182*VMTCalc!U25</f>
        <v>0</v>
      </c>
      <c r="U28" s="242">
        <f>$E26*VMTCalc!V182*VMTCalc!V25</f>
        <v>0</v>
      </c>
      <c r="V28" s="242">
        <f>$E26*VMTCalc!W182*VMTCalc!W25</f>
        <v>6.4576457958601006E-3</v>
      </c>
      <c r="W28" s="242">
        <f>$E26*VMTCalc!X182*VMTCalc!X25</f>
        <v>6.4576457958601006E-3</v>
      </c>
      <c r="X28" s="242">
        <f>$E26*VMTCalc!Y182*VMTCalc!Y25</f>
        <v>6.4576457958601006E-3</v>
      </c>
      <c r="Y28" s="242">
        <f>$E26*VMTCalc!Z182*VMTCalc!Z25</f>
        <v>6.4576457958601006E-3</v>
      </c>
      <c r="Z28" s="242">
        <f>$E26*VMTCalc!AA182*VMTCalc!AA25</f>
        <v>6.4576457958601006E-3</v>
      </c>
      <c r="AA28" s="242">
        <f>$E26*VMTCalc!AB182*VMTCalc!AB25</f>
        <v>6.4576457958601006E-3</v>
      </c>
      <c r="AB28" s="242">
        <f>$E26*VMTCalc!AC182*VMTCalc!AC25</f>
        <v>6.4576457958601006E-3</v>
      </c>
      <c r="AC28" s="242">
        <f>$E26*VMTCalc!AD182*VMTCalc!AD25</f>
        <v>6.4576457958601006E-3</v>
      </c>
      <c r="AD28" s="242">
        <f>$E26*VMTCalc!AE182*VMTCalc!AE25</f>
        <v>6.4576457958601006E-3</v>
      </c>
      <c r="AE28" s="242">
        <f>$E26*VMTCalc!AF182*VMTCalc!AF25</f>
        <v>6.4576457958601006E-3</v>
      </c>
      <c r="AF28" s="242">
        <f>$E26*VMTCalc!AG182*VMTCalc!AG25</f>
        <v>6.4576457958601006E-3</v>
      </c>
      <c r="AG28" s="242">
        <f>$E26*VMTCalc!AH182*VMTCalc!AH25</f>
        <v>6.4576457958601006E-3</v>
      </c>
      <c r="AH28" s="242">
        <f>$E26*VMTCalc!AI182*VMTCalc!AI25</f>
        <v>0</v>
      </c>
      <c r="AI28" s="242">
        <f>$E26*VMTCalc!AJ182*VMTCalc!AJ25</f>
        <v>0</v>
      </c>
      <c r="AJ28" s="242">
        <f>$E26*VMTCalc!AK182*VMTCalc!AK25</f>
        <v>0</v>
      </c>
      <c r="AK28" s="242">
        <f>$E26*VMTCalc!AL182*VMTCalc!AL25</f>
        <v>0</v>
      </c>
      <c r="AL28" s="242">
        <f>$E26*VMTCalc!AM182*VMTCalc!AM25</f>
        <v>0</v>
      </c>
      <c r="AM28" s="242">
        <f>$E26*VMTCalc!AN182*VMTCalc!AN25</f>
        <v>0</v>
      </c>
      <c r="AN28" s="242">
        <f>$E26*VMTCalc!AO182*VMTCalc!AO25</f>
        <v>0</v>
      </c>
      <c r="AO28" s="242">
        <f>$E26*VMTCalc!AP182*VMTCalc!AP25</f>
        <v>0</v>
      </c>
      <c r="AP28" s="242">
        <f>$E26*VMTCalc!AQ182*VMTCalc!AQ25</f>
        <v>0</v>
      </c>
      <c r="AQ28" s="242">
        <f>$E26*VMTCalc!AR182*VMTCalc!AR25</f>
        <v>0</v>
      </c>
      <c r="AR28" s="242">
        <f>$E26*VMTCalc!AS182*VMTCalc!AS25</f>
        <v>0</v>
      </c>
      <c r="AS28" s="242">
        <f>$E26*VMTCalc!AT182*VMTCalc!AT25</f>
        <v>0</v>
      </c>
      <c r="AT28" s="242">
        <f>$E26*VMTCalc!AU182*VMTCalc!AU25</f>
        <v>0</v>
      </c>
      <c r="AU28" s="242">
        <f>$E26*VMTCalc!AV182*VMTCalc!AV25</f>
        <v>0</v>
      </c>
      <c r="AV28" s="242">
        <f>$E26*VMTCalc!AW182*VMTCalc!AW25</f>
        <v>0</v>
      </c>
      <c r="AW28" s="242">
        <f>$E26*VMTCalc!AX182*VMTCalc!AX25</f>
        <v>0</v>
      </c>
    </row>
    <row r="29" spans="1:49">
      <c r="A29" s="218" t="s">
        <v>198</v>
      </c>
      <c r="B29" s="767">
        <f>ProjectSummary!C15</f>
        <v>890312</v>
      </c>
      <c r="C29" s="66" t="str">
        <f>INDEX(ProjectSummary!$C$6:$F$20,MATCH(B29,ProjectSummary!$C$6:$C$20,0),4)</f>
        <v>SHANNON ROAD</v>
      </c>
      <c r="D29" s="66" t="str">
        <f>INDEX(ProjectSummary!$C$6:$F$20,MATCH(B29,ProjectSummary!$C$6:$C$20,0),3)</f>
        <v>Union</v>
      </c>
      <c r="E29" s="491">
        <f>_xlfn.XLOOKUP(D29, RegionalCrashRate!$N$1:$R$1, RegionalCrashRate!$N$2:$R$2)</f>
        <v>1.3371064732932436E-8</v>
      </c>
      <c r="F29" s="197"/>
      <c r="G29" s="197"/>
      <c r="H29" s="175">
        <f t="shared" si="7"/>
        <v>0.65336335821238933</v>
      </c>
      <c r="I29" s="242">
        <f>$E$20*VMTCalc!J183*VMTCalc!J26</f>
        <v>0</v>
      </c>
      <c r="J29" s="242">
        <f>$E$20*VMTCalc!K183*VMTCalc!K26</f>
        <v>0</v>
      </c>
      <c r="K29" s="242">
        <f>$E$20*VMTCalc!L183*VMTCalc!L26</f>
        <v>0</v>
      </c>
      <c r="L29" s="242">
        <f>$E$20*VMTCalc!M183*VMTCalc!M26</f>
        <v>0</v>
      </c>
      <c r="M29" s="242">
        <f>$E$20*VMTCalc!N183*VMTCalc!N26</f>
        <v>0</v>
      </c>
      <c r="N29" s="242">
        <f>$E$20*VMTCalc!O183*VMTCalc!O26</f>
        <v>0</v>
      </c>
      <c r="O29" s="242">
        <f>$E$20*VMTCalc!P183*VMTCalc!P26</f>
        <v>0</v>
      </c>
      <c r="P29" s="242">
        <f>$E$20*VMTCalc!Q183*VMTCalc!Q26</f>
        <v>0</v>
      </c>
      <c r="Q29" s="242">
        <f>$E$20*VMTCalc!R183*VMTCalc!R26</f>
        <v>0</v>
      </c>
      <c r="R29" s="242">
        <f>$E$20*VMTCalc!S183*VMTCalc!S26</f>
        <v>0</v>
      </c>
      <c r="S29" s="242">
        <f>$E$20*VMTCalc!T183*VMTCalc!T26</f>
        <v>0</v>
      </c>
      <c r="T29" s="242">
        <f>$E$20*VMTCalc!U183*VMTCalc!U26</f>
        <v>0</v>
      </c>
      <c r="U29" s="242">
        <f>$E$20*VMTCalc!V183*VMTCalc!V26</f>
        <v>0</v>
      </c>
      <c r="V29" s="242">
        <f>$E$20*VMTCalc!W183*VMTCalc!W26</f>
        <v>5.4446946517699123E-2</v>
      </c>
      <c r="W29" s="242">
        <f>$E$20*VMTCalc!X183*VMTCalc!X26</f>
        <v>5.4446946517699123E-2</v>
      </c>
      <c r="X29" s="242">
        <f>$E$20*VMTCalc!Y183*VMTCalc!Y26</f>
        <v>5.4446946517699123E-2</v>
      </c>
      <c r="Y29" s="242">
        <f>$E$20*VMTCalc!Z183*VMTCalc!Z26</f>
        <v>5.4446946517699123E-2</v>
      </c>
      <c r="Z29" s="242">
        <f>$E$20*VMTCalc!AA183*VMTCalc!AA26</f>
        <v>5.4446946517699123E-2</v>
      </c>
      <c r="AA29" s="242">
        <f>$E$20*VMTCalc!AB183*VMTCalc!AB26</f>
        <v>5.4446946517699123E-2</v>
      </c>
      <c r="AB29" s="242">
        <f>$E$20*VMTCalc!AC183*VMTCalc!AC26</f>
        <v>5.4446946517699123E-2</v>
      </c>
      <c r="AC29" s="242">
        <f>$E$20*VMTCalc!AD183*VMTCalc!AD26</f>
        <v>5.4446946517699123E-2</v>
      </c>
      <c r="AD29" s="242">
        <f>$E$20*VMTCalc!AE183*VMTCalc!AE26</f>
        <v>5.4446946517699123E-2</v>
      </c>
      <c r="AE29" s="242">
        <f>$E$20*VMTCalc!AF183*VMTCalc!AF26</f>
        <v>5.4446946517699123E-2</v>
      </c>
      <c r="AF29" s="242">
        <f>$E$20*VMTCalc!AG183*VMTCalc!AG26</f>
        <v>5.4446946517699123E-2</v>
      </c>
      <c r="AG29" s="242">
        <f>$E$20*VMTCalc!AH183*VMTCalc!AH26</f>
        <v>5.4446946517699123E-2</v>
      </c>
      <c r="AH29" s="242">
        <f>$E$20*VMTCalc!AI183*VMTCalc!AI26</f>
        <v>0</v>
      </c>
      <c r="AI29" s="242">
        <f>$E$20*VMTCalc!AJ183*VMTCalc!AJ26</f>
        <v>0</v>
      </c>
      <c r="AJ29" s="242">
        <f>$E$20*VMTCalc!AK183*VMTCalc!AK26</f>
        <v>0</v>
      </c>
      <c r="AK29" s="242">
        <f>$E$20*VMTCalc!AL183*VMTCalc!AL26</f>
        <v>0</v>
      </c>
      <c r="AL29" s="242">
        <f>$E$20*VMTCalc!AM183*VMTCalc!AM26</f>
        <v>0</v>
      </c>
      <c r="AM29" s="242">
        <f>$E$20*VMTCalc!AN183*VMTCalc!AN26</f>
        <v>0</v>
      </c>
      <c r="AN29" s="242">
        <f>$E$20*VMTCalc!AO183*VMTCalc!AO26</f>
        <v>0</v>
      </c>
      <c r="AO29" s="242">
        <f>$E$20*VMTCalc!AP183*VMTCalc!AP26</f>
        <v>0</v>
      </c>
      <c r="AP29" s="242">
        <f>$E$20*VMTCalc!AQ183*VMTCalc!AQ26</f>
        <v>0</v>
      </c>
      <c r="AQ29" s="242">
        <f>$E$20*VMTCalc!AR183*VMTCalc!AR26</f>
        <v>0</v>
      </c>
      <c r="AR29" s="242">
        <f>$E$20*VMTCalc!AS183*VMTCalc!AS26</f>
        <v>0</v>
      </c>
      <c r="AS29" s="242">
        <f>$E$20*VMTCalc!AT183*VMTCalc!AT26</f>
        <v>0</v>
      </c>
      <c r="AT29" s="242">
        <f>$E$20*VMTCalc!AU183*VMTCalc!AU26</f>
        <v>0</v>
      </c>
      <c r="AU29" s="242">
        <f>$E$20*VMTCalc!AV183*VMTCalc!AV26</f>
        <v>0</v>
      </c>
      <c r="AV29" s="242">
        <f>$E$20*VMTCalc!AW183*VMTCalc!AW26</f>
        <v>0</v>
      </c>
      <c r="AW29" s="242">
        <f>$E$20*VMTCalc!AX183*VMTCalc!AX26</f>
        <v>0</v>
      </c>
    </row>
    <row r="30" spans="1:49">
      <c r="A30" s="218" t="s">
        <v>198</v>
      </c>
      <c r="B30" s="767">
        <f>ProjectSummary!C16</f>
        <v>890144</v>
      </c>
      <c r="C30" s="66" t="str">
        <f>INDEX(ProjectSummary!$C$6:$F$20,MATCH(B30,ProjectSummary!$C$6:$C$20,0),4)</f>
        <v>STACK ROAD</v>
      </c>
      <c r="D30" s="66" t="str">
        <f>INDEX(ProjectSummary!$C$6:$F$20,MATCH(B30,ProjectSummary!$C$6:$C$20,0),3)</f>
        <v>Union</v>
      </c>
      <c r="E30" s="491">
        <f>_xlfn.XLOOKUP(D30, RegionalCrashRate!$N$1:$R$1, RegionalCrashRate!$N$2:$R$2)</f>
        <v>1.3371064732932436E-8</v>
      </c>
      <c r="F30" s="197"/>
      <c r="G30" s="197"/>
      <c r="H30" s="175">
        <f t="shared" si="7"/>
        <v>0.20099661597792717</v>
      </c>
      <c r="I30" s="242">
        <f>$E29*VMTCalc!J184*VMTCalc!J27</f>
        <v>0</v>
      </c>
      <c r="J30" s="242">
        <f>$E29*VMTCalc!K184*VMTCalc!K27</f>
        <v>0</v>
      </c>
      <c r="K30" s="242">
        <f>$E29*VMTCalc!L184*VMTCalc!L27</f>
        <v>0</v>
      </c>
      <c r="L30" s="242">
        <f>$E29*VMTCalc!M184*VMTCalc!M27</f>
        <v>0</v>
      </c>
      <c r="M30" s="242">
        <f>$E29*VMTCalc!N184*VMTCalc!N27</f>
        <v>0</v>
      </c>
      <c r="N30" s="242">
        <f>$E29*VMTCalc!O184*VMTCalc!O27</f>
        <v>0</v>
      </c>
      <c r="O30" s="242">
        <f>$E29*VMTCalc!P184*VMTCalc!P27</f>
        <v>0</v>
      </c>
      <c r="P30" s="242">
        <f>$E29*VMTCalc!Q184*VMTCalc!Q27</f>
        <v>0</v>
      </c>
      <c r="Q30" s="242">
        <f>$E29*VMTCalc!R184*VMTCalc!R27</f>
        <v>0</v>
      </c>
      <c r="R30" s="242">
        <f>$E29*VMTCalc!S184*VMTCalc!S27</f>
        <v>0</v>
      </c>
      <c r="S30" s="242">
        <f>$E29*VMTCalc!T184*VMTCalc!T27</f>
        <v>0</v>
      </c>
      <c r="T30" s="242">
        <f>$E29*VMTCalc!U184*VMTCalc!U27</f>
        <v>0</v>
      </c>
      <c r="U30" s="242">
        <f>$E29*VMTCalc!V184*VMTCalc!V27</f>
        <v>0</v>
      </c>
      <c r="V30" s="242">
        <f>$E29*VMTCalc!W184*VMTCalc!W27</f>
        <v>1.6749717998160593E-2</v>
      </c>
      <c r="W30" s="242">
        <f>$E29*VMTCalc!X184*VMTCalc!X27</f>
        <v>1.6749717998160593E-2</v>
      </c>
      <c r="X30" s="242">
        <f>$E29*VMTCalc!Y184*VMTCalc!Y27</f>
        <v>1.6749717998160593E-2</v>
      </c>
      <c r="Y30" s="242">
        <f>$E29*VMTCalc!Z184*VMTCalc!Z27</f>
        <v>1.6749717998160593E-2</v>
      </c>
      <c r="Z30" s="242">
        <f>$E29*VMTCalc!AA184*VMTCalc!AA27</f>
        <v>1.6749717998160593E-2</v>
      </c>
      <c r="AA30" s="242">
        <f>$E29*VMTCalc!AB184*VMTCalc!AB27</f>
        <v>1.6749717998160593E-2</v>
      </c>
      <c r="AB30" s="242">
        <f>$E29*VMTCalc!AC184*VMTCalc!AC27</f>
        <v>1.6749717998160593E-2</v>
      </c>
      <c r="AC30" s="242">
        <f>$E29*VMTCalc!AD184*VMTCalc!AD27</f>
        <v>1.6749717998160593E-2</v>
      </c>
      <c r="AD30" s="242">
        <f>$E29*VMTCalc!AE184*VMTCalc!AE27</f>
        <v>1.6749717998160593E-2</v>
      </c>
      <c r="AE30" s="242">
        <f>$E29*VMTCalc!AF184*VMTCalc!AF27</f>
        <v>1.6749717998160593E-2</v>
      </c>
      <c r="AF30" s="242">
        <f>$E29*VMTCalc!AG184*VMTCalc!AG27</f>
        <v>1.6749717998160593E-2</v>
      </c>
      <c r="AG30" s="242">
        <f>$E29*VMTCalc!AH184*VMTCalc!AH27</f>
        <v>1.6749717998160593E-2</v>
      </c>
      <c r="AH30" s="242">
        <f>$E29*VMTCalc!AI184*VMTCalc!AI27</f>
        <v>0</v>
      </c>
      <c r="AI30" s="242">
        <f>$E29*VMTCalc!AJ184*VMTCalc!AJ27</f>
        <v>0</v>
      </c>
      <c r="AJ30" s="242">
        <f>$E29*VMTCalc!AK184*VMTCalc!AK27</f>
        <v>0</v>
      </c>
      <c r="AK30" s="242">
        <f>$E29*VMTCalc!AL184*VMTCalc!AL27</f>
        <v>0</v>
      </c>
      <c r="AL30" s="242">
        <f>$E29*VMTCalc!AM184*VMTCalc!AM27</f>
        <v>0</v>
      </c>
      <c r="AM30" s="242">
        <f>$E29*VMTCalc!AN184*VMTCalc!AN27</f>
        <v>0</v>
      </c>
      <c r="AN30" s="242">
        <f>$E29*VMTCalc!AO184*VMTCalc!AO27</f>
        <v>0</v>
      </c>
      <c r="AO30" s="242">
        <f>$E29*VMTCalc!AP184*VMTCalc!AP27</f>
        <v>0</v>
      </c>
      <c r="AP30" s="242">
        <f>$E29*VMTCalc!AQ184*VMTCalc!AQ27</f>
        <v>0</v>
      </c>
      <c r="AQ30" s="242">
        <f>$E29*VMTCalc!AR184*VMTCalc!AR27</f>
        <v>0</v>
      </c>
      <c r="AR30" s="242">
        <f>$E29*VMTCalc!AS184*VMTCalc!AS27</f>
        <v>0</v>
      </c>
      <c r="AS30" s="242">
        <f>$E29*VMTCalc!AT184*VMTCalc!AT27</f>
        <v>0</v>
      </c>
      <c r="AT30" s="242">
        <f>$E29*VMTCalc!AU184*VMTCalc!AU27</f>
        <v>0</v>
      </c>
      <c r="AU30" s="242">
        <f>$E29*VMTCalc!AV184*VMTCalc!AV27</f>
        <v>0</v>
      </c>
      <c r="AV30" s="242">
        <f>$E29*VMTCalc!AW184*VMTCalc!AW27</f>
        <v>0</v>
      </c>
      <c r="AW30" s="242">
        <f>$E29*VMTCalc!AX184*VMTCalc!AX27</f>
        <v>0</v>
      </c>
    </row>
    <row r="31" spans="1:49">
      <c r="A31" s="66">
        <v>1</v>
      </c>
      <c r="B31" s="767">
        <f>ProjectSummary!C17</f>
        <v>890067</v>
      </c>
      <c r="C31" s="66" t="str">
        <f>INDEX(ProjectSummary!$C$6:$F$20,MATCH(B31,ProjectSummary!$C$6:$C$20,0),4)</f>
        <v>AUSTIN GROVE CHURCH ROAD</v>
      </c>
      <c r="D31" s="66" t="str">
        <f>INDEX(ProjectSummary!$C$6:$F$20,MATCH(B31,ProjectSummary!$C$6:$C$20,0),3)</f>
        <v>Union</v>
      </c>
      <c r="E31" s="491">
        <f>_xlfn.XLOOKUP(D31, RegionalCrashRate!$N$1:$R$1, RegionalCrashRate!$N$2:$R$2)</f>
        <v>1.3371064732932436E-8</v>
      </c>
      <c r="F31" s="197"/>
      <c r="G31" s="197"/>
      <c r="H31" s="175">
        <f t="shared" si="7"/>
        <v>0.18145527831340647</v>
      </c>
      <c r="I31" s="242">
        <f>$E29*VMTCalc!J185*VMTCalc!J28</f>
        <v>0</v>
      </c>
      <c r="J31" s="242">
        <f>$E29*VMTCalc!K185*VMTCalc!K28</f>
        <v>0</v>
      </c>
      <c r="K31" s="242">
        <f>$E29*VMTCalc!L185*VMTCalc!L28</f>
        <v>0</v>
      </c>
      <c r="L31" s="242">
        <f>$E29*VMTCalc!M185*VMTCalc!M28</f>
        <v>0</v>
      </c>
      <c r="M31" s="242">
        <f>$E29*VMTCalc!N185*VMTCalc!N28</f>
        <v>0</v>
      </c>
      <c r="N31" s="242">
        <f>$E29*VMTCalc!O185*VMTCalc!O28</f>
        <v>0</v>
      </c>
      <c r="O31" s="242">
        <f>$E29*VMTCalc!P185*VMTCalc!P28</f>
        <v>0</v>
      </c>
      <c r="P31" s="242">
        <f>$E29*VMTCalc!Q185*VMTCalc!Q28</f>
        <v>0</v>
      </c>
      <c r="Q31" s="242">
        <f>$E29*VMTCalc!R185*VMTCalc!R28</f>
        <v>0</v>
      </c>
      <c r="R31" s="242">
        <f>$E29*VMTCalc!S185*VMTCalc!S28</f>
        <v>0</v>
      </c>
      <c r="S31" s="242">
        <f>$E29*VMTCalc!T185*VMTCalc!T28</f>
        <v>0</v>
      </c>
      <c r="T31" s="242">
        <f>$E29*VMTCalc!U185*VMTCalc!U28</f>
        <v>0</v>
      </c>
      <c r="U31" s="242">
        <f>$E29*VMTCalc!V185*VMTCalc!V28</f>
        <v>0</v>
      </c>
      <c r="V31" s="242">
        <f>$E29*VMTCalc!W185*VMTCalc!W28</f>
        <v>1.3958098331800494E-2</v>
      </c>
      <c r="W31" s="242">
        <f>$E29*VMTCalc!X185*VMTCalc!X28</f>
        <v>1.3958098331800494E-2</v>
      </c>
      <c r="X31" s="242">
        <f>$E29*VMTCalc!Y185*VMTCalc!Y28</f>
        <v>1.3958098331800494E-2</v>
      </c>
      <c r="Y31" s="242">
        <f>$E29*VMTCalc!Z185*VMTCalc!Z28</f>
        <v>1.3958098331800494E-2</v>
      </c>
      <c r="Z31" s="242">
        <f>$E29*VMTCalc!AA185*VMTCalc!AA28</f>
        <v>1.3958098331800494E-2</v>
      </c>
      <c r="AA31" s="242">
        <f>$E29*VMTCalc!AB185*VMTCalc!AB28</f>
        <v>1.3958098331800494E-2</v>
      </c>
      <c r="AB31" s="242">
        <f>$E29*VMTCalc!AC185*VMTCalc!AC28</f>
        <v>1.3958098331800494E-2</v>
      </c>
      <c r="AC31" s="242">
        <f>$E29*VMTCalc!AD185*VMTCalc!AD28</f>
        <v>1.3958098331800494E-2</v>
      </c>
      <c r="AD31" s="242">
        <f>$E29*VMTCalc!AE185*VMTCalc!AE28</f>
        <v>1.3958098331800494E-2</v>
      </c>
      <c r="AE31" s="242">
        <f>$E29*VMTCalc!AF185*VMTCalc!AF28</f>
        <v>1.3958098331800494E-2</v>
      </c>
      <c r="AF31" s="242">
        <f>$E29*VMTCalc!AG185*VMTCalc!AG28</f>
        <v>1.3958098331800494E-2</v>
      </c>
      <c r="AG31" s="242">
        <f>$E29*VMTCalc!AH185*VMTCalc!AH28</f>
        <v>1.3958098331800494E-2</v>
      </c>
      <c r="AH31" s="242">
        <f>$E29*VMTCalc!AI185*VMTCalc!AI28</f>
        <v>1.3958098331800494E-2</v>
      </c>
      <c r="AI31" s="242">
        <f>$E29*VMTCalc!AJ185*VMTCalc!AJ28</f>
        <v>0</v>
      </c>
      <c r="AJ31" s="242">
        <f>$E29*VMTCalc!AK185*VMTCalc!AK28</f>
        <v>0</v>
      </c>
      <c r="AK31" s="242">
        <f>$E29*VMTCalc!AL185*VMTCalc!AL28</f>
        <v>0</v>
      </c>
      <c r="AL31" s="242">
        <f>$E29*VMTCalc!AM185*VMTCalc!AM28</f>
        <v>0</v>
      </c>
      <c r="AM31" s="242">
        <f>$E29*VMTCalc!AN185*VMTCalc!AN28</f>
        <v>0</v>
      </c>
      <c r="AN31" s="242">
        <f>$E29*VMTCalc!AO185*VMTCalc!AO28</f>
        <v>0</v>
      </c>
      <c r="AO31" s="242">
        <f>$E29*VMTCalc!AP185*VMTCalc!AP28</f>
        <v>0</v>
      </c>
      <c r="AP31" s="242">
        <f>$E29*VMTCalc!AQ185*VMTCalc!AQ28</f>
        <v>0</v>
      </c>
      <c r="AQ31" s="242">
        <f>$E29*VMTCalc!AR185*VMTCalc!AR28</f>
        <v>0</v>
      </c>
      <c r="AR31" s="242">
        <f>$E29*VMTCalc!AS185*VMTCalc!AS28</f>
        <v>0</v>
      </c>
      <c r="AS31" s="242">
        <f>$E29*VMTCalc!AT185*VMTCalc!AT28</f>
        <v>0</v>
      </c>
      <c r="AT31" s="242">
        <f>$E29*VMTCalc!AU185*VMTCalc!AU28</f>
        <v>0</v>
      </c>
      <c r="AU31" s="242">
        <f>$E29*VMTCalc!AV185*VMTCalc!AV28</f>
        <v>0</v>
      </c>
      <c r="AV31" s="242">
        <f>$E29*VMTCalc!AW185*VMTCalc!AW28</f>
        <v>0</v>
      </c>
      <c r="AW31" s="242">
        <f>$E29*VMTCalc!AX185*VMTCalc!AX28</f>
        <v>0</v>
      </c>
    </row>
    <row r="32" spans="1:49">
      <c r="A32" s="66">
        <v>1</v>
      </c>
      <c r="B32" s="767">
        <f>ProjectSummary!C18</f>
        <v>830012</v>
      </c>
      <c r="C32" s="66" t="str">
        <f>INDEX(ProjectSummary!$C$6:$F$20,MATCH(B32,ProjectSummary!$C$6:$C$20,0),4)</f>
        <v>MOUNTAIN CREEK ROAD</v>
      </c>
      <c r="D32" s="66" t="str">
        <f>INDEX(ProjectSummary!$C$6:$F$20,MATCH(B32,ProjectSummary!$C$6:$C$20,0),3)</f>
        <v>Stanly</v>
      </c>
      <c r="E32" s="491">
        <f>_xlfn.XLOOKUP(D32, RegionalCrashRate!$N$1:$R$1, RegionalCrashRate!$N$2:$R$2)</f>
        <v>1.6955266955266957E-8</v>
      </c>
      <c r="F32" s="197"/>
      <c r="G32" s="197"/>
      <c r="H32" s="175">
        <f t="shared" si="7"/>
        <v>3.5903421254424778E-2</v>
      </c>
      <c r="I32" s="242">
        <f>$E$20*VMTCalc!J186*VMTCalc!J29</f>
        <v>0</v>
      </c>
      <c r="J32" s="242">
        <f>$E$20*VMTCalc!K186*VMTCalc!K29</f>
        <v>0</v>
      </c>
      <c r="K32" s="242">
        <f>$E$20*VMTCalc!L186*VMTCalc!L29</f>
        <v>0</v>
      </c>
      <c r="L32" s="242">
        <f>$E$20*VMTCalc!M186*VMTCalc!M29</f>
        <v>0</v>
      </c>
      <c r="M32" s="242">
        <f>$E$20*VMTCalc!N186*VMTCalc!N29</f>
        <v>0</v>
      </c>
      <c r="N32" s="242">
        <f>$E$20*VMTCalc!O186*VMTCalc!O29</f>
        <v>0</v>
      </c>
      <c r="O32" s="242">
        <f>$E$20*VMTCalc!P186*VMTCalc!P29</f>
        <v>0</v>
      </c>
      <c r="P32" s="242">
        <f>$E$20*VMTCalc!Q186*VMTCalc!Q29</f>
        <v>0</v>
      </c>
      <c r="Q32" s="242">
        <f>$E$20*VMTCalc!R186*VMTCalc!R29</f>
        <v>0</v>
      </c>
      <c r="R32" s="242">
        <f>$E$20*VMTCalc!S186*VMTCalc!S29</f>
        <v>0</v>
      </c>
      <c r="S32" s="242">
        <f>$E$20*VMTCalc!T186*VMTCalc!T29</f>
        <v>0</v>
      </c>
      <c r="T32" s="242">
        <f>$E$20*VMTCalc!U186*VMTCalc!U29</f>
        <v>0</v>
      </c>
      <c r="U32" s="242">
        <f>$E$20*VMTCalc!V186*VMTCalc!V29</f>
        <v>0</v>
      </c>
      <c r="V32" s="242">
        <f>$E$20*VMTCalc!W186*VMTCalc!W29</f>
        <v>2.7618016349557524E-3</v>
      </c>
      <c r="W32" s="242">
        <f>$E$20*VMTCalc!X186*VMTCalc!X29</f>
        <v>2.7618016349557524E-3</v>
      </c>
      <c r="X32" s="242">
        <f>$E$20*VMTCalc!Y186*VMTCalc!Y29</f>
        <v>2.7618016349557524E-3</v>
      </c>
      <c r="Y32" s="242">
        <f>$E$20*VMTCalc!Z186*VMTCalc!Z29</f>
        <v>2.7618016349557524E-3</v>
      </c>
      <c r="Z32" s="242">
        <f>$E$20*VMTCalc!AA186*VMTCalc!AA29</f>
        <v>2.7618016349557524E-3</v>
      </c>
      <c r="AA32" s="242">
        <f>$E$20*VMTCalc!AB186*VMTCalc!AB29</f>
        <v>2.7618016349557524E-3</v>
      </c>
      <c r="AB32" s="242">
        <f>$E$20*VMTCalc!AC186*VMTCalc!AC29</f>
        <v>2.7618016349557524E-3</v>
      </c>
      <c r="AC32" s="242">
        <f>$E$20*VMTCalc!AD186*VMTCalc!AD29</f>
        <v>2.7618016349557524E-3</v>
      </c>
      <c r="AD32" s="242">
        <f>$E$20*VMTCalc!AE186*VMTCalc!AE29</f>
        <v>2.7618016349557524E-3</v>
      </c>
      <c r="AE32" s="242">
        <f>$E$20*VMTCalc!AF186*VMTCalc!AF29</f>
        <v>2.7618016349557524E-3</v>
      </c>
      <c r="AF32" s="242">
        <f>$E$20*VMTCalc!AG186*VMTCalc!AG29</f>
        <v>2.7618016349557524E-3</v>
      </c>
      <c r="AG32" s="242">
        <f>$E$20*VMTCalc!AH186*VMTCalc!AH29</f>
        <v>2.7618016349557524E-3</v>
      </c>
      <c r="AH32" s="242">
        <f>$E$20*VMTCalc!AI186*VMTCalc!AI29</f>
        <v>2.7618016349557524E-3</v>
      </c>
      <c r="AI32" s="242">
        <f>$E$20*VMTCalc!AJ186*VMTCalc!AJ29</f>
        <v>0</v>
      </c>
      <c r="AJ32" s="242">
        <f>$E$20*VMTCalc!AK186*VMTCalc!AK29</f>
        <v>0</v>
      </c>
      <c r="AK32" s="242">
        <f>$E$20*VMTCalc!AL186*VMTCalc!AL29</f>
        <v>0</v>
      </c>
      <c r="AL32" s="242">
        <f>$E$20*VMTCalc!AM186*VMTCalc!AM29</f>
        <v>0</v>
      </c>
      <c r="AM32" s="242">
        <f>$E$20*VMTCalc!AN186*VMTCalc!AN29</f>
        <v>0</v>
      </c>
      <c r="AN32" s="242">
        <f>$E$20*VMTCalc!AO186*VMTCalc!AO29</f>
        <v>0</v>
      </c>
      <c r="AO32" s="242">
        <f>$E$20*VMTCalc!AP186*VMTCalc!AP29</f>
        <v>0</v>
      </c>
      <c r="AP32" s="242">
        <f>$E$20*VMTCalc!AQ186*VMTCalc!AQ29</f>
        <v>0</v>
      </c>
      <c r="AQ32" s="242">
        <f>$E$20*VMTCalc!AR186*VMTCalc!AR29</f>
        <v>0</v>
      </c>
      <c r="AR32" s="242">
        <f>$E$20*VMTCalc!AS186*VMTCalc!AS29</f>
        <v>0</v>
      </c>
      <c r="AS32" s="242">
        <f>$E$20*VMTCalc!AT186*VMTCalc!AT29</f>
        <v>0</v>
      </c>
      <c r="AT32" s="242">
        <f>$E$20*VMTCalc!AU186*VMTCalc!AU29</f>
        <v>0</v>
      </c>
      <c r="AU32" s="242">
        <f>$E$20*VMTCalc!AV186*VMTCalc!AV29</f>
        <v>0</v>
      </c>
      <c r="AV32" s="242">
        <f>$E$20*VMTCalc!AW186*VMTCalc!AW29</f>
        <v>0</v>
      </c>
      <c r="AW32" s="242">
        <f>$E$20*VMTCalc!AX186*VMTCalc!AX29</f>
        <v>0</v>
      </c>
    </row>
    <row r="33" spans="1:49">
      <c r="A33" s="66">
        <v>1</v>
      </c>
      <c r="B33" s="767">
        <f>ProjectSummary!C19</f>
        <v>120050</v>
      </c>
      <c r="C33" s="66" t="str">
        <f>INDEX(ProjectSummary!$C$6:$F$20,MATCH(B33,ProjectSummary!$C$6:$C$20,0),4)</f>
        <v>PENNINGER ROAD</v>
      </c>
      <c r="D33" s="66" t="str">
        <f>INDEX(ProjectSummary!$C$6:$F$20,MATCH(B33,ProjectSummary!$C$6:$C$20,0),3)</f>
        <v>Cabarrus</v>
      </c>
      <c r="E33" s="491">
        <f>_xlfn.XLOOKUP(D33, RegionalCrashRate!$N$1:$R$1, RegionalCrashRate!$N$2:$R$2)</f>
        <v>1.1598857958601001E-8</v>
      </c>
      <c r="F33" s="197"/>
      <c r="G33" s="197"/>
      <c r="H33" s="175">
        <f t="shared" si="7"/>
        <v>3.6815290278787868E-2</v>
      </c>
      <c r="I33" s="242">
        <f>$E32*VMTCalc!J187*VMTCalc!J30</f>
        <v>0</v>
      </c>
      <c r="J33" s="242">
        <f>$E32*VMTCalc!K187*VMTCalc!K30</f>
        <v>0</v>
      </c>
      <c r="K33" s="242">
        <f>$E32*VMTCalc!L187*VMTCalc!L30</f>
        <v>0</v>
      </c>
      <c r="L33" s="242">
        <f>$E32*VMTCalc!M187*VMTCalc!M30</f>
        <v>0</v>
      </c>
      <c r="M33" s="242">
        <f>$E32*VMTCalc!N187*VMTCalc!N30</f>
        <v>0</v>
      </c>
      <c r="N33" s="242">
        <f>$E32*VMTCalc!O187*VMTCalc!O30</f>
        <v>0</v>
      </c>
      <c r="O33" s="242">
        <f>$E32*VMTCalc!P187*VMTCalc!P30</f>
        <v>0</v>
      </c>
      <c r="P33" s="242">
        <f>$E32*VMTCalc!Q187*VMTCalc!Q30</f>
        <v>0</v>
      </c>
      <c r="Q33" s="242">
        <f>$E32*VMTCalc!R187*VMTCalc!R30</f>
        <v>0</v>
      </c>
      <c r="R33" s="242">
        <f>$E32*VMTCalc!S187*VMTCalc!S30</f>
        <v>0</v>
      </c>
      <c r="S33" s="242">
        <f>$E32*VMTCalc!T187*VMTCalc!T30</f>
        <v>0</v>
      </c>
      <c r="T33" s="242">
        <f>$E32*VMTCalc!U187*VMTCalc!U30</f>
        <v>0</v>
      </c>
      <c r="U33" s="242">
        <f>$E32*VMTCalc!V187*VMTCalc!V30</f>
        <v>0</v>
      </c>
      <c r="V33" s="242">
        <f>$E32*VMTCalc!W187*VMTCalc!W30</f>
        <v>2.8319454060606059E-3</v>
      </c>
      <c r="W33" s="242">
        <f>$E32*VMTCalc!X187*VMTCalc!X30</f>
        <v>2.8319454060606059E-3</v>
      </c>
      <c r="X33" s="242">
        <f>$E32*VMTCalc!Y187*VMTCalc!Y30</f>
        <v>2.8319454060606059E-3</v>
      </c>
      <c r="Y33" s="242">
        <f>$E32*VMTCalc!Z187*VMTCalc!Z30</f>
        <v>2.8319454060606059E-3</v>
      </c>
      <c r="Z33" s="242">
        <f>$E32*VMTCalc!AA187*VMTCalc!AA30</f>
        <v>2.8319454060606059E-3</v>
      </c>
      <c r="AA33" s="242">
        <f>$E32*VMTCalc!AB187*VMTCalc!AB30</f>
        <v>2.8319454060606059E-3</v>
      </c>
      <c r="AB33" s="242">
        <f>$E32*VMTCalc!AC187*VMTCalc!AC30</f>
        <v>2.8319454060606059E-3</v>
      </c>
      <c r="AC33" s="242">
        <f>$E32*VMTCalc!AD187*VMTCalc!AD30</f>
        <v>2.8319454060606059E-3</v>
      </c>
      <c r="AD33" s="242">
        <f>$E32*VMTCalc!AE187*VMTCalc!AE30</f>
        <v>2.8319454060606059E-3</v>
      </c>
      <c r="AE33" s="242">
        <f>$E32*VMTCalc!AF187*VMTCalc!AF30</f>
        <v>2.8319454060606059E-3</v>
      </c>
      <c r="AF33" s="242">
        <f>$E32*VMTCalc!AG187*VMTCalc!AG30</f>
        <v>2.8319454060606059E-3</v>
      </c>
      <c r="AG33" s="242">
        <f>$E32*VMTCalc!AH187*VMTCalc!AH30</f>
        <v>2.8319454060606059E-3</v>
      </c>
      <c r="AH33" s="242">
        <f>$E32*VMTCalc!AI187*VMTCalc!AI30</f>
        <v>2.8319454060606059E-3</v>
      </c>
      <c r="AI33" s="242">
        <f>$E32*VMTCalc!AJ187*VMTCalc!AJ30</f>
        <v>0</v>
      </c>
      <c r="AJ33" s="242">
        <f>$E32*VMTCalc!AK187*VMTCalc!AK30</f>
        <v>0</v>
      </c>
      <c r="AK33" s="242">
        <f>$E32*VMTCalc!AL187*VMTCalc!AL30</f>
        <v>0</v>
      </c>
      <c r="AL33" s="242">
        <f>$E32*VMTCalc!AM187*VMTCalc!AM30</f>
        <v>0</v>
      </c>
      <c r="AM33" s="242">
        <f>$E32*VMTCalc!AN187*VMTCalc!AN30</f>
        <v>0</v>
      </c>
      <c r="AN33" s="242">
        <f>$E32*VMTCalc!AO187*VMTCalc!AO30</f>
        <v>0</v>
      </c>
      <c r="AO33" s="242">
        <f>$E32*VMTCalc!AP187*VMTCalc!AP30</f>
        <v>0</v>
      </c>
      <c r="AP33" s="242">
        <f>$E32*VMTCalc!AQ187*VMTCalc!AQ30</f>
        <v>0</v>
      </c>
      <c r="AQ33" s="242">
        <f>$E32*VMTCalc!AR187*VMTCalc!AR30</f>
        <v>0</v>
      </c>
      <c r="AR33" s="242">
        <f>$E32*VMTCalc!AS187*VMTCalc!AS30</f>
        <v>0</v>
      </c>
      <c r="AS33" s="242">
        <f>$E32*VMTCalc!AT187*VMTCalc!AT30</f>
        <v>0</v>
      </c>
      <c r="AT33" s="242">
        <f>$E32*VMTCalc!AU187*VMTCalc!AU30</f>
        <v>0</v>
      </c>
      <c r="AU33" s="242">
        <f>$E32*VMTCalc!AV187*VMTCalc!AV30</f>
        <v>0</v>
      </c>
      <c r="AV33" s="242">
        <f>$E32*VMTCalc!AW187*VMTCalc!AW30</f>
        <v>0</v>
      </c>
      <c r="AW33" s="242">
        <f>$E32*VMTCalc!AX187*VMTCalc!AX30</f>
        <v>0</v>
      </c>
    </row>
    <row r="34" spans="1:49">
      <c r="A34" s="66">
        <v>1</v>
      </c>
      <c r="B34" s="767">
        <f>ProjectSummary!C20</f>
        <v>590060</v>
      </c>
      <c r="C34" s="66" t="str">
        <f>INDEX(ProjectSummary!$C$6:$F$20,MATCH(B34,ProjectSummary!$C$6:$C$20,0),4)</f>
        <v>ROBINSON CHURCH ROAD</v>
      </c>
      <c r="D34" s="66" t="str">
        <f>INDEX(ProjectSummary!$C$6:$F$20,MATCH(B34,ProjectSummary!$C$6:$C$20,0),3)</f>
        <v>Mecklenburg</v>
      </c>
      <c r="E34" s="491">
        <f>_xlfn.XLOOKUP(D34, RegionalCrashRate!$N$1:$R$1, RegionalCrashRate!$N$2:$R$2)</f>
        <v>9.0672487616488968E-9</v>
      </c>
      <c r="F34" s="197"/>
      <c r="G34" s="197"/>
      <c r="H34" s="175">
        <f t="shared" si="7"/>
        <v>2.9682327787272724</v>
      </c>
      <c r="I34" s="242">
        <f>$E32*VMTCalc!J188*VMTCalc!J31</f>
        <v>0</v>
      </c>
      <c r="J34" s="242">
        <f>$E32*VMTCalc!K188*VMTCalc!K31</f>
        <v>0</v>
      </c>
      <c r="K34" s="242">
        <f>$E32*VMTCalc!L188*VMTCalc!L31</f>
        <v>0</v>
      </c>
      <c r="L34" s="242">
        <f>$E32*VMTCalc!M188*VMTCalc!M31</f>
        <v>0</v>
      </c>
      <c r="M34" s="242">
        <f>$E32*VMTCalc!N188*VMTCalc!N31</f>
        <v>0</v>
      </c>
      <c r="N34" s="242">
        <f>$E32*VMTCalc!O188*VMTCalc!O31</f>
        <v>0</v>
      </c>
      <c r="O34" s="242">
        <f>$E32*VMTCalc!P188*VMTCalc!P31</f>
        <v>0</v>
      </c>
      <c r="P34" s="242">
        <f>$E32*VMTCalc!Q188*VMTCalc!Q31</f>
        <v>0</v>
      </c>
      <c r="Q34" s="242">
        <f>$E32*VMTCalc!R188*VMTCalc!R31</f>
        <v>0</v>
      </c>
      <c r="R34" s="242">
        <f>$E32*VMTCalc!S188*VMTCalc!S31</f>
        <v>0</v>
      </c>
      <c r="S34" s="242">
        <f>$E32*VMTCalc!T188*VMTCalc!T31</f>
        <v>0</v>
      </c>
      <c r="T34" s="242">
        <f>$E32*VMTCalc!U188*VMTCalc!U31</f>
        <v>0</v>
      </c>
      <c r="U34" s="242">
        <f>$E32*VMTCalc!V188*VMTCalc!V31</f>
        <v>0</v>
      </c>
      <c r="V34" s="242">
        <f>$E32*VMTCalc!W188*VMTCalc!W31</f>
        <v>0.22832559836363636</v>
      </c>
      <c r="W34" s="242">
        <f>$E32*VMTCalc!X188*VMTCalc!X31</f>
        <v>0.22832559836363636</v>
      </c>
      <c r="X34" s="242">
        <f>$E32*VMTCalc!Y188*VMTCalc!Y31</f>
        <v>0.22832559836363636</v>
      </c>
      <c r="Y34" s="242">
        <f>$E32*VMTCalc!Z188*VMTCalc!Z31</f>
        <v>0.22832559836363636</v>
      </c>
      <c r="Z34" s="242">
        <f>$E32*VMTCalc!AA188*VMTCalc!AA31</f>
        <v>0.22832559836363636</v>
      </c>
      <c r="AA34" s="242">
        <f>$E32*VMTCalc!AB188*VMTCalc!AB31</f>
        <v>0.22832559836363636</v>
      </c>
      <c r="AB34" s="242">
        <f>$E32*VMTCalc!AC188*VMTCalc!AC31</f>
        <v>0.22832559836363636</v>
      </c>
      <c r="AC34" s="242">
        <f>$E32*VMTCalc!AD188*VMTCalc!AD31</f>
        <v>0.22832559836363636</v>
      </c>
      <c r="AD34" s="242">
        <f>$E32*VMTCalc!AE188*VMTCalc!AE31</f>
        <v>0.22832559836363636</v>
      </c>
      <c r="AE34" s="242">
        <f>$E32*VMTCalc!AF188*VMTCalc!AF31</f>
        <v>0.22832559836363636</v>
      </c>
      <c r="AF34" s="242">
        <f>$E32*VMTCalc!AG188*VMTCalc!AG31</f>
        <v>0.22832559836363636</v>
      </c>
      <c r="AG34" s="242">
        <f>$E32*VMTCalc!AH188*VMTCalc!AH31</f>
        <v>0.22832559836363636</v>
      </c>
      <c r="AH34" s="242">
        <f>$E32*VMTCalc!AI188*VMTCalc!AI31</f>
        <v>0.22832559836363636</v>
      </c>
      <c r="AI34" s="242">
        <f>$E32*VMTCalc!AJ188*VMTCalc!AJ31</f>
        <v>0</v>
      </c>
      <c r="AJ34" s="242">
        <f>$E32*VMTCalc!AK188*VMTCalc!AK31</f>
        <v>0</v>
      </c>
      <c r="AK34" s="242">
        <f>$E32*VMTCalc!AL188*VMTCalc!AL31</f>
        <v>0</v>
      </c>
      <c r="AL34" s="242">
        <f>$E32*VMTCalc!AM188*VMTCalc!AM31</f>
        <v>0</v>
      </c>
      <c r="AM34" s="242">
        <f>$E32*VMTCalc!AN188*VMTCalc!AN31</f>
        <v>0</v>
      </c>
      <c r="AN34" s="242">
        <f>$E32*VMTCalc!AO188*VMTCalc!AO31</f>
        <v>0</v>
      </c>
      <c r="AO34" s="242">
        <f>$E32*VMTCalc!AP188*VMTCalc!AP31</f>
        <v>0</v>
      </c>
      <c r="AP34" s="242">
        <f>$E32*VMTCalc!AQ188*VMTCalc!AQ31</f>
        <v>0</v>
      </c>
      <c r="AQ34" s="242">
        <f>$E32*VMTCalc!AR188*VMTCalc!AR31</f>
        <v>0</v>
      </c>
      <c r="AR34" s="242">
        <f>$E32*VMTCalc!AS188*VMTCalc!AS31</f>
        <v>0</v>
      </c>
      <c r="AS34" s="242">
        <f>$E32*VMTCalc!AT188*VMTCalc!AT31</f>
        <v>0</v>
      </c>
      <c r="AT34" s="242">
        <f>$E32*VMTCalc!AU188*VMTCalc!AU31</f>
        <v>0</v>
      </c>
      <c r="AU34" s="242">
        <f>$E32*VMTCalc!AV188*VMTCalc!AV31</f>
        <v>0</v>
      </c>
      <c r="AV34" s="242">
        <f>$E32*VMTCalc!AW188*VMTCalc!AW31</f>
        <v>0</v>
      </c>
      <c r="AW34" s="242">
        <f>$E32*VMTCalc!AX188*VMTCalc!AX31</f>
        <v>0</v>
      </c>
    </row>
    <row r="35" spans="1:49">
      <c r="B35" s="143"/>
      <c r="C35" s="66"/>
      <c r="D35" s="66"/>
      <c r="E35" s="197"/>
      <c r="F35" s="197"/>
      <c r="G35" s="197"/>
      <c r="H35" s="175"/>
      <c r="I35" s="242"/>
      <c r="J35" s="242"/>
      <c r="K35" s="242"/>
      <c r="L35" s="242"/>
      <c r="M35" s="242"/>
      <c r="N35" s="242"/>
      <c r="O35" s="242"/>
      <c r="P35" s="242"/>
      <c r="Q35" s="242"/>
      <c r="R35" s="242"/>
      <c r="S35" s="242"/>
      <c r="T35" s="242"/>
      <c r="U35" s="242"/>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row>
    <row r="36" spans="1:49" s="187" customFormat="1" ht="30">
      <c r="A36" s="873" t="s">
        <v>203</v>
      </c>
      <c r="B36" s="4" t="s">
        <v>120</v>
      </c>
      <c r="C36" s="4" t="s">
        <v>276</v>
      </c>
      <c r="D36" s="80" t="s">
        <v>274</v>
      </c>
      <c r="E36" s="81" t="s">
        <v>277</v>
      </c>
      <c r="F36" s="81"/>
      <c r="G36" s="81"/>
      <c r="H36" s="188">
        <f t="shared" si="7"/>
        <v>7.2111776669327678</v>
      </c>
      <c r="I36" s="187">
        <f>SUM(I37:I51)</f>
        <v>0</v>
      </c>
      <c r="J36" s="187">
        <f t="shared" ref="J36:AW36" si="8">SUM(J37:J51)</f>
        <v>0</v>
      </c>
      <c r="K36" s="187">
        <f t="shared" si="8"/>
        <v>0</v>
      </c>
      <c r="L36" s="187">
        <f t="shared" si="8"/>
        <v>0</v>
      </c>
      <c r="M36" s="187">
        <f t="shared" si="8"/>
        <v>0</v>
      </c>
      <c r="N36" s="187">
        <f t="shared" si="8"/>
        <v>0</v>
      </c>
      <c r="O36" s="187">
        <f t="shared" si="8"/>
        <v>0</v>
      </c>
      <c r="P36" s="187">
        <f t="shared" si="8"/>
        <v>0</v>
      </c>
      <c r="Q36" s="187">
        <f t="shared" si="8"/>
        <v>0</v>
      </c>
      <c r="R36" s="187">
        <f t="shared" si="8"/>
        <v>0</v>
      </c>
      <c r="S36" s="187">
        <f t="shared" si="8"/>
        <v>0</v>
      </c>
      <c r="T36" s="187">
        <f t="shared" si="8"/>
        <v>0</v>
      </c>
      <c r="U36" s="187">
        <f t="shared" si="8"/>
        <v>0</v>
      </c>
      <c r="V36" s="187">
        <f t="shared" si="8"/>
        <v>0.58121695432644183</v>
      </c>
      <c r="W36" s="187">
        <f t="shared" si="8"/>
        <v>0.58121695432644183</v>
      </c>
      <c r="X36" s="187">
        <f t="shared" si="8"/>
        <v>0.58121695432644183</v>
      </c>
      <c r="Y36" s="187">
        <f t="shared" si="8"/>
        <v>0.58121695432644183</v>
      </c>
      <c r="Z36" s="187">
        <f t="shared" si="8"/>
        <v>0.58121695432644183</v>
      </c>
      <c r="AA36" s="187">
        <f t="shared" si="8"/>
        <v>0.58121695432644183</v>
      </c>
      <c r="AB36" s="187">
        <f t="shared" si="8"/>
        <v>0.58121695432644183</v>
      </c>
      <c r="AC36" s="187">
        <f t="shared" si="8"/>
        <v>0.58121695432644183</v>
      </c>
      <c r="AD36" s="187">
        <f t="shared" si="8"/>
        <v>0.58121695432644183</v>
      </c>
      <c r="AE36" s="187">
        <f t="shared" si="8"/>
        <v>0.58121695432644183</v>
      </c>
      <c r="AF36" s="187">
        <f t="shared" si="8"/>
        <v>0.58121695432644183</v>
      </c>
      <c r="AG36" s="187">
        <f t="shared" si="8"/>
        <v>0.58121695432644183</v>
      </c>
      <c r="AH36" s="187">
        <f t="shared" si="8"/>
        <v>0.23657421501546733</v>
      </c>
      <c r="AI36" s="187">
        <f t="shared" si="8"/>
        <v>0</v>
      </c>
      <c r="AJ36" s="187">
        <f t="shared" si="8"/>
        <v>0</v>
      </c>
      <c r="AK36" s="187">
        <f t="shared" si="8"/>
        <v>0</v>
      </c>
      <c r="AL36" s="187">
        <f t="shared" si="8"/>
        <v>0</v>
      </c>
      <c r="AM36" s="187">
        <f t="shared" si="8"/>
        <v>0</v>
      </c>
      <c r="AN36" s="187">
        <f t="shared" si="8"/>
        <v>0</v>
      </c>
      <c r="AO36" s="187">
        <f t="shared" si="8"/>
        <v>0</v>
      </c>
      <c r="AP36" s="187">
        <f t="shared" si="8"/>
        <v>0</v>
      </c>
      <c r="AQ36" s="187">
        <f t="shared" si="8"/>
        <v>0</v>
      </c>
      <c r="AR36" s="187">
        <f t="shared" si="8"/>
        <v>0</v>
      </c>
      <c r="AS36" s="187">
        <f t="shared" si="8"/>
        <v>0</v>
      </c>
      <c r="AT36" s="187">
        <f t="shared" si="8"/>
        <v>0</v>
      </c>
      <c r="AU36" s="187">
        <f t="shared" si="8"/>
        <v>0</v>
      </c>
      <c r="AV36" s="187">
        <f t="shared" si="8"/>
        <v>0</v>
      </c>
      <c r="AW36" s="187">
        <f t="shared" si="8"/>
        <v>0</v>
      </c>
    </row>
    <row r="37" spans="1:49" s="242" customFormat="1">
      <c r="A37" s="218" t="s">
        <v>198</v>
      </c>
      <c r="B37" s="767" t="str">
        <f>B20</f>
        <v>030161</v>
      </c>
      <c r="C37" s="66" t="str">
        <f>INDEX(ProjectSummary!$C$6:$F$20,MATCH(B37,ProjectSummary!$C$6:$C$20,0),4)</f>
        <v>LOCKHART ROAD</v>
      </c>
      <c r="D37" s="66" t="str">
        <f>INDEX(ProjectSummary!$C$6:$F$20,MATCH(B37,ProjectSummary!$C$6:$C$20,0),3)</f>
        <v>Anson</v>
      </c>
      <c r="E37" s="200">
        <f>_xlfn.XLOOKUP(D37, RegionalCrashRate!$N$3:$R$3, RegionalCrashRate!$N$4:$R$4)</f>
        <v>5.0884955752212391E-8</v>
      </c>
      <c r="F37" s="200"/>
      <c r="G37" s="200"/>
      <c r="H37" s="189">
        <f t="shared" si="7"/>
        <v>8.4990355539822995E-2</v>
      </c>
      <c r="I37" s="242">
        <f>$E37*VMTCalc!J174*VMTCalc!J17</f>
        <v>0</v>
      </c>
      <c r="J37" s="242">
        <f>$E37*VMTCalc!K174*VMTCalc!K17</f>
        <v>0</v>
      </c>
      <c r="K37" s="242">
        <f>$E37*VMTCalc!L174*VMTCalc!L17</f>
        <v>0</v>
      </c>
      <c r="L37" s="242">
        <f>$E37*VMTCalc!M174*VMTCalc!M17</f>
        <v>0</v>
      </c>
      <c r="M37" s="242">
        <f>$E37*VMTCalc!N174*VMTCalc!N17</f>
        <v>0</v>
      </c>
      <c r="N37" s="242">
        <f>$E37*VMTCalc!O174*VMTCalc!O17</f>
        <v>0</v>
      </c>
      <c r="O37" s="242">
        <f>$E37*VMTCalc!P174*VMTCalc!P17</f>
        <v>0</v>
      </c>
      <c r="P37" s="242">
        <f>$E37*VMTCalc!Q174*VMTCalc!Q17</f>
        <v>0</v>
      </c>
      <c r="Q37" s="242">
        <f>$E37*VMTCalc!R174*VMTCalc!R17</f>
        <v>0</v>
      </c>
      <c r="R37" s="242">
        <f>$E37*VMTCalc!S174*VMTCalc!S17</f>
        <v>0</v>
      </c>
      <c r="S37" s="242">
        <f>$E37*VMTCalc!T174*VMTCalc!T17</f>
        <v>0</v>
      </c>
      <c r="T37" s="242">
        <f>$E37*VMTCalc!U174*VMTCalc!U17</f>
        <v>0</v>
      </c>
      <c r="U37" s="242">
        <f>$E37*VMTCalc!V174*VMTCalc!V17</f>
        <v>0</v>
      </c>
      <c r="V37" s="242">
        <f>$E37*VMTCalc!W174*VMTCalc!W17</f>
        <v>7.0825296283185835E-3</v>
      </c>
      <c r="W37" s="242">
        <f>$E37*VMTCalc!X174*VMTCalc!X17</f>
        <v>7.0825296283185835E-3</v>
      </c>
      <c r="X37" s="242">
        <f>$E37*VMTCalc!Y174*VMTCalc!Y17</f>
        <v>7.0825296283185835E-3</v>
      </c>
      <c r="Y37" s="242">
        <f>$E37*VMTCalc!Z174*VMTCalc!Z17</f>
        <v>7.0825296283185835E-3</v>
      </c>
      <c r="Z37" s="242">
        <f>$E37*VMTCalc!AA174*VMTCalc!AA17</f>
        <v>7.0825296283185835E-3</v>
      </c>
      <c r="AA37" s="242">
        <f>$E37*VMTCalc!AB174*VMTCalc!AB17</f>
        <v>7.0825296283185835E-3</v>
      </c>
      <c r="AB37" s="242">
        <f>$E37*VMTCalc!AC174*VMTCalc!AC17</f>
        <v>7.0825296283185835E-3</v>
      </c>
      <c r="AC37" s="242">
        <f>$E37*VMTCalc!AD174*VMTCalc!AD17</f>
        <v>7.0825296283185835E-3</v>
      </c>
      <c r="AD37" s="242">
        <f>$E37*VMTCalc!AE174*VMTCalc!AE17</f>
        <v>7.0825296283185835E-3</v>
      </c>
      <c r="AE37" s="242">
        <f>$E37*VMTCalc!AF174*VMTCalc!AF17</f>
        <v>7.0825296283185835E-3</v>
      </c>
      <c r="AF37" s="242">
        <f>$E37*VMTCalc!AG174*VMTCalc!AG17</f>
        <v>7.0825296283185835E-3</v>
      </c>
      <c r="AG37" s="242">
        <f>$E37*VMTCalc!AH174*VMTCalc!AH17</f>
        <v>7.0825296283185835E-3</v>
      </c>
      <c r="AH37" s="242">
        <f>$E37*VMTCalc!AI174*VMTCalc!AI17</f>
        <v>0</v>
      </c>
      <c r="AI37" s="242">
        <f>$E37*VMTCalc!AJ174*VMTCalc!AJ17</f>
        <v>0</v>
      </c>
      <c r="AJ37" s="242">
        <f>$E37*VMTCalc!AK174*VMTCalc!AK17</f>
        <v>0</v>
      </c>
      <c r="AK37" s="242">
        <f>$E37*VMTCalc!AL174*VMTCalc!AL17</f>
        <v>0</v>
      </c>
      <c r="AL37" s="242">
        <f>$E37*VMTCalc!AM174*VMTCalc!AM17</f>
        <v>0</v>
      </c>
      <c r="AM37" s="242">
        <f>$E37*VMTCalc!AN174*VMTCalc!AN17</f>
        <v>0</v>
      </c>
      <c r="AN37" s="242">
        <f>$E37*VMTCalc!AO174*VMTCalc!AO17</f>
        <v>0</v>
      </c>
      <c r="AO37" s="242">
        <f>$E37*VMTCalc!AP174*VMTCalc!AP17</f>
        <v>0</v>
      </c>
      <c r="AP37" s="242">
        <f>$E37*VMTCalc!AQ174*VMTCalc!AQ17</f>
        <v>0</v>
      </c>
      <c r="AQ37" s="242">
        <f>$E37*VMTCalc!AR174*VMTCalc!AR17</f>
        <v>0</v>
      </c>
      <c r="AR37" s="242">
        <f>$E37*VMTCalc!AS174*VMTCalc!AS17</f>
        <v>0</v>
      </c>
      <c r="AS37" s="242">
        <f>$E37*VMTCalc!AT174*VMTCalc!AT17</f>
        <v>0</v>
      </c>
      <c r="AT37" s="242">
        <f>$E37*VMTCalc!AU174*VMTCalc!AU17</f>
        <v>0</v>
      </c>
      <c r="AU37" s="242">
        <f>$E37*VMTCalc!AV174*VMTCalc!AV17</f>
        <v>0</v>
      </c>
      <c r="AV37" s="242">
        <f>$E37*VMTCalc!AW174*VMTCalc!AW17</f>
        <v>0</v>
      </c>
      <c r="AW37" s="242">
        <f>$E37*VMTCalc!AX174*VMTCalc!AX17</f>
        <v>0</v>
      </c>
    </row>
    <row r="38" spans="1:49" s="242" customFormat="1">
      <c r="A38" s="218" t="s">
        <v>198</v>
      </c>
      <c r="B38" s="767" t="str">
        <f t="shared" ref="B38:B51" si="9">B21</f>
        <v>030148</v>
      </c>
      <c r="C38" s="66" t="str">
        <f>INDEX(ProjectSummary!$C$6:$F$20,MATCH(B38,ProjectSummary!$C$6:$C$20,0),4)</f>
        <v>MILLS ROAD</v>
      </c>
      <c r="D38" s="66" t="str">
        <f>INDEX(ProjectSummary!$C$6:$F$20,MATCH(B38,ProjectSummary!$C$6:$C$20,0),3)</f>
        <v>Anson</v>
      </c>
      <c r="E38" s="200">
        <f>_xlfn.XLOOKUP(D38, RegionalCrashRate!$N$3:$R$3, RegionalCrashRate!$N$4:$R$4)</f>
        <v>5.0884955752212391E-8</v>
      </c>
      <c r="F38" s="2"/>
      <c r="G38" s="2"/>
      <c r="H38" s="189">
        <f t="shared" si="7"/>
        <v>0.16998071107964599</v>
      </c>
      <c r="I38" s="242">
        <f>$E38*VMTCalc!J175*VMTCalc!J18</f>
        <v>0</v>
      </c>
      <c r="J38" s="242">
        <f>$E38*VMTCalc!K175*VMTCalc!K18</f>
        <v>0</v>
      </c>
      <c r="K38" s="242">
        <f>$E38*VMTCalc!L175*VMTCalc!L18</f>
        <v>0</v>
      </c>
      <c r="L38" s="242">
        <f>$E38*VMTCalc!M175*VMTCalc!M18</f>
        <v>0</v>
      </c>
      <c r="M38" s="242">
        <f>$E38*VMTCalc!N175*VMTCalc!N18</f>
        <v>0</v>
      </c>
      <c r="N38" s="242">
        <f>$E38*VMTCalc!O175*VMTCalc!O18</f>
        <v>0</v>
      </c>
      <c r="O38" s="242">
        <f>$E38*VMTCalc!P175*VMTCalc!P18</f>
        <v>0</v>
      </c>
      <c r="P38" s="242">
        <f>$E38*VMTCalc!Q175*VMTCalc!Q18</f>
        <v>0</v>
      </c>
      <c r="Q38" s="242">
        <f>$E38*VMTCalc!R175*VMTCalc!R18</f>
        <v>0</v>
      </c>
      <c r="R38" s="242">
        <f>$E38*VMTCalc!S175*VMTCalc!S18</f>
        <v>0</v>
      </c>
      <c r="S38" s="242">
        <f>$E38*VMTCalc!T175*VMTCalc!T18</f>
        <v>0</v>
      </c>
      <c r="T38" s="242">
        <f>$E38*VMTCalc!U175*VMTCalc!U18</f>
        <v>0</v>
      </c>
      <c r="U38" s="242">
        <f>$E38*VMTCalc!V175*VMTCalc!V18</f>
        <v>0</v>
      </c>
      <c r="V38" s="242">
        <f>$E38*VMTCalc!W175*VMTCalc!W18</f>
        <v>1.4165059256637167E-2</v>
      </c>
      <c r="W38" s="242">
        <f>$E38*VMTCalc!X175*VMTCalc!X18</f>
        <v>1.4165059256637167E-2</v>
      </c>
      <c r="X38" s="242">
        <f>$E38*VMTCalc!Y175*VMTCalc!Y18</f>
        <v>1.4165059256637167E-2</v>
      </c>
      <c r="Y38" s="242">
        <f>$E38*VMTCalc!Z175*VMTCalc!Z18</f>
        <v>1.4165059256637167E-2</v>
      </c>
      <c r="Z38" s="242">
        <f>$E38*VMTCalc!AA175*VMTCalc!AA18</f>
        <v>1.4165059256637167E-2</v>
      </c>
      <c r="AA38" s="242">
        <f>$E38*VMTCalc!AB175*VMTCalc!AB18</f>
        <v>1.4165059256637167E-2</v>
      </c>
      <c r="AB38" s="242">
        <f>$E38*VMTCalc!AC175*VMTCalc!AC18</f>
        <v>1.4165059256637167E-2</v>
      </c>
      <c r="AC38" s="242">
        <f>$E38*VMTCalc!AD175*VMTCalc!AD18</f>
        <v>1.4165059256637167E-2</v>
      </c>
      <c r="AD38" s="242">
        <f>$E38*VMTCalc!AE175*VMTCalc!AE18</f>
        <v>1.4165059256637167E-2</v>
      </c>
      <c r="AE38" s="242">
        <f>$E38*VMTCalc!AF175*VMTCalc!AF18</f>
        <v>1.4165059256637167E-2</v>
      </c>
      <c r="AF38" s="242">
        <f>$E38*VMTCalc!AG175*VMTCalc!AG18</f>
        <v>1.4165059256637167E-2</v>
      </c>
      <c r="AG38" s="242">
        <f>$E38*VMTCalc!AH175*VMTCalc!AH18</f>
        <v>1.4165059256637167E-2</v>
      </c>
      <c r="AH38" s="242">
        <f>$E38*VMTCalc!AI175*VMTCalc!AI18</f>
        <v>0</v>
      </c>
      <c r="AI38" s="242">
        <f>$E38*VMTCalc!AJ175*VMTCalc!AJ18</f>
        <v>0</v>
      </c>
      <c r="AJ38" s="242">
        <f>$E38*VMTCalc!AK175*VMTCalc!AK18</f>
        <v>0</v>
      </c>
      <c r="AK38" s="242">
        <f>$E38*VMTCalc!AL175*VMTCalc!AL18</f>
        <v>0</v>
      </c>
      <c r="AL38" s="242">
        <f>$E38*VMTCalc!AM175*VMTCalc!AM18</f>
        <v>0</v>
      </c>
      <c r="AM38" s="242">
        <f>$E38*VMTCalc!AN175*VMTCalc!AN18</f>
        <v>0</v>
      </c>
      <c r="AN38" s="242">
        <f>$E38*VMTCalc!AO175*VMTCalc!AO18</f>
        <v>0</v>
      </c>
      <c r="AO38" s="242">
        <f>$E38*VMTCalc!AP175*VMTCalc!AP18</f>
        <v>0</v>
      </c>
      <c r="AP38" s="242">
        <f>$E38*VMTCalc!AQ175*VMTCalc!AQ18</f>
        <v>0</v>
      </c>
      <c r="AQ38" s="242">
        <f>$E38*VMTCalc!AR175*VMTCalc!AR18</f>
        <v>0</v>
      </c>
      <c r="AR38" s="242">
        <f>$E38*VMTCalc!AS175*VMTCalc!AS18</f>
        <v>0</v>
      </c>
      <c r="AS38" s="242">
        <f>$E38*VMTCalc!AT175*VMTCalc!AT18</f>
        <v>0</v>
      </c>
      <c r="AT38" s="242">
        <f>$E38*VMTCalc!AU175*VMTCalc!AU18</f>
        <v>0</v>
      </c>
      <c r="AU38" s="242">
        <f>$E38*VMTCalc!AV175*VMTCalc!AV18</f>
        <v>0</v>
      </c>
      <c r="AV38" s="242">
        <f>$E38*VMTCalc!AW175*VMTCalc!AW18</f>
        <v>0</v>
      </c>
      <c r="AW38" s="242">
        <f>$E38*VMTCalc!AX175*VMTCalc!AX18</f>
        <v>0</v>
      </c>
    </row>
    <row r="39" spans="1:49" s="242" customFormat="1">
      <c r="A39" s="218" t="s">
        <v>198</v>
      </c>
      <c r="B39" s="767" t="str">
        <f t="shared" si="9"/>
        <v>030265</v>
      </c>
      <c r="C39" s="66" t="str">
        <f>INDEX(ProjectSummary!$C$6:$F$20,MATCH(B39,ProjectSummary!$C$6:$C$20,0),4)</f>
        <v>ROBINSON ROAD</v>
      </c>
      <c r="D39" s="66" t="str">
        <f>INDEX(ProjectSummary!$C$6:$F$20,MATCH(B39,ProjectSummary!$C$6:$C$20,0),3)</f>
        <v>Anson</v>
      </c>
      <c r="E39" s="200">
        <f>_xlfn.XLOOKUP(D39, RegionalCrashRate!$N$3:$R$3, RegionalCrashRate!$N$4:$R$4)</f>
        <v>5.0884955752212391E-8</v>
      </c>
      <c r="F39" s="2"/>
      <c r="G39" s="2"/>
      <c r="H39" s="189">
        <f t="shared" si="7"/>
        <v>0.16998071107964599</v>
      </c>
      <c r="I39" s="242">
        <f>$E39*VMTCalc!J176*VMTCalc!J19</f>
        <v>0</v>
      </c>
      <c r="J39" s="242">
        <f>$E39*VMTCalc!K176*VMTCalc!K19</f>
        <v>0</v>
      </c>
      <c r="K39" s="242">
        <f>$E39*VMTCalc!L176*VMTCalc!L19</f>
        <v>0</v>
      </c>
      <c r="L39" s="242">
        <f>$E39*VMTCalc!M176*VMTCalc!M19</f>
        <v>0</v>
      </c>
      <c r="M39" s="242">
        <f>$E39*VMTCalc!N176*VMTCalc!N19</f>
        <v>0</v>
      </c>
      <c r="N39" s="242">
        <f>$E39*VMTCalc!O176*VMTCalc!O19</f>
        <v>0</v>
      </c>
      <c r="O39" s="242">
        <f>$E39*VMTCalc!P176*VMTCalc!P19</f>
        <v>0</v>
      </c>
      <c r="P39" s="242">
        <f>$E39*VMTCalc!Q176*VMTCalc!Q19</f>
        <v>0</v>
      </c>
      <c r="Q39" s="242">
        <f>$E39*VMTCalc!R176*VMTCalc!R19</f>
        <v>0</v>
      </c>
      <c r="R39" s="242">
        <f>$E39*VMTCalc!S176*VMTCalc!S19</f>
        <v>0</v>
      </c>
      <c r="S39" s="242">
        <f>$E39*VMTCalc!T176*VMTCalc!T19</f>
        <v>0</v>
      </c>
      <c r="T39" s="242">
        <f>$E39*VMTCalc!U176*VMTCalc!U19</f>
        <v>0</v>
      </c>
      <c r="U39" s="242">
        <f>$E39*VMTCalc!V176*VMTCalc!V19</f>
        <v>0</v>
      </c>
      <c r="V39" s="242">
        <f>$E39*VMTCalc!W176*VMTCalc!W19</f>
        <v>1.4165059256637167E-2</v>
      </c>
      <c r="W39" s="242">
        <f>$E39*VMTCalc!X176*VMTCalc!X19</f>
        <v>1.4165059256637167E-2</v>
      </c>
      <c r="X39" s="242">
        <f>$E39*VMTCalc!Y176*VMTCalc!Y19</f>
        <v>1.4165059256637167E-2</v>
      </c>
      <c r="Y39" s="242">
        <f>$E39*VMTCalc!Z176*VMTCalc!Z19</f>
        <v>1.4165059256637167E-2</v>
      </c>
      <c r="Z39" s="242">
        <f>$E39*VMTCalc!AA176*VMTCalc!AA19</f>
        <v>1.4165059256637167E-2</v>
      </c>
      <c r="AA39" s="242">
        <f>$E39*VMTCalc!AB176*VMTCalc!AB19</f>
        <v>1.4165059256637167E-2</v>
      </c>
      <c r="AB39" s="242">
        <f>$E39*VMTCalc!AC176*VMTCalc!AC19</f>
        <v>1.4165059256637167E-2</v>
      </c>
      <c r="AC39" s="242">
        <f>$E39*VMTCalc!AD176*VMTCalc!AD19</f>
        <v>1.4165059256637167E-2</v>
      </c>
      <c r="AD39" s="242">
        <f>$E39*VMTCalc!AE176*VMTCalc!AE19</f>
        <v>1.4165059256637167E-2</v>
      </c>
      <c r="AE39" s="242">
        <f>$E39*VMTCalc!AF176*VMTCalc!AF19</f>
        <v>1.4165059256637167E-2</v>
      </c>
      <c r="AF39" s="242">
        <f>$E39*VMTCalc!AG176*VMTCalc!AG19</f>
        <v>1.4165059256637167E-2</v>
      </c>
      <c r="AG39" s="242">
        <f>$E39*VMTCalc!AH176*VMTCalc!AH19</f>
        <v>1.4165059256637167E-2</v>
      </c>
      <c r="AH39" s="242">
        <f>$E39*VMTCalc!AI176*VMTCalc!AI19</f>
        <v>0</v>
      </c>
      <c r="AI39" s="242">
        <f>$E39*VMTCalc!AJ176*VMTCalc!AJ19</f>
        <v>0</v>
      </c>
      <c r="AJ39" s="242">
        <f>$E39*VMTCalc!AK176*VMTCalc!AK19</f>
        <v>0</v>
      </c>
      <c r="AK39" s="242">
        <f>$E39*VMTCalc!AL176*VMTCalc!AL19</f>
        <v>0</v>
      </c>
      <c r="AL39" s="242">
        <f>$E39*VMTCalc!AM176*VMTCalc!AM19</f>
        <v>0</v>
      </c>
      <c r="AM39" s="242">
        <f>$E39*VMTCalc!AN176*VMTCalc!AN19</f>
        <v>0</v>
      </c>
      <c r="AN39" s="242">
        <f>$E39*VMTCalc!AO176*VMTCalc!AO19</f>
        <v>0</v>
      </c>
      <c r="AO39" s="242">
        <f>$E39*VMTCalc!AP176*VMTCalc!AP19</f>
        <v>0</v>
      </c>
      <c r="AP39" s="242">
        <f>$E39*VMTCalc!AQ176*VMTCalc!AQ19</f>
        <v>0</v>
      </c>
      <c r="AQ39" s="242">
        <f>$E39*VMTCalc!AR176*VMTCalc!AR19</f>
        <v>0</v>
      </c>
      <c r="AR39" s="242">
        <f>$E39*VMTCalc!AS176*VMTCalc!AS19</f>
        <v>0</v>
      </c>
      <c r="AS39" s="242">
        <f>$E39*VMTCalc!AT176*VMTCalc!AT19</f>
        <v>0</v>
      </c>
      <c r="AT39" s="242">
        <f>$E39*VMTCalc!AU176*VMTCalc!AU19</f>
        <v>0</v>
      </c>
      <c r="AU39" s="242">
        <f>$E39*VMTCalc!AV176*VMTCalc!AV19</f>
        <v>0</v>
      </c>
      <c r="AV39" s="242">
        <f>$E39*VMTCalc!AW176*VMTCalc!AW19</f>
        <v>0</v>
      </c>
      <c r="AW39" s="242">
        <f>$E39*VMTCalc!AX176*VMTCalc!AX19</f>
        <v>0</v>
      </c>
    </row>
    <row r="40" spans="1:49">
      <c r="A40" s="218" t="s">
        <v>198</v>
      </c>
      <c r="B40" s="767">
        <f t="shared" si="9"/>
        <v>830106</v>
      </c>
      <c r="C40" s="66" t="str">
        <f>INDEX(ProjectSummary!$C$6:$F$20,MATCH(B40,ProjectSummary!$C$6:$C$20,0),4)</f>
        <v>BOGGER HOLLAR ROAD</v>
      </c>
      <c r="D40" s="66" t="str">
        <f>INDEX(ProjectSummary!$C$6:$F$20,MATCH(B40,ProjectSummary!$C$6:$C$20,0),3)</f>
        <v>Stanly</v>
      </c>
      <c r="E40" s="200">
        <f>_xlfn.XLOOKUP(D40, RegionalCrashRate!$N$3:$R$3, RegionalCrashRate!$N$4:$R$4)</f>
        <v>5.6998556998557001E-8</v>
      </c>
      <c r="H40" s="189">
        <f t="shared" si="7"/>
        <v>5.3550882545454558E-2</v>
      </c>
      <c r="I40" s="242">
        <f>$E40*VMTCalc!J177*VMTCalc!J20</f>
        <v>0</v>
      </c>
      <c r="J40" s="242">
        <f>$E40*VMTCalc!K177*VMTCalc!K20</f>
        <v>0</v>
      </c>
      <c r="K40" s="242">
        <f>$E40*VMTCalc!L177*VMTCalc!L20</f>
        <v>0</v>
      </c>
      <c r="L40" s="242">
        <f>$E40*VMTCalc!M177*VMTCalc!M20</f>
        <v>0</v>
      </c>
      <c r="M40" s="242">
        <f>$E40*VMTCalc!N177*VMTCalc!N20</f>
        <v>0</v>
      </c>
      <c r="N40" s="242">
        <f>$E40*VMTCalc!O177*VMTCalc!O20</f>
        <v>0</v>
      </c>
      <c r="O40" s="242">
        <f>$E40*VMTCalc!P177*VMTCalc!P20</f>
        <v>0</v>
      </c>
      <c r="P40" s="242">
        <f>$E40*VMTCalc!Q177*VMTCalc!Q20</f>
        <v>0</v>
      </c>
      <c r="Q40" s="242">
        <f>$E40*VMTCalc!R177*VMTCalc!R20</f>
        <v>0</v>
      </c>
      <c r="R40" s="242">
        <f>$E40*VMTCalc!S177*VMTCalc!S20</f>
        <v>0</v>
      </c>
      <c r="S40" s="242">
        <f>$E40*VMTCalc!T177*VMTCalc!T20</f>
        <v>0</v>
      </c>
      <c r="T40" s="242">
        <f>$E40*VMTCalc!U177*VMTCalc!U20</f>
        <v>0</v>
      </c>
      <c r="U40" s="242">
        <f>$E40*VMTCalc!V177*VMTCalc!V20</f>
        <v>0</v>
      </c>
      <c r="V40" s="242">
        <f>$E40*VMTCalc!W177*VMTCalc!W20</f>
        <v>4.4625735454545453E-3</v>
      </c>
      <c r="W40" s="242">
        <f>$E40*VMTCalc!X177*VMTCalc!X20</f>
        <v>4.4625735454545453E-3</v>
      </c>
      <c r="X40" s="242">
        <f>$E40*VMTCalc!Y177*VMTCalc!Y20</f>
        <v>4.4625735454545453E-3</v>
      </c>
      <c r="Y40" s="242">
        <f>$E40*VMTCalc!Z177*VMTCalc!Z20</f>
        <v>4.4625735454545453E-3</v>
      </c>
      <c r="Z40" s="242">
        <f>$E40*VMTCalc!AA177*VMTCalc!AA20</f>
        <v>4.4625735454545453E-3</v>
      </c>
      <c r="AA40" s="242">
        <f>$E40*VMTCalc!AB177*VMTCalc!AB20</f>
        <v>4.4625735454545453E-3</v>
      </c>
      <c r="AB40" s="242">
        <f>$E40*VMTCalc!AC177*VMTCalc!AC20</f>
        <v>4.4625735454545453E-3</v>
      </c>
      <c r="AC40" s="242">
        <f>$E40*VMTCalc!AD177*VMTCalc!AD20</f>
        <v>4.4625735454545453E-3</v>
      </c>
      <c r="AD40" s="242">
        <f>$E40*VMTCalc!AE177*VMTCalc!AE20</f>
        <v>4.4625735454545453E-3</v>
      </c>
      <c r="AE40" s="242">
        <f>$E40*VMTCalc!AF177*VMTCalc!AF20</f>
        <v>4.4625735454545453E-3</v>
      </c>
      <c r="AF40" s="242">
        <f>$E40*VMTCalc!AG177*VMTCalc!AG20</f>
        <v>4.4625735454545453E-3</v>
      </c>
      <c r="AG40" s="242">
        <f>$E40*VMTCalc!AH177*VMTCalc!AH20</f>
        <v>4.4625735454545453E-3</v>
      </c>
      <c r="AH40" s="242">
        <f>$E40*VMTCalc!AI177*VMTCalc!AI20</f>
        <v>0</v>
      </c>
      <c r="AI40" s="242">
        <f>$E40*VMTCalc!AJ177*VMTCalc!AJ20</f>
        <v>0</v>
      </c>
      <c r="AJ40" s="242">
        <f>$E40*VMTCalc!AK177*VMTCalc!AK20</f>
        <v>0</v>
      </c>
      <c r="AK40" s="242">
        <f>$E40*VMTCalc!AL177*VMTCalc!AL20</f>
        <v>0</v>
      </c>
      <c r="AL40" s="242">
        <f>$E40*VMTCalc!AM177*VMTCalc!AM20</f>
        <v>0</v>
      </c>
      <c r="AM40" s="242">
        <f>$E40*VMTCalc!AN177*VMTCalc!AN20</f>
        <v>0</v>
      </c>
      <c r="AN40" s="242">
        <f>$E40*VMTCalc!AO177*VMTCalc!AO20</f>
        <v>0</v>
      </c>
      <c r="AO40" s="242">
        <f>$E40*VMTCalc!AP177*VMTCalc!AP20</f>
        <v>0</v>
      </c>
      <c r="AP40" s="242">
        <f>$E40*VMTCalc!AQ177*VMTCalc!AQ20</f>
        <v>0</v>
      </c>
      <c r="AQ40" s="242">
        <f>$E40*VMTCalc!AR177*VMTCalc!AR20</f>
        <v>0</v>
      </c>
      <c r="AR40" s="242">
        <f>$E40*VMTCalc!AS177*VMTCalc!AS20</f>
        <v>0</v>
      </c>
      <c r="AS40" s="242">
        <f>$E40*VMTCalc!AT177*VMTCalc!AT20</f>
        <v>0</v>
      </c>
      <c r="AT40" s="242">
        <f>$E40*VMTCalc!AU177*VMTCalc!AU20</f>
        <v>0</v>
      </c>
      <c r="AU40" s="242">
        <f>$E40*VMTCalc!AV177*VMTCalc!AV20</f>
        <v>0</v>
      </c>
      <c r="AV40" s="242">
        <f>$E40*VMTCalc!AW177*VMTCalc!AW20</f>
        <v>0</v>
      </c>
      <c r="AW40" s="242">
        <f>$E40*VMTCalc!AX177*VMTCalc!AX20</f>
        <v>0</v>
      </c>
    </row>
    <row r="41" spans="1:49">
      <c r="A41" s="218" t="s">
        <v>198</v>
      </c>
      <c r="B41" s="767">
        <f t="shared" si="9"/>
        <v>830081</v>
      </c>
      <c r="C41" s="66" t="str">
        <f>INDEX(ProjectSummary!$C$6:$F$20,MATCH(B41,ProjectSummary!$C$6:$C$20,0),4)</f>
        <v>BRIDGE ROAD</v>
      </c>
      <c r="D41" s="66" t="str">
        <f>INDEX(ProjectSummary!$C$6:$F$20,MATCH(B41,ProjectSummary!$C$6:$C$20,0),3)</f>
        <v>Stanly</v>
      </c>
      <c r="E41" s="200">
        <f>_xlfn.XLOOKUP(D41, RegionalCrashRate!$N$3:$R$3, RegionalCrashRate!$N$4:$R$4)</f>
        <v>5.6998556998557001E-8</v>
      </c>
      <c r="H41" s="189">
        <f t="shared" si="7"/>
        <v>0.31416517760000007</v>
      </c>
      <c r="I41" s="242">
        <f>$E41*VMTCalc!J178*VMTCalc!J21</f>
        <v>0</v>
      </c>
      <c r="J41" s="242">
        <f>$E41*VMTCalc!K178*VMTCalc!K21</f>
        <v>0</v>
      </c>
      <c r="K41" s="242">
        <f>$E41*VMTCalc!L178*VMTCalc!L21</f>
        <v>0</v>
      </c>
      <c r="L41" s="242">
        <f>$E41*VMTCalc!M178*VMTCalc!M21</f>
        <v>0</v>
      </c>
      <c r="M41" s="242">
        <f>$E41*VMTCalc!N178*VMTCalc!N21</f>
        <v>0</v>
      </c>
      <c r="N41" s="242">
        <f>$E41*VMTCalc!O178*VMTCalc!O21</f>
        <v>0</v>
      </c>
      <c r="O41" s="242">
        <f>$E41*VMTCalc!P178*VMTCalc!P21</f>
        <v>0</v>
      </c>
      <c r="P41" s="242">
        <f>$E41*VMTCalc!Q178*VMTCalc!Q21</f>
        <v>0</v>
      </c>
      <c r="Q41" s="242">
        <f>$E41*VMTCalc!R178*VMTCalc!R21</f>
        <v>0</v>
      </c>
      <c r="R41" s="242">
        <f>$E41*VMTCalc!S178*VMTCalc!S21</f>
        <v>0</v>
      </c>
      <c r="S41" s="242">
        <f>$E41*VMTCalc!T178*VMTCalc!T21</f>
        <v>0</v>
      </c>
      <c r="T41" s="242">
        <f>$E41*VMTCalc!U178*VMTCalc!U21</f>
        <v>0</v>
      </c>
      <c r="U41" s="242">
        <f>$E41*VMTCalc!V178*VMTCalc!V21</f>
        <v>0</v>
      </c>
      <c r="V41" s="242">
        <f>$E41*VMTCalc!W178*VMTCalc!W21</f>
        <v>2.6180431466666671E-2</v>
      </c>
      <c r="W41" s="242">
        <f>$E41*VMTCalc!X178*VMTCalc!X21</f>
        <v>2.6180431466666671E-2</v>
      </c>
      <c r="X41" s="242">
        <f>$E41*VMTCalc!Y178*VMTCalc!Y21</f>
        <v>2.6180431466666671E-2</v>
      </c>
      <c r="Y41" s="242">
        <f>$E41*VMTCalc!Z178*VMTCalc!Z21</f>
        <v>2.6180431466666671E-2</v>
      </c>
      <c r="Z41" s="242">
        <f>$E41*VMTCalc!AA178*VMTCalc!AA21</f>
        <v>2.6180431466666671E-2</v>
      </c>
      <c r="AA41" s="242">
        <f>$E41*VMTCalc!AB178*VMTCalc!AB21</f>
        <v>2.6180431466666671E-2</v>
      </c>
      <c r="AB41" s="242">
        <f>$E41*VMTCalc!AC178*VMTCalc!AC21</f>
        <v>2.6180431466666671E-2</v>
      </c>
      <c r="AC41" s="242">
        <f>$E41*VMTCalc!AD178*VMTCalc!AD21</f>
        <v>2.6180431466666671E-2</v>
      </c>
      <c r="AD41" s="242">
        <f>$E41*VMTCalc!AE178*VMTCalc!AE21</f>
        <v>2.6180431466666671E-2</v>
      </c>
      <c r="AE41" s="242">
        <f>$E41*VMTCalc!AF178*VMTCalc!AF21</f>
        <v>2.6180431466666671E-2</v>
      </c>
      <c r="AF41" s="242">
        <f>$E41*VMTCalc!AG178*VMTCalc!AG21</f>
        <v>2.6180431466666671E-2</v>
      </c>
      <c r="AG41" s="242">
        <f>$E41*VMTCalc!AH178*VMTCalc!AH21</f>
        <v>2.6180431466666671E-2</v>
      </c>
      <c r="AH41" s="242">
        <f>$E41*VMTCalc!AI178*VMTCalc!AI21</f>
        <v>0</v>
      </c>
      <c r="AI41" s="242">
        <f>$E41*VMTCalc!AJ178*VMTCalc!AJ21</f>
        <v>0</v>
      </c>
      <c r="AJ41" s="242">
        <f>$E41*VMTCalc!AK178*VMTCalc!AK21</f>
        <v>0</v>
      </c>
      <c r="AK41" s="242">
        <f>$E41*VMTCalc!AL178*VMTCalc!AL21</f>
        <v>0</v>
      </c>
      <c r="AL41" s="242">
        <f>$E41*VMTCalc!AM178*VMTCalc!AM21</f>
        <v>0</v>
      </c>
      <c r="AM41" s="242">
        <f>$E41*VMTCalc!AN178*VMTCalc!AN21</f>
        <v>0</v>
      </c>
      <c r="AN41" s="242">
        <f>$E41*VMTCalc!AO178*VMTCalc!AO21</f>
        <v>0</v>
      </c>
      <c r="AO41" s="242">
        <f>$E41*VMTCalc!AP178*VMTCalc!AP21</f>
        <v>0</v>
      </c>
      <c r="AP41" s="242">
        <f>$E41*VMTCalc!AQ178*VMTCalc!AQ21</f>
        <v>0</v>
      </c>
      <c r="AQ41" s="242">
        <f>$E41*VMTCalc!AR178*VMTCalc!AR21</f>
        <v>0</v>
      </c>
      <c r="AR41" s="242">
        <f>$E41*VMTCalc!AS178*VMTCalc!AS21</f>
        <v>0</v>
      </c>
      <c r="AS41" s="242">
        <f>$E41*VMTCalc!AT178*VMTCalc!AT21</f>
        <v>0</v>
      </c>
      <c r="AT41" s="242">
        <f>$E41*VMTCalc!AU178*VMTCalc!AU21</f>
        <v>0</v>
      </c>
      <c r="AU41" s="242">
        <f>$E41*VMTCalc!AV178*VMTCalc!AV21</f>
        <v>0</v>
      </c>
      <c r="AV41" s="242">
        <f>$E41*VMTCalc!AW178*VMTCalc!AW21</f>
        <v>0</v>
      </c>
      <c r="AW41" s="242">
        <f>$E41*VMTCalc!AX178*VMTCalc!AX21</f>
        <v>0</v>
      </c>
    </row>
    <row r="42" spans="1:49">
      <c r="A42" s="218" t="s">
        <v>198</v>
      </c>
      <c r="B42" s="767">
        <f t="shared" si="9"/>
        <v>830200</v>
      </c>
      <c r="C42" s="66" t="str">
        <f>INDEX(ProjectSummary!$C$6:$F$20,MATCH(B42,ProjectSummary!$C$6:$C$20,0),4)</f>
        <v>BRIDGE PORT ROAD</v>
      </c>
      <c r="D42" s="66" t="str">
        <f>INDEX(ProjectSummary!$C$6:$F$20,MATCH(B42,ProjectSummary!$C$6:$C$20,0),3)</f>
        <v>Stanly</v>
      </c>
      <c r="E42" s="200">
        <f>_xlfn.XLOOKUP(D42, RegionalCrashRate!$N$3:$R$3, RegionalCrashRate!$N$4:$R$4)</f>
        <v>5.6998556998557001E-8</v>
      </c>
      <c r="H42" s="189">
        <f t="shared" si="7"/>
        <v>1.1900196121212124E-2</v>
      </c>
      <c r="I42" s="242">
        <f>$E42*VMTCalc!J179*VMTCalc!J22</f>
        <v>0</v>
      </c>
      <c r="J42" s="242">
        <f>$E42*VMTCalc!K179*VMTCalc!K22</f>
        <v>0</v>
      </c>
      <c r="K42" s="242">
        <f>$E42*VMTCalc!L179*VMTCalc!L22</f>
        <v>0</v>
      </c>
      <c r="L42" s="242">
        <f>$E42*VMTCalc!M179*VMTCalc!M22</f>
        <v>0</v>
      </c>
      <c r="M42" s="242">
        <f>$E42*VMTCalc!N179*VMTCalc!N22</f>
        <v>0</v>
      </c>
      <c r="N42" s="242">
        <f>$E42*VMTCalc!O179*VMTCalc!O22</f>
        <v>0</v>
      </c>
      <c r="O42" s="242">
        <f>$E42*VMTCalc!P179*VMTCalc!P22</f>
        <v>0</v>
      </c>
      <c r="P42" s="242">
        <f>$E42*VMTCalc!Q179*VMTCalc!Q22</f>
        <v>0</v>
      </c>
      <c r="Q42" s="242">
        <f>$E42*VMTCalc!R179*VMTCalc!R22</f>
        <v>0</v>
      </c>
      <c r="R42" s="242">
        <f>$E42*VMTCalc!S179*VMTCalc!S22</f>
        <v>0</v>
      </c>
      <c r="S42" s="242">
        <f>$E42*VMTCalc!T179*VMTCalc!T22</f>
        <v>0</v>
      </c>
      <c r="T42" s="242">
        <f>$E42*VMTCalc!U179*VMTCalc!U22</f>
        <v>0</v>
      </c>
      <c r="U42" s="242">
        <f>$E42*VMTCalc!V179*VMTCalc!V22</f>
        <v>0</v>
      </c>
      <c r="V42" s="242">
        <f>$E42*VMTCalc!W179*VMTCalc!W22</f>
        <v>9.9168301010101002E-4</v>
      </c>
      <c r="W42" s="242">
        <f>$E42*VMTCalc!X179*VMTCalc!X22</f>
        <v>9.9168301010101002E-4</v>
      </c>
      <c r="X42" s="242">
        <f>$E42*VMTCalc!Y179*VMTCalc!Y22</f>
        <v>9.9168301010101002E-4</v>
      </c>
      <c r="Y42" s="242">
        <f>$E42*VMTCalc!Z179*VMTCalc!Z22</f>
        <v>9.9168301010101002E-4</v>
      </c>
      <c r="Z42" s="242">
        <f>$E42*VMTCalc!AA179*VMTCalc!AA22</f>
        <v>9.9168301010101002E-4</v>
      </c>
      <c r="AA42" s="242">
        <f>$E42*VMTCalc!AB179*VMTCalc!AB22</f>
        <v>9.9168301010101002E-4</v>
      </c>
      <c r="AB42" s="242">
        <f>$E42*VMTCalc!AC179*VMTCalc!AC22</f>
        <v>9.9168301010101002E-4</v>
      </c>
      <c r="AC42" s="242">
        <f>$E42*VMTCalc!AD179*VMTCalc!AD22</f>
        <v>9.9168301010101002E-4</v>
      </c>
      <c r="AD42" s="242">
        <f>$E42*VMTCalc!AE179*VMTCalc!AE22</f>
        <v>9.9168301010101002E-4</v>
      </c>
      <c r="AE42" s="242">
        <f>$E42*VMTCalc!AF179*VMTCalc!AF22</f>
        <v>9.9168301010101002E-4</v>
      </c>
      <c r="AF42" s="242">
        <f>$E42*VMTCalc!AG179*VMTCalc!AG22</f>
        <v>9.9168301010101002E-4</v>
      </c>
      <c r="AG42" s="242">
        <f>$E42*VMTCalc!AH179*VMTCalc!AH22</f>
        <v>9.9168301010101002E-4</v>
      </c>
      <c r="AH42" s="242">
        <f>$E42*VMTCalc!AI179*VMTCalc!AI22</f>
        <v>0</v>
      </c>
      <c r="AI42" s="242">
        <f>$E42*VMTCalc!AJ179*VMTCalc!AJ22</f>
        <v>0</v>
      </c>
      <c r="AJ42" s="242">
        <f>$E42*VMTCalc!AK179*VMTCalc!AK22</f>
        <v>0</v>
      </c>
      <c r="AK42" s="242">
        <f>$E42*VMTCalc!AL179*VMTCalc!AL22</f>
        <v>0</v>
      </c>
      <c r="AL42" s="242">
        <f>$E42*VMTCalc!AM179*VMTCalc!AM22</f>
        <v>0</v>
      </c>
      <c r="AM42" s="242">
        <f>$E42*VMTCalc!AN179*VMTCalc!AN22</f>
        <v>0</v>
      </c>
      <c r="AN42" s="242">
        <f>$E42*VMTCalc!AO179*VMTCalc!AO22</f>
        <v>0</v>
      </c>
      <c r="AO42" s="242">
        <f>$E42*VMTCalc!AP179*VMTCalc!AP22</f>
        <v>0</v>
      </c>
      <c r="AP42" s="242">
        <f>$E42*VMTCalc!AQ179*VMTCalc!AQ22</f>
        <v>0</v>
      </c>
      <c r="AQ42" s="242">
        <f>$E42*VMTCalc!AR179*VMTCalc!AR22</f>
        <v>0</v>
      </c>
      <c r="AR42" s="242">
        <f>$E42*VMTCalc!AS179*VMTCalc!AS22</f>
        <v>0</v>
      </c>
      <c r="AS42" s="242">
        <f>$E42*VMTCalc!AT179*VMTCalc!AT22</f>
        <v>0</v>
      </c>
      <c r="AT42" s="242">
        <f>$E42*VMTCalc!AU179*VMTCalc!AU22</f>
        <v>0</v>
      </c>
      <c r="AU42" s="242">
        <f>$E42*VMTCalc!AV179*VMTCalc!AV22</f>
        <v>0</v>
      </c>
      <c r="AV42" s="242">
        <f>$E42*VMTCalc!AW179*VMTCalc!AW22</f>
        <v>0</v>
      </c>
      <c r="AW42" s="242">
        <f>$E42*VMTCalc!AX179*VMTCalc!AX22</f>
        <v>0</v>
      </c>
    </row>
    <row r="43" spans="1:49" s="242" customFormat="1">
      <c r="A43" s="218" t="s">
        <v>198</v>
      </c>
      <c r="B43" s="767">
        <f t="shared" si="9"/>
        <v>120173</v>
      </c>
      <c r="C43" s="66" t="str">
        <f>INDEX(ProjectSummary!$C$6:$F$20,MATCH(B43,ProjectSummary!$C$6:$C$20,0),4)</f>
        <v>PEACH ORCHARD ROAD</v>
      </c>
      <c r="D43" s="66" t="str">
        <f>INDEX(ProjectSummary!$C$6:$F$20,MATCH(B43,ProjectSummary!$C$6:$C$20,0),3)</f>
        <v>Cabarrus</v>
      </c>
      <c r="E43" s="200">
        <f>_xlfn.XLOOKUP(D43, RegionalCrashRate!$N$3:$R$3, RegionalCrashRate!$N$4:$R$4)</f>
        <v>1.9182726623840119E-8</v>
      </c>
      <c r="F43" s="2"/>
      <c r="G43" s="2"/>
      <c r="H43" s="189">
        <f t="shared" si="7"/>
        <v>0.56943538211681421</v>
      </c>
      <c r="I43" s="242">
        <f>$E43*VMTCalc!J180*VMTCalc!J23</f>
        <v>0</v>
      </c>
      <c r="J43" s="242">
        <f>$E$37*VMTCalc!K180*VMTCalc!K23</f>
        <v>0</v>
      </c>
      <c r="K43" s="242">
        <f>$E$37*VMTCalc!L180*VMTCalc!L23</f>
        <v>0</v>
      </c>
      <c r="L43" s="242">
        <f>$E$37*VMTCalc!M180*VMTCalc!M23</f>
        <v>0</v>
      </c>
      <c r="M43" s="242">
        <f>$E$37*VMTCalc!N180*VMTCalc!N23</f>
        <v>0</v>
      </c>
      <c r="N43" s="242">
        <f>$E$37*VMTCalc!O180*VMTCalc!O23</f>
        <v>0</v>
      </c>
      <c r="O43" s="242">
        <f>$E$37*VMTCalc!P180*VMTCalc!P23</f>
        <v>0</v>
      </c>
      <c r="P43" s="242">
        <f>$E$37*VMTCalc!Q180*VMTCalc!Q23</f>
        <v>0</v>
      </c>
      <c r="Q43" s="242">
        <f>$E$37*VMTCalc!R180*VMTCalc!R23</f>
        <v>0</v>
      </c>
      <c r="R43" s="242">
        <f>$E$37*VMTCalc!S180*VMTCalc!S23</f>
        <v>0</v>
      </c>
      <c r="S43" s="242">
        <f>$E$37*VMTCalc!T180*VMTCalc!T23</f>
        <v>0</v>
      </c>
      <c r="T43" s="242">
        <f>$E$37*VMTCalc!U180*VMTCalc!U23</f>
        <v>0</v>
      </c>
      <c r="U43" s="242">
        <f>$E$37*VMTCalc!V180*VMTCalc!V23</f>
        <v>0</v>
      </c>
      <c r="V43" s="242">
        <f>$E$37*VMTCalc!W180*VMTCalc!W23</f>
        <v>4.745294850973452E-2</v>
      </c>
      <c r="W43" s="242">
        <f>$E$37*VMTCalc!X180*VMTCalc!X23</f>
        <v>4.745294850973452E-2</v>
      </c>
      <c r="X43" s="242">
        <f>$E$37*VMTCalc!Y180*VMTCalc!Y23</f>
        <v>4.745294850973452E-2</v>
      </c>
      <c r="Y43" s="242">
        <f>$E$37*VMTCalc!Z180*VMTCalc!Z23</f>
        <v>4.745294850973452E-2</v>
      </c>
      <c r="Z43" s="242">
        <f>$E$37*VMTCalc!AA180*VMTCalc!AA23</f>
        <v>4.745294850973452E-2</v>
      </c>
      <c r="AA43" s="242">
        <f>$E$37*VMTCalc!AB180*VMTCalc!AB23</f>
        <v>4.745294850973452E-2</v>
      </c>
      <c r="AB43" s="242">
        <f>$E$37*VMTCalc!AC180*VMTCalc!AC23</f>
        <v>4.745294850973452E-2</v>
      </c>
      <c r="AC43" s="242">
        <f>$E$37*VMTCalc!AD180*VMTCalc!AD23</f>
        <v>4.745294850973452E-2</v>
      </c>
      <c r="AD43" s="242">
        <f>$E$37*VMTCalc!AE180*VMTCalc!AE23</f>
        <v>4.745294850973452E-2</v>
      </c>
      <c r="AE43" s="242">
        <f>$E$37*VMTCalc!AF180*VMTCalc!AF23</f>
        <v>4.745294850973452E-2</v>
      </c>
      <c r="AF43" s="242">
        <f>$E$37*VMTCalc!AG180*VMTCalc!AG23</f>
        <v>4.745294850973452E-2</v>
      </c>
      <c r="AG43" s="242">
        <f>$E$37*VMTCalc!AH180*VMTCalc!AH23</f>
        <v>4.745294850973452E-2</v>
      </c>
      <c r="AH43" s="242">
        <f>$E$37*VMTCalc!AI180*VMTCalc!AI23</f>
        <v>0</v>
      </c>
      <c r="AI43" s="242">
        <f>$E$37*VMTCalc!AJ180*VMTCalc!AJ23</f>
        <v>0</v>
      </c>
      <c r="AJ43" s="242">
        <f>$E$37*VMTCalc!AK180*VMTCalc!AK23</f>
        <v>0</v>
      </c>
      <c r="AK43" s="242">
        <f>$E$37*VMTCalc!AL180*VMTCalc!AL23</f>
        <v>0</v>
      </c>
      <c r="AL43" s="242">
        <f>$E$37*VMTCalc!AM180*VMTCalc!AM23</f>
        <v>0</v>
      </c>
      <c r="AM43" s="242">
        <f>$E$37*VMTCalc!AN180*VMTCalc!AN23</f>
        <v>0</v>
      </c>
      <c r="AN43" s="242">
        <f>$E$37*VMTCalc!AO180*VMTCalc!AO23</f>
        <v>0</v>
      </c>
      <c r="AO43" s="242">
        <f>$E$37*VMTCalc!AP180*VMTCalc!AP23</f>
        <v>0</v>
      </c>
      <c r="AP43" s="242">
        <f>$E$37*VMTCalc!AQ180*VMTCalc!AQ23</f>
        <v>0</v>
      </c>
      <c r="AQ43" s="242">
        <f>$E$37*VMTCalc!AR180*VMTCalc!AR23</f>
        <v>0</v>
      </c>
      <c r="AR43" s="242">
        <f>$E$37*VMTCalc!AS180*VMTCalc!AS23</f>
        <v>0</v>
      </c>
      <c r="AS43" s="242">
        <f>$E$37*VMTCalc!AT180*VMTCalc!AT23</f>
        <v>0</v>
      </c>
      <c r="AT43" s="242">
        <f>$E$37*VMTCalc!AU180*VMTCalc!AU23</f>
        <v>0</v>
      </c>
      <c r="AU43" s="242">
        <f>$E$37*VMTCalc!AV180*VMTCalc!AV23</f>
        <v>0</v>
      </c>
      <c r="AV43" s="242">
        <f>$E$37*VMTCalc!AW180*VMTCalc!AW23</f>
        <v>0</v>
      </c>
      <c r="AW43" s="242">
        <f>$E$37*VMTCalc!AX180*VMTCalc!AX23</f>
        <v>0</v>
      </c>
    </row>
    <row r="44" spans="1:49" s="242" customFormat="1">
      <c r="A44" s="218" t="s">
        <v>198</v>
      </c>
      <c r="B44" s="767">
        <f t="shared" si="9"/>
        <v>890074</v>
      </c>
      <c r="C44" s="66" t="str">
        <f>INDEX(ProjectSummary!$C$6:$F$20,MATCH(B44,ProjectSummary!$C$6:$C$20,0),4)</f>
        <v>MONROE-ANSONVILLE ROAD</v>
      </c>
      <c r="D44" s="66" t="str">
        <f>INDEX(ProjectSummary!$C$6:$F$20,MATCH(B44,ProjectSummary!$C$6:$C$20,0),3)</f>
        <v>Union</v>
      </c>
      <c r="E44" s="200">
        <f>_xlfn.XLOOKUP(D44, RegionalCrashRate!$N$3:$R$3, RegionalCrashRate!$N$4:$R$4)</f>
        <v>4.7753802617615842E-8</v>
      </c>
      <c r="F44" s="2"/>
      <c r="G44" s="2"/>
      <c r="H44" s="189">
        <f t="shared" si="7"/>
        <v>0.34895245829501226</v>
      </c>
      <c r="I44" s="242">
        <f>$E44*VMTCalc!J181*VMTCalc!J24</f>
        <v>0</v>
      </c>
      <c r="J44" s="242">
        <f>$E44*VMTCalc!K181*VMTCalc!K24</f>
        <v>0</v>
      </c>
      <c r="K44" s="242">
        <f>$E44*VMTCalc!L181*VMTCalc!L24</f>
        <v>0</v>
      </c>
      <c r="L44" s="242">
        <f>$E44*VMTCalc!M181*VMTCalc!M24</f>
        <v>0</v>
      </c>
      <c r="M44" s="242">
        <f>$E44*VMTCalc!N181*VMTCalc!N24</f>
        <v>0</v>
      </c>
      <c r="N44" s="242">
        <f>$E44*VMTCalc!O181*VMTCalc!O24</f>
        <v>0</v>
      </c>
      <c r="O44" s="242">
        <f>$E44*VMTCalc!P181*VMTCalc!P24</f>
        <v>0</v>
      </c>
      <c r="P44" s="242">
        <f>$E44*VMTCalc!Q181*VMTCalc!Q24</f>
        <v>0</v>
      </c>
      <c r="Q44" s="242">
        <f>$E44*VMTCalc!R181*VMTCalc!R24</f>
        <v>0</v>
      </c>
      <c r="R44" s="242">
        <f>$E44*VMTCalc!S181*VMTCalc!S24</f>
        <v>0</v>
      </c>
      <c r="S44" s="242">
        <f>$E44*VMTCalc!T181*VMTCalc!T24</f>
        <v>0</v>
      </c>
      <c r="T44" s="242">
        <f>$E44*VMTCalc!U181*VMTCalc!U24</f>
        <v>0</v>
      </c>
      <c r="U44" s="242">
        <f>$E44*VMTCalc!V181*VMTCalc!V24</f>
        <v>0</v>
      </c>
      <c r="V44" s="242">
        <f>$E44*VMTCalc!W181*VMTCalc!W24</f>
        <v>2.9079371524584358E-2</v>
      </c>
      <c r="W44" s="242">
        <f>$E44*VMTCalc!X181*VMTCalc!X24</f>
        <v>2.9079371524584358E-2</v>
      </c>
      <c r="X44" s="242">
        <f>$E44*VMTCalc!Y181*VMTCalc!Y24</f>
        <v>2.9079371524584358E-2</v>
      </c>
      <c r="Y44" s="242">
        <f>$E44*VMTCalc!Z181*VMTCalc!Z24</f>
        <v>2.9079371524584358E-2</v>
      </c>
      <c r="Z44" s="242">
        <f>$E44*VMTCalc!AA181*VMTCalc!AA24</f>
        <v>2.9079371524584358E-2</v>
      </c>
      <c r="AA44" s="242">
        <f>$E44*VMTCalc!AB181*VMTCalc!AB24</f>
        <v>2.9079371524584358E-2</v>
      </c>
      <c r="AB44" s="242">
        <f>$E44*VMTCalc!AC181*VMTCalc!AC24</f>
        <v>2.9079371524584358E-2</v>
      </c>
      <c r="AC44" s="242">
        <f>$E44*VMTCalc!AD181*VMTCalc!AD24</f>
        <v>2.9079371524584358E-2</v>
      </c>
      <c r="AD44" s="242">
        <f>$E44*VMTCalc!AE181*VMTCalc!AE24</f>
        <v>2.9079371524584358E-2</v>
      </c>
      <c r="AE44" s="242">
        <f>$E44*VMTCalc!AF181*VMTCalc!AF24</f>
        <v>2.9079371524584358E-2</v>
      </c>
      <c r="AF44" s="242">
        <f>$E44*VMTCalc!AG181*VMTCalc!AG24</f>
        <v>2.9079371524584358E-2</v>
      </c>
      <c r="AG44" s="242">
        <f>$E44*VMTCalc!AH181*VMTCalc!AH24</f>
        <v>2.9079371524584358E-2</v>
      </c>
      <c r="AH44" s="242">
        <f>$E44*VMTCalc!AI181*VMTCalc!AI24</f>
        <v>0</v>
      </c>
      <c r="AI44" s="242">
        <f>$E44*VMTCalc!AJ181*VMTCalc!AJ24</f>
        <v>0</v>
      </c>
      <c r="AJ44" s="242">
        <f>$E44*VMTCalc!AK181*VMTCalc!AK24</f>
        <v>0</v>
      </c>
      <c r="AK44" s="242">
        <f>$E44*VMTCalc!AL181*VMTCalc!AL24</f>
        <v>0</v>
      </c>
      <c r="AL44" s="242">
        <f>$E44*VMTCalc!AM181*VMTCalc!AM24</f>
        <v>0</v>
      </c>
      <c r="AM44" s="242">
        <f>$E44*VMTCalc!AN181*VMTCalc!AN24</f>
        <v>0</v>
      </c>
      <c r="AN44" s="242">
        <f>$E44*VMTCalc!AO181*VMTCalc!AO24</f>
        <v>0</v>
      </c>
      <c r="AO44" s="242">
        <f>$E44*VMTCalc!AP181*VMTCalc!AP24</f>
        <v>0</v>
      </c>
      <c r="AP44" s="242">
        <f>$E44*VMTCalc!AQ181*VMTCalc!AQ24</f>
        <v>0</v>
      </c>
      <c r="AQ44" s="242">
        <f>$E44*VMTCalc!AR181*VMTCalc!AR24</f>
        <v>0</v>
      </c>
      <c r="AR44" s="242">
        <f>$E44*VMTCalc!AS181*VMTCalc!AS24</f>
        <v>0</v>
      </c>
      <c r="AS44" s="242">
        <f>$E44*VMTCalc!AT181*VMTCalc!AT24</f>
        <v>0</v>
      </c>
      <c r="AT44" s="242">
        <f>$E44*VMTCalc!AU181*VMTCalc!AU24</f>
        <v>0</v>
      </c>
      <c r="AU44" s="242">
        <f>$E44*VMTCalc!AV181*VMTCalc!AV24</f>
        <v>0</v>
      </c>
      <c r="AV44" s="242">
        <f>$E44*VMTCalc!AW181*VMTCalc!AW24</f>
        <v>0</v>
      </c>
      <c r="AW44" s="242">
        <f>$E44*VMTCalc!AX181*VMTCalc!AX24</f>
        <v>0</v>
      </c>
    </row>
    <row r="45" spans="1:49" s="242" customFormat="1">
      <c r="A45" s="218" t="s">
        <v>198</v>
      </c>
      <c r="B45" s="767">
        <f t="shared" si="9"/>
        <v>890170</v>
      </c>
      <c r="C45" s="66" t="str">
        <f>INDEX(ProjectSummary!$C$6:$F$20,MATCH(B45,ProjectSummary!$C$6:$C$20,0),4)</f>
        <v>POTTERS ROAD</v>
      </c>
      <c r="D45" s="66" t="str">
        <f>INDEX(ProjectSummary!$C$6:$F$20,MATCH(B45,ProjectSummary!$C$6:$C$20,0),3)</f>
        <v>Union</v>
      </c>
      <c r="E45" s="200">
        <f>_xlfn.XLOOKUP(D45, RegionalCrashRate!$N$3:$R$3, RegionalCrashRate!$N$4:$R$4)</f>
        <v>4.7753802617615842E-8</v>
      </c>
      <c r="F45" s="2"/>
      <c r="G45" s="2"/>
      <c r="H45" s="189">
        <f t="shared" si="7"/>
        <v>0.31904224758401128</v>
      </c>
      <c r="I45" s="242">
        <f>$E45*VMTCalc!J182*VMTCalc!J25</f>
        <v>0</v>
      </c>
      <c r="J45" s="242">
        <f>$E45*VMTCalc!K182*VMTCalc!K25</f>
        <v>0</v>
      </c>
      <c r="K45" s="242">
        <f>$E45*VMTCalc!L182*VMTCalc!L25</f>
        <v>0</v>
      </c>
      <c r="L45" s="242">
        <f>$E45*VMTCalc!M182*VMTCalc!M25</f>
        <v>0</v>
      </c>
      <c r="M45" s="242">
        <f>$E45*VMTCalc!N182*VMTCalc!N25</f>
        <v>0</v>
      </c>
      <c r="N45" s="242">
        <f>$E45*VMTCalc!O182*VMTCalc!O25</f>
        <v>0</v>
      </c>
      <c r="O45" s="242">
        <f>$E45*VMTCalc!P182*VMTCalc!P25</f>
        <v>0</v>
      </c>
      <c r="P45" s="242">
        <f>$E45*VMTCalc!Q182*VMTCalc!Q25</f>
        <v>0</v>
      </c>
      <c r="Q45" s="242">
        <f>$E45*VMTCalc!R182*VMTCalc!R25</f>
        <v>0</v>
      </c>
      <c r="R45" s="242">
        <f>$E45*VMTCalc!S182*VMTCalc!S25</f>
        <v>0</v>
      </c>
      <c r="S45" s="242">
        <f>$E45*VMTCalc!T182*VMTCalc!T25</f>
        <v>0</v>
      </c>
      <c r="T45" s="242">
        <f>$E45*VMTCalc!U182*VMTCalc!U25</f>
        <v>0</v>
      </c>
      <c r="U45" s="242">
        <f>$E45*VMTCalc!V182*VMTCalc!V25</f>
        <v>0</v>
      </c>
      <c r="V45" s="242">
        <f>$E45*VMTCalc!W182*VMTCalc!W25</f>
        <v>2.6586853965334271E-2</v>
      </c>
      <c r="W45" s="242">
        <f>$E45*VMTCalc!X182*VMTCalc!X25</f>
        <v>2.6586853965334271E-2</v>
      </c>
      <c r="X45" s="242">
        <f>$E45*VMTCalc!Y182*VMTCalc!Y25</f>
        <v>2.6586853965334271E-2</v>
      </c>
      <c r="Y45" s="242">
        <f>$E45*VMTCalc!Z182*VMTCalc!Z25</f>
        <v>2.6586853965334271E-2</v>
      </c>
      <c r="Z45" s="242">
        <f>$E45*VMTCalc!AA182*VMTCalc!AA25</f>
        <v>2.6586853965334271E-2</v>
      </c>
      <c r="AA45" s="242">
        <f>$E45*VMTCalc!AB182*VMTCalc!AB25</f>
        <v>2.6586853965334271E-2</v>
      </c>
      <c r="AB45" s="242">
        <f>$E45*VMTCalc!AC182*VMTCalc!AC25</f>
        <v>2.6586853965334271E-2</v>
      </c>
      <c r="AC45" s="242">
        <f>$E45*VMTCalc!AD182*VMTCalc!AD25</f>
        <v>2.6586853965334271E-2</v>
      </c>
      <c r="AD45" s="242">
        <f>$E45*VMTCalc!AE182*VMTCalc!AE25</f>
        <v>2.6586853965334271E-2</v>
      </c>
      <c r="AE45" s="242">
        <f>$E45*VMTCalc!AF182*VMTCalc!AF25</f>
        <v>2.6586853965334271E-2</v>
      </c>
      <c r="AF45" s="242">
        <f>$E45*VMTCalc!AG182*VMTCalc!AG25</f>
        <v>2.6586853965334271E-2</v>
      </c>
      <c r="AG45" s="242">
        <f>$E45*VMTCalc!AH182*VMTCalc!AH25</f>
        <v>2.6586853965334271E-2</v>
      </c>
      <c r="AH45" s="242">
        <f>$E45*VMTCalc!AI182*VMTCalc!AI25</f>
        <v>0</v>
      </c>
      <c r="AI45" s="242">
        <f>$E45*VMTCalc!AJ182*VMTCalc!AJ25</f>
        <v>0</v>
      </c>
      <c r="AJ45" s="242">
        <f>$E45*VMTCalc!AK182*VMTCalc!AK25</f>
        <v>0</v>
      </c>
      <c r="AK45" s="242">
        <f>$E45*VMTCalc!AL182*VMTCalc!AL25</f>
        <v>0</v>
      </c>
      <c r="AL45" s="242">
        <f>$E45*VMTCalc!AM182*VMTCalc!AM25</f>
        <v>0</v>
      </c>
      <c r="AM45" s="242">
        <f>$E45*VMTCalc!AN182*VMTCalc!AN25</f>
        <v>0</v>
      </c>
      <c r="AN45" s="242">
        <f>$E45*VMTCalc!AO182*VMTCalc!AO25</f>
        <v>0</v>
      </c>
      <c r="AO45" s="242">
        <f>$E45*VMTCalc!AP182*VMTCalc!AP25</f>
        <v>0</v>
      </c>
      <c r="AP45" s="242">
        <f>$E45*VMTCalc!AQ182*VMTCalc!AQ25</f>
        <v>0</v>
      </c>
      <c r="AQ45" s="242">
        <f>$E45*VMTCalc!AR182*VMTCalc!AR25</f>
        <v>0</v>
      </c>
      <c r="AR45" s="242">
        <f>$E45*VMTCalc!AS182*VMTCalc!AS25</f>
        <v>0</v>
      </c>
      <c r="AS45" s="242">
        <f>$E45*VMTCalc!AT182*VMTCalc!AT25</f>
        <v>0</v>
      </c>
      <c r="AT45" s="242">
        <f>$E45*VMTCalc!AU182*VMTCalc!AU25</f>
        <v>0</v>
      </c>
      <c r="AU45" s="242">
        <f>$E45*VMTCalc!AV182*VMTCalc!AV25</f>
        <v>0</v>
      </c>
      <c r="AV45" s="242">
        <f>$E45*VMTCalc!AW182*VMTCalc!AW25</f>
        <v>0</v>
      </c>
      <c r="AW45" s="242">
        <f>$E45*VMTCalc!AX182*VMTCalc!AX25</f>
        <v>0</v>
      </c>
    </row>
    <row r="46" spans="1:49" s="242" customFormat="1">
      <c r="A46" s="218" t="s">
        <v>198</v>
      </c>
      <c r="B46" s="767">
        <f t="shared" si="9"/>
        <v>890312</v>
      </c>
      <c r="C46" s="66" t="str">
        <f>INDEX(ProjectSummary!$C$6:$F$20,MATCH(B46,ProjectSummary!$C$6:$C$20,0),4)</f>
        <v>SHANNON ROAD</v>
      </c>
      <c r="D46" s="66" t="str">
        <f>INDEX(ProjectSummary!$C$6:$F$20,MATCH(B46,ProjectSummary!$C$6:$C$20,0),3)</f>
        <v>Union</v>
      </c>
      <c r="E46" s="200">
        <f>_xlfn.XLOOKUP(D46, RegionalCrashRate!$N$3:$R$3, RegionalCrashRate!$N$4:$R$4)</f>
        <v>4.7753802617615842E-8</v>
      </c>
      <c r="F46" s="2"/>
      <c r="G46" s="2"/>
      <c r="H46" s="189">
        <f t="shared" si="7"/>
        <v>1.3758696927060488</v>
      </c>
      <c r="I46" s="242">
        <f>$E46*VMTCalc!J183*VMTCalc!J26</f>
        <v>0</v>
      </c>
      <c r="J46" s="242">
        <f>$E46*VMTCalc!K183*VMTCalc!K26</f>
        <v>0</v>
      </c>
      <c r="K46" s="242">
        <f>$E46*VMTCalc!L183*VMTCalc!L26</f>
        <v>0</v>
      </c>
      <c r="L46" s="242">
        <f>$E46*VMTCalc!M183*VMTCalc!M26</f>
        <v>0</v>
      </c>
      <c r="M46" s="242">
        <f>$E46*VMTCalc!N183*VMTCalc!N26</f>
        <v>0</v>
      </c>
      <c r="N46" s="242">
        <f>$E46*VMTCalc!O183*VMTCalc!O26</f>
        <v>0</v>
      </c>
      <c r="O46" s="242">
        <f>$E46*VMTCalc!P183*VMTCalc!P26</f>
        <v>0</v>
      </c>
      <c r="P46" s="242">
        <f>$E46*VMTCalc!Q183*VMTCalc!Q26</f>
        <v>0</v>
      </c>
      <c r="Q46" s="242">
        <f>$E46*VMTCalc!R183*VMTCalc!R26</f>
        <v>0</v>
      </c>
      <c r="R46" s="242">
        <f>$E46*VMTCalc!S183*VMTCalc!S26</f>
        <v>0</v>
      </c>
      <c r="S46" s="242">
        <f>$E46*VMTCalc!T183*VMTCalc!T26</f>
        <v>0</v>
      </c>
      <c r="T46" s="242">
        <f>$E46*VMTCalc!U183*VMTCalc!U26</f>
        <v>0</v>
      </c>
      <c r="U46" s="242">
        <f>$E46*VMTCalc!V183*VMTCalc!V26</f>
        <v>0</v>
      </c>
      <c r="V46" s="242">
        <f>$E46*VMTCalc!W183*VMTCalc!W26</f>
        <v>0.11465580772550407</v>
      </c>
      <c r="W46" s="242">
        <f>$E46*VMTCalc!X183*VMTCalc!X26</f>
        <v>0.11465580772550407</v>
      </c>
      <c r="X46" s="242">
        <f>$E46*VMTCalc!Y183*VMTCalc!Y26</f>
        <v>0.11465580772550407</v>
      </c>
      <c r="Y46" s="242">
        <f>$E46*VMTCalc!Z183*VMTCalc!Z26</f>
        <v>0.11465580772550407</v>
      </c>
      <c r="Z46" s="242">
        <f>$E46*VMTCalc!AA183*VMTCalc!AA26</f>
        <v>0.11465580772550407</v>
      </c>
      <c r="AA46" s="242">
        <f>$E46*VMTCalc!AB183*VMTCalc!AB26</f>
        <v>0.11465580772550407</v>
      </c>
      <c r="AB46" s="242">
        <f>$E46*VMTCalc!AC183*VMTCalc!AC26</f>
        <v>0.11465580772550407</v>
      </c>
      <c r="AC46" s="242">
        <f>$E46*VMTCalc!AD183*VMTCalc!AD26</f>
        <v>0.11465580772550407</v>
      </c>
      <c r="AD46" s="242">
        <f>$E46*VMTCalc!AE183*VMTCalc!AE26</f>
        <v>0.11465580772550407</v>
      </c>
      <c r="AE46" s="242">
        <f>$E46*VMTCalc!AF183*VMTCalc!AF26</f>
        <v>0.11465580772550407</v>
      </c>
      <c r="AF46" s="242">
        <f>$E46*VMTCalc!AG183*VMTCalc!AG26</f>
        <v>0.11465580772550407</v>
      </c>
      <c r="AG46" s="242">
        <f>$E46*VMTCalc!AH183*VMTCalc!AH26</f>
        <v>0.11465580772550407</v>
      </c>
      <c r="AH46" s="242">
        <f>$E46*VMTCalc!AI183*VMTCalc!AI26</f>
        <v>0</v>
      </c>
      <c r="AI46" s="242">
        <f>$E46*VMTCalc!AJ183*VMTCalc!AJ26</f>
        <v>0</v>
      </c>
      <c r="AJ46" s="242">
        <f>$E46*VMTCalc!AK183*VMTCalc!AK26</f>
        <v>0</v>
      </c>
      <c r="AK46" s="242">
        <f>$E46*VMTCalc!AL183*VMTCalc!AL26</f>
        <v>0</v>
      </c>
      <c r="AL46" s="242">
        <f>$E46*VMTCalc!AM183*VMTCalc!AM26</f>
        <v>0</v>
      </c>
      <c r="AM46" s="242">
        <f>$E46*VMTCalc!AN183*VMTCalc!AN26</f>
        <v>0</v>
      </c>
      <c r="AN46" s="242">
        <f>$E46*VMTCalc!AO183*VMTCalc!AO26</f>
        <v>0</v>
      </c>
      <c r="AO46" s="242">
        <f>$E46*VMTCalc!AP183*VMTCalc!AP26</f>
        <v>0</v>
      </c>
      <c r="AP46" s="242">
        <f>$E46*VMTCalc!AQ183*VMTCalc!AQ26</f>
        <v>0</v>
      </c>
      <c r="AQ46" s="242">
        <f>$E46*VMTCalc!AR183*VMTCalc!AR26</f>
        <v>0</v>
      </c>
      <c r="AR46" s="242">
        <f>$E46*VMTCalc!AS183*VMTCalc!AS26</f>
        <v>0</v>
      </c>
      <c r="AS46" s="242">
        <f>$E46*VMTCalc!AT183*VMTCalc!AT26</f>
        <v>0</v>
      </c>
      <c r="AT46" s="242">
        <f>$E46*VMTCalc!AU183*VMTCalc!AU26</f>
        <v>0</v>
      </c>
      <c r="AU46" s="242">
        <f>$E46*VMTCalc!AV183*VMTCalc!AV26</f>
        <v>0</v>
      </c>
      <c r="AV46" s="242">
        <f>$E46*VMTCalc!AW183*VMTCalc!AW26</f>
        <v>0</v>
      </c>
      <c r="AW46" s="242">
        <f>$E46*VMTCalc!AX183*VMTCalc!AX26</f>
        <v>0</v>
      </c>
    </row>
    <row r="47" spans="1:49" s="242" customFormat="1">
      <c r="A47" s="218" t="s">
        <v>198</v>
      </c>
      <c r="B47" s="767">
        <f t="shared" si="9"/>
        <v>890144</v>
      </c>
      <c r="C47" s="66" t="str">
        <f>INDEX(ProjectSummary!$C$6:$F$20,MATCH(B47,ProjectSummary!$C$6:$C$20,0),4)</f>
        <v>STACK ROAD</v>
      </c>
      <c r="D47" s="66" t="str">
        <f>INDEX(ProjectSummary!$C$6:$F$20,MATCH(B47,ProjectSummary!$C$6:$C$20,0),3)</f>
        <v>Union</v>
      </c>
      <c r="E47" s="200">
        <f>_xlfn.XLOOKUP(D47, RegionalCrashRate!$N$3:$R$3, RegionalCrashRate!$N$4:$R$4)</f>
        <v>4.7753802617615842E-8</v>
      </c>
      <c r="F47" s="2"/>
      <c r="G47" s="2"/>
      <c r="H47" s="189">
        <f t="shared" si="7"/>
        <v>0.71784505706402557</v>
      </c>
      <c r="I47" s="242">
        <f>$E47*VMTCalc!J184*VMTCalc!J27</f>
        <v>0</v>
      </c>
      <c r="J47" s="242">
        <f>$E47*VMTCalc!K184*VMTCalc!K27</f>
        <v>0</v>
      </c>
      <c r="K47" s="242">
        <f>$E47*VMTCalc!L184*VMTCalc!L27</f>
        <v>0</v>
      </c>
      <c r="L47" s="242">
        <f>$E47*VMTCalc!M184*VMTCalc!M27</f>
        <v>0</v>
      </c>
      <c r="M47" s="242">
        <f>$E47*VMTCalc!N184*VMTCalc!N27</f>
        <v>0</v>
      </c>
      <c r="N47" s="242">
        <f>$E47*VMTCalc!O184*VMTCalc!O27</f>
        <v>0</v>
      </c>
      <c r="O47" s="242">
        <f>$E47*VMTCalc!P184*VMTCalc!P27</f>
        <v>0</v>
      </c>
      <c r="P47" s="242">
        <f>$E47*VMTCalc!Q184*VMTCalc!Q27</f>
        <v>0</v>
      </c>
      <c r="Q47" s="242">
        <f>$E47*VMTCalc!R184*VMTCalc!R27</f>
        <v>0</v>
      </c>
      <c r="R47" s="242">
        <f>$E47*VMTCalc!S184*VMTCalc!S27</f>
        <v>0</v>
      </c>
      <c r="S47" s="242">
        <f>$E47*VMTCalc!T184*VMTCalc!T27</f>
        <v>0</v>
      </c>
      <c r="T47" s="242">
        <f>$E47*VMTCalc!U184*VMTCalc!U27</f>
        <v>0</v>
      </c>
      <c r="U47" s="242">
        <f>$E47*VMTCalc!V184*VMTCalc!V27</f>
        <v>0</v>
      </c>
      <c r="V47" s="242">
        <f>$E47*VMTCalc!W184*VMTCalc!W27</f>
        <v>5.9820421422002112E-2</v>
      </c>
      <c r="W47" s="242">
        <f>$E47*VMTCalc!X184*VMTCalc!X27</f>
        <v>5.9820421422002112E-2</v>
      </c>
      <c r="X47" s="242">
        <f>$E47*VMTCalc!Y184*VMTCalc!Y27</f>
        <v>5.9820421422002112E-2</v>
      </c>
      <c r="Y47" s="242">
        <f>$E47*VMTCalc!Z184*VMTCalc!Z27</f>
        <v>5.9820421422002112E-2</v>
      </c>
      <c r="Z47" s="242">
        <f>$E47*VMTCalc!AA184*VMTCalc!AA27</f>
        <v>5.9820421422002112E-2</v>
      </c>
      <c r="AA47" s="242">
        <f>$E47*VMTCalc!AB184*VMTCalc!AB27</f>
        <v>5.9820421422002112E-2</v>
      </c>
      <c r="AB47" s="242">
        <f>$E47*VMTCalc!AC184*VMTCalc!AC27</f>
        <v>5.9820421422002112E-2</v>
      </c>
      <c r="AC47" s="242">
        <f>$E47*VMTCalc!AD184*VMTCalc!AD27</f>
        <v>5.9820421422002112E-2</v>
      </c>
      <c r="AD47" s="242">
        <f>$E47*VMTCalc!AE184*VMTCalc!AE27</f>
        <v>5.9820421422002112E-2</v>
      </c>
      <c r="AE47" s="242">
        <f>$E47*VMTCalc!AF184*VMTCalc!AF27</f>
        <v>5.9820421422002112E-2</v>
      </c>
      <c r="AF47" s="242">
        <f>$E47*VMTCalc!AG184*VMTCalc!AG27</f>
        <v>5.9820421422002112E-2</v>
      </c>
      <c r="AG47" s="242">
        <f>$E47*VMTCalc!AH184*VMTCalc!AH27</f>
        <v>5.9820421422002112E-2</v>
      </c>
      <c r="AH47" s="242">
        <f>$E47*VMTCalc!AI184*VMTCalc!AI27</f>
        <v>0</v>
      </c>
      <c r="AI47" s="242">
        <f>$E47*VMTCalc!AJ184*VMTCalc!AJ27</f>
        <v>0</v>
      </c>
      <c r="AJ47" s="242">
        <f>$E47*VMTCalc!AK184*VMTCalc!AK27</f>
        <v>0</v>
      </c>
      <c r="AK47" s="242">
        <f>$E47*VMTCalc!AL184*VMTCalc!AL27</f>
        <v>0</v>
      </c>
      <c r="AL47" s="242">
        <f>$E47*VMTCalc!AM184*VMTCalc!AM27</f>
        <v>0</v>
      </c>
      <c r="AM47" s="242">
        <f>$E47*VMTCalc!AN184*VMTCalc!AN27</f>
        <v>0</v>
      </c>
      <c r="AN47" s="242">
        <f>$E47*VMTCalc!AO184*VMTCalc!AO27</f>
        <v>0</v>
      </c>
      <c r="AO47" s="242">
        <f>$E47*VMTCalc!AP184*VMTCalc!AP27</f>
        <v>0</v>
      </c>
      <c r="AP47" s="242">
        <f>$E47*VMTCalc!AQ184*VMTCalc!AQ27</f>
        <v>0</v>
      </c>
      <c r="AQ47" s="242">
        <f>$E47*VMTCalc!AR184*VMTCalc!AR27</f>
        <v>0</v>
      </c>
      <c r="AR47" s="242">
        <f>$E47*VMTCalc!AS184*VMTCalc!AS27</f>
        <v>0</v>
      </c>
      <c r="AS47" s="242">
        <f>$E47*VMTCalc!AT184*VMTCalc!AT27</f>
        <v>0</v>
      </c>
      <c r="AT47" s="242">
        <f>$E47*VMTCalc!AU184*VMTCalc!AU27</f>
        <v>0</v>
      </c>
      <c r="AU47" s="242">
        <f>$E47*VMTCalc!AV184*VMTCalc!AV27</f>
        <v>0</v>
      </c>
      <c r="AV47" s="242">
        <f>$E47*VMTCalc!AW184*VMTCalc!AW27</f>
        <v>0</v>
      </c>
      <c r="AW47" s="242">
        <f>$E47*VMTCalc!AX184*VMTCalc!AX27</f>
        <v>0</v>
      </c>
    </row>
    <row r="48" spans="1:49" s="242" customFormat="1">
      <c r="A48" s="66">
        <v>1</v>
      </c>
      <c r="B48" s="767">
        <f t="shared" si="9"/>
        <v>890067</v>
      </c>
      <c r="C48" s="66" t="str">
        <f>INDEX(ProjectSummary!$C$6:$F$20,MATCH(B48,ProjectSummary!$C$6:$C$20,0),4)</f>
        <v>AUSTIN GROVE CHURCH ROAD</v>
      </c>
      <c r="D48" s="66" t="str">
        <f>INDEX(ProjectSummary!$C$6:$F$20,MATCH(B48,ProjectSummary!$C$6:$C$20,0),3)</f>
        <v>Union</v>
      </c>
      <c r="E48" s="200">
        <f>_xlfn.XLOOKUP(D48, RegionalCrashRate!$N$3:$R$3, RegionalCrashRate!$N$4:$R$4)</f>
        <v>4.7753802617615842E-8</v>
      </c>
      <c r="F48" s="2"/>
      <c r="G48" s="2"/>
      <c r="H48" s="189">
        <f t="shared" si="7"/>
        <v>0.64805456540502293</v>
      </c>
      <c r="I48" s="242">
        <f>$E48*VMTCalc!J185*VMTCalc!J28</f>
        <v>0</v>
      </c>
      <c r="J48" s="242">
        <f>$E48*VMTCalc!K185*VMTCalc!K28</f>
        <v>0</v>
      </c>
      <c r="K48" s="242">
        <f>$E48*VMTCalc!L185*VMTCalc!L28</f>
        <v>0</v>
      </c>
      <c r="L48" s="242">
        <f>$E48*VMTCalc!M185*VMTCalc!M28</f>
        <v>0</v>
      </c>
      <c r="M48" s="242">
        <f>$E48*VMTCalc!N185*VMTCalc!N28</f>
        <v>0</v>
      </c>
      <c r="N48" s="242">
        <f>$E48*VMTCalc!O185*VMTCalc!O28</f>
        <v>0</v>
      </c>
      <c r="O48" s="242">
        <f>$E48*VMTCalc!P185*VMTCalc!P28</f>
        <v>0</v>
      </c>
      <c r="P48" s="242">
        <f>$E48*VMTCalc!Q185*VMTCalc!Q28</f>
        <v>0</v>
      </c>
      <c r="Q48" s="242">
        <f>$E48*VMTCalc!R185*VMTCalc!R28</f>
        <v>0</v>
      </c>
      <c r="R48" s="242">
        <f>$E48*VMTCalc!S185*VMTCalc!S28</f>
        <v>0</v>
      </c>
      <c r="S48" s="242">
        <f>$E48*VMTCalc!T185*VMTCalc!T28</f>
        <v>0</v>
      </c>
      <c r="T48" s="242">
        <f>$E48*VMTCalc!U185*VMTCalc!U28</f>
        <v>0</v>
      </c>
      <c r="U48" s="242">
        <f>$E48*VMTCalc!V185*VMTCalc!V28</f>
        <v>0</v>
      </c>
      <c r="V48" s="242">
        <f>$E48*VMTCalc!W185*VMTCalc!W28</f>
        <v>4.9850351185001765E-2</v>
      </c>
      <c r="W48" s="242">
        <f>$E48*VMTCalc!X185*VMTCalc!X28</f>
        <v>4.9850351185001765E-2</v>
      </c>
      <c r="X48" s="242">
        <f>$E48*VMTCalc!Y185*VMTCalc!Y28</f>
        <v>4.9850351185001765E-2</v>
      </c>
      <c r="Y48" s="242">
        <f>$E48*VMTCalc!Z185*VMTCalc!Z28</f>
        <v>4.9850351185001765E-2</v>
      </c>
      <c r="Z48" s="242">
        <f>$E48*VMTCalc!AA185*VMTCalc!AA28</f>
        <v>4.9850351185001765E-2</v>
      </c>
      <c r="AA48" s="242">
        <f>$E48*VMTCalc!AB185*VMTCalc!AB28</f>
        <v>4.9850351185001765E-2</v>
      </c>
      <c r="AB48" s="242">
        <f>$E48*VMTCalc!AC185*VMTCalc!AC28</f>
        <v>4.9850351185001765E-2</v>
      </c>
      <c r="AC48" s="242">
        <f>$E48*VMTCalc!AD185*VMTCalc!AD28</f>
        <v>4.9850351185001765E-2</v>
      </c>
      <c r="AD48" s="242">
        <f>$E48*VMTCalc!AE185*VMTCalc!AE28</f>
        <v>4.9850351185001765E-2</v>
      </c>
      <c r="AE48" s="242">
        <f>$E48*VMTCalc!AF185*VMTCalc!AF28</f>
        <v>4.9850351185001765E-2</v>
      </c>
      <c r="AF48" s="242">
        <f>$E48*VMTCalc!AG185*VMTCalc!AG28</f>
        <v>4.9850351185001765E-2</v>
      </c>
      <c r="AG48" s="242">
        <f>$E48*VMTCalc!AH185*VMTCalc!AH28</f>
        <v>4.9850351185001765E-2</v>
      </c>
      <c r="AH48" s="242">
        <f>$E48*VMTCalc!AI185*VMTCalc!AI28</f>
        <v>4.9850351185001765E-2</v>
      </c>
      <c r="AI48" s="242">
        <f>$E48*VMTCalc!AJ185*VMTCalc!AJ28</f>
        <v>0</v>
      </c>
      <c r="AJ48" s="242">
        <f>$E48*VMTCalc!AK185*VMTCalc!AK28</f>
        <v>0</v>
      </c>
      <c r="AK48" s="242">
        <f>$E48*VMTCalc!AL185*VMTCalc!AL28</f>
        <v>0</v>
      </c>
      <c r="AL48" s="242">
        <f>$E48*VMTCalc!AM185*VMTCalc!AM28</f>
        <v>0</v>
      </c>
      <c r="AM48" s="242">
        <f>$E48*VMTCalc!AN185*VMTCalc!AN28</f>
        <v>0</v>
      </c>
      <c r="AN48" s="242">
        <f>$E48*VMTCalc!AO185*VMTCalc!AO28</f>
        <v>0</v>
      </c>
      <c r="AO48" s="242">
        <f>$E48*VMTCalc!AP185*VMTCalc!AP28</f>
        <v>0</v>
      </c>
      <c r="AP48" s="242">
        <f>$E48*VMTCalc!AQ185*VMTCalc!AQ28</f>
        <v>0</v>
      </c>
      <c r="AQ48" s="242">
        <f>$E48*VMTCalc!AR185*VMTCalc!AR28</f>
        <v>0</v>
      </c>
      <c r="AR48" s="242">
        <f>$E48*VMTCalc!AS185*VMTCalc!AS28</f>
        <v>0</v>
      </c>
      <c r="AS48" s="242">
        <f>$E48*VMTCalc!AT185*VMTCalc!AT28</f>
        <v>0</v>
      </c>
      <c r="AT48" s="242">
        <f>$E48*VMTCalc!AU185*VMTCalc!AU28</f>
        <v>0</v>
      </c>
      <c r="AU48" s="242">
        <f>$E48*VMTCalc!AV185*VMTCalc!AV28</f>
        <v>0</v>
      </c>
      <c r="AV48" s="242">
        <f>$E48*VMTCalc!AW185*VMTCalc!AW28</f>
        <v>0</v>
      </c>
      <c r="AW48" s="242">
        <f>$E48*VMTCalc!AX185*VMTCalc!AX28</f>
        <v>0</v>
      </c>
    </row>
    <row r="49" spans="1:49" s="242" customFormat="1">
      <c r="A49" s="66">
        <v>1</v>
      </c>
      <c r="B49" s="767">
        <f t="shared" si="9"/>
        <v>830012</v>
      </c>
      <c r="C49" s="66" t="str">
        <f>INDEX(ProjectSummary!$C$6:$F$20,MATCH(B49,ProjectSummary!$C$6:$C$20,0),4)</f>
        <v>MOUNTAIN CREEK ROAD</v>
      </c>
      <c r="D49" s="66" t="str">
        <f>INDEX(ProjectSummary!$C$6:$F$20,MATCH(B49,ProjectSummary!$C$6:$C$20,0),3)</f>
        <v>Stanly</v>
      </c>
      <c r="E49" s="200">
        <f>_xlfn.XLOOKUP(D49, RegionalCrashRate!$N$3:$R$3, RegionalCrashRate!$N$4:$R$4)</f>
        <v>5.6998556998557001E-8</v>
      </c>
      <c r="F49" s="2"/>
      <c r="G49" s="2"/>
      <c r="H49" s="189">
        <f t="shared" si="7"/>
        <v>9.0243153919191937E-2</v>
      </c>
      <c r="I49" s="242">
        <f>$E49*VMTCalc!J186*VMTCalc!J29</f>
        <v>0</v>
      </c>
      <c r="J49" s="242">
        <f>$E49*VMTCalc!K186*VMTCalc!K29</f>
        <v>0</v>
      </c>
      <c r="K49" s="242">
        <f>$E49*VMTCalc!L186*VMTCalc!L29</f>
        <v>0</v>
      </c>
      <c r="L49" s="242">
        <f>$E49*VMTCalc!M186*VMTCalc!M29</f>
        <v>0</v>
      </c>
      <c r="M49" s="242">
        <f>$E49*VMTCalc!N186*VMTCalc!N29</f>
        <v>0</v>
      </c>
      <c r="N49" s="242">
        <f>$E49*VMTCalc!O186*VMTCalc!O29</f>
        <v>0</v>
      </c>
      <c r="O49" s="242">
        <f>$E49*VMTCalc!P186*VMTCalc!P29</f>
        <v>0</v>
      </c>
      <c r="P49" s="242">
        <f>$E49*VMTCalc!Q186*VMTCalc!Q29</f>
        <v>0</v>
      </c>
      <c r="Q49" s="242">
        <f>$E49*VMTCalc!R186*VMTCalc!R29</f>
        <v>0</v>
      </c>
      <c r="R49" s="242">
        <f>$E49*VMTCalc!S186*VMTCalc!S29</f>
        <v>0</v>
      </c>
      <c r="S49" s="242">
        <f>$E49*VMTCalc!T186*VMTCalc!T29</f>
        <v>0</v>
      </c>
      <c r="T49" s="242">
        <f>$E49*VMTCalc!U186*VMTCalc!U29</f>
        <v>0</v>
      </c>
      <c r="U49" s="242">
        <f>$E49*VMTCalc!V186*VMTCalc!V29</f>
        <v>0</v>
      </c>
      <c r="V49" s="242">
        <f>$E49*VMTCalc!W186*VMTCalc!W29</f>
        <v>6.9417810707070706E-3</v>
      </c>
      <c r="W49" s="242">
        <f>$E49*VMTCalc!X186*VMTCalc!X29</f>
        <v>6.9417810707070706E-3</v>
      </c>
      <c r="X49" s="242">
        <f>$E49*VMTCalc!Y186*VMTCalc!Y29</f>
        <v>6.9417810707070706E-3</v>
      </c>
      <c r="Y49" s="242">
        <f>$E49*VMTCalc!Z186*VMTCalc!Z29</f>
        <v>6.9417810707070706E-3</v>
      </c>
      <c r="Z49" s="242">
        <f>$E49*VMTCalc!AA186*VMTCalc!AA29</f>
        <v>6.9417810707070706E-3</v>
      </c>
      <c r="AA49" s="242">
        <f>$E49*VMTCalc!AB186*VMTCalc!AB29</f>
        <v>6.9417810707070706E-3</v>
      </c>
      <c r="AB49" s="242">
        <f>$E49*VMTCalc!AC186*VMTCalc!AC29</f>
        <v>6.9417810707070706E-3</v>
      </c>
      <c r="AC49" s="242">
        <f>$E49*VMTCalc!AD186*VMTCalc!AD29</f>
        <v>6.9417810707070706E-3</v>
      </c>
      <c r="AD49" s="242">
        <f>$E49*VMTCalc!AE186*VMTCalc!AE29</f>
        <v>6.9417810707070706E-3</v>
      </c>
      <c r="AE49" s="242">
        <f>$E49*VMTCalc!AF186*VMTCalc!AF29</f>
        <v>6.9417810707070706E-3</v>
      </c>
      <c r="AF49" s="242">
        <f>$E49*VMTCalc!AG186*VMTCalc!AG29</f>
        <v>6.9417810707070706E-3</v>
      </c>
      <c r="AG49" s="242">
        <f>$E49*VMTCalc!AH186*VMTCalc!AH29</f>
        <v>6.9417810707070706E-3</v>
      </c>
      <c r="AH49" s="242">
        <f>$E49*VMTCalc!AI186*VMTCalc!AI29</f>
        <v>6.9417810707070706E-3</v>
      </c>
      <c r="AI49" s="242">
        <f>$E49*VMTCalc!AJ186*VMTCalc!AJ29</f>
        <v>0</v>
      </c>
      <c r="AJ49" s="242">
        <f>$E49*VMTCalc!AK186*VMTCalc!AK29</f>
        <v>0</v>
      </c>
      <c r="AK49" s="242">
        <f>$E49*VMTCalc!AL186*VMTCalc!AL29</f>
        <v>0</v>
      </c>
      <c r="AL49" s="242">
        <f>$E49*VMTCalc!AM186*VMTCalc!AM29</f>
        <v>0</v>
      </c>
      <c r="AM49" s="242">
        <f>$E49*VMTCalc!AN186*VMTCalc!AN29</f>
        <v>0</v>
      </c>
      <c r="AN49" s="242">
        <f>$E49*VMTCalc!AO186*VMTCalc!AO29</f>
        <v>0</v>
      </c>
      <c r="AO49" s="242">
        <f>$E49*VMTCalc!AP186*VMTCalc!AP29</f>
        <v>0</v>
      </c>
      <c r="AP49" s="242">
        <f>$E49*VMTCalc!AQ186*VMTCalc!AQ29</f>
        <v>0</v>
      </c>
      <c r="AQ49" s="242">
        <f>$E49*VMTCalc!AR186*VMTCalc!AR29</f>
        <v>0</v>
      </c>
      <c r="AR49" s="242">
        <f>$E49*VMTCalc!AS186*VMTCalc!AS29</f>
        <v>0</v>
      </c>
      <c r="AS49" s="242">
        <f>$E49*VMTCalc!AT186*VMTCalc!AT29</f>
        <v>0</v>
      </c>
      <c r="AT49" s="242">
        <f>$E49*VMTCalc!AU186*VMTCalc!AU29</f>
        <v>0</v>
      </c>
      <c r="AU49" s="242">
        <f>$E49*VMTCalc!AV186*VMTCalc!AV29</f>
        <v>0</v>
      </c>
      <c r="AV49" s="242">
        <f>$E49*VMTCalc!AW186*VMTCalc!AW29</f>
        <v>0</v>
      </c>
      <c r="AW49" s="242">
        <f>$E49*VMTCalc!AX186*VMTCalc!AX29</f>
        <v>0</v>
      </c>
    </row>
    <row r="50" spans="1:49" s="242" customFormat="1">
      <c r="A50" s="66">
        <v>1</v>
      </c>
      <c r="B50" s="767">
        <f t="shared" si="9"/>
        <v>120050</v>
      </c>
      <c r="C50" s="66" t="str">
        <f>INDEX(ProjectSummary!$C$6:$F$20,MATCH(B50,ProjectSummary!$C$6:$C$20,0),4)</f>
        <v>PENNINGER ROAD</v>
      </c>
      <c r="D50" s="66" t="str">
        <f>INDEX(ProjectSummary!$C$6:$F$20,MATCH(B50,ProjectSummary!$C$6:$C$20,0),3)</f>
        <v>Cabarrus</v>
      </c>
      <c r="E50" s="200">
        <f>_xlfn.XLOOKUP(D50, RegionalCrashRate!$N$3:$R$3, RegionalCrashRate!$N$4:$R$4)</f>
        <v>1.9182726623840119E-8</v>
      </c>
      <c r="F50" s="2"/>
      <c r="G50" s="2"/>
      <c r="H50" s="189">
        <f t="shared" si="7"/>
        <v>0.11048746220176986</v>
      </c>
      <c r="I50" s="242">
        <f>$E50*VMTCalc!J187*VMTCalc!J30</f>
        <v>0</v>
      </c>
      <c r="J50" s="242">
        <f>$E$37*VMTCalc!K187*VMTCalc!K30</f>
        <v>0</v>
      </c>
      <c r="K50" s="242">
        <f>$E$37*VMTCalc!L187*VMTCalc!L30</f>
        <v>0</v>
      </c>
      <c r="L50" s="242">
        <f>$E$37*VMTCalc!M187*VMTCalc!M30</f>
        <v>0</v>
      </c>
      <c r="M50" s="242">
        <f>$E$37*VMTCalc!N187*VMTCalc!N30</f>
        <v>0</v>
      </c>
      <c r="N50" s="242">
        <f>$E$37*VMTCalc!O187*VMTCalc!O30</f>
        <v>0</v>
      </c>
      <c r="O50" s="242">
        <f>$E$37*VMTCalc!P187*VMTCalc!P30</f>
        <v>0</v>
      </c>
      <c r="P50" s="242">
        <f>$E$37*VMTCalc!Q187*VMTCalc!Q30</f>
        <v>0</v>
      </c>
      <c r="Q50" s="242">
        <f>$E$37*VMTCalc!R187*VMTCalc!R30</f>
        <v>0</v>
      </c>
      <c r="R50" s="242">
        <f>$E$37*VMTCalc!S187*VMTCalc!S30</f>
        <v>0</v>
      </c>
      <c r="S50" s="242">
        <f>$E$37*VMTCalc!T187*VMTCalc!T30</f>
        <v>0</v>
      </c>
      <c r="T50" s="242">
        <f>$E$37*VMTCalc!U187*VMTCalc!U30</f>
        <v>0</v>
      </c>
      <c r="U50" s="242">
        <f>$E$37*VMTCalc!V187*VMTCalc!V30</f>
        <v>0</v>
      </c>
      <c r="V50" s="242">
        <f>$E$37*VMTCalc!W187*VMTCalc!W30</f>
        <v>8.4990355539822995E-3</v>
      </c>
      <c r="W50" s="242">
        <f>$E$37*VMTCalc!X187*VMTCalc!X30</f>
        <v>8.4990355539822995E-3</v>
      </c>
      <c r="X50" s="242">
        <f>$E$37*VMTCalc!Y187*VMTCalc!Y30</f>
        <v>8.4990355539822995E-3</v>
      </c>
      <c r="Y50" s="242">
        <f>$E$37*VMTCalc!Z187*VMTCalc!Z30</f>
        <v>8.4990355539822995E-3</v>
      </c>
      <c r="Z50" s="242">
        <f>$E$37*VMTCalc!AA187*VMTCalc!AA30</f>
        <v>8.4990355539822995E-3</v>
      </c>
      <c r="AA50" s="242">
        <f>$E$37*VMTCalc!AB187*VMTCalc!AB30</f>
        <v>8.4990355539822995E-3</v>
      </c>
      <c r="AB50" s="242">
        <f>$E$37*VMTCalc!AC187*VMTCalc!AC30</f>
        <v>8.4990355539822995E-3</v>
      </c>
      <c r="AC50" s="242">
        <f>$E$37*VMTCalc!AD187*VMTCalc!AD30</f>
        <v>8.4990355539822995E-3</v>
      </c>
      <c r="AD50" s="242">
        <f>$E$37*VMTCalc!AE187*VMTCalc!AE30</f>
        <v>8.4990355539822995E-3</v>
      </c>
      <c r="AE50" s="242">
        <f>$E$37*VMTCalc!AF187*VMTCalc!AF30</f>
        <v>8.4990355539822995E-3</v>
      </c>
      <c r="AF50" s="242">
        <f>$E$37*VMTCalc!AG187*VMTCalc!AG30</f>
        <v>8.4990355539822995E-3</v>
      </c>
      <c r="AG50" s="242">
        <f>$E$37*VMTCalc!AH187*VMTCalc!AH30</f>
        <v>8.4990355539822995E-3</v>
      </c>
      <c r="AH50" s="242">
        <f>$E$37*VMTCalc!AI187*VMTCalc!AI30</f>
        <v>8.4990355539822995E-3</v>
      </c>
      <c r="AI50" s="242">
        <f>$E$37*VMTCalc!AJ187*VMTCalc!AJ30</f>
        <v>0</v>
      </c>
      <c r="AJ50" s="242">
        <f>$E$37*VMTCalc!AK187*VMTCalc!AK30</f>
        <v>0</v>
      </c>
      <c r="AK50" s="242">
        <f>$E$37*VMTCalc!AL187*VMTCalc!AL30</f>
        <v>0</v>
      </c>
      <c r="AL50" s="242">
        <f>$E$37*VMTCalc!AM187*VMTCalc!AM30</f>
        <v>0</v>
      </c>
      <c r="AM50" s="242">
        <f>$E$37*VMTCalc!AN187*VMTCalc!AN30</f>
        <v>0</v>
      </c>
      <c r="AN50" s="242">
        <f>$E$37*VMTCalc!AO187*VMTCalc!AO30</f>
        <v>0</v>
      </c>
      <c r="AO50" s="242">
        <f>$E$37*VMTCalc!AP187*VMTCalc!AP30</f>
        <v>0</v>
      </c>
      <c r="AP50" s="242">
        <f>$E$37*VMTCalc!AQ187*VMTCalc!AQ30</f>
        <v>0</v>
      </c>
      <c r="AQ50" s="242">
        <f>$E$37*VMTCalc!AR187*VMTCalc!AR30</f>
        <v>0</v>
      </c>
      <c r="AR50" s="242">
        <f>$E$37*VMTCalc!AS187*VMTCalc!AS30</f>
        <v>0</v>
      </c>
      <c r="AS50" s="242">
        <f>$E$37*VMTCalc!AT187*VMTCalc!AT30</f>
        <v>0</v>
      </c>
      <c r="AT50" s="242">
        <f>$E$37*VMTCalc!AU187*VMTCalc!AU30</f>
        <v>0</v>
      </c>
      <c r="AU50" s="242">
        <f>$E$37*VMTCalc!AV187*VMTCalc!AV30</f>
        <v>0</v>
      </c>
      <c r="AV50" s="242">
        <f>$E$37*VMTCalc!AW187*VMTCalc!AW30</f>
        <v>0</v>
      </c>
      <c r="AW50" s="242">
        <f>$E$37*VMTCalc!AX187*VMTCalc!AX30</f>
        <v>0</v>
      </c>
    </row>
    <row r="51" spans="1:49" s="242" customFormat="1">
      <c r="A51" s="66">
        <v>1</v>
      </c>
      <c r="B51" s="767">
        <f t="shared" si="9"/>
        <v>590060</v>
      </c>
      <c r="C51" s="66" t="str">
        <f>INDEX(ProjectSummary!$C$6:$F$20,MATCH(B51,ProjectSummary!$C$6:$C$20,0),4)</f>
        <v>ROBINSON CHURCH ROAD</v>
      </c>
      <c r="D51" s="66" t="str">
        <f>INDEX(ProjectSummary!$C$6:$F$20,MATCH(B51,ProjectSummary!$C$6:$C$20,0),3)</f>
        <v>Mecklenburg</v>
      </c>
      <c r="E51" s="200">
        <f>_xlfn.XLOOKUP(D51, RegionalCrashRate!$N$3:$R$3, RegionalCrashRate!$N$4:$R$4)</f>
        <v>1.2719335068424148E-8</v>
      </c>
      <c r="F51" s="2"/>
      <c r="G51" s="2"/>
      <c r="H51" s="189">
        <f t="shared" si="7"/>
        <v>2.2266796136750906</v>
      </c>
      <c r="I51" s="242">
        <f>$E51*VMTCalc!J188*VMTCalc!J31</f>
        <v>0</v>
      </c>
      <c r="J51" s="242">
        <f>$E51*VMTCalc!K188*VMTCalc!K31</f>
        <v>0</v>
      </c>
      <c r="K51" s="242">
        <f>$E51*VMTCalc!L188*VMTCalc!L31</f>
        <v>0</v>
      </c>
      <c r="L51" s="242">
        <f>$E51*VMTCalc!M188*VMTCalc!M31</f>
        <v>0</v>
      </c>
      <c r="M51" s="242">
        <f>$E51*VMTCalc!N188*VMTCalc!N31</f>
        <v>0</v>
      </c>
      <c r="N51" s="242">
        <f>$E51*VMTCalc!O188*VMTCalc!O31</f>
        <v>0</v>
      </c>
      <c r="O51" s="242">
        <f>$E51*VMTCalc!P188*VMTCalc!P31</f>
        <v>0</v>
      </c>
      <c r="P51" s="242">
        <f>$E51*VMTCalc!Q188*VMTCalc!Q31</f>
        <v>0</v>
      </c>
      <c r="Q51" s="242">
        <f>$E51*VMTCalc!R188*VMTCalc!R31</f>
        <v>0</v>
      </c>
      <c r="R51" s="242">
        <f>$E51*VMTCalc!S188*VMTCalc!S31</f>
        <v>0</v>
      </c>
      <c r="S51" s="242">
        <f>$E51*VMTCalc!T188*VMTCalc!T31</f>
        <v>0</v>
      </c>
      <c r="T51" s="242">
        <f>$E51*VMTCalc!U188*VMTCalc!U31</f>
        <v>0</v>
      </c>
      <c r="U51" s="242">
        <f>$E51*VMTCalc!V188*VMTCalc!V31</f>
        <v>0</v>
      </c>
      <c r="V51" s="242">
        <f>$E51*VMTCalc!W188*VMTCalc!W31</f>
        <v>0.1712830472057762</v>
      </c>
      <c r="W51" s="242">
        <f>$E51*VMTCalc!X188*VMTCalc!X31</f>
        <v>0.1712830472057762</v>
      </c>
      <c r="X51" s="242">
        <f>$E51*VMTCalc!Y188*VMTCalc!Y31</f>
        <v>0.1712830472057762</v>
      </c>
      <c r="Y51" s="242">
        <f>$E51*VMTCalc!Z188*VMTCalc!Z31</f>
        <v>0.1712830472057762</v>
      </c>
      <c r="Z51" s="242">
        <f>$E51*VMTCalc!AA188*VMTCalc!AA31</f>
        <v>0.1712830472057762</v>
      </c>
      <c r="AA51" s="242">
        <f>$E51*VMTCalc!AB188*VMTCalc!AB31</f>
        <v>0.1712830472057762</v>
      </c>
      <c r="AB51" s="242">
        <f>$E51*VMTCalc!AC188*VMTCalc!AC31</f>
        <v>0.1712830472057762</v>
      </c>
      <c r="AC51" s="242">
        <f>$E51*VMTCalc!AD188*VMTCalc!AD31</f>
        <v>0.1712830472057762</v>
      </c>
      <c r="AD51" s="242">
        <f>$E51*VMTCalc!AE188*VMTCalc!AE31</f>
        <v>0.1712830472057762</v>
      </c>
      <c r="AE51" s="242">
        <f>$E51*VMTCalc!AF188*VMTCalc!AF31</f>
        <v>0.1712830472057762</v>
      </c>
      <c r="AF51" s="242">
        <f>$E51*VMTCalc!AG188*VMTCalc!AG31</f>
        <v>0.1712830472057762</v>
      </c>
      <c r="AG51" s="242">
        <f>$E51*VMTCalc!AH188*VMTCalc!AH31</f>
        <v>0.1712830472057762</v>
      </c>
      <c r="AH51" s="242">
        <f>$E51*VMTCalc!AI188*VMTCalc!AI31</f>
        <v>0.1712830472057762</v>
      </c>
      <c r="AI51" s="242">
        <f>$E51*VMTCalc!AJ188*VMTCalc!AJ31</f>
        <v>0</v>
      </c>
      <c r="AJ51" s="242">
        <f>$E51*VMTCalc!AK188*VMTCalc!AK31</f>
        <v>0</v>
      </c>
      <c r="AK51" s="242">
        <f>$E51*VMTCalc!AL188*VMTCalc!AL31</f>
        <v>0</v>
      </c>
      <c r="AL51" s="242">
        <f>$E51*VMTCalc!AM188*VMTCalc!AM31</f>
        <v>0</v>
      </c>
      <c r="AM51" s="242">
        <f>$E51*VMTCalc!AN188*VMTCalc!AN31</f>
        <v>0</v>
      </c>
      <c r="AN51" s="242">
        <f>$E51*VMTCalc!AO188*VMTCalc!AO31</f>
        <v>0</v>
      </c>
      <c r="AO51" s="242">
        <f>$E51*VMTCalc!AP188*VMTCalc!AP31</f>
        <v>0</v>
      </c>
      <c r="AP51" s="242">
        <f>$E51*VMTCalc!AQ188*VMTCalc!AQ31</f>
        <v>0</v>
      </c>
      <c r="AQ51" s="242">
        <f>$E51*VMTCalc!AR188*VMTCalc!AR31</f>
        <v>0</v>
      </c>
      <c r="AR51" s="242">
        <f>$E51*VMTCalc!AS188*VMTCalc!AS31</f>
        <v>0</v>
      </c>
      <c r="AS51" s="242">
        <f>$E51*VMTCalc!AT188*VMTCalc!AT31</f>
        <v>0</v>
      </c>
      <c r="AT51" s="242">
        <f>$E51*VMTCalc!AU188*VMTCalc!AU31</f>
        <v>0</v>
      </c>
      <c r="AU51" s="242">
        <f>$E51*VMTCalc!AV188*VMTCalc!AV31</f>
        <v>0</v>
      </c>
      <c r="AV51" s="242">
        <f>$E51*VMTCalc!AW188*VMTCalc!AW31</f>
        <v>0</v>
      </c>
      <c r="AW51" s="242">
        <f>$E51*VMTCalc!AX188*VMTCalc!AX31</f>
        <v>0</v>
      </c>
    </row>
    <row r="52" spans="1:49">
      <c r="C52" s="142"/>
      <c r="D52" s="142"/>
      <c r="H52" s="202"/>
      <c r="I52" s="185"/>
      <c r="J52" s="185"/>
      <c r="K52" s="185"/>
      <c r="L52" s="185"/>
      <c r="M52" s="185"/>
      <c r="N52" s="185"/>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c r="AT52" s="185"/>
      <c r="AU52" s="185"/>
      <c r="AV52" s="185"/>
      <c r="AW52" s="185"/>
    </row>
    <row r="53" spans="1:49" s="187" customFormat="1" ht="30">
      <c r="A53" s="873" t="s">
        <v>203</v>
      </c>
      <c r="B53" s="4" t="s">
        <v>120</v>
      </c>
      <c r="C53" s="4" t="s">
        <v>278</v>
      </c>
      <c r="D53" s="80" t="s">
        <v>274</v>
      </c>
      <c r="E53" s="81" t="s">
        <v>279</v>
      </c>
      <c r="F53" s="81"/>
      <c r="G53" s="81"/>
      <c r="H53" s="183">
        <f t="shared" si="7"/>
        <v>54.023050896375565</v>
      </c>
      <c r="I53" s="187">
        <f>SUM(I54:I68)</f>
        <v>0</v>
      </c>
      <c r="J53" s="187">
        <f t="shared" ref="J53:AW53" si="10">SUM(J54:J68)</f>
        <v>0</v>
      </c>
      <c r="K53" s="187">
        <f t="shared" si="10"/>
        <v>0</v>
      </c>
      <c r="L53" s="187">
        <f t="shared" si="10"/>
        <v>0</v>
      </c>
      <c r="M53" s="187">
        <f t="shared" si="10"/>
        <v>0</v>
      </c>
      <c r="N53" s="187">
        <f t="shared" si="10"/>
        <v>0</v>
      </c>
      <c r="O53" s="187">
        <f t="shared" si="10"/>
        <v>0</v>
      </c>
      <c r="P53" s="187">
        <f t="shared" si="10"/>
        <v>0</v>
      </c>
      <c r="Q53" s="187">
        <f t="shared" si="10"/>
        <v>0</v>
      </c>
      <c r="R53" s="187">
        <f t="shared" si="10"/>
        <v>0</v>
      </c>
      <c r="S53" s="187">
        <f t="shared" si="10"/>
        <v>0</v>
      </c>
      <c r="T53" s="187">
        <f t="shared" si="10"/>
        <v>0</v>
      </c>
      <c r="U53" s="187">
        <f t="shared" si="10"/>
        <v>0</v>
      </c>
      <c r="V53" s="187">
        <f t="shared" si="10"/>
        <v>4.2796404824039556</v>
      </c>
      <c r="W53" s="187">
        <f t="shared" si="10"/>
        <v>4.2796404824039556</v>
      </c>
      <c r="X53" s="187">
        <f t="shared" si="10"/>
        <v>4.2796404824039556</v>
      </c>
      <c r="Y53" s="187">
        <f t="shared" si="10"/>
        <v>4.2796404824039556</v>
      </c>
      <c r="Z53" s="187">
        <f t="shared" si="10"/>
        <v>4.2796404824039556</v>
      </c>
      <c r="AA53" s="187">
        <f t="shared" si="10"/>
        <v>4.2796404824039556</v>
      </c>
      <c r="AB53" s="187">
        <f t="shared" si="10"/>
        <v>4.2796404824039556</v>
      </c>
      <c r="AC53" s="187">
        <f t="shared" si="10"/>
        <v>4.2796404824039556</v>
      </c>
      <c r="AD53" s="187">
        <f t="shared" si="10"/>
        <v>4.2796404824039556</v>
      </c>
      <c r="AE53" s="187">
        <f t="shared" si="10"/>
        <v>4.2796404824039556</v>
      </c>
      <c r="AF53" s="187">
        <f t="shared" si="10"/>
        <v>4.2796404824039556</v>
      </c>
      <c r="AG53" s="187">
        <f t="shared" si="10"/>
        <v>4.2796404824039556</v>
      </c>
      <c r="AH53" s="187">
        <f t="shared" si="10"/>
        <v>2.6673651075280964</v>
      </c>
      <c r="AI53" s="187">
        <f t="shared" si="10"/>
        <v>0</v>
      </c>
      <c r="AJ53" s="187">
        <f t="shared" si="10"/>
        <v>0</v>
      </c>
      <c r="AK53" s="187">
        <f t="shared" si="10"/>
        <v>0</v>
      </c>
      <c r="AL53" s="187">
        <f t="shared" si="10"/>
        <v>0</v>
      </c>
      <c r="AM53" s="187">
        <f t="shared" si="10"/>
        <v>0</v>
      </c>
      <c r="AN53" s="187">
        <f t="shared" si="10"/>
        <v>0</v>
      </c>
      <c r="AO53" s="187">
        <f t="shared" si="10"/>
        <v>0</v>
      </c>
      <c r="AP53" s="187">
        <f t="shared" si="10"/>
        <v>0</v>
      </c>
      <c r="AQ53" s="187">
        <f t="shared" si="10"/>
        <v>0</v>
      </c>
      <c r="AR53" s="187">
        <f t="shared" si="10"/>
        <v>0</v>
      </c>
      <c r="AS53" s="187">
        <f t="shared" si="10"/>
        <v>0</v>
      </c>
      <c r="AT53" s="187">
        <f t="shared" si="10"/>
        <v>0</v>
      </c>
      <c r="AU53" s="187">
        <f t="shared" si="10"/>
        <v>0</v>
      </c>
      <c r="AV53" s="187">
        <f t="shared" si="10"/>
        <v>0</v>
      </c>
      <c r="AW53" s="187">
        <f t="shared" si="10"/>
        <v>0</v>
      </c>
    </row>
    <row r="54" spans="1:49" s="242" customFormat="1">
      <c r="A54" s="218" t="s">
        <v>198</v>
      </c>
      <c r="B54" s="767" t="str">
        <f>B37</f>
        <v>030161</v>
      </c>
      <c r="C54" s="66" t="str">
        <f>INDEX(ProjectSummary!$C$6:$F$20,MATCH(B54,ProjectSummary!$C$6:$C$20,0),4)</f>
        <v>LOCKHART ROAD</v>
      </c>
      <c r="D54" s="66" t="str">
        <f>INDEX(ProjectSummary!$C$6:$F$20,MATCH(B54,ProjectSummary!$C$6:$C$20,0),3)</f>
        <v>Anson</v>
      </c>
      <c r="E54" s="200">
        <f>_xlfn.XLOOKUP(D54, RegionalCrashRate!$N$5:$R$5, RegionalCrashRate!$N$6:$R$6)</f>
        <v>2.063053097345133E-7</v>
      </c>
      <c r="F54" s="200"/>
      <c r="G54" s="200"/>
      <c r="H54" s="175">
        <f t="shared" si="7"/>
        <v>0.34458046322123903</v>
      </c>
      <c r="I54" s="242">
        <f>$E54*VMTCalc!J174*VMTCalc!J17</f>
        <v>0</v>
      </c>
      <c r="J54" s="242">
        <f>$E54*VMTCalc!K174*VMTCalc!K17</f>
        <v>0</v>
      </c>
      <c r="K54" s="242">
        <f>$E54*VMTCalc!L174*VMTCalc!L17</f>
        <v>0</v>
      </c>
      <c r="L54" s="242">
        <f>$E54*VMTCalc!M174*VMTCalc!M17</f>
        <v>0</v>
      </c>
      <c r="M54" s="242">
        <f>$E54*VMTCalc!N174*VMTCalc!N17</f>
        <v>0</v>
      </c>
      <c r="N54" s="242">
        <f>$E54*VMTCalc!O174*VMTCalc!O17</f>
        <v>0</v>
      </c>
      <c r="O54" s="242">
        <f>$E54*VMTCalc!P174*VMTCalc!P17</f>
        <v>0</v>
      </c>
      <c r="P54" s="242">
        <f>$E54*VMTCalc!Q174*VMTCalc!Q17</f>
        <v>0</v>
      </c>
      <c r="Q54" s="242">
        <f>$E54*VMTCalc!R174*VMTCalc!R17</f>
        <v>0</v>
      </c>
      <c r="R54" s="242">
        <f>$E54*VMTCalc!S174*VMTCalc!S17</f>
        <v>0</v>
      </c>
      <c r="S54" s="242">
        <f>$E54*VMTCalc!T174*VMTCalc!T17</f>
        <v>0</v>
      </c>
      <c r="T54" s="242">
        <f>$E54*VMTCalc!U174*VMTCalc!U17</f>
        <v>0</v>
      </c>
      <c r="U54" s="242">
        <f>$E54*VMTCalc!V174*VMTCalc!V17</f>
        <v>0</v>
      </c>
      <c r="V54" s="242">
        <f>$E54*VMTCalc!W174*VMTCalc!W17</f>
        <v>2.8715038601769913E-2</v>
      </c>
      <c r="W54" s="242">
        <f>$E54*VMTCalc!X174*VMTCalc!X17</f>
        <v>2.8715038601769913E-2</v>
      </c>
      <c r="X54" s="242">
        <f>$E54*VMTCalc!Y174*VMTCalc!Y17</f>
        <v>2.8715038601769913E-2</v>
      </c>
      <c r="Y54" s="242">
        <f>$E54*VMTCalc!Z174*VMTCalc!Z17</f>
        <v>2.8715038601769913E-2</v>
      </c>
      <c r="Z54" s="242">
        <f>$E54*VMTCalc!AA174*VMTCalc!AA17</f>
        <v>2.8715038601769913E-2</v>
      </c>
      <c r="AA54" s="242">
        <f>$E54*VMTCalc!AB174*VMTCalc!AB17</f>
        <v>2.8715038601769913E-2</v>
      </c>
      <c r="AB54" s="242">
        <f>$E54*VMTCalc!AC174*VMTCalc!AC17</f>
        <v>2.8715038601769913E-2</v>
      </c>
      <c r="AC54" s="242">
        <f>$E54*VMTCalc!AD174*VMTCalc!AD17</f>
        <v>2.8715038601769913E-2</v>
      </c>
      <c r="AD54" s="242">
        <f>$E54*VMTCalc!AE174*VMTCalc!AE17</f>
        <v>2.8715038601769913E-2</v>
      </c>
      <c r="AE54" s="242">
        <f>$E54*VMTCalc!AF174*VMTCalc!AF17</f>
        <v>2.8715038601769913E-2</v>
      </c>
      <c r="AF54" s="242">
        <f>$E54*VMTCalc!AG174*VMTCalc!AG17</f>
        <v>2.8715038601769913E-2</v>
      </c>
      <c r="AG54" s="242">
        <f>$E54*VMTCalc!AH174*VMTCalc!AH17</f>
        <v>2.8715038601769913E-2</v>
      </c>
      <c r="AH54" s="242">
        <f>$E54*VMTCalc!AI174*VMTCalc!AI17</f>
        <v>0</v>
      </c>
      <c r="AI54" s="242">
        <f>$E54*VMTCalc!AJ174*VMTCalc!AJ17</f>
        <v>0</v>
      </c>
      <c r="AJ54" s="242">
        <f>$E54*VMTCalc!AK174*VMTCalc!AK17</f>
        <v>0</v>
      </c>
      <c r="AK54" s="242">
        <f>$E54*VMTCalc!AL174*VMTCalc!AL17</f>
        <v>0</v>
      </c>
      <c r="AL54" s="242">
        <f>$E54*VMTCalc!AM174*VMTCalc!AM17</f>
        <v>0</v>
      </c>
      <c r="AM54" s="242">
        <f>$E54*VMTCalc!AN174*VMTCalc!AN17</f>
        <v>0</v>
      </c>
      <c r="AN54" s="242">
        <f>$E54*VMTCalc!AO174*VMTCalc!AO17</f>
        <v>0</v>
      </c>
      <c r="AO54" s="242">
        <f>$E54*VMTCalc!AP174*VMTCalc!AP17</f>
        <v>0</v>
      </c>
      <c r="AP54" s="242">
        <f>$E54*VMTCalc!AQ174*VMTCalc!AQ17</f>
        <v>0</v>
      </c>
      <c r="AQ54" s="242">
        <f>$E54*VMTCalc!AR174*VMTCalc!AR17</f>
        <v>0</v>
      </c>
      <c r="AR54" s="242">
        <f>$E54*VMTCalc!AS174*VMTCalc!AS17</f>
        <v>0</v>
      </c>
      <c r="AS54" s="242">
        <f>$E54*VMTCalc!AT174*VMTCalc!AT17</f>
        <v>0</v>
      </c>
      <c r="AT54" s="242">
        <f>$E54*VMTCalc!AU174*VMTCalc!AU17</f>
        <v>0</v>
      </c>
      <c r="AU54" s="242">
        <f>$E54*VMTCalc!AV174*VMTCalc!AV17</f>
        <v>0</v>
      </c>
      <c r="AV54" s="242">
        <f>$E54*VMTCalc!AW174*VMTCalc!AW17</f>
        <v>0</v>
      </c>
      <c r="AW54" s="242">
        <f>$E54*VMTCalc!AX174*VMTCalc!AX17</f>
        <v>0</v>
      </c>
    </row>
    <row r="55" spans="1:49" s="242" customFormat="1">
      <c r="A55" s="218" t="s">
        <v>198</v>
      </c>
      <c r="B55" s="767" t="str">
        <f t="shared" ref="B55:B68" si="11">B38</f>
        <v>030148</v>
      </c>
      <c r="C55" s="66" t="str">
        <f>INDEX(ProjectSummary!$C$6:$F$20,MATCH(B55,ProjectSummary!$C$6:$C$20,0),4)</f>
        <v>MILLS ROAD</v>
      </c>
      <c r="D55" s="66" t="str">
        <f>INDEX(ProjectSummary!$C$6:$F$20,MATCH(B55,ProjectSummary!$C$6:$C$20,0),3)</f>
        <v>Anson</v>
      </c>
      <c r="E55" s="200">
        <f>_xlfn.XLOOKUP(D55, RegionalCrashRate!$N$5:$R$5, RegionalCrashRate!$N$6:$R$6)</f>
        <v>2.063053097345133E-7</v>
      </c>
      <c r="F55" s="2"/>
      <c r="G55" s="2"/>
      <c r="H55" s="175">
        <f t="shared" si="7"/>
        <v>0.68916092644247806</v>
      </c>
      <c r="I55" s="242">
        <f>$E55*VMTCalc!J175*VMTCalc!J18</f>
        <v>0</v>
      </c>
      <c r="J55" s="242">
        <f>$E55*VMTCalc!K175*VMTCalc!K18</f>
        <v>0</v>
      </c>
      <c r="K55" s="242">
        <f>$E55*VMTCalc!L175*VMTCalc!L18</f>
        <v>0</v>
      </c>
      <c r="L55" s="242">
        <f>$E55*VMTCalc!M175*VMTCalc!M18</f>
        <v>0</v>
      </c>
      <c r="M55" s="242">
        <f>$E55*VMTCalc!N175*VMTCalc!N18</f>
        <v>0</v>
      </c>
      <c r="N55" s="242">
        <f>$E55*VMTCalc!O175*VMTCalc!O18</f>
        <v>0</v>
      </c>
      <c r="O55" s="242">
        <f>$E55*VMTCalc!P175*VMTCalc!P18</f>
        <v>0</v>
      </c>
      <c r="P55" s="242">
        <f>$E55*VMTCalc!Q175*VMTCalc!Q18</f>
        <v>0</v>
      </c>
      <c r="Q55" s="242">
        <f>$E55*VMTCalc!R175*VMTCalc!R18</f>
        <v>0</v>
      </c>
      <c r="R55" s="242">
        <f>$E55*VMTCalc!S175*VMTCalc!S18</f>
        <v>0</v>
      </c>
      <c r="S55" s="242">
        <f>$E55*VMTCalc!T175*VMTCalc!T18</f>
        <v>0</v>
      </c>
      <c r="T55" s="242">
        <f>$E55*VMTCalc!U175*VMTCalc!U18</f>
        <v>0</v>
      </c>
      <c r="U55" s="242">
        <f>$E55*VMTCalc!V175*VMTCalc!V18</f>
        <v>0</v>
      </c>
      <c r="V55" s="242">
        <f>$E55*VMTCalc!W175*VMTCalc!W18</f>
        <v>5.7430077203539827E-2</v>
      </c>
      <c r="W55" s="242">
        <f>$E55*VMTCalc!X175*VMTCalc!X18</f>
        <v>5.7430077203539827E-2</v>
      </c>
      <c r="X55" s="242">
        <f>$E55*VMTCalc!Y175*VMTCalc!Y18</f>
        <v>5.7430077203539827E-2</v>
      </c>
      <c r="Y55" s="242">
        <f>$E55*VMTCalc!Z175*VMTCalc!Z18</f>
        <v>5.7430077203539827E-2</v>
      </c>
      <c r="Z55" s="242">
        <f>$E55*VMTCalc!AA175*VMTCalc!AA18</f>
        <v>5.7430077203539827E-2</v>
      </c>
      <c r="AA55" s="242">
        <f>$E55*VMTCalc!AB175*VMTCalc!AB18</f>
        <v>5.7430077203539827E-2</v>
      </c>
      <c r="AB55" s="242">
        <f>$E55*VMTCalc!AC175*VMTCalc!AC18</f>
        <v>5.7430077203539827E-2</v>
      </c>
      <c r="AC55" s="242">
        <f>$E55*VMTCalc!AD175*VMTCalc!AD18</f>
        <v>5.7430077203539827E-2</v>
      </c>
      <c r="AD55" s="242">
        <f>$E55*VMTCalc!AE175*VMTCalc!AE18</f>
        <v>5.7430077203539827E-2</v>
      </c>
      <c r="AE55" s="242">
        <f>$E55*VMTCalc!AF175*VMTCalc!AF18</f>
        <v>5.7430077203539827E-2</v>
      </c>
      <c r="AF55" s="242">
        <f>$E55*VMTCalc!AG175*VMTCalc!AG18</f>
        <v>5.7430077203539827E-2</v>
      </c>
      <c r="AG55" s="242">
        <f>$E55*VMTCalc!AH175*VMTCalc!AH18</f>
        <v>5.7430077203539827E-2</v>
      </c>
      <c r="AH55" s="242">
        <f>$E55*VMTCalc!AI175*VMTCalc!AI18</f>
        <v>0</v>
      </c>
      <c r="AI55" s="242">
        <f>$E55*VMTCalc!AJ175*VMTCalc!AJ18</f>
        <v>0</v>
      </c>
      <c r="AJ55" s="242">
        <f>$E55*VMTCalc!AK175*VMTCalc!AK18</f>
        <v>0</v>
      </c>
      <c r="AK55" s="242">
        <f>$E55*VMTCalc!AL175*VMTCalc!AL18</f>
        <v>0</v>
      </c>
      <c r="AL55" s="242">
        <f>$E55*VMTCalc!AM175*VMTCalc!AM18</f>
        <v>0</v>
      </c>
      <c r="AM55" s="242">
        <f>$E55*VMTCalc!AN175*VMTCalc!AN18</f>
        <v>0</v>
      </c>
      <c r="AN55" s="242">
        <f>$E55*VMTCalc!AO175*VMTCalc!AO18</f>
        <v>0</v>
      </c>
      <c r="AO55" s="242">
        <f>$E55*VMTCalc!AP175*VMTCalc!AP18</f>
        <v>0</v>
      </c>
      <c r="AP55" s="242">
        <f>$E55*VMTCalc!AQ175*VMTCalc!AQ18</f>
        <v>0</v>
      </c>
      <c r="AQ55" s="242">
        <f>$E55*VMTCalc!AR175*VMTCalc!AR18</f>
        <v>0</v>
      </c>
      <c r="AR55" s="242">
        <f>$E55*VMTCalc!AS175*VMTCalc!AS18</f>
        <v>0</v>
      </c>
      <c r="AS55" s="242">
        <f>$E55*VMTCalc!AT175*VMTCalc!AT18</f>
        <v>0</v>
      </c>
      <c r="AT55" s="242">
        <f>$E55*VMTCalc!AU175*VMTCalc!AU18</f>
        <v>0</v>
      </c>
      <c r="AU55" s="242">
        <f>$E55*VMTCalc!AV175*VMTCalc!AV18</f>
        <v>0</v>
      </c>
      <c r="AV55" s="242">
        <f>$E55*VMTCalc!AW175*VMTCalc!AW18</f>
        <v>0</v>
      </c>
      <c r="AW55" s="242">
        <f>$E55*VMTCalc!AX175*VMTCalc!AX18</f>
        <v>0</v>
      </c>
    </row>
    <row r="56" spans="1:49" s="242" customFormat="1">
      <c r="A56" s="218" t="s">
        <v>198</v>
      </c>
      <c r="B56" s="767" t="str">
        <f t="shared" si="11"/>
        <v>030265</v>
      </c>
      <c r="C56" s="66" t="str">
        <f>INDEX(ProjectSummary!$C$6:$F$20,MATCH(B56,ProjectSummary!$C$6:$C$20,0),4)</f>
        <v>ROBINSON ROAD</v>
      </c>
      <c r="D56" s="66" t="str">
        <f>INDEX(ProjectSummary!$C$6:$F$20,MATCH(B56,ProjectSummary!$C$6:$C$20,0),3)</f>
        <v>Anson</v>
      </c>
      <c r="E56" s="200">
        <f>_xlfn.XLOOKUP(D56, RegionalCrashRate!$N$5:$R$5, RegionalCrashRate!$N$6:$R$6)</f>
        <v>2.063053097345133E-7</v>
      </c>
      <c r="F56" s="2"/>
      <c r="G56" s="2"/>
      <c r="H56" s="175">
        <f t="shared" si="7"/>
        <v>0.68916092644247806</v>
      </c>
      <c r="I56" s="242">
        <f>$E56*VMTCalc!J176*VMTCalc!J19</f>
        <v>0</v>
      </c>
      <c r="J56" s="242">
        <f>$E56*VMTCalc!K176*VMTCalc!K19</f>
        <v>0</v>
      </c>
      <c r="K56" s="242">
        <f>$E56*VMTCalc!L176*VMTCalc!L19</f>
        <v>0</v>
      </c>
      <c r="L56" s="242">
        <f>$E56*VMTCalc!M176*VMTCalc!M19</f>
        <v>0</v>
      </c>
      <c r="M56" s="242">
        <f>$E56*VMTCalc!N176*VMTCalc!N19</f>
        <v>0</v>
      </c>
      <c r="N56" s="242">
        <f>$E56*VMTCalc!O176*VMTCalc!O19</f>
        <v>0</v>
      </c>
      <c r="O56" s="242">
        <f>$E56*VMTCalc!P176*VMTCalc!P19</f>
        <v>0</v>
      </c>
      <c r="P56" s="242">
        <f>$E56*VMTCalc!Q176*VMTCalc!Q19</f>
        <v>0</v>
      </c>
      <c r="Q56" s="242">
        <f>$E56*VMTCalc!R176*VMTCalc!R19</f>
        <v>0</v>
      </c>
      <c r="R56" s="242">
        <f>$E56*VMTCalc!S176*VMTCalc!S19</f>
        <v>0</v>
      </c>
      <c r="S56" s="242">
        <f>$E56*VMTCalc!T176*VMTCalc!T19</f>
        <v>0</v>
      </c>
      <c r="T56" s="242">
        <f>$E56*VMTCalc!U176*VMTCalc!U19</f>
        <v>0</v>
      </c>
      <c r="U56" s="242">
        <f>$E56*VMTCalc!V176*VMTCalc!V19</f>
        <v>0</v>
      </c>
      <c r="V56" s="242">
        <f>$E56*VMTCalc!W176*VMTCalc!W19</f>
        <v>5.7430077203539827E-2</v>
      </c>
      <c r="W56" s="242">
        <f>$E56*VMTCalc!X176*VMTCalc!X19</f>
        <v>5.7430077203539827E-2</v>
      </c>
      <c r="X56" s="242">
        <f>$E56*VMTCalc!Y176*VMTCalc!Y19</f>
        <v>5.7430077203539827E-2</v>
      </c>
      <c r="Y56" s="242">
        <f>$E56*VMTCalc!Z176*VMTCalc!Z19</f>
        <v>5.7430077203539827E-2</v>
      </c>
      <c r="Z56" s="242">
        <f>$E56*VMTCalc!AA176*VMTCalc!AA19</f>
        <v>5.7430077203539827E-2</v>
      </c>
      <c r="AA56" s="242">
        <f>$E56*VMTCalc!AB176*VMTCalc!AB19</f>
        <v>5.7430077203539827E-2</v>
      </c>
      <c r="AB56" s="242">
        <f>$E56*VMTCalc!AC176*VMTCalc!AC19</f>
        <v>5.7430077203539827E-2</v>
      </c>
      <c r="AC56" s="242">
        <f>$E56*VMTCalc!AD176*VMTCalc!AD19</f>
        <v>5.7430077203539827E-2</v>
      </c>
      <c r="AD56" s="242">
        <f>$E56*VMTCalc!AE176*VMTCalc!AE19</f>
        <v>5.7430077203539827E-2</v>
      </c>
      <c r="AE56" s="242">
        <f>$E56*VMTCalc!AF176*VMTCalc!AF19</f>
        <v>5.7430077203539827E-2</v>
      </c>
      <c r="AF56" s="242">
        <f>$E56*VMTCalc!AG176*VMTCalc!AG19</f>
        <v>5.7430077203539827E-2</v>
      </c>
      <c r="AG56" s="242">
        <f>$E56*VMTCalc!AH176*VMTCalc!AH19</f>
        <v>5.7430077203539827E-2</v>
      </c>
      <c r="AH56" s="242">
        <f>$E56*VMTCalc!AI176*VMTCalc!AI19</f>
        <v>0</v>
      </c>
      <c r="AI56" s="242">
        <f>$E56*VMTCalc!AJ176*VMTCalc!AJ19</f>
        <v>0</v>
      </c>
      <c r="AJ56" s="242">
        <f>$E56*VMTCalc!AK176*VMTCalc!AK19</f>
        <v>0</v>
      </c>
      <c r="AK56" s="242">
        <f>$E56*VMTCalc!AL176*VMTCalc!AL19</f>
        <v>0</v>
      </c>
      <c r="AL56" s="242">
        <f>$E56*VMTCalc!AM176*VMTCalc!AM19</f>
        <v>0</v>
      </c>
      <c r="AM56" s="242">
        <f>$E56*VMTCalc!AN176*VMTCalc!AN19</f>
        <v>0</v>
      </c>
      <c r="AN56" s="242">
        <f>$E56*VMTCalc!AO176*VMTCalc!AO19</f>
        <v>0</v>
      </c>
      <c r="AO56" s="242">
        <f>$E56*VMTCalc!AP176*VMTCalc!AP19</f>
        <v>0</v>
      </c>
      <c r="AP56" s="242">
        <f>$E56*VMTCalc!AQ176*VMTCalc!AQ19</f>
        <v>0</v>
      </c>
      <c r="AQ56" s="242">
        <f>$E56*VMTCalc!AR176*VMTCalc!AR19</f>
        <v>0</v>
      </c>
      <c r="AR56" s="242">
        <f>$E56*VMTCalc!AS176*VMTCalc!AS19</f>
        <v>0</v>
      </c>
      <c r="AS56" s="242">
        <f>$E56*VMTCalc!AT176*VMTCalc!AT19</f>
        <v>0</v>
      </c>
      <c r="AT56" s="242">
        <f>$E56*VMTCalc!AU176*VMTCalc!AU19</f>
        <v>0</v>
      </c>
      <c r="AU56" s="242">
        <f>$E56*VMTCalc!AV176*VMTCalc!AV19</f>
        <v>0</v>
      </c>
      <c r="AV56" s="242">
        <f>$E56*VMTCalc!AW176*VMTCalc!AW19</f>
        <v>0</v>
      </c>
      <c r="AW56" s="242">
        <f>$E56*VMTCalc!AX176*VMTCalc!AX19</f>
        <v>0</v>
      </c>
    </row>
    <row r="57" spans="1:49" s="242" customFormat="1">
      <c r="A57" s="218" t="s">
        <v>198</v>
      </c>
      <c r="B57" s="767">
        <f t="shared" si="11"/>
        <v>830106</v>
      </c>
      <c r="C57" s="66" t="str">
        <f>INDEX(ProjectSummary!$C$6:$F$20,MATCH(B57,ProjectSummary!$C$6:$C$20,0),4)</f>
        <v>BOGGER HOLLAR ROAD</v>
      </c>
      <c r="D57" s="66" t="str">
        <f>INDEX(ProjectSummary!$C$6:$F$20,MATCH(B57,ProjectSummary!$C$6:$C$20,0),3)</f>
        <v>Stanly</v>
      </c>
      <c r="E57" s="200">
        <f>_xlfn.XLOOKUP(D57, RegionalCrashRate!$N$5:$R$5, RegionalCrashRate!$N$6:$R$6)</f>
        <v>2.1031746031746032E-7</v>
      </c>
      <c r="F57" s="2"/>
      <c r="G57" s="2"/>
      <c r="H57" s="175">
        <f t="shared" si="7"/>
        <v>0.19759597799999995</v>
      </c>
      <c r="I57" s="242">
        <f>$E57*VMTCalc!J177*VMTCalc!J20</f>
        <v>0</v>
      </c>
      <c r="J57" s="242">
        <f>$E57*VMTCalc!K177*VMTCalc!K20</f>
        <v>0</v>
      </c>
      <c r="K57" s="242">
        <f>$E57*VMTCalc!L177*VMTCalc!L20</f>
        <v>0</v>
      </c>
      <c r="L57" s="242">
        <f>$E57*VMTCalc!M177*VMTCalc!M20</f>
        <v>0</v>
      </c>
      <c r="M57" s="242">
        <f>$E57*VMTCalc!N177*VMTCalc!N20</f>
        <v>0</v>
      </c>
      <c r="N57" s="242">
        <f>$E57*VMTCalc!O177*VMTCalc!O20</f>
        <v>0</v>
      </c>
      <c r="O57" s="242">
        <f>$E57*VMTCalc!P177*VMTCalc!P20</f>
        <v>0</v>
      </c>
      <c r="P57" s="242">
        <f>$E57*VMTCalc!Q177*VMTCalc!Q20</f>
        <v>0</v>
      </c>
      <c r="Q57" s="242">
        <f>$E57*VMTCalc!R177*VMTCalc!R20</f>
        <v>0</v>
      </c>
      <c r="R57" s="242">
        <f>$E57*VMTCalc!S177*VMTCalc!S20</f>
        <v>0</v>
      </c>
      <c r="S57" s="242">
        <f>$E57*VMTCalc!T177*VMTCalc!T20</f>
        <v>0</v>
      </c>
      <c r="T57" s="242">
        <f>$E57*VMTCalc!U177*VMTCalc!U20</f>
        <v>0</v>
      </c>
      <c r="U57" s="242">
        <f>$E57*VMTCalc!V177*VMTCalc!V20</f>
        <v>0</v>
      </c>
      <c r="V57" s="242">
        <f>$E57*VMTCalc!W177*VMTCalc!W20</f>
        <v>1.64663315E-2</v>
      </c>
      <c r="W57" s="242">
        <f>$E57*VMTCalc!X177*VMTCalc!X20</f>
        <v>1.64663315E-2</v>
      </c>
      <c r="X57" s="242">
        <f>$E57*VMTCalc!Y177*VMTCalc!Y20</f>
        <v>1.64663315E-2</v>
      </c>
      <c r="Y57" s="242">
        <f>$E57*VMTCalc!Z177*VMTCalc!Z20</f>
        <v>1.64663315E-2</v>
      </c>
      <c r="Z57" s="242">
        <f>$E57*VMTCalc!AA177*VMTCalc!AA20</f>
        <v>1.64663315E-2</v>
      </c>
      <c r="AA57" s="242">
        <f>$E57*VMTCalc!AB177*VMTCalc!AB20</f>
        <v>1.64663315E-2</v>
      </c>
      <c r="AB57" s="242">
        <f>$E57*VMTCalc!AC177*VMTCalc!AC20</f>
        <v>1.64663315E-2</v>
      </c>
      <c r="AC57" s="242">
        <f>$E57*VMTCalc!AD177*VMTCalc!AD20</f>
        <v>1.64663315E-2</v>
      </c>
      <c r="AD57" s="242">
        <f>$E57*VMTCalc!AE177*VMTCalc!AE20</f>
        <v>1.64663315E-2</v>
      </c>
      <c r="AE57" s="242">
        <f>$E57*VMTCalc!AF177*VMTCalc!AF20</f>
        <v>1.64663315E-2</v>
      </c>
      <c r="AF57" s="242">
        <f>$E57*VMTCalc!AG177*VMTCalc!AG20</f>
        <v>1.64663315E-2</v>
      </c>
      <c r="AG57" s="242">
        <f>$E57*VMTCalc!AH177*VMTCalc!AH20</f>
        <v>1.64663315E-2</v>
      </c>
      <c r="AH57" s="242">
        <f>$E57*VMTCalc!AI177*VMTCalc!AI20</f>
        <v>0</v>
      </c>
      <c r="AI57" s="242">
        <f>$E57*VMTCalc!AJ177*VMTCalc!AJ20</f>
        <v>0</v>
      </c>
      <c r="AJ57" s="242">
        <f>$E57*VMTCalc!AK177*VMTCalc!AK20</f>
        <v>0</v>
      </c>
      <c r="AK57" s="242">
        <f>$E57*VMTCalc!AL177*VMTCalc!AL20</f>
        <v>0</v>
      </c>
      <c r="AL57" s="242">
        <f>$E57*VMTCalc!AM177*VMTCalc!AM20</f>
        <v>0</v>
      </c>
      <c r="AM57" s="242">
        <f>$E57*VMTCalc!AN177*VMTCalc!AN20</f>
        <v>0</v>
      </c>
      <c r="AN57" s="242">
        <f>$E57*VMTCalc!AO177*VMTCalc!AO20</f>
        <v>0</v>
      </c>
      <c r="AO57" s="242">
        <f>$E57*VMTCalc!AP177*VMTCalc!AP20</f>
        <v>0</v>
      </c>
      <c r="AP57" s="242">
        <f>$E57*VMTCalc!AQ177*VMTCalc!AQ20</f>
        <v>0</v>
      </c>
      <c r="AQ57" s="242">
        <f>$E57*VMTCalc!AR177*VMTCalc!AR20</f>
        <v>0</v>
      </c>
      <c r="AR57" s="242">
        <f>$E57*VMTCalc!AS177*VMTCalc!AS20</f>
        <v>0</v>
      </c>
      <c r="AS57" s="242">
        <f>$E57*VMTCalc!AT177*VMTCalc!AT20</f>
        <v>0</v>
      </c>
      <c r="AT57" s="242">
        <f>$E57*VMTCalc!AU177*VMTCalc!AU20</f>
        <v>0</v>
      </c>
      <c r="AU57" s="242">
        <f>$E57*VMTCalc!AV177*VMTCalc!AV20</f>
        <v>0</v>
      </c>
      <c r="AV57" s="242">
        <f>$E57*VMTCalc!AW177*VMTCalc!AW20</f>
        <v>0</v>
      </c>
      <c r="AW57" s="242">
        <f>$E57*VMTCalc!AX177*VMTCalc!AX20</f>
        <v>0</v>
      </c>
    </row>
    <row r="58" spans="1:49" s="242" customFormat="1">
      <c r="A58" s="218" t="s">
        <v>198</v>
      </c>
      <c r="B58" s="767">
        <f t="shared" si="11"/>
        <v>830081</v>
      </c>
      <c r="C58" s="66" t="str">
        <f>INDEX(ProjectSummary!$C$6:$F$20,MATCH(B58,ProjectSummary!$C$6:$C$20,0),4)</f>
        <v>BRIDGE ROAD</v>
      </c>
      <c r="D58" s="66" t="str">
        <f>INDEX(ProjectSummary!$C$6:$F$20,MATCH(B58,ProjectSummary!$C$6:$C$20,0),3)</f>
        <v>Stanly</v>
      </c>
      <c r="E58" s="200">
        <f>_xlfn.XLOOKUP(D58, RegionalCrashRate!$N$5:$R$5, RegionalCrashRate!$N$6:$R$6)</f>
        <v>2.1031746031746032E-7</v>
      </c>
      <c r="F58" s="2"/>
      <c r="G58" s="2"/>
      <c r="H58" s="175">
        <f t="shared" si="7"/>
        <v>1.1592297376</v>
      </c>
      <c r="I58" s="242">
        <f>$E58*VMTCalc!J178*VMTCalc!J21</f>
        <v>0</v>
      </c>
      <c r="J58" s="242">
        <f>$E58*VMTCalc!K178*VMTCalc!K21</f>
        <v>0</v>
      </c>
      <c r="K58" s="242">
        <f>$E58*VMTCalc!L178*VMTCalc!L21</f>
        <v>0</v>
      </c>
      <c r="L58" s="242">
        <f>$E58*VMTCalc!M178*VMTCalc!M21</f>
        <v>0</v>
      </c>
      <c r="M58" s="242">
        <f>$E58*VMTCalc!N178*VMTCalc!N21</f>
        <v>0</v>
      </c>
      <c r="N58" s="242">
        <f>$E58*VMTCalc!O178*VMTCalc!O21</f>
        <v>0</v>
      </c>
      <c r="O58" s="242">
        <f>$E58*VMTCalc!P178*VMTCalc!P21</f>
        <v>0</v>
      </c>
      <c r="P58" s="242">
        <f>$E58*VMTCalc!Q178*VMTCalc!Q21</f>
        <v>0</v>
      </c>
      <c r="Q58" s="242">
        <f>$E58*VMTCalc!R178*VMTCalc!R21</f>
        <v>0</v>
      </c>
      <c r="R58" s="242">
        <f>$E58*VMTCalc!S178*VMTCalc!S21</f>
        <v>0</v>
      </c>
      <c r="S58" s="242">
        <f>$E58*VMTCalc!T178*VMTCalc!T21</f>
        <v>0</v>
      </c>
      <c r="T58" s="242">
        <f>$E58*VMTCalc!U178*VMTCalc!U21</f>
        <v>0</v>
      </c>
      <c r="U58" s="242">
        <f>$E58*VMTCalc!V178*VMTCalc!V21</f>
        <v>0</v>
      </c>
      <c r="V58" s="242">
        <f>$E58*VMTCalc!W178*VMTCalc!W21</f>
        <v>9.6602478133333336E-2</v>
      </c>
      <c r="W58" s="242">
        <f>$E58*VMTCalc!X178*VMTCalc!X21</f>
        <v>9.6602478133333336E-2</v>
      </c>
      <c r="X58" s="242">
        <f>$E58*VMTCalc!Y178*VMTCalc!Y21</f>
        <v>9.6602478133333336E-2</v>
      </c>
      <c r="Y58" s="242">
        <f>$E58*VMTCalc!Z178*VMTCalc!Z21</f>
        <v>9.6602478133333336E-2</v>
      </c>
      <c r="Z58" s="242">
        <f>$E58*VMTCalc!AA178*VMTCalc!AA21</f>
        <v>9.6602478133333336E-2</v>
      </c>
      <c r="AA58" s="242">
        <f>$E58*VMTCalc!AB178*VMTCalc!AB21</f>
        <v>9.6602478133333336E-2</v>
      </c>
      <c r="AB58" s="242">
        <f>$E58*VMTCalc!AC178*VMTCalc!AC21</f>
        <v>9.6602478133333336E-2</v>
      </c>
      <c r="AC58" s="242">
        <f>$E58*VMTCalc!AD178*VMTCalc!AD21</f>
        <v>9.6602478133333336E-2</v>
      </c>
      <c r="AD58" s="242">
        <f>$E58*VMTCalc!AE178*VMTCalc!AE21</f>
        <v>9.6602478133333336E-2</v>
      </c>
      <c r="AE58" s="242">
        <f>$E58*VMTCalc!AF178*VMTCalc!AF21</f>
        <v>9.6602478133333336E-2</v>
      </c>
      <c r="AF58" s="242">
        <f>$E58*VMTCalc!AG178*VMTCalc!AG21</f>
        <v>9.6602478133333336E-2</v>
      </c>
      <c r="AG58" s="242">
        <f>$E58*VMTCalc!AH178*VMTCalc!AH21</f>
        <v>9.6602478133333336E-2</v>
      </c>
      <c r="AH58" s="242">
        <f>$E58*VMTCalc!AI178*VMTCalc!AI21</f>
        <v>0</v>
      </c>
      <c r="AI58" s="242">
        <f>$E58*VMTCalc!AJ178*VMTCalc!AJ21</f>
        <v>0</v>
      </c>
      <c r="AJ58" s="242">
        <f>$E58*VMTCalc!AK178*VMTCalc!AK21</f>
        <v>0</v>
      </c>
      <c r="AK58" s="242">
        <f>$E58*VMTCalc!AL178*VMTCalc!AL21</f>
        <v>0</v>
      </c>
      <c r="AL58" s="242">
        <f>$E58*VMTCalc!AM178*VMTCalc!AM21</f>
        <v>0</v>
      </c>
      <c r="AM58" s="242">
        <f>$E58*VMTCalc!AN178*VMTCalc!AN21</f>
        <v>0</v>
      </c>
      <c r="AN58" s="242">
        <f>$E58*VMTCalc!AO178*VMTCalc!AO21</f>
        <v>0</v>
      </c>
      <c r="AO58" s="242">
        <f>$E58*VMTCalc!AP178*VMTCalc!AP21</f>
        <v>0</v>
      </c>
      <c r="AP58" s="242">
        <f>$E58*VMTCalc!AQ178*VMTCalc!AQ21</f>
        <v>0</v>
      </c>
      <c r="AQ58" s="242">
        <f>$E58*VMTCalc!AR178*VMTCalc!AR21</f>
        <v>0</v>
      </c>
      <c r="AR58" s="242">
        <f>$E58*VMTCalc!AS178*VMTCalc!AS21</f>
        <v>0</v>
      </c>
      <c r="AS58" s="242">
        <f>$E58*VMTCalc!AT178*VMTCalc!AT21</f>
        <v>0</v>
      </c>
      <c r="AT58" s="242">
        <f>$E58*VMTCalc!AU178*VMTCalc!AU21</f>
        <v>0</v>
      </c>
      <c r="AU58" s="242">
        <f>$E58*VMTCalc!AV178*VMTCalc!AV21</f>
        <v>0</v>
      </c>
      <c r="AV58" s="242">
        <f>$E58*VMTCalc!AW178*VMTCalc!AW21</f>
        <v>0</v>
      </c>
      <c r="AW58" s="242">
        <f>$E58*VMTCalc!AX178*VMTCalc!AX21</f>
        <v>0</v>
      </c>
    </row>
    <row r="59" spans="1:49" s="242" customFormat="1">
      <c r="A59" s="218" t="s">
        <v>198</v>
      </c>
      <c r="B59" s="767">
        <f t="shared" si="11"/>
        <v>830200</v>
      </c>
      <c r="C59" s="66" t="str">
        <f>INDEX(ProjectSummary!$C$6:$F$20,MATCH(B59,ProjectSummary!$C$6:$C$20,0),4)</f>
        <v>BRIDGE PORT ROAD</v>
      </c>
      <c r="D59" s="66" t="str">
        <f>INDEX(ProjectSummary!$C$6:$F$20,MATCH(B59,ProjectSummary!$C$6:$C$20,0),3)</f>
        <v>Stanly</v>
      </c>
      <c r="E59" s="200">
        <f>_xlfn.XLOOKUP(D59, RegionalCrashRate!$N$5:$R$5, RegionalCrashRate!$N$6:$R$6)</f>
        <v>2.1031746031746032E-7</v>
      </c>
      <c r="F59" s="2"/>
      <c r="G59" s="2"/>
      <c r="H59" s="175">
        <f t="shared" si="7"/>
        <v>4.3910217333333328E-2</v>
      </c>
      <c r="I59" s="242">
        <f>$E59*VMTCalc!J179*VMTCalc!J22</f>
        <v>0</v>
      </c>
      <c r="J59" s="242">
        <f>$E59*VMTCalc!K179*VMTCalc!K22</f>
        <v>0</v>
      </c>
      <c r="K59" s="242">
        <f>$E59*VMTCalc!L179*VMTCalc!L22</f>
        <v>0</v>
      </c>
      <c r="L59" s="242">
        <f>$E59*VMTCalc!M179*VMTCalc!M22</f>
        <v>0</v>
      </c>
      <c r="M59" s="242">
        <f>$E59*VMTCalc!N179*VMTCalc!N22</f>
        <v>0</v>
      </c>
      <c r="N59" s="242">
        <f>$E59*VMTCalc!O179*VMTCalc!O22</f>
        <v>0</v>
      </c>
      <c r="O59" s="242">
        <f>$E59*VMTCalc!P179*VMTCalc!P22</f>
        <v>0</v>
      </c>
      <c r="P59" s="242">
        <f>$E59*VMTCalc!Q179*VMTCalc!Q22</f>
        <v>0</v>
      </c>
      <c r="Q59" s="242">
        <f>$E59*VMTCalc!R179*VMTCalc!R22</f>
        <v>0</v>
      </c>
      <c r="R59" s="242">
        <f>$E59*VMTCalc!S179*VMTCalc!S22</f>
        <v>0</v>
      </c>
      <c r="S59" s="242">
        <f>$E59*VMTCalc!T179*VMTCalc!T22</f>
        <v>0</v>
      </c>
      <c r="T59" s="242">
        <f>$E59*VMTCalc!U179*VMTCalc!U22</f>
        <v>0</v>
      </c>
      <c r="U59" s="242">
        <f>$E59*VMTCalc!V179*VMTCalc!V22</f>
        <v>0</v>
      </c>
      <c r="V59" s="242">
        <f>$E59*VMTCalc!W179*VMTCalc!W22</f>
        <v>3.6591847777777777E-3</v>
      </c>
      <c r="W59" s="242">
        <f>$E59*VMTCalc!X179*VMTCalc!X22</f>
        <v>3.6591847777777777E-3</v>
      </c>
      <c r="X59" s="242">
        <f>$E59*VMTCalc!Y179*VMTCalc!Y22</f>
        <v>3.6591847777777777E-3</v>
      </c>
      <c r="Y59" s="242">
        <f>$E59*VMTCalc!Z179*VMTCalc!Z22</f>
        <v>3.6591847777777777E-3</v>
      </c>
      <c r="Z59" s="242">
        <f>$E59*VMTCalc!AA179*VMTCalc!AA22</f>
        <v>3.6591847777777777E-3</v>
      </c>
      <c r="AA59" s="242">
        <f>$E59*VMTCalc!AB179*VMTCalc!AB22</f>
        <v>3.6591847777777777E-3</v>
      </c>
      <c r="AB59" s="242">
        <f>$E59*VMTCalc!AC179*VMTCalc!AC22</f>
        <v>3.6591847777777777E-3</v>
      </c>
      <c r="AC59" s="242">
        <f>$E59*VMTCalc!AD179*VMTCalc!AD22</f>
        <v>3.6591847777777777E-3</v>
      </c>
      <c r="AD59" s="242">
        <f>$E59*VMTCalc!AE179*VMTCalc!AE22</f>
        <v>3.6591847777777777E-3</v>
      </c>
      <c r="AE59" s="242">
        <f>$E59*VMTCalc!AF179*VMTCalc!AF22</f>
        <v>3.6591847777777777E-3</v>
      </c>
      <c r="AF59" s="242">
        <f>$E59*VMTCalc!AG179*VMTCalc!AG22</f>
        <v>3.6591847777777777E-3</v>
      </c>
      <c r="AG59" s="242">
        <f>$E59*VMTCalc!AH179*VMTCalc!AH22</f>
        <v>3.6591847777777777E-3</v>
      </c>
      <c r="AH59" s="242">
        <f>$E59*VMTCalc!AI179*VMTCalc!AI22</f>
        <v>0</v>
      </c>
      <c r="AI59" s="242">
        <f>$E59*VMTCalc!AJ179*VMTCalc!AJ22</f>
        <v>0</v>
      </c>
      <c r="AJ59" s="242">
        <f>$E59*VMTCalc!AK179*VMTCalc!AK22</f>
        <v>0</v>
      </c>
      <c r="AK59" s="242">
        <f>$E59*VMTCalc!AL179*VMTCalc!AL22</f>
        <v>0</v>
      </c>
      <c r="AL59" s="242">
        <f>$E59*VMTCalc!AM179*VMTCalc!AM22</f>
        <v>0</v>
      </c>
      <c r="AM59" s="242">
        <f>$E59*VMTCalc!AN179*VMTCalc!AN22</f>
        <v>0</v>
      </c>
      <c r="AN59" s="242">
        <f>$E59*VMTCalc!AO179*VMTCalc!AO22</f>
        <v>0</v>
      </c>
      <c r="AO59" s="242">
        <f>$E59*VMTCalc!AP179*VMTCalc!AP22</f>
        <v>0</v>
      </c>
      <c r="AP59" s="242">
        <f>$E59*VMTCalc!AQ179*VMTCalc!AQ22</f>
        <v>0</v>
      </c>
      <c r="AQ59" s="242">
        <f>$E59*VMTCalc!AR179*VMTCalc!AR22</f>
        <v>0</v>
      </c>
      <c r="AR59" s="242">
        <f>$E59*VMTCalc!AS179*VMTCalc!AS22</f>
        <v>0</v>
      </c>
      <c r="AS59" s="242">
        <f>$E59*VMTCalc!AT179*VMTCalc!AT22</f>
        <v>0</v>
      </c>
      <c r="AT59" s="242">
        <f>$E59*VMTCalc!AU179*VMTCalc!AU22</f>
        <v>0</v>
      </c>
      <c r="AU59" s="242">
        <f>$E59*VMTCalc!AV179*VMTCalc!AV22</f>
        <v>0</v>
      </c>
      <c r="AV59" s="242">
        <f>$E59*VMTCalc!AW179*VMTCalc!AW22</f>
        <v>0</v>
      </c>
      <c r="AW59" s="242">
        <f>$E59*VMTCalc!AX179*VMTCalc!AX22</f>
        <v>0</v>
      </c>
    </row>
    <row r="60" spans="1:49">
      <c r="A60" s="218" t="s">
        <v>198</v>
      </c>
      <c r="B60" s="767">
        <f t="shared" si="11"/>
        <v>120173</v>
      </c>
      <c r="C60" s="66" t="str">
        <f>INDEX(ProjectSummary!$C$6:$F$20,MATCH(B60,ProjectSummary!$C$6:$C$20,0),4)</f>
        <v>PEACH ORCHARD ROAD</v>
      </c>
      <c r="D60" s="66" t="str">
        <f>INDEX(ProjectSummary!$C$6:$F$20,MATCH(B60,ProjectSummary!$C$6:$C$20,0),3)</f>
        <v>Cabarrus</v>
      </c>
      <c r="E60" s="200">
        <f>_xlfn.XLOOKUP(D60, RegionalCrashRate!$N$5:$R$5, RegionalCrashRate!$N$6:$R$6)</f>
        <v>1.527480371163455E-7</v>
      </c>
      <c r="H60" s="175">
        <f t="shared" si="7"/>
        <v>1.7093487770038545</v>
      </c>
      <c r="I60" s="242">
        <f>$E60*VMTCalc!J180*VMTCalc!J23</f>
        <v>0</v>
      </c>
      <c r="J60" s="242">
        <f>$E60*VMTCalc!K180*VMTCalc!K23</f>
        <v>0</v>
      </c>
      <c r="K60" s="242">
        <f>$E60*VMTCalc!L180*VMTCalc!L23</f>
        <v>0</v>
      </c>
      <c r="L60" s="242">
        <f>$E60*VMTCalc!M180*VMTCalc!M23</f>
        <v>0</v>
      </c>
      <c r="M60" s="242">
        <f>$E60*VMTCalc!N180*VMTCalc!N23</f>
        <v>0</v>
      </c>
      <c r="N60" s="242">
        <f>$E60*VMTCalc!O180*VMTCalc!O23</f>
        <v>0</v>
      </c>
      <c r="O60" s="242">
        <f>$E60*VMTCalc!P180*VMTCalc!P23</f>
        <v>0</v>
      </c>
      <c r="P60" s="242">
        <f>$E60*VMTCalc!Q180*VMTCalc!Q23</f>
        <v>0</v>
      </c>
      <c r="Q60" s="242">
        <f>$E60*VMTCalc!R180*VMTCalc!R23</f>
        <v>0</v>
      </c>
      <c r="R60" s="242">
        <f>$E60*VMTCalc!S180*VMTCalc!S23</f>
        <v>0</v>
      </c>
      <c r="S60" s="242">
        <f>$E60*VMTCalc!T180*VMTCalc!T23</f>
        <v>0</v>
      </c>
      <c r="T60" s="242">
        <f>$E60*VMTCalc!U180*VMTCalc!U23</f>
        <v>0</v>
      </c>
      <c r="U60" s="242">
        <f>$E60*VMTCalc!V180*VMTCalc!V23</f>
        <v>0</v>
      </c>
      <c r="V60" s="242">
        <f>$E60*VMTCalc!W180*VMTCalc!W23</f>
        <v>0.14244573141698791</v>
      </c>
      <c r="W60" s="242">
        <f>$E60*VMTCalc!X180*VMTCalc!X23</f>
        <v>0.14244573141698791</v>
      </c>
      <c r="X60" s="242">
        <f>$E60*VMTCalc!Y180*VMTCalc!Y23</f>
        <v>0.14244573141698791</v>
      </c>
      <c r="Y60" s="242">
        <f>$E60*VMTCalc!Z180*VMTCalc!Z23</f>
        <v>0.14244573141698791</v>
      </c>
      <c r="Z60" s="242">
        <f>$E60*VMTCalc!AA180*VMTCalc!AA23</f>
        <v>0.14244573141698791</v>
      </c>
      <c r="AA60" s="242">
        <f>$E60*VMTCalc!AB180*VMTCalc!AB23</f>
        <v>0.14244573141698791</v>
      </c>
      <c r="AB60" s="242">
        <f>$E60*VMTCalc!AC180*VMTCalc!AC23</f>
        <v>0.14244573141698791</v>
      </c>
      <c r="AC60" s="242">
        <f>$E60*VMTCalc!AD180*VMTCalc!AD23</f>
        <v>0.14244573141698791</v>
      </c>
      <c r="AD60" s="242">
        <f>$E60*VMTCalc!AE180*VMTCalc!AE23</f>
        <v>0.14244573141698791</v>
      </c>
      <c r="AE60" s="242">
        <f>$E60*VMTCalc!AF180*VMTCalc!AF23</f>
        <v>0.14244573141698791</v>
      </c>
      <c r="AF60" s="242">
        <f>$E60*VMTCalc!AG180*VMTCalc!AG23</f>
        <v>0.14244573141698791</v>
      </c>
      <c r="AG60" s="242">
        <f>$E60*VMTCalc!AH180*VMTCalc!AH23</f>
        <v>0.14244573141698791</v>
      </c>
      <c r="AH60" s="242">
        <f>$E60*VMTCalc!AI180*VMTCalc!AI23</f>
        <v>0</v>
      </c>
      <c r="AI60" s="242">
        <f>$E60*VMTCalc!AJ180*VMTCalc!AJ23</f>
        <v>0</v>
      </c>
      <c r="AJ60" s="242">
        <f>$E60*VMTCalc!AK180*VMTCalc!AK23</f>
        <v>0</v>
      </c>
      <c r="AK60" s="242">
        <f>$E60*VMTCalc!AL180*VMTCalc!AL23</f>
        <v>0</v>
      </c>
      <c r="AL60" s="242">
        <f>$E60*VMTCalc!AM180*VMTCalc!AM23</f>
        <v>0</v>
      </c>
      <c r="AM60" s="242">
        <f>$E60*VMTCalc!AN180*VMTCalc!AN23</f>
        <v>0</v>
      </c>
      <c r="AN60" s="242">
        <f>$E60*VMTCalc!AO180*VMTCalc!AO23</f>
        <v>0</v>
      </c>
      <c r="AO60" s="242">
        <f>$E60*VMTCalc!AP180*VMTCalc!AP23</f>
        <v>0</v>
      </c>
      <c r="AP60" s="242">
        <f>$E60*VMTCalc!AQ180*VMTCalc!AQ23</f>
        <v>0</v>
      </c>
      <c r="AQ60" s="242">
        <f>$E60*VMTCalc!AR180*VMTCalc!AR23</f>
        <v>0</v>
      </c>
      <c r="AR60" s="242">
        <f>$E60*VMTCalc!AS180*VMTCalc!AS23</f>
        <v>0</v>
      </c>
      <c r="AS60" s="242">
        <f>$E60*VMTCalc!AT180*VMTCalc!AT23</f>
        <v>0</v>
      </c>
      <c r="AT60" s="242">
        <f>$E60*VMTCalc!AU180*VMTCalc!AU23</f>
        <v>0</v>
      </c>
      <c r="AU60" s="242">
        <f>$E60*VMTCalc!AV180*VMTCalc!AV23</f>
        <v>0</v>
      </c>
      <c r="AV60" s="242">
        <f>$E60*VMTCalc!AW180*VMTCalc!AW23</f>
        <v>0</v>
      </c>
      <c r="AW60" s="242">
        <f>$E60*VMTCalc!AX180*VMTCalc!AX23</f>
        <v>0</v>
      </c>
    </row>
    <row r="61" spans="1:49">
      <c r="A61" s="218" t="s">
        <v>198</v>
      </c>
      <c r="B61" s="767">
        <f t="shared" si="11"/>
        <v>890074</v>
      </c>
      <c r="C61" s="66" t="str">
        <f>INDEX(ProjectSummary!$C$6:$F$20,MATCH(B61,ProjectSummary!$C$6:$C$20,0),4)</f>
        <v>MONROE-ANSONVILLE ROAD</v>
      </c>
      <c r="D61" s="66" t="str">
        <f>INDEX(ProjectSummary!$C$6:$F$20,MATCH(B61,ProjectSummary!$C$6:$C$20,0),3)</f>
        <v>Union</v>
      </c>
      <c r="E61" s="200">
        <f>_xlfn.XLOOKUP(D61, RegionalCrashRate!$N$5:$R$5, RegionalCrashRate!$N$6:$R$6)</f>
        <v>2.5097276264591439E-7</v>
      </c>
      <c r="H61" s="175">
        <f t="shared" si="7"/>
        <v>1.8339390308171202</v>
      </c>
      <c r="I61" s="242">
        <f>$E61*VMTCalc!J181*VMTCalc!J24</f>
        <v>0</v>
      </c>
      <c r="J61" s="242">
        <f>$E61*VMTCalc!K181*VMTCalc!K24</f>
        <v>0</v>
      </c>
      <c r="K61" s="242">
        <f>$E61*VMTCalc!L181*VMTCalc!L24</f>
        <v>0</v>
      </c>
      <c r="L61" s="242">
        <f>$E61*VMTCalc!M181*VMTCalc!M24</f>
        <v>0</v>
      </c>
      <c r="M61" s="242">
        <f>$E61*VMTCalc!N181*VMTCalc!N24</f>
        <v>0</v>
      </c>
      <c r="N61" s="242">
        <f>$E61*VMTCalc!O181*VMTCalc!O24</f>
        <v>0</v>
      </c>
      <c r="O61" s="242">
        <f>$E61*VMTCalc!P181*VMTCalc!P24</f>
        <v>0</v>
      </c>
      <c r="P61" s="242">
        <f>$E61*VMTCalc!Q181*VMTCalc!Q24</f>
        <v>0</v>
      </c>
      <c r="Q61" s="242">
        <f>$E61*VMTCalc!R181*VMTCalc!R24</f>
        <v>0</v>
      </c>
      <c r="R61" s="242">
        <f>$E61*VMTCalc!S181*VMTCalc!S24</f>
        <v>0</v>
      </c>
      <c r="S61" s="242">
        <f>$E61*VMTCalc!T181*VMTCalc!T24</f>
        <v>0</v>
      </c>
      <c r="T61" s="242">
        <f>$E61*VMTCalc!U181*VMTCalc!U24</f>
        <v>0</v>
      </c>
      <c r="U61" s="242">
        <f>$E61*VMTCalc!V181*VMTCalc!V24</f>
        <v>0</v>
      </c>
      <c r="V61" s="242">
        <f>$E61*VMTCalc!W181*VMTCalc!W24</f>
        <v>0.15282825256809338</v>
      </c>
      <c r="W61" s="242">
        <f>$E61*VMTCalc!X181*VMTCalc!X24</f>
        <v>0.15282825256809338</v>
      </c>
      <c r="X61" s="242">
        <f>$E61*VMTCalc!Y181*VMTCalc!Y24</f>
        <v>0.15282825256809338</v>
      </c>
      <c r="Y61" s="242">
        <f>$E61*VMTCalc!Z181*VMTCalc!Z24</f>
        <v>0.15282825256809338</v>
      </c>
      <c r="Z61" s="242">
        <f>$E61*VMTCalc!AA181*VMTCalc!AA24</f>
        <v>0.15282825256809338</v>
      </c>
      <c r="AA61" s="242">
        <f>$E61*VMTCalc!AB181*VMTCalc!AB24</f>
        <v>0.15282825256809338</v>
      </c>
      <c r="AB61" s="242">
        <f>$E61*VMTCalc!AC181*VMTCalc!AC24</f>
        <v>0.15282825256809338</v>
      </c>
      <c r="AC61" s="242">
        <f>$E61*VMTCalc!AD181*VMTCalc!AD24</f>
        <v>0.15282825256809338</v>
      </c>
      <c r="AD61" s="242">
        <f>$E61*VMTCalc!AE181*VMTCalc!AE24</f>
        <v>0.15282825256809338</v>
      </c>
      <c r="AE61" s="242">
        <f>$E61*VMTCalc!AF181*VMTCalc!AF24</f>
        <v>0.15282825256809338</v>
      </c>
      <c r="AF61" s="242">
        <f>$E61*VMTCalc!AG181*VMTCalc!AG24</f>
        <v>0.15282825256809338</v>
      </c>
      <c r="AG61" s="242">
        <f>$E61*VMTCalc!AH181*VMTCalc!AH24</f>
        <v>0.15282825256809338</v>
      </c>
      <c r="AH61" s="242">
        <f>$E61*VMTCalc!AI181*VMTCalc!AI24</f>
        <v>0</v>
      </c>
      <c r="AI61" s="242">
        <f>$E61*VMTCalc!AJ181*VMTCalc!AJ24</f>
        <v>0</v>
      </c>
      <c r="AJ61" s="242">
        <f>$E61*VMTCalc!AK181*VMTCalc!AK24</f>
        <v>0</v>
      </c>
      <c r="AK61" s="242">
        <f>$E61*VMTCalc!AL181*VMTCalc!AL24</f>
        <v>0</v>
      </c>
      <c r="AL61" s="242">
        <f>$E61*VMTCalc!AM181*VMTCalc!AM24</f>
        <v>0</v>
      </c>
      <c r="AM61" s="242">
        <f>$E61*VMTCalc!AN181*VMTCalc!AN24</f>
        <v>0</v>
      </c>
      <c r="AN61" s="242">
        <f>$E61*VMTCalc!AO181*VMTCalc!AO24</f>
        <v>0</v>
      </c>
      <c r="AO61" s="242">
        <f>$E61*VMTCalc!AP181*VMTCalc!AP24</f>
        <v>0</v>
      </c>
      <c r="AP61" s="242">
        <f>$E61*VMTCalc!AQ181*VMTCalc!AQ24</f>
        <v>0</v>
      </c>
      <c r="AQ61" s="242">
        <f>$E61*VMTCalc!AR181*VMTCalc!AR24</f>
        <v>0</v>
      </c>
      <c r="AR61" s="242">
        <f>$E61*VMTCalc!AS181*VMTCalc!AS24</f>
        <v>0</v>
      </c>
      <c r="AS61" s="242">
        <f>$E61*VMTCalc!AT181*VMTCalc!AT24</f>
        <v>0</v>
      </c>
      <c r="AT61" s="242">
        <f>$E61*VMTCalc!AU181*VMTCalc!AU24</f>
        <v>0</v>
      </c>
      <c r="AU61" s="242">
        <f>$E61*VMTCalc!AV181*VMTCalc!AV24</f>
        <v>0</v>
      </c>
      <c r="AV61" s="242">
        <f>$E61*VMTCalc!AW181*VMTCalc!AW24</f>
        <v>0</v>
      </c>
      <c r="AW61" s="242">
        <f>$E61*VMTCalc!AX181*VMTCalc!AX24</f>
        <v>0</v>
      </c>
    </row>
    <row r="62" spans="1:49">
      <c r="A62" s="218" t="s">
        <v>198</v>
      </c>
      <c r="B62" s="767">
        <f t="shared" si="11"/>
        <v>890170</v>
      </c>
      <c r="C62" s="66" t="str">
        <f>INDEX(ProjectSummary!$C$6:$F$20,MATCH(B62,ProjectSummary!$C$6:$C$20,0),4)</f>
        <v>POTTERS ROAD</v>
      </c>
      <c r="D62" s="66" t="str">
        <f>INDEX(ProjectSummary!$C$6:$F$20,MATCH(B62,ProjectSummary!$C$6:$C$20,0),3)</f>
        <v>Union</v>
      </c>
      <c r="E62" s="200">
        <f>_xlfn.XLOOKUP(D62, RegionalCrashRate!$N$5:$R$5, RegionalCrashRate!$N$6:$R$6)</f>
        <v>2.5097276264591439E-7</v>
      </c>
      <c r="H62" s="175">
        <f t="shared" si="7"/>
        <v>1.6767442567470816</v>
      </c>
      <c r="I62" s="242">
        <f>$E62*VMTCalc!J182*VMTCalc!J25</f>
        <v>0</v>
      </c>
      <c r="J62" s="242">
        <f>$E62*VMTCalc!K182*VMTCalc!K25</f>
        <v>0</v>
      </c>
      <c r="K62" s="242">
        <f>$E62*VMTCalc!L182*VMTCalc!L25</f>
        <v>0</v>
      </c>
      <c r="L62" s="242">
        <f>$E62*VMTCalc!M182*VMTCalc!M25</f>
        <v>0</v>
      </c>
      <c r="M62" s="242">
        <f>$E62*VMTCalc!N182*VMTCalc!N25</f>
        <v>0</v>
      </c>
      <c r="N62" s="242">
        <f>$E62*VMTCalc!O182*VMTCalc!O25</f>
        <v>0</v>
      </c>
      <c r="O62" s="242">
        <f>$E62*VMTCalc!P182*VMTCalc!P25</f>
        <v>0</v>
      </c>
      <c r="P62" s="242">
        <f>$E62*VMTCalc!Q182*VMTCalc!Q25</f>
        <v>0</v>
      </c>
      <c r="Q62" s="242">
        <f>$E62*VMTCalc!R182*VMTCalc!R25</f>
        <v>0</v>
      </c>
      <c r="R62" s="242">
        <f>$E62*VMTCalc!S182*VMTCalc!S25</f>
        <v>0</v>
      </c>
      <c r="S62" s="242">
        <f>$E62*VMTCalc!T182*VMTCalc!T25</f>
        <v>0</v>
      </c>
      <c r="T62" s="242">
        <f>$E62*VMTCalc!U182*VMTCalc!U25</f>
        <v>0</v>
      </c>
      <c r="U62" s="242">
        <f>$E62*VMTCalc!V182*VMTCalc!V25</f>
        <v>0</v>
      </c>
      <c r="V62" s="242">
        <f>$E62*VMTCalc!W182*VMTCalc!W25</f>
        <v>0.1397286880622568</v>
      </c>
      <c r="W62" s="242">
        <f>$E62*VMTCalc!X182*VMTCalc!X25</f>
        <v>0.1397286880622568</v>
      </c>
      <c r="X62" s="242">
        <f>$E62*VMTCalc!Y182*VMTCalc!Y25</f>
        <v>0.1397286880622568</v>
      </c>
      <c r="Y62" s="242">
        <f>$E62*VMTCalc!Z182*VMTCalc!Z25</f>
        <v>0.1397286880622568</v>
      </c>
      <c r="Z62" s="242">
        <f>$E62*VMTCalc!AA182*VMTCalc!AA25</f>
        <v>0.1397286880622568</v>
      </c>
      <c r="AA62" s="242">
        <f>$E62*VMTCalc!AB182*VMTCalc!AB25</f>
        <v>0.1397286880622568</v>
      </c>
      <c r="AB62" s="242">
        <f>$E62*VMTCalc!AC182*VMTCalc!AC25</f>
        <v>0.1397286880622568</v>
      </c>
      <c r="AC62" s="242">
        <f>$E62*VMTCalc!AD182*VMTCalc!AD25</f>
        <v>0.1397286880622568</v>
      </c>
      <c r="AD62" s="242">
        <f>$E62*VMTCalc!AE182*VMTCalc!AE25</f>
        <v>0.1397286880622568</v>
      </c>
      <c r="AE62" s="242">
        <f>$E62*VMTCalc!AF182*VMTCalc!AF25</f>
        <v>0.1397286880622568</v>
      </c>
      <c r="AF62" s="242">
        <f>$E62*VMTCalc!AG182*VMTCalc!AG25</f>
        <v>0.1397286880622568</v>
      </c>
      <c r="AG62" s="242">
        <f>$E62*VMTCalc!AH182*VMTCalc!AH25</f>
        <v>0.1397286880622568</v>
      </c>
      <c r="AH62" s="242">
        <f>$E62*VMTCalc!AI182*VMTCalc!AI25</f>
        <v>0</v>
      </c>
      <c r="AI62" s="242">
        <f>$E62*VMTCalc!AJ182*VMTCalc!AJ25</f>
        <v>0</v>
      </c>
      <c r="AJ62" s="242">
        <f>$E62*VMTCalc!AK182*VMTCalc!AK25</f>
        <v>0</v>
      </c>
      <c r="AK62" s="242">
        <f>$E62*VMTCalc!AL182*VMTCalc!AL25</f>
        <v>0</v>
      </c>
      <c r="AL62" s="242">
        <f>$E62*VMTCalc!AM182*VMTCalc!AM25</f>
        <v>0</v>
      </c>
      <c r="AM62" s="242">
        <f>$E62*VMTCalc!AN182*VMTCalc!AN25</f>
        <v>0</v>
      </c>
      <c r="AN62" s="242">
        <f>$E62*VMTCalc!AO182*VMTCalc!AO25</f>
        <v>0</v>
      </c>
      <c r="AO62" s="242">
        <f>$E62*VMTCalc!AP182*VMTCalc!AP25</f>
        <v>0</v>
      </c>
      <c r="AP62" s="242">
        <f>$E62*VMTCalc!AQ182*VMTCalc!AQ25</f>
        <v>0</v>
      </c>
      <c r="AQ62" s="242">
        <f>$E62*VMTCalc!AR182*VMTCalc!AR25</f>
        <v>0</v>
      </c>
      <c r="AR62" s="242">
        <f>$E62*VMTCalc!AS182*VMTCalc!AS25</f>
        <v>0</v>
      </c>
      <c r="AS62" s="242">
        <f>$E62*VMTCalc!AT182*VMTCalc!AT25</f>
        <v>0</v>
      </c>
      <c r="AT62" s="242">
        <f>$E62*VMTCalc!AU182*VMTCalc!AU25</f>
        <v>0</v>
      </c>
      <c r="AU62" s="242">
        <f>$E62*VMTCalc!AV182*VMTCalc!AV25</f>
        <v>0</v>
      </c>
      <c r="AV62" s="242">
        <f>$E62*VMTCalc!AW182*VMTCalc!AW25</f>
        <v>0</v>
      </c>
      <c r="AW62" s="242">
        <f>$E62*VMTCalc!AX182*VMTCalc!AX25</f>
        <v>0</v>
      </c>
    </row>
    <row r="63" spans="1:49">
      <c r="A63" s="218" t="s">
        <v>198</v>
      </c>
      <c r="B63" s="767">
        <f t="shared" si="11"/>
        <v>890312</v>
      </c>
      <c r="C63" s="66" t="str">
        <f>INDEX(ProjectSummary!$C$6:$F$20,MATCH(B63,ProjectSummary!$C$6:$C$20,0),4)</f>
        <v>SHANNON ROAD</v>
      </c>
      <c r="D63" s="66" t="str">
        <f>INDEX(ProjectSummary!$C$6:$F$20,MATCH(B63,ProjectSummary!$C$6:$C$20,0),3)</f>
        <v>Union</v>
      </c>
      <c r="E63" s="200">
        <f>_xlfn.XLOOKUP(D63, RegionalCrashRate!$N$5:$R$5, RegionalCrashRate!$N$6:$R$6)</f>
        <v>2.5097276264591439E-7</v>
      </c>
      <c r="H63" s="175">
        <f t="shared" si="7"/>
        <v>7.2309596072217905</v>
      </c>
      <c r="I63" s="242">
        <f>$E63*VMTCalc!J183*VMTCalc!J26</f>
        <v>0</v>
      </c>
      <c r="J63" s="242">
        <f>$E63*VMTCalc!K183*VMTCalc!K26</f>
        <v>0</v>
      </c>
      <c r="K63" s="242">
        <f>$E63*VMTCalc!L183*VMTCalc!L26</f>
        <v>0</v>
      </c>
      <c r="L63" s="242">
        <f>$E63*VMTCalc!M183*VMTCalc!M26</f>
        <v>0</v>
      </c>
      <c r="M63" s="242">
        <f>$E63*VMTCalc!N183*VMTCalc!N26</f>
        <v>0</v>
      </c>
      <c r="N63" s="242">
        <f>$E63*VMTCalc!O183*VMTCalc!O26</f>
        <v>0</v>
      </c>
      <c r="O63" s="242">
        <f>$E63*VMTCalc!P183*VMTCalc!P26</f>
        <v>0</v>
      </c>
      <c r="P63" s="242">
        <f>$E63*VMTCalc!Q183*VMTCalc!Q26</f>
        <v>0</v>
      </c>
      <c r="Q63" s="242">
        <f>$E63*VMTCalc!R183*VMTCalc!R26</f>
        <v>0</v>
      </c>
      <c r="R63" s="242">
        <f>$E63*VMTCalc!S183*VMTCalc!S26</f>
        <v>0</v>
      </c>
      <c r="S63" s="242">
        <f>$E63*VMTCalc!T183*VMTCalc!T26</f>
        <v>0</v>
      </c>
      <c r="T63" s="242">
        <f>$E63*VMTCalc!U183*VMTCalc!U26</f>
        <v>0</v>
      </c>
      <c r="U63" s="242">
        <f>$E63*VMTCalc!V183*VMTCalc!V26</f>
        <v>0</v>
      </c>
      <c r="V63" s="242">
        <f>$E63*VMTCalc!W183*VMTCalc!W26</f>
        <v>0.60257996726848251</v>
      </c>
      <c r="W63" s="242">
        <f>$E63*VMTCalc!X183*VMTCalc!X26</f>
        <v>0.60257996726848251</v>
      </c>
      <c r="X63" s="242">
        <f>$E63*VMTCalc!Y183*VMTCalc!Y26</f>
        <v>0.60257996726848251</v>
      </c>
      <c r="Y63" s="242">
        <f>$E63*VMTCalc!Z183*VMTCalc!Z26</f>
        <v>0.60257996726848251</v>
      </c>
      <c r="Z63" s="242">
        <f>$E63*VMTCalc!AA183*VMTCalc!AA26</f>
        <v>0.60257996726848251</v>
      </c>
      <c r="AA63" s="242">
        <f>$E63*VMTCalc!AB183*VMTCalc!AB26</f>
        <v>0.60257996726848251</v>
      </c>
      <c r="AB63" s="242">
        <f>$E63*VMTCalc!AC183*VMTCalc!AC26</f>
        <v>0.60257996726848251</v>
      </c>
      <c r="AC63" s="242">
        <f>$E63*VMTCalc!AD183*VMTCalc!AD26</f>
        <v>0.60257996726848251</v>
      </c>
      <c r="AD63" s="242">
        <f>$E63*VMTCalc!AE183*VMTCalc!AE26</f>
        <v>0.60257996726848251</v>
      </c>
      <c r="AE63" s="242">
        <f>$E63*VMTCalc!AF183*VMTCalc!AF26</f>
        <v>0.60257996726848251</v>
      </c>
      <c r="AF63" s="242">
        <f>$E63*VMTCalc!AG183*VMTCalc!AG26</f>
        <v>0.60257996726848251</v>
      </c>
      <c r="AG63" s="242">
        <f>$E63*VMTCalc!AH183*VMTCalc!AH26</f>
        <v>0.60257996726848251</v>
      </c>
      <c r="AH63" s="242">
        <f>$E63*VMTCalc!AI183*VMTCalc!AI26</f>
        <v>0</v>
      </c>
      <c r="AI63" s="242">
        <f>$E63*VMTCalc!AJ183*VMTCalc!AJ26</f>
        <v>0</v>
      </c>
      <c r="AJ63" s="242">
        <f>$E63*VMTCalc!AK183*VMTCalc!AK26</f>
        <v>0</v>
      </c>
      <c r="AK63" s="242">
        <f>$E63*VMTCalc!AL183*VMTCalc!AL26</f>
        <v>0</v>
      </c>
      <c r="AL63" s="242">
        <f>$E63*VMTCalc!AM183*VMTCalc!AM26</f>
        <v>0</v>
      </c>
      <c r="AM63" s="242">
        <f>$E63*VMTCalc!AN183*VMTCalc!AN26</f>
        <v>0</v>
      </c>
      <c r="AN63" s="242">
        <f>$E63*VMTCalc!AO183*VMTCalc!AO26</f>
        <v>0</v>
      </c>
      <c r="AO63" s="242">
        <f>$E63*VMTCalc!AP183*VMTCalc!AP26</f>
        <v>0</v>
      </c>
      <c r="AP63" s="242">
        <f>$E63*VMTCalc!AQ183*VMTCalc!AQ26</f>
        <v>0</v>
      </c>
      <c r="AQ63" s="242">
        <f>$E63*VMTCalc!AR183*VMTCalc!AR26</f>
        <v>0</v>
      </c>
      <c r="AR63" s="242">
        <f>$E63*VMTCalc!AS183*VMTCalc!AS26</f>
        <v>0</v>
      </c>
      <c r="AS63" s="242">
        <f>$E63*VMTCalc!AT183*VMTCalc!AT26</f>
        <v>0</v>
      </c>
      <c r="AT63" s="242">
        <f>$E63*VMTCalc!AU183*VMTCalc!AU26</f>
        <v>0</v>
      </c>
      <c r="AU63" s="242">
        <f>$E63*VMTCalc!AV183*VMTCalc!AV26</f>
        <v>0</v>
      </c>
      <c r="AV63" s="242">
        <f>$E63*VMTCalc!AW183*VMTCalc!AW26</f>
        <v>0</v>
      </c>
      <c r="AW63" s="242">
        <f>$E63*VMTCalc!AX183*VMTCalc!AX26</f>
        <v>0</v>
      </c>
    </row>
    <row r="64" spans="1:49">
      <c r="A64" s="218" t="s">
        <v>198</v>
      </c>
      <c r="B64" s="767">
        <f t="shared" si="11"/>
        <v>890144</v>
      </c>
      <c r="C64" s="66" t="str">
        <f>INDEX(ProjectSummary!$C$6:$F$20,MATCH(B64,ProjectSummary!$C$6:$C$20,0),4)</f>
        <v>STACK ROAD</v>
      </c>
      <c r="D64" s="66" t="str">
        <f>INDEX(ProjectSummary!$C$6:$F$20,MATCH(B64,ProjectSummary!$C$6:$C$20,0),3)</f>
        <v>Union</v>
      </c>
      <c r="E64" s="200">
        <f>_xlfn.XLOOKUP(D64, RegionalCrashRate!$N$5:$R$5, RegionalCrashRate!$N$6:$R$6)</f>
        <v>2.5097276264591439E-7</v>
      </c>
      <c r="H64" s="175">
        <f t="shared" si="7"/>
        <v>3.7726745776809327</v>
      </c>
      <c r="I64" s="242">
        <f>$E64*VMTCalc!J184*VMTCalc!J27</f>
        <v>0</v>
      </c>
      <c r="J64" s="242">
        <f>$E64*VMTCalc!K184*VMTCalc!K27</f>
        <v>0</v>
      </c>
      <c r="K64" s="242">
        <f>$E64*VMTCalc!L184*VMTCalc!L27</f>
        <v>0</v>
      </c>
      <c r="L64" s="242">
        <f>$E64*VMTCalc!M184*VMTCalc!M27</f>
        <v>0</v>
      </c>
      <c r="M64" s="242">
        <f>$E64*VMTCalc!N184*VMTCalc!N27</f>
        <v>0</v>
      </c>
      <c r="N64" s="242">
        <f>$E64*VMTCalc!O184*VMTCalc!O27</f>
        <v>0</v>
      </c>
      <c r="O64" s="242">
        <f>$E64*VMTCalc!P184*VMTCalc!P27</f>
        <v>0</v>
      </c>
      <c r="P64" s="242">
        <f>$E64*VMTCalc!Q184*VMTCalc!Q27</f>
        <v>0</v>
      </c>
      <c r="Q64" s="242">
        <f>$E64*VMTCalc!R184*VMTCalc!R27</f>
        <v>0</v>
      </c>
      <c r="R64" s="242">
        <f>$E64*VMTCalc!S184*VMTCalc!S27</f>
        <v>0</v>
      </c>
      <c r="S64" s="242">
        <f>$E64*VMTCalc!T184*VMTCalc!T27</f>
        <v>0</v>
      </c>
      <c r="T64" s="242">
        <f>$E64*VMTCalc!U184*VMTCalc!U27</f>
        <v>0</v>
      </c>
      <c r="U64" s="242">
        <f>$E64*VMTCalc!V184*VMTCalc!V27</f>
        <v>0</v>
      </c>
      <c r="V64" s="242">
        <f>$E64*VMTCalc!W184*VMTCalc!W27</f>
        <v>0.3143895481400778</v>
      </c>
      <c r="W64" s="242">
        <f>$E64*VMTCalc!X184*VMTCalc!X27</f>
        <v>0.3143895481400778</v>
      </c>
      <c r="X64" s="242">
        <f>$E64*VMTCalc!Y184*VMTCalc!Y27</f>
        <v>0.3143895481400778</v>
      </c>
      <c r="Y64" s="242">
        <f>$E64*VMTCalc!Z184*VMTCalc!Z27</f>
        <v>0.3143895481400778</v>
      </c>
      <c r="Z64" s="242">
        <f>$E64*VMTCalc!AA184*VMTCalc!AA27</f>
        <v>0.3143895481400778</v>
      </c>
      <c r="AA64" s="242">
        <f>$E64*VMTCalc!AB184*VMTCalc!AB27</f>
        <v>0.3143895481400778</v>
      </c>
      <c r="AB64" s="242">
        <f>$E64*VMTCalc!AC184*VMTCalc!AC27</f>
        <v>0.3143895481400778</v>
      </c>
      <c r="AC64" s="242">
        <f>$E64*VMTCalc!AD184*VMTCalc!AD27</f>
        <v>0.3143895481400778</v>
      </c>
      <c r="AD64" s="242">
        <f>$E64*VMTCalc!AE184*VMTCalc!AE27</f>
        <v>0.3143895481400778</v>
      </c>
      <c r="AE64" s="242">
        <f>$E64*VMTCalc!AF184*VMTCalc!AF27</f>
        <v>0.3143895481400778</v>
      </c>
      <c r="AF64" s="242">
        <f>$E64*VMTCalc!AG184*VMTCalc!AG27</f>
        <v>0.3143895481400778</v>
      </c>
      <c r="AG64" s="242">
        <f>$E64*VMTCalc!AH184*VMTCalc!AH27</f>
        <v>0.3143895481400778</v>
      </c>
      <c r="AH64" s="242">
        <f>$E64*VMTCalc!AI184*VMTCalc!AI27</f>
        <v>0</v>
      </c>
      <c r="AI64" s="242">
        <f>$E64*VMTCalc!AJ184*VMTCalc!AJ27</f>
        <v>0</v>
      </c>
      <c r="AJ64" s="242">
        <f>$E64*VMTCalc!AK184*VMTCalc!AK27</f>
        <v>0</v>
      </c>
      <c r="AK64" s="242">
        <f>$E64*VMTCalc!AL184*VMTCalc!AL27</f>
        <v>0</v>
      </c>
      <c r="AL64" s="242">
        <f>$E64*VMTCalc!AM184*VMTCalc!AM27</f>
        <v>0</v>
      </c>
      <c r="AM64" s="242">
        <f>$E64*VMTCalc!AN184*VMTCalc!AN27</f>
        <v>0</v>
      </c>
      <c r="AN64" s="242">
        <f>$E64*VMTCalc!AO184*VMTCalc!AO27</f>
        <v>0</v>
      </c>
      <c r="AO64" s="242">
        <f>$E64*VMTCalc!AP184*VMTCalc!AP27</f>
        <v>0</v>
      </c>
      <c r="AP64" s="242">
        <f>$E64*VMTCalc!AQ184*VMTCalc!AQ27</f>
        <v>0</v>
      </c>
      <c r="AQ64" s="242">
        <f>$E64*VMTCalc!AR184*VMTCalc!AR27</f>
        <v>0</v>
      </c>
      <c r="AR64" s="242">
        <f>$E64*VMTCalc!AS184*VMTCalc!AS27</f>
        <v>0</v>
      </c>
      <c r="AS64" s="242">
        <f>$E64*VMTCalc!AT184*VMTCalc!AT27</f>
        <v>0</v>
      </c>
      <c r="AT64" s="242">
        <f>$E64*VMTCalc!AU184*VMTCalc!AU27</f>
        <v>0</v>
      </c>
      <c r="AU64" s="242">
        <f>$E64*VMTCalc!AV184*VMTCalc!AV27</f>
        <v>0</v>
      </c>
      <c r="AV64" s="242">
        <f>$E64*VMTCalc!AW184*VMTCalc!AW27</f>
        <v>0</v>
      </c>
      <c r="AW64" s="242">
        <f>$E64*VMTCalc!AX184*VMTCalc!AX27</f>
        <v>0</v>
      </c>
    </row>
    <row r="65" spans="1:49">
      <c r="A65" s="66">
        <v>1</v>
      </c>
      <c r="B65" s="767">
        <f t="shared" si="11"/>
        <v>890067</v>
      </c>
      <c r="C65" s="66" t="str">
        <f>INDEX(ProjectSummary!$C$6:$F$20,MATCH(B65,ProjectSummary!$C$6:$C$20,0),4)</f>
        <v>AUSTIN GROVE CHURCH ROAD</v>
      </c>
      <c r="D65" s="66" t="str">
        <f>INDEX(ProjectSummary!$C$6:$F$20,MATCH(B65,ProjectSummary!$C$6:$C$20,0),3)</f>
        <v>Union</v>
      </c>
      <c r="E65" s="200">
        <f>_xlfn.XLOOKUP(D65, RegionalCrashRate!$N$5:$R$5, RegionalCrashRate!$N$6:$R$6)</f>
        <v>2.5097276264591439E-7</v>
      </c>
      <c r="H65" s="175">
        <f t="shared" si="7"/>
        <v>3.4058867715175105</v>
      </c>
      <c r="I65" s="242">
        <f>$E65*VMTCalc!J185*VMTCalc!J28</f>
        <v>0</v>
      </c>
      <c r="J65" s="242">
        <f>$E65*VMTCalc!K185*VMTCalc!K28</f>
        <v>0</v>
      </c>
      <c r="K65" s="242">
        <f>$E65*VMTCalc!L185*VMTCalc!L28</f>
        <v>0</v>
      </c>
      <c r="L65" s="242">
        <f>$E65*VMTCalc!M185*VMTCalc!M28</f>
        <v>0</v>
      </c>
      <c r="M65" s="242">
        <f>$E65*VMTCalc!N185*VMTCalc!N28</f>
        <v>0</v>
      </c>
      <c r="N65" s="242">
        <f>$E65*VMTCalc!O185*VMTCalc!O28</f>
        <v>0</v>
      </c>
      <c r="O65" s="242">
        <f>$E65*VMTCalc!P185*VMTCalc!P28</f>
        <v>0</v>
      </c>
      <c r="P65" s="242">
        <f>$E65*VMTCalc!Q185*VMTCalc!Q28</f>
        <v>0</v>
      </c>
      <c r="Q65" s="242">
        <f>$E65*VMTCalc!R185*VMTCalc!R28</f>
        <v>0</v>
      </c>
      <c r="R65" s="242">
        <f>$E65*VMTCalc!S185*VMTCalc!S28</f>
        <v>0</v>
      </c>
      <c r="S65" s="242">
        <f>$E65*VMTCalc!T185*VMTCalc!T28</f>
        <v>0</v>
      </c>
      <c r="T65" s="242">
        <f>$E65*VMTCalc!U185*VMTCalc!U28</f>
        <v>0</v>
      </c>
      <c r="U65" s="242">
        <f>$E65*VMTCalc!V185*VMTCalc!V28</f>
        <v>0</v>
      </c>
      <c r="V65" s="242">
        <f>$E65*VMTCalc!W185*VMTCalc!W28</f>
        <v>0.2619912901167315</v>
      </c>
      <c r="W65" s="242">
        <f>$E65*VMTCalc!X185*VMTCalc!X28</f>
        <v>0.2619912901167315</v>
      </c>
      <c r="X65" s="242">
        <f>$E65*VMTCalc!Y185*VMTCalc!Y28</f>
        <v>0.2619912901167315</v>
      </c>
      <c r="Y65" s="242">
        <f>$E65*VMTCalc!Z185*VMTCalc!Z28</f>
        <v>0.2619912901167315</v>
      </c>
      <c r="Z65" s="242">
        <f>$E65*VMTCalc!AA185*VMTCalc!AA28</f>
        <v>0.2619912901167315</v>
      </c>
      <c r="AA65" s="242">
        <f>$E65*VMTCalc!AB185*VMTCalc!AB28</f>
        <v>0.2619912901167315</v>
      </c>
      <c r="AB65" s="242">
        <f>$E65*VMTCalc!AC185*VMTCalc!AC28</f>
        <v>0.2619912901167315</v>
      </c>
      <c r="AC65" s="242">
        <f>$E65*VMTCalc!AD185*VMTCalc!AD28</f>
        <v>0.2619912901167315</v>
      </c>
      <c r="AD65" s="242">
        <f>$E65*VMTCalc!AE185*VMTCalc!AE28</f>
        <v>0.2619912901167315</v>
      </c>
      <c r="AE65" s="242">
        <f>$E65*VMTCalc!AF185*VMTCalc!AF28</f>
        <v>0.2619912901167315</v>
      </c>
      <c r="AF65" s="242">
        <f>$E65*VMTCalc!AG185*VMTCalc!AG28</f>
        <v>0.2619912901167315</v>
      </c>
      <c r="AG65" s="242">
        <f>$E65*VMTCalc!AH185*VMTCalc!AH28</f>
        <v>0.2619912901167315</v>
      </c>
      <c r="AH65" s="242">
        <f>$E65*VMTCalc!AI185*VMTCalc!AI28</f>
        <v>0.2619912901167315</v>
      </c>
      <c r="AI65" s="242">
        <f>$E65*VMTCalc!AJ185*VMTCalc!AJ28</f>
        <v>0</v>
      </c>
      <c r="AJ65" s="242">
        <f>$E65*VMTCalc!AK185*VMTCalc!AK28</f>
        <v>0</v>
      </c>
      <c r="AK65" s="242">
        <f>$E65*VMTCalc!AL185*VMTCalc!AL28</f>
        <v>0</v>
      </c>
      <c r="AL65" s="242">
        <f>$E65*VMTCalc!AM185*VMTCalc!AM28</f>
        <v>0</v>
      </c>
      <c r="AM65" s="242">
        <f>$E65*VMTCalc!AN185*VMTCalc!AN28</f>
        <v>0</v>
      </c>
      <c r="AN65" s="242">
        <f>$E65*VMTCalc!AO185*VMTCalc!AO28</f>
        <v>0</v>
      </c>
      <c r="AO65" s="242">
        <f>$E65*VMTCalc!AP185*VMTCalc!AP28</f>
        <v>0</v>
      </c>
      <c r="AP65" s="242">
        <f>$E65*VMTCalc!AQ185*VMTCalc!AQ28</f>
        <v>0</v>
      </c>
      <c r="AQ65" s="242">
        <f>$E65*VMTCalc!AR185*VMTCalc!AR28</f>
        <v>0</v>
      </c>
      <c r="AR65" s="242">
        <f>$E65*VMTCalc!AS185*VMTCalc!AS28</f>
        <v>0</v>
      </c>
      <c r="AS65" s="242">
        <f>$E65*VMTCalc!AT185*VMTCalc!AT28</f>
        <v>0</v>
      </c>
      <c r="AT65" s="242">
        <f>$E65*VMTCalc!AU185*VMTCalc!AU28</f>
        <v>0</v>
      </c>
      <c r="AU65" s="242">
        <f>$E65*VMTCalc!AV185*VMTCalc!AV28</f>
        <v>0</v>
      </c>
      <c r="AV65" s="242">
        <f>$E65*VMTCalc!AW185*VMTCalc!AW28</f>
        <v>0</v>
      </c>
      <c r="AW65" s="242">
        <f>$E65*VMTCalc!AX185*VMTCalc!AX28</f>
        <v>0</v>
      </c>
    </row>
    <row r="66" spans="1:49">
      <c r="A66" s="66">
        <v>1</v>
      </c>
      <c r="B66" s="767">
        <f t="shared" si="11"/>
        <v>830012</v>
      </c>
      <c r="C66" s="66" t="str">
        <f>INDEX(ProjectSummary!$C$6:$F$20,MATCH(B66,ProjectSummary!$C$6:$C$20,0),4)</f>
        <v>MOUNTAIN CREEK ROAD</v>
      </c>
      <c r="D66" s="66" t="str">
        <f>INDEX(ProjectSummary!$C$6:$F$20,MATCH(B66,ProjectSummary!$C$6:$C$20,0),3)</f>
        <v>Stanly</v>
      </c>
      <c r="E66" s="200">
        <f>_xlfn.XLOOKUP(D66, RegionalCrashRate!$N$5:$R$5, RegionalCrashRate!$N$6:$R$6)</f>
        <v>2.1031746031746032E-7</v>
      </c>
      <c r="H66" s="175">
        <f t="shared" si="7"/>
        <v>0.33298581477777772</v>
      </c>
      <c r="I66" s="242">
        <f>$E66*VMTCalc!J186*VMTCalc!J29</f>
        <v>0</v>
      </c>
      <c r="J66" s="242">
        <f>$E66*VMTCalc!K186*VMTCalc!K29</f>
        <v>0</v>
      </c>
      <c r="K66" s="242">
        <f>$E66*VMTCalc!L186*VMTCalc!L29</f>
        <v>0</v>
      </c>
      <c r="L66" s="242">
        <f>$E66*VMTCalc!M186*VMTCalc!M29</f>
        <v>0</v>
      </c>
      <c r="M66" s="242">
        <f>$E66*VMTCalc!N186*VMTCalc!N29</f>
        <v>0</v>
      </c>
      <c r="N66" s="242">
        <f>$E66*VMTCalc!O186*VMTCalc!O29</f>
        <v>0</v>
      </c>
      <c r="O66" s="242">
        <f>$E66*VMTCalc!P186*VMTCalc!P29</f>
        <v>0</v>
      </c>
      <c r="P66" s="242">
        <f>$E66*VMTCalc!Q186*VMTCalc!Q29</f>
        <v>0</v>
      </c>
      <c r="Q66" s="242">
        <f>$E66*VMTCalc!R186*VMTCalc!R29</f>
        <v>0</v>
      </c>
      <c r="R66" s="242">
        <f>$E66*VMTCalc!S186*VMTCalc!S29</f>
        <v>0</v>
      </c>
      <c r="S66" s="242">
        <f>$E66*VMTCalc!T186*VMTCalc!T29</f>
        <v>0</v>
      </c>
      <c r="T66" s="242">
        <f>$E66*VMTCalc!U186*VMTCalc!U29</f>
        <v>0</v>
      </c>
      <c r="U66" s="242">
        <f>$E66*VMTCalc!V186*VMTCalc!V29</f>
        <v>0</v>
      </c>
      <c r="V66" s="242">
        <f>$E66*VMTCalc!W186*VMTCalc!W29</f>
        <v>2.5614293444444443E-2</v>
      </c>
      <c r="W66" s="242">
        <f>$E66*VMTCalc!X186*VMTCalc!X29</f>
        <v>2.5614293444444443E-2</v>
      </c>
      <c r="X66" s="242">
        <f>$E66*VMTCalc!Y186*VMTCalc!Y29</f>
        <v>2.5614293444444443E-2</v>
      </c>
      <c r="Y66" s="242">
        <f>$E66*VMTCalc!Z186*VMTCalc!Z29</f>
        <v>2.5614293444444443E-2</v>
      </c>
      <c r="Z66" s="242">
        <f>$E66*VMTCalc!AA186*VMTCalc!AA29</f>
        <v>2.5614293444444443E-2</v>
      </c>
      <c r="AA66" s="242">
        <f>$E66*VMTCalc!AB186*VMTCalc!AB29</f>
        <v>2.5614293444444443E-2</v>
      </c>
      <c r="AB66" s="242">
        <f>$E66*VMTCalc!AC186*VMTCalc!AC29</f>
        <v>2.5614293444444443E-2</v>
      </c>
      <c r="AC66" s="242">
        <f>$E66*VMTCalc!AD186*VMTCalc!AD29</f>
        <v>2.5614293444444443E-2</v>
      </c>
      <c r="AD66" s="242">
        <f>$E66*VMTCalc!AE186*VMTCalc!AE29</f>
        <v>2.5614293444444443E-2</v>
      </c>
      <c r="AE66" s="242">
        <f>$E66*VMTCalc!AF186*VMTCalc!AF29</f>
        <v>2.5614293444444443E-2</v>
      </c>
      <c r="AF66" s="242">
        <f>$E66*VMTCalc!AG186*VMTCalc!AG29</f>
        <v>2.5614293444444443E-2</v>
      </c>
      <c r="AG66" s="242">
        <f>$E66*VMTCalc!AH186*VMTCalc!AH29</f>
        <v>2.5614293444444443E-2</v>
      </c>
      <c r="AH66" s="242">
        <f>$E66*VMTCalc!AI186*VMTCalc!AI29</f>
        <v>2.5614293444444443E-2</v>
      </c>
      <c r="AI66" s="242">
        <f>$E66*VMTCalc!AJ186*VMTCalc!AJ29</f>
        <v>0</v>
      </c>
      <c r="AJ66" s="242">
        <f>$E66*VMTCalc!AK186*VMTCalc!AK29</f>
        <v>0</v>
      </c>
      <c r="AK66" s="242">
        <f>$E66*VMTCalc!AL186*VMTCalc!AL29</f>
        <v>0</v>
      </c>
      <c r="AL66" s="242">
        <f>$E66*VMTCalc!AM186*VMTCalc!AM29</f>
        <v>0</v>
      </c>
      <c r="AM66" s="242">
        <f>$E66*VMTCalc!AN186*VMTCalc!AN29</f>
        <v>0</v>
      </c>
      <c r="AN66" s="242">
        <f>$E66*VMTCalc!AO186*VMTCalc!AO29</f>
        <v>0</v>
      </c>
      <c r="AO66" s="242">
        <f>$E66*VMTCalc!AP186*VMTCalc!AP29</f>
        <v>0</v>
      </c>
      <c r="AP66" s="242">
        <f>$E66*VMTCalc!AQ186*VMTCalc!AQ29</f>
        <v>0</v>
      </c>
      <c r="AQ66" s="242">
        <f>$E66*VMTCalc!AR186*VMTCalc!AR29</f>
        <v>0</v>
      </c>
      <c r="AR66" s="242">
        <f>$E66*VMTCalc!AS186*VMTCalc!AS29</f>
        <v>0</v>
      </c>
      <c r="AS66" s="242">
        <f>$E66*VMTCalc!AT186*VMTCalc!AT29</f>
        <v>0</v>
      </c>
      <c r="AT66" s="242">
        <f>$E66*VMTCalc!AU186*VMTCalc!AU29</f>
        <v>0</v>
      </c>
      <c r="AU66" s="242">
        <f>$E66*VMTCalc!AV186*VMTCalc!AV29</f>
        <v>0</v>
      </c>
      <c r="AV66" s="242">
        <f>$E66*VMTCalc!AW186*VMTCalc!AW29</f>
        <v>0</v>
      </c>
      <c r="AW66" s="242">
        <f>$E66*VMTCalc!AX186*VMTCalc!AX29</f>
        <v>0</v>
      </c>
    </row>
    <row r="67" spans="1:49">
      <c r="A67" s="66">
        <v>1</v>
      </c>
      <c r="B67" s="767">
        <f t="shared" si="11"/>
        <v>120050</v>
      </c>
      <c r="C67" s="66" t="str">
        <f>INDEX(ProjectSummary!$C$6:$F$20,MATCH(B67,ProjectSummary!$C$6:$C$20,0),4)</f>
        <v>PENNINGER ROAD</v>
      </c>
      <c r="D67" s="66" t="str">
        <f>INDEX(ProjectSummary!$C$6:$F$20,MATCH(B67,ProjectSummary!$C$6:$C$20,0),3)</f>
        <v>Cabarrus</v>
      </c>
      <c r="E67" s="200">
        <f>_xlfn.XLOOKUP(D67, RegionalCrashRate!$N$5:$R$5, RegionalCrashRate!$N$6:$R$6)</f>
        <v>1.527480371163455E-7</v>
      </c>
      <c r="H67" s="175">
        <f t="shared" si="7"/>
        <v>0.33166468807537475</v>
      </c>
      <c r="I67" s="242">
        <f>$E67*VMTCalc!J187*VMTCalc!J30</f>
        <v>0</v>
      </c>
      <c r="J67" s="242">
        <f>$E67*VMTCalc!K187*VMTCalc!K30</f>
        <v>0</v>
      </c>
      <c r="K67" s="242">
        <f>$E67*VMTCalc!L187*VMTCalc!L30</f>
        <v>0</v>
      </c>
      <c r="L67" s="242">
        <f>$E67*VMTCalc!M187*VMTCalc!M30</f>
        <v>0</v>
      </c>
      <c r="M67" s="242">
        <f>$E67*VMTCalc!N187*VMTCalc!N30</f>
        <v>0</v>
      </c>
      <c r="N67" s="242">
        <f>$E67*VMTCalc!O187*VMTCalc!O30</f>
        <v>0</v>
      </c>
      <c r="O67" s="242">
        <f>$E67*VMTCalc!P187*VMTCalc!P30</f>
        <v>0</v>
      </c>
      <c r="P67" s="242">
        <f>$E67*VMTCalc!Q187*VMTCalc!Q30</f>
        <v>0</v>
      </c>
      <c r="Q67" s="242">
        <f>$E67*VMTCalc!R187*VMTCalc!R30</f>
        <v>0</v>
      </c>
      <c r="R67" s="242">
        <f>$E67*VMTCalc!S187*VMTCalc!S30</f>
        <v>0</v>
      </c>
      <c r="S67" s="242">
        <f>$E67*VMTCalc!T187*VMTCalc!T30</f>
        <v>0</v>
      </c>
      <c r="T67" s="242">
        <f>$E67*VMTCalc!U187*VMTCalc!U30</f>
        <v>0</v>
      </c>
      <c r="U67" s="242">
        <f>$E67*VMTCalc!V187*VMTCalc!V30</f>
        <v>0</v>
      </c>
      <c r="V67" s="242">
        <f>$E67*VMTCalc!W187*VMTCalc!W30</f>
        <v>2.5512668313490368E-2</v>
      </c>
      <c r="W67" s="242">
        <f>$E67*VMTCalc!X187*VMTCalc!X30</f>
        <v>2.5512668313490368E-2</v>
      </c>
      <c r="X67" s="242">
        <f>$E67*VMTCalc!Y187*VMTCalc!Y30</f>
        <v>2.5512668313490368E-2</v>
      </c>
      <c r="Y67" s="242">
        <f>$E67*VMTCalc!Z187*VMTCalc!Z30</f>
        <v>2.5512668313490368E-2</v>
      </c>
      <c r="Z67" s="242">
        <f>$E67*VMTCalc!AA187*VMTCalc!AA30</f>
        <v>2.5512668313490368E-2</v>
      </c>
      <c r="AA67" s="242">
        <f>$E67*VMTCalc!AB187*VMTCalc!AB30</f>
        <v>2.5512668313490368E-2</v>
      </c>
      <c r="AB67" s="242">
        <f>$E67*VMTCalc!AC187*VMTCalc!AC30</f>
        <v>2.5512668313490368E-2</v>
      </c>
      <c r="AC67" s="242">
        <f>$E67*VMTCalc!AD187*VMTCalc!AD30</f>
        <v>2.5512668313490368E-2</v>
      </c>
      <c r="AD67" s="242">
        <f>$E67*VMTCalc!AE187*VMTCalc!AE30</f>
        <v>2.5512668313490368E-2</v>
      </c>
      <c r="AE67" s="242">
        <f>$E67*VMTCalc!AF187*VMTCalc!AF30</f>
        <v>2.5512668313490368E-2</v>
      </c>
      <c r="AF67" s="242">
        <f>$E67*VMTCalc!AG187*VMTCalc!AG30</f>
        <v>2.5512668313490368E-2</v>
      </c>
      <c r="AG67" s="242">
        <f>$E67*VMTCalc!AH187*VMTCalc!AH30</f>
        <v>2.5512668313490368E-2</v>
      </c>
      <c r="AH67" s="242">
        <f>$E67*VMTCalc!AI187*VMTCalc!AI30</f>
        <v>2.5512668313490368E-2</v>
      </c>
      <c r="AI67" s="242">
        <f>$E67*VMTCalc!AJ187*VMTCalc!AJ30</f>
        <v>0</v>
      </c>
      <c r="AJ67" s="242">
        <f>$E67*VMTCalc!AK187*VMTCalc!AK30</f>
        <v>0</v>
      </c>
      <c r="AK67" s="242">
        <f>$E67*VMTCalc!AL187*VMTCalc!AL30</f>
        <v>0</v>
      </c>
      <c r="AL67" s="242">
        <f>$E67*VMTCalc!AM187*VMTCalc!AM30</f>
        <v>0</v>
      </c>
      <c r="AM67" s="242">
        <f>$E67*VMTCalc!AN187*VMTCalc!AN30</f>
        <v>0</v>
      </c>
      <c r="AN67" s="242">
        <f>$E67*VMTCalc!AO187*VMTCalc!AO30</f>
        <v>0</v>
      </c>
      <c r="AO67" s="242">
        <f>$E67*VMTCalc!AP187*VMTCalc!AP30</f>
        <v>0</v>
      </c>
      <c r="AP67" s="242">
        <f>$E67*VMTCalc!AQ187*VMTCalc!AQ30</f>
        <v>0</v>
      </c>
      <c r="AQ67" s="242">
        <f>$E67*VMTCalc!AR187*VMTCalc!AR30</f>
        <v>0</v>
      </c>
      <c r="AR67" s="242">
        <f>$E67*VMTCalc!AS187*VMTCalc!AS30</f>
        <v>0</v>
      </c>
      <c r="AS67" s="242">
        <f>$E67*VMTCalc!AT187*VMTCalc!AT30</f>
        <v>0</v>
      </c>
      <c r="AT67" s="242">
        <f>$E67*VMTCalc!AU187*VMTCalc!AU30</f>
        <v>0</v>
      </c>
      <c r="AU67" s="242">
        <f>$E67*VMTCalc!AV187*VMTCalc!AV30</f>
        <v>0</v>
      </c>
      <c r="AV67" s="242">
        <f>$E67*VMTCalc!AW187*VMTCalc!AW30</f>
        <v>0</v>
      </c>
      <c r="AW67" s="242">
        <f>$E67*VMTCalc!AX187*VMTCalc!AX30</f>
        <v>0</v>
      </c>
    </row>
    <row r="68" spans="1:49">
      <c r="A68" s="66">
        <v>1</v>
      </c>
      <c r="B68" s="767">
        <f t="shared" si="11"/>
        <v>590060</v>
      </c>
      <c r="C68" s="66" t="str">
        <f>INDEX(ProjectSummary!$C$6:$F$20,MATCH(B68,ProjectSummary!$C$6:$C$20,0),4)</f>
        <v>ROBINSON CHURCH ROAD</v>
      </c>
      <c r="D68" s="66" t="str">
        <f>INDEX(ProjectSummary!$C$6:$F$20,MATCH(B68,ProjectSummary!$C$6:$C$20,0),3)</f>
        <v>Mecklenburg</v>
      </c>
      <c r="E68" s="200">
        <f>_xlfn.XLOOKUP(D68, RegionalCrashRate!$N$5:$R$5, RegionalCrashRate!$N$6:$R$6)</f>
        <v>1.7482439201858231E-7</v>
      </c>
      <c r="H68" s="175">
        <f t="shared" si="7"/>
        <v>30.605209123494586</v>
      </c>
      <c r="I68" s="242">
        <f>$E68*VMTCalc!J188*VMTCalc!J31</f>
        <v>0</v>
      </c>
      <c r="J68" s="242">
        <f>$E68*VMTCalc!K188*VMTCalc!K31</f>
        <v>0</v>
      </c>
      <c r="K68" s="242">
        <f>$E68*VMTCalc!L188*VMTCalc!L31</f>
        <v>0</v>
      </c>
      <c r="L68" s="242">
        <f>$E68*VMTCalc!M188*VMTCalc!M31</f>
        <v>0</v>
      </c>
      <c r="M68" s="242">
        <f>$E68*VMTCalc!N188*VMTCalc!N31</f>
        <v>0</v>
      </c>
      <c r="N68" s="242">
        <f>$E68*VMTCalc!O188*VMTCalc!O31</f>
        <v>0</v>
      </c>
      <c r="O68" s="242">
        <f>$E68*VMTCalc!P188*VMTCalc!P31</f>
        <v>0</v>
      </c>
      <c r="P68" s="242">
        <f>$E68*VMTCalc!Q188*VMTCalc!Q31</f>
        <v>0</v>
      </c>
      <c r="Q68" s="242">
        <f>$E68*VMTCalc!R188*VMTCalc!R31</f>
        <v>0</v>
      </c>
      <c r="R68" s="242">
        <f>$E68*VMTCalc!S188*VMTCalc!S31</f>
        <v>0</v>
      </c>
      <c r="S68" s="242">
        <f>$E68*VMTCalc!T188*VMTCalc!T31</f>
        <v>0</v>
      </c>
      <c r="T68" s="242">
        <f>$E68*VMTCalc!U188*VMTCalc!U31</f>
        <v>0</v>
      </c>
      <c r="U68" s="242">
        <f>$E68*VMTCalc!V188*VMTCalc!V31</f>
        <v>0</v>
      </c>
      <c r="V68" s="242">
        <f>$E68*VMTCalc!W188*VMTCalc!W31</f>
        <v>2.3542468556534302</v>
      </c>
      <c r="W68" s="242">
        <f>$E68*VMTCalc!X188*VMTCalc!X31</f>
        <v>2.3542468556534302</v>
      </c>
      <c r="X68" s="242">
        <f>$E68*VMTCalc!Y188*VMTCalc!Y31</f>
        <v>2.3542468556534302</v>
      </c>
      <c r="Y68" s="242">
        <f>$E68*VMTCalc!Z188*VMTCalc!Z31</f>
        <v>2.3542468556534302</v>
      </c>
      <c r="Z68" s="242">
        <f>$E68*VMTCalc!AA188*VMTCalc!AA31</f>
        <v>2.3542468556534302</v>
      </c>
      <c r="AA68" s="242">
        <f>$E68*VMTCalc!AB188*VMTCalc!AB31</f>
        <v>2.3542468556534302</v>
      </c>
      <c r="AB68" s="242">
        <f>$E68*VMTCalc!AC188*VMTCalc!AC31</f>
        <v>2.3542468556534302</v>
      </c>
      <c r="AC68" s="242">
        <f>$E68*VMTCalc!AD188*VMTCalc!AD31</f>
        <v>2.3542468556534302</v>
      </c>
      <c r="AD68" s="242">
        <f>$E68*VMTCalc!AE188*VMTCalc!AE31</f>
        <v>2.3542468556534302</v>
      </c>
      <c r="AE68" s="242">
        <f>$E68*VMTCalc!AF188*VMTCalc!AF31</f>
        <v>2.3542468556534302</v>
      </c>
      <c r="AF68" s="242">
        <f>$E68*VMTCalc!AG188*VMTCalc!AG31</f>
        <v>2.3542468556534302</v>
      </c>
      <c r="AG68" s="242">
        <f>$E68*VMTCalc!AH188*VMTCalc!AH31</f>
        <v>2.3542468556534302</v>
      </c>
      <c r="AH68" s="242">
        <f>$E68*VMTCalc!AI188*VMTCalc!AI31</f>
        <v>2.3542468556534302</v>
      </c>
      <c r="AI68" s="242">
        <f>$E68*VMTCalc!AJ188*VMTCalc!AJ31</f>
        <v>0</v>
      </c>
      <c r="AJ68" s="242">
        <f>$E68*VMTCalc!AK188*VMTCalc!AK31</f>
        <v>0</v>
      </c>
      <c r="AK68" s="242">
        <f>$E68*VMTCalc!AL188*VMTCalc!AL31</f>
        <v>0</v>
      </c>
      <c r="AL68" s="242">
        <f>$E68*VMTCalc!AM188*VMTCalc!AM31</f>
        <v>0</v>
      </c>
      <c r="AM68" s="242">
        <f>$E68*VMTCalc!AN188*VMTCalc!AN31</f>
        <v>0</v>
      </c>
      <c r="AN68" s="242">
        <f>$E68*VMTCalc!AO188*VMTCalc!AO31</f>
        <v>0</v>
      </c>
      <c r="AO68" s="242">
        <f>$E68*VMTCalc!AP188*VMTCalc!AP31</f>
        <v>0</v>
      </c>
      <c r="AP68" s="242">
        <f>$E68*VMTCalc!AQ188*VMTCalc!AQ31</f>
        <v>0</v>
      </c>
      <c r="AQ68" s="242">
        <f>$E68*VMTCalc!AR188*VMTCalc!AR31</f>
        <v>0</v>
      </c>
      <c r="AR68" s="242">
        <f>$E68*VMTCalc!AS188*VMTCalc!AS31</f>
        <v>0</v>
      </c>
      <c r="AS68" s="242">
        <f>$E68*VMTCalc!AT188*VMTCalc!AT31</f>
        <v>0</v>
      </c>
      <c r="AT68" s="242">
        <f>$E68*VMTCalc!AU188*VMTCalc!AU31</f>
        <v>0</v>
      </c>
      <c r="AU68" s="242">
        <f>$E68*VMTCalc!AV188*VMTCalc!AV31</f>
        <v>0</v>
      </c>
      <c r="AV68" s="242">
        <f>$E68*VMTCalc!AW188*VMTCalc!AW31</f>
        <v>0</v>
      </c>
      <c r="AW68" s="242">
        <f>$E68*VMTCalc!AX188*VMTCalc!AX31</f>
        <v>0</v>
      </c>
    </row>
    <row r="69" spans="1:49">
      <c r="C69" s="142"/>
      <c r="D69" s="142"/>
      <c r="H69" s="201"/>
      <c r="I69" s="185"/>
      <c r="J69" s="185"/>
      <c r="K69" s="185"/>
      <c r="L69" s="185"/>
      <c r="M69" s="185"/>
      <c r="N69" s="185"/>
      <c r="O69" s="185"/>
      <c r="P69" s="185"/>
      <c r="Q69" s="185"/>
      <c r="R69" s="185"/>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185"/>
      <c r="AR69" s="185"/>
      <c r="AS69" s="185"/>
      <c r="AT69" s="185"/>
      <c r="AU69" s="185"/>
      <c r="AV69" s="185"/>
      <c r="AW69" s="185"/>
    </row>
    <row r="70" spans="1:49" s="187" customFormat="1" ht="30">
      <c r="A70" s="873" t="s">
        <v>203</v>
      </c>
      <c r="B70" s="4" t="s">
        <v>120</v>
      </c>
      <c r="C70" s="4" t="s">
        <v>280</v>
      </c>
      <c r="D70" s="80" t="s">
        <v>274</v>
      </c>
      <c r="E70" s="81" t="s">
        <v>281</v>
      </c>
      <c r="F70" s="81"/>
      <c r="G70" s="81"/>
      <c r="H70" s="183">
        <f t="shared" si="7"/>
        <v>644.33874611067677</v>
      </c>
      <c r="I70" s="187">
        <f>SUM(I71:I85)</f>
        <v>0</v>
      </c>
      <c r="J70" s="187">
        <f t="shared" ref="J70:AW70" si="12">SUM(J71:J85)</f>
        <v>0</v>
      </c>
      <c r="K70" s="187">
        <f t="shared" si="12"/>
        <v>0</v>
      </c>
      <c r="L70" s="187">
        <f t="shared" si="12"/>
        <v>0</v>
      </c>
      <c r="M70" s="187">
        <f t="shared" si="12"/>
        <v>0</v>
      </c>
      <c r="N70" s="187">
        <f t="shared" si="12"/>
        <v>0</v>
      </c>
      <c r="O70" s="187">
        <f t="shared" si="12"/>
        <v>0</v>
      </c>
      <c r="P70" s="187">
        <f t="shared" si="12"/>
        <v>0</v>
      </c>
      <c r="Q70" s="187">
        <f t="shared" si="12"/>
        <v>0</v>
      </c>
      <c r="R70" s="187">
        <f t="shared" si="12"/>
        <v>0</v>
      </c>
      <c r="S70" s="187">
        <f t="shared" si="12"/>
        <v>0</v>
      </c>
      <c r="T70" s="187">
        <f t="shared" si="12"/>
        <v>0</v>
      </c>
      <c r="U70" s="187">
        <f t="shared" si="12"/>
        <v>0</v>
      </c>
      <c r="V70" s="187">
        <f t="shared" si="12"/>
        <v>50.939965244045169</v>
      </c>
      <c r="W70" s="187">
        <f t="shared" si="12"/>
        <v>50.939965244045169</v>
      </c>
      <c r="X70" s="187">
        <f t="shared" si="12"/>
        <v>50.939965244045169</v>
      </c>
      <c r="Y70" s="187">
        <f t="shared" si="12"/>
        <v>50.939965244045169</v>
      </c>
      <c r="Z70" s="187">
        <f t="shared" si="12"/>
        <v>50.939965244045169</v>
      </c>
      <c r="AA70" s="187">
        <f t="shared" si="12"/>
        <v>50.939965244045169</v>
      </c>
      <c r="AB70" s="187">
        <f t="shared" si="12"/>
        <v>50.939965244045169</v>
      </c>
      <c r="AC70" s="187">
        <f t="shared" si="12"/>
        <v>50.939965244045169</v>
      </c>
      <c r="AD70" s="187">
        <f t="shared" si="12"/>
        <v>50.939965244045169</v>
      </c>
      <c r="AE70" s="187">
        <f t="shared" si="12"/>
        <v>50.939965244045169</v>
      </c>
      <c r="AF70" s="187">
        <f t="shared" si="12"/>
        <v>50.939965244045169</v>
      </c>
      <c r="AG70" s="187">
        <f t="shared" si="12"/>
        <v>50.939965244045169</v>
      </c>
      <c r="AH70" s="187">
        <f t="shared" si="12"/>
        <v>33.05916318213464</v>
      </c>
      <c r="AI70" s="187">
        <f t="shared" si="12"/>
        <v>0</v>
      </c>
      <c r="AJ70" s="187">
        <f t="shared" si="12"/>
        <v>0</v>
      </c>
      <c r="AK70" s="187">
        <f t="shared" si="12"/>
        <v>0</v>
      </c>
      <c r="AL70" s="187">
        <f t="shared" si="12"/>
        <v>0</v>
      </c>
      <c r="AM70" s="187">
        <f t="shared" si="12"/>
        <v>0</v>
      </c>
      <c r="AN70" s="187">
        <f t="shared" si="12"/>
        <v>0</v>
      </c>
      <c r="AO70" s="187">
        <f t="shared" si="12"/>
        <v>0</v>
      </c>
      <c r="AP70" s="187">
        <f t="shared" si="12"/>
        <v>0</v>
      </c>
      <c r="AQ70" s="187">
        <f t="shared" si="12"/>
        <v>0</v>
      </c>
      <c r="AR70" s="187">
        <f t="shared" si="12"/>
        <v>0</v>
      </c>
      <c r="AS70" s="187">
        <f t="shared" si="12"/>
        <v>0</v>
      </c>
      <c r="AT70" s="187">
        <f t="shared" si="12"/>
        <v>0</v>
      </c>
      <c r="AU70" s="187">
        <f t="shared" si="12"/>
        <v>0</v>
      </c>
      <c r="AV70" s="187">
        <f t="shared" si="12"/>
        <v>0</v>
      </c>
      <c r="AW70" s="187">
        <f t="shared" si="12"/>
        <v>0</v>
      </c>
    </row>
    <row r="71" spans="1:49" s="242" customFormat="1">
      <c r="A71" s="218" t="s">
        <v>198</v>
      </c>
      <c r="B71" s="767" t="str">
        <f>B54</f>
        <v>030161</v>
      </c>
      <c r="C71" s="66" t="str">
        <f>INDEX(ProjectSummary!$C$6:$F$20,MATCH(B71,ProjectSummary!$C$6:$C$20,0),4)</f>
        <v>LOCKHART ROAD</v>
      </c>
      <c r="D71" s="66" t="str">
        <f>INDEX(ProjectSummary!$C$6:$F$20,MATCH(B71,ProjectSummary!$C$6:$C$20,0),3)</f>
        <v>Anson</v>
      </c>
      <c r="E71" s="200">
        <f>_xlfn.XLOOKUP(D71, RegionalCrashRate!$N$7:$R$7, RegionalCrashRate!$N$8:$R$8)</f>
        <v>1.7295353982300887E-6</v>
      </c>
      <c r="F71" s="200"/>
      <c r="G71" s="200"/>
      <c r="H71" s="175">
        <f t="shared" si="7"/>
        <v>2.8887482801415931</v>
      </c>
      <c r="I71" s="242">
        <f>$E71*VMTCalc!J174*VMTCalc!J17</f>
        <v>0</v>
      </c>
      <c r="J71" s="242">
        <f>$E71*VMTCalc!K174*VMTCalc!K17</f>
        <v>0</v>
      </c>
      <c r="K71" s="242">
        <f>$E71*VMTCalc!L174*VMTCalc!L17</f>
        <v>0</v>
      </c>
      <c r="L71" s="242">
        <f>$E71*VMTCalc!M174*VMTCalc!M17</f>
        <v>0</v>
      </c>
      <c r="M71" s="242">
        <f>$E71*VMTCalc!N174*VMTCalc!N17</f>
        <v>0</v>
      </c>
      <c r="N71" s="242">
        <f>$E71*VMTCalc!O174*VMTCalc!O17</f>
        <v>0</v>
      </c>
      <c r="O71" s="242">
        <f>$E71*VMTCalc!P174*VMTCalc!P17</f>
        <v>0</v>
      </c>
      <c r="P71" s="242">
        <f>$E71*VMTCalc!Q174*VMTCalc!Q17</f>
        <v>0</v>
      </c>
      <c r="Q71" s="242">
        <f>$E71*VMTCalc!R174*VMTCalc!R17</f>
        <v>0</v>
      </c>
      <c r="R71" s="242">
        <f>$E71*VMTCalc!S174*VMTCalc!S17</f>
        <v>0</v>
      </c>
      <c r="S71" s="242">
        <f>$E71*VMTCalc!T174*VMTCalc!T17</f>
        <v>0</v>
      </c>
      <c r="T71" s="242">
        <f>$E71*VMTCalc!U174*VMTCalc!U17</f>
        <v>0</v>
      </c>
      <c r="U71" s="242">
        <f>$E71*VMTCalc!V174*VMTCalc!V17</f>
        <v>0</v>
      </c>
      <c r="V71" s="242">
        <f>$E71*VMTCalc!W174*VMTCalc!W17</f>
        <v>0.24072902334513274</v>
      </c>
      <c r="W71" s="242">
        <f>$E71*VMTCalc!X174*VMTCalc!X17</f>
        <v>0.24072902334513274</v>
      </c>
      <c r="X71" s="242">
        <f>$E71*VMTCalc!Y174*VMTCalc!Y17</f>
        <v>0.24072902334513274</v>
      </c>
      <c r="Y71" s="242">
        <f>$E71*VMTCalc!Z174*VMTCalc!Z17</f>
        <v>0.24072902334513274</v>
      </c>
      <c r="Z71" s="242">
        <f>$E71*VMTCalc!AA174*VMTCalc!AA17</f>
        <v>0.24072902334513274</v>
      </c>
      <c r="AA71" s="242">
        <f>$E71*VMTCalc!AB174*VMTCalc!AB17</f>
        <v>0.24072902334513274</v>
      </c>
      <c r="AB71" s="242">
        <f>$E71*VMTCalc!AC174*VMTCalc!AC17</f>
        <v>0.24072902334513274</v>
      </c>
      <c r="AC71" s="242">
        <f>$E71*VMTCalc!AD174*VMTCalc!AD17</f>
        <v>0.24072902334513274</v>
      </c>
      <c r="AD71" s="242">
        <f>$E71*VMTCalc!AE174*VMTCalc!AE17</f>
        <v>0.24072902334513274</v>
      </c>
      <c r="AE71" s="242">
        <f>$E71*VMTCalc!AF174*VMTCalc!AF17</f>
        <v>0.24072902334513274</v>
      </c>
      <c r="AF71" s="242">
        <f>$E71*VMTCalc!AG174*VMTCalc!AG17</f>
        <v>0.24072902334513274</v>
      </c>
      <c r="AG71" s="242">
        <f>$E71*VMTCalc!AH174*VMTCalc!AH17</f>
        <v>0.24072902334513274</v>
      </c>
      <c r="AH71" s="242">
        <f>$E71*VMTCalc!AI174*VMTCalc!AI17</f>
        <v>0</v>
      </c>
      <c r="AI71" s="242">
        <f>$E71*VMTCalc!AJ174*VMTCalc!AJ17</f>
        <v>0</v>
      </c>
      <c r="AJ71" s="242">
        <f>$E71*VMTCalc!AK174*VMTCalc!AK17</f>
        <v>0</v>
      </c>
      <c r="AK71" s="242">
        <f>$E71*VMTCalc!AL174*VMTCalc!AL17</f>
        <v>0</v>
      </c>
      <c r="AL71" s="242">
        <f>$E71*VMTCalc!AM174*VMTCalc!AM17</f>
        <v>0</v>
      </c>
      <c r="AM71" s="242">
        <f>$E71*VMTCalc!AN174*VMTCalc!AN17</f>
        <v>0</v>
      </c>
      <c r="AN71" s="242">
        <f>$E71*VMTCalc!AO174*VMTCalc!AO17</f>
        <v>0</v>
      </c>
      <c r="AO71" s="242">
        <f>$E71*VMTCalc!AP174*VMTCalc!AP17</f>
        <v>0</v>
      </c>
      <c r="AP71" s="242">
        <f>$E71*VMTCalc!AQ174*VMTCalc!AQ17</f>
        <v>0</v>
      </c>
      <c r="AQ71" s="242">
        <f>$E71*VMTCalc!AR174*VMTCalc!AR17</f>
        <v>0</v>
      </c>
      <c r="AR71" s="242">
        <f>$E71*VMTCalc!AS174*VMTCalc!AS17</f>
        <v>0</v>
      </c>
      <c r="AS71" s="242">
        <f>$E71*VMTCalc!AT174*VMTCalc!AT17</f>
        <v>0</v>
      </c>
      <c r="AT71" s="242">
        <f>$E71*VMTCalc!AU174*VMTCalc!AU17</f>
        <v>0</v>
      </c>
      <c r="AU71" s="242">
        <f>$E71*VMTCalc!AV174*VMTCalc!AV17</f>
        <v>0</v>
      </c>
      <c r="AV71" s="242">
        <f>$E71*VMTCalc!AW174*VMTCalc!AW17</f>
        <v>0</v>
      </c>
      <c r="AW71" s="242">
        <f>$E71*VMTCalc!AX174*VMTCalc!AX17</f>
        <v>0</v>
      </c>
    </row>
    <row r="72" spans="1:49" s="242" customFormat="1">
      <c r="A72" s="218" t="s">
        <v>198</v>
      </c>
      <c r="B72" s="767" t="str">
        <f t="shared" ref="B72:B85" si="13">B55</f>
        <v>030148</v>
      </c>
      <c r="C72" s="66" t="str">
        <f>INDEX(ProjectSummary!$C$6:$F$20,MATCH(B72,ProjectSummary!$C$6:$C$20,0),4)</f>
        <v>MILLS ROAD</v>
      </c>
      <c r="D72" s="66" t="str">
        <f>INDEX(ProjectSummary!$C$6:$F$20,MATCH(B72,ProjectSummary!$C$6:$C$20,0),3)</f>
        <v>Anson</v>
      </c>
      <c r="E72" s="200">
        <f>_xlfn.XLOOKUP(D72, RegionalCrashRate!$N$7:$R$7, RegionalCrashRate!$N$8:$R$8)</f>
        <v>1.7295353982300887E-6</v>
      </c>
      <c r="F72" s="2"/>
      <c r="G72" s="2"/>
      <c r="H72" s="175">
        <f t="shared" si="7"/>
        <v>5.7774965602831863</v>
      </c>
      <c r="I72" s="242">
        <f>$E72*VMTCalc!J175*VMTCalc!J18</f>
        <v>0</v>
      </c>
      <c r="J72" s="242">
        <f>$E72*VMTCalc!K175*VMTCalc!K18</f>
        <v>0</v>
      </c>
      <c r="K72" s="242">
        <f>$E72*VMTCalc!L175*VMTCalc!L18</f>
        <v>0</v>
      </c>
      <c r="L72" s="242">
        <f>$E72*VMTCalc!M175*VMTCalc!M18</f>
        <v>0</v>
      </c>
      <c r="M72" s="242">
        <f>$E72*VMTCalc!N175*VMTCalc!N18</f>
        <v>0</v>
      </c>
      <c r="N72" s="242">
        <f>$E72*VMTCalc!O175*VMTCalc!O18</f>
        <v>0</v>
      </c>
      <c r="O72" s="242">
        <f>$E72*VMTCalc!P175*VMTCalc!P18</f>
        <v>0</v>
      </c>
      <c r="P72" s="242">
        <f>$E72*VMTCalc!Q175*VMTCalc!Q18</f>
        <v>0</v>
      </c>
      <c r="Q72" s="242">
        <f>$E72*VMTCalc!R175*VMTCalc!R18</f>
        <v>0</v>
      </c>
      <c r="R72" s="242">
        <f>$E72*VMTCalc!S175*VMTCalc!S18</f>
        <v>0</v>
      </c>
      <c r="S72" s="242">
        <f>$E72*VMTCalc!T175*VMTCalc!T18</f>
        <v>0</v>
      </c>
      <c r="T72" s="242">
        <f>$E72*VMTCalc!U175*VMTCalc!U18</f>
        <v>0</v>
      </c>
      <c r="U72" s="242">
        <f>$E72*VMTCalc!V175*VMTCalc!V18</f>
        <v>0</v>
      </c>
      <c r="V72" s="242">
        <f>$E72*VMTCalc!W175*VMTCalc!W18</f>
        <v>0.48145804669026548</v>
      </c>
      <c r="W72" s="242">
        <f>$E72*VMTCalc!X175*VMTCalc!X18</f>
        <v>0.48145804669026548</v>
      </c>
      <c r="X72" s="242">
        <f>$E72*VMTCalc!Y175*VMTCalc!Y18</f>
        <v>0.48145804669026548</v>
      </c>
      <c r="Y72" s="242">
        <f>$E72*VMTCalc!Z175*VMTCalc!Z18</f>
        <v>0.48145804669026548</v>
      </c>
      <c r="Z72" s="242">
        <f>$E72*VMTCalc!AA175*VMTCalc!AA18</f>
        <v>0.48145804669026548</v>
      </c>
      <c r="AA72" s="242">
        <f>$E72*VMTCalc!AB175*VMTCalc!AB18</f>
        <v>0.48145804669026548</v>
      </c>
      <c r="AB72" s="242">
        <f>$E72*VMTCalc!AC175*VMTCalc!AC18</f>
        <v>0.48145804669026548</v>
      </c>
      <c r="AC72" s="242">
        <f>$E72*VMTCalc!AD175*VMTCalc!AD18</f>
        <v>0.48145804669026548</v>
      </c>
      <c r="AD72" s="242">
        <f>$E72*VMTCalc!AE175*VMTCalc!AE18</f>
        <v>0.48145804669026548</v>
      </c>
      <c r="AE72" s="242">
        <f>$E72*VMTCalc!AF175*VMTCalc!AF18</f>
        <v>0.48145804669026548</v>
      </c>
      <c r="AF72" s="242">
        <f>$E72*VMTCalc!AG175*VMTCalc!AG18</f>
        <v>0.48145804669026548</v>
      </c>
      <c r="AG72" s="242">
        <f>$E72*VMTCalc!AH175*VMTCalc!AH18</f>
        <v>0.48145804669026548</v>
      </c>
      <c r="AH72" s="242">
        <f>$E72*VMTCalc!AI175*VMTCalc!AI18</f>
        <v>0</v>
      </c>
      <c r="AI72" s="242">
        <f>$E72*VMTCalc!AJ175*VMTCalc!AJ18</f>
        <v>0</v>
      </c>
      <c r="AJ72" s="242">
        <f>$E72*VMTCalc!AK175*VMTCalc!AK18</f>
        <v>0</v>
      </c>
      <c r="AK72" s="242">
        <f>$E72*VMTCalc!AL175*VMTCalc!AL18</f>
        <v>0</v>
      </c>
      <c r="AL72" s="242">
        <f>$E72*VMTCalc!AM175*VMTCalc!AM18</f>
        <v>0</v>
      </c>
      <c r="AM72" s="242">
        <f>$E72*VMTCalc!AN175*VMTCalc!AN18</f>
        <v>0</v>
      </c>
      <c r="AN72" s="242">
        <f>$E72*VMTCalc!AO175*VMTCalc!AO18</f>
        <v>0</v>
      </c>
      <c r="AO72" s="242">
        <f>$E72*VMTCalc!AP175*VMTCalc!AP18</f>
        <v>0</v>
      </c>
      <c r="AP72" s="242">
        <f>$E72*VMTCalc!AQ175*VMTCalc!AQ18</f>
        <v>0</v>
      </c>
      <c r="AQ72" s="242">
        <f>$E72*VMTCalc!AR175*VMTCalc!AR18</f>
        <v>0</v>
      </c>
      <c r="AR72" s="242">
        <f>$E72*VMTCalc!AS175*VMTCalc!AS18</f>
        <v>0</v>
      </c>
      <c r="AS72" s="242">
        <f>$E72*VMTCalc!AT175*VMTCalc!AT18</f>
        <v>0</v>
      </c>
      <c r="AT72" s="242">
        <f>$E72*VMTCalc!AU175*VMTCalc!AU18</f>
        <v>0</v>
      </c>
      <c r="AU72" s="242">
        <f>$E72*VMTCalc!AV175*VMTCalc!AV18</f>
        <v>0</v>
      </c>
      <c r="AV72" s="242">
        <f>$E72*VMTCalc!AW175*VMTCalc!AW18</f>
        <v>0</v>
      </c>
      <c r="AW72" s="242">
        <f>$E72*VMTCalc!AX175*VMTCalc!AX18</f>
        <v>0</v>
      </c>
    </row>
    <row r="73" spans="1:49" s="242" customFormat="1">
      <c r="A73" s="218" t="s">
        <v>198</v>
      </c>
      <c r="B73" s="767" t="str">
        <f t="shared" si="13"/>
        <v>030265</v>
      </c>
      <c r="C73" s="66" t="str">
        <f>INDEX(ProjectSummary!$C$6:$F$20,MATCH(B73,ProjectSummary!$C$6:$C$20,0),4)</f>
        <v>ROBINSON ROAD</v>
      </c>
      <c r="D73" s="66" t="str">
        <f>INDEX(ProjectSummary!$C$6:$F$20,MATCH(B73,ProjectSummary!$C$6:$C$20,0),3)</f>
        <v>Anson</v>
      </c>
      <c r="E73" s="200">
        <f>_xlfn.XLOOKUP(D73, RegionalCrashRate!$N$7:$R$7, RegionalCrashRate!$N$8:$R$8)</f>
        <v>1.7295353982300887E-6</v>
      </c>
      <c r="F73" s="2"/>
      <c r="G73" s="2"/>
      <c r="H73" s="175">
        <f t="shared" si="7"/>
        <v>5.7774965602831863</v>
      </c>
      <c r="I73" s="242">
        <f>$E73*VMTCalc!J176*VMTCalc!J19</f>
        <v>0</v>
      </c>
      <c r="J73" s="242">
        <f>$E73*VMTCalc!K176*VMTCalc!K19</f>
        <v>0</v>
      </c>
      <c r="K73" s="242">
        <f>$E73*VMTCalc!L176*VMTCalc!L19</f>
        <v>0</v>
      </c>
      <c r="L73" s="242">
        <f>$E73*VMTCalc!M176*VMTCalc!M19</f>
        <v>0</v>
      </c>
      <c r="M73" s="242">
        <f>$E73*VMTCalc!N176*VMTCalc!N19</f>
        <v>0</v>
      </c>
      <c r="N73" s="242">
        <f>$E73*VMTCalc!O176*VMTCalc!O19</f>
        <v>0</v>
      </c>
      <c r="O73" s="242">
        <f>$E73*VMTCalc!P176*VMTCalc!P19</f>
        <v>0</v>
      </c>
      <c r="P73" s="242">
        <f>$E73*VMTCalc!Q176*VMTCalc!Q19</f>
        <v>0</v>
      </c>
      <c r="Q73" s="242">
        <f>$E73*VMTCalc!R176*VMTCalc!R19</f>
        <v>0</v>
      </c>
      <c r="R73" s="242">
        <f>$E73*VMTCalc!S176*VMTCalc!S19</f>
        <v>0</v>
      </c>
      <c r="S73" s="242">
        <f>$E73*VMTCalc!T176*VMTCalc!T19</f>
        <v>0</v>
      </c>
      <c r="T73" s="242">
        <f>$E73*VMTCalc!U176*VMTCalc!U19</f>
        <v>0</v>
      </c>
      <c r="U73" s="242">
        <f>$E73*VMTCalc!V176*VMTCalc!V19</f>
        <v>0</v>
      </c>
      <c r="V73" s="242">
        <f>$E73*VMTCalc!W176*VMTCalc!W19</f>
        <v>0.48145804669026548</v>
      </c>
      <c r="W73" s="242">
        <f>$E73*VMTCalc!X176*VMTCalc!X19</f>
        <v>0.48145804669026548</v>
      </c>
      <c r="X73" s="242">
        <f>$E73*VMTCalc!Y176*VMTCalc!Y19</f>
        <v>0.48145804669026548</v>
      </c>
      <c r="Y73" s="242">
        <f>$E73*VMTCalc!Z176*VMTCalc!Z19</f>
        <v>0.48145804669026548</v>
      </c>
      <c r="Z73" s="242">
        <f>$E73*VMTCalc!AA176*VMTCalc!AA19</f>
        <v>0.48145804669026548</v>
      </c>
      <c r="AA73" s="242">
        <f>$E73*VMTCalc!AB176*VMTCalc!AB19</f>
        <v>0.48145804669026548</v>
      </c>
      <c r="AB73" s="242">
        <f>$E73*VMTCalc!AC176*VMTCalc!AC19</f>
        <v>0.48145804669026548</v>
      </c>
      <c r="AC73" s="242">
        <f>$E73*VMTCalc!AD176*VMTCalc!AD19</f>
        <v>0.48145804669026548</v>
      </c>
      <c r="AD73" s="242">
        <f>$E73*VMTCalc!AE176*VMTCalc!AE19</f>
        <v>0.48145804669026548</v>
      </c>
      <c r="AE73" s="242">
        <f>$E73*VMTCalc!AF176*VMTCalc!AF19</f>
        <v>0.48145804669026548</v>
      </c>
      <c r="AF73" s="242">
        <f>$E73*VMTCalc!AG176*VMTCalc!AG19</f>
        <v>0.48145804669026548</v>
      </c>
      <c r="AG73" s="242">
        <f>$E73*VMTCalc!AH176*VMTCalc!AH19</f>
        <v>0.48145804669026548</v>
      </c>
      <c r="AH73" s="242">
        <f>$E73*VMTCalc!AI176*VMTCalc!AI19</f>
        <v>0</v>
      </c>
      <c r="AI73" s="242">
        <f>$E73*VMTCalc!AJ176*VMTCalc!AJ19</f>
        <v>0</v>
      </c>
      <c r="AJ73" s="242">
        <f>$E73*VMTCalc!AK176*VMTCalc!AK19</f>
        <v>0</v>
      </c>
      <c r="AK73" s="242">
        <f>$E73*VMTCalc!AL176*VMTCalc!AL19</f>
        <v>0</v>
      </c>
      <c r="AL73" s="242">
        <f>$E73*VMTCalc!AM176*VMTCalc!AM19</f>
        <v>0</v>
      </c>
      <c r="AM73" s="242">
        <f>$E73*VMTCalc!AN176*VMTCalc!AN19</f>
        <v>0</v>
      </c>
      <c r="AN73" s="242">
        <f>$E73*VMTCalc!AO176*VMTCalc!AO19</f>
        <v>0</v>
      </c>
      <c r="AO73" s="242">
        <f>$E73*VMTCalc!AP176*VMTCalc!AP19</f>
        <v>0</v>
      </c>
      <c r="AP73" s="242">
        <f>$E73*VMTCalc!AQ176*VMTCalc!AQ19</f>
        <v>0</v>
      </c>
      <c r="AQ73" s="242">
        <f>$E73*VMTCalc!AR176*VMTCalc!AR19</f>
        <v>0</v>
      </c>
      <c r="AR73" s="242">
        <f>$E73*VMTCalc!AS176*VMTCalc!AS19</f>
        <v>0</v>
      </c>
      <c r="AS73" s="242">
        <f>$E73*VMTCalc!AT176*VMTCalc!AT19</f>
        <v>0</v>
      </c>
      <c r="AT73" s="242">
        <f>$E73*VMTCalc!AU176*VMTCalc!AU19</f>
        <v>0</v>
      </c>
      <c r="AU73" s="242">
        <f>$E73*VMTCalc!AV176*VMTCalc!AV19</f>
        <v>0</v>
      </c>
      <c r="AV73" s="242">
        <f>$E73*VMTCalc!AW176*VMTCalc!AW19</f>
        <v>0</v>
      </c>
      <c r="AW73" s="242">
        <f>$E73*VMTCalc!AX176*VMTCalc!AX19</f>
        <v>0</v>
      </c>
    </row>
    <row r="74" spans="1:49" s="242" customFormat="1">
      <c r="A74" s="218" t="s">
        <v>198</v>
      </c>
      <c r="B74" s="767">
        <f t="shared" si="13"/>
        <v>830106</v>
      </c>
      <c r="C74" s="66" t="str">
        <f>INDEX(ProjectSummary!$C$6:$F$20,MATCH(B74,ProjectSummary!$C$6:$C$20,0),4)</f>
        <v>BOGGER HOLLAR ROAD</v>
      </c>
      <c r="D74" s="66" t="str">
        <f>INDEX(ProjectSummary!$C$6:$F$20,MATCH(B74,ProjectSummary!$C$6:$C$20,0),3)</f>
        <v>Stanly</v>
      </c>
      <c r="E74" s="200">
        <f>_xlfn.XLOOKUP(D74, RegionalCrashRate!$N$7:$R$7, RegionalCrashRate!$N$8:$R$8)</f>
        <v>2.1883116883116886E-6</v>
      </c>
      <c r="F74" s="2"/>
      <c r="G74" s="2"/>
      <c r="H74" s="175">
        <f t="shared" si="7"/>
        <v>2.0559471741818185</v>
      </c>
      <c r="I74" s="242">
        <f>$E74*VMTCalc!J177*VMTCalc!J20</f>
        <v>0</v>
      </c>
      <c r="J74" s="242">
        <f>$E74*VMTCalc!K177*VMTCalc!K20</f>
        <v>0</v>
      </c>
      <c r="K74" s="242">
        <f>$E74*VMTCalc!L177*VMTCalc!L20</f>
        <v>0</v>
      </c>
      <c r="L74" s="242">
        <f>$E74*VMTCalc!M177*VMTCalc!M20</f>
        <v>0</v>
      </c>
      <c r="M74" s="242">
        <f>$E74*VMTCalc!N177*VMTCalc!N20</f>
        <v>0</v>
      </c>
      <c r="N74" s="242">
        <f>$E74*VMTCalc!O177*VMTCalc!O20</f>
        <v>0</v>
      </c>
      <c r="O74" s="242">
        <f>$E74*VMTCalc!P177*VMTCalc!P20</f>
        <v>0</v>
      </c>
      <c r="P74" s="242">
        <f>$E74*VMTCalc!Q177*VMTCalc!Q20</f>
        <v>0</v>
      </c>
      <c r="Q74" s="242">
        <f>$E74*VMTCalc!R177*VMTCalc!R20</f>
        <v>0</v>
      </c>
      <c r="R74" s="242">
        <f>$E74*VMTCalc!S177*VMTCalc!S20</f>
        <v>0</v>
      </c>
      <c r="S74" s="242">
        <f>$E74*VMTCalc!T177*VMTCalc!T20</f>
        <v>0</v>
      </c>
      <c r="T74" s="242">
        <f>$E74*VMTCalc!U177*VMTCalc!U20</f>
        <v>0</v>
      </c>
      <c r="U74" s="242">
        <f>$E74*VMTCalc!V177*VMTCalc!V20</f>
        <v>0</v>
      </c>
      <c r="V74" s="242">
        <f>$E74*VMTCalc!W177*VMTCalc!W20</f>
        <v>0.17132893118181819</v>
      </c>
      <c r="W74" s="242">
        <f>$E74*VMTCalc!X177*VMTCalc!X20</f>
        <v>0.17132893118181819</v>
      </c>
      <c r="X74" s="242">
        <f>$E74*VMTCalc!Y177*VMTCalc!Y20</f>
        <v>0.17132893118181819</v>
      </c>
      <c r="Y74" s="242">
        <f>$E74*VMTCalc!Z177*VMTCalc!Z20</f>
        <v>0.17132893118181819</v>
      </c>
      <c r="Z74" s="242">
        <f>$E74*VMTCalc!AA177*VMTCalc!AA20</f>
        <v>0.17132893118181819</v>
      </c>
      <c r="AA74" s="242">
        <f>$E74*VMTCalc!AB177*VMTCalc!AB20</f>
        <v>0.17132893118181819</v>
      </c>
      <c r="AB74" s="242">
        <f>$E74*VMTCalc!AC177*VMTCalc!AC20</f>
        <v>0.17132893118181819</v>
      </c>
      <c r="AC74" s="242">
        <f>$E74*VMTCalc!AD177*VMTCalc!AD20</f>
        <v>0.17132893118181819</v>
      </c>
      <c r="AD74" s="242">
        <f>$E74*VMTCalc!AE177*VMTCalc!AE20</f>
        <v>0.17132893118181819</v>
      </c>
      <c r="AE74" s="242">
        <f>$E74*VMTCalc!AF177*VMTCalc!AF20</f>
        <v>0.17132893118181819</v>
      </c>
      <c r="AF74" s="242">
        <f>$E74*VMTCalc!AG177*VMTCalc!AG20</f>
        <v>0.17132893118181819</v>
      </c>
      <c r="AG74" s="242">
        <f>$E74*VMTCalc!AH177*VMTCalc!AH20</f>
        <v>0.17132893118181819</v>
      </c>
      <c r="AH74" s="242">
        <f>$E74*VMTCalc!AI177*VMTCalc!AI20</f>
        <v>0</v>
      </c>
      <c r="AI74" s="242">
        <f>$E74*VMTCalc!AJ177*VMTCalc!AJ20</f>
        <v>0</v>
      </c>
      <c r="AJ74" s="242">
        <f>$E74*VMTCalc!AK177*VMTCalc!AK20</f>
        <v>0</v>
      </c>
      <c r="AK74" s="242">
        <f>$E74*VMTCalc!AL177*VMTCalc!AL20</f>
        <v>0</v>
      </c>
      <c r="AL74" s="242">
        <f>$E74*VMTCalc!AM177*VMTCalc!AM20</f>
        <v>0</v>
      </c>
      <c r="AM74" s="242">
        <f>$E74*VMTCalc!AN177*VMTCalc!AN20</f>
        <v>0</v>
      </c>
      <c r="AN74" s="242">
        <f>$E74*VMTCalc!AO177*VMTCalc!AO20</f>
        <v>0</v>
      </c>
      <c r="AO74" s="242">
        <f>$E74*VMTCalc!AP177*VMTCalc!AP20</f>
        <v>0</v>
      </c>
      <c r="AP74" s="242">
        <f>$E74*VMTCalc!AQ177*VMTCalc!AQ20</f>
        <v>0</v>
      </c>
      <c r="AQ74" s="242">
        <f>$E74*VMTCalc!AR177*VMTCalc!AR20</f>
        <v>0</v>
      </c>
      <c r="AR74" s="242">
        <f>$E74*VMTCalc!AS177*VMTCalc!AS20</f>
        <v>0</v>
      </c>
      <c r="AS74" s="242">
        <f>$E74*VMTCalc!AT177*VMTCalc!AT20</f>
        <v>0</v>
      </c>
      <c r="AT74" s="242">
        <f>$E74*VMTCalc!AU177*VMTCalc!AU20</f>
        <v>0</v>
      </c>
      <c r="AU74" s="242">
        <f>$E74*VMTCalc!AV177*VMTCalc!AV20</f>
        <v>0</v>
      </c>
      <c r="AV74" s="242">
        <f>$E74*VMTCalc!AW177*VMTCalc!AW20</f>
        <v>0</v>
      </c>
      <c r="AW74" s="242">
        <f>$E74*VMTCalc!AX177*VMTCalc!AX20</f>
        <v>0</v>
      </c>
    </row>
    <row r="75" spans="1:49" s="242" customFormat="1">
      <c r="A75" s="218" t="s">
        <v>198</v>
      </c>
      <c r="B75" s="767">
        <f t="shared" si="13"/>
        <v>830081</v>
      </c>
      <c r="C75" s="66" t="str">
        <f>INDEX(ProjectSummary!$C$6:$F$20,MATCH(B75,ProjectSummary!$C$6:$C$20,0),4)</f>
        <v>BRIDGE ROAD</v>
      </c>
      <c r="D75" s="66" t="str">
        <f>INDEX(ProjectSummary!$C$6:$F$20,MATCH(B75,ProjectSummary!$C$6:$C$20,0),3)</f>
        <v>Stanly</v>
      </c>
      <c r="E75" s="200">
        <f>_xlfn.XLOOKUP(D75, RegionalCrashRate!$N$7:$R$7, RegionalCrashRate!$N$8:$R$8)</f>
        <v>2.1883116883116886E-6</v>
      </c>
      <c r="F75" s="2"/>
      <c r="G75" s="2"/>
      <c r="H75" s="175">
        <f t="shared" si="7"/>
        <v>12.061556755200002</v>
      </c>
      <c r="I75" s="242">
        <f>$E75*VMTCalc!J178*VMTCalc!J21</f>
        <v>0</v>
      </c>
      <c r="J75" s="242">
        <f>$E75*VMTCalc!K178*VMTCalc!K21</f>
        <v>0</v>
      </c>
      <c r="K75" s="242">
        <f>$E75*VMTCalc!L178*VMTCalc!L21</f>
        <v>0</v>
      </c>
      <c r="L75" s="242">
        <f>$E75*VMTCalc!M178*VMTCalc!M21</f>
        <v>0</v>
      </c>
      <c r="M75" s="242">
        <f>$E75*VMTCalc!N178*VMTCalc!N21</f>
        <v>0</v>
      </c>
      <c r="N75" s="242">
        <f>$E75*VMTCalc!O178*VMTCalc!O21</f>
        <v>0</v>
      </c>
      <c r="O75" s="242">
        <f>$E75*VMTCalc!P178*VMTCalc!P21</f>
        <v>0</v>
      </c>
      <c r="P75" s="242">
        <f>$E75*VMTCalc!Q178*VMTCalc!Q21</f>
        <v>0</v>
      </c>
      <c r="Q75" s="242">
        <f>$E75*VMTCalc!R178*VMTCalc!R21</f>
        <v>0</v>
      </c>
      <c r="R75" s="242">
        <f>$E75*VMTCalc!S178*VMTCalc!S21</f>
        <v>0</v>
      </c>
      <c r="S75" s="242">
        <f>$E75*VMTCalc!T178*VMTCalc!T21</f>
        <v>0</v>
      </c>
      <c r="T75" s="242">
        <f>$E75*VMTCalc!U178*VMTCalc!U21</f>
        <v>0</v>
      </c>
      <c r="U75" s="242">
        <f>$E75*VMTCalc!V178*VMTCalc!V21</f>
        <v>0</v>
      </c>
      <c r="V75" s="242">
        <f>$E75*VMTCalc!W178*VMTCalc!W21</f>
        <v>1.0051297296000001</v>
      </c>
      <c r="W75" s="242">
        <f>$E75*VMTCalc!X178*VMTCalc!X21</f>
        <v>1.0051297296000001</v>
      </c>
      <c r="X75" s="242">
        <f>$E75*VMTCalc!Y178*VMTCalc!Y21</f>
        <v>1.0051297296000001</v>
      </c>
      <c r="Y75" s="242">
        <f>$E75*VMTCalc!Z178*VMTCalc!Z21</f>
        <v>1.0051297296000001</v>
      </c>
      <c r="Z75" s="242">
        <f>$E75*VMTCalc!AA178*VMTCalc!AA21</f>
        <v>1.0051297296000001</v>
      </c>
      <c r="AA75" s="242">
        <f>$E75*VMTCalc!AB178*VMTCalc!AB21</f>
        <v>1.0051297296000001</v>
      </c>
      <c r="AB75" s="242">
        <f>$E75*VMTCalc!AC178*VMTCalc!AC21</f>
        <v>1.0051297296000001</v>
      </c>
      <c r="AC75" s="242">
        <f>$E75*VMTCalc!AD178*VMTCalc!AD21</f>
        <v>1.0051297296000001</v>
      </c>
      <c r="AD75" s="242">
        <f>$E75*VMTCalc!AE178*VMTCalc!AE21</f>
        <v>1.0051297296000001</v>
      </c>
      <c r="AE75" s="242">
        <f>$E75*VMTCalc!AF178*VMTCalc!AF21</f>
        <v>1.0051297296000001</v>
      </c>
      <c r="AF75" s="242">
        <f>$E75*VMTCalc!AG178*VMTCalc!AG21</f>
        <v>1.0051297296000001</v>
      </c>
      <c r="AG75" s="242">
        <f>$E75*VMTCalc!AH178*VMTCalc!AH21</f>
        <v>1.0051297296000001</v>
      </c>
      <c r="AH75" s="242">
        <f>$E75*VMTCalc!AI178*VMTCalc!AI21</f>
        <v>0</v>
      </c>
      <c r="AI75" s="242">
        <f>$E75*VMTCalc!AJ178*VMTCalc!AJ21</f>
        <v>0</v>
      </c>
      <c r="AJ75" s="242">
        <f>$E75*VMTCalc!AK178*VMTCalc!AK21</f>
        <v>0</v>
      </c>
      <c r="AK75" s="242">
        <f>$E75*VMTCalc!AL178*VMTCalc!AL21</f>
        <v>0</v>
      </c>
      <c r="AL75" s="242">
        <f>$E75*VMTCalc!AM178*VMTCalc!AM21</f>
        <v>0</v>
      </c>
      <c r="AM75" s="242">
        <f>$E75*VMTCalc!AN178*VMTCalc!AN21</f>
        <v>0</v>
      </c>
      <c r="AN75" s="242">
        <f>$E75*VMTCalc!AO178*VMTCalc!AO21</f>
        <v>0</v>
      </c>
      <c r="AO75" s="242">
        <f>$E75*VMTCalc!AP178*VMTCalc!AP21</f>
        <v>0</v>
      </c>
      <c r="AP75" s="242">
        <f>$E75*VMTCalc!AQ178*VMTCalc!AQ21</f>
        <v>0</v>
      </c>
      <c r="AQ75" s="242">
        <f>$E75*VMTCalc!AR178*VMTCalc!AR21</f>
        <v>0</v>
      </c>
      <c r="AR75" s="242">
        <f>$E75*VMTCalc!AS178*VMTCalc!AS21</f>
        <v>0</v>
      </c>
      <c r="AS75" s="242">
        <f>$E75*VMTCalc!AT178*VMTCalc!AT21</f>
        <v>0</v>
      </c>
      <c r="AT75" s="242">
        <f>$E75*VMTCalc!AU178*VMTCalc!AU21</f>
        <v>0</v>
      </c>
      <c r="AU75" s="242">
        <f>$E75*VMTCalc!AV178*VMTCalc!AV21</f>
        <v>0</v>
      </c>
      <c r="AV75" s="242">
        <f>$E75*VMTCalc!AW178*VMTCalc!AW21</f>
        <v>0</v>
      </c>
      <c r="AW75" s="242">
        <f>$E75*VMTCalc!AX178*VMTCalc!AX21</f>
        <v>0</v>
      </c>
    </row>
    <row r="76" spans="1:49" s="242" customFormat="1">
      <c r="A76" s="218" t="s">
        <v>198</v>
      </c>
      <c r="B76" s="767">
        <f t="shared" si="13"/>
        <v>830200</v>
      </c>
      <c r="C76" s="66" t="str">
        <f>INDEX(ProjectSummary!$C$6:$F$20,MATCH(B76,ProjectSummary!$C$6:$C$20,0),4)</f>
        <v>BRIDGE PORT ROAD</v>
      </c>
      <c r="D76" s="66" t="str">
        <f>INDEX(ProjectSummary!$C$6:$F$20,MATCH(B76,ProjectSummary!$C$6:$C$20,0),3)</f>
        <v>Stanly</v>
      </c>
      <c r="E76" s="200">
        <f>_xlfn.XLOOKUP(D76, RegionalCrashRate!$N$7:$R$7, RegionalCrashRate!$N$8:$R$8)</f>
        <v>2.1883116883116886E-6</v>
      </c>
      <c r="F76" s="2"/>
      <c r="G76" s="2"/>
      <c r="H76" s="175">
        <f t="shared" si="7"/>
        <v>0.45687714981818178</v>
      </c>
      <c r="I76" s="242">
        <f>$E76*VMTCalc!J179*VMTCalc!J22</f>
        <v>0</v>
      </c>
      <c r="J76" s="242">
        <f>$E76*VMTCalc!K179*VMTCalc!K22</f>
        <v>0</v>
      </c>
      <c r="K76" s="242">
        <f>$E76*VMTCalc!L179*VMTCalc!L22</f>
        <v>0</v>
      </c>
      <c r="L76" s="242">
        <f>$E76*VMTCalc!M179*VMTCalc!M22</f>
        <v>0</v>
      </c>
      <c r="M76" s="242">
        <f>$E76*VMTCalc!N179*VMTCalc!N22</f>
        <v>0</v>
      </c>
      <c r="N76" s="242">
        <f>$E76*VMTCalc!O179*VMTCalc!O22</f>
        <v>0</v>
      </c>
      <c r="O76" s="242">
        <f>$E76*VMTCalc!P179*VMTCalc!P22</f>
        <v>0</v>
      </c>
      <c r="P76" s="242">
        <f>$E76*VMTCalc!Q179*VMTCalc!Q22</f>
        <v>0</v>
      </c>
      <c r="Q76" s="242">
        <f>$E76*VMTCalc!R179*VMTCalc!R22</f>
        <v>0</v>
      </c>
      <c r="R76" s="242">
        <f>$E76*VMTCalc!S179*VMTCalc!S22</f>
        <v>0</v>
      </c>
      <c r="S76" s="242">
        <f>$E76*VMTCalc!T179*VMTCalc!T22</f>
        <v>0</v>
      </c>
      <c r="T76" s="242">
        <f>$E76*VMTCalc!U179*VMTCalc!U22</f>
        <v>0</v>
      </c>
      <c r="U76" s="242">
        <f>$E76*VMTCalc!V179*VMTCalc!V22</f>
        <v>0</v>
      </c>
      <c r="V76" s="242">
        <f>$E76*VMTCalc!W179*VMTCalc!W22</f>
        <v>3.8073095818181822E-2</v>
      </c>
      <c r="W76" s="242">
        <f>$E76*VMTCalc!X179*VMTCalc!X22</f>
        <v>3.8073095818181822E-2</v>
      </c>
      <c r="X76" s="242">
        <f>$E76*VMTCalc!Y179*VMTCalc!Y22</f>
        <v>3.8073095818181822E-2</v>
      </c>
      <c r="Y76" s="242">
        <f>$E76*VMTCalc!Z179*VMTCalc!Z22</f>
        <v>3.8073095818181822E-2</v>
      </c>
      <c r="Z76" s="242">
        <f>$E76*VMTCalc!AA179*VMTCalc!AA22</f>
        <v>3.8073095818181822E-2</v>
      </c>
      <c r="AA76" s="242">
        <f>$E76*VMTCalc!AB179*VMTCalc!AB22</f>
        <v>3.8073095818181822E-2</v>
      </c>
      <c r="AB76" s="242">
        <f>$E76*VMTCalc!AC179*VMTCalc!AC22</f>
        <v>3.8073095818181822E-2</v>
      </c>
      <c r="AC76" s="242">
        <f>$E76*VMTCalc!AD179*VMTCalc!AD22</f>
        <v>3.8073095818181822E-2</v>
      </c>
      <c r="AD76" s="242">
        <f>$E76*VMTCalc!AE179*VMTCalc!AE22</f>
        <v>3.8073095818181822E-2</v>
      </c>
      <c r="AE76" s="242">
        <f>$E76*VMTCalc!AF179*VMTCalc!AF22</f>
        <v>3.8073095818181822E-2</v>
      </c>
      <c r="AF76" s="242">
        <f>$E76*VMTCalc!AG179*VMTCalc!AG22</f>
        <v>3.8073095818181822E-2</v>
      </c>
      <c r="AG76" s="242">
        <f>$E76*VMTCalc!AH179*VMTCalc!AH22</f>
        <v>3.8073095818181822E-2</v>
      </c>
      <c r="AH76" s="242">
        <f>$E76*VMTCalc!AI179*VMTCalc!AI22</f>
        <v>0</v>
      </c>
      <c r="AI76" s="242">
        <f>$E76*VMTCalc!AJ179*VMTCalc!AJ22</f>
        <v>0</v>
      </c>
      <c r="AJ76" s="242">
        <f>$E76*VMTCalc!AK179*VMTCalc!AK22</f>
        <v>0</v>
      </c>
      <c r="AK76" s="242">
        <f>$E76*VMTCalc!AL179*VMTCalc!AL22</f>
        <v>0</v>
      </c>
      <c r="AL76" s="242">
        <f>$E76*VMTCalc!AM179*VMTCalc!AM22</f>
        <v>0</v>
      </c>
      <c r="AM76" s="242">
        <f>$E76*VMTCalc!AN179*VMTCalc!AN22</f>
        <v>0</v>
      </c>
      <c r="AN76" s="242">
        <f>$E76*VMTCalc!AO179*VMTCalc!AO22</f>
        <v>0</v>
      </c>
      <c r="AO76" s="242">
        <f>$E76*VMTCalc!AP179*VMTCalc!AP22</f>
        <v>0</v>
      </c>
      <c r="AP76" s="242">
        <f>$E76*VMTCalc!AQ179*VMTCalc!AQ22</f>
        <v>0</v>
      </c>
      <c r="AQ76" s="242">
        <f>$E76*VMTCalc!AR179*VMTCalc!AR22</f>
        <v>0</v>
      </c>
      <c r="AR76" s="242">
        <f>$E76*VMTCalc!AS179*VMTCalc!AS22</f>
        <v>0</v>
      </c>
      <c r="AS76" s="242">
        <f>$E76*VMTCalc!AT179*VMTCalc!AT22</f>
        <v>0</v>
      </c>
      <c r="AT76" s="242">
        <f>$E76*VMTCalc!AU179*VMTCalc!AU22</f>
        <v>0</v>
      </c>
      <c r="AU76" s="242">
        <f>$E76*VMTCalc!AV179*VMTCalc!AV22</f>
        <v>0</v>
      </c>
      <c r="AV76" s="242">
        <f>$E76*VMTCalc!AW179*VMTCalc!AW22</f>
        <v>0</v>
      </c>
      <c r="AW76" s="242">
        <f>$E76*VMTCalc!AX179*VMTCalc!AX22</f>
        <v>0</v>
      </c>
    </row>
    <row r="77" spans="1:49">
      <c r="A77" s="218" t="s">
        <v>198</v>
      </c>
      <c r="B77" s="767">
        <f t="shared" si="13"/>
        <v>120173</v>
      </c>
      <c r="C77" s="66" t="str">
        <f>INDEX(ProjectSummary!$C$6:$F$20,MATCH(B77,ProjectSummary!$C$6:$C$20,0),4)</f>
        <v>PEACH ORCHARD ROAD</v>
      </c>
      <c r="D77" s="66" t="str">
        <f>INDEX(ProjectSummary!$C$6:$F$20,MATCH(B77,ProjectSummary!$C$6:$C$20,0),3)</f>
        <v>Cabarrus</v>
      </c>
      <c r="E77" s="200">
        <f>_xlfn.XLOOKUP(D77, RegionalCrashRate!$N$7:$R$7, RegionalCrashRate!$N$8:$R$8)</f>
        <v>2.2683797287651684E-6</v>
      </c>
      <c r="H77" s="175">
        <f t="shared" si="7"/>
        <v>25.384628099617998</v>
      </c>
      <c r="I77" s="242">
        <f>$E77*VMTCalc!J180*VMTCalc!J23</f>
        <v>0</v>
      </c>
      <c r="J77" s="242">
        <f>$E77*VMTCalc!K180*VMTCalc!K23</f>
        <v>0</v>
      </c>
      <c r="K77" s="242">
        <f>$E77*VMTCalc!L180*VMTCalc!L23</f>
        <v>0</v>
      </c>
      <c r="L77" s="242">
        <f>$E77*VMTCalc!M180*VMTCalc!M23</f>
        <v>0</v>
      </c>
      <c r="M77" s="242">
        <f>$E77*VMTCalc!N180*VMTCalc!N23</f>
        <v>0</v>
      </c>
      <c r="N77" s="242">
        <f>$E77*VMTCalc!O180*VMTCalc!O23</f>
        <v>0</v>
      </c>
      <c r="O77" s="242">
        <f>$E77*VMTCalc!P180*VMTCalc!P23</f>
        <v>0</v>
      </c>
      <c r="P77" s="242">
        <f>$E77*VMTCalc!Q180*VMTCalc!Q23</f>
        <v>0</v>
      </c>
      <c r="Q77" s="242">
        <f>$E77*VMTCalc!R180*VMTCalc!R23</f>
        <v>0</v>
      </c>
      <c r="R77" s="242">
        <f>$E77*VMTCalc!S180*VMTCalc!S23</f>
        <v>0</v>
      </c>
      <c r="S77" s="242">
        <f>$E77*VMTCalc!T180*VMTCalc!T23</f>
        <v>0</v>
      </c>
      <c r="T77" s="242">
        <f>$E77*VMTCalc!U180*VMTCalc!U23</f>
        <v>0</v>
      </c>
      <c r="U77" s="242">
        <f>$E77*VMTCalc!V180*VMTCalc!V23</f>
        <v>0</v>
      </c>
      <c r="V77" s="242">
        <f>$E77*VMTCalc!W180*VMTCalc!W23</f>
        <v>2.1153856749681665</v>
      </c>
      <c r="W77" s="242">
        <f>$E77*VMTCalc!X180*VMTCalc!X23</f>
        <v>2.1153856749681665</v>
      </c>
      <c r="X77" s="242">
        <f>$E77*VMTCalc!Y180*VMTCalc!Y23</f>
        <v>2.1153856749681665</v>
      </c>
      <c r="Y77" s="242">
        <f>$E77*VMTCalc!Z180*VMTCalc!Z23</f>
        <v>2.1153856749681665</v>
      </c>
      <c r="Z77" s="242">
        <f>$E77*VMTCalc!AA180*VMTCalc!AA23</f>
        <v>2.1153856749681665</v>
      </c>
      <c r="AA77" s="242">
        <f>$E77*VMTCalc!AB180*VMTCalc!AB23</f>
        <v>2.1153856749681665</v>
      </c>
      <c r="AB77" s="242">
        <f>$E77*VMTCalc!AC180*VMTCalc!AC23</f>
        <v>2.1153856749681665</v>
      </c>
      <c r="AC77" s="242">
        <f>$E77*VMTCalc!AD180*VMTCalc!AD23</f>
        <v>2.1153856749681665</v>
      </c>
      <c r="AD77" s="242">
        <f>$E77*VMTCalc!AE180*VMTCalc!AE23</f>
        <v>2.1153856749681665</v>
      </c>
      <c r="AE77" s="242">
        <f>$E77*VMTCalc!AF180*VMTCalc!AF23</f>
        <v>2.1153856749681665</v>
      </c>
      <c r="AF77" s="242">
        <f>$E77*VMTCalc!AG180*VMTCalc!AG23</f>
        <v>2.1153856749681665</v>
      </c>
      <c r="AG77" s="242">
        <f>$E77*VMTCalc!AH180*VMTCalc!AH23</f>
        <v>2.1153856749681665</v>
      </c>
      <c r="AH77" s="242">
        <f>$E77*VMTCalc!AI180*VMTCalc!AI23</f>
        <v>0</v>
      </c>
      <c r="AI77" s="242">
        <f>$E77*VMTCalc!AJ180*VMTCalc!AJ23</f>
        <v>0</v>
      </c>
      <c r="AJ77" s="242">
        <f>$E77*VMTCalc!AK180*VMTCalc!AK23</f>
        <v>0</v>
      </c>
      <c r="AK77" s="242">
        <f>$E77*VMTCalc!AL180*VMTCalc!AL23</f>
        <v>0</v>
      </c>
      <c r="AL77" s="242">
        <f>$E77*VMTCalc!AM180*VMTCalc!AM23</f>
        <v>0</v>
      </c>
      <c r="AM77" s="242">
        <f>$E77*VMTCalc!AN180*VMTCalc!AN23</f>
        <v>0</v>
      </c>
      <c r="AN77" s="242">
        <f>$E77*VMTCalc!AO180*VMTCalc!AO23</f>
        <v>0</v>
      </c>
      <c r="AO77" s="242">
        <f>$E77*VMTCalc!AP180*VMTCalc!AP23</f>
        <v>0</v>
      </c>
      <c r="AP77" s="242">
        <f>$E77*VMTCalc!AQ180*VMTCalc!AQ23</f>
        <v>0</v>
      </c>
      <c r="AQ77" s="242">
        <f>$E77*VMTCalc!AR180*VMTCalc!AR23</f>
        <v>0</v>
      </c>
      <c r="AR77" s="242">
        <f>$E77*VMTCalc!AS180*VMTCalc!AS23</f>
        <v>0</v>
      </c>
      <c r="AS77" s="242">
        <f>$E77*VMTCalc!AT180*VMTCalc!AT23</f>
        <v>0</v>
      </c>
      <c r="AT77" s="242">
        <f>$E77*VMTCalc!AU180*VMTCalc!AU23</f>
        <v>0</v>
      </c>
      <c r="AU77" s="242">
        <f>$E77*VMTCalc!AV180*VMTCalc!AV23</f>
        <v>0</v>
      </c>
      <c r="AV77" s="242">
        <f>$E77*VMTCalc!AW180*VMTCalc!AW23</f>
        <v>0</v>
      </c>
      <c r="AW77" s="242">
        <f>$E77*VMTCalc!AX180*VMTCalc!AX23</f>
        <v>0</v>
      </c>
    </row>
    <row r="78" spans="1:49">
      <c r="A78" s="218" t="s">
        <v>198</v>
      </c>
      <c r="B78" s="767">
        <f t="shared" si="13"/>
        <v>890074</v>
      </c>
      <c r="C78" s="66" t="str">
        <f>INDEX(ProjectSummary!$C$6:$F$20,MATCH(B78,ProjectSummary!$C$6:$C$20,0),4)</f>
        <v>MONROE-ANSONVILLE ROAD</v>
      </c>
      <c r="D78" s="66" t="str">
        <f>INDEX(ProjectSummary!$C$6:$F$20,MATCH(B78,ProjectSummary!$C$6:$C$20,0),3)</f>
        <v>Union</v>
      </c>
      <c r="E78" s="200">
        <f>_xlfn.XLOOKUP(D78, RegionalCrashRate!$N$7:$R$7, RegionalCrashRate!$N$8:$R$8)</f>
        <v>2.7695083126989741E-6</v>
      </c>
      <c r="H78" s="175">
        <f t="shared" si="7"/>
        <v>20.23769168129607</v>
      </c>
      <c r="I78" s="242">
        <f>$E78*VMTCalc!J181*VMTCalc!J24</f>
        <v>0</v>
      </c>
      <c r="J78" s="242">
        <f>$E78*VMTCalc!K181*VMTCalc!K24</f>
        <v>0</v>
      </c>
      <c r="K78" s="242">
        <f>$E78*VMTCalc!L181*VMTCalc!L24</f>
        <v>0</v>
      </c>
      <c r="L78" s="242">
        <f>$E78*VMTCalc!M181*VMTCalc!M24</f>
        <v>0</v>
      </c>
      <c r="M78" s="242">
        <f>$E78*VMTCalc!N181*VMTCalc!N24</f>
        <v>0</v>
      </c>
      <c r="N78" s="242">
        <f>$E78*VMTCalc!O181*VMTCalc!O24</f>
        <v>0</v>
      </c>
      <c r="O78" s="242">
        <f>$E78*VMTCalc!P181*VMTCalc!P24</f>
        <v>0</v>
      </c>
      <c r="P78" s="242">
        <f>$E78*VMTCalc!Q181*VMTCalc!Q24</f>
        <v>0</v>
      </c>
      <c r="Q78" s="242">
        <f>$E78*VMTCalc!R181*VMTCalc!R24</f>
        <v>0</v>
      </c>
      <c r="R78" s="242">
        <f>$E78*VMTCalc!S181*VMTCalc!S24</f>
        <v>0</v>
      </c>
      <c r="S78" s="242">
        <f>$E78*VMTCalc!T181*VMTCalc!T24</f>
        <v>0</v>
      </c>
      <c r="T78" s="242">
        <f>$E78*VMTCalc!U181*VMTCalc!U24</f>
        <v>0</v>
      </c>
      <c r="U78" s="242">
        <f>$E78*VMTCalc!V181*VMTCalc!V24</f>
        <v>0</v>
      </c>
      <c r="V78" s="242">
        <f>$E78*VMTCalc!W181*VMTCalc!W24</f>
        <v>1.6864743067746726</v>
      </c>
      <c r="W78" s="242">
        <f>$E78*VMTCalc!X181*VMTCalc!X24</f>
        <v>1.6864743067746726</v>
      </c>
      <c r="X78" s="242">
        <f>$E78*VMTCalc!Y181*VMTCalc!Y24</f>
        <v>1.6864743067746726</v>
      </c>
      <c r="Y78" s="242">
        <f>$E78*VMTCalc!Z181*VMTCalc!Z24</f>
        <v>1.6864743067746726</v>
      </c>
      <c r="Z78" s="242">
        <f>$E78*VMTCalc!AA181*VMTCalc!AA24</f>
        <v>1.6864743067746726</v>
      </c>
      <c r="AA78" s="242">
        <f>$E78*VMTCalc!AB181*VMTCalc!AB24</f>
        <v>1.6864743067746726</v>
      </c>
      <c r="AB78" s="242">
        <f>$E78*VMTCalc!AC181*VMTCalc!AC24</f>
        <v>1.6864743067746726</v>
      </c>
      <c r="AC78" s="242">
        <f>$E78*VMTCalc!AD181*VMTCalc!AD24</f>
        <v>1.6864743067746726</v>
      </c>
      <c r="AD78" s="242">
        <f>$E78*VMTCalc!AE181*VMTCalc!AE24</f>
        <v>1.6864743067746726</v>
      </c>
      <c r="AE78" s="242">
        <f>$E78*VMTCalc!AF181*VMTCalc!AF24</f>
        <v>1.6864743067746726</v>
      </c>
      <c r="AF78" s="242">
        <f>$E78*VMTCalc!AG181*VMTCalc!AG24</f>
        <v>1.6864743067746726</v>
      </c>
      <c r="AG78" s="242">
        <f>$E78*VMTCalc!AH181*VMTCalc!AH24</f>
        <v>1.6864743067746726</v>
      </c>
      <c r="AH78" s="242">
        <f>$E78*VMTCalc!AI181*VMTCalc!AI24</f>
        <v>0</v>
      </c>
      <c r="AI78" s="242">
        <f>$E78*VMTCalc!AJ181*VMTCalc!AJ24</f>
        <v>0</v>
      </c>
      <c r="AJ78" s="242">
        <f>$E78*VMTCalc!AK181*VMTCalc!AK24</f>
        <v>0</v>
      </c>
      <c r="AK78" s="242">
        <f>$E78*VMTCalc!AL181*VMTCalc!AL24</f>
        <v>0</v>
      </c>
      <c r="AL78" s="242">
        <f>$E78*VMTCalc!AM181*VMTCalc!AM24</f>
        <v>0</v>
      </c>
      <c r="AM78" s="242">
        <f>$E78*VMTCalc!AN181*VMTCalc!AN24</f>
        <v>0</v>
      </c>
      <c r="AN78" s="242">
        <f>$E78*VMTCalc!AO181*VMTCalc!AO24</f>
        <v>0</v>
      </c>
      <c r="AO78" s="242">
        <f>$E78*VMTCalc!AP181*VMTCalc!AP24</f>
        <v>0</v>
      </c>
      <c r="AP78" s="242">
        <f>$E78*VMTCalc!AQ181*VMTCalc!AQ24</f>
        <v>0</v>
      </c>
      <c r="AQ78" s="242">
        <f>$E78*VMTCalc!AR181*VMTCalc!AR24</f>
        <v>0</v>
      </c>
      <c r="AR78" s="242">
        <f>$E78*VMTCalc!AS181*VMTCalc!AS24</f>
        <v>0</v>
      </c>
      <c r="AS78" s="242">
        <f>$E78*VMTCalc!AT181*VMTCalc!AT24</f>
        <v>0</v>
      </c>
      <c r="AT78" s="242">
        <f>$E78*VMTCalc!AU181*VMTCalc!AU24</f>
        <v>0</v>
      </c>
      <c r="AU78" s="242">
        <f>$E78*VMTCalc!AV181*VMTCalc!AV24</f>
        <v>0</v>
      </c>
      <c r="AV78" s="242">
        <f>$E78*VMTCalc!AW181*VMTCalc!AW24</f>
        <v>0</v>
      </c>
      <c r="AW78" s="242">
        <f>$E78*VMTCalc!AX181*VMTCalc!AX24</f>
        <v>0</v>
      </c>
    </row>
    <row r="79" spans="1:49">
      <c r="A79" s="218" t="s">
        <v>198</v>
      </c>
      <c r="B79" s="767">
        <f t="shared" si="13"/>
        <v>890170</v>
      </c>
      <c r="C79" s="66" t="str">
        <f>INDEX(ProjectSummary!$C$6:$F$20,MATCH(B79,ProjectSummary!$C$6:$C$20,0),4)</f>
        <v>POTTERS ROAD</v>
      </c>
      <c r="D79" s="66" t="str">
        <f>INDEX(ProjectSummary!$C$6:$F$20,MATCH(B79,ProjectSummary!$C$6:$C$20,0),3)</f>
        <v>Union</v>
      </c>
      <c r="E79" s="200">
        <f>_xlfn.XLOOKUP(D79, RegionalCrashRate!$N$7:$R$7, RegionalCrashRate!$N$8:$R$8)</f>
        <v>2.7695083126989741E-6</v>
      </c>
      <c r="H79" s="175">
        <f t="shared" si="7"/>
        <v>18.503032394327843</v>
      </c>
      <c r="I79" s="242">
        <f>$E79*VMTCalc!J182*VMTCalc!J25</f>
        <v>0</v>
      </c>
      <c r="J79" s="242">
        <f>$E79*VMTCalc!K182*VMTCalc!K25</f>
        <v>0</v>
      </c>
      <c r="K79" s="242">
        <f>$E79*VMTCalc!L182*VMTCalc!L25</f>
        <v>0</v>
      </c>
      <c r="L79" s="242">
        <f>$E79*VMTCalc!M182*VMTCalc!M25</f>
        <v>0</v>
      </c>
      <c r="M79" s="242">
        <f>$E79*VMTCalc!N182*VMTCalc!N25</f>
        <v>0</v>
      </c>
      <c r="N79" s="242">
        <f>$E79*VMTCalc!O182*VMTCalc!O25</f>
        <v>0</v>
      </c>
      <c r="O79" s="242">
        <f>$E79*VMTCalc!P182*VMTCalc!P25</f>
        <v>0</v>
      </c>
      <c r="P79" s="242">
        <f>$E79*VMTCalc!Q182*VMTCalc!Q25</f>
        <v>0</v>
      </c>
      <c r="Q79" s="242">
        <f>$E79*VMTCalc!R182*VMTCalc!R25</f>
        <v>0</v>
      </c>
      <c r="R79" s="242">
        <f>$E79*VMTCalc!S182*VMTCalc!S25</f>
        <v>0</v>
      </c>
      <c r="S79" s="242">
        <f>$E79*VMTCalc!T182*VMTCalc!T25</f>
        <v>0</v>
      </c>
      <c r="T79" s="242">
        <f>$E79*VMTCalc!U182*VMTCalc!U25</f>
        <v>0</v>
      </c>
      <c r="U79" s="242">
        <f>$E79*VMTCalc!V182*VMTCalc!V25</f>
        <v>0</v>
      </c>
      <c r="V79" s="242">
        <f>$E79*VMTCalc!W182*VMTCalc!W25</f>
        <v>1.5419193661939865</v>
      </c>
      <c r="W79" s="242">
        <f>$E79*VMTCalc!X182*VMTCalc!X25</f>
        <v>1.5419193661939865</v>
      </c>
      <c r="X79" s="242">
        <f>$E79*VMTCalc!Y182*VMTCalc!Y25</f>
        <v>1.5419193661939865</v>
      </c>
      <c r="Y79" s="242">
        <f>$E79*VMTCalc!Z182*VMTCalc!Z25</f>
        <v>1.5419193661939865</v>
      </c>
      <c r="Z79" s="242">
        <f>$E79*VMTCalc!AA182*VMTCalc!AA25</f>
        <v>1.5419193661939865</v>
      </c>
      <c r="AA79" s="242">
        <f>$E79*VMTCalc!AB182*VMTCalc!AB25</f>
        <v>1.5419193661939865</v>
      </c>
      <c r="AB79" s="242">
        <f>$E79*VMTCalc!AC182*VMTCalc!AC25</f>
        <v>1.5419193661939865</v>
      </c>
      <c r="AC79" s="242">
        <f>$E79*VMTCalc!AD182*VMTCalc!AD25</f>
        <v>1.5419193661939865</v>
      </c>
      <c r="AD79" s="242">
        <f>$E79*VMTCalc!AE182*VMTCalc!AE25</f>
        <v>1.5419193661939865</v>
      </c>
      <c r="AE79" s="242">
        <f>$E79*VMTCalc!AF182*VMTCalc!AF25</f>
        <v>1.5419193661939865</v>
      </c>
      <c r="AF79" s="242">
        <f>$E79*VMTCalc!AG182*VMTCalc!AG25</f>
        <v>1.5419193661939865</v>
      </c>
      <c r="AG79" s="242">
        <f>$E79*VMTCalc!AH182*VMTCalc!AH25</f>
        <v>1.5419193661939865</v>
      </c>
      <c r="AH79" s="242">
        <f>$E79*VMTCalc!AI182*VMTCalc!AI25</f>
        <v>0</v>
      </c>
      <c r="AI79" s="242">
        <f>$E79*VMTCalc!AJ182*VMTCalc!AJ25</f>
        <v>0</v>
      </c>
      <c r="AJ79" s="242">
        <f>$E79*VMTCalc!AK182*VMTCalc!AK25</f>
        <v>0</v>
      </c>
      <c r="AK79" s="242">
        <f>$E79*VMTCalc!AL182*VMTCalc!AL25</f>
        <v>0</v>
      </c>
      <c r="AL79" s="242">
        <f>$E79*VMTCalc!AM182*VMTCalc!AM25</f>
        <v>0</v>
      </c>
      <c r="AM79" s="242">
        <f>$E79*VMTCalc!AN182*VMTCalc!AN25</f>
        <v>0</v>
      </c>
      <c r="AN79" s="242">
        <f>$E79*VMTCalc!AO182*VMTCalc!AO25</f>
        <v>0</v>
      </c>
      <c r="AO79" s="242">
        <f>$E79*VMTCalc!AP182*VMTCalc!AP25</f>
        <v>0</v>
      </c>
      <c r="AP79" s="242">
        <f>$E79*VMTCalc!AQ182*VMTCalc!AQ25</f>
        <v>0</v>
      </c>
      <c r="AQ79" s="242">
        <f>$E79*VMTCalc!AR182*VMTCalc!AR25</f>
        <v>0</v>
      </c>
      <c r="AR79" s="242">
        <f>$E79*VMTCalc!AS182*VMTCalc!AS25</f>
        <v>0</v>
      </c>
      <c r="AS79" s="242">
        <f>$E79*VMTCalc!AT182*VMTCalc!AT25</f>
        <v>0</v>
      </c>
      <c r="AT79" s="242">
        <f>$E79*VMTCalc!AU182*VMTCalc!AU25</f>
        <v>0</v>
      </c>
      <c r="AU79" s="242">
        <f>$E79*VMTCalc!AV182*VMTCalc!AV25</f>
        <v>0</v>
      </c>
      <c r="AV79" s="242">
        <f>$E79*VMTCalc!AW182*VMTCalc!AW25</f>
        <v>0</v>
      </c>
      <c r="AW79" s="242">
        <f>$E79*VMTCalc!AX182*VMTCalc!AX25</f>
        <v>0</v>
      </c>
    </row>
    <row r="80" spans="1:49">
      <c r="A80" s="218" t="s">
        <v>198</v>
      </c>
      <c r="B80" s="767">
        <f t="shared" si="13"/>
        <v>890312</v>
      </c>
      <c r="C80" s="66" t="str">
        <f>INDEX(ProjectSummary!$C$6:$F$20,MATCH(B80,ProjectSummary!$C$6:$C$20,0),4)</f>
        <v>SHANNON ROAD</v>
      </c>
      <c r="D80" s="66" t="str">
        <f>INDEX(ProjectSummary!$C$6:$F$20,MATCH(B80,ProjectSummary!$C$6:$C$20,0),3)</f>
        <v>Union</v>
      </c>
      <c r="E80" s="200">
        <f>_xlfn.XLOOKUP(D80, RegionalCrashRate!$N$7:$R$7, RegionalCrashRate!$N$8:$R$8)</f>
        <v>2.7695083126989741E-6</v>
      </c>
      <c r="H80" s="175">
        <f t="shared" si="7"/>
        <v>79.794327200538817</v>
      </c>
      <c r="I80" s="242">
        <f>$E80*VMTCalc!J183*VMTCalc!J26</f>
        <v>0</v>
      </c>
      <c r="J80" s="242">
        <f>$E80*VMTCalc!K183*VMTCalc!K26</f>
        <v>0</v>
      </c>
      <c r="K80" s="242">
        <f>$E80*VMTCalc!L183*VMTCalc!L26</f>
        <v>0</v>
      </c>
      <c r="L80" s="242">
        <f>$E80*VMTCalc!M183*VMTCalc!M26</f>
        <v>0</v>
      </c>
      <c r="M80" s="242">
        <f>$E80*VMTCalc!N183*VMTCalc!N26</f>
        <v>0</v>
      </c>
      <c r="N80" s="242">
        <f>$E80*VMTCalc!O183*VMTCalc!O26</f>
        <v>0</v>
      </c>
      <c r="O80" s="242">
        <f>$E80*VMTCalc!P183*VMTCalc!P26</f>
        <v>0</v>
      </c>
      <c r="P80" s="242">
        <f>$E80*VMTCalc!Q183*VMTCalc!Q26</f>
        <v>0</v>
      </c>
      <c r="Q80" s="242">
        <f>$E80*VMTCalc!R183*VMTCalc!R26</f>
        <v>0</v>
      </c>
      <c r="R80" s="242">
        <f>$E80*VMTCalc!S183*VMTCalc!S26</f>
        <v>0</v>
      </c>
      <c r="S80" s="242">
        <f>$E80*VMTCalc!T183*VMTCalc!T26</f>
        <v>0</v>
      </c>
      <c r="T80" s="242">
        <f>$E80*VMTCalc!U183*VMTCalc!U26</f>
        <v>0</v>
      </c>
      <c r="U80" s="242">
        <f>$E80*VMTCalc!V183*VMTCalc!V26</f>
        <v>0</v>
      </c>
      <c r="V80" s="242">
        <f>$E80*VMTCalc!W183*VMTCalc!W26</f>
        <v>6.6495272667115675</v>
      </c>
      <c r="W80" s="242">
        <f>$E80*VMTCalc!X183*VMTCalc!X26</f>
        <v>6.6495272667115675</v>
      </c>
      <c r="X80" s="242">
        <f>$E80*VMTCalc!Y183*VMTCalc!Y26</f>
        <v>6.6495272667115675</v>
      </c>
      <c r="Y80" s="242">
        <f>$E80*VMTCalc!Z183*VMTCalc!Z26</f>
        <v>6.6495272667115675</v>
      </c>
      <c r="Z80" s="242">
        <f>$E80*VMTCalc!AA183*VMTCalc!AA26</f>
        <v>6.6495272667115675</v>
      </c>
      <c r="AA80" s="242">
        <f>$E80*VMTCalc!AB183*VMTCalc!AB26</f>
        <v>6.6495272667115675</v>
      </c>
      <c r="AB80" s="242">
        <f>$E80*VMTCalc!AC183*VMTCalc!AC26</f>
        <v>6.6495272667115675</v>
      </c>
      <c r="AC80" s="242">
        <f>$E80*VMTCalc!AD183*VMTCalc!AD26</f>
        <v>6.6495272667115675</v>
      </c>
      <c r="AD80" s="242">
        <f>$E80*VMTCalc!AE183*VMTCalc!AE26</f>
        <v>6.6495272667115675</v>
      </c>
      <c r="AE80" s="242">
        <f>$E80*VMTCalc!AF183*VMTCalc!AF26</f>
        <v>6.6495272667115675</v>
      </c>
      <c r="AF80" s="242">
        <f>$E80*VMTCalc!AG183*VMTCalc!AG26</f>
        <v>6.6495272667115675</v>
      </c>
      <c r="AG80" s="242">
        <f>$E80*VMTCalc!AH183*VMTCalc!AH26</f>
        <v>6.6495272667115675</v>
      </c>
      <c r="AH80" s="242">
        <f>$E80*VMTCalc!AI183*VMTCalc!AI26</f>
        <v>0</v>
      </c>
      <c r="AI80" s="242">
        <f>$E80*VMTCalc!AJ183*VMTCalc!AJ26</f>
        <v>0</v>
      </c>
      <c r="AJ80" s="242">
        <f>$E80*VMTCalc!AK183*VMTCalc!AK26</f>
        <v>0</v>
      </c>
      <c r="AK80" s="242">
        <f>$E80*VMTCalc!AL183*VMTCalc!AL26</f>
        <v>0</v>
      </c>
      <c r="AL80" s="242">
        <f>$E80*VMTCalc!AM183*VMTCalc!AM26</f>
        <v>0</v>
      </c>
      <c r="AM80" s="242">
        <f>$E80*VMTCalc!AN183*VMTCalc!AN26</f>
        <v>0</v>
      </c>
      <c r="AN80" s="242">
        <f>$E80*VMTCalc!AO183*VMTCalc!AO26</f>
        <v>0</v>
      </c>
      <c r="AO80" s="242">
        <f>$E80*VMTCalc!AP183*VMTCalc!AP26</f>
        <v>0</v>
      </c>
      <c r="AP80" s="242">
        <f>$E80*VMTCalc!AQ183*VMTCalc!AQ26</f>
        <v>0</v>
      </c>
      <c r="AQ80" s="242">
        <f>$E80*VMTCalc!AR183*VMTCalc!AR26</f>
        <v>0</v>
      </c>
      <c r="AR80" s="242">
        <f>$E80*VMTCalc!AS183*VMTCalc!AS26</f>
        <v>0</v>
      </c>
      <c r="AS80" s="242">
        <f>$E80*VMTCalc!AT183*VMTCalc!AT26</f>
        <v>0</v>
      </c>
      <c r="AT80" s="242">
        <f>$E80*VMTCalc!AU183*VMTCalc!AU26</f>
        <v>0</v>
      </c>
      <c r="AU80" s="242">
        <f>$E80*VMTCalc!AV183*VMTCalc!AV26</f>
        <v>0</v>
      </c>
      <c r="AV80" s="242">
        <f>$E80*VMTCalc!AW183*VMTCalc!AW26</f>
        <v>0</v>
      </c>
      <c r="AW80" s="242">
        <f>$E80*VMTCalc!AX183*VMTCalc!AX26</f>
        <v>0</v>
      </c>
    </row>
    <row r="81" spans="1:49">
      <c r="A81" s="218" t="s">
        <v>198</v>
      </c>
      <c r="B81" s="767">
        <f t="shared" si="13"/>
        <v>890144</v>
      </c>
      <c r="C81" s="66" t="str">
        <f>INDEX(ProjectSummary!$C$6:$F$20,MATCH(B81,ProjectSummary!$C$6:$C$20,0),4)</f>
        <v>STACK ROAD</v>
      </c>
      <c r="D81" s="66" t="str">
        <f>INDEX(ProjectSummary!$C$6:$F$20,MATCH(B81,ProjectSummary!$C$6:$C$20,0),3)</f>
        <v>Union</v>
      </c>
      <c r="E81" s="200">
        <f>_xlfn.XLOOKUP(D81, RegionalCrashRate!$N$7:$R$7, RegionalCrashRate!$N$8:$R$8)</f>
        <v>2.7695083126989741E-6</v>
      </c>
      <c r="H81" s="175">
        <f t="shared" si="7"/>
        <v>41.631822887237639</v>
      </c>
      <c r="I81" s="242">
        <f>$E81*VMTCalc!J184*VMTCalc!J27</f>
        <v>0</v>
      </c>
      <c r="J81" s="242">
        <f>$E81*VMTCalc!K184*VMTCalc!K27</f>
        <v>0</v>
      </c>
      <c r="K81" s="242">
        <f>$E81*VMTCalc!L184*VMTCalc!L27</f>
        <v>0</v>
      </c>
      <c r="L81" s="242">
        <f>$E81*VMTCalc!M184*VMTCalc!M27</f>
        <v>0</v>
      </c>
      <c r="M81" s="242">
        <f>$E81*VMTCalc!N184*VMTCalc!N27</f>
        <v>0</v>
      </c>
      <c r="N81" s="242">
        <f>$E81*VMTCalc!O184*VMTCalc!O27</f>
        <v>0</v>
      </c>
      <c r="O81" s="242">
        <f>$E81*VMTCalc!P184*VMTCalc!P27</f>
        <v>0</v>
      </c>
      <c r="P81" s="242">
        <f>$E81*VMTCalc!Q184*VMTCalc!Q27</f>
        <v>0</v>
      </c>
      <c r="Q81" s="242">
        <f>$E81*VMTCalc!R184*VMTCalc!R27</f>
        <v>0</v>
      </c>
      <c r="R81" s="242">
        <f>$E81*VMTCalc!S184*VMTCalc!S27</f>
        <v>0</v>
      </c>
      <c r="S81" s="242">
        <f>$E81*VMTCalc!T184*VMTCalc!T27</f>
        <v>0</v>
      </c>
      <c r="T81" s="242">
        <f>$E81*VMTCalc!U184*VMTCalc!U27</f>
        <v>0</v>
      </c>
      <c r="U81" s="242">
        <f>$E81*VMTCalc!V184*VMTCalc!V27</f>
        <v>0</v>
      </c>
      <c r="V81" s="242">
        <f>$E81*VMTCalc!W184*VMTCalc!W27</f>
        <v>3.4693185739364698</v>
      </c>
      <c r="W81" s="242">
        <f>$E81*VMTCalc!X184*VMTCalc!X27</f>
        <v>3.4693185739364698</v>
      </c>
      <c r="X81" s="242">
        <f>$E81*VMTCalc!Y184*VMTCalc!Y27</f>
        <v>3.4693185739364698</v>
      </c>
      <c r="Y81" s="242">
        <f>$E81*VMTCalc!Z184*VMTCalc!Z27</f>
        <v>3.4693185739364698</v>
      </c>
      <c r="Z81" s="242">
        <f>$E81*VMTCalc!AA184*VMTCalc!AA27</f>
        <v>3.4693185739364698</v>
      </c>
      <c r="AA81" s="242">
        <f>$E81*VMTCalc!AB184*VMTCalc!AB27</f>
        <v>3.4693185739364698</v>
      </c>
      <c r="AB81" s="242">
        <f>$E81*VMTCalc!AC184*VMTCalc!AC27</f>
        <v>3.4693185739364698</v>
      </c>
      <c r="AC81" s="242">
        <f>$E81*VMTCalc!AD184*VMTCalc!AD27</f>
        <v>3.4693185739364698</v>
      </c>
      <c r="AD81" s="242">
        <f>$E81*VMTCalc!AE184*VMTCalc!AE27</f>
        <v>3.4693185739364698</v>
      </c>
      <c r="AE81" s="242">
        <f>$E81*VMTCalc!AF184*VMTCalc!AF27</f>
        <v>3.4693185739364698</v>
      </c>
      <c r="AF81" s="242">
        <f>$E81*VMTCalc!AG184*VMTCalc!AG27</f>
        <v>3.4693185739364698</v>
      </c>
      <c r="AG81" s="242">
        <f>$E81*VMTCalc!AH184*VMTCalc!AH27</f>
        <v>3.4693185739364698</v>
      </c>
      <c r="AH81" s="242">
        <f>$E81*VMTCalc!AI184*VMTCalc!AI27</f>
        <v>0</v>
      </c>
      <c r="AI81" s="242">
        <f>$E81*VMTCalc!AJ184*VMTCalc!AJ27</f>
        <v>0</v>
      </c>
      <c r="AJ81" s="242">
        <f>$E81*VMTCalc!AK184*VMTCalc!AK27</f>
        <v>0</v>
      </c>
      <c r="AK81" s="242">
        <f>$E81*VMTCalc!AL184*VMTCalc!AL27</f>
        <v>0</v>
      </c>
      <c r="AL81" s="242">
        <f>$E81*VMTCalc!AM184*VMTCalc!AM27</f>
        <v>0</v>
      </c>
      <c r="AM81" s="242">
        <f>$E81*VMTCalc!AN184*VMTCalc!AN27</f>
        <v>0</v>
      </c>
      <c r="AN81" s="242">
        <f>$E81*VMTCalc!AO184*VMTCalc!AO27</f>
        <v>0</v>
      </c>
      <c r="AO81" s="242">
        <f>$E81*VMTCalc!AP184*VMTCalc!AP27</f>
        <v>0</v>
      </c>
      <c r="AP81" s="242">
        <f>$E81*VMTCalc!AQ184*VMTCalc!AQ27</f>
        <v>0</v>
      </c>
      <c r="AQ81" s="242">
        <f>$E81*VMTCalc!AR184*VMTCalc!AR27</f>
        <v>0</v>
      </c>
      <c r="AR81" s="242">
        <f>$E81*VMTCalc!AS184*VMTCalc!AS27</f>
        <v>0</v>
      </c>
      <c r="AS81" s="242">
        <f>$E81*VMTCalc!AT184*VMTCalc!AT27</f>
        <v>0</v>
      </c>
      <c r="AT81" s="242">
        <f>$E81*VMTCalc!AU184*VMTCalc!AU27</f>
        <v>0</v>
      </c>
      <c r="AU81" s="242">
        <f>$E81*VMTCalc!AV184*VMTCalc!AV27</f>
        <v>0</v>
      </c>
      <c r="AV81" s="242">
        <f>$E81*VMTCalc!AW184*VMTCalc!AW27</f>
        <v>0</v>
      </c>
      <c r="AW81" s="242">
        <f>$E81*VMTCalc!AX184*VMTCalc!AX27</f>
        <v>0</v>
      </c>
    </row>
    <row r="82" spans="1:49">
      <c r="A82" s="66">
        <v>1</v>
      </c>
      <c r="B82" s="767">
        <f t="shared" si="13"/>
        <v>890067</v>
      </c>
      <c r="C82" s="66" t="str">
        <f>INDEX(ProjectSummary!$C$6:$F$20,MATCH(B82,ProjectSummary!$C$6:$C$20,0),4)</f>
        <v>AUSTIN GROVE CHURCH ROAD</v>
      </c>
      <c r="D82" s="66" t="str">
        <f>INDEX(ProjectSummary!$C$6:$F$20,MATCH(B82,ProjectSummary!$C$6:$C$20,0),3)</f>
        <v>Union</v>
      </c>
      <c r="E82" s="200">
        <f>_xlfn.XLOOKUP(D82, RegionalCrashRate!$N$7:$R$7, RegionalCrashRate!$N$8:$R$8)</f>
        <v>2.7695083126989741E-6</v>
      </c>
      <c r="H82" s="175">
        <f t="shared" si="7"/>
        <v>37.58428455097841</v>
      </c>
      <c r="I82" s="242">
        <f>$E82*VMTCalc!J185*VMTCalc!J28</f>
        <v>0</v>
      </c>
      <c r="J82" s="242">
        <f>$E82*VMTCalc!K185*VMTCalc!K28</f>
        <v>0</v>
      </c>
      <c r="K82" s="242">
        <f>$E82*VMTCalc!L185*VMTCalc!L28</f>
        <v>0</v>
      </c>
      <c r="L82" s="242">
        <f>$E82*VMTCalc!M185*VMTCalc!M28</f>
        <v>0</v>
      </c>
      <c r="M82" s="242">
        <f>$E82*VMTCalc!N185*VMTCalc!N28</f>
        <v>0</v>
      </c>
      <c r="N82" s="242">
        <f>$E82*VMTCalc!O185*VMTCalc!O28</f>
        <v>0</v>
      </c>
      <c r="O82" s="242">
        <f>$E82*VMTCalc!P185*VMTCalc!P28</f>
        <v>0</v>
      </c>
      <c r="P82" s="242">
        <f>$E82*VMTCalc!Q185*VMTCalc!Q28</f>
        <v>0</v>
      </c>
      <c r="Q82" s="242">
        <f>$E82*VMTCalc!R185*VMTCalc!R28</f>
        <v>0</v>
      </c>
      <c r="R82" s="242">
        <f>$E82*VMTCalc!S185*VMTCalc!S28</f>
        <v>0</v>
      </c>
      <c r="S82" s="242">
        <f>$E82*VMTCalc!T185*VMTCalc!T28</f>
        <v>0</v>
      </c>
      <c r="T82" s="242">
        <f>$E82*VMTCalc!U185*VMTCalc!U28</f>
        <v>0</v>
      </c>
      <c r="U82" s="242">
        <f>$E82*VMTCalc!V185*VMTCalc!V28</f>
        <v>0</v>
      </c>
      <c r="V82" s="242">
        <f>$E82*VMTCalc!W185*VMTCalc!W28</f>
        <v>2.8910988116137246</v>
      </c>
      <c r="W82" s="242">
        <f>$E82*VMTCalc!X185*VMTCalc!X28</f>
        <v>2.8910988116137246</v>
      </c>
      <c r="X82" s="242">
        <f>$E82*VMTCalc!Y185*VMTCalc!Y28</f>
        <v>2.8910988116137246</v>
      </c>
      <c r="Y82" s="242">
        <f>$E82*VMTCalc!Z185*VMTCalc!Z28</f>
        <v>2.8910988116137246</v>
      </c>
      <c r="Z82" s="242">
        <f>$E82*VMTCalc!AA185*VMTCalc!AA28</f>
        <v>2.8910988116137246</v>
      </c>
      <c r="AA82" s="242">
        <f>$E82*VMTCalc!AB185*VMTCalc!AB28</f>
        <v>2.8910988116137246</v>
      </c>
      <c r="AB82" s="242">
        <f>$E82*VMTCalc!AC185*VMTCalc!AC28</f>
        <v>2.8910988116137246</v>
      </c>
      <c r="AC82" s="242">
        <f>$E82*VMTCalc!AD185*VMTCalc!AD28</f>
        <v>2.8910988116137246</v>
      </c>
      <c r="AD82" s="242">
        <f>$E82*VMTCalc!AE185*VMTCalc!AE28</f>
        <v>2.8910988116137246</v>
      </c>
      <c r="AE82" s="242">
        <f>$E82*VMTCalc!AF185*VMTCalc!AF28</f>
        <v>2.8910988116137246</v>
      </c>
      <c r="AF82" s="242">
        <f>$E82*VMTCalc!AG185*VMTCalc!AG28</f>
        <v>2.8910988116137246</v>
      </c>
      <c r="AG82" s="242">
        <f>$E82*VMTCalc!AH185*VMTCalc!AH28</f>
        <v>2.8910988116137246</v>
      </c>
      <c r="AH82" s="242">
        <f>$E82*VMTCalc!AI185*VMTCalc!AI28</f>
        <v>2.8910988116137246</v>
      </c>
      <c r="AI82" s="242">
        <f>$E82*VMTCalc!AJ185*VMTCalc!AJ28</f>
        <v>0</v>
      </c>
      <c r="AJ82" s="242">
        <f>$E82*VMTCalc!AK185*VMTCalc!AK28</f>
        <v>0</v>
      </c>
      <c r="AK82" s="242">
        <f>$E82*VMTCalc!AL185*VMTCalc!AL28</f>
        <v>0</v>
      </c>
      <c r="AL82" s="242">
        <f>$E82*VMTCalc!AM185*VMTCalc!AM28</f>
        <v>0</v>
      </c>
      <c r="AM82" s="242">
        <f>$E82*VMTCalc!AN185*VMTCalc!AN28</f>
        <v>0</v>
      </c>
      <c r="AN82" s="242">
        <f>$E82*VMTCalc!AO185*VMTCalc!AO28</f>
        <v>0</v>
      </c>
      <c r="AO82" s="242">
        <f>$E82*VMTCalc!AP185*VMTCalc!AP28</f>
        <v>0</v>
      </c>
      <c r="AP82" s="242">
        <f>$E82*VMTCalc!AQ185*VMTCalc!AQ28</f>
        <v>0</v>
      </c>
      <c r="AQ82" s="242">
        <f>$E82*VMTCalc!AR185*VMTCalc!AR28</f>
        <v>0</v>
      </c>
      <c r="AR82" s="242">
        <f>$E82*VMTCalc!AS185*VMTCalc!AS28</f>
        <v>0</v>
      </c>
      <c r="AS82" s="242">
        <f>$E82*VMTCalc!AT185*VMTCalc!AT28</f>
        <v>0</v>
      </c>
      <c r="AT82" s="242">
        <f>$E82*VMTCalc!AU185*VMTCalc!AU28</f>
        <v>0</v>
      </c>
      <c r="AU82" s="242">
        <f>$E82*VMTCalc!AV185*VMTCalc!AV28</f>
        <v>0</v>
      </c>
      <c r="AV82" s="242">
        <f>$E82*VMTCalc!AW185*VMTCalc!AW28</f>
        <v>0</v>
      </c>
      <c r="AW82" s="242">
        <f>$E82*VMTCalc!AX185*VMTCalc!AX28</f>
        <v>0</v>
      </c>
    </row>
    <row r="83" spans="1:49">
      <c r="A83" s="66">
        <v>1</v>
      </c>
      <c r="B83" s="767">
        <f t="shared" si="13"/>
        <v>830012</v>
      </c>
      <c r="C83" s="66" t="str">
        <f>INDEX(ProjectSummary!$C$6:$F$20,MATCH(B83,ProjectSummary!$C$6:$C$20,0),4)</f>
        <v>MOUNTAIN CREEK ROAD</v>
      </c>
      <c r="D83" s="66" t="str">
        <f>INDEX(ProjectSummary!$C$6:$F$20,MATCH(B83,ProjectSummary!$C$6:$C$20,0),3)</f>
        <v>Stanly</v>
      </c>
      <c r="E83" s="200">
        <f>_xlfn.XLOOKUP(D83, RegionalCrashRate!$N$7:$R$7, RegionalCrashRate!$N$8:$R$8)</f>
        <v>2.1883116883116886E-6</v>
      </c>
      <c r="H83" s="175">
        <f t="shared" si="7"/>
        <v>3.4646517194545461</v>
      </c>
      <c r="I83" s="242">
        <f>$E83*VMTCalc!J186*VMTCalc!J29</f>
        <v>0</v>
      </c>
      <c r="J83" s="242">
        <f>$E83*VMTCalc!K186*VMTCalc!K29</f>
        <v>0</v>
      </c>
      <c r="K83" s="242">
        <f>$E83*VMTCalc!L186*VMTCalc!L29</f>
        <v>0</v>
      </c>
      <c r="L83" s="242">
        <f>$E83*VMTCalc!M186*VMTCalc!M29</f>
        <v>0</v>
      </c>
      <c r="M83" s="242">
        <f>$E83*VMTCalc!N186*VMTCalc!N29</f>
        <v>0</v>
      </c>
      <c r="N83" s="242">
        <f>$E83*VMTCalc!O186*VMTCalc!O29</f>
        <v>0</v>
      </c>
      <c r="O83" s="242">
        <f>$E83*VMTCalc!P186*VMTCalc!P29</f>
        <v>0</v>
      </c>
      <c r="P83" s="242">
        <f>$E83*VMTCalc!Q186*VMTCalc!Q29</f>
        <v>0</v>
      </c>
      <c r="Q83" s="242">
        <f>$E83*VMTCalc!R186*VMTCalc!R29</f>
        <v>0</v>
      </c>
      <c r="R83" s="242">
        <f>$E83*VMTCalc!S186*VMTCalc!S29</f>
        <v>0</v>
      </c>
      <c r="S83" s="242">
        <f>$E83*VMTCalc!T186*VMTCalc!T29</f>
        <v>0</v>
      </c>
      <c r="T83" s="242">
        <f>$E83*VMTCalc!U186*VMTCalc!U29</f>
        <v>0</v>
      </c>
      <c r="U83" s="242">
        <f>$E83*VMTCalc!V186*VMTCalc!V29</f>
        <v>0</v>
      </c>
      <c r="V83" s="242">
        <f>$E83*VMTCalc!W186*VMTCalc!W29</f>
        <v>0.26651167072727278</v>
      </c>
      <c r="W83" s="242">
        <f>$E83*VMTCalc!X186*VMTCalc!X29</f>
        <v>0.26651167072727278</v>
      </c>
      <c r="X83" s="242">
        <f>$E83*VMTCalc!Y186*VMTCalc!Y29</f>
        <v>0.26651167072727278</v>
      </c>
      <c r="Y83" s="242">
        <f>$E83*VMTCalc!Z186*VMTCalc!Z29</f>
        <v>0.26651167072727278</v>
      </c>
      <c r="Z83" s="242">
        <f>$E83*VMTCalc!AA186*VMTCalc!AA29</f>
        <v>0.26651167072727278</v>
      </c>
      <c r="AA83" s="242">
        <f>$E83*VMTCalc!AB186*VMTCalc!AB29</f>
        <v>0.26651167072727278</v>
      </c>
      <c r="AB83" s="242">
        <f>$E83*VMTCalc!AC186*VMTCalc!AC29</f>
        <v>0.26651167072727278</v>
      </c>
      <c r="AC83" s="242">
        <f>$E83*VMTCalc!AD186*VMTCalc!AD29</f>
        <v>0.26651167072727278</v>
      </c>
      <c r="AD83" s="242">
        <f>$E83*VMTCalc!AE186*VMTCalc!AE29</f>
        <v>0.26651167072727278</v>
      </c>
      <c r="AE83" s="242">
        <f>$E83*VMTCalc!AF186*VMTCalc!AF29</f>
        <v>0.26651167072727278</v>
      </c>
      <c r="AF83" s="242">
        <f>$E83*VMTCalc!AG186*VMTCalc!AG29</f>
        <v>0.26651167072727278</v>
      </c>
      <c r="AG83" s="242">
        <f>$E83*VMTCalc!AH186*VMTCalc!AH29</f>
        <v>0.26651167072727278</v>
      </c>
      <c r="AH83" s="242">
        <f>$E83*VMTCalc!AI186*VMTCalc!AI29</f>
        <v>0.26651167072727278</v>
      </c>
      <c r="AI83" s="242">
        <f>$E83*VMTCalc!AJ186*VMTCalc!AJ29</f>
        <v>0</v>
      </c>
      <c r="AJ83" s="242">
        <f>$E83*VMTCalc!AK186*VMTCalc!AK29</f>
        <v>0</v>
      </c>
      <c r="AK83" s="242">
        <f>$E83*VMTCalc!AL186*VMTCalc!AL29</f>
        <v>0</v>
      </c>
      <c r="AL83" s="242">
        <f>$E83*VMTCalc!AM186*VMTCalc!AM29</f>
        <v>0</v>
      </c>
      <c r="AM83" s="242">
        <f>$E83*VMTCalc!AN186*VMTCalc!AN29</f>
        <v>0</v>
      </c>
      <c r="AN83" s="242">
        <f>$E83*VMTCalc!AO186*VMTCalc!AO29</f>
        <v>0</v>
      </c>
      <c r="AO83" s="242">
        <f>$E83*VMTCalc!AP186*VMTCalc!AP29</f>
        <v>0</v>
      </c>
      <c r="AP83" s="242">
        <f>$E83*VMTCalc!AQ186*VMTCalc!AQ29</f>
        <v>0</v>
      </c>
      <c r="AQ83" s="242">
        <f>$E83*VMTCalc!AR186*VMTCalc!AR29</f>
        <v>0</v>
      </c>
      <c r="AR83" s="242">
        <f>$E83*VMTCalc!AS186*VMTCalc!AS29</f>
        <v>0</v>
      </c>
      <c r="AS83" s="242">
        <f>$E83*VMTCalc!AT186*VMTCalc!AT29</f>
        <v>0</v>
      </c>
      <c r="AT83" s="242">
        <f>$E83*VMTCalc!AU186*VMTCalc!AU29</f>
        <v>0</v>
      </c>
      <c r="AU83" s="242">
        <f>$E83*VMTCalc!AV186*VMTCalc!AV29</f>
        <v>0</v>
      </c>
      <c r="AV83" s="242">
        <f>$E83*VMTCalc!AW186*VMTCalc!AW29</f>
        <v>0</v>
      </c>
      <c r="AW83" s="242">
        <f>$E83*VMTCalc!AX186*VMTCalc!AX29</f>
        <v>0</v>
      </c>
    </row>
    <row r="84" spans="1:49">
      <c r="A84" s="66">
        <v>1</v>
      </c>
      <c r="B84" s="767">
        <f t="shared" si="13"/>
        <v>120050</v>
      </c>
      <c r="C84" s="66" t="str">
        <f>INDEX(ProjectSummary!$C$6:$F$20,MATCH(B84,ProjectSummary!$C$6:$C$20,0),4)</f>
        <v>PENNINGER ROAD</v>
      </c>
      <c r="D84" s="66" t="str">
        <f>INDEX(ProjectSummary!$C$6:$F$20,MATCH(B84,ProjectSummary!$C$6:$C$20,0),3)</f>
        <v>Cabarrus</v>
      </c>
      <c r="E84" s="200">
        <f>_xlfn.XLOOKUP(D84, RegionalCrashRate!$N$7:$R$7, RegionalCrashRate!$N$8:$R$8)</f>
        <v>2.2683797287651684E-6</v>
      </c>
      <c r="H84" s="175">
        <f t="shared" ref="H84:H85" si="14">SUM(I84:AW84)</f>
        <v>4.9253756014184162</v>
      </c>
      <c r="I84" s="242">
        <f>$E84*VMTCalc!J187*VMTCalc!J30</f>
        <v>0</v>
      </c>
      <c r="J84" s="242">
        <f>$E84*VMTCalc!K187*VMTCalc!K30</f>
        <v>0</v>
      </c>
      <c r="K84" s="242">
        <f>$E84*VMTCalc!L187*VMTCalc!L30</f>
        <v>0</v>
      </c>
      <c r="L84" s="242">
        <f>$E84*VMTCalc!M187*VMTCalc!M30</f>
        <v>0</v>
      </c>
      <c r="M84" s="242">
        <f>$E84*VMTCalc!N187*VMTCalc!N30</f>
        <v>0</v>
      </c>
      <c r="N84" s="242">
        <f>$E84*VMTCalc!O187*VMTCalc!O30</f>
        <v>0</v>
      </c>
      <c r="O84" s="242">
        <f>$E84*VMTCalc!P187*VMTCalc!P30</f>
        <v>0</v>
      </c>
      <c r="P84" s="242">
        <f>$E84*VMTCalc!Q187*VMTCalc!Q30</f>
        <v>0</v>
      </c>
      <c r="Q84" s="242">
        <f>$E84*VMTCalc!R187*VMTCalc!R30</f>
        <v>0</v>
      </c>
      <c r="R84" s="242">
        <f>$E84*VMTCalc!S187*VMTCalc!S30</f>
        <v>0</v>
      </c>
      <c r="S84" s="242">
        <f>$E84*VMTCalc!T187*VMTCalc!T30</f>
        <v>0</v>
      </c>
      <c r="T84" s="242">
        <f>$E84*VMTCalc!U187*VMTCalc!U30</f>
        <v>0</v>
      </c>
      <c r="U84" s="242">
        <f>$E84*VMTCalc!V187*VMTCalc!V30</f>
        <v>0</v>
      </c>
      <c r="V84" s="242">
        <f>$E84*VMTCalc!W187*VMTCalc!W30</f>
        <v>0.3788750462629551</v>
      </c>
      <c r="W84" s="242">
        <f>$E84*VMTCalc!X187*VMTCalc!X30</f>
        <v>0.3788750462629551</v>
      </c>
      <c r="X84" s="242">
        <f>$E84*VMTCalc!Y187*VMTCalc!Y30</f>
        <v>0.3788750462629551</v>
      </c>
      <c r="Y84" s="242">
        <f>$E84*VMTCalc!Z187*VMTCalc!Z30</f>
        <v>0.3788750462629551</v>
      </c>
      <c r="Z84" s="242">
        <f>$E84*VMTCalc!AA187*VMTCalc!AA30</f>
        <v>0.3788750462629551</v>
      </c>
      <c r="AA84" s="242">
        <f>$E84*VMTCalc!AB187*VMTCalc!AB30</f>
        <v>0.3788750462629551</v>
      </c>
      <c r="AB84" s="242">
        <f>$E84*VMTCalc!AC187*VMTCalc!AC30</f>
        <v>0.3788750462629551</v>
      </c>
      <c r="AC84" s="242">
        <f>$E84*VMTCalc!AD187*VMTCalc!AD30</f>
        <v>0.3788750462629551</v>
      </c>
      <c r="AD84" s="242">
        <f>$E84*VMTCalc!AE187*VMTCalc!AE30</f>
        <v>0.3788750462629551</v>
      </c>
      <c r="AE84" s="242">
        <f>$E84*VMTCalc!AF187*VMTCalc!AF30</f>
        <v>0.3788750462629551</v>
      </c>
      <c r="AF84" s="242">
        <f>$E84*VMTCalc!AG187*VMTCalc!AG30</f>
        <v>0.3788750462629551</v>
      </c>
      <c r="AG84" s="242">
        <f>$E84*VMTCalc!AH187*VMTCalc!AH30</f>
        <v>0.3788750462629551</v>
      </c>
      <c r="AH84" s="242">
        <f>$E84*VMTCalc!AI187*VMTCalc!AI30</f>
        <v>0.3788750462629551</v>
      </c>
      <c r="AI84" s="242">
        <f>$E84*VMTCalc!AJ187*VMTCalc!AJ30</f>
        <v>0</v>
      </c>
      <c r="AJ84" s="242">
        <f>$E84*VMTCalc!AK187*VMTCalc!AK30</f>
        <v>0</v>
      </c>
      <c r="AK84" s="242">
        <f>$E84*VMTCalc!AL187*VMTCalc!AL30</f>
        <v>0</v>
      </c>
      <c r="AL84" s="242">
        <f>$E84*VMTCalc!AM187*VMTCalc!AM30</f>
        <v>0</v>
      </c>
      <c r="AM84" s="242">
        <f>$E84*VMTCalc!AN187*VMTCalc!AN30</f>
        <v>0</v>
      </c>
      <c r="AN84" s="242">
        <f>$E84*VMTCalc!AO187*VMTCalc!AO30</f>
        <v>0</v>
      </c>
      <c r="AO84" s="242">
        <f>$E84*VMTCalc!AP187*VMTCalc!AP30</f>
        <v>0</v>
      </c>
      <c r="AP84" s="242">
        <f>$E84*VMTCalc!AQ187*VMTCalc!AQ30</f>
        <v>0</v>
      </c>
      <c r="AQ84" s="242">
        <f>$E84*VMTCalc!AR187*VMTCalc!AR30</f>
        <v>0</v>
      </c>
      <c r="AR84" s="242">
        <f>$E84*VMTCalc!AS187*VMTCalc!AS30</f>
        <v>0</v>
      </c>
      <c r="AS84" s="242">
        <f>$E84*VMTCalc!AT187*VMTCalc!AT30</f>
        <v>0</v>
      </c>
      <c r="AT84" s="242">
        <f>$E84*VMTCalc!AU187*VMTCalc!AU30</f>
        <v>0</v>
      </c>
      <c r="AU84" s="242">
        <f>$E84*VMTCalc!AV187*VMTCalc!AV30</f>
        <v>0</v>
      </c>
      <c r="AV84" s="242">
        <f>$E84*VMTCalc!AW187*VMTCalc!AW30</f>
        <v>0</v>
      </c>
      <c r="AW84" s="242">
        <f>$E84*VMTCalc!AX187*VMTCalc!AX30</f>
        <v>0</v>
      </c>
    </row>
    <row r="85" spans="1:49">
      <c r="A85" s="66">
        <v>1</v>
      </c>
      <c r="B85" s="767">
        <f t="shared" si="13"/>
        <v>590060</v>
      </c>
      <c r="C85" s="66" t="str">
        <f>INDEX(ProjectSummary!$C$6:$F$20,MATCH(B85,ProjectSummary!$C$6:$C$20,0),4)</f>
        <v>ROBINSON CHURCH ROAD</v>
      </c>
      <c r="D85" s="66" t="str">
        <f>INDEX(ProjectSummary!$C$6:$F$20,MATCH(B85,ProjectSummary!$C$6:$C$20,0),3)</f>
        <v>Mecklenburg</v>
      </c>
      <c r="E85" s="200">
        <f>_xlfn.XLOOKUP(D85, RegionalCrashRate!$N$7:$R$7, RegionalCrashRate!$N$8:$R$8)</f>
        <v>2.1923292194889883E-6</v>
      </c>
      <c r="H85" s="175">
        <f t="shared" si="14"/>
        <v>383.79480949589902</v>
      </c>
      <c r="I85" s="242">
        <f>$E85*VMTCalc!J188*VMTCalc!J31</f>
        <v>0</v>
      </c>
      <c r="J85" s="242">
        <f>$E85*VMTCalc!K188*VMTCalc!K31</f>
        <v>0</v>
      </c>
      <c r="K85" s="242">
        <f>$E85*VMTCalc!L188*VMTCalc!L31</f>
        <v>0</v>
      </c>
      <c r="L85" s="242">
        <f>$E85*VMTCalc!M188*VMTCalc!M31</f>
        <v>0</v>
      </c>
      <c r="M85" s="242">
        <f>$E85*VMTCalc!N188*VMTCalc!N31</f>
        <v>0</v>
      </c>
      <c r="N85" s="242">
        <f>$E85*VMTCalc!O188*VMTCalc!O31</f>
        <v>0</v>
      </c>
      <c r="O85" s="242">
        <f>$E85*VMTCalc!P188*VMTCalc!P31</f>
        <v>0</v>
      </c>
      <c r="P85" s="242">
        <f>$E85*VMTCalc!Q188*VMTCalc!Q31</f>
        <v>0</v>
      </c>
      <c r="Q85" s="242">
        <f>$E85*VMTCalc!R188*VMTCalc!R31</f>
        <v>0</v>
      </c>
      <c r="R85" s="242">
        <f>$E85*VMTCalc!S188*VMTCalc!S31</f>
        <v>0</v>
      </c>
      <c r="S85" s="242">
        <f>$E85*VMTCalc!T188*VMTCalc!T31</f>
        <v>0</v>
      </c>
      <c r="T85" s="242">
        <f>$E85*VMTCalc!U188*VMTCalc!U31</f>
        <v>0</v>
      </c>
      <c r="U85" s="242">
        <f>$E85*VMTCalc!V188*VMTCalc!V31</f>
        <v>0</v>
      </c>
      <c r="V85" s="242">
        <f>$E85*VMTCalc!W188*VMTCalc!W31</f>
        <v>29.522677653530689</v>
      </c>
      <c r="W85" s="242">
        <f>$E85*VMTCalc!X188*VMTCalc!X31</f>
        <v>29.522677653530689</v>
      </c>
      <c r="X85" s="242">
        <f>$E85*VMTCalc!Y188*VMTCalc!Y31</f>
        <v>29.522677653530689</v>
      </c>
      <c r="Y85" s="242">
        <f>$E85*VMTCalc!Z188*VMTCalc!Z31</f>
        <v>29.522677653530689</v>
      </c>
      <c r="Z85" s="242">
        <f>$E85*VMTCalc!AA188*VMTCalc!AA31</f>
        <v>29.522677653530689</v>
      </c>
      <c r="AA85" s="242">
        <f>$E85*VMTCalc!AB188*VMTCalc!AB31</f>
        <v>29.522677653530689</v>
      </c>
      <c r="AB85" s="242">
        <f>$E85*VMTCalc!AC188*VMTCalc!AC31</f>
        <v>29.522677653530689</v>
      </c>
      <c r="AC85" s="242">
        <f>$E85*VMTCalc!AD188*VMTCalc!AD31</f>
        <v>29.522677653530689</v>
      </c>
      <c r="AD85" s="242">
        <f>$E85*VMTCalc!AE188*VMTCalc!AE31</f>
        <v>29.522677653530689</v>
      </c>
      <c r="AE85" s="242">
        <f>$E85*VMTCalc!AF188*VMTCalc!AF31</f>
        <v>29.522677653530689</v>
      </c>
      <c r="AF85" s="242">
        <f>$E85*VMTCalc!AG188*VMTCalc!AG31</f>
        <v>29.522677653530689</v>
      </c>
      <c r="AG85" s="242">
        <f>$E85*VMTCalc!AH188*VMTCalc!AH31</f>
        <v>29.522677653530689</v>
      </c>
      <c r="AH85" s="242">
        <f>$E85*VMTCalc!AI188*VMTCalc!AI31</f>
        <v>29.522677653530689</v>
      </c>
      <c r="AI85" s="242">
        <f>$E85*VMTCalc!AJ188*VMTCalc!AJ31</f>
        <v>0</v>
      </c>
      <c r="AJ85" s="242">
        <f>$E85*VMTCalc!AK188*VMTCalc!AK31</f>
        <v>0</v>
      </c>
      <c r="AK85" s="242">
        <f>$E85*VMTCalc!AL188*VMTCalc!AL31</f>
        <v>0</v>
      </c>
      <c r="AL85" s="242">
        <f>$E85*VMTCalc!AM188*VMTCalc!AM31</f>
        <v>0</v>
      </c>
      <c r="AM85" s="242">
        <f>$E85*VMTCalc!AN188*VMTCalc!AN31</f>
        <v>0</v>
      </c>
      <c r="AN85" s="242">
        <f>$E85*VMTCalc!AO188*VMTCalc!AO31</f>
        <v>0</v>
      </c>
      <c r="AO85" s="242">
        <f>$E85*VMTCalc!AP188*VMTCalc!AP31</f>
        <v>0</v>
      </c>
      <c r="AP85" s="242">
        <f>$E85*VMTCalc!AQ188*VMTCalc!AQ31</f>
        <v>0</v>
      </c>
      <c r="AQ85" s="242">
        <f>$E85*VMTCalc!AR188*VMTCalc!AR31</f>
        <v>0</v>
      </c>
      <c r="AR85" s="242">
        <f>$E85*VMTCalc!AS188*VMTCalc!AS31</f>
        <v>0</v>
      </c>
      <c r="AS85" s="242">
        <f>$E85*VMTCalc!AT188*VMTCalc!AT31</f>
        <v>0</v>
      </c>
      <c r="AT85" s="242">
        <f>$E85*VMTCalc!AU188*VMTCalc!AU31</f>
        <v>0</v>
      </c>
      <c r="AU85" s="242">
        <f>$E85*VMTCalc!AV188*VMTCalc!AV31</f>
        <v>0</v>
      </c>
      <c r="AV85" s="242">
        <f>$E85*VMTCalc!AW188*VMTCalc!AW31</f>
        <v>0</v>
      </c>
      <c r="AW85" s="242">
        <f>$E85*VMTCalc!AX188*VMTCalc!AX31</f>
        <v>0</v>
      </c>
    </row>
    <row r="86" spans="1:49">
      <c r="B86" s="143"/>
      <c r="C86" s="66"/>
      <c r="D86" s="66"/>
      <c r="H86" s="175"/>
      <c r="I86" s="242"/>
      <c r="J86" s="242"/>
      <c r="K86" s="242"/>
      <c r="L86" s="242"/>
      <c r="M86" s="242"/>
      <c r="N86" s="242"/>
      <c r="O86" s="242"/>
      <c r="P86" s="242"/>
      <c r="Q86" s="242"/>
      <c r="R86" s="242"/>
      <c r="S86" s="242"/>
      <c r="T86" s="242"/>
      <c r="U86" s="242"/>
      <c r="V86" s="242"/>
      <c r="W86" s="242"/>
      <c r="X86" s="242"/>
      <c r="Y86" s="242"/>
      <c r="Z86" s="242"/>
      <c r="AA86" s="242"/>
      <c r="AB86" s="242"/>
      <c r="AC86" s="242"/>
      <c r="AD86" s="242"/>
      <c r="AE86" s="242"/>
      <c r="AF86" s="242"/>
      <c r="AG86" s="242"/>
      <c r="AH86" s="242"/>
      <c r="AI86" s="242"/>
      <c r="AJ86" s="242"/>
      <c r="AK86" s="242"/>
      <c r="AL86" s="242"/>
      <c r="AM86" s="242"/>
      <c r="AN86" s="242"/>
      <c r="AO86" s="242"/>
      <c r="AP86" s="242"/>
      <c r="AQ86" s="242"/>
      <c r="AR86" s="242"/>
      <c r="AS86" s="242"/>
      <c r="AT86" s="242"/>
      <c r="AU86" s="242"/>
      <c r="AV86" s="242"/>
      <c r="AW86" s="242"/>
    </row>
    <row r="87" spans="1:49">
      <c r="A87" s="190"/>
      <c r="B87" s="191" t="s">
        <v>282</v>
      </c>
      <c r="C87" s="190"/>
      <c r="D87" s="190"/>
      <c r="E87" s="192"/>
      <c r="F87" s="192"/>
      <c r="G87" s="192"/>
      <c r="H87" s="193"/>
      <c r="I87" s="194"/>
      <c r="J87" s="194"/>
      <c r="K87" s="194"/>
      <c r="L87" s="194"/>
      <c r="M87" s="194"/>
      <c r="N87" s="194"/>
      <c r="O87" s="194"/>
      <c r="P87" s="194"/>
      <c r="Q87" s="194"/>
      <c r="R87" s="194"/>
      <c r="S87" s="194"/>
      <c r="T87" s="194"/>
      <c r="U87" s="194"/>
      <c r="V87" s="194"/>
      <c r="W87" s="194"/>
      <c r="X87" s="194"/>
      <c r="Y87" s="194"/>
      <c r="Z87" s="194"/>
      <c r="AA87" s="194"/>
      <c r="AB87" s="194"/>
      <c r="AC87" s="194"/>
      <c r="AD87" s="194"/>
      <c r="AE87" s="194"/>
      <c r="AF87" s="194"/>
      <c r="AG87" s="194"/>
      <c r="AH87" s="194"/>
      <c r="AI87" s="194"/>
      <c r="AJ87" s="194"/>
      <c r="AK87" s="194"/>
      <c r="AL87" s="194"/>
      <c r="AM87" s="194"/>
      <c r="AN87" s="194"/>
      <c r="AO87" s="194"/>
      <c r="AP87" s="194"/>
      <c r="AQ87" s="194"/>
      <c r="AR87" s="194"/>
      <c r="AS87" s="194"/>
      <c r="AT87" s="194"/>
      <c r="AU87" s="194"/>
      <c r="AV87" s="194"/>
      <c r="AW87" s="194"/>
    </row>
    <row r="88" spans="1:49">
      <c r="B88" s="4"/>
      <c r="E88" s="221">
        <v>2022</v>
      </c>
      <c r="H88" s="220"/>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row>
    <row r="89" spans="1:49" s="187" customFormat="1" ht="30">
      <c r="A89" s="873" t="s">
        <v>203</v>
      </c>
      <c r="B89" s="4" t="s">
        <v>120</v>
      </c>
      <c r="C89" s="4" t="s">
        <v>273</v>
      </c>
      <c r="D89" s="180"/>
      <c r="E89" s="2" t="s">
        <v>283</v>
      </c>
      <c r="F89" s="2" t="s">
        <v>284</v>
      </c>
      <c r="G89" s="2" t="s">
        <v>285</v>
      </c>
      <c r="H89" s="183">
        <f>SUM(I89:AW89)</f>
        <v>4.9059200000000001</v>
      </c>
      <c r="I89" s="187">
        <f>SUM(I90:I104)</f>
        <v>0</v>
      </c>
      <c r="J89" s="187">
        <f t="shared" ref="J89:AW89" si="15">SUM(J90:J104)</f>
        <v>0</v>
      </c>
      <c r="K89" s="187">
        <f t="shared" si="15"/>
        <v>0</v>
      </c>
      <c r="L89" s="187">
        <f t="shared" si="15"/>
        <v>0</v>
      </c>
      <c r="M89" s="187">
        <f t="shared" si="15"/>
        <v>0</v>
      </c>
      <c r="N89" s="187">
        <f t="shared" si="15"/>
        <v>0.24529600000000001</v>
      </c>
      <c r="O89" s="187">
        <f t="shared" si="15"/>
        <v>0.24529600000000001</v>
      </c>
      <c r="P89" s="187">
        <f t="shared" si="15"/>
        <v>0.24529600000000001</v>
      </c>
      <c r="Q89" s="187">
        <f t="shared" si="15"/>
        <v>0.24529600000000001</v>
      </c>
      <c r="R89" s="187">
        <f t="shared" si="15"/>
        <v>0.24529600000000001</v>
      </c>
      <c r="S89" s="187">
        <f t="shared" si="15"/>
        <v>0.24529600000000001</v>
      </c>
      <c r="T89" s="187">
        <f t="shared" si="15"/>
        <v>0.24529600000000001</v>
      </c>
      <c r="U89" s="187">
        <f t="shared" si="15"/>
        <v>0.24529600000000001</v>
      </c>
      <c r="V89" s="187">
        <f t="shared" si="15"/>
        <v>0.24529600000000001</v>
      </c>
      <c r="W89" s="187">
        <f t="shared" si="15"/>
        <v>0.24529600000000001</v>
      </c>
      <c r="X89" s="187">
        <f t="shared" si="15"/>
        <v>0.24529600000000001</v>
      </c>
      <c r="Y89" s="187">
        <f t="shared" si="15"/>
        <v>0.24529600000000001</v>
      </c>
      <c r="Z89" s="187">
        <f t="shared" si="15"/>
        <v>0.24529600000000001</v>
      </c>
      <c r="AA89" s="187">
        <f t="shared" si="15"/>
        <v>0.24529600000000001</v>
      </c>
      <c r="AB89" s="187">
        <f t="shared" si="15"/>
        <v>0.24529600000000001</v>
      </c>
      <c r="AC89" s="187">
        <f t="shared" si="15"/>
        <v>0.24529600000000001</v>
      </c>
      <c r="AD89" s="187">
        <f t="shared" si="15"/>
        <v>0.24529600000000001</v>
      </c>
      <c r="AE89" s="187">
        <f t="shared" si="15"/>
        <v>0.24529600000000001</v>
      </c>
      <c r="AF89" s="187">
        <f t="shared" si="15"/>
        <v>0.24529600000000001</v>
      </c>
      <c r="AG89" s="187">
        <f t="shared" si="15"/>
        <v>0.24529600000000001</v>
      </c>
      <c r="AH89" s="187">
        <f t="shared" si="15"/>
        <v>0</v>
      </c>
      <c r="AI89" s="187">
        <f t="shared" si="15"/>
        <v>0</v>
      </c>
      <c r="AJ89" s="187">
        <f t="shared" si="15"/>
        <v>0</v>
      </c>
      <c r="AK89" s="187">
        <f t="shared" si="15"/>
        <v>0</v>
      </c>
      <c r="AL89" s="187">
        <f t="shared" si="15"/>
        <v>0</v>
      </c>
      <c r="AM89" s="187">
        <f t="shared" si="15"/>
        <v>0</v>
      </c>
      <c r="AN89" s="187">
        <f t="shared" si="15"/>
        <v>0</v>
      </c>
      <c r="AO89" s="187">
        <f t="shared" si="15"/>
        <v>0</v>
      </c>
      <c r="AP89" s="187">
        <f t="shared" si="15"/>
        <v>0</v>
      </c>
      <c r="AQ89" s="187">
        <f t="shared" si="15"/>
        <v>0</v>
      </c>
      <c r="AR89" s="187">
        <f t="shared" si="15"/>
        <v>0</v>
      </c>
      <c r="AS89" s="187">
        <f t="shared" si="15"/>
        <v>0</v>
      </c>
      <c r="AT89" s="187">
        <f t="shared" si="15"/>
        <v>0</v>
      </c>
      <c r="AU89" s="187">
        <f t="shared" si="15"/>
        <v>0</v>
      </c>
      <c r="AV89" s="187">
        <f t="shared" si="15"/>
        <v>0</v>
      </c>
      <c r="AW89" s="187">
        <f t="shared" si="15"/>
        <v>0</v>
      </c>
    </row>
    <row r="90" spans="1:49">
      <c r="A90" s="218" t="s">
        <v>198</v>
      </c>
      <c r="B90" s="767" t="str">
        <f>B71</f>
        <v>030161</v>
      </c>
      <c r="C90" s="66" t="str">
        <f>INDEX(ProjectSummary!$C$6:$F$20,MATCH(B90,ProjectSummary!$C$6:$C$20,0),4)</f>
        <v>LOCKHART ROAD</v>
      </c>
      <c r="D90" s="66"/>
      <c r="E90" s="498">
        <f>IFERROR(INDEX(HistoricalCrashData!$C$31:$C$39,MATCH(SafetyBenefitsCalc!$B175,HistoricalCrashData!$B$31:$B$39,0),1),0)</f>
        <v>0</v>
      </c>
      <c r="F90" s="499">
        <f>_xlfn.XLOOKUP(C90, ProjectSummary!$F$6:$F$20, ProjectSummary!$AD$6:$AD$20)</f>
        <v>0.61324000000000001</v>
      </c>
      <c r="G90" s="500">
        <f>_xlfn.XLOOKUP(C90, ProjectSummary!$F$6:$F$20, ProjectSummary!$S$6:$S$20)</f>
        <v>0</v>
      </c>
      <c r="H90" s="175">
        <f t="shared" ref="H90:H181" si="16">SUM(I90:AW90)</f>
        <v>0</v>
      </c>
      <c r="I90" s="185">
        <f>($E90*(1+$G90)^(I$9-$E$88))*$F90*VMTCalc!J17</f>
        <v>0</v>
      </c>
      <c r="J90" s="185">
        <f>($E90*(1+$G90)^(J$9-$E$88))*$F90*VMTCalc!K17</f>
        <v>0</v>
      </c>
      <c r="K90" s="185">
        <f>($E90*(1+$G90)^(K$9-$E$88))*$F90*VMTCalc!L17</f>
        <v>0</v>
      </c>
      <c r="L90" s="185">
        <f>($E90*(1+$G90)^(L$9-$E$88))*$F90*VMTCalc!M17</f>
        <v>0</v>
      </c>
      <c r="M90" s="185">
        <f>($E90*(1+$G90)^(M$9-$E$88))*$F90*VMTCalc!N17</f>
        <v>0</v>
      </c>
      <c r="N90" s="185">
        <f>($E90*(1+$G90)^(N$9-$E$88))*$F90*VMTCalc!O17</f>
        <v>0</v>
      </c>
      <c r="O90" s="185">
        <f>($E90*(1+$G90)^(O$9-$E$88))*$F90*VMTCalc!P17</f>
        <v>0</v>
      </c>
      <c r="P90" s="185">
        <f>($E90*(1+$G90)^(P$9-$E$88))*$F90*VMTCalc!Q17</f>
        <v>0</v>
      </c>
      <c r="Q90" s="185">
        <f>($E90*(1+$G90)^(Q$9-$E$88))*$F90*VMTCalc!R17</f>
        <v>0</v>
      </c>
      <c r="R90" s="185">
        <f>($E90*(1+$G90)^(R$9-$E$88))*$F90*VMTCalc!S17</f>
        <v>0</v>
      </c>
      <c r="S90" s="185">
        <f>($E90*(1+$G90)^(S$9-$E$88))*$F90*VMTCalc!T17</f>
        <v>0</v>
      </c>
      <c r="T90" s="185">
        <f>($E90*(1+$G90)^(T$9-$E$88))*$F90*VMTCalc!U17</f>
        <v>0</v>
      </c>
      <c r="U90" s="185">
        <f>($E90*(1+$G90)^(U$9-$E$88))*$F90*VMTCalc!V17</f>
        <v>0</v>
      </c>
      <c r="V90" s="185">
        <f>($E90*(1+$G90)^(V$9-$E$88))*$F90*VMTCalc!W17</f>
        <v>0</v>
      </c>
      <c r="W90" s="185">
        <f>($E90*(1+$G90)^(W$9-$E$88))*$F90*VMTCalc!X17</f>
        <v>0</v>
      </c>
      <c r="X90" s="185">
        <f>($E90*(1+$G90)^(X$9-$E$88))*$F90*VMTCalc!Y17</f>
        <v>0</v>
      </c>
      <c r="Y90" s="185">
        <f>($E90*(1+$G90)^(Y$9-$E$88))*$F90*VMTCalc!Z17</f>
        <v>0</v>
      </c>
      <c r="Z90" s="185">
        <f>($E90*(1+$G90)^(Z$9-$E$88))*$F90*VMTCalc!AA17</f>
        <v>0</v>
      </c>
      <c r="AA90" s="185">
        <f>($E90*(1+$G90)^(AA$9-$E$88))*$F90*VMTCalc!AB17</f>
        <v>0</v>
      </c>
      <c r="AB90" s="185">
        <f>($E90*(1+$G90)^(AB$9-$E$88))*$F90*VMTCalc!AC17</f>
        <v>0</v>
      </c>
      <c r="AC90" s="185">
        <f>($E90*(1+$G90)^(AC$9-$E$88))*$F90*VMTCalc!AD17</f>
        <v>0</v>
      </c>
      <c r="AD90" s="185">
        <f>($E90*(1+$G90)^(AD$9-$E$88))*$F90*VMTCalc!AE17</f>
        <v>0</v>
      </c>
      <c r="AE90" s="185">
        <f>($E90*(1+$G90)^(AE$9-$E$88))*$F90*VMTCalc!AF17</f>
        <v>0</v>
      </c>
      <c r="AF90" s="185">
        <f>($E90*(1+$G90)^(AF$9-$E$88))*$F90*VMTCalc!AG17</f>
        <v>0</v>
      </c>
      <c r="AG90" s="185">
        <f>($E90*(1+$G90)^(AG$9-$E$88))*$F90*VMTCalc!AH17</f>
        <v>0</v>
      </c>
      <c r="AH90" s="185">
        <f>($E90*(1+$G90)^(AH$9-$E$88))*$F90*VMTCalc!AI17</f>
        <v>0</v>
      </c>
      <c r="AI90" s="185">
        <f>($E90*(1+$G90)^(AI$9-$E$88))*$F90*VMTCalc!AJ17</f>
        <v>0</v>
      </c>
      <c r="AJ90" s="185">
        <f>($E90*(1+$G90)^(AJ$9-$E$88))*$F90*VMTCalc!AK17</f>
        <v>0</v>
      </c>
      <c r="AK90" s="185">
        <f>($E90*(1+$G90)^(AK$9-$E$88))*$F90*VMTCalc!AL17</f>
        <v>0</v>
      </c>
      <c r="AL90" s="185">
        <f>($E90*(1+$G90)^(AL$9-$E$88))*$F90*VMTCalc!AM17</f>
        <v>0</v>
      </c>
      <c r="AM90" s="185">
        <f>($E90*(1+$G90)^(AM$9-$E$88))*$F90*VMTCalc!AN17</f>
        <v>0</v>
      </c>
      <c r="AN90" s="185">
        <f>($E90*(1+$G90)^(AN$9-$E$88))*$F90*VMTCalc!AO17</f>
        <v>0</v>
      </c>
      <c r="AO90" s="185">
        <f>($E90*(1+$G90)^(AO$9-$E$88))*$F90*VMTCalc!AP17</f>
        <v>0</v>
      </c>
      <c r="AP90" s="185">
        <f>($E90*(1+$G90)^(AP$9-$E$88))*$F90*VMTCalc!AQ17</f>
        <v>0</v>
      </c>
      <c r="AQ90" s="185">
        <f>($E90*(1+$G90)^(AQ$9-$E$88))*$F90*VMTCalc!AR17</f>
        <v>0</v>
      </c>
      <c r="AR90" s="185">
        <f>($E90*(1+$G90)^(AR$9-$E$88))*$F90*VMTCalc!AS17</f>
        <v>0</v>
      </c>
      <c r="AS90" s="185">
        <f>($E90*(1+$G90)^(AS$9-$E$88))*$F90*VMTCalc!AT17</f>
        <v>0</v>
      </c>
      <c r="AT90" s="185">
        <f>($E90*(1+$G90)^(AT$9-$E$88))*$F90*VMTCalc!AU17</f>
        <v>0</v>
      </c>
      <c r="AU90" s="185">
        <f>($E90*(1+$G90)^(AU$9-$E$88))*$F90*VMTCalc!AV17</f>
        <v>0</v>
      </c>
      <c r="AV90" s="185">
        <f>($E90*(1+$G90)^(AV$9-$E$88))*$F90*VMTCalc!AW17</f>
        <v>0</v>
      </c>
      <c r="AW90" s="185">
        <f>($E90*(1+$G90)^(AW$9-$E$88))*$F90*VMTCalc!AX17</f>
        <v>0</v>
      </c>
    </row>
    <row r="91" spans="1:49">
      <c r="A91" s="218" t="s">
        <v>198</v>
      </c>
      <c r="B91" s="767" t="str">
        <f t="shared" ref="B91:B104" si="17">B72</f>
        <v>030148</v>
      </c>
      <c r="C91" s="66" t="str">
        <f>INDEX(ProjectSummary!$C$6:$F$20,MATCH(B91,ProjectSummary!$C$6:$C$20,0),4)</f>
        <v>MILLS ROAD</v>
      </c>
      <c r="D91" s="66"/>
      <c r="E91" s="498">
        <f>IFERROR(INDEX(HistoricalCrashData!$C$31:$C$39,MATCH(SafetyBenefitsCalc!$B176,HistoricalCrashData!$B$31:$B$39,0),1),0)</f>
        <v>0</v>
      </c>
      <c r="F91" s="499">
        <f>_xlfn.XLOOKUP(C91, ProjectSummary!$F$6:$F$20, ProjectSummary!$AD$6:$AD$20)</f>
        <v>0.5839399999999999</v>
      </c>
      <c r="G91" s="500">
        <f>_xlfn.XLOOKUP(C91, ProjectSummary!$F$6:$F$20, ProjectSummary!$S$6:$S$20)</f>
        <v>0</v>
      </c>
      <c r="H91" s="175">
        <f t="shared" si="16"/>
        <v>0</v>
      </c>
      <c r="I91" s="185">
        <f>($E91*(1+$G91)^(I$9-$E$88))*$F91*VMTCalc!J18</f>
        <v>0</v>
      </c>
      <c r="J91" s="185">
        <f>($E91*(1+$G91)^(J$9-$E$88))*$F91*VMTCalc!K18</f>
        <v>0</v>
      </c>
      <c r="K91" s="185">
        <f>($E91*(1+$G91)^(K$9-$E$88))*$F91*VMTCalc!L18</f>
        <v>0</v>
      </c>
      <c r="L91" s="185">
        <f>($E91*(1+$G91)^(L$9-$E$88))*$F91*VMTCalc!M18</f>
        <v>0</v>
      </c>
      <c r="M91" s="185">
        <f>($E91*(1+$G91)^(M$9-$E$88))*$F91*VMTCalc!N18</f>
        <v>0</v>
      </c>
      <c r="N91" s="185">
        <f>($E91*(1+$G91)^(N$9-$E$88))*$F91*VMTCalc!O18</f>
        <v>0</v>
      </c>
      <c r="O91" s="185">
        <f>($E91*(1+$G91)^(O$9-$E$88))*$F91*VMTCalc!P18</f>
        <v>0</v>
      </c>
      <c r="P91" s="185">
        <f>($E91*(1+$G91)^(P$9-$E$88))*$F91*VMTCalc!Q18</f>
        <v>0</v>
      </c>
      <c r="Q91" s="185">
        <f>($E91*(1+$G91)^(Q$9-$E$88))*$F91*VMTCalc!R18</f>
        <v>0</v>
      </c>
      <c r="R91" s="185">
        <f>($E91*(1+$G91)^(R$9-$E$88))*$F91*VMTCalc!S18</f>
        <v>0</v>
      </c>
      <c r="S91" s="185">
        <f>($E91*(1+$G91)^(S$9-$E$88))*$F91*VMTCalc!T18</f>
        <v>0</v>
      </c>
      <c r="T91" s="185">
        <f>($E91*(1+$G91)^(T$9-$E$88))*$F91*VMTCalc!U18</f>
        <v>0</v>
      </c>
      <c r="U91" s="185">
        <f>($E91*(1+$G91)^(U$9-$E$88))*$F91*VMTCalc!V18</f>
        <v>0</v>
      </c>
      <c r="V91" s="185">
        <f>($E91*(1+$G91)^(V$9-$E$88))*$F91*VMTCalc!W18</f>
        <v>0</v>
      </c>
      <c r="W91" s="185">
        <f>($E91*(1+$G91)^(W$9-$E$88))*$F91*VMTCalc!X18</f>
        <v>0</v>
      </c>
      <c r="X91" s="185">
        <f>($E91*(1+$G91)^(X$9-$E$88))*$F91*VMTCalc!Y18</f>
        <v>0</v>
      </c>
      <c r="Y91" s="185">
        <f>($E91*(1+$G91)^(Y$9-$E$88))*$F91*VMTCalc!Z18</f>
        <v>0</v>
      </c>
      <c r="Z91" s="185">
        <f>($E91*(1+$G91)^(Z$9-$E$88))*$F91*VMTCalc!AA18</f>
        <v>0</v>
      </c>
      <c r="AA91" s="185">
        <f>($E91*(1+$G91)^(AA$9-$E$88))*$F91*VMTCalc!AB18</f>
        <v>0</v>
      </c>
      <c r="AB91" s="185">
        <f>($E91*(1+$G91)^(AB$9-$E$88))*$F91*VMTCalc!AC18</f>
        <v>0</v>
      </c>
      <c r="AC91" s="185">
        <f>($E91*(1+$G91)^(AC$9-$E$88))*$F91*VMTCalc!AD18</f>
        <v>0</v>
      </c>
      <c r="AD91" s="185">
        <f>($E91*(1+$G91)^(AD$9-$E$88))*$F91*VMTCalc!AE18</f>
        <v>0</v>
      </c>
      <c r="AE91" s="185">
        <f>($E91*(1+$G91)^(AE$9-$E$88))*$F91*VMTCalc!AF18</f>
        <v>0</v>
      </c>
      <c r="AF91" s="185">
        <f>($E91*(1+$G91)^(AF$9-$E$88))*$F91*VMTCalc!AG18</f>
        <v>0</v>
      </c>
      <c r="AG91" s="185">
        <f>($E91*(1+$G91)^(AG$9-$E$88))*$F91*VMTCalc!AH18</f>
        <v>0</v>
      </c>
      <c r="AH91" s="185">
        <f>($E91*(1+$G91)^(AH$9-$E$88))*$F91*VMTCalc!AI18</f>
        <v>0</v>
      </c>
      <c r="AI91" s="185">
        <f>($E91*(1+$G91)^(AI$9-$E$88))*$F91*VMTCalc!AJ18</f>
        <v>0</v>
      </c>
      <c r="AJ91" s="185">
        <f>($E91*(1+$G91)^(AJ$9-$E$88))*$F91*VMTCalc!AK18</f>
        <v>0</v>
      </c>
      <c r="AK91" s="185">
        <f>($E91*(1+$G91)^(AK$9-$E$88))*$F91*VMTCalc!AL18</f>
        <v>0</v>
      </c>
      <c r="AL91" s="185">
        <f>($E91*(1+$G91)^(AL$9-$E$88))*$F91*VMTCalc!AM18</f>
        <v>0</v>
      </c>
      <c r="AM91" s="185">
        <f>($E91*(1+$G91)^(AM$9-$E$88))*$F91*VMTCalc!AN18</f>
        <v>0</v>
      </c>
      <c r="AN91" s="185">
        <f>($E91*(1+$G91)^(AN$9-$E$88))*$F91*VMTCalc!AO18</f>
        <v>0</v>
      </c>
      <c r="AO91" s="185">
        <f>($E91*(1+$G91)^(AO$9-$E$88))*$F91*VMTCalc!AP18</f>
        <v>0</v>
      </c>
      <c r="AP91" s="185">
        <f>($E91*(1+$G91)^(AP$9-$E$88))*$F91*VMTCalc!AQ18</f>
        <v>0</v>
      </c>
      <c r="AQ91" s="185">
        <f>($E91*(1+$G91)^(AQ$9-$E$88))*$F91*VMTCalc!AR18</f>
        <v>0</v>
      </c>
      <c r="AR91" s="185">
        <f>($E91*(1+$G91)^(AR$9-$E$88))*$F91*VMTCalc!AS18</f>
        <v>0</v>
      </c>
      <c r="AS91" s="185">
        <f>($E91*(1+$G91)^(AS$9-$E$88))*$F91*VMTCalc!AT18</f>
        <v>0</v>
      </c>
      <c r="AT91" s="185">
        <f>($E91*(1+$G91)^(AT$9-$E$88))*$F91*VMTCalc!AU18</f>
        <v>0</v>
      </c>
      <c r="AU91" s="185">
        <f>($E91*(1+$G91)^(AU$9-$E$88))*$F91*VMTCalc!AV18</f>
        <v>0</v>
      </c>
      <c r="AV91" s="185">
        <f>($E91*(1+$G91)^(AV$9-$E$88))*$F91*VMTCalc!AW18</f>
        <v>0</v>
      </c>
      <c r="AW91" s="185">
        <f>($E91*(1+$G91)^(AW$9-$E$88))*$F91*VMTCalc!AX18</f>
        <v>0</v>
      </c>
    </row>
    <row r="92" spans="1:49">
      <c r="A92" s="218" t="s">
        <v>198</v>
      </c>
      <c r="B92" s="767" t="str">
        <f t="shared" si="17"/>
        <v>030265</v>
      </c>
      <c r="C92" s="66" t="str">
        <f>INDEX(ProjectSummary!$C$6:$F$20,MATCH(B92,ProjectSummary!$C$6:$C$20,0),4)</f>
        <v>ROBINSON ROAD</v>
      </c>
      <c r="D92" s="66"/>
      <c r="E92" s="498">
        <f>IFERROR(INDEX(HistoricalCrashData!$C$31:$C$39,MATCH(SafetyBenefitsCalc!$B177,HistoricalCrashData!$B$31:$B$39,0),1),0)</f>
        <v>0</v>
      </c>
      <c r="F92" s="499">
        <f>_xlfn.XLOOKUP(C92, ProjectSummary!$F$6:$F$20, ProjectSummary!$AD$6:$AD$20)</f>
        <v>0.61324000000000001</v>
      </c>
      <c r="G92" s="500">
        <f>_xlfn.XLOOKUP(C92, ProjectSummary!$F$6:$F$20, ProjectSummary!$S$6:$S$20)</f>
        <v>0</v>
      </c>
      <c r="H92" s="175">
        <f t="shared" si="16"/>
        <v>0</v>
      </c>
      <c r="I92" s="185">
        <f>($E92*(1+$G92)^(I$9-$E$88))*$F92*VMTCalc!J19</f>
        <v>0</v>
      </c>
      <c r="J92" s="185">
        <f>($E92*(1+$G92)^(J$9-$E$88))*$F92*VMTCalc!K19</f>
        <v>0</v>
      </c>
      <c r="K92" s="185">
        <f>($E92*(1+$G92)^(K$9-$E$88))*$F92*VMTCalc!L19</f>
        <v>0</v>
      </c>
      <c r="L92" s="185">
        <f>($E92*(1+$G92)^(L$9-$E$88))*$F92*VMTCalc!M19</f>
        <v>0</v>
      </c>
      <c r="M92" s="185">
        <f>($E92*(1+$G92)^(M$9-$E$88))*$F92*VMTCalc!N19</f>
        <v>0</v>
      </c>
      <c r="N92" s="185">
        <f>($E92*(1+$G92)^(N$9-$E$88))*$F92*VMTCalc!O19</f>
        <v>0</v>
      </c>
      <c r="O92" s="185">
        <f>($E92*(1+$G92)^(O$9-$E$88))*$F92*VMTCalc!P19</f>
        <v>0</v>
      </c>
      <c r="P92" s="185">
        <f>($E92*(1+$G92)^(P$9-$E$88))*$F92*VMTCalc!Q19</f>
        <v>0</v>
      </c>
      <c r="Q92" s="185">
        <f>($E92*(1+$G92)^(Q$9-$E$88))*$F92*VMTCalc!R19</f>
        <v>0</v>
      </c>
      <c r="R92" s="185">
        <f>($E92*(1+$G92)^(R$9-$E$88))*$F92*VMTCalc!S19</f>
        <v>0</v>
      </c>
      <c r="S92" s="185">
        <f>($E92*(1+$G92)^(S$9-$E$88))*$F92*VMTCalc!T19</f>
        <v>0</v>
      </c>
      <c r="T92" s="185">
        <f>($E92*(1+$G92)^(T$9-$E$88))*$F92*VMTCalc!U19</f>
        <v>0</v>
      </c>
      <c r="U92" s="185">
        <f>($E92*(1+$G92)^(U$9-$E$88))*$F92*VMTCalc!V19</f>
        <v>0</v>
      </c>
      <c r="V92" s="185">
        <f>($E92*(1+$G92)^(V$9-$E$88))*$F92*VMTCalc!W19</f>
        <v>0</v>
      </c>
      <c r="W92" s="185">
        <f>($E92*(1+$G92)^(W$9-$E$88))*$F92*VMTCalc!X19</f>
        <v>0</v>
      </c>
      <c r="X92" s="185">
        <f>($E92*(1+$G92)^(X$9-$E$88))*$F92*VMTCalc!Y19</f>
        <v>0</v>
      </c>
      <c r="Y92" s="185">
        <f>($E92*(1+$G92)^(Y$9-$E$88))*$F92*VMTCalc!Z19</f>
        <v>0</v>
      </c>
      <c r="Z92" s="185">
        <f>($E92*(1+$G92)^(Z$9-$E$88))*$F92*VMTCalc!AA19</f>
        <v>0</v>
      </c>
      <c r="AA92" s="185">
        <f>($E92*(1+$G92)^(AA$9-$E$88))*$F92*VMTCalc!AB19</f>
        <v>0</v>
      </c>
      <c r="AB92" s="185">
        <f>($E92*(1+$G92)^(AB$9-$E$88))*$F92*VMTCalc!AC19</f>
        <v>0</v>
      </c>
      <c r="AC92" s="185">
        <f>($E92*(1+$G92)^(AC$9-$E$88))*$F92*VMTCalc!AD19</f>
        <v>0</v>
      </c>
      <c r="AD92" s="185">
        <f>($E92*(1+$G92)^(AD$9-$E$88))*$F92*VMTCalc!AE19</f>
        <v>0</v>
      </c>
      <c r="AE92" s="185">
        <f>($E92*(1+$G92)^(AE$9-$E$88))*$F92*VMTCalc!AF19</f>
        <v>0</v>
      </c>
      <c r="AF92" s="185">
        <f>($E92*(1+$G92)^(AF$9-$E$88))*$F92*VMTCalc!AG19</f>
        <v>0</v>
      </c>
      <c r="AG92" s="185">
        <f>($E92*(1+$G92)^(AG$9-$E$88))*$F92*VMTCalc!AH19</f>
        <v>0</v>
      </c>
      <c r="AH92" s="185">
        <f>($E92*(1+$G92)^(AH$9-$E$88))*$F92*VMTCalc!AI19</f>
        <v>0</v>
      </c>
      <c r="AI92" s="185">
        <f>($E92*(1+$G92)^(AI$9-$E$88))*$F92*VMTCalc!AJ19</f>
        <v>0</v>
      </c>
      <c r="AJ92" s="185">
        <f>($E92*(1+$G92)^(AJ$9-$E$88))*$F92*VMTCalc!AK19</f>
        <v>0</v>
      </c>
      <c r="AK92" s="185">
        <f>($E92*(1+$G92)^(AK$9-$E$88))*$F92*VMTCalc!AL19</f>
        <v>0</v>
      </c>
      <c r="AL92" s="185">
        <f>($E92*(1+$G92)^(AL$9-$E$88))*$F92*VMTCalc!AM19</f>
        <v>0</v>
      </c>
      <c r="AM92" s="185">
        <f>($E92*(1+$G92)^(AM$9-$E$88))*$F92*VMTCalc!AN19</f>
        <v>0</v>
      </c>
      <c r="AN92" s="185">
        <f>($E92*(1+$G92)^(AN$9-$E$88))*$F92*VMTCalc!AO19</f>
        <v>0</v>
      </c>
      <c r="AO92" s="185">
        <f>($E92*(1+$G92)^(AO$9-$E$88))*$F92*VMTCalc!AP19</f>
        <v>0</v>
      </c>
      <c r="AP92" s="185">
        <f>($E92*(1+$G92)^(AP$9-$E$88))*$F92*VMTCalc!AQ19</f>
        <v>0</v>
      </c>
      <c r="AQ92" s="185">
        <f>($E92*(1+$G92)^(AQ$9-$E$88))*$F92*VMTCalc!AR19</f>
        <v>0</v>
      </c>
      <c r="AR92" s="185">
        <f>($E92*(1+$G92)^(AR$9-$E$88))*$F92*VMTCalc!AS19</f>
        <v>0</v>
      </c>
      <c r="AS92" s="185">
        <f>($E92*(1+$G92)^(AS$9-$E$88))*$F92*VMTCalc!AT19</f>
        <v>0</v>
      </c>
      <c r="AT92" s="185">
        <f>($E92*(1+$G92)^(AT$9-$E$88))*$F92*VMTCalc!AU19</f>
        <v>0</v>
      </c>
      <c r="AU92" s="185">
        <f>($E92*(1+$G92)^(AU$9-$E$88))*$F92*VMTCalc!AV19</f>
        <v>0</v>
      </c>
      <c r="AV92" s="185">
        <f>($E92*(1+$G92)^(AV$9-$E$88))*$F92*VMTCalc!AW19</f>
        <v>0</v>
      </c>
      <c r="AW92" s="185">
        <f>($E92*(1+$G92)^(AW$9-$E$88))*$F92*VMTCalc!AX19</f>
        <v>0</v>
      </c>
    </row>
    <row r="93" spans="1:49">
      <c r="A93" s="218" t="s">
        <v>198</v>
      </c>
      <c r="B93" s="767">
        <f t="shared" si="17"/>
        <v>830106</v>
      </c>
      <c r="C93" s="66" t="str">
        <f>INDEX(ProjectSummary!$C$6:$F$20,MATCH(B93,ProjectSummary!$C$6:$C$20,0),4)</f>
        <v>BOGGER HOLLAR ROAD</v>
      </c>
      <c r="D93" s="66"/>
      <c r="E93" s="498">
        <f>IFERROR(INDEX(HistoricalCrashData!$C$31:$C$39,MATCH(SafetyBenefitsCalc!$B178,HistoricalCrashData!$B$31:$B$39,0),1),0)</f>
        <v>0</v>
      </c>
      <c r="F93" s="499">
        <f>_xlfn.XLOOKUP(C93, ProjectSummary!$F$6:$F$20, ProjectSummary!$AD$6:$AD$20)</f>
        <v>0.61324000000000001</v>
      </c>
      <c r="G93" s="500">
        <f>_xlfn.XLOOKUP(C93, ProjectSummary!$F$6:$F$20, ProjectSummary!$S$6:$S$20)</f>
        <v>0</v>
      </c>
      <c r="H93" s="175">
        <f t="shared" si="16"/>
        <v>0</v>
      </c>
      <c r="I93" s="185">
        <f>($E93*(1+$G93)^(I$9-$E$88))*$F93*VMTCalc!J20</f>
        <v>0</v>
      </c>
      <c r="J93" s="185">
        <f>($E93*(1+$G93)^(J$9-$E$88))*$F93*VMTCalc!K20</f>
        <v>0</v>
      </c>
      <c r="K93" s="185">
        <f>($E93*(1+$G93)^(K$9-$E$88))*$F93*VMTCalc!L20</f>
        <v>0</v>
      </c>
      <c r="L93" s="185">
        <f>($E93*(1+$G93)^(L$9-$E$88))*$F93*VMTCalc!M20</f>
        <v>0</v>
      </c>
      <c r="M93" s="185">
        <f>($E93*(1+$G93)^(M$9-$E$88))*$F93*VMTCalc!N20</f>
        <v>0</v>
      </c>
      <c r="N93" s="185">
        <f>($E93*(1+$G93)^(N$9-$E$88))*$F93*VMTCalc!O20</f>
        <v>0</v>
      </c>
      <c r="O93" s="185">
        <f>($E93*(1+$G93)^(O$9-$E$88))*$F93*VMTCalc!P20</f>
        <v>0</v>
      </c>
      <c r="P93" s="185">
        <f>($E93*(1+$G93)^(P$9-$E$88))*$F93*VMTCalc!Q20</f>
        <v>0</v>
      </c>
      <c r="Q93" s="185">
        <f>($E93*(1+$G93)^(Q$9-$E$88))*$F93*VMTCalc!R20</f>
        <v>0</v>
      </c>
      <c r="R93" s="185">
        <f>($E93*(1+$G93)^(R$9-$E$88))*$F93*VMTCalc!S20</f>
        <v>0</v>
      </c>
      <c r="S93" s="185">
        <f>($E93*(1+$G93)^(S$9-$E$88))*$F93*VMTCalc!T20</f>
        <v>0</v>
      </c>
      <c r="T93" s="185">
        <f>($E93*(1+$G93)^(T$9-$E$88))*$F93*VMTCalc!U20</f>
        <v>0</v>
      </c>
      <c r="U93" s="185">
        <f>($E93*(1+$G93)^(U$9-$E$88))*$F93*VMTCalc!V20</f>
        <v>0</v>
      </c>
      <c r="V93" s="185">
        <f>($E93*(1+$G93)^(V$9-$E$88))*$F93*VMTCalc!W20</f>
        <v>0</v>
      </c>
      <c r="W93" s="185">
        <f>($E93*(1+$G93)^(W$9-$E$88))*$F93*VMTCalc!X20</f>
        <v>0</v>
      </c>
      <c r="X93" s="185">
        <f>($E93*(1+$G93)^(X$9-$E$88))*$F93*VMTCalc!Y20</f>
        <v>0</v>
      </c>
      <c r="Y93" s="185">
        <f>($E93*(1+$G93)^(Y$9-$E$88))*$F93*VMTCalc!Z20</f>
        <v>0</v>
      </c>
      <c r="Z93" s="185">
        <f>($E93*(1+$G93)^(Z$9-$E$88))*$F93*VMTCalc!AA20</f>
        <v>0</v>
      </c>
      <c r="AA93" s="185">
        <f>($E93*(1+$G93)^(AA$9-$E$88))*$F93*VMTCalc!AB20</f>
        <v>0</v>
      </c>
      <c r="AB93" s="185">
        <f>($E93*(1+$G93)^(AB$9-$E$88))*$F93*VMTCalc!AC20</f>
        <v>0</v>
      </c>
      <c r="AC93" s="185">
        <f>($E93*(1+$G93)^(AC$9-$E$88))*$F93*VMTCalc!AD20</f>
        <v>0</v>
      </c>
      <c r="AD93" s="185">
        <f>($E93*(1+$G93)^(AD$9-$E$88))*$F93*VMTCalc!AE20</f>
        <v>0</v>
      </c>
      <c r="AE93" s="185">
        <f>($E93*(1+$G93)^(AE$9-$E$88))*$F93*VMTCalc!AF20</f>
        <v>0</v>
      </c>
      <c r="AF93" s="185">
        <f>($E93*(1+$G93)^(AF$9-$E$88))*$F93*VMTCalc!AG20</f>
        <v>0</v>
      </c>
      <c r="AG93" s="185">
        <f>($E93*(1+$G93)^(AG$9-$E$88))*$F93*VMTCalc!AH20</f>
        <v>0</v>
      </c>
      <c r="AH93" s="185">
        <f>($E93*(1+$G93)^(AH$9-$E$88))*$F93*VMTCalc!AI20</f>
        <v>0</v>
      </c>
      <c r="AI93" s="185">
        <f>($E93*(1+$G93)^(AI$9-$E$88))*$F93*VMTCalc!AJ20</f>
        <v>0</v>
      </c>
      <c r="AJ93" s="185">
        <f>($E93*(1+$G93)^(AJ$9-$E$88))*$F93*VMTCalc!AK20</f>
        <v>0</v>
      </c>
      <c r="AK93" s="185">
        <f>($E93*(1+$G93)^(AK$9-$E$88))*$F93*VMTCalc!AL20</f>
        <v>0</v>
      </c>
      <c r="AL93" s="185">
        <f>($E93*(1+$G93)^(AL$9-$E$88))*$F93*VMTCalc!AM20</f>
        <v>0</v>
      </c>
      <c r="AM93" s="185">
        <f>($E93*(1+$G93)^(AM$9-$E$88))*$F93*VMTCalc!AN20</f>
        <v>0</v>
      </c>
      <c r="AN93" s="185">
        <f>($E93*(1+$G93)^(AN$9-$E$88))*$F93*VMTCalc!AO20</f>
        <v>0</v>
      </c>
      <c r="AO93" s="185">
        <f>($E93*(1+$G93)^(AO$9-$E$88))*$F93*VMTCalc!AP20</f>
        <v>0</v>
      </c>
      <c r="AP93" s="185">
        <f>($E93*(1+$G93)^(AP$9-$E$88))*$F93*VMTCalc!AQ20</f>
        <v>0</v>
      </c>
      <c r="AQ93" s="185">
        <f>($E93*(1+$G93)^(AQ$9-$E$88))*$F93*VMTCalc!AR20</f>
        <v>0</v>
      </c>
      <c r="AR93" s="185">
        <f>($E93*(1+$G93)^(AR$9-$E$88))*$F93*VMTCalc!AS20</f>
        <v>0</v>
      </c>
      <c r="AS93" s="185">
        <f>($E93*(1+$G93)^(AS$9-$E$88))*$F93*VMTCalc!AT20</f>
        <v>0</v>
      </c>
      <c r="AT93" s="185">
        <f>($E93*(1+$G93)^(AT$9-$E$88))*$F93*VMTCalc!AU20</f>
        <v>0</v>
      </c>
      <c r="AU93" s="185">
        <f>($E93*(1+$G93)^(AU$9-$E$88))*$F93*VMTCalc!AV20</f>
        <v>0</v>
      </c>
      <c r="AV93" s="185">
        <f>($E93*(1+$G93)^(AV$9-$E$88))*$F93*VMTCalc!AW20</f>
        <v>0</v>
      </c>
      <c r="AW93" s="185">
        <f>($E93*(1+$G93)^(AW$9-$E$88))*$F93*VMTCalc!AX20</f>
        <v>0</v>
      </c>
    </row>
    <row r="94" spans="1:49">
      <c r="A94" s="218" t="s">
        <v>198</v>
      </c>
      <c r="B94" s="767">
        <f t="shared" si="17"/>
        <v>830081</v>
      </c>
      <c r="C94" s="66" t="str">
        <f>INDEX(ProjectSummary!$C$6:$F$20,MATCH(B94,ProjectSummary!$C$6:$C$20,0),4)</f>
        <v>BRIDGE ROAD</v>
      </c>
      <c r="D94" s="66"/>
      <c r="E94" s="498">
        <f>IFERROR(INDEX(HistoricalCrashData!$C$31:$C$39,MATCH(SafetyBenefitsCalc!$B179,HistoricalCrashData!$B$31:$B$39,0),1),0)</f>
        <v>0</v>
      </c>
      <c r="F94" s="499">
        <f>_xlfn.XLOOKUP(C94, ProjectSummary!$F$6:$F$20, ProjectSummary!$AD$6:$AD$20)</f>
        <v>0.61324000000000001</v>
      </c>
      <c r="G94" s="500">
        <f>_xlfn.XLOOKUP(C94, ProjectSummary!$F$6:$F$20, ProjectSummary!$S$6:$S$20)</f>
        <v>0</v>
      </c>
      <c r="H94" s="175">
        <f t="shared" si="16"/>
        <v>0</v>
      </c>
      <c r="I94" s="185">
        <f>($E94*(1+$G94)^(I$9-$E$88))*$F94*VMTCalc!J21</f>
        <v>0</v>
      </c>
      <c r="J94" s="185">
        <f>($E94*(1+$G94)^(J$9-$E$88))*$F94*VMTCalc!K21</f>
        <v>0</v>
      </c>
      <c r="K94" s="185">
        <f>($E94*(1+$G94)^(K$9-$E$88))*$F94*VMTCalc!L21</f>
        <v>0</v>
      </c>
      <c r="L94" s="185">
        <f>($E94*(1+$G94)^(L$9-$E$88))*$F94*VMTCalc!M21</f>
        <v>0</v>
      </c>
      <c r="M94" s="185">
        <f>($E94*(1+$G94)^(M$9-$E$88))*$F94*VMTCalc!N21</f>
        <v>0</v>
      </c>
      <c r="N94" s="185">
        <f>($E94*(1+$G94)^(N$9-$E$88))*$F94*VMTCalc!O21</f>
        <v>0</v>
      </c>
      <c r="O94" s="185">
        <f>($E94*(1+$G94)^(O$9-$E$88))*$F94*VMTCalc!P21</f>
        <v>0</v>
      </c>
      <c r="P94" s="185">
        <f>($E94*(1+$G94)^(P$9-$E$88))*$F94*VMTCalc!Q21</f>
        <v>0</v>
      </c>
      <c r="Q94" s="185">
        <f>($E94*(1+$G94)^(Q$9-$E$88))*$F94*VMTCalc!R21</f>
        <v>0</v>
      </c>
      <c r="R94" s="185">
        <f>($E94*(1+$G94)^(R$9-$E$88))*$F94*VMTCalc!S21</f>
        <v>0</v>
      </c>
      <c r="S94" s="185">
        <f>($E94*(1+$G94)^(S$9-$E$88))*$F94*VMTCalc!T21</f>
        <v>0</v>
      </c>
      <c r="T94" s="185">
        <f>($E94*(1+$G94)^(T$9-$E$88))*$F94*VMTCalc!U21</f>
        <v>0</v>
      </c>
      <c r="U94" s="185">
        <f>($E94*(1+$G94)^(U$9-$E$88))*$F94*VMTCalc!V21</f>
        <v>0</v>
      </c>
      <c r="V94" s="185">
        <f>($E94*(1+$G94)^(V$9-$E$88))*$F94*VMTCalc!W21</f>
        <v>0</v>
      </c>
      <c r="W94" s="185">
        <f>($E94*(1+$G94)^(W$9-$E$88))*$F94*VMTCalc!X21</f>
        <v>0</v>
      </c>
      <c r="X94" s="185">
        <f>($E94*(1+$G94)^(X$9-$E$88))*$F94*VMTCalc!Y21</f>
        <v>0</v>
      </c>
      <c r="Y94" s="185">
        <f>($E94*(1+$G94)^(Y$9-$E$88))*$F94*VMTCalc!Z21</f>
        <v>0</v>
      </c>
      <c r="Z94" s="185">
        <f>($E94*(1+$G94)^(Z$9-$E$88))*$F94*VMTCalc!AA21</f>
        <v>0</v>
      </c>
      <c r="AA94" s="185">
        <f>($E94*(1+$G94)^(AA$9-$E$88))*$F94*VMTCalc!AB21</f>
        <v>0</v>
      </c>
      <c r="AB94" s="185">
        <f>($E94*(1+$G94)^(AB$9-$E$88))*$F94*VMTCalc!AC21</f>
        <v>0</v>
      </c>
      <c r="AC94" s="185">
        <f>($E94*(1+$G94)^(AC$9-$E$88))*$F94*VMTCalc!AD21</f>
        <v>0</v>
      </c>
      <c r="AD94" s="185">
        <f>($E94*(1+$G94)^(AD$9-$E$88))*$F94*VMTCalc!AE21</f>
        <v>0</v>
      </c>
      <c r="AE94" s="185">
        <f>($E94*(1+$G94)^(AE$9-$E$88))*$F94*VMTCalc!AF21</f>
        <v>0</v>
      </c>
      <c r="AF94" s="185">
        <f>($E94*(1+$G94)^(AF$9-$E$88))*$F94*VMTCalc!AG21</f>
        <v>0</v>
      </c>
      <c r="AG94" s="185">
        <f>($E94*(1+$G94)^(AG$9-$E$88))*$F94*VMTCalc!AH21</f>
        <v>0</v>
      </c>
      <c r="AH94" s="185">
        <f>($E94*(1+$G94)^(AH$9-$E$88))*$F94*VMTCalc!AI21</f>
        <v>0</v>
      </c>
      <c r="AI94" s="185">
        <f>($E94*(1+$G94)^(AI$9-$E$88))*$F94*VMTCalc!AJ21</f>
        <v>0</v>
      </c>
      <c r="AJ94" s="185">
        <f>($E94*(1+$G94)^(AJ$9-$E$88))*$F94*VMTCalc!AK21</f>
        <v>0</v>
      </c>
      <c r="AK94" s="185">
        <f>($E94*(1+$G94)^(AK$9-$E$88))*$F94*VMTCalc!AL21</f>
        <v>0</v>
      </c>
      <c r="AL94" s="185">
        <f>($E94*(1+$G94)^(AL$9-$E$88))*$F94*VMTCalc!AM21</f>
        <v>0</v>
      </c>
      <c r="AM94" s="185">
        <f>($E94*(1+$G94)^(AM$9-$E$88))*$F94*VMTCalc!AN21</f>
        <v>0</v>
      </c>
      <c r="AN94" s="185">
        <f>($E94*(1+$G94)^(AN$9-$E$88))*$F94*VMTCalc!AO21</f>
        <v>0</v>
      </c>
      <c r="AO94" s="185">
        <f>($E94*(1+$G94)^(AO$9-$E$88))*$F94*VMTCalc!AP21</f>
        <v>0</v>
      </c>
      <c r="AP94" s="185">
        <f>($E94*(1+$G94)^(AP$9-$E$88))*$F94*VMTCalc!AQ21</f>
        <v>0</v>
      </c>
      <c r="AQ94" s="185">
        <f>($E94*(1+$G94)^(AQ$9-$E$88))*$F94*VMTCalc!AR21</f>
        <v>0</v>
      </c>
      <c r="AR94" s="185">
        <f>($E94*(1+$G94)^(AR$9-$E$88))*$F94*VMTCalc!AS21</f>
        <v>0</v>
      </c>
      <c r="AS94" s="185">
        <f>($E94*(1+$G94)^(AS$9-$E$88))*$F94*VMTCalc!AT21</f>
        <v>0</v>
      </c>
      <c r="AT94" s="185">
        <f>($E94*(1+$G94)^(AT$9-$E$88))*$F94*VMTCalc!AU21</f>
        <v>0</v>
      </c>
      <c r="AU94" s="185">
        <f>($E94*(1+$G94)^(AU$9-$E$88))*$F94*VMTCalc!AV21</f>
        <v>0</v>
      </c>
      <c r="AV94" s="185">
        <f>($E94*(1+$G94)^(AV$9-$E$88))*$F94*VMTCalc!AW21</f>
        <v>0</v>
      </c>
      <c r="AW94" s="185">
        <f>($E94*(1+$G94)^(AW$9-$E$88))*$F94*VMTCalc!AX21</f>
        <v>0</v>
      </c>
    </row>
    <row r="95" spans="1:49">
      <c r="A95" s="218" t="s">
        <v>198</v>
      </c>
      <c r="B95" s="767">
        <f t="shared" si="17"/>
        <v>830200</v>
      </c>
      <c r="C95" s="66" t="str">
        <f>INDEX(ProjectSummary!$C$6:$F$20,MATCH(B95,ProjectSummary!$C$6:$C$20,0),4)</f>
        <v>BRIDGE PORT ROAD</v>
      </c>
      <c r="D95" s="66"/>
      <c r="E95" s="498">
        <f>IFERROR(INDEX(HistoricalCrashData!$C$31:$C$39,MATCH(SafetyBenefitsCalc!$B180,HistoricalCrashData!$B$31:$B$39,0),1),0)</f>
        <v>0</v>
      </c>
      <c r="F95" s="499">
        <f>_xlfn.XLOOKUP(C95, ProjectSummary!$F$6:$F$20, ProjectSummary!$AD$6:$AD$20)</f>
        <v>0.5839399999999999</v>
      </c>
      <c r="G95" s="500">
        <f>_xlfn.XLOOKUP(C95, ProjectSummary!$F$6:$F$20, ProjectSummary!$S$6:$S$20)</f>
        <v>0</v>
      </c>
      <c r="H95" s="175">
        <f t="shared" si="16"/>
        <v>0</v>
      </c>
      <c r="I95" s="185">
        <f>($E95*(1+$G95)^(I$9-$E$88))*$F95*VMTCalc!J22</f>
        <v>0</v>
      </c>
      <c r="J95" s="185">
        <f>($E95*(1+$G95)^(J$9-$E$88))*$F95*VMTCalc!K22</f>
        <v>0</v>
      </c>
      <c r="K95" s="185">
        <f>($E95*(1+$G95)^(K$9-$E$88))*$F95*VMTCalc!L22</f>
        <v>0</v>
      </c>
      <c r="L95" s="185">
        <f>($E95*(1+$G95)^(L$9-$E$88))*$F95*VMTCalc!M22</f>
        <v>0</v>
      </c>
      <c r="M95" s="185">
        <f>($E95*(1+$G95)^(M$9-$E$88))*$F95*VMTCalc!N22</f>
        <v>0</v>
      </c>
      <c r="N95" s="185">
        <f>($E95*(1+$G95)^(N$9-$E$88))*$F95*VMTCalc!O22</f>
        <v>0</v>
      </c>
      <c r="O95" s="185">
        <f>($E95*(1+$G95)^(O$9-$E$88))*$F95*VMTCalc!P22</f>
        <v>0</v>
      </c>
      <c r="P95" s="185">
        <f>($E95*(1+$G95)^(P$9-$E$88))*$F95*VMTCalc!Q22</f>
        <v>0</v>
      </c>
      <c r="Q95" s="185">
        <f>($E95*(1+$G95)^(Q$9-$E$88))*$F95*VMTCalc!R22</f>
        <v>0</v>
      </c>
      <c r="R95" s="185">
        <f>($E95*(1+$G95)^(R$9-$E$88))*$F95*VMTCalc!S22</f>
        <v>0</v>
      </c>
      <c r="S95" s="185">
        <f>($E95*(1+$G95)^(S$9-$E$88))*$F95*VMTCalc!T22</f>
        <v>0</v>
      </c>
      <c r="T95" s="185">
        <f>($E95*(1+$G95)^(T$9-$E$88))*$F95*VMTCalc!U22</f>
        <v>0</v>
      </c>
      <c r="U95" s="185">
        <f>($E95*(1+$G95)^(U$9-$E$88))*$F95*VMTCalc!V22</f>
        <v>0</v>
      </c>
      <c r="V95" s="185">
        <f>($E95*(1+$G95)^(V$9-$E$88))*$F95*VMTCalc!W22</f>
        <v>0</v>
      </c>
      <c r="W95" s="185">
        <f>($E95*(1+$G95)^(W$9-$E$88))*$F95*VMTCalc!X22</f>
        <v>0</v>
      </c>
      <c r="X95" s="185">
        <f>($E95*(1+$G95)^(X$9-$E$88))*$F95*VMTCalc!Y22</f>
        <v>0</v>
      </c>
      <c r="Y95" s="185">
        <f>($E95*(1+$G95)^(Y$9-$E$88))*$F95*VMTCalc!Z22</f>
        <v>0</v>
      </c>
      <c r="Z95" s="185">
        <f>($E95*(1+$G95)^(Z$9-$E$88))*$F95*VMTCalc!AA22</f>
        <v>0</v>
      </c>
      <c r="AA95" s="185">
        <f>($E95*(1+$G95)^(AA$9-$E$88))*$F95*VMTCalc!AB22</f>
        <v>0</v>
      </c>
      <c r="AB95" s="185">
        <f>($E95*(1+$G95)^(AB$9-$E$88))*$F95*VMTCalc!AC22</f>
        <v>0</v>
      </c>
      <c r="AC95" s="185">
        <f>($E95*(1+$G95)^(AC$9-$E$88))*$F95*VMTCalc!AD22</f>
        <v>0</v>
      </c>
      <c r="AD95" s="185">
        <f>($E95*(1+$G95)^(AD$9-$E$88))*$F95*VMTCalc!AE22</f>
        <v>0</v>
      </c>
      <c r="AE95" s="185">
        <f>($E95*(1+$G95)^(AE$9-$E$88))*$F95*VMTCalc!AF22</f>
        <v>0</v>
      </c>
      <c r="AF95" s="185">
        <f>($E95*(1+$G95)^(AF$9-$E$88))*$F95*VMTCalc!AG22</f>
        <v>0</v>
      </c>
      <c r="AG95" s="185">
        <f>($E95*(1+$G95)^(AG$9-$E$88))*$F95*VMTCalc!AH22</f>
        <v>0</v>
      </c>
      <c r="AH95" s="185">
        <f>($E95*(1+$G95)^(AH$9-$E$88))*$F95*VMTCalc!AI22</f>
        <v>0</v>
      </c>
      <c r="AI95" s="185">
        <f>($E95*(1+$G95)^(AI$9-$E$88))*$F95*VMTCalc!AJ22</f>
        <v>0</v>
      </c>
      <c r="AJ95" s="185">
        <f>($E95*(1+$G95)^(AJ$9-$E$88))*$F95*VMTCalc!AK22</f>
        <v>0</v>
      </c>
      <c r="AK95" s="185">
        <f>($E95*(1+$G95)^(AK$9-$E$88))*$F95*VMTCalc!AL22</f>
        <v>0</v>
      </c>
      <c r="AL95" s="185">
        <f>($E95*(1+$G95)^(AL$9-$E$88))*$F95*VMTCalc!AM22</f>
        <v>0</v>
      </c>
      <c r="AM95" s="185">
        <f>($E95*(1+$G95)^(AM$9-$E$88))*$F95*VMTCalc!AN22</f>
        <v>0</v>
      </c>
      <c r="AN95" s="185">
        <f>($E95*(1+$G95)^(AN$9-$E$88))*$F95*VMTCalc!AO22</f>
        <v>0</v>
      </c>
      <c r="AO95" s="185">
        <f>($E95*(1+$G95)^(AO$9-$E$88))*$F95*VMTCalc!AP22</f>
        <v>0</v>
      </c>
      <c r="AP95" s="185">
        <f>($E95*(1+$G95)^(AP$9-$E$88))*$F95*VMTCalc!AQ22</f>
        <v>0</v>
      </c>
      <c r="AQ95" s="185">
        <f>($E95*(1+$G95)^(AQ$9-$E$88))*$F95*VMTCalc!AR22</f>
        <v>0</v>
      </c>
      <c r="AR95" s="185">
        <f>($E95*(1+$G95)^(AR$9-$E$88))*$F95*VMTCalc!AS22</f>
        <v>0</v>
      </c>
      <c r="AS95" s="185">
        <f>($E95*(1+$G95)^(AS$9-$E$88))*$F95*VMTCalc!AT22</f>
        <v>0</v>
      </c>
      <c r="AT95" s="185">
        <f>($E95*(1+$G95)^(AT$9-$E$88))*$F95*VMTCalc!AU22</f>
        <v>0</v>
      </c>
      <c r="AU95" s="185">
        <f>($E95*(1+$G95)^(AU$9-$E$88))*$F95*VMTCalc!AV22</f>
        <v>0</v>
      </c>
      <c r="AV95" s="185">
        <f>($E95*(1+$G95)^(AV$9-$E$88))*$F95*VMTCalc!AW22</f>
        <v>0</v>
      </c>
      <c r="AW95" s="185">
        <f>($E95*(1+$G95)^(AW$9-$E$88))*$F95*VMTCalc!AX22</f>
        <v>0</v>
      </c>
    </row>
    <row r="96" spans="1:49">
      <c r="A96" s="218" t="s">
        <v>198</v>
      </c>
      <c r="B96" s="767">
        <f t="shared" si="17"/>
        <v>120173</v>
      </c>
      <c r="C96" s="66" t="str">
        <f>INDEX(ProjectSummary!$C$6:$F$20,MATCH(B96,ProjectSummary!$C$6:$C$20,0),4)</f>
        <v>PEACH ORCHARD ROAD</v>
      </c>
      <c r="D96" s="66"/>
      <c r="E96" s="498">
        <f>IFERROR(INDEX(HistoricalCrashData!$C$31:$C$39,MATCH(SafetyBenefitsCalc!$B181,HistoricalCrashData!$B$31:$B$39,0),1),0)</f>
        <v>0</v>
      </c>
      <c r="F96" s="499">
        <f>_xlfn.XLOOKUP(C96, ProjectSummary!$F$6:$F$20, ProjectSummary!$AD$6:$AD$20)</f>
        <v>0.5839399999999999</v>
      </c>
      <c r="G96" s="500">
        <f>_xlfn.XLOOKUP(C96, ProjectSummary!$F$6:$F$20, ProjectSummary!$S$6:$S$20)</f>
        <v>0</v>
      </c>
      <c r="H96" s="175">
        <f t="shared" si="16"/>
        <v>0</v>
      </c>
      <c r="I96" s="185">
        <f>($E96*(1+$G96)^(I$9-$E$88))*$F96*VMTCalc!J23</f>
        <v>0</v>
      </c>
      <c r="J96" s="185">
        <f>($E96*(1+$G96)^(J$9-$E$88))*$F96*VMTCalc!K23</f>
        <v>0</v>
      </c>
      <c r="K96" s="185">
        <f>($E96*(1+$G96)^(K$9-$E$88))*$F96*VMTCalc!L23</f>
        <v>0</v>
      </c>
      <c r="L96" s="185">
        <f>($E96*(1+$G96)^(L$9-$E$88))*$F96*VMTCalc!M23</f>
        <v>0</v>
      </c>
      <c r="M96" s="185">
        <f>($E96*(1+$G96)^(M$9-$E$88))*$F96*VMTCalc!N23</f>
        <v>0</v>
      </c>
      <c r="N96" s="185">
        <f>($E96*(1+$G96)^(N$9-$E$88))*$F96*VMTCalc!O23</f>
        <v>0</v>
      </c>
      <c r="O96" s="185">
        <f>($E96*(1+$G96)^(O$9-$E$88))*$F96*VMTCalc!P23</f>
        <v>0</v>
      </c>
      <c r="P96" s="185">
        <f>($E96*(1+$G96)^(P$9-$E$88))*$F96*VMTCalc!Q23</f>
        <v>0</v>
      </c>
      <c r="Q96" s="185">
        <f>($E96*(1+$G96)^(Q$9-$E$88))*$F96*VMTCalc!R23</f>
        <v>0</v>
      </c>
      <c r="R96" s="185">
        <f>($E96*(1+$G96)^(R$9-$E$88))*$F96*VMTCalc!S23</f>
        <v>0</v>
      </c>
      <c r="S96" s="185">
        <f>($E96*(1+$G96)^(S$9-$E$88))*$F96*VMTCalc!T23</f>
        <v>0</v>
      </c>
      <c r="T96" s="185">
        <f>($E96*(1+$G96)^(T$9-$E$88))*$F96*VMTCalc!U23</f>
        <v>0</v>
      </c>
      <c r="U96" s="185">
        <f>($E96*(1+$G96)^(U$9-$E$88))*$F96*VMTCalc!V23</f>
        <v>0</v>
      </c>
      <c r="V96" s="185">
        <f>($E96*(1+$G96)^(V$9-$E$88))*$F96*VMTCalc!W23</f>
        <v>0</v>
      </c>
      <c r="W96" s="185">
        <f>($E96*(1+$G96)^(W$9-$E$88))*$F96*VMTCalc!X23</f>
        <v>0</v>
      </c>
      <c r="X96" s="185">
        <f>($E96*(1+$G96)^(X$9-$E$88))*$F96*VMTCalc!Y23</f>
        <v>0</v>
      </c>
      <c r="Y96" s="185">
        <f>($E96*(1+$G96)^(Y$9-$E$88))*$F96*VMTCalc!Z23</f>
        <v>0</v>
      </c>
      <c r="Z96" s="185">
        <f>($E96*(1+$G96)^(Z$9-$E$88))*$F96*VMTCalc!AA23</f>
        <v>0</v>
      </c>
      <c r="AA96" s="185">
        <f>($E96*(1+$G96)^(AA$9-$E$88))*$F96*VMTCalc!AB23</f>
        <v>0</v>
      </c>
      <c r="AB96" s="185">
        <f>($E96*(1+$G96)^(AB$9-$E$88))*$F96*VMTCalc!AC23</f>
        <v>0</v>
      </c>
      <c r="AC96" s="185">
        <f>($E96*(1+$G96)^(AC$9-$E$88))*$F96*VMTCalc!AD23</f>
        <v>0</v>
      </c>
      <c r="AD96" s="185">
        <f>($E96*(1+$G96)^(AD$9-$E$88))*$F96*VMTCalc!AE23</f>
        <v>0</v>
      </c>
      <c r="AE96" s="185">
        <f>($E96*(1+$G96)^(AE$9-$E$88))*$F96*VMTCalc!AF23</f>
        <v>0</v>
      </c>
      <c r="AF96" s="185">
        <f>($E96*(1+$G96)^(AF$9-$E$88))*$F96*VMTCalc!AG23</f>
        <v>0</v>
      </c>
      <c r="AG96" s="185">
        <f>($E96*(1+$G96)^(AG$9-$E$88))*$F96*VMTCalc!AH23</f>
        <v>0</v>
      </c>
      <c r="AH96" s="185">
        <f>($E96*(1+$G96)^(AH$9-$E$88))*$F96*VMTCalc!AI23</f>
        <v>0</v>
      </c>
      <c r="AI96" s="185">
        <f>($E96*(1+$G96)^(AI$9-$E$88))*$F96*VMTCalc!AJ23</f>
        <v>0</v>
      </c>
      <c r="AJ96" s="185">
        <f>($E96*(1+$G96)^(AJ$9-$E$88))*$F96*VMTCalc!AK23</f>
        <v>0</v>
      </c>
      <c r="AK96" s="185">
        <f>($E96*(1+$G96)^(AK$9-$E$88))*$F96*VMTCalc!AL23</f>
        <v>0</v>
      </c>
      <c r="AL96" s="185">
        <f>($E96*(1+$G96)^(AL$9-$E$88))*$F96*VMTCalc!AM23</f>
        <v>0</v>
      </c>
      <c r="AM96" s="185">
        <f>($E96*(1+$G96)^(AM$9-$E$88))*$F96*VMTCalc!AN23</f>
        <v>0</v>
      </c>
      <c r="AN96" s="185">
        <f>($E96*(1+$G96)^(AN$9-$E$88))*$F96*VMTCalc!AO23</f>
        <v>0</v>
      </c>
      <c r="AO96" s="185">
        <f>($E96*(1+$G96)^(AO$9-$E$88))*$F96*VMTCalc!AP23</f>
        <v>0</v>
      </c>
      <c r="AP96" s="185">
        <f>($E96*(1+$G96)^(AP$9-$E$88))*$F96*VMTCalc!AQ23</f>
        <v>0</v>
      </c>
      <c r="AQ96" s="185">
        <f>($E96*(1+$G96)^(AQ$9-$E$88))*$F96*VMTCalc!AR23</f>
        <v>0</v>
      </c>
      <c r="AR96" s="185">
        <f>($E96*(1+$G96)^(AR$9-$E$88))*$F96*VMTCalc!AS23</f>
        <v>0</v>
      </c>
      <c r="AS96" s="185">
        <f>($E96*(1+$G96)^(AS$9-$E$88))*$F96*VMTCalc!AT23</f>
        <v>0</v>
      </c>
      <c r="AT96" s="185">
        <f>($E96*(1+$G96)^(AT$9-$E$88))*$F96*VMTCalc!AU23</f>
        <v>0</v>
      </c>
      <c r="AU96" s="185">
        <f>($E96*(1+$G96)^(AU$9-$E$88))*$F96*VMTCalc!AV23</f>
        <v>0</v>
      </c>
      <c r="AV96" s="185">
        <f>($E96*(1+$G96)^(AV$9-$E$88))*$F96*VMTCalc!AW23</f>
        <v>0</v>
      </c>
      <c r="AW96" s="185">
        <f>($E96*(1+$G96)^(AW$9-$E$88))*$F96*VMTCalc!AX23</f>
        <v>0</v>
      </c>
    </row>
    <row r="97" spans="1:49">
      <c r="A97" s="218" t="s">
        <v>198</v>
      </c>
      <c r="B97" s="767">
        <f t="shared" si="17"/>
        <v>890074</v>
      </c>
      <c r="C97" s="66" t="str">
        <f>INDEX(ProjectSummary!$C$6:$F$20,MATCH(B97,ProjectSummary!$C$6:$C$20,0),4)</f>
        <v>MONROE-ANSONVILLE ROAD</v>
      </c>
      <c r="D97" s="66"/>
      <c r="E97" s="498">
        <f>IFERROR(INDEX(HistoricalCrashData!$C$31:$C$39,MATCH(SafetyBenefitsCalc!$B182,HistoricalCrashData!$B$31:$B$39,0),1),0)</f>
        <v>0.2</v>
      </c>
      <c r="F97" s="499">
        <f>_xlfn.XLOOKUP(C97, ProjectSummary!$F$6:$F$20, ProjectSummary!$AD$6:$AD$20)</f>
        <v>0.61324000000000001</v>
      </c>
      <c r="G97" s="500">
        <f>_xlfn.XLOOKUP(C97, ProjectSummary!$F$6:$F$20, ProjectSummary!$S$6:$S$20)</f>
        <v>0</v>
      </c>
      <c r="H97" s="175">
        <f t="shared" si="16"/>
        <v>2.45296</v>
      </c>
      <c r="I97" s="185">
        <f>($E97*(1+$G97)^(I$9-$E$88))*$F97*VMTCalc!J24</f>
        <v>0</v>
      </c>
      <c r="J97" s="185">
        <f>($E97*(1+$G97)^(J$9-$E$88))*$F97*VMTCalc!K24</f>
        <v>0</v>
      </c>
      <c r="K97" s="185">
        <f>($E97*(1+$G97)^(K$9-$E$88))*$F97*VMTCalc!L24</f>
        <v>0</v>
      </c>
      <c r="L97" s="185">
        <f>($E97*(1+$G97)^(L$9-$E$88))*$F97*VMTCalc!M24</f>
        <v>0</v>
      </c>
      <c r="M97" s="185">
        <f>($E97*(1+$G97)^(M$9-$E$88))*$F97*VMTCalc!N24</f>
        <v>0</v>
      </c>
      <c r="N97" s="185">
        <f>($E97*(1+$G97)^(N$9-$E$88))*$F97*VMTCalc!O24</f>
        <v>0.12264800000000001</v>
      </c>
      <c r="O97" s="185">
        <f>($E97*(1+$G97)^(O$9-$E$88))*$F97*VMTCalc!P24</f>
        <v>0.12264800000000001</v>
      </c>
      <c r="P97" s="185">
        <f>($E97*(1+$G97)^(P$9-$E$88))*$F97*VMTCalc!Q24</f>
        <v>0.12264800000000001</v>
      </c>
      <c r="Q97" s="185">
        <f>($E97*(1+$G97)^(Q$9-$E$88))*$F97*VMTCalc!R24</f>
        <v>0.12264800000000001</v>
      </c>
      <c r="R97" s="185">
        <f>($E97*(1+$G97)^(R$9-$E$88))*$F97*VMTCalc!S24</f>
        <v>0.12264800000000001</v>
      </c>
      <c r="S97" s="185">
        <f>($E97*(1+$G97)^(S$9-$E$88))*$F97*VMTCalc!T24</f>
        <v>0.12264800000000001</v>
      </c>
      <c r="T97" s="185">
        <f>($E97*(1+$G97)^(T$9-$E$88))*$F97*VMTCalc!U24</f>
        <v>0.12264800000000001</v>
      </c>
      <c r="U97" s="185">
        <f>($E97*(1+$G97)^(U$9-$E$88))*$F97*VMTCalc!V24</f>
        <v>0.12264800000000001</v>
      </c>
      <c r="V97" s="185">
        <f>($E97*(1+$G97)^(V$9-$E$88))*$F97*VMTCalc!W24</f>
        <v>0.12264800000000001</v>
      </c>
      <c r="W97" s="185">
        <f>($E97*(1+$G97)^(W$9-$E$88))*$F97*VMTCalc!X24</f>
        <v>0.12264800000000001</v>
      </c>
      <c r="X97" s="185">
        <f>($E97*(1+$G97)^(X$9-$E$88))*$F97*VMTCalc!Y24</f>
        <v>0.12264800000000001</v>
      </c>
      <c r="Y97" s="185">
        <f>($E97*(1+$G97)^(Y$9-$E$88))*$F97*VMTCalc!Z24</f>
        <v>0.12264800000000001</v>
      </c>
      <c r="Z97" s="185">
        <f>($E97*(1+$G97)^(Z$9-$E$88))*$F97*VMTCalc!AA24</f>
        <v>0.12264800000000001</v>
      </c>
      <c r="AA97" s="185">
        <f>($E97*(1+$G97)^(AA$9-$E$88))*$F97*VMTCalc!AB24</f>
        <v>0.12264800000000001</v>
      </c>
      <c r="AB97" s="185">
        <f>($E97*(1+$G97)^(AB$9-$E$88))*$F97*VMTCalc!AC24</f>
        <v>0.12264800000000001</v>
      </c>
      <c r="AC97" s="185">
        <f>($E97*(1+$G97)^(AC$9-$E$88))*$F97*VMTCalc!AD24</f>
        <v>0.12264800000000001</v>
      </c>
      <c r="AD97" s="185">
        <f>($E97*(1+$G97)^(AD$9-$E$88))*$F97*VMTCalc!AE24</f>
        <v>0.12264800000000001</v>
      </c>
      <c r="AE97" s="185">
        <f>($E97*(1+$G97)^(AE$9-$E$88))*$F97*VMTCalc!AF24</f>
        <v>0.12264800000000001</v>
      </c>
      <c r="AF97" s="185">
        <f>($E97*(1+$G97)^(AF$9-$E$88))*$F97*VMTCalc!AG24</f>
        <v>0.12264800000000001</v>
      </c>
      <c r="AG97" s="185">
        <f>($E97*(1+$G97)^(AG$9-$E$88))*$F97*VMTCalc!AH24</f>
        <v>0.12264800000000001</v>
      </c>
      <c r="AH97" s="185">
        <f>($E97*(1+$G97)^(AH$9-$E$88))*$F97*VMTCalc!AI24</f>
        <v>0</v>
      </c>
      <c r="AI97" s="185">
        <f>($E97*(1+$G97)^(AI$9-$E$88))*$F97*VMTCalc!AJ24</f>
        <v>0</v>
      </c>
      <c r="AJ97" s="185">
        <f>($E97*(1+$G97)^(AJ$9-$E$88))*$F97*VMTCalc!AK24</f>
        <v>0</v>
      </c>
      <c r="AK97" s="185">
        <f>($E97*(1+$G97)^(AK$9-$E$88))*$F97*VMTCalc!AL24</f>
        <v>0</v>
      </c>
      <c r="AL97" s="185">
        <f>($E97*(1+$G97)^(AL$9-$E$88))*$F97*VMTCalc!AM24</f>
        <v>0</v>
      </c>
      <c r="AM97" s="185">
        <f>($E97*(1+$G97)^(AM$9-$E$88))*$F97*VMTCalc!AN24</f>
        <v>0</v>
      </c>
      <c r="AN97" s="185">
        <f>($E97*(1+$G97)^(AN$9-$E$88))*$F97*VMTCalc!AO24</f>
        <v>0</v>
      </c>
      <c r="AO97" s="185">
        <f>($E97*(1+$G97)^(AO$9-$E$88))*$F97*VMTCalc!AP24</f>
        <v>0</v>
      </c>
      <c r="AP97" s="185">
        <f>($E97*(1+$G97)^(AP$9-$E$88))*$F97*VMTCalc!AQ24</f>
        <v>0</v>
      </c>
      <c r="AQ97" s="185">
        <f>($E97*(1+$G97)^(AQ$9-$E$88))*$F97*VMTCalc!AR24</f>
        <v>0</v>
      </c>
      <c r="AR97" s="185">
        <f>($E97*(1+$G97)^(AR$9-$E$88))*$F97*VMTCalc!AS24</f>
        <v>0</v>
      </c>
      <c r="AS97" s="185">
        <f>($E97*(1+$G97)^(AS$9-$E$88))*$F97*VMTCalc!AT24</f>
        <v>0</v>
      </c>
      <c r="AT97" s="185">
        <f>($E97*(1+$G97)^(AT$9-$E$88))*$F97*VMTCalc!AU24</f>
        <v>0</v>
      </c>
      <c r="AU97" s="185">
        <f>($E97*(1+$G97)^(AU$9-$E$88))*$F97*VMTCalc!AV24</f>
        <v>0</v>
      </c>
      <c r="AV97" s="185">
        <f>($E97*(1+$G97)^(AV$9-$E$88))*$F97*VMTCalc!AW24</f>
        <v>0</v>
      </c>
      <c r="AW97" s="185">
        <f>($E97*(1+$G97)^(AW$9-$E$88))*$F97*VMTCalc!AX24</f>
        <v>0</v>
      </c>
    </row>
    <row r="98" spans="1:49">
      <c r="A98" s="218" t="s">
        <v>198</v>
      </c>
      <c r="B98" s="767">
        <f t="shared" si="17"/>
        <v>890170</v>
      </c>
      <c r="C98" s="66" t="str">
        <f>INDEX(ProjectSummary!$C$6:$F$20,MATCH(B98,ProjectSummary!$C$6:$C$20,0),4)</f>
        <v>POTTERS ROAD</v>
      </c>
      <c r="D98" s="66"/>
      <c r="E98" s="498">
        <f>IFERROR(INDEX(HistoricalCrashData!$C$31:$C$39,MATCH(SafetyBenefitsCalc!$B183,HistoricalCrashData!$B$31:$B$39,0),1),0)</f>
        <v>0</v>
      </c>
      <c r="F98" s="499">
        <f>_xlfn.XLOOKUP(C98, ProjectSummary!$F$6:$F$20, ProjectSummary!$AD$6:$AD$20)</f>
        <v>0.5839399999999999</v>
      </c>
      <c r="G98" s="500">
        <f>_xlfn.XLOOKUP(C98, ProjectSummary!$F$6:$F$20, ProjectSummary!$S$6:$S$20)</f>
        <v>0</v>
      </c>
      <c r="H98" s="175">
        <f t="shared" si="16"/>
        <v>0</v>
      </c>
      <c r="I98" s="185">
        <f>($E98*(1+$G98)^(I$9-$E$88))*$F98*VMTCalc!J25</f>
        <v>0</v>
      </c>
      <c r="J98" s="185">
        <f>($E98*(1+$G98)^(J$9-$E$88))*$F98*VMTCalc!K25</f>
        <v>0</v>
      </c>
      <c r="K98" s="185">
        <f>($E98*(1+$G98)^(K$9-$E$88))*$F98*VMTCalc!L25</f>
        <v>0</v>
      </c>
      <c r="L98" s="185">
        <f>($E98*(1+$G98)^(L$9-$E$88))*$F98*VMTCalc!M25</f>
        <v>0</v>
      </c>
      <c r="M98" s="185">
        <f>($E98*(1+$G98)^(M$9-$E$88))*$F98*VMTCalc!N25</f>
        <v>0</v>
      </c>
      <c r="N98" s="185">
        <f>($E98*(1+$G98)^(N$9-$E$88))*$F98*VMTCalc!O25</f>
        <v>0</v>
      </c>
      <c r="O98" s="185">
        <f>($E98*(1+$G98)^(O$9-$E$88))*$F98*VMTCalc!P25</f>
        <v>0</v>
      </c>
      <c r="P98" s="185">
        <f>($E98*(1+$G98)^(P$9-$E$88))*$F98*VMTCalc!Q25</f>
        <v>0</v>
      </c>
      <c r="Q98" s="185">
        <f>($E98*(1+$G98)^(Q$9-$E$88))*$F98*VMTCalc!R25</f>
        <v>0</v>
      </c>
      <c r="R98" s="185">
        <f>($E98*(1+$G98)^(R$9-$E$88))*$F98*VMTCalc!S25</f>
        <v>0</v>
      </c>
      <c r="S98" s="185">
        <f>($E98*(1+$G98)^(S$9-$E$88))*$F98*VMTCalc!T25</f>
        <v>0</v>
      </c>
      <c r="T98" s="185">
        <f>($E98*(1+$G98)^(T$9-$E$88))*$F98*VMTCalc!U25</f>
        <v>0</v>
      </c>
      <c r="U98" s="185">
        <f>($E98*(1+$G98)^(U$9-$E$88))*$F98*VMTCalc!V25</f>
        <v>0</v>
      </c>
      <c r="V98" s="185">
        <f>($E98*(1+$G98)^(V$9-$E$88))*$F98*VMTCalc!W25</f>
        <v>0</v>
      </c>
      <c r="W98" s="185">
        <f>($E98*(1+$G98)^(W$9-$E$88))*$F98*VMTCalc!X25</f>
        <v>0</v>
      </c>
      <c r="X98" s="185">
        <f>($E98*(1+$G98)^(X$9-$E$88))*$F98*VMTCalc!Y25</f>
        <v>0</v>
      </c>
      <c r="Y98" s="185">
        <f>($E98*(1+$G98)^(Y$9-$E$88))*$F98*VMTCalc!Z25</f>
        <v>0</v>
      </c>
      <c r="Z98" s="185">
        <f>($E98*(1+$G98)^(Z$9-$E$88))*$F98*VMTCalc!AA25</f>
        <v>0</v>
      </c>
      <c r="AA98" s="185">
        <f>($E98*(1+$G98)^(AA$9-$E$88))*$F98*VMTCalc!AB25</f>
        <v>0</v>
      </c>
      <c r="AB98" s="185">
        <f>($E98*(1+$G98)^(AB$9-$E$88))*$F98*VMTCalc!AC25</f>
        <v>0</v>
      </c>
      <c r="AC98" s="185">
        <f>($E98*(1+$G98)^(AC$9-$E$88))*$F98*VMTCalc!AD25</f>
        <v>0</v>
      </c>
      <c r="AD98" s="185">
        <f>($E98*(1+$G98)^(AD$9-$E$88))*$F98*VMTCalc!AE25</f>
        <v>0</v>
      </c>
      <c r="AE98" s="185">
        <f>($E98*(1+$G98)^(AE$9-$E$88))*$F98*VMTCalc!AF25</f>
        <v>0</v>
      </c>
      <c r="AF98" s="185">
        <f>($E98*(1+$G98)^(AF$9-$E$88))*$F98*VMTCalc!AG25</f>
        <v>0</v>
      </c>
      <c r="AG98" s="185">
        <f>($E98*(1+$G98)^(AG$9-$E$88))*$F98*VMTCalc!AH25</f>
        <v>0</v>
      </c>
      <c r="AH98" s="185">
        <f>($E98*(1+$G98)^(AH$9-$E$88))*$F98*VMTCalc!AI25</f>
        <v>0</v>
      </c>
      <c r="AI98" s="185">
        <f>($E98*(1+$G98)^(AI$9-$E$88))*$F98*VMTCalc!AJ25</f>
        <v>0</v>
      </c>
      <c r="AJ98" s="185">
        <f>($E98*(1+$G98)^(AJ$9-$E$88))*$F98*VMTCalc!AK25</f>
        <v>0</v>
      </c>
      <c r="AK98" s="185">
        <f>($E98*(1+$G98)^(AK$9-$E$88))*$F98*VMTCalc!AL25</f>
        <v>0</v>
      </c>
      <c r="AL98" s="185">
        <f>($E98*(1+$G98)^(AL$9-$E$88))*$F98*VMTCalc!AM25</f>
        <v>0</v>
      </c>
      <c r="AM98" s="185">
        <f>($E98*(1+$G98)^(AM$9-$E$88))*$F98*VMTCalc!AN25</f>
        <v>0</v>
      </c>
      <c r="AN98" s="185">
        <f>($E98*(1+$G98)^(AN$9-$E$88))*$F98*VMTCalc!AO25</f>
        <v>0</v>
      </c>
      <c r="AO98" s="185">
        <f>($E98*(1+$G98)^(AO$9-$E$88))*$F98*VMTCalc!AP25</f>
        <v>0</v>
      </c>
      <c r="AP98" s="185">
        <f>($E98*(1+$G98)^(AP$9-$E$88))*$F98*VMTCalc!AQ25</f>
        <v>0</v>
      </c>
      <c r="AQ98" s="185">
        <f>($E98*(1+$G98)^(AQ$9-$E$88))*$F98*VMTCalc!AR25</f>
        <v>0</v>
      </c>
      <c r="AR98" s="185">
        <f>($E98*(1+$G98)^(AR$9-$E$88))*$F98*VMTCalc!AS25</f>
        <v>0</v>
      </c>
      <c r="AS98" s="185">
        <f>($E98*(1+$G98)^(AS$9-$E$88))*$F98*VMTCalc!AT25</f>
        <v>0</v>
      </c>
      <c r="AT98" s="185">
        <f>($E98*(1+$G98)^(AT$9-$E$88))*$F98*VMTCalc!AU25</f>
        <v>0</v>
      </c>
      <c r="AU98" s="185">
        <f>($E98*(1+$G98)^(AU$9-$E$88))*$F98*VMTCalc!AV25</f>
        <v>0</v>
      </c>
      <c r="AV98" s="185">
        <f>($E98*(1+$G98)^(AV$9-$E$88))*$F98*VMTCalc!AW25</f>
        <v>0</v>
      </c>
      <c r="AW98" s="185">
        <f>($E98*(1+$G98)^(AW$9-$E$88))*$F98*VMTCalc!AX25</f>
        <v>0</v>
      </c>
    </row>
    <row r="99" spans="1:49">
      <c r="A99" s="218" t="s">
        <v>198</v>
      </c>
      <c r="B99" s="767">
        <f t="shared" si="17"/>
        <v>890312</v>
      </c>
      <c r="C99" s="66" t="str">
        <f>INDEX(ProjectSummary!$C$6:$F$20,MATCH(B99,ProjectSummary!$C$6:$C$20,0),4)</f>
        <v>SHANNON ROAD</v>
      </c>
      <c r="D99" s="66"/>
      <c r="E99" s="498">
        <f>IFERROR(INDEX(HistoricalCrashData!$C$31:$C$39,MATCH(SafetyBenefitsCalc!$B184,HistoricalCrashData!$B$31:$B$39,0),1),0)</f>
        <v>0.2</v>
      </c>
      <c r="F99" s="499">
        <f>_xlfn.XLOOKUP(C99, ProjectSummary!$F$6:$F$20, ProjectSummary!$AD$6:$AD$20)</f>
        <v>0.61324000000000001</v>
      </c>
      <c r="G99" s="500">
        <f>_xlfn.XLOOKUP(C99, ProjectSummary!$F$6:$F$20, ProjectSummary!$S$6:$S$20)</f>
        <v>0</v>
      </c>
      <c r="H99" s="175">
        <f t="shared" si="16"/>
        <v>2.45296</v>
      </c>
      <c r="I99" s="185">
        <f>($E99*(1+$G99)^(I$9-$E$88))*$F99*VMTCalc!J26</f>
        <v>0</v>
      </c>
      <c r="J99" s="185">
        <f>($E99*(1+$G99)^(J$9-$E$88))*$F99*VMTCalc!K26</f>
        <v>0</v>
      </c>
      <c r="K99" s="185">
        <f>($E99*(1+$G99)^(K$9-$E$88))*$F99*VMTCalc!L26</f>
        <v>0</v>
      </c>
      <c r="L99" s="185">
        <f>($E99*(1+$G99)^(L$9-$E$88))*$F99*VMTCalc!M26</f>
        <v>0</v>
      </c>
      <c r="M99" s="185">
        <f>($E99*(1+$G99)^(M$9-$E$88))*$F99*VMTCalc!N26</f>
        <v>0</v>
      </c>
      <c r="N99" s="185">
        <f>($E99*(1+$G99)^(N$9-$E$88))*$F99*VMTCalc!O26</f>
        <v>0.12264800000000001</v>
      </c>
      <c r="O99" s="185">
        <f>($E99*(1+$G99)^(O$9-$E$88))*$F99*VMTCalc!P26</f>
        <v>0.12264800000000001</v>
      </c>
      <c r="P99" s="185">
        <f>($E99*(1+$G99)^(P$9-$E$88))*$F99*VMTCalc!Q26</f>
        <v>0.12264800000000001</v>
      </c>
      <c r="Q99" s="185">
        <f>($E99*(1+$G99)^(Q$9-$E$88))*$F99*VMTCalc!R26</f>
        <v>0.12264800000000001</v>
      </c>
      <c r="R99" s="185">
        <f>($E99*(1+$G99)^(R$9-$E$88))*$F99*VMTCalc!S26</f>
        <v>0.12264800000000001</v>
      </c>
      <c r="S99" s="185">
        <f>($E99*(1+$G99)^(S$9-$E$88))*$F99*VMTCalc!T26</f>
        <v>0.12264800000000001</v>
      </c>
      <c r="T99" s="185">
        <f>($E99*(1+$G99)^(T$9-$E$88))*$F99*VMTCalc!U26</f>
        <v>0.12264800000000001</v>
      </c>
      <c r="U99" s="185">
        <f>($E99*(1+$G99)^(U$9-$E$88))*$F99*VMTCalc!V26</f>
        <v>0.12264800000000001</v>
      </c>
      <c r="V99" s="185">
        <f>($E99*(1+$G99)^(V$9-$E$88))*$F99*VMTCalc!W26</f>
        <v>0.12264800000000001</v>
      </c>
      <c r="W99" s="185">
        <f>($E99*(1+$G99)^(W$9-$E$88))*$F99*VMTCalc!X26</f>
        <v>0.12264800000000001</v>
      </c>
      <c r="X99" s="185">
        <f>($E99*(1+$G99)^(X$9-$E$88))*$F99*VMTCalc!Y26</f>
        <v>0.12264800000000001</v>
      </c>
      <c r="Y99" s="185">
        <f>($E99*(1+$G99)^(Y$9-$E$88))*$F99*VMTCalc!Z26</f>
        <v>0.12264800000000001</v>
      </c>
      <c r="Z99" s="185">
        <f>($E99*(1+$G99)^(Z$9-$E$88))*$F99*VMTCalc!AA26</f>
        <v>0.12264800000000001</v>
      </c>
      <c r="AA99" s="185">
        <f>($E99*(1+$G99)^(AA$9-$E$88))*$F99*VMTCalc!AB26</f>
        <v>0.12264800000000001</v>
      </c>
      <c r="AB99" s="185">
        <f>($E99*(1+$G99)^(AB$9-$E$88))*$F99*VMTCalc!AC26</f>
        <v>0.12264800000000001</v>
      </c>
      <c r="AC99" s="185">
        <f>($E99*(1+$G99)^(AC$9-$E$88))*$F99*VMTCalc!AD26</f>
        <v>0.12264800000000001</v>
      </c>
      <c r="AD99" s="185">
        <f>($E99*(1+$G99)^(AD$9-$E$88))*$F99*VMTCalc!AE26</f>
        <v>0.12264800000000001</v>
      </c>
      <c r="AE99" s="185">
        <f>($E99*(1+$G99)^(AE$9-$E$88))*$F99*VMTCalc!AF26</f>
        <v>0.12264800000000001</v>
      </c>
      <c r="AF99" s="185">
        <f>($E99*(1+$G99)^(AF$9-$E$88))*$F99*VMTCalc!AG26</f>
        <v>0.12264800000000001</v>
      </c>
      <c r="AG99" s="185">
        <f>($E99*(1+$G99)^(AG$9-$E$88))*$F99*VMTCalc!AH26</f>
        <v>0.12264800000000001</v>
      </c>
      <c r="AH99" s="185">
        <f>($E99*(1+$G99)^(AH$9-$E$88))*$F99*VMTCalc!AI26</f>
        <v>0</v>
      </c>
      <c r="AI99" s="185">
        <f>($E99*(1+$G99)^(AI$9-$E$88))*$F99*VMTCalc!AJ26</f>
        <v>0</v>
      </c>
      <c r="AJ99" s="185">
        <f>($E99*(1+$G99)^(AJ$9-$E$88))*$F99*VMTCalc!AK26</f>
        <v>0</v>
      </c>
      <c r="AK99" s="185">
        <f>($E99*(1+$G99)^(AK$9-$E$88))*$F99*VMTCalc!AL26</f>
        <v>0</v>
      </c>
      <c r="AL99" s="185">
        <f>($E99*(1+$G99)^(AL$9-$E$88))*$F99*VMTCalc!AM26</f>
        <v>0</v>
      </c>
      <c r="AM99" s="185">
        <f>($E99*(1+$G99)^(AM$9-$E$88))*$F99*VMTCalc!AN26</f>
        <v>0</v>
      </c>
      <c r="AN99" s="185">
        <f>($E99*(1+$G99)^(AN$9-$E$88))*$F99*VMTCalc!AO26</f>
        <v>0</v>
      </c>
      <c r="AO99" s="185">
        <f>($E99*(1+$G99)^(AO$9-$E$88))*$F99*VMTCalc!AP26</f>
        <v>0</v>
      </c>
      <c r="AP99" s="185">
        <f>($E99*(1+$G99)^(AP$9-$E$88))*$F99*VMTCalc!AQ26</f>
        <v>0</v>
      </c>
      <c r="AQ99" s="185">
        <f>($E99*(1+$G99)^(AQ$9-$E$88))*$F99*VMTCalc!AR26</f>
        <v>0</v>
      </c>
      <c r="AR99" s="185">
        <f>($E99*(1+$G99)^(AR$9-$E$88))*$F99*VMTCalc!AS26</f>
        <v>0</v>
      </c>
      <c r="AS99" s="185">
        <f>($E99*(1+$G99)^(AS$9-$E$88))*$F99*VMTCalc!AT26</f>
        <v>0</v>
      </c>
      <c r="AT99" s="185">
        <f>($E99*(1+$G99)^(AT$9-$E$88))*$F99*VMTCalc!AU26</f>
        <v>0</v>
      </c>
      <c r="AU99" s="185">
        <f>($E99*(1+$G99)^(AU$9-$E$88))*$F99*VMTCalc!AV26</f>
        <v>0</v>
      </c>
      <c r="AV99" s="185">
        <f>($E99*(1+$G99)^(AV$9-$E$88))*$F99*VMTCalc!AW26</f>
        <v>0</v>
      </c>
      <c r="AW99" s="185">
        <f>($E99*(1+$G99)^(AW$9-$E$88))*$F99*VMTCalc!AX26</f>
        <v>0</v>
      </c>
    </row>
    <row r="100" spans="1:49">
      <c r="A100" s="218" t="s">
        <v>198</v>
      </c>
      <c r="B100" s="767">
        <f t="shared" si="17"/>
        <v>890144</v>
      </c>
      <c r="C100" s="66" t="str">
        <f>INDEX(ProjectSummary!$C$6:$F$20,MATCH(B100,ProjectSummary!$C$6:$C$20,0),4)</f>
        <v>STACK ROAD</v>
      </c>
      <c r="D100" s="66"/>
      <c r="E100" s="498">
        <f>IFERROR(INDEX(HistoricalCrashData!$C$31:$C$39,MATCH(SafetyBenefitsCalc!$B185,HistoricalCrashData!$B$31:$B$39,0),1),0)</f>
        <v>0</v>
      </c>
      <c r="F100" s="499">
        <f>_xlfn.XLOOKUP(C100, ProjectSummary!$F$6:$F$20, ProjectSummary!$AD$6:$AD$20)</f>
        <v>0.61324000000000001</v>
      </c>
      <c r="G100" s="500">
        <f>_xlfn.XLOOKUP(C100, ProjectSummary!$F$6:$F$20, ProjectSummary!$S$6:$S$20)</f>
        <v>0</v>
      </c>
      <c r="H100" s="175">
        <f t="shared" si="16"/>
        <v>0</v>
      </c>
      <c r="I100" s="185">
        <f>($E100*(1+$G100)^(I$9-$E$88))*$F100*VMTCalc!J27</f>
        <v>0</v>
      </c>
      <c r="J100" s="185">
        <f>($E100*(1+$G100)^(J$9-$E$88))*$F100*VMTCalc!K27</f>
        <v>0</v>
      </c>
      <c r="K100" s="185">
        <f>($E100*(1+$G100)^(K$9-$E$88))*$F100*VMTCalc!L27</f>
        <v>0</v>
      </c>
      <c r="L100" s="185">
        <f>($E100*(1+$G100)^(L$9-$E$88))*$F100*VMTCalc!M27</f>
        <v>0</v>
      </c>
      <c r="M100" s="185">
        <f>($E100*(1+$G100)^(M$9-$E$88))*$F100*VMTCalc!N27</f>
        <v>0</v>
      </c>
      <c r="N100" s="185">
        <f>($E100*(1+$G100)^(N$9-$E$88))*$F100*VMTCalc!O27</f>
        <v>0</v>
      </c>
      <c r="O100" s="185">
        <f>($E100*(1+$G100)^(O$9-$E$88))*$F100*VMTCalc!P27</f>
        <v>0</v>
      </c>
      <c r="P100" s="185">
        <f>($E100*(1+$G100)^(P$9-$E$88))*$F100*VMTCalc!Q27</f>
        <v>0</v>
      </c>
      <c r="Q100" s="185">
        <f>($E100*(1+$G100)^(Q$9-$E$88))*$F100*VMTCalc!R27</f>
        <v>0</v>
      </c>
      <c r="R100" s="185">
        <f>($E100*(1+$G100)^(R$9-$E$88))*$F100*VMTCalc!S27</f>
        <v>0</v>
      </c>
      <c r="S100" s="185">
        <f>($E100*(1+$G100)^(S$9-$E$88))*$F100*VMTCalc!T27</f>
        <v>0</v>
      </c>
      <c r="T100" s="185">
        <f>($E100*(1+$G100)^(T$9-$E$88))*$F100*VMTCalc!U27</f>
        <v>0</v>
      </c>
      <c r="U100" s="185">
        <f>($E100*(1+$G100)^(U$9-$E$88))*$F100*VMTCalc!V27</f>
        <v>0</v>
      </c>
      <c r="V100" s="185">
        <f>($E100*(1+$G100)^(V$9-$E$88))*$F100*VMTCalc!W27</f>
        <v>0</v>
      </c>
      <c r="W100" s="185">
        <f>($E100*(1+$G100)^(W$9-$E$88))*$F100*VMTCalc!X27</f>
        <v>0</v>
      </c>
      <c r="X100" s="185">
        <f>($E100*(1+$G100)^(X$9-$E$88))*$F100*VMTCalc!Y27</f>
        <v>0</v>
      </c>
      <c r="Y100" s="185">
        <f>($E100*(1+$G100)^(Y$9-$E$88))*$F100*VMTCalc!Z27</f>
        <v>0</v>
      </c>
      <c r="Z100" s="185">
        <f>($E100*(1+$G100)^(Z$9-$E$88))*$F100*VMTCalc!AA27</f>
        <v>0</v>
      </c>
      <c r="AA100" s="185">
        <f>($E100*(1+$G100)^(AA$9-$E$88))*$F100*VMTCalc!AB27</f>
        <v>0</v>
      </c>
      <c r="AB100" s="185">
        <f>($E100*(1+$G100)^(AB$9-$E$88))*$F100*VMTCalc!AC27</f>
        <v>0</v>
      </c>
      <c r="AC100" s="185">
        <f>($E100*(1+$G100)^(AC$9-$E$88))*$F100*VMTCalc!AD27</f>
        <v>0</v>
      </c>
      <c r="AD100" s="185">
        <f>($E100*(1+$G100)^(AD$9-$E$88))*$F100*VMTCalc!AE27</f>
        <v>0</v>
      </c>
      <c r="AE100" s="185">
        <f>($E100*(1+$G100)^(AE$9-$E$88))*$F100*VMTCalc!AF27</f>
        <v>0</v>
      </c>
      <c r="AF100" s="185">
        <f>($E100*(1+$G100)^(AF$9-$E$88))*$F100*VMTCalc!AG27</f>
        <v>0</v>
      </c>
      <c r="AG100" s="185">
        <f>($E100*(1+$G100)^(AG$9-$E$88))*$F100*VMTCalc!AH27</f>
        <v>0</v>
      </c>
      <c r="AH100" s="185">
        <f>($E100*(1+$G100)^(AH$9-$E$88))*$F100*VMTCalc!AI27</f>
        <v>0</v>
      </c>
      <c r="AI100" s="185">
        <f>($E100*(1+$G100)^(AI$9-$E$88))*$F100*VMTCalc!AJ27</f>
        <v>0</v>
      </c>
      <c r="AJ100" s="185">
        <f>($E100*(1+$G100)^(AJ$9-$E$88))*$F100*VMTCalc!AK27</f>
        <v>0</v>
      </c>
      <c r="AK100" s="185">
        <f>($E100*(1+$G100)^(AK$9-$E$88))*$F100*VMTCalc!AL27</f>
        <v>0</v>
      </c>
      <c r="AL100" s="185">
        <f>($E100*(1+$G100)^(AL$9-$E$88))*$F100*VMTCalc!AM27</f>
        <v>0</v>
      </c>
      <c r="AM100" s="185">
        <f>($E100*(1+$G100)^(AM$9-$E$88))*$F100*VMTCalc!AN27</f>
        <v>0</v>
      </c>
      <c r="AN100" s="185">
        <f>($E100*(1+$G100)^(AN$9-$E$88))*$F100*VMTCalc!AO27</f>
        <v>0</v>
      </c>
      <c r="AO100" s="185">
        <f>($E100*(1+$G100)^(AO$9-$E$88))*$F100*VMTCalc!AP27</f>
        <v>0</v>
      </c>
      <c r="AP100" s="185">
        <f>($E100*(1+$G100)^(AP$9-$E$88))*$F100*VMTCalc!AQ27</f>
        <v>0</v>
      </c>
      <c r="AQ100" s="185">
        <f>($E100*(1+$G100)^(AQ$9-$E$88))*$F100*VMTCalc!AR27</f>
        <v>0</v>
      </c>
      <c r="AR100" s="185">
        <f>($E100*(1+$G100)^(AR$9-$E$88))*$F100*VMTCalc!AS27</f>
        <v>0</v>
      </c>
      <c r="AS100" s="185">
        <f>($E100*(1+$G100)^(AS$9-$E$88))*$F100*VMTCalc!AT27</f>
        <v>0</v>
      </c>
      <c r="AT100" s="185">
        <f>($E100*(1+$G100)^(AT$9-$E$88))*$F100*VMTCalc!AU27</f>
        <v>0</v>
      </c>
      <c r="AU100" s="185">
        <f>($E100*(1+$G100)^(AU$9-$E$88))*$F100*VMTCalc!AV27</f>
        <v>0</v>
      </c>
      <c r="AV100" s="185">
        <f>($E100*(1+$G100)^(AV$9-$E$88))*$F100*VMTCalc!AW27</f>
        <v>0</v>
      </c>
      <c r="AW100" s="185">
        <f>($E100*(1+$G100)^(AW$9-$E$88))*$F100*VMTCalc!AX27</f>
        <v>0</v>
      </c>
    </row>
    <row r="101" spans="1:49">
      <c r="A101" s="66">
        <v>1</v>
      </c>
      <c r="B101" s="767">
        <f t="shared" si="17"/>
        <v>890067</v>
      </c>
      <c r="C101" s="66" t="str">
        <f>INDEX(ProjectSummary!$C$6:$F$20,MATCH(B101,ProjectSummary!$C$6:$C$20,0),4)</f>
        <v>AUSTIN GROVE CHURCH ROAD</v>
      </c>
      <c r="D101" s="66"/>
      <c r="E101" s="498">
        <f>IFERROR(INDEX(HistoricalCrashData!$C$31:$C$39,MATCH(SafetyBenefitsCalc!$B186,HistoricalCrashData!$B$31:$B$39,0),1),0)</f>
        <v>0</v>
      </c>
      <c r="F101" s="499">
        <f>_xlfn.XLOOKUP(C101, ProjectSummary!$F$6:$F$20, ProjectSummary!$AD$6:$AD$20)</f>
        <v>0.61324000000000001</v>
      </c>
      <c r="G101" s="500">
        <f>_xlfn.XLOOKUP(C101, ProjectSummary!$F$6:$F$20, ProjectSummary!$S$6:$S$20)</f>
        <v>0</v>
      </c>
      <c r="H101" s="175">
        <f t="shared" si="16"/>
        <v>0</v>
      </c>
      <c r="I101" s="185">
        <f>($E101*(1+$G101)^(I$9-$E$88))*$F101*VMTCalc!J28</f>
        <v>0</v>
      </c>
      <c r="J101" s="185">
        <f>($E101*(1+$G101)^(J$9-$E$88))*$F101*VMTCalc!K28</f>
        <v>0</v>
      </c>
      <c r="K101" s="185">
        <f>($E101*(1+$G101)^(K$9-$E$88))*$F101*VMTCalc!L28</f>
        <v>0</v>
      </c>
      <c r="L101" s="185">
        <f>($E101*(1+$G101)^(L$9-$E$88))*$F101*VMTCalc!M28</f>
        <v>0</v>
      </c>
      <c r="M101" s="185">
        <f>($E101*(1+$G101)^(M$9-$E$88))*$F101*VMTCalc!N28</f>
        <v>0</v>
      </c>
      <c r="N101" s="185">
        <f>($E101*(1+$G101)^(N$9-$E$88))*$F101*VMTCalc!O28</f>
        <v>0</v>
      </c>
      <c r="O101" s="185">
        <f>($E101*(1+$G101)^(O$9-$E$88))*$F101*VMTCalc!P28</f>
        <v>0</v>
      </c>
      <c r="P101" s="185">
        <f>($E101*(1+$G101)^(P$9-$E$88))*$F101*VMTCalc!Q28</f>
        <v>0</v>
      </c>
      <c r="Q101" s="185">
        <f>($E101*(1+$G101)^(Q$9-$E$88))*$F101*VMTCalc!R28</f>
        <v>0</v>
      </c>
      <c r="R101" s="185">
        <f>($E101*(1+$G101)^(R$9-$E$88))*$F101*VMTCalc!S28</f>
        <v>0</v>
      </c>
      <c r="S101" s="185">
        <f>($E101*(1+$G101)^(S$9-$E$88))*$F101*VMTCalc!T28</f>
        <v>0</v>
      </c>
      <c r="T101" s="185">
        <f>($E101*(1+$G101)^(T$9-$E$88))*$F101*VMTCalc!U28</f>
        <v>0</v>
      </c>
      <c r="U101" s="185">
        <f>($E101*(1+$G101)^(U$9-$E$88))*$F101*VMTCalc!V28</f>
        <v>0</v>
      </c>
      <c r="V101" s="185">
        <f>($E101*(1+$G101)^(V$9-$E$88))*$F101*VMTCalc!W28</f>
        <v>0</v>
      </c>
      <c r="W101" s="185">
        <f>($E101*(1+$G101)^(W$9-$E$88))*$F101*VMTCalc!X28</f>
        <v>0</v>
      </c>
      <c r="X101" s="185">
        <f>($E101*(1+$G101)^(X$9-$E$88))*$F101*VMTCalc!Y28</f>
        <v>0</v>
      </c>
      <c r="Y101" s="185">
        <f>($E101*(1+$G101)^(Y$9-$E$88))*$F101*VMTCalc!Z28</f>
        <v>0</v>
      </c>
      <c r="Z101" s="185">
        <f>($E101*(1+$G101)^(Z$9-$E$88))*$F101*VMTCalc!AA28</f>
        <v>0</v>
      </c>
      <c r="AA101" s="185">
        <f>($E101*(1+$G101)^(AA$9-$E$88))*$F101*VMTCalc!AB28</f>
        <v>0</v>
      </c>
      <c r="AB101" s="185">
        <f>($E101*(1+$G101)^(AB$9-$E$88))*$F101*VMTCalc!AC28</f>
        <v>0</v>
      </c>
      <c r="AC101" s="185">
        <f>($E101*(1+$G101)^(AC$9-$E$88))*$F101*VMTCalc!AD28</f>
        <v>0</v>
      </c>
      <c r="AD101" s="185">
        <f>($E101*(1+$G101)^(AD$9-$E$88))*$F101*VMTCalc!AE28</f>
        <v>0</v>
      </c>
      <c r="AE101" s="185">
        <f>($E101*(1+$G101)^(AE$9-$E$88))*$F101*VMTCalc!AF28</f>
        <v>0</v>
      </c>
      <c r="AF101" s="185">
        <f>($E101*(1+$G101)^(AF$9-$E$88))*$F101*VMTCalc!AG28</f>
        <v>0</v>
      </c>
      <c r="AG101" s="185">
        <f>($E101*(1+$G101)^(AG$9-$E$88))*$F101*VMTCalc!AH28</f>
        <v>0</v>
      </c>
      <c r="AH101" s="185">
        <f>($E101*(1+$G101)^(AH$9-$E$88))*$F101*VMTCalc!AI28</f>
        <v>0</v>
      </c>
      <c r="AI101" s="185">
        <f>($E101*(1+$G101)^(AI$9-$E$88))*$F101*VMTCalc!AJ28</f>
        <v>0</v>
      </c>
      <c r="AJ101" s="185">
        <f>($E101*(1+$G101)^(AJ$9-$E$88))*$F101*VMTCalc!AK28</f>
        <v>0</v>
      </c>
      <c r="AK101" s="185">
        <f>($E101*(1+$G101)^(AK$9-$E$88))*$F101*VMTCalc!AL28</f>
        <v>0</v>
      </c>
      <c r="AL101" s="185">
        <f>($E101*(1+$G101)^(AL$9-$E$88))*$F101*VMTCalc!AM28</f>
        <v>0</v>
      </c>
      <c r="AM101" s="185">
        <f>($E101*(1+$G101)^(AM$9-$E$88))*$F101*VMTCalc!AN28</f>
        <v>0</v>
      </c>
      <c r="AN101" s="185">
        <f>($E101*(1+$G101)^(AN$9-$E$88))*$F101*VMTCalc!AO28</f>
        <v>0</v>
      </c>
      <c r="AO101" s="185">
        <f>($E101*(1+$G101)^(AO$9-$E$88))*$F101*VMTCalc!AP28</f>
        <v>0</v>
      </c>
      <c r="AP101" s="185">
        <f>($E101*(1+$G101)^(AP$9-$E$88))*$F101*VMTCalc!AQ28</f>
        <v>0</v>
      </c>
      <c r="AQ101" s="185">
        <f>($E101*(1+$G101)^(AQ$9-$E$88))*$F101*VMTCalc!AR28</f>
        <v>0</v>
      </c>
      <c r="AR101" s="185">
        <f>($E101*(1+$G101)^(AR$9-$E$88))*$F101*VMTCalc!AS28</f>
        <v>0</v>
      </c>
      <c r="AS101" s="185">
        <f>($E101*(1+$G101)^(AS$9-$E$88))*$F101*VMTCalc!AT28</f>
        <v>0</v>
      </c>
      <c r="AT101" s="185">
        <f>($E101*(1+$G101)^(AT$9-$E$88))*$F101*VMTCalc!AU28</f>
        <v>0</v>
      </c>
      <c r="AU101" s="185">
        <f>($E101*(1+$G101)^(AU$9-$E$88))*$F101*VMTCalc!AV28</f>
        <v>0</v>
      </c>
      <c r="AV101" s="185">
        <f>($E101*(1+$G101)^(AV$9-$E$88))*$F101*VMTCalc!AW28</f>
        <v>0</v>
      </c>
      <c r="AW101" s="185">
        <f>($E101*(1+$G101)^(AW$9-$E$88))*$F101*VMTCalc!AX28</f>
        <v>0</v>
      </c>
    </row>
    <row r="102" spans="1:49">
      <c r="A102" s="66">
        <v>1</v>
      </c>
      <c r="B102" s="767">
        <f t="shared" si="17"/>
        <v>830012</v>
      </c>
      <c r="C102" s="66" t="str">
        <f>INDEX(ProjectSummary!$C$6:$F$20,MATCH(B102,ProjectSummary!$C$6:$C$20,0),4)</f>
        <v>MOUNTAIN CREEK ROAD</v>
      </c>
      <c r="D102" s="66"/>
      <c r="E102" s="498">
        <f>IFERROR(INDEX(HistoricalCrashData!$C$31:$C$39,MATCH(SafetyBenefitsCalc!$B187,HistoricalCrashData!$B$31:$B$39,0),1),0)</f>
        <v>0</v>
      </c>
      <c r="F102" s="499">
        <f>_xlfn.XLOOKUP(C102, ProjectSummary!$F$6:$F$20, ProjectSummary!$AD$6:$AD$20)</f>
        <v>0.61324000000000001</v>
      </c>
      <c r="G102" s="500">
        <f>_xlfn.XLOOKUP(C102, ProjectSummary!$F$6:$F$20, ProjectSummary!$S$6:$S$20)</f>
        <v>0</v>
      </c>
      <c r="H102" s="175">
        <f t="shared" si="16"/>
        <v>0</v>
      </c>
      <c r="I102" s="185">
        <f>($E102*(1+$G102)^(I$9-$E$88))*$F102*VMTCalc!J29</f>
        <v>0</v>
      </c>
      <c r="J102" s="185">
        <f>($E102*(1+$G102)^(J$9-$E$88))*$F102*VMTCalc!K29</f>
        <v>0</v>
      </c>
      <c r="K102" s="185">
        <f>($E102*(1+$G102)^(K$9-$E$88))*$F102*VMTCalc!L29</f>
        <v>0</v>
      </c>
      <c r="L102" s="185">
        <f>($E102*(1+$G102)^(L$9-$E$88))*$F102*VMTCalc!M29</f>
        <v>0</v>
      </c>
      <c r="M102" s="185">
        <f>($E102*(1+$G102)^(M$9-$E$88))*$F102*VMTCalc!N29</f>
        <v>0</v>
      </c>
      <c r="N102" s="185">
        <f>($E102*(1+$G102)^(N$9-$E$88))*$F102*VMTCalc!O29</f>
        <v>0</v>
      </c>
      <c r="O102" s="185">
        <f>($E102*(1+$G102)^(O$9-$E$88))*$F102*VMTCalc!P29</f>
        <v>0</v>
      </c>
      <c r="P102" s="185">
        <f>($E102*(1+$G102)^(P$9-$E$88))*$F102*VMTCalc!Q29</f>
        <v>0</v>
      </c>
      <c r="Q102" s="185">
        <f>($E102*(1+$G102)^(Q$9-$E$88))*$F102*VMTCalc!R29</f>
        <v>0</v>
      </c>
      <c r="R102" s="185">
        <f>($E102*(1+$G102)^(R$9-$E$88))*$F102*VMTCalc!S29</f>
        <v>0</v>
      </c>
      <c r="S102" s="185">
        <f>($E102*(1+$G102)^(S$9-$E$88))*$F102*VMTCalc!T29</f>
        <v>0</v>
      </c>
      <c r="T102" s="185">
        <f>($E102*(1+$G102)^(T$9-$E$88))*$F102*VMTCalc!U29</f>
        <v>0</v>
      </c>
      <c r="U102" s="185">
        <f>($E102*(1+$G102)^(U$9-$E$88))*$F102*VMTCalc!V29</f>
        <v>0</v>
      </c>
      <c r="V102" s="185">
        <f>($E102*(1+$G102)^(V$9-$E$88))*$F102*VMTCalc!W29</f>
        <v>0</v>
      </c>
      <c r="W102" s="185">
        <f>($E102*(1+$G102)^(W$9-$E$88))*$F102*VMTCalc!X29</f>
        <v>0</v>
      </c>
      <c r="X102" s="185">
        <f>($E102*(1+$G102)^(X$9-$E$88))*$F102*VMTCalc!Y29</f>
        <v>0</v>
      </c>
      <c r="Y102" s="185">
        <f>($E102*(1+$G102)^(Y$9-$E$88))*$F102*VMTCalc!Z29</f>
        <v>0</v>
      </c>
      <c r="Z102" s="185">
        <f>($E102*(1+$G102)^(Z$9-$E$88))*$F102*VMTCalc!AA29</f>
        <v>0</v>
      </c>
      <c r="AA102" s="185">
        <f>($E102*(1+$G102)^(AA$9-$E$88))*$F102*VMTCalc!AB29</f>
        <v>0</v>
      </c>
      <c r="AB102" s="185">
        <f>($E102*(1+$G102)^(AB$9-$E$88))*$F102*VMTCalc!AC29</f>
        <v>0</v>
      </c>
      <c r="AC102" s="185">
        <f>($E102*(1+$G102)^(AC$9-$E$88))*$F102*VMTCalc!AD29</f>
        <v>0</v>
      </c>
      <c r="AD102" s="185">
        <f>($E102*(1+$G102)^(AD$9-$E$88))*$F102*VMTCalc!AE29</f>
        <v>0</v>
      </c>
      <c r="AE102" s="185">
        <f>($E102*(1+$G102)^(AE$9-$E$88))*$F102*VMTCalc!AF29</f>
        <v>0</v>
      </c>
      <c r="AF102" s="185">
        <f>($E102*(1+$G102)^(AF$9-$E$88))*$F102*VMTCalc!AG29</f>
        <v>0</v>
      </c>
      <c r="AG102" s="185">
        <f>($E102*(1+$G102)^(AG$9-$E$88))*$F102*VMTCalc!AH29</f>
        <v>0</v>
      </c>
      <c r="AH102" s="185">
        <f>($E102*(1+$G102)^(AH$9-$E$88))*$F102*VMTCalc!AI29</f>
        <v>0</v>
      </c>
      <c r="AI102" s="185">
        <f>($E102*(1+$G102)^(AI$9-$E$88))*$F102*VMTCalc!AJ29</f>
        <v>0</v>
      </c>
      <c r="AJ102" s="185">
        <f>($E102*(1+$G102)^(AJ$9-$E$88))*$F102*VMTCalc!AK29</f>
        <v>0</v>
      </c>
      <c r="AK102" s="185">
        <f>($E102*(1+$G102)^(AK$9-$E$88))*$F102*VMTCalc!AL29</f>
        <v>0</v>
      </c>
      <c r="AL102" s="185">
        <f>($E102*(1+$G102)^(AL$9-$E$88))*$F102*VMTCalc!AM29</f>
        <v>0</v>
      </c>
      <c r="AM102" s="185">
        <f>($E102*(1+$G102)^(AM$9-$E$88))*$F102*VMTCalc!AN29</f>
        <v>0</v>
      </c>
      <c r="AN102" s="185">
        <f>($E102*(1+$G102)^(AN$9-$E$88))*$F102*VMTCalc!AO29</f>
        <v>0</v>
      </c>
      <c r="AO102" s="185">
        <f>($E102*(1+$G102)^(AO$9-$E$88))*$F102*VMTCalc!AP29</f>
        <v>0</v>
      </c>
      <c r="AP102" s="185">
        <f>($E102*(1+$G102)^(AP$9-$E$88))*$F102*VMTCalc!AQ29</f>
        <v>0</v>
      </c>
      <c r="AQ102" s="185">
        <f>($E102*(1+$G102)^(AQ$9-$E$88))*$F102*VMTCalc!AR29</f>
        <v>0</v>
      </c>
      <c r="AR102" s="185">
        <f>($E102*(1+$G102)^(AR$9-$E$88))*$F102*VMTCalc!AS29</f>
        <v>0</v>
      </c>
      <c r="AS102" s="185">
        <f>($E102*(1+$G102)^(AS$9-$E$88))*$F102*VMTCalc!AT29</f>
        <v>0</v>
      </c>
      <c r="AT102" s="185">
        <f>($E102*(1+$G102)^(AT$9-$E$88))*$F102*VMTCalc!AU29</f>
        <v>0</v>
      </c>
      <c r="AU102" s="185">
        <f>($E102*(1+$G102)^(AU$9-$E$88))*$F102*VMTCalc!AV29</f>
        <v>0</v>
      </c>
      <c r="AV102" s="185">
        <f>($E102*(1+$G102)^(AV$9-$E$88))*$F102*VMTCalc!AW29</f>
        <v>0</v>
      </c>
      <c r="AW102" s="185">
        <f>($E102*(1+$G102)^(AW$9-$E$88))*$F102*VMTCalc!AX29</f>
        <v>0</v>
      </c>
    </row>
    <row r="103" spans="1:49">
      <c r="A103" s="66">
        <v>1</v>
      </c>
      <c r="B103" s="767">
        <f t="shared" si="17"/>
        <v>120050</v>
      </c>
      <c r="C103" s="66" t="str">
        <f>INDEX(ProjectSummary!$C$6:$F$20,MATCH(B103,ProjectSummary!$C$6:$C$20,0),4)</f>
        <v>PENNINGER ROAD</v>
      </c>
      <c r="D103" s="66"/>
      <c r="E103" s="498">
        <f>IFERROR(INDEX(HistoricalCrashData!$C$31:$C$39,MATCH(SafetyBenefitsCalc!$B188,HistoricalCrashData!$B$31:$B$39,0),1),0)</f>
        <v>0</v>
      </c>
      <c r="F103" s="499">
        <f>_xlfn.XLOOKUP(C103, ProjectSummary!$F$6:$F$20, ProjectSummary!$AD$6:$AD$20)</f>
        <v>0.61324000000000001</v>
      </c>
      <c r="G103" s="500">
        <f>_xlfn.XLOOKUP(C103, ProjectSummary!$F$6:$F$20, ProjectSummary!$S$6:$S$20)</f>
        <v>0</v>
      </c>
      <c r="H103" s="175">
        <f t="shared" si="16"/>
        <v>0</v>
      </c>
      <c r="I103" s="185">
        <f>($E103*(1+$G103)^(I$9-$E$88))*$F103*VMTCalc!J30</f>
        <v>0</v>
      </c>
      <c r="J103" s="185">
        <f>($E103*(1+$G103)^(J$9-$E$88))*$F103*VMTCalc!K30</f>
        <v>0</v>
      </c>
      <c r="K103" s="185">
        <f>($E103*(1+$G103)^(K$9-$E$88))*$F103*VMTCalc!L30</f>
        <v>0</v>
      </c>
      <c r="L103" s="185">
        <f>($E103*(1+$G103)^(L$9-$E$88))*$F103*VMTCalc!M30</f>
        <v>0</v>
      </c>
      <c r="M103" s="185">
        <f>($E103*(1+$G103)^(M$9-$E$88))*$F103*VMTCalc!N30</f>
        <v>0</v>
      </c>
      <c r="N103" s="185">
        <f>($E103*(1+$G103)^(N$9-$E$88))*$F103*VMTCalc!O30</f>
        <v>0</v>
      </c>
      <c r="O103" s="185">
        <f>($E103*(1+$G103)^(O$9-$E$88))*$F103*VMTCalc!P30</f>
        <v>0</v>
      </c>
      <c r="P103" s="185">
        <f>($E103*(1+$G103)^(P$9-$E$88))*$F103*VMTCalc!Q30</f>
        <v>0</v>
      </c>
      <c r="Q103" s="185">
        <f>($E103*(1+$G103)^(Q$9-$E$88))*$F103*VMTCalc!R30</f>
        <v>0</v>
      </c>
      <c r="R103" s="185">
        <f>($E103*(1+$G103)^(R$9-$E$88))*$F103*VMTCalc!S30</f>
        <v>0</v>
      </c>
      <c r="S103" s="185">
        <f>($E103*(1+$G103)^(S$9-$E$88))*$F103*VMTCalc!T30</f>
        <v>0</v>
      </c>
      <c r="T103" s="185">
        <f>($E103*(1+$G103)^(T$9-$E$88))*$F103*VMTCalc!U30</f>
        <v>0</v>
      </c>
      <c r="U103" s="185">
        <f>($E103*(1+$G103)^(U$9-$E$88))*$F103*VMTCalc!V30</f>
        <v>0</v>
      </c>
      <c r="V103" s="185">
        <f>($E103*(1+$G103)^(V$9-$E$88))*$F103*VMTCalc!W30</f>
        <v>0</v>
      </c>
      <c r="W103" s="185">
        <f>($E103*(1+$G103)^(W$9-$E$88))*$F103*VMTCalc!X30</f>
        <v>0</v>
      </c>
      <c r="X103" s="185">
        <f>($E103*(1+$G103)^(X$9-$E$88))*$F103*VMTCalc!Y30</f>
        <v>0</v>
      </c>
      <c r="Y103" s="185">
        <f>($E103*(1+$G103)^(Y$9-$E$88))*$F103*VMTCalc!Z30</f>
        <v>0</v>
      </c>
      <c r="Z103" s="185">
        <f>($E103*(1+$G103)^(Z$9-$E$88))*$F103*VMTCalc!AA30</f>
        <v>0</v>
      </c>
      <c r="AA103" s="185">
        <f>($E103*(1+$G103)^(AA$9-$E$88))*$F103*VMTCalc!AB30</f>
        <v>0</v>
      </c>
      <c r="AB103" s="185">
        <f>($E103*(1+$G103)^(AB$9-$E$88))*$F103*VMTCalc!AC30</f>
        <v>0</v>
      </c>
      <c r="AC103" s="185">
        <f>($E103*(1+$G103)^(AC$9-$E$88))*$F103*VMTCalc!AD30</f>
        <v>0</v>
      </c>
      <c r="AD103" s="185">
        <f>($E103*(1+$G103)^(AD$9-$E$88))*$F103*VMTCalc!AE30</f>
        <v>0</v>
      </c>
      <c r="AE103" s="185">
        <f>($E103*(1+$G103)^(AE$9-$E$88))*$F103*VMTCalc!AF30</f>
        <v>0</v>
      </c>
      <c r="AF103" s="185">
        <f>($E103*(1+$G103)^(AF$9-$E$88))*$F103*VMTCalc!AG30</f>
        <v>0</v>
      </c>
      <c r="AG103" s="185">
        <f>($E103*(1+$G103)^(AG$9-$E$88))*$F103*VMTCalc!AH30</f>
        <v>0</v>
      </c>
      <c r="AH103" s="185">
        <f>($E103*(1+$G103)^(AH$9-$E$88))*$F103*VMTCalc!AI30</f>
        <v>0</v>
      </c>
      <c r="AI103" s="185">
        <f>($E103*(1+$G103)^(AI$9-$E$88))*$F103*VMTCalc!AJ30</f>
        <v>0</v>
      </c>
      <c r="AJ103" s="185">
        <f>($E103*(1+$G103)^(AJ$9-$E$88))*$F103*VMTCalc!AK30</f>
        <v>0</v>
      </c>
      <c r="AK103" s="185">
        <f>($E103*(1+$G103)^(AK$9-$E$88))*$F103*VMTCalc!AL30</f>
        <v>0</v>
      </c>
      <c r="AL103" s="185">
        <f>($E103*(1+$G103)^(AL$9-$E$88))*$F103*VMTCalc!AM30</f>
        <v>0</v>
      </c>
      <c r="AM103" s="185">
        <f>($E103*(1+$G103)^(AM$9-$E$88))*$F103*VMTCalc!AN30</f>
        <v>0</v>
      </c>
      <c r="AN103" s="185">
        <f>($E103*(1+$G103)^(AN$9-$E$88))*$F103*VMTCalc!AO30</f>
        <v>0</v>
      </c>
      <c r="AO103" s="185">
        <f>($E103*(1+$G103)^(AO$9-$E$88))*$F103*VMTCalc!AP30</f>
        <v>0</v>
      </c>
      <c r="AP103" s="185">
        <f>($E103*(1+$G103)^(AP$9-$E$88))*$F103*VMTCalc!AQ30</f>
        <v>0</v>
      </c>
      <c r="AQ103" s="185">
        <f>($E103*(1+$G103)^(AQ$9-$E$88))*$F103*VMTCalc!AR30</f>
        <v>0</v>
      </c>
      <c r="AR103" s="185">
        <f>($E103*(1+$G103)^(AR$9-$E$88))*$F103*VMTCalc!AS30</f>
        <v>0</v>
      </c>
      <c r="AS103" s="185">
        <f>($E103*(1+$G103)^(AS$9-$E$88))*$F103*VMTCalc!AT30</f>
        <v>0</v>
      </c>
      <c r="AT103" s="185">
        <f>($E103*(1+$G103)^(AT$9-$E$88))*$F103*VMTCalc!AU30</f>
        <v>0</v>
      </c>
      <c r="AU103" s="185">
        <f>($E103*(1+$G103)^(AU$9-$E$88))*$F103*VMTCalc!AV30</f>
        <v>0</v>
      </c>
      <c r="AV103" s="185">
        <f>($E103*(1+$G103)^(AV$9-$E$88))*$F103*VMTCalc!AW30</f>
        <v>0</v>
      </c>
      <c r="AW103" s="185">
        <f>($E103*(1+$G103)^(AW$9-$E$88))*$F103*VMTCalc!AX30</f>
        <v>0</v>
      </c>
    </row>
    <row r="104" spans="1:49">
      <c r="A104" s="66">
        <v>1</v>
      </c>
      <c r="B104" s="767">
        <f t="shared" si="17"/>
        <v>590060</v>
      </c>
      <c r="C104" s="66" t="str">
        <f>INDEX(ProjectSummary!$C$6:$F$20,MATCH(B104,ProjectSummary!$C$6:$C$20,0),4)</f>
        <v>ROBINSON CHURCH ROAD</v>
      </c>
      <c r="D104" s="66"/>
      <c r="E104" s="498">
        <f>IFERROR(INDEX(HistoricalCrashData!$C$31:$C$39,MATCH(SafetyBenefitsCalc!$B189,HistoricalCrashData!$B$31:$B$39,0),1),0)</f>
        <v>0</v>
      </c>
      <c r="F104" s="499">
        <f>_xlfn.XLOOKUP(C104, ProjectSummary!$F$6:$F$20, ProjectSummary!$AD$6:$AD$20)</f>
        <v>0.61324000000000001</v>
      </c>
      <c r="G104" s="500">
        <f>_xlfn.XLOOKUP(C104, ProjectSummary!$F$6:$F$20, ProjectSummary!$S$6:$S$20)</f>
        <v>0</v>
      </c>
      <c r="H104" s="175">
        <f t="shared" si="16"/>
        <v>0</v>
      </c>
      <c r="I104" s="185">
        <f>($E104*(1+$G104)^(I$9-$E$88))*$F104*VMTCalc!J31</f>
        <v>0</v>
      </c>
      <c r="J104" s="185">
        <f>($E104*(1+$G104)^(J$9-$E$88))*$F104*VMTCalc!K31</f>
        <v>0</v>
      </c>
      <c r="K104" s="185">
        <f>($E104*(1+$G104)^(K$9-$E$88))*$F104*VMTCalc!L31</f>
        <v>0</v>
      </c>
      <c r="L104" s="185">
        <f>($E104*(1+$G104)^(L$9-$E$88))*$F104*VMTCalc!M31</f>
        <v>0</v>
      </c>
      <c r="M104" s="185">
        <f>($E104*(1+$G104)^(M$9-$E$88))*$F104*VMTCalc!N31</f>
        <v>0</v>
      </c>
      <c r="N104" s="185">
        <f>($E104*(1+$G104)^(N$9-$E$88))*$F104*VMTCalc!O31</f>
        <v>0</v>
      </c>
      <c r="O104" s="185">
        <f>($E104*(1+$G104)^(O$9-$E$88))*$F104*VMTCalc!P31</f>
        <v>0</v>
      </c>
      <c r="P104" s="185">
        <f>($E104*(1+$G104)^(P$9-$E$88))*$F104*VMTCalc!Q31</f>
        <v>0</v>
      </c>
      <c r="Q104" s="185">
        <f>($E104*(1+$G104)^(Q$9-$E$88))*$F104*VMTCalc!R31</f>
        <v>0</v>
      </c>
      <c r="R104" s="185">
        <f>($E104*(1+$G104)^(R$9-$E$88))*$F104*VMTCalc!S31</f>
        <v>0</v>
      </c>
      <c r="S104" s="185">
        <f>($E104*(1+$G104)^(S$9-$E$88))*$F104*VMTCalc!T31</f>
        <v>0</v>
      </c>
      <c r="T104" s="185">
        <f>($E104*(1+$G104)^(T$9-$E$88))*$F104*VMTCalc!U31</f>
        <v>0</v>
      </c>
      <c r="U104" s="185">
        <f>($E104*(1+$G104)^(U$9-$E$88))*$F104*VMTCalc!V31</f>
        <v>0</v>
      </c>
      <c r="V104" s="185">
        <f>($E104*(1+$G104)^(V$9-$E$88))*$F104*VMTCalc!W31</f>
        <v>0</v>
      </c>
      <c r="W104" s="185">
        <f>($E104*(1+$G104)^(W$9-$E$88))*$F104*VMTCalc!X31</f>
        <v>0</v>
      </c>
      <c r="X104" s="185">
        <f>($E104*(1+$G104)^(X$9-$E$88))*$F104*VMTCalc!Y31</f>
        <v>0</v>
      </c>
      <c r="Y104" s="185">
        <f>($E104*(1+$G104)^(Y$9-$E$88))*$F104*VMTCalc!Z31</f>
        <v>0</v>
      </c>
      <c r="Z104" s="185">
        <f>($E104*(1+$G104)^(Z$9-$E$88))*$F104*VMTCalc!AA31</f>
        <v>0</v>
      </c>
      <c r="AA104" s="185">
        <f>($E104*(1+$G104)^(AA$9-$E$88))*$F104*VMTCalc!AB31</f>
        <v>0</v>
      </c>
      <c r="AB104" s="185">
        <f>($E104*(1+$G104)^(AB$9-$E$88))*$F104*VMTCalc!AC31</f>
        <v>0</v>
      </c>
      <c r="AC104" s="185">
        <f>($E104*(1+$G104)^(AC$9-$E$88))*$F104*VMTCalc!AD31</f>
        <v>0</v>
      </c>
      <c r="AD104" s="185">
        <f>($E104*(1+$G104)^(AD$9-$E$88))*$F104*VMTCalc!AE31</f>
        <v>0</v>
      </c>
      <c r="AE104" s="185">
        <f>($E104*(1+$G104)^(AE$9-$E$88))*$F104*VMTCalc!AF31</f>
        <v>0</v>
      </c>
      <c r="AF104" s="185">
        <f>($E104*(1+$G104)^(AF$9-$E$88))*$F104*VMTCalc!AG31</f>
        <v>0</v>
      </c>
      <c r="AG104" s="185">
        <f>($E104*(1+$G104)^(AG$9-$E$88))*$F104*VMTCalc!AH31</f>
        <v>0</v>
      </c>
      <c r="AH104" s="185">
        <f>($E104*(1+$G104)^(AH$9-$E$88))*$F104*VMTCalc!AI31</f>
        <v>0</v>
      </c>
      <c r="AI104" s="185">
        <f>($E104*(1+$G104)^(AI$9-$E$88))*$F104*VMTCalc!AJ31</f>
        <v>0</v>
      </c>
      <c r="AJ104" s="185">
        <f>($E104*(1+$G104)^(AJ$9-$E$88))*$F104*VMTCalc!AK31</f>
        <v>0</v>
      </c>
      <c r="AK104" s="185">
        <f>($E104*(1+$G104)^(AK$9-$E$88))*$F104*VMTCalc!AL31</f>
        <v>0</v>
      </c>
      <c r="AL104" s="185">
        <f>($E104*(1+$G104)^(AL$9-$E$88))*$F104*VMTCalc!AM31</f>
        <v>0</v>
      </c>
      <c r="AM104" s="185">
        <f>($E104*(1+$G104)^(AM$9-$E$88))*$F104*VMTCalc!AN31</f>
        <v>0</v>
      </c>
      <c r="AN104" s="185">
        <f>($E104*(1+$G104)^(AN$9-$E$88))*$F104*VMTCalc!AO31</f>
        <v>0</v>
      </c>
      <c r="AO104" s="185">
        <f>($E104*(1+$G104)^(AO$9-$E$88))*$F104*VMTCalc!AP31</f>
        <v>0</v>
      </c>
      <c r="AP104" s="185">
        <f>($E104*(1+$G104)^(AP$9-$E$88))*$F104*VMTCalc!AQ31</f>
        <v>0</v>
      </c>
      <c r="AQ104" s="185">
        <f>($E104*(1+$G104)^(AQ$9-$E$88))*$F104*VMTCalc!AR31</f>
        <v>0</v>
      </c>
      <c r="AR104" s="185">
        <f>($E104*(1+$G104)^(AR$9-$E$88))*$F104*VMTCalc!AS31</f>
        <v>0</v>
      </c>
      <c r="AS104" s="185">
        <f>($E104*(1+$G104)^(AS$9-$E$88))*$F104*VMTCalc!AT31</f>
        <v>0</v>
      </c>
      <c r="AT104" s="185">
        <f>($E104*(1+$G104)^(AT$9-$E$88))*$F104*VMTCalc!AU31</f>
        <v>0</v>
      </c>
      <c r="AU104" s="185">
        <f>($E104*(1+$G104)^(AU$9-$E$88))*$F104*VMTCalc!AV31</f>
        <v>0</v>
      </c>
      <c r="AV104" s="185">
        <f>($E104*(1+$G104)^(AV$9-$E$88))*$F104*VMTCalc!AW31</f>
        <v>0</v>
      </c>
      <c r="AW104" s="185">
        <f>($E104*(1+$G104)^(AW$9-$E$88))*$F104*VMTCalc!AX31</f>
        <v>0</v>
      </c>
    </row>
    <row r="105" spans="1:49">
      <c r="C105" s="142"/>
      <c r="D105" s="142"/>
      <c r="E105" s="203"/>
      <c r="F105" s="76"/>
      <c r="G105" s="76"/>
      <c r="H105" s="175"/>
      <c r="I105" s="185"/>
      <c r="J105" s="185"/>
      <c r="K105" s="185"/>
      <c r="L105" s="185"/>
      <c r="M105" s="185"/>
      <c r="N105" s="185"/>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5"/>
      <c r="AU105" s="185"/>
      <c r="AV105" s="185"/>
      <c r="AW105" s="185"/>
    </row>
    <row r="106" spans="1:49" s="187" customFormat="1" ht="30">
      <c r="A106" s="873" t="s">
        <v>203</v>
      </c>
      <c r="B106" s="4" t="s">
        <v>120</v>
      </c>
      <c r="C106" s="4" t="s">
        <v>276</v>
      </c>
      <c r="D106" s="180"/>
      <c r="E106" s="2"/>
      <c r="F106" s="4"/>
      <c r="G106" s="4"/>
      <c r="H106" s="188">
        <f t="shared" si="16"/>
        <v>0</v>
      </c>
      <c r="I106" s="187">
        <f>SUM(I107:I121)</f>
        <v>0</v>
      </c>
      <c r="J106" s="187">
        <f t="shared" ref="J106:AW106" si="18">SUM(J107:J121)</f>
        <v>0</v>
      </c>
      <c r="K106" s="187">
        <f t="shared" si="18"/>
        <v>0</v>
      </c>
      <c r="L106" s="187">
        <f t="shared" si="18"/>
        <v>0</v>
      </c>
      <c r="M106" s="187">
        <f t="shared" si="18"/>
        <v>0</v>
      </c>
      <c r="N106" s="187">
        <f t="shared" si="18"/>
        <v>0</v>
      </c>
      <c r="O106" s="187">
        <f t="shared" si="18"/>
        <v>0</v>
      </c>
      <c r="P106" s="187">
        <f t="shared" si="18"/>
        <v>0</v>
      </c>
      <c r="Q106" s="187">
        <f t="shared" si="18"/>
        <v>0</v>
      </c>
      <c r="R106" s="187">
        <f t="shared" si="18"/>
        <v>0</v>
      </c>
      <c r="S106" s="187">
        <f t="shared" si="18"/>
        <v>0</v>
      </c>
      <c r="T106" s="187">
        <f t="shared" si="18"/>
        <v>0</v>
      </c>
      <c r="U106" s="187">
        <f t="shared" si="18"/>
        <v>0</v>
      </c>
      <c r="V106" s="187">
        <f t="shared" si="18"/>
        <v>0</v>
      </c>
      <c r="W106" s="187">
        <f t="shared" si="18"/>
        <v>0</v>
      </c>
      <c r="X106" s="187">
        <f t="shared" si="18"/>
        <v>0</v>
      </c>
      <c r="Y106" s="187">
        <f t="shared" si="18"/>
        <v>0</v>
      </c>
      <c r="Z106" s="187">
        <f t="shared" si="18"/>
        <v>0</v>
      </c>
      <c r="AA106" s="187">
        <f t="shared" si="18"/>
        <v>0</v>
      </c>
      <c r="AB106" s="187">
        <f t="shared" si="18"/>
        <v>0</v>
      </c>
      <c r="AC106" s="187">
        <f t="shared" si="18"/>
        <v>0</v>
      </c>
      <c r="AD106" s="187">
        <f t="shared" si="18"/>
        <v>0</v>
      </c>
      <c r="AE106" s="187">
        <f t="shared" si="18"/>
        <v>0</v>
      </c>
      <c r="AF106" s="187">
        <f t="shared" si="18"/>
        <v>0</v>
      </c>
      <c r="AG106" s="187">
        <f t="shared" si="18"/>
        <v>0</v>
      </c>
      <c r="AH106" s="187">
        <f t="shared" si="18"/>
        <v>0</v>
      </c>
      <c r="AI106" s="187">
        <f t="shared" si="18"/>
        <v>0</v>
      </c>
      <c r="AJ106" s="187">
        <f t="shared" si="18"/>
        <v>0</v>
      </c>
      <c r="AK106" s="187">
        <f t="shared" si="18"/>
        <v>0</v>
      </c>
      <c r="AL106" s="187">
        <f t="shared" si="18"/>
        <v>0</v>
      </c>
      <c r="AM106" s="187">
        <f t="shared" si="18"/>
        <v>0</v>
      </c>
      <c r="AN106" s="187">
        <f t="shared" si="18"/>
        <v>0</v>
      </c>
      <c r="AO106" s="187">
        <f t="shared" si="18"/>
        <v>0</v>
      </c>
      <c r="AP106" s="187">
        <f t="shared" si="18"/>
        <v>0</v>
      </c>
      <c r="AQ106" s="187">
        <f t="shared" si="18"/>
        <v>0</v>
      </c>
      <c r="AR106" s="187">
        <f t="shared" si="18"/>
        <v>0</v>
      </c>
      <c r="AS106" s="187">
        <f t="shared" si="18"/>
        <v>0</v>
      </c>
      <c r="AT106" s="187">
        <f t="shared" si="18"/>
        <v>0</v>
      </c>
      <c r="AU106" s="187">
        <f t="shared" si="18"/>
        <v>0</v>
      </c>
      <c r="AV106" s="187">
        <f t="shared" si="18"/>
        <v>0</v>
      </c>
      <c r="AW106" s="187">
        <f t="shared" si="18"/>
        <v>0</v>
      </c>
    </row>
    <row r="107" spans="1:49">
      <c r="A107" s="218" t="s">
        <v>198</v>
      </c>
      <c r="B107" s="767" t="str">
        <f>B90</f>
        <v>030161</v>
      </c>
      <c r="C107" s="66" t="str">
        <f>INDEX(ProjectSummary!$C$6:$F$20,MATCH(B107,ProjectSummary!$C$6:$C$20,0),4)</f>
        <v>LOCKHART ROAD</v>
      </c>
      <c r="D107" s="66"/>
      <c r="E107" s="498">
        <f>IFERROR(INDEX(HistoricalCrashData!$D$31:$D$39,MATCH(SafetyBenefitsCalc!$B175,HistoricalCrashData!$B$31:$B$39,0),1),0)</f>
        <v>0</v>
      </c>
      <c r="F107" s="499">
        <f>_xlfn.XLOOKUP(C107, ProjectSummary!$F$6:$F$20, ProjectSummary!$AE$6:$AE$20)</f>
        <v>0.42571999999999999</v>
      </c>
      <c r="G107" s="500">
        <f>_xlfn.XLOOKUP(C107, ProjectSummary!$F$6:$F$20, ProjectSummary!$S$6:$S$20)</f>
        <v>0</v>
      </c>
      <c r="H107" s="189">
        <f t="shared" si="16"/>
        <v>0</v>
      </c>
      <c r="I107" s="185">
        <f>($E107*(1+$G107)^(I$9-$E$88))*$F107*VMTCalc!J17</f>
        <v>0</v>
      </c>
      <c r="J107" s="185">
        <f>($E107*(1+$G107)^(J$9-$E$88))*$F107*VMTCalc!K17</f>
        <v>0</v>
      </c>
      <c r="K107" s="185">
        <f>($E107*(1+$G107)^(K$9-$E$88))*$F107*VMTCalc!L17</f>
        <v>0</v>
      </c>
      <c r="L107" s="185">
        <f>($E107*(1+$G107)^(L$9-$E$88))*$F107*VMTCalc!M17</f>
        <v>0</v>
      </c>
      <c r="M107" s="185">
        <f>($E107*(1+$G107)^(M$9-$E$88))*$F107*VMTCalc!N17</f>
        <v>0</v>
      </c>
      <c r="N107" s="185">
        <f>($E107*(1+$G107)^(N$9-$E$88))*$F107*VMTCalc!O17</f>
        <v>0</v>
      </c>
      <c r="O107" s="185">
        <f>($E107*(1+$G107)^(O$9-$E$88))*$F107*VMTCalc!P17</f>
        <v>0</v>
      </c>
      <c r="P107" s="185">
        <f>($E107*(1+$G107)^(P$9-$E$88))*$F107*VMTCalc!Q17</f>
        <v>0</v>
      </c>
      <c r="Q107" s="185">
        <f>($E107*(1+$G107)^(Q$9-$E$88))*$F107*VMTCalc!R17</f>
        <v>0</v>
      </c>
      <c r="R107" s="185">
        <f>($E107*(1+$G107)^(R$9-$E$88))*$F107*VMTCalc!S17</f>
        <v>0</v>
      </c>
      <c r="S107" s="185">
        <f>($E107*(1+$G107)^(S$9-$E$88))*$F107*VMTCalc!T17</f>
        <v>0</v>
      </c>
      <c r="T107" s="185">
        <f>($E107*(1+$G107)^(T$9-$E$88))*$F107*VMTCalc!U17</f>
        <v>0</v>
      </c>
      <c r="U107" s="185">
        <f>($E107*(1+$G107)^(U$9-$E$88))*$F107*VMTCalc!V17</f>
        <v>0</v>
      </c>
      <c r="V107" s="185">
        <f>($E107*(1+$G107)^(V$9-$E$88))*$F107*VMTCalc!W17</f>
        <v>0</v>
      </c>
      <c r="W107" s="185">
        <f>($E107*(1+$G107)^(W$9-$E$88))*$F107*VMTCalc!X17</f>
        <v>0</v>
      </c>
      <c r="X107" s="185">
        <f>($E107*(1+$G107)^(X$9-$E$88))*$F107*VMTCalc!Y17</f>
        <v>0</v>
      </c>
      <c r="Y107" s="185">
        <f>($E107*(1+$G107)^(Y$9-$E$88))*$F107*VMTCalc!Z17</f>
        <v>0</v>
      </c>
      <c r="Z107" s="185">
        <f>($E107*(1+$G107)^(Z$9-$E$88))*$F107*VMTCalc!AA17</f>
        <v>0</v>
      </c>
      <c r="AA107" s="185">
        <f>($E107*(1+$G107)^(AA$9-$E$88))*$F107*VMTCalc!AB17</f>
        <v>0</v>
      </c>
      <c r="AB107" s="185">
        <f>($E107*(1+$G107)^(AB$9-$E$88))*$F107*VMTCalc!AC17</f>
        <v>0</v>
      </c>
      <c r="AC107" s="185">
        <f>($E107*(1+$G107)^(AC$9-$E$88))*$F107*VMTCalc!AD17</f>
        <v>0</v>
      </c>
      <c r="AD107" s="185">
        <f>($E107*(1+$G107)^(AD$9-$E$88))*$F107*VMTCalc!AE17</f>
        <v>0</v>
      </c>
      <c r="AE107" s="185">
        <f>($E107*(1+$G107)^(AE$9-$E$88))*$F107*VMTCalc!AF17</f>
        <v>0</v>
      </c>
      <c r="AF107" s="185">
        <f>($E107*(1+$G107)^(AF$9-$E$88))*$F107*VMTCalc!AG17</f>
        <v>0</v>
      </c>
      <c r="AG107" s="185">
        <f>($E107*(1+$G107)^(AG$9-$E$88))*$F107*VMTCalc!AH17</f>
        <v>0</v>
      </c>
      <c r="AH107" s="185">
        <f>($E107*(1+$G107)^(AH$9-$E$88))*$F107*VMTCalc!AI17</f>
        <v>0</v>
      </c>
      <c r="AI107" s="185">
        <f>($E107*(1+$G107)^(AI$9-$E$88))*$F107*VMTCalc!AJ17</f>
        <v>0</v>
      </c>
      <c r="AJ107" s="185">
        <f>($E107*(1+$G107)^(AJ$9-$E$88))*$F107*VMTCalc!AK17</f>
        <v>0</v>
      </c>
      <c r="AK107" s="185">
        <f>($E107*(1+$G107)^(AK$9-$E$88))*$F107*VMTCalc!AL17</f>
        <v>0</v>
      </c>
      <c r="AL107" s="185">
        <f>($E107*(1+$G107)^(AL$9-$E$88))*$F107*VMTCalc!AM17</f>
        <v>0</v>
      </c>
      <c r="AM107" s="185">
        <f>($E107*(1+$G107)^(AM$9-$E$88))*$F107*VMTCalc!AN17</f>
        <v>0</v>
      </c>
      <c r="AN107" s="185">
        <f>($E107*(1+$G107)^(AN$9-$E$88))*$F107*VMTCalc!AO17</f>
        <v>0</v>
      </c>
      <c r="AO107" s="185">
        <f>($E107*(1+$G107)^(AO$9-$E$88))*$F107*VMTCalc!AP17</f>
        <v>0</v>
      </c>
      <c r="AP107" s="185">
        <f>($E107*(1+$G107)^(AP$9-$E$88))*$F107*VMTCalc!AQ17</f>
        <v>0</v>
      </c>
      <c r="AQ107" s="185">
        <f>($E107*(1+$G107)^(AQ$9-$E$88))*$F107*VMTCalc!AR17</f>
        <v>0</v>
      </c>
      <c r="AR107" s="185">
        <f>($E107*(1+$G107)^(AR$9-$E$88))*$F107*VMTCalc!AS17</f>
        <v>0</v>
      </c>
      <c r="AS107" s="185">
        <f>($E107*(1+$G107)^(AS$9-$E$88))*$F107*VMTCalc!AT17</f>
        <v>0</v>
      </c>
      <c r="AT107" s="185">
        <f>($E107*(1+$G107)^(AT$9-$E$88))*$F107*VMTCalc!AU17</f>
        <v>0</v>
      </c>
      <c r="AU107" s="185">
        <f>($E107*(1+$G107)^(AU$9-$E$88))*$F107*VMTCalc!AV17</f>
        <v>0</v>
      </c>
      <c r="AV107" s="185">
        <f>($E107*(1+$G107)^(AV$9-$E$88))*$F107*VMTCalc!AW17</f>
        <v>0</v>
      </c>
      <c r="AW107" s="185">
        <f>($E107*(1+$G107)^(AW$9-$E$88))*$F107*VMTCalc!AX17</f>
        <v>0</v>
      </c>
    </row>
    <row r="108" spans="1:49">
      <c r="A108" s="218" t="s">
        <v>198</v>
      </c>
      <c r="B108" s="767" t="str">
        <f t="shared" ref="B108:B121" si="19">B91</f>
        <v>030148</v>
      </c>
      <c r="C108" s="66" t="str">
        <f>INDEX(ProjectSummary!$C$6:$F$20,MATCH(B108,ProjectSummary!$C$6:$C$20,0),4)</f>
        <v>MILLS ROAD</v>
      </c>
      <c r="D108" s="66"/>
      <c r="E108" s="498">
        <f>IFERROR(INDEX(HistoricalCrashData!$D$31:$D$39,MATCH(SafetyBenefitsCalc!$B176,HistoricalCrashData!$B$31:$B$39,0),1),0)</f>
        <v>0</v>
      </c>
      <c r="F108" s="499">
        <f>_xlfn.XLOOKUP(C108, ProjectSummary!$F$6:$F$20, ProjectSummary!$AE$6:$AE$20)</f>
        <v>0.5839399999999999</v>
      </c>
      <c r="G108" s="500">
        <f>_xlfn.XLOOKUP(C108, ProjectSummary!$F$6:$F$20, ProjectSummary!$S$6:$S$20)</f>
        <v>0</v>
      </c>
      <c r="H108" s="189">
        <f t="shared" si="16"/>
        <v>0</v>
      </c>
      <c r="I108" s="185">
        <f>($E108*(1+$G108)^(I$9-$E$88))*$F108*VMTCalc!J18</f>
        <v>0</v>
      </c>
      <c r="J108" s="185">
        <f>($E108*(1+$G108)^(J$9-$E$88))*$F108*VMTCalc!K18</f>
        <v>0</v>
      </c>
      <c r="K108" s="185">
        <f>($E108*(1+$G108)^(K$9-$E$88))*$F108*VMTCalc!L18</f>
        <v>0</v>
      </c>
      <c r="L108" s="185">
        <f>($E108*(1+$G108)^(L$9-$E$88))*$F108*VMTCalc!M18</f>
        <v>0</v>
      </c>
      <c r="M108" s="185">
        <f>($E108*(1+$G108)^(M$9-$E$88))*$F108*VMTCalc!N18</f>
        <v>0</v>
      </c>
      <c r="N108" s="185">
        <f>($E108*(1+$G108)^(N$9-$E$88))*$F108*VMTCalc!O18</f>
        <v>0</v>
      </c>
      <c r="O108" s="185">
        <f>($E108*(1+$G108)^(O$9-$E$88))*$F108*VMTCalc!P18</f>
        <v>0</v>
      </c>
      <c r="P108" s="185">
        <f>($E108*(1+$G108)^(P$9-$E$88))*$F108*VMTCalc!Q18</f>
        <v>0</v>
      </c>
      <c r="Q108" s="185">
        <f>($E108*(1+$G108)^(Q$9-$E$88))*$F108*VMTCalc!R18</f>
        <v>0</v>
      </c>
      <c r="R108" s="185">
        <f>($E108*(1+$G108)^(R$9-$E$88))*$F108*VMTCalc!S18</f>
        <v>0</v>
      </c>
      <c r="S108" s="185">
        <f>($E108*(1+$G108)^(S$9-$E$88))*$F108*VMTCalc!T18</f>
        <v>0</v>
      </c>
      <c r="T108" s="185">
        <f>($E108*(1+$G108)^(T$9-$E$88))*$F108*VMTCalc!U18</f>
        <v>0</v>
      </c>
      <c r="U108" s="185">
        <f>($E108*(1+$G108)^(U$9-$E$88))*$F108*VMTCalc!V18</f>
        <v>0</v>
      </c>
      <c r="V108" s="185">
        <f>($E108*(1+$G108)^(V$9-$E$88))*$F108*VMTCalc!W18</f>
        <v>0</v>
      </c>
      <c r="W108" s="185">
        <f>($E108*(1+$G108)^(W$9-$E$88))*$F108*VMTCalc!X18</f>
        <v>0</v>
      </c>
      <c r="X108" s="185">
        <f>($E108*(1+$G108)^(X$9-$E$88))*$F108*VMTCalc!Y18</f>
        <v>0</v>
      </c>
      <c r="Y108" s="185">
        <f>($E108*(1+$G108)^(Y$9-$E$88))*$F108*VMTCalc!Z18</f>
        <v>0</v>
      </c>
      <c r="Z108" s="185">
        <f>($E108*(1+$G108)^(Z$9-$E$88))*$F108*VMTCalc!AA18</f>
        <v>0</v>
      </c>
      <c r="AA108" s="185">
        <f>($E108*(1+$G108)^(AA$9-$E$88))*$F108*VMTCalc!AB18</f>
        <v>0</v>
      </c>
      <c r="AB108" s="185">
        <f>($E108*(1+$G108)^(AB$9-$E$88))*$F108*VMTCalc!AC18</f>
        <v>0</v>
      </c>
      <c r="AC108" s="185">
        <f>($E108*(1+$G108)^(AC$9-$E$88))*$F108*VMTCalc!AD18</f>
        <v>0</v>
      </c>
      <c r="AD108" s="185">
        <f>($E108*(1+$G108)^(AD$9-$E$88))*$F108*VMTCalc!AE18</f>
        <v>0</v>
      </c>
      <c r="AE108" s="185">
        <f>($E108*(1+$G108)^(AE$9-$E$88))*$F108*VMTCalc!AF18</f>
        <v>0</v>
      </c>
      <c r="AF108" s="185">
        <f>($E108*(1+$G108)^(AF$9-$E$88))*$F108*VMTCalc!AG18</f>
        <v>0</v>
      </c>
      <c r="AG108" s="185">
        <f>($E108*(1+$G108)^(AG$9-$E$88))*$F108*VMTCalc!AH18</f>
        <v>0</v>
      </c>
      <c r="AH108" s="185">
        <f>($E108*(1+$G108)^(AH$9-$E$88))*$F108*VMTCalc!AI18</f>
        <v>0</v>
      </c>
      <c r="AI108" s="185">
        <f>($E108*(1+$G108)^(AI$9-$E$88))*$F108*VMTCalc!AJ18</f>
        <v>0</v>
      </c>
      <c r="AJ108" s="185">
        <f>($E108*(1+$G108)^(AJ$9-$E$88))*$F108*VMTCalc!AK18</f>
        <v>0</v>
      </c>
      <c r="AK108" s="185">
        <f>($E108*(1+$G108)^(AK$9-$E$88))*$F108*VMTCalc!AL18</f>
        <v>0</v>
      </c>
      <c r="AL108" s="185">
        <f>($E108*(1+$G108)^(AL$9-$E$88))*$F108*VMTCalc!AM18</f>
        <v>0</v>
      </c>
      <c r="AM108" s="185">
        <f>($E108*(1+$G108)^(AM$9-$E$88))*$F108*VMTCalc!AN18</f>
        <v>0</v>
      </c>
      <c r="AN108" s="185">
        <f>($E108*(1+$G108)^(AN$9-$E$88))*$F108*VMTCalc!AO18</f>
        <v>0</v>
      </c>
      <c r="AO108" s="185">
        <f>($E108*(1+$G108)^(AO$9-$E$88))*$F108*VMTCalc!AP18</f>
        <v>0</v>
      </c>
      <c r="AP108" s="185">
        <f>($E108*(1+$G108)^(AP$9-$E$88))*$F108*VMTCalc!AQ18</f>
        <v>0</v>
      </c>
      <c r="AQ108" s="185">
        <f>($E108*(1+$G108)^(AQ$9-$E$88))*$F108*VMTCalc!AR18</f>
        <v>0</v>
      </c>
      <c r="AR108" s="185">
        <f>($E108*(1+$G108)^(AR$9-$E$88))*$F108*VMTCalc!AS18</f>
        <v>0</v>
      </c>
      <c r="AS108" s="185">
        <f>($E108*(1+$G108)^(AS$9-$E$88))*$F108*VMTCalc!AT18</f>
        <v>0</v>
      </c>
      <c r="AT108" s="185">
        <f>($E108*(1+$G108)^(AT$9-$E$88))*$F108*VMTCalc!AU18</f>
        <v>0</v>
      </c>
      <c r="AU108" s="185">
        <f>($E108*(1+$G108)^(AU$9-$E$88))*$F108*VMTCalc!AV18</f>
        <v>0</v>
      </c>
      <c r="AV108" s="185">
        <f>($E108*(1+$G108)^(AV$9-$E$88))*$F108*VMTCalc!AW18</f>
        <v>0</v>
      </c>
      <c r="AW108" s="185">
        <f>($E108*(1+$G108)^(AW$9-$E$88))*$F108*VMTCalc!AX18</f>
        <v>0</v>
      </c>
    </row>
    <row r="109" spans="1:49">
      <c r="A109" s="218" t="s">
        <v>198</v>
      </c>
      <c r="B109" s="767" t="str">
        <f t="shared" si="19"/>
        <v>030265</v>
      </c>
      <c r="C109" s="66" t="str">
        <f>INDEX(ProjectSummary!$C$6:$F$20,MATCH(B109,ProjectSummary!$C$6:$C$20,0),4)</f>
        <v>ROBINSON ROAD</v>
      </c>
      <c r="D109" s="66"/>
      <c r="E109" s="498">
        <f>IFERROR(INDEX(HistoricalCrashData!$D$31:$D$39,MATCH(SafetyBenefitsCalc!$B177,HistoricalCrashData!$B$31:$B$39,0),1),0)</f>
        <v>0</v>
      </c>
      <c r="F109" s="499">
        <f>_xlfn.XLOOKUP(C109, ProjectSummary!$F$6:$F$20, ProjectSummary!$AE$6:$AE$20)</f>
        <v>0.42571999999999999</v>
      </c>
      <c r="G109" s="500">
        <f>_xlfn.XLOOKUP(C109, ProjectSummary!$F$6:$F$20, ProjectSummary!$S$6:$S$20)</f>
        <v>0</v>
      </c>
      <c r="H109" s="189">
        <f t="shared" si="16"/>
        <v>0</v>
      </c>
      <c r="I109" s="185">
        <f>($E109*(1+$G109)^(I$9-$E$88))*$F109*VMTCalc!J19</f>
        <v>0</v>
      </c>
      <c r="J109" s="185">
        <f>($E109*(1+$G109)^(J$9-$E$88))*$F109*VMTCalc!K19</f>
        <v>0</v>
      </c>
      <c r="K109" s="185">
        <f>($E109*(1+$G109)^(K$9-$E$88))*$F109*VMTCalc!L19</f>
        <v>0</v>
      </c>
      <c r="L109" s="185">
        <f>($E109*(1+$G109)^(L$9-$E$88))*$F109*VMTCalc!M19</f>
        <v>0</v>
      </c>
      <c r="M109" s="185">
        <f>($E109*(1+$G109)^(M$9-$E$88))*$F109*VMTCalc!N19</f>
        <v>0</v>
      </c>
      <c r="N109" s="185">
        <f>($E109*(1+$G109)^(N$9-$E$88))*$F109*VMTCalc!O19</f>
        <v>0</v>
      </c>
      <c r="O109" s="185">
        <f>($E109*(1+$G109)^(O$9-$E$88))*$F109*VMTCalc!P19</f>
        <v>0</v>
      </c>
      <c r="P109" s="185">
        <f>($E109*(1+$G109)^(P$9-$E$88))*$F109*VMTCalc!Q19</f>
        <v>0</v>
      </c>
      <c r="Q109" s="185">
        <f>($E109*(1+$G109)^(Q$9-$E$88))*$F109*VMTCalc!R19</f>
        <v>0</v>
      </c>
      <c r="R109" s="185">
        <f>($E109*(1+$G109)^(R$9-$E$88))*$F109*VMTCalc!S19</f>
        <v>0</v>
      </c>
      <c r="S109" s="185">
        <f>($E109*(1+$G109)^(S$9-$E$88))*$F109*VMTCalc!T19</f>
        <v>0</v>
      </c>
      <c r="T109" s="185">
        <f>($E109*(1+$G109)^(T$9-$E$88))*$F109*VMTCalc!U19</f>
        <v>0</v>
      </c>
      <c r="U109" s="185">
        <f>($E109*(1+$G109)^(U$9-$E$88))*$F109*VMTCalc!V19</f>
        <v>0</v>
      </c>
      <c r="V109" s="185">
        <f>($E109*(1+$G109)^(V$9-$E$88))*$F109*VMTCalc!W19</f>
        <v>0</v>
      </c>
      <c r="W109" s="185">
        <f>($E109*(1+$G109)^(W$9-$E$88))*$F109*VMTCalc!X19</f>
        <v>0</v>
      </c>
      <c r="X109" s="185">
        <f>($E109*(1+$G109)^(X$9-$E$88))*$F109*VMTCalc!Y19</f>
        <v>0</v>
      </c>
      <c r="Y109" s="185">
        <f>($E109*(1+$G109)^(Y$9-$E$88))*$F109*VMTCalc!Z19</f>
        <v>0</v>
      </c>
      <c r="Z109" s="185">
        <f>($E109*(1+$G109)^(Z$9-$E$88))*$F109*VMTCalc!AA19</f>
        <v>0</v>
      </c>
      <c r="AA109" s="185">
        <f>($E109*(1+$G109)^(AA$9-$E$88))*$F109*VMTCalc!AB19</f>
        <v>0</v>
      </c>
      <c r="AB109" s="185">
        <f>($E109*(1+$G109)^(AB$9-$E$88))*$F109*VMTCalc!AC19</f>
        <v>0</v>
      </c>
      <c r="AC109" s="185">
        <f>($E109*(1+$G109)^(AC$9-$E$88))*$F109*VMTCalc!AD19</f>
        <v>0</v>
      </c>
      <c r="AD109" s="185">
        <f>($E109*(1+$G109)^(AD$9-$E$88))*$F109*VMTCalc!AE19</f>
        <v>0</v>
      </c>
      <c r="AE109" s="185">
        <f>($E109*(1+$G109)^(AE$9-$E$88))*$F109*VMTCalc!AF19</f>
        <v>0</v>
      </c>
      <c r="AF109" s="185">
        <f>($E109*(1+$G109)^(AF$9-$E$88))*$F109*VMTCalc!AG19</f>
        <v>0</v>
      </c>
      <c r="AG109" s="185">
        <f>($E109*(1+$G109)^(AG$9-$E$88))*$F109*VMTCalc!AH19</f>
        <v>0</v>
      </c>
      <c r="AH109" s="185">
        <f>($E109*(1+$G109)^(AH$9-$E$88))*$F109*VMTCalc!AI19</f>
        <v>0</v>
      </c>
      <c r="AI109" s="185">
        <f>($E109*(1+$G109)^(AI$9-$E$88))*$F109*VMTCalc!AJ19</f>
        <v>0</v>
      </c>
      <c r="AJ109" s="185">
        <f>($E109*(1+$G109)^(AJ$9-$E$88))*$F109*VMTCalc!AK19</f>
        <v>0</v>
      </c>
      <c r="AK109" s="185">
        <f>($E109*(1+$G109)^(AK$9-$E$88))*$F109*VMTCalc!AL19</f>
        <v>0</v>
      </c>
      <c r="AL109" s="185">
        <f>($E109*(1+$G109)^(AL$9-$E$88))*$F109*VMTCalc!AM19</f>
        <v>0</v>
      </c>
      <c r="AM109" s="185">
        <f>($E109*(1+$G109)^(AM$9-$E$88))*$F109*VMTCalc!AN19</f>
        <v>0</v>
      </c>
      <c r="AN109" s="185">
        <f>($E109*(1+$G109)^(AN$9-$E$88))*$F109*VMTCalc!AO19</f>
        <v>0</v>
      </c>
      <c r="AO109" s="185">
        <f>($E109*(1+$G109)^(AO$9-$E$88))*$F109*VMTCalc!AP19</f>
        <v>0</v>
      </c>
      <c r="AP109" s="185">
        <f>($E109*(1+$G109)^(AP$9-$E$88))*$F109*VMTCalc!AQ19</f>
        <v>0</v>
      </c>
      <c r="AQ109" s="185">
        <f>($E109*(1+$G109)^(AQ$9-$E$88))*$F109*VMTCalc!AR19</f>
        <v>0</v>
      </c>
      <c r="AR109" s="185">
        <f>($E109*(1+$G109)^(AR$9-$E$88))*$F109*VMTCalc!AS19</f>
        <v>0</v>
      </c>
      <c r="AS109" s="185">
        <f>($E109*(1+$G109)^(AS$9-$E$88))*$F109*VMTCalc!AT19</f>
        <v>0</v>
      </c>
      <c r="AT109" s="185">
        <f>($E109*(1+$G109)^(AT$9-$E$88))*$F109*VMTCalc!AU19</f>
        <v>0</v>
      </c>
      <c r="AU109" s="185">
        <f>($E109*(1+$G109)^(AU$9-$E$88))*$F109*VMTCalc!AV19</f>
        <v>0</v>
      </c>
      <c r="AV109" s="185">
        <f>($E109*(1+$G109)^(AV$9-$E$88))*$F109*VMTCalc!AW19</f>
        <v>0</v>
      </c>
      <c r="AW109" s="185">
        <f>($E109*(1+$G109)^(AW$9-$E$88))*$F109*VMTCalc!AX19</f>
        <v>0</v>
      </c>
    </row>
    <row r="110" spans="1:49">
      <c r="A110" s="218" t="s">
        <v>198</v>
      </c>
      <c r="B110" s="767">
        <f t="shared" si="19"/>
        <v>830106</v>
      </c>
      <c r="C110" s="66" t="str">
        <f>INDEX(ProjectSummary!$C$6:$F$20,MATCH(B110,ProjectSummary!$C$6:$C$20,0),4)</f>
        <v>BOGGER HOLLAR ROAD</v>
      </c>
      <c r="D110" s="66"/>
      <c r="E110" s="498">
        <f>IFERROR(INDEX(HistoricalCrashData!$D$31:$D$39,MATCH(SafetyBenefitsCalc!$B178,HistoricalCrashData!$B$31:$B$39,0),1),0)</f>
        <v>0</v>
      </c>
      <c r="F110" s="499">
        <f>_xlfn.XLOOKUP(C110, ProjectSummary!$F$6:$F$20, ProjectSummary!$AE$6:$AE$20)</f>
        <v>0.42571999999999999</v>
      </c>
      <c r="G110" s="500">
        <f>_xlfn.XLOOKUP(C110, ProjectSummary!$F$6:$F$20, ProjectSummary!$S$6:$S$20)</f>
        <v>0</v>
      </c>
      <c r="H110" s="189">
        <f t="shared" si="16"/>
        <v>0</v>
      </c>
      <c r="I110" s="185">
        <f>($E110*(1+$G110)^(I$9-$E$88))*$F110*VMTCalc!J20</f>
        <v>0</v>
      </c>
      <c r="J110" s="185">
        <f>($E110*(1+$G110)^(J$9-$E$88))*$F110*VMTCalc!K20</f>
        <v>0</v>
      </c>
      <c r="K110" s="185">
        <f>($E110*(1+$G110)^(K$9-$E$88))*$F110*VMTCalc!L20</f>
        <v>0</v>
      </c>
      <c r="L110" s="185">
        <f>($E110*(1+$G110)^(L$9-$E$88))*$F110*VMTCalc!M20</f>
        <v>0</v>
      </c>
      <c r="M110" s="185">
        <f>($E110*(1+$G110)^(M$9-$E$88))*$F110*VMTCalc!N20</f>
        <v>0</v>
      </c>
      <c r="N110" s="185">
        <f>($E110*(1+$G110)^(N$9-$E$88))*$F110*VMTCalc!O20</f>
        <v>0</v>
      </c>
      <c r="O110" s="185">
        <f>($E110*(1+$G110)^(O$9-$E$88))*$F110*VMTCalc!P20</f>
        <v>0</v>
      </c>
      <c r="P110" s="185">
        <f>($E110*(1+$G110)^(P$9-$E$88))*$F110*VMTCalc!Q20</f>
        <v>0</v>
      </c>
      <c r="Q110" s="185">
        <f>($E110*(1+$G110)^(Q$9-$E$88))*$F110*VMTCalc!R20</f>
        <v>0</v>
      </c>
      <c r="R110" s="185">
        <f>($E110*(1+$G110)^(R$9-$E$88))*$F110*VMTCalc!S20</f>
        <v>0</v>
      </c>
      <c r="S110" s="185">
        <f>($E110*(1+$G110)^(S$9-$E$88))*$F110*VMTCalc!T20</f>
        <v>0</v>
      </c>
      <c r="T110" s="185">
        <f>($E110*(1+$G110)^(T$9-$E$88))*$F110*VMTCalc!U20</f>
        <v>0</v>
      </c>
      <c r="U110" s="185">
        <f>($E110*(1+$G110)^(U$9-$E$88))*$F110*VMTCalc!V20</f>
        <v>0</v>
      </c>
      <c r="V110" s="185">
        <f>($E110*(1+$G110)^(V$9-$E$88))*$F110*VMTCalc!W20</f>
        <v>0</v>
      </c>
      <c r="W110" s="185">
        <f>($E110*(1+$G110)^(W$9-$E$88))*$F110*VMTCalc!X20</f>
        <v>0</v>
      </c>
      <c r="X110" s="185">
        <f>($E110*(1+$G110)^(X$9-$E$88))*$F110*VMTCalc!Y20</f>
        <v>0</v>
      </c>
      <c r="Y110" s="185">
        <f>($E110*(1+$G110)^(Y$9-$E$88))*$F110*VMTCalc!Z20</f>
        <v>0</v>
      </c>
      <c r="Z110" s="185">
        <f>($E110*(1+$G110)^(Z$9-$E$88))*$F110*VMTCalc!AA20</f>
        <v>0</v>
      </c>
      <c r="AA110" s="185">
        <f>($E110*(1+$G110)^(AA$9-$E$88))*$F110*VMTCalc!AB20</f>
        <v>0</v>
      </c>
      <c r="AB110" s="185">
        <f>($E110*(1+$G110)^(AB$9-$E$88))*$F110*VMTCalc!AC20</f>
        <v>0</v>
      </c>
      <c r="AC110" s="185">
        <f>($E110*(1+$G110)^(AC$9-$E$88))*$F110*VMTCalc!AD20</f>
        <v>0</v>
      </c>
      <c r="AD110" s="185">
        <f>($E110*(1+$G110)^(AD$9-$E$88))*$F110*VMTCalc!AE20</f>
        <v>0</v>
      </c>
      <c r="AE110" s="185">
        <f>($E110*(1+$G110)^(AE$9-$E$88))*$F110*VMTCalc!AF20</f>
        <v>0</v>
      </c>
      <c r="AF110" s="185">
        <f>($E110*(1+$G110)^(AF$9-$E$88))*$F110*VMTCalc!AG20</f>
        <v>0</v>
      </c>
      <c r="AG110" s="185">
        <f>($E110*(1+$G110)^(AG$9-$E$88))*$F110*VMTCalc!AH20</f>
        <v>0</v>
      </c>
      <c r="AH110" s="185">
        <f>($E110*(1+$G110)^(AH$9-$E$88))*$F110*VMTCalc!AI20</f>
        <v>0</v>
      </c>
      <c r="AI110" s="185">
        <f>($E110*(1+$G110)^(AI$9-$E$88))*$F110*VMTCalc!AJ20</f>
        <v>0</v>
      </c>
      <c r="AJ110" s="185">
        <f>($E110*(1+$G110)^(AJ$9-$E$88))*$F110*VMTCalc!AK20</f>
        <v>0</v>
      </c>
      <c r="AK110" s="185">
        <f>($E110*(1+$G110)^(AK$9-$E$88))*$F110*VMTCalc!AL20</f>
        <v>0</v>
      </c>
      <c r="AL110" s="185">
        <f>($E110*(1+$G110)^(AL$9-$E$88))*$F110*VMTCalc!AM20</f>
        <v>0</v>
      </c>
      <c r="AM110" s="185">
        <f>($E110*(1+$G110)^(AM$9-$E$88))*$F110*VMTCalc!AN20</f>
        <v>0</v>
      </c>
      <c r="AN110" s="185">
        <f>($E110*(1+$G110)^(AN$9-$E$88))*$F110*VMTCalc!AO20</f>
        <v>0</v>
      </c>
      <c r="AO110" s="185">
        <f>($E110*(1+$G110)^(AO$9-$E$88))*$F110*VMTCalc!AP20</f>
        <v>0</v>
      </c>
      <c r="AP110" s="185">
        <f>($E110*(1+$G110)^(AP$9-$E$88))*$F110*VMTCalc!AQ20</f>
        <v>0</v>
      </c>
      <c r="AQ110" s="185">
        <f>($E110*(1+$G110)^(AQ$9-$E$88))*$F110*VMTCalc!AR20</f>
        <v>0</v>
      </c>
      <c r="AR110" s="185">
        <f>($E110*(1+$G110)^(AR$9-$E$88))*$F110*VMTCalc!AS20</f>
        <v>0</v>
      </c>
      <c r="AS110" s="185">
        <f>($E110*(1+$G110)^(AS$9-$E$88))*$F110*VMTCalc!AT20</f>
        <v>0</v>
      </c>
      <c r="AT110" s="185">
        <f>($E110*(1+$G110)^(AT$9-$E$88))*$F110*VMTCalc!AU20</f>
        <v>0</v>
      </c>
      <c r="AU110" s="185">
        <f>($E110*(1+$G110)^(AU$9-$E$88))*$F110*VMTCalc!AV20</f>
        <v>0</v>
      </c>
      <c r="AV110" s="185">
        <f>($E110*(1+$G110)^(AV$9-$E$88))*$F110*VMTCalc!AW20</f>
        <v>0</v>
      </c>
      <c r="AW110" s="185">
        <f>($E110*(1+$G110)^(AW$9-$E$88))*$F110*VMTCalc!AX20</f>
        <v>0</v>
      </c>
    </row>
    <row r="111" spans="1:49">
      <c r="A111" s="218" t="s">
        <v>198</v>
      </c>
      <c r="B111" s="767">
        <f t="shared" si="19"/>
        <v>830081</v>
      </c>
      <c r="C111" s="66" t="str">
        <f>INDEX(ProjectSummary!$C$6:$F$20,MATCH(B111,ProjectSummary!$C$6:$C$20,0),4)</f>
        <v>BRIDGE ROAD</v>
      </c>
      <c r="D111" s="66"/>
      <c r="E111" s="498">
        <f>IFERROR(INDEX(HistoricalCrashData!$D$31:$D$39,MATCH(SafetyBenefitsCalc!$B179,HistoricalCrashData!$B$31:$B$39,0),1),0)</f>
        <v>0</v>
      </c>
      <c r="F111" s="499">
        <f>_xlfn.XLOOKUP(C111, ProjectSummary!$F$6:$F$20, ProjectSummary!$AE$6:$AE$20)</f>
        <v>0.42571999999999999</v>
      </c>
      <c r="G111" s="500">
        <f>_xlfn.XLOOKUP(C111, ProjectSummary!$F$6:$F$20, ProjectSummary!$S$6:$S$20)</f>
        <v>0</v>
      </c>
      <c r="H111" s="189">
        <f t="shared" si="16"/>
        <v>0</v>
      </c>
      <c r="I111" s="185">
        <f>($E111*(1+$G111)^(I$9-$E$88))*$F111*VMTCalc!J21</f>
        <v>0</v>
      </c>
      <c r="J111" s="185">
        <f>($E111*(1+$G111)^(J$9-$E$88))*$F111*VMTCalc!K21</f>
        <v>0</v>
      </c>
      <c r="K111" s="185">
        <f>($E111*(1+$G111)^(K$9-$E$88))*$F111*VMTCalc!L21</f>
        <v>0</v>
      </c>
      <c r="L111" s="185">
        <f>($E111*(1+$G111)^(L$9-$E$88))*$F111*VMTCalc!M21</f>
        <v>0</v>
      </c>
      <c r="M111" s="185">
        <f>($E111*(1+$G111)^(M$9-$E$88))*$F111*VMTCalc!N21</f>
        <v>0</v>
      </c>
      <c r="N111" s="185">
        <f>($E111*(1+$G111)^(N$9-$E$88))*$F111*VMTCalc!O21</f>
        <v>0</v>
      </c>
      <c r="O111" s="185">
        <f>($E111*(1+$G111)^(O$9-$E$88))*$F111*VMTCalc!P21</f>
        <v>0</v>
      </c>
      <c r="P111" s="185">
        <f>($E111*(1+$G111)^(P$9-$E$88))*$F111*VMTCalc!Q21</f>
        <v>0</v>
      </c>
      <c r="Q111" s="185">
        <f>($E111*(1+$G111)^(Q$9-$E$88))*$F111*VMTCalc!R21</f>
        <v>0</v>
      </c>
      <c r="R111" s="185">
        <f>($E111*(1+$G111)^(R$9-$E$88))*$F111*VMTCalc!S21</f>
        <v>0</v>
      </c>
      <c r="S111" s="185">
        <f>($E111*(1+$G111)^(S$9-$E$88))*$F111*VMTCalc!T21</f>
        <v>0</v>
      </c>
      <c r="T111" s="185">
        <f>($E111*(1+$G111)^(T$9-$E$88))*$F111*VMTCalc!U21</f>
        <v>0</v>
      </c>
      <c r="U111" s="185">
        <f>($E111*(1+$G111)^(U$9-$E$88))*$F111*VMTCalc!V21</f>
        <v>0</v>
      </c>
      <c r="V111" s="185">
        <f>($E111*(1+$G111)^(V$9-$E$88))*$F111*VMTCalc!W21</f>
        <v>0</v>
      </c>
      <c r="W111" s="185">
        <f>($E111*(1+$G111)^(W$9-$E$88))*$F111*VMTCalc!X21</f>
        <v>0</v>
      </c>
      <c r="X111" s="185">
        <f>($E111*(1+$G111)^(X$9-$E$88))*$F111*VMTCalc!Y21</f>
        <v>0</v>
      </c>
      <c r="Y111" s="185">
        <f>($E111*(1+$G111)^(Y$9-$E$88))*$F111*VMTCalc!Z21</f>
        <v>0</v>
      </c>
      <c r="Z111" s="185">
        <f>($E111*(1+$G111)^(Z$9-$E$88))*$F111*VMTCalc!AA21</f>
        <v>0</v>
      </c>
      <c r="AA111" s="185">
        <f>($E111*(1+$G111)^(AA$9-$E$88))*$F111*VMTCalc!AB21</f>
        <v>0</v>
      </c>
      <c r="AB111" s="185">
        <f>($E111*(1+$G111)^(AB$9-$E$88))*$F111*VMTCalc!AC21</f>
        <v>0</v>
      </c>
      <c r="AC111" s="185">
        <f>($E111*(1+$G111)^(AC$9-$E$88))*$F111*VMTCalc!AD21</f>
        <v>0</v>
      </c>
      <c r="AD111" s="185">
        <f>($E111*(1+$G111)^(AD$9-$E$88))*$F111*VMTCalc!AE21</f>
        <v>0</v>
      </c>
      <c r="AE111" s="185">
        <f>($E111*(1+$G111)^(AE$9-$E$88))*$F111*VMTCalc!AF21</f>
        <v>0</v>
      </c>
      <c r="AF111" s="185">
        <f>($E111*(1+$G111)^(AF$9-$E$88))*$F111*VMTCalc!AG21</f>
        <v>0</v>
      </c>
      <c r="AG111" s="185">
        <f>($E111*(1+$G111)^(AG$9-$E$88))*$F111*VMTCalc!AH21</f>
        <v>0</v>
      </c>
      <c r="AH111" s="185">
        <f>($E111*(1+$G111)^(AH$9-$E$88))*$F111*VMTCalc!AI21</f>
        <v>0</v>
      </c>
      <c r="AI111" s="185">
        <f>($E111*(1+$G111)^(AI$9-$E$88))*$F111*VMTCalc!AJ21</f>
        <v>0</v>
      </c>
      <c r="AJ111" s="185">
        <f>($E111*(1+$G111)^(AJ$9-$E$88))*$F111*VMTCalc!AK21</f>
        <v>0</v>
      </c>
      <c r="AK111" s="185">
        <f>($E111*(1+$G111)^(AK$9-$E$88))*$F111*VMTCalc!AL21</f>
        <v>0</v>
      </c>
      <c r="AL111" s="185">
        <f>($E111*(1+$G111)^(AL$9-$E$88))*$F111*VMTCalc!AM21</f>
        <v>0</v>
      </c>
      <c r="AM111" s="185">
        <f>($E111*(1+$G111)^(AM$9-$E$88))*$F111*VMTCalc!AN21</f>
        <v>0</v>
      </c>
      <c r="AN111" s="185">
        <f>($E111*(1+$G111)^(AN$9-$E$88))*$F111*VMTCalc!AO21</f>
        <v>0</v>
      </c>
      <c r="AO111" s="185">
        <f>($E111*(1+$G111)^(AO$9-$E$88))*$F111*VMTCalc!AP21</f>
        <v>0</v>
      </c>
      <c r="AP111" s="185">
        <f>($E111*(1+$G111)^(AP$9-$E$88))*$F111*VMTCalc!AQ21</f>
        <v>0</v>
      </c>
      <c r="AQ111" s="185">
        <f>($E111*(1+$G111)^(AQ$9-$E$88))*$F111*VMTCalc!AR21</f>
        <v>0</v>
      </c>
      <c r="AR111" s="185">
        <f>($E111*(1+$G111)^(AR$9-$E$88))*$F111*VMTCalc!AS21</f>
        <v>0</v>
      </c>
      <c r="AS111" s="185">
        <f>($E111*(1+$G111)^(AS$9-$E$88))*$F111*VMTCalc!AT21</f>
        <v>0</v>
      </c>
      <c r="AT111" s="185">
        <f>($E111*(1+$G111)^(AT$9-$E$88))*$F111*VMTCalc!AU21</f>
        <v>0</v>
      </c>
      <c r="AU111" s="185">
        <f>($E111*(1+$G111)^(AU$9-$E$88))*$F111*VMTCalc!AV21</f>
        <v>0</v>
      </c>
      <c r="AV111" s="185">
        <f>($E111*(1+$G111)^(AV$9-$E$88))*$F111*VMTCalc!AW21</f>
        <v>0</v>
      </c>
      <c r="AW111" s="185">
        <f>($E111*(1+$G111)^(AW$9-$E$88))*$F111*VMTCalc!AX21</f>
        <v>0</v>
      </c>
    </row>
    <row r="112" spans="1:49">
      <c r="A112" s="218" t="s">
        <v>198</v>
      </c>
      <c r="B112" s="767">
        <f t="shared" si="19"/>
        <v>830200</v>
      </c>
      <c r="C112" s="66" t="str">
        <f>INDEX(ProjectSummary!$C$6:$F$20,MATCH(B112,ProjectSummary!$C$6:$C$20,0),4)</f>
        <v>BRIDGE PORT ROAD</v>
      </c>
      <c r="D112" s="66"/>
      <c r="E112" s="498">
        <f>IFERROR(INDEX(HistoricalCrashData!$D$31:$D$39,MATCH(SafetyBenefitsCalc!$B180,HistoricalCrashData!$B$31:$B$39,0),1),0)</f>
        <v>0</v>
      </c>
      <c r="F112" s="499">
        <f>_xlfn.XLOOKUP(C112, ProjectSummary!$F$6:$F$20, ProjectSummary!$AE$6:$AE$20)</f>
        <v>0.5839399999999999</v>
      </c>
      <c r="G112" s="500">
        <f>_xlfn.XLOOKUP(C112, ProjectSummary!$F$6:$F$20, ProjectSummary!$S$6:$S$20)</f>
        <v>0</v>
      </c>
      <c r="H112" s="189">
        <f t="shared" si="16"/>
        <v>0</v>
      </c>
      <c r="I112" s="185">
        <f>($E112*(1+$G112)^(I$9-$E$88))*$F112*VMTCalc!J22</f>
        <v>0</v>
      </c>
      <c r="J112" s="185">
        <f>($E112*(1+$G112)^(J$9-$E$88))*$F112*VMTCalc!K22</f>
        <v>0</v>
      </c>
      <c r="K112" s="185">
        <f>($E112*(1+$G112)^(K$9-$E$88))*$F112*VMTCalc!L22</f>
        <v>0</v>
      </c>
      <c r="L112" s="185">
        <f>($E112*(1+$G112)^(L$9-$E$88))*$F112*VMTCalc!M22</f>
        <v>0</v>
      </c>
      <c r="M112" s="185">
        <f>($E112*(1+$G112)^(M$9-$E$88))*$F112*VMTCalc!N22</f>
        <v>0</v>
      </c>
      <c r="N112" s="185">
        <f>($E112*(1+$G112)^(N$9-$E$88))*$F112*VMTCalc!O22</f>
        <v>0</v>
      </c>
      <c r="O112" s="185">
        <f>($E112*(1+$G112)^(O$9-$E$88))*$F112*VMTCalc!P22</f>
        <v>0</v>
      </c>
      <c r="P112" s="185">
        <f>($E112*(1+$G112)^(P$9-$E$88))*$F112*VMTCalc!Q22</f>
        <v>0</v>
      </c>
      <c r="Q112" s="185">
        <f>($E112*(1+$G112)^(Q$9-$E$88))*$F112*VMTCalc!R22</f>
        <v>0</v>
      </c>
      <c r="R112" s="185">
        <f>($E112*(1+$G112)^(R$9-$E$88))*$F112*VMTCalc!S22</f>
        <v>0</v>
      </c>
      <c r="S112" s="185">
        <f>($E112*(1+$G112)^(S$9-$E$88))*$F112*VMTCalc!T22</f>
        <v>0</v>
      </c>
      <c r="T112" s="185">
        <f>($E112*(1+$G112)^(T$9-$E$88))*$F112*VMTCalc!U22</f>
        <v>0</v>
      </c>
      <c r="U112" s="185">
        <f>($E112*(1+$G112)^(U$9-$E$88))*$F112*VMTCalc!V22</f>
        <v>0</v>
      </c>
      <c r="V112" s="185">
        <f>($E112*(1+$G112)^(V$9-$E$88))*$F112*VMTCalc!W22</f>
        <v>0</v>
      </c>
      <c r="W112" s="185">
        <f>($E112*(1+$G112)^(W$9-$E$88))*$F112*VMTCalc!X22</f>
        <v>0</v>
      </c>
      <c r="X112" s="185">
        <f>($E112*(1+$G112)^(X$9-$E$88))*$F112*VMTCalc!Y22</f>
        <v>0</v>
      </c>
      <c r="Y112" s="185">
        <f>($E112*(1+$G112)^(Y$9-$E$88))*$F112*VMTCalc!Z22</f>
        <v>0</v>
      </c>
      <c r="Z112" s="185">
        <f>($E112*(1+$G112)^(Z$9-$E$88))*$F112*VMTCalc!AA22</f>
        <v>0</v>
      </c>
      <c r="AA112" s="185">
        <f>($E112*(1+$G112)^(AA$9-$E$88))*$F112*VMTCalc!AB22</f>
        <v>0</v>
      </c>
      <c r="AB112" s="185">
        <f>($E112*(1+$G112)^(AB$9-$E$88))*$F112*VMTCalc!AC22</f>
        <v>0</v>
      </c>
      <c r="AC112" s="185">
        <f>($E112*(1+$G112)^(AC$9-$E$88))*$F112*VMTCalc!AD22</f>
        <v>0</v>
      </c>
      <c r="AD112" s="185">
        <f>($E112*(1+$G112)^(AD$9-$E$88))*$F112*VMTCalc!AE22</f>
        <v>0</v>
      </c>
      <c r="AE112" s="185">
        <f>($E112*(1+$G112)^(AE$9-$E$88))*$F112*VMTCalc!AF22</f>
        <v>0</v>
      </c>
      <c r="AF112" s="185">
        <f>($E112*(1+$G112)^(AF$9-$E$88))*$F112*VMTCalc!AG22</f>
        <v>0</v>
      </c>
      <c r="AG112" s="185">
        <f>($E112*(1+$G112)^(AG$9-$E$88))*$F112*VMTCalc!AH22</f>
        <v>0</v>
      </c>
      <c r="AH112" s="185">
        <f>($E112*(1+$G112)^(AH$9-$E$88))*$F112*VMTCalc!AI22</f>
        <v>0</v>
      </c>
      <c r="AI112" s="185">
        <f>($E112*(1+$G112)^(AI$9-$E$88))*$F112*VMTCalc!AJ22</f>
        <v>0</v>
      </c>
      <c r="AJ112" s="185">
        <f>($E112*(1+$G112)^(AJ$9-$E$88))*$F112*VMTCalc!AK22</f>
        <v>0</v>
      </c>
      <c r="AK112" s="185">
        <f>($E112*(1+$G112)^(AK$9-$E$88))*$F112*VMTCalc!AL22</f>
        <v>0</v>
      </c>
      <c r="AL112" s="185">
        <f>($E112*(1+$G112)^(AL$9-$E$88))*$F112*VMTCalc!AM22</f>
        <v>0</v>
      </c>
      <c r="AM112" s="185">
        <f>($E112*(1+$G112)^(AM$9-$E$88))*$F112*VMTCalc!AN22</f>
        <v>0</v>
      </c>
      <c r="AN112" s="185">
        <f>($E112*(1+$G112)^(AN$9-$E$88))*$F112*VMTCalc!AO22</f>
        <v>0</v>
      </c>
      <c r="AO112" s="185">
        <f>($E112*(1+$G112)^(AO$9-$E$88))*$F112*VMTCalc!AP22</f>
        <v>0</v>
      </c>
      <c r="AP112" s="185">
        <f>($E112*(1+$G112)^(AP$9-$E$88))*$F112*VMTCalc!AQ22</f>
        <v>0</v>
      </c>
      <c r="AQ112" s="185">
        <f>($E112*(1+$G112)^(AQ$9-$E$88))*$F112*VMTCalc!AR22</f>
        <v>0</v>
      </c>
      <c r="AR112" s="185">
        <f>($E112*(1+$G112)^(AR$9-$E$88))*$F112*VMTCalc!AS22</f>
        <v>0</v>
      </c>
      <c r="AS112" s="185">
        <f>($E112*(1+$G112)^(AS$9-$E$88))*$F112*VMTCalc!AT22</f>
        <v>0</v>
      </c>
      <c r="AT112" s="185">
        <f>($E112*(1+$G112)^(AT$9-$E$88))*$F112*VMTCalc!AU22</f>
        <v>0</v>
      </c>
      <c r="AU112" s="185">
        <f>($E112*(1+$G112)^(AU$9-$E$88))*$F112*VMTCalc!AV22</f>
        <v>0</v>
      </c>
      <c r="AV112" s="185">
        <f>($E112*(1+$G112)^(AV$9-$E$88))*$F112*VMTCalc!AW22</f>
        <v>0</v>
      </c>
      <c r="AW112" s="185">
        <f>($E112*(1+$G112)^(AW$9-$E$88))*$F112*VMTCalc!AX22</f>
        <v>0</v>
      </c>
    </row>
    <row r="113" spans="1:49">
      <c r="A113" s="218" t="s">
        <v>198</v>
      </c>
      <c r="B113" s="767">
        <f t="shared" si="19"/>
        <v>120173</v>
      </c>
      <c r="C113" s="66" t="str">
        <f>INDEX(ProjectSummary!$C$6:$F$20,MATCH(B113,ProjectSummary!$C$6:$C$20,0),4)</f>
        <v>PEACH ORCHARD ROAD</v>
      </c>
      <c r="D113" s="66"/>
      <c r="E113" s="498">
        <f>IFERROR(INDEX(HistoricalCrashData!$D$31:$D$39,MATCH(SafetyBenefitsCalc!$B181,HistoricalCrashData!$B$31:$B$39,0),1),0)</f>
        <v>0</v>
      </c>
      <c r="F113" s="499">
        <f>_xlfn.XLOOKUP(C113, ProjectSummary!$F$6:$F$20, ProjectSummary!$AE$6:$AE$20)</f>
        <v>0.5839399999999999</v>
      </c>
      <c r="G113" s="500">
        <f>_xlfn.XLOOKUP(C113, ProjectSummary!$F$6:$F$20, ProjectSummary!$S$6:$S$20)</f>
        <v>0</v>
      </c>
      <c r="H113" s="189">
        <f t="shared" si="16"/>
        <v>0</v>
      </c>
      <c r="I113" s="185">
        <f>($E113*(1+$G113)^(I$9-$E$88))*$F113*VMTCalc!J23</f>
        <v>0</v>
      </c>
      <c r="J113" s="185">
        <f>($E113*(1+$G113)^(J$9-$E$88))*$F113*VMTCalc!K23</f>
        <v>0</v>
      </c>
      <c r="K113" s="185">
        <f>($E113*(1+$G113)^(K$9-$E$88))*$F113*VMTCalc!L23</f>
        <v>0</v>
      </c>
      <c r="L113" s="185">
        <f>($E113*(1+$G113)^(L$9-$E$88))*$F113*VMTCalc!M23</f>
        <v>0</v>
      </c>
      <c r="M113" s="185">
        <f>($E113*(1+$G113)^(M$9-$E$88))*$F113*VMTCalc!N23</f>
        <v>0</v>
      </c>
      <c r="N113" s="185">
        <f>($E113*(1+$G113)^(N$9-$E$88))*$F113*VMTCalc!O23</f>
        <v>0</v>
      </c>
      <c r="O113" s="185">
        <f>($E113*(1+$G113)^(O$9-$E$88))*$F113*VMTCalc!P23</f>
        <v>0</v>
      </c>
      <c r="P113" s="185">
        <f>($E113*(1+$G113)^(P$9-$E$88))*$F113*VMTCalc!Q23</f>
        <v>0</v>
      </c>
      <c r="Q113" s="185">
        <f>($E113*(1+$G113)^(Q$9-$E$88))*$F113*VMTCalc!R23</f>
        <v>0</v>
      </c>
      <c r="R113" s="185">
        <f>($E113*(1+$G113)^(R$9-$E$88))*$F113*VMTCalc!S23</f>
        <v>0</v>
      </c>
      <c r="S113" s="185">
        <f>($E113*(1+$G113)^(S$9-$E$88))*$F113*VMTCalc!T23</f>
        <v>0</v>
      </c>
      <c r="T113" s="185">
        <f>($E113*(1+$G113)^(T$9-$E$88))*$F113*VMTCalc!U23</f>
        <v>0</v>
      </c>
      <c r="U113" s="185">
        <f>($E113*(1+$G113)^(U$9-$E$88))*$F113*VMTCalc!V23</f>
        <v>0</v>
      </c>
      <c r="V113" s="185">
        <f>($E113*(1+$G113)^(V$9-$E$88))*$F113*VMTCalc!W23</f>
        <v>0</v>
      </c>
      <c r="W113" s="185">
        <f>($E113*(1+$G113)^(W$9-$E$88))*$F113*VMTCalc!X23</f>
        <v>0</v>
      </c>
      <c r="X113" s="185">
        <f>($E113*(1+$G113)^(X$9-$E$88))*$F113*VMTCalc!Y23</f>
        <v>0</v>
      </c>
      <c r="Y113" s="185">
        <f>($E113*(1+$G113)^(Y$9-$E$88))*$F113*VMTCalc!Z23</f>
        <v>0</v>
      </c>
      <c r="Z113" s="185">
        <f>($E113*(1+$G113)^(Z$9-$E$88))*$F113*VMTCalc!AA23</f>
        <v>0</v>
      </c>
      <c r="AA113" s="185">
        <f>($E113*(1+$G113)^(AA$9-$E$88))*$F113*VMTCalc!AB23</f>
        <v>0</v>
      </c>
      <c r="AB113" s="185">
        <f>($E113*(1+$G113)^(AB$9-$E$88))*$F113*VMTCalc!AC23</f>
        <v>0</v>
      </c>
      <c r="AC113" s="185">
        <f>($E113*(1+$G113)^(AC$9-$E$88))*$F113*VMTCalc!AD23</f>
        <v>0</v>
      </c>
      <c r="AD113" s="185">
        <f>($E113*(1+$G113)^(AD$9-$E$88))*$F113*VMTCalc!AE23</f>
        <v>0</v>
      </c>
      <c r="AE113" s="185">
        <f>($E113*(1+$G113)^(AE$9-$E$88))*$F113*VMTCalc!AF23</f>
        <v>0</v>
      </c>
      <c r="AF113" s="185">
        <f>($E113*(1+$G113)^(AF$9-$E$88))*$F113*VMTCalc!AG23</f>
        <v>0</v>
      </c>
      <c r="AG113" s="185">
        <f>($E113*(1+$G113)^(AG$9-$E$88))*$F113*VMTCalc!AH23</f>
        <v>0</v>
      </c>
      <c r="AH113" s="185">
        <f>($E113*(1+$G113)^(AH$9-$E$88))*$F113*VMTCalc!AI23</f>
        <v>0</v>
      </c>
      <c r="AI113" s="185">
        <f>($E113*(1+$G113)^(AI$9-$E$88))*$F113*VMTCalc!AJ23</f>
        <v>0</v>
      </c>
      <c r="AJ113" s="185">
        <f>($E113*(1+$G113)^(AJ$9-$E$88))*$F113*VMTCalc!AK23</f>
        <v>0</v>
      </c>
      <c r="AK113" s="185">
        <f>($E113*(1+$G113)^(AK$9-$E$88))*$F113*VMTCalc!AL23</f>
        <v>0</v>
      </c>
      <c r="AL113" s="185">
        <f>($E113*(1+$G113)^(AL$9-$E$88))*$F113*VMTCalc!AM23</f>
        <v>0</v>
      </c>
      <c r="AM113" s="185">
        <f>($E113*(1+$G113)^(AM$9-$E$88))*$F113*VMTCalc!AN23</f>
        <v>0</v>
      </c>
      <c r="AN113" s="185">
        <f>($E113*(1+$G113)^(AN$9-$E$88))*$F113*VMTCalc!AO23</f>
        <v>0</v>
      </c>
      <c r="AO113" s="185">
        <f>($E113*(1+$G113)^(AO$9-$E$88))*$F113*VMTCalc!AP23</f>
        <v>0</v>
      </c>
      <c r="AP113" s="185">
        <f>($E113*(1+$G113)^(AP$9-$E$88))*$F113*VMTCalc!AQ23</f>
        <v>0</v>
      </c>
      <c r="AQ113" s="185">
        <f>($E113*(1+$G113)^(AQ$9-$E$88))*$F113*VMTCalc!AR23</f>
        <v>0</v>
      </c>
      <c r="AR113" s="185">
        <f>($E113*(1+$G113)^(AR$9-$E$88))*$F113*VMTCalc!AS23</f>
        <v>0</v>
      </c>
      <c r="AS113" s="185">
        <f>($E113*(1+$G113)^(AS$9-$E$88))*$F113*VMTCalc!AT23</f>
        <v>0</v>
      </c>
      <c r="AT113" s="185">
        <f>($E113*(1+$G113)^(AT$9-$E$88))*$F113*VMTCalc!AU23</f>
        <v>0</v>
      </c>
      <c r="AU113" s="185">
        <f>($E113*(1+$G113)^(AU$9-$E$88))*$F113*VMTCalc!AV23</f>
        <v>0</v>
      </c>
      <c r="AV113" s="185">
        <f>($E113*(1+$G113)^(AV$9-$E$88))*$F113*VMTCalc!AW23</f>
        <v>0</v>
      </c>
      <c r="AW113" s="185">
        <f>($E113*(1+$G113)^(AW$9-$E$88))*$F113*VMTCalc!AX23</f>
        <v>0</v>
      </c>
    </row>
    <row r="114" spans="1:49">
      <c r="A114" s="218" t="s">
        <v>198</v>
      </c>
      <c r="B114" s="767">
        <f t="shared" si="19"/>
        <v>890074</v>
      </c>
      <c r="C114" s="66" t="str">
        <f>INDEX(ProjectSummary!$C$6:$F$20,MATCH(B114,ProjectSummary!$C$6:$C$20,0),4)</f>
        <v>MONROE-ANSONVILLE ROAD</v>
      </c>
      <c r="D114" s="66"/>
      <c r="E114" s="498">
        <f>IFERROR(INDEX(HistoricalCrashData!$D$31:$D$39,MATCH(SafetyBenefitsCalc!$B182,HistoricalCrashData!$B$31:$B$39,0),1),0)</f>
        <v>0</v>
      </c>
      <c r="F114" s="499">
        <f>_xlfn.XLOOKUP(C114, ProjectSummary!$F$6:$F$20, ProjectSummary!$AE$6:$AE$20)</f>
        <v>0.42571999999999999</v>
      </c>
      <c r="G114" s="500">
        <f>_xlfn.XLOOKUP(C114, ProjectSummary!$F$6:$F$20, ProjectSummary!$S$6:$S$20)</f>
        <v>0</v>
      </c>
      <c r="H114" s="189">
        <f t="shared" si="16"/>
        <v>0</v>
      </c>
      <c r="I114" s="185">
        <f>($E114*(1+$G114)^(I$9-$E$88))*$F114*VMTCalc!J24</f>
        <v>0</v>
      </c>
      <c r="J114" s="185">
        <f>($E114*(1+$G114)^(J$9-$E$88))*$F114*VMTCalc!K24</f>
        <v>0</v>
      </c>
      <c r="K114" s="185">
        <f>($E114*(1+$G114)^(K$9-$E$88))*$F114*VMTCalc!L24</f>
        <v>0</v>
      </c>
      <c r="L114" s="185">
        <f>($E114*(1+$G114)^(L$9-$E$88))*$F114*VMTCalc!M24</f>
        <v>0</v>
      </c>
      <c r="M114" s="185">
        <f>($E114*(1+$G114)^(M$9-$E$88))*$F114*VMTCalc!N24</f>
        <v>0</v>
      </c>
      <c r="N114" s="185">
        <f>($E114*(1+$G114)^(N$9-$E$88))*$F114*VMTCalc!O24</f>
        <v>0</v>
      </c>
      <c r="O114" s="185">
        <f>($E114*(1+$G114)^(O$9-$E$88))*$F114*VMTCalc!P24</f>
        <v>0</v>
      </c>
      <c r="P114" s="185">
        <f>($E114*(1+$G114)^(P$9-$E$88))*$F114*VMTCalc!Q24</f>
        <v>0</v>
      </c>
      <c r="Q114" s="185">
        <f>($E114*(1+$G114)^(Q$9-$E$88))*$F114*VMTCalc!R24</f>
        <v>0</v>
      </c>
      <c r="R114" s="185">
        <f>($E114*(1+$G114)^(R$9-$E$88))*$F114*VMTCalc!S24</f>
        <v>0</v>
      </c>
      <c r="S114" s="185">
        <f>($E114*(1+$G114)^(S$9-$E$88))*$F114*VMTCalc!T24</f>
        <v>0</v>
      </c>
      <c r="T114" s="185">
        <f>($E114*(1+$G114)^(T$9-$E$88))*$F114*VMTCalc!U24</f>
        <v>0</v>
      </c>
      <c r="U114" s="185">
        <f>($E114*(1+$G114)^(U$9-$E$88))*$F114*VMTCalc!V24</f>
        <v>0</v>
      </c>
      <c r="V114" s="185">
        <f>($E114*(1+$G114)^(V$9-$E$88))*$F114*VMTCalc!W24</f>
        <v>0</v>
      </c>
      <c r="W114" s="185">
        <f>($E114*(1+$G114)^(W$9-$E$88))*$F114*VMTCalc!X24</f>
        <v>0</v>
      </c>
      <c r="X114" s="185">
        <f>($E114*(1+$G114)^(X$9-$E$88))*$F114*VMTCalc!Y24</f>
        <v>0</v>
      </c>
      <c r="Y114" s="185">
        <f>($E114*(1+$G114)^(Y$9-$E$88))*$F114*VMTCalc!Z24</f>
        <v>0</v>
      </c>
      <c r="Z114" s="185">
        <f>($E114*(1+$G114)^(Z$9-$E$88))*$F114*VMTCalc!AA24</f>
        <v>0</v>
      </c>
      <c r="AA114" s="185">
        <f>($E114*(1+$G114)^(AA$9-$E$88))*$F114*VMTCalc!AB24</f>
        <v>0</v>
      </c>
      <c r="AB114" s="185">
        <f>($E114*(1+$G114)^(AB$9-$E$88))*$F114*VMTCalc!AC24</f>
        <v>0</v>
      </c>
      <c r="AC114" s="185">
        <f>($E114*(1+$G114)^(AC$9-$E$88))*$F114*VMTCalc!AD24</f>
        <v>0</v>
      </c>
      <c r="AD114" s="185">
        <f>($E114*(1+$G114)^(AD$9-$E$88))*$F114*VMTCalc!AE24</f>
        <v>0</v>
      </c>
      <c r="AE114" s="185">
        <f>($E114*(1+$G114)^(AE$9-$E$88))*$F114*VMTCalc!AF24</f>
        <v>0</v>
      </c>
      <c r="AF114" s="185">
        <f>($E114*(1+$G114)^(AF$9-$E$88))*$F114*VMTCalc!AG24</f>
        <v>0</v>
      </c>
      <c r="AG114" s="185">
        <f>($E114*(1+$G114)^(AG$9-$E$88))*$F114*VMTCalc!AH24</f>
        <v>0</v>
      </c>
      <c r="AH114" s="185">
        <f>($E114*(1+$G114)^(AH$9-$E$88))*$F114*VMTCalc!AI24</f>
        <v>0</v>
      </c>
      <c r="AI114" s="185">
        <f>($E114*(1+$G114)^(AI$9-$E$88))*$F114*VMTCalc!AJ24</f>
        <v>0</v>
      </c>
      <c r="AJ114" s="185">
        <f>($E114*(1+$G114)^(AJ$9-$E$88))*$F114*VMTCalc!AK24</f>
        <v>0</v>
      </c>
      <c r="AK114" s="185">
        <f>($E114*(1+$G114)^(AK$9-$E$88))*$F114*VMTCalc!AL24</f>
        <v>0</v>
      </c>
      <c r="AL114" s="185">
        <f>($E114*(1+$G114)^(AL$9-$E$88))*$F114*VMTCalc!AM24</f>
        <v>0</v>
      </c>
      <c r="AM114" s="185">
        <f>($E114*(1+$G114)^(AM$9-$E$88))*$F114*VMTCalc!AN24</f>
        <v>0</v>
      </c>
      <c r="AN114" s="185">
        <f>($E114*(1+$G114)^(AN$9-$E$88))*$F114*VMTCalc!AO24</f>
        <v>0</v>
      </c>
      <c r="AO114" s="185">
        <f>($E114*(1+$G114)^(AO$9-$E$88))*$F114*VMTCalc!AP24</f>
        <v>0</v>
      </c>
      <c r="AP114" s="185">
        <f>($E114*(1+$G114)^(AP$9-$E$88))*$F114*VMTCalc!AQ24</f>
        <v>0</v>
      </c>
      <c r="AQ114" s="185">
        <f>($E114*(1+$G114)^(AQ$9-$E$88))*$F114*VMTCalc!AR24</f>
        <v>0</v>
      </c>
      <c r="AR114" s="185">
        <f>($E114*(1+$G114)^(AR$9-$E$88))*$F114*VMTCalc!AS24</f>
        <v>0</v>
      </c>
      <c r="AS114" s="185">
        <f>($E114*(1+$G114)^(AS$9-$E$88))*$F114*VMTCalc!AT24</f>
        <v>0</v>
      </c>
      <c r="AT114" s="185">
        <f>($E114*(1+$G114)^(AT$9-$E$88))*$F114*VMTCalc!AU24</f>
        <v>0</v>
      </c>
      <c r="AU114" s="185">
        <f>($E114*(1+$G114)^(AU$9-$E$88))*$F114*VMTCalc!AV24</f>
        <v>0</v>
      </c>
      <c r="AV114" s="185">
        <f>($E114*(1+$G114)^(AV$9-$E$88))*$F114*VMTCalc!AW24</f>
        <v>0</v>
      </c>
      <c r="AW114" s="185">
        <f>($E114*(1+$G114)^(AW$9-$E$88))*$F114*VMTCalc!AX24</f>
        <v>0</v>
      </c>
    </row>
    <row r="115" spans="1:49">
      <c r="A115" s="218" t="s">
        <v>198</v>
      </c>
      <c r="B115" s="767">
        <f t="shared" si="19"/>
        <v>890170</v>
      </c>
      <c r="C115" s="66" t="str">
        <f>INDEX(ProjectSummary!$C$6:$F$20,MATCH(B115,ProjectSummary!$C$6:$C$20,0),4)</f>
        <v>POTTERS ROAD</v>
      </c>
      <c r="D115" s="66"/>
      <c r="E115" s="498">
        <f>IFERROR(INDEX(HistoricalCrashData!$D$31:$D$39,MATCH(SafetyBenefitsCalc!$B183,HistoricalCrashData!$B$31:$B$39,0),1),0)</f>
        <v>0</v>
      </c>
      <c r="F115" s="499">
        <f>_xlfn.XLOOKUP(C115, ProjectSummary!$F$6:$F$20, ProjectSummary!$AE$6:$AE$20)</f>
        <v>0.5839399999999999</v>
      </c>
      <c r="G115" s="500">
        <f>_xlfn.XLOOKUP(C115, ProjectSummary!$F$6:$F$20, ProjectSummary!$S$6:$S$20)</f>
        <v>0</v>
      </c>
      <c r="H115" s="189">
        <f t="shared" si="16"/>
        <v>0</v>
      </c>
      <c r="I115" s="185">
        <f>($E115*(1+$G115)^(I$9-$E$88))*$F115*VMTCalc!J25</f>
        <v>0</v>
      </c>
      <c r="J115" s="185">
        <f>($E115*(1+$G115)^(J$9-$E$88))*$F115*VMTCalc!K25</f>
        <v>0</v>
      </c>
      <c r="K115" s="185">
        <f>($E115*(1+$G115)^(K$9-$E$88))*$F115*VMTCalc!L25</f>
        <v>0</v>
      </c>
      <c r="L115" s="185">
        <f>($E115*(1+$G115)^(L$9-$E$88))*$F115*VMTCalc!M25</f>
        <v>0</v>
      </c>
      <c r="M115" s="185">
        <f>($E115*(1+$G115)^(M$9-$E$88))*$F115*VMTCalc!N25</f>
        <v>0</v>
      </c>
      <c r="N115" s="185">
        <f>($E115*(1+$G115)^(N$9-$E$88))*$F115*VMTCalc!O25</f>
        <v>0</v>
      </c>
      <c r="O115" s="185">
        <f>($E115*(1+$G115)^(O$9-$E$88))*$F115*VMTCalc!P25</f>
        <v>0</v>
      </c>
      <c r="P115" s="185">
        <f>($E115*(1+$G115)^(P$9-$E$88))*$F115*VMTCalc!Q25</f>
        <v>0</v>
      </c>
      <c r="Q115" s="185">
        <f>($E115*(1+$G115)^(Q$9-$E$88))*$F115*VMTCalc!R25</f>
        <v>0</v>
      </c>
      <c r="R115" s="185">
        <f>($E115*(1+$G115)^(R$9-$E$88))*$F115*VMTCalc!S25</f>
        <v>0</v>
      </c>
      <c r="S115" s="185">
        <f>($E115*(1+$G115)^(S$9-$E$88))*$F115*VMTCalc!T25</f>
        <v>0</v>
      </c>
      <c r="T115" s="185">
        <f>($E115*(1+$G115)^(T$9-$E$88))*$F115*VMTCalc!U25</f>
        <v>0</v>
      </c>
      <c r="U115" s="185">
        <f>($E115*(1+$G115)^(U$9-$E$88))*$F115*VMTCalc!V25</f>
        <v>0</v>
      </c>
      <c r="V115" s="185">
        <f>($E115*(1+$G115)^(V$9-$E$88))*$F115*VMTCalc!W25</f>
        <v>0</v>
      </c>
      <c r="W115" s="185">
        <f>($E115*(1+$G115)^(W$9-$E$88))*$F115*VMTCalc!X25</f>
        <v>0</v>
      </c>
      <c r="X115" s="185">
        <f>($E115*(1+$G115)^(X$9-$E$88))*$F115*VMTCalc!Y25</f>
        <v>0</v>
      </c>
      <c r="Y115" s="185">
        <f>($E115*(1+$G115)^(Y$9-$E$88))*$F115*VMTCalc!Z25</f>
        <v>0</v>
      </c>
      <c r="Z115" s="185">
        <f>($E115*(1+$G115)^(Z$9-$E$88))*$F115*VMTCalc!AA25</f>
        <v>0</v>
      </c>
      <c r="AA115" s="185">
        <f>($E115*(1+$G115)^(AA$9-$E$88))*$F115*VMTCalc!AB25</f>
        <v>0</v>
      </c>
      <c r="AB115" s="185">
        <f>($E115*(1+$G115)^(AB$9-$E$88))*$F115*VMTCalc!AC25</f>
        <v>0</v>
      </c>
      <c r="AC115" s="185">
        <f>($E115*(1+$G115)^(AC$9-$E$88))*$F115*VMTCalc!AD25</f>
        <v>0</v>
      </c>
      <c r="AD115" s="185">
        <f>($E115*(1+$G115)^(AD$9-$E$88))*$F115*VMTCalc!AE25</f>
        <v>0</v>
      </c>
      <c r="AE115" s="185">
        <f>($E115*(1+$G115)^(AE$9-$E$88))*$F115*VMTCalc!AF25</f>
        <v>0</v>
      </c>
      <c r="AF115" s="185">
        <f>($E115*(1+$G115)^(AF$9-$E$88))*$F115*VMTCalc!AG25</f>
        <v>0</v>
      </c>
      <c r="AG115" s="185">
        <f>($E115*(1+$G115)^(AG$9-$E$88))*$F115*VMTCalc!AH25</f>
        <v>0</v>
      </c>
      <c r="AH115" s="185">
        <f>($E115*(1+$G115)^(AH$9-$E$88))*$F115*VMTCalc!AI25</f>
        <v>0</v>
      </c>
      <c r="AI115" s="185">
        <f>($E115*(1+$G115)^(AI$9-$E$88))*$F115*VMTCalc!AJ25</f>
        <v>0</v>
      </c>
      <c r="AJ115" s="185">
        <f>($E115*(1+$G115)^(AJ$9-$E$88))*$F115*VMTCalc!AK25</f>
        <v>0</v>
      </c>
      <c r="AK115" s="185">
        <f>($E115*(1+$G115)^(AK$9-$E$88))*$F115*VMTCalc!AL25</f>
        <v>0</v>
      </c>
      <c r="AL115" s="185">
        <f>($E115*(1+$G115)^(AL$9-$E$88))*$F115*VMTCalc!AM25</f>
        <v>0</v>
      </c>
      <c r="AM115" s="185">
        <f>($E115*(1+$G115)^(AM$9-$E$88))*$F115*VMTCalc!AN25</f>
        <v>0</v>
      </c>
      <c r="AN115" s="185">
        <f>($E115*(1+$G115)^(AN$9-$E$88))*$F115*VMTCalc!AO25</f>
        <v>0</v>
      </c>
      <c r="AO115" s="185">
        <f>($E115*(1+$G115)^(AO$9-$E$88))*$F115*VMTCalc!AP25</f>
        <v>0</v>
      </c>
      <c r="AP115" s="185">
        <f>($E115*(1+$G115)^(AP$9-$E$88))*$F115*VMTCalc!AQ25</f>
        <v>0</v>
      </c>
      <c r="AQ115" s="185">
        <f>($E115*(1+$G115)^(AQ$9-$E$88))*$F115*VMTCalc!AR25</f>
        <v>0</v>
      </c>
      <c r="AR115" s="185">
        <f>($E115*(1+$G115)^(AR$9-$E$88))*$F115*VMTCalc!AS25</f>
        <v>0</v>
      </c>
      <c r="AS115" s="185">
        <f>($E115*(1+$G115)^(AS$9-$E$88))*$F115*VMTCalc!AT25</f>
        <v>0</v>
      </c>
      <c r="AT115" s="185">
        <f>($E115*(1+$G115)^(AT$9-$E$88))*$F115*VMTCalc!AU25</f>
        <v>0</v>
      </c>
      <c r="AU115" s="185">
        <f>($E115*(1+$G115)^(AU$9-$E$88))*$F115*VMTCalc!AV25</f>
        <v>0</v>
      </c>
      <c r="AV115" s="185">
        <f>($E115*(1+$G115)^(AV$9-$E$88))*$F115*VMTCalc!AW25</f>
        <v>0</v>
      </c>
      <c r="AW115" s="185">
        <f>($E115*(1+$G115)^(AW$9-$E$88))*$F115*VMTCalc!AX25</f>
        <v>0</v>
      </c>
    </row>
    <row r="116" spans="1:49">
      <c r="A116" s="218" t="s">
        <v>198</v>
      </c>
      <c r="B116" s="767">
        <f t="shared" si="19"/>
        <v>890312</v>
      </c>
      <c r="C116" s="66" t="str">
        <f>INDEX(ProjectSummary!$C$6:$F$20,MATCH(B116,ProjectSummary!$C$6:$C$20,0),4)</f>
        <v>SHANNON ROAD</v>
      </c>
      <c r="D116" s="66"/>
      <c r="E116" s="498">
        <f>IFERROR(INDEX(HistoricalCrashData!$D$31:$D$39,MATCH(SafetyBenefitsCalc!$B184,HistoricalCrashData!$B$31:$B$39,0),1),0)</f>
        <v>0</v>
      </c>
      <c r="F116" s="499">
        <f>_xlfn.XLOOKUP(C116, ProjectSummary!$F$6:$F$20, ProjectSummary!$AE$6:$AE$20)</f>
        <v>0.42571999999999999</v>
      </c>
      <c r="G116" s="500">
        <f>_xlfn.XLOOKUP(C116, ProjectSummary!$F$6:$F$20, ProjectSummary!$S$6:$S$20)</f>
        <v>0</v>
      </c>
      <c r="H116" s="189">
        <f t="shared" si="16"/>
        <v>0</v>
      </c>
      <c r="I116" s="185">
        <f>($E116*(1+$G116)^(I$9-$E$88))*$F116*VMTCalc!J26</f>
        <v>0</v>
      </c>
      <c r="J116" s="185">
        <f>($E116*(1+$G116)^(J$9-$E$88))*$F116*VMTCalc!K26</f>
        <v>0</v>
      </c>
      <c r="K116" s="185">
        <f>($E116*(1+$G116)^(K$9-$E$88))*$F116*VMTCalc!L26</f>
        <v>0</v>
      </c>
      <c r="L116" s="185">
        <f>($E116*(1+$G116)^(L$9-$E$88))*$F116*VMTCalc!M26</f>
        <v>0</v>
      </c>
      <c r="M116" s="185">
        <f>($E116*(1+$G116)^(M$9-$E$88))*$F116*VMTCalc!N26</f>
        <v>0</v>
      </c>
      <c r="N116" s="185">
        <f>($E116*(1+$G116)^(N$9-$E$88))*$F116*VMTCalc!O26</f>
        <v>0</v>
      </c>
      <c r="O116" s="185">
        <f>($E116*(1+$G116)^(O$9-$E$88))*$F116*VMTCalc!P26</f>
        <v>0</v>
      </c>
      <c r="P116" s="185">
        <f>($E116*(1+$G116)^(P$9-$E$88))*$F116*VMTCalc!Q26</f>
        <v>0</v>
      </c>
      <c r="Q116" s="185">
        <f>($E116*(1+$G116)^(Q$9-$E$88))*$F116*VMTCalc!R26</f>
        <v>0</v>
      </c>
      <c r="R116" s="185">
        <f>($E116*(1+$G116)^(R$9-$E$88))*$F116*VMTCalc!S26</f>
        <v>0</v>
      </c>
      <c r="S116" s="185">
        <f>($E116*(1+$G116)^(S$9-$E$88))*$F116*VMTCalc!T26</f>
        <v>0</v>
      </c>
      <c r="T116" s="185">
        <f>($E116*(1+$G116)^(T$9-$E$88))*$F116*VMTCalc!U26</f>
        <v>0</v>
      </c>
      <c r="U116" s="185">
        <f>($E116*(1+$G116)^(U$9-$E$88))*$F116*VMTCalc!V26</f>
        <v>0</v>
      </c>
      <c r="V116" s="185">
        <f>($E116*(1+$G116)^(V$9-$E$88))*$F116*VMTCalc!W26</f>
        <v>0</v>
      </c>
      <c r="W116" s="185">
        <f>($E116*(1+$G116)^(W$9-$E$88))*$F116*VMTCalc!X26</f>
        <v>0</v>
      </c>
      <c r="X116" s="185">
        <f>($E116*(1+$G116)^(X$9-$E$88))*$F116*VMTCalc!Y26</f>
        <v>0</v>
      </c>
      <c r="Y116" s="185">
        <f>($E116*(1+$G116)^(Y$9-$E$88))*$F116*VMTCalc!Z26</f>
        <v>0</v>
      </c>
      <c r="Z116" s="185">
        <f>($E116*(1+$G116)^(Z$9-$E$88))*$F116*VMTCalc!AA26</f>
        <v>0</v>
      </c>
      <c r="AA116" s="185">
        <f>($E116*(1+$G116)^(AA$9-$E$88))*$F116*VMTCalc!AB26</f>
        <v>0</v>
      </c>
      <c r="AB116" s="185">
        <f>($E116*(1+$G116)^(AB$9-$E$88))*$F116*VMTCalc!AC26</f>
        <v>0</v>
      </c>
      <c r="AC116" s="185">
        <f>($E116*(1+$G116)^(AC$9-$E$88))*$F116*VMTCalc!AD26</f>
        <v>0</v>
      </c>
      <c r="AD116" s="185">
        <f>($E116*(1+$G116)^(AD$9-$E$88))*$F116*VMTCalc!AE26</f>
        <v>0</v>
      </c>
      <c r="AE116" s="185">
        <f>($E116*(1+$G116)^(AE$9-$E$88))*$F116*VMTCalc!AF26</f>
        <v>0</v>
      </c>
      <c r="AF116" s="185">
        <f>($E116*(1+$G116)^(AF$9-$E$88))*$F116*VMTCalc!AG26</f>
        <v>0</v>
      </c>
      <c r="AG116" s="185">
        <f>($E116*(1+$G116)^(AG$9-$E$88))*$F116*VMTCalc!AH26</f>
        <v>0</v>
      </c>
      <c r="AH116" s="185">
        <f>($E116*(1+$G116)^(AH$9-$E$88))*$F116*VMTCalc!AI26</f>
        <v>0</v>
      </c>
      <c r="AI116" s="185">
        <f>($E116*(1+$G116)^(AI$9-$E$88))*$F116*VMTCalc!AJ26</f>
        <v>0</v>
      </c>
      <c r="AJ116" s="185">
        <f>($E116*(1+$G116)^(AJ$9-$E$88))*$F116*VMTCalc!AK26</f>
        <v>0</v>
      </c>
      <c r="AK116" s="185">
        <f>($E116*(1+$G116)^(AK$9-$E$88))*$F116*VMTCalc!AL26</f>
        <v>0</v>
      </c>
      <c r="AL116" s="185">
        <f>($E116*(1+$G116)^(AL$9-$E$88))*$F116*VMTCalc!AM26</f>
        <v>0</v>
      </c>
      <c r="AM116" s="185">
        <f>($E116*(1+$G116)^(AM$9-$E$88))*$F116*VMTCalc!AN26</f>
        <v>0</v>
      </c>
      <c r="AN116" s="185">
        <f>($E116*(1+$G116)^(AN$9-$E$88))*$F116*VMTCalc!AO26</f>
        <v>0</v>
      </c>
      <c r="AO116" s="185">
        <f>($E116*(1+$G116)^(AO$9-$E$88))*$F116*VMTCalc!AP26</f>
        <v>0</v>
      </c>
      <c r="AP116" s="185">
        <f>($E116*(1+$G116)^(AP$9-$E$88))*$F116*VMTCalc!AQ26</f>
        <v>0</v>
      </c>
      <c r="AQ116" s="185">
        <f>($E116*(1+$G116)^(AQ$9-$E$88))*$F116*VMTCalc!AR26</f>
        <v>0</v>
      </c>
      <c r="AR116" s="185">
        <f>($E116*(1+$G116)^(AR$9-$E$88))*$F116*VMTCalc!AS26</f>
        <v>0</v>
      </c>
      <c r="AS116" s="185">
        <f>($E116*(1+$G116)^(AS$9-$E$88))*$F116*VMTCalc!AT26</f>
        <v>0</v>
      </c>
      <c r="AT116" s="185">
        <f>($E116*(1+$G116)^(AT$9-$E$88))*$F116*VMTCalc!AU26</f>
        <v>0</v>
      </c>
      <c r="AU116" s="185">
        <f>($E116*(1+$G116)^(AU$9-$E$88))*$F116*VMTCalc!AV26</f>
        <v>0</v>
      </c>
      <c r="AV116" s="185">
        <f>($E116*(1+$G116)^(AV$9-$E$88))*$F116*VMTCalc!AW26</f>
        <v>0</v>
      </c>
      <c r="AW116" s="185">
        <f>($E116*(1+$G116)^(AW$9-$E$88))*$F116*VMTCalc!AX26</f>
        <v>0</v>
      </c>
    </row>
    <row r="117" spans="1:49">
      <c r="A117" s="218" t="s">
        <v>198</v>
      </c>
      <c r="B117" s="767">
        <f t="shared" si="19"/>
        <v>890144</v>
      </c>
      <c r="C117" s="66" t="str">
        <f>INDEX(ProjectSummary!$C$6:$F$20,MATCH(B117,ProjectSummary!$C$6:$C$20,0),4)</f>
        <v>STACK ROAD</v>
      </c>
      <c r="D117" s="66"/>
      <c r="E117" s="498">
        <f>IFERROR(INDEX(HistoricalCrashData!$D$31:$D$39,MATCH(SafetyBenefitsCalc!$B185,HistoricalCrashData!$B$31:$B$39,0),1),0)</f>
        <v>0</v>
      </c>
      <c r="F117" s="499">
        <f>_xlfn.XLOOKUP(C117, ProjectSummary!$F$6:$F$20, ProjectSummary!$AE$6:$AE$20)</f>
        <v>0.42571999999999999</v>
      </c>
      <c r="G117" s="500">
        <f>_xlfn.XLOOKUP(C117, ProjectSummary!$F$6:$F$20, ProjectSummary!$S$6:$S$20)</f>
        <v>0</v>
      </c>
      <c r="H117" s="189">
        <f t="shared" si="16"/>
        <v>0</v>
      </c>
      <c r="I117" s="185">
        <f>($E117*(1+$G117)^(I$9-$E$88))*$F117*VMTCalc!J27</f>
        <v>0</v>
      </c>
      <c r="J117" s="185">
        <f>($E117*(1+$G117)^(J$9-$E$88))*$F117*VMTCalc!K27</f>
        <v>0</v>
      </c>
      <c r="K117" s="185">
        <f>($E117*(1+$G117)^(K$9-$E$88))*$F117*VMTCalc!L27</f>
        <v>0</v>
      </c>
      <c r="L117" s="185">
        <f>($E117*(1+$G117)^(L$9-$E$88))*$F117*VMTCalc!M27</f>
        <v>0</v>
      </c>
      <c r="M117" s="185">
        <f>($E117*(1+$G117)^(M$9-$E$88))*$F117*VMTCalc!N27</f>
        <v>0</v>
      </c>
      <c r="N117" s="185">
        <f>($E117*(1+$G117)^(N$9-$E$88))*$F117*VMTCalc!O27</f>
        <v>0</v>
      </c>
      <c r="O117" s="185">
        <f>($E117*(1+$G117)^(O$9-$E$88))*$F117*VMTCalc!P27</f>
        <v>0</v>
      </c>
      <c r="P117" s="185">
        <f>($E117*(1+$G117)^(P$9-$E$88))*$F117*VMTCalc!Q27</f>
        <v>0</v>
      </c>
      <c r="Q117" s="185">
        <f>($E117*(1+$G117)^(Q$9-$E$88))*$F117*VMTCalc!R27</f>
        <v>0</v>
      </c>
      <c r="R117" s="185">
        <f>($E117*(1+$G117)^(R$9-$E$88))*$F117*VMTCalc!S27</f>
        <v>0</v>
      </c>
      <c r="S117" s="185">
        <f>($E117*(1+$G117)^(S$9-$E$88))*$F117*VMTCalc!T27</f>
        <v>0</v>
      </c>
      <c r="T117" s="185">
        <f>($E117*(1+$G117)^(T$9-$E$88))*$F117*VMTCalc!U27</f>
        <v>0</v>
      </c>
      <c r="U117" s="185">
        <f>($E117*(1+$G117)^(U$9-$E$88))*$F117*VMTCalc!V27</f>
        <v>0</v>
      </c>
      <c r="V117" s="185">
        <f>($E117*(1+$G117)^(V$9-$E$88))*$F117*VMTCalc!W27</f>
        <v>0</v>
      </c>
      <c r="W117" s="185">
        <f>($E117*(1+$G117)^(W$9-$E$88))*$F117*VMTCalc!X27</f>
        <v>0</v>
      </c>
      <c r="X117" s="185">
        <f>($E117*(1+$G117)^(X$9-$E$88))*$F117*VMTCalc!Y27</f>
        <v>0</v>
      </c>
      <c r="Y117" s="185">
        <f>($E117*(1+$G117)^(Y$9-$E$88))*$F117*VMTCalc!Z27</f>
        <v>0</v>
      </c>
      <c r="Z117" s="185">
        <f>($E117*(1+$G117)^(Z$9-$E$88))*$F117*VMTCalc!AA27</f>
        <v>0</v>
      </c>
      <c r="AA117" s="185">
        <f>($E117*(1+$G117)^(AA$9-$E$88))*$F117*VMTCalc!AB27</f>
        <v>0</v>
      </c>
      <c r="AB117" s="185">
        <f>($E117*(1+$G117)^(AB$9-$E$88))*$F117*VMTCalc!AC27</f>
        <v>0</v>
      </c>
      <c r="AC117" s="185">
        <f>($E117*(1+$G117)^(AC$9-$E$88))*$F117*VMTCalc!AD27</f>
        <v>0</v>
      </c>
      <c r="AD117" s="185">
        <f>($E117*(1+$G117)^(AD$9-$E$88))*$F117*VMTCalc!AE27</f>
        <v>0</v>
      </c>
      <c r="AE117" s="185">
        <f>($E117*(1+$G117)^(AE$9-$E$88))*$F117*VMTCalc!AF27</f>
        <v>0</v>
      </c>
      <c r="AF117" s="185">
        <f>($E117*(1+$G117)^(AF$9-$E$88))*$F117*VMTCalc!AG27</f>
        <v>0</v>
      </c>
      <c r="AG117" s="185">
        <f>($E117*(1+$G117)^(AG$9-$E$88))*$F117*VMTCalc!AH27</f>
        <v>0</v>
      </c>
      <c r="AH117" s="185">
        <f>($E117*(1+$G117)^(AH$9-$E$88))*$F117*VMTCalc!AI27</f>
        <v>0</v>
      </c>
      <c r="AI117" s="185">
        <f>($E117*(1+$G117)^(AI$9-$E$88))*$F117*VMTCalc!AJ27</f>
        <v>0</v>
      </c>
      <c r="AJ117" s="185">
        <f>($E117*(1+$G117)^(AJ$9-$E$88))*$F117*VMTCalc!AK27</f>
        <v>0</v>
      </c>
      <c r="AK117" s="185">
        <f>($E117*(1+$G117)^(AK$9-$E$88))*$F117*VMTCalc!AL27</f>
        <v>0</v>
      </c>
      <c r="AL117" s="185">
        <f>($E117*(1+$G117)^(AL$9-$E$88))*$F117*VMTCalc!AM27</f>
        <v>0</v>
      </c>
      <c r="AM117" s="185">
        <f>($E117*(1+$G117)^(AM$9-$E$88))*$F117*VMTCalc!AN27</f>
        <v>0</v>
      </c>
      <c r="AN117" s="185">
        <f>($E117*(1+$G117)^(AN$9-$E$88))*$F117*VMTCalc!AO27</f>
        <v>0</v>
      </c>
      <c r="AO117" s="185">
        <f>($E117*(1+$G117)^(AO$9-$E$88))*$F117*VMTCalc!AP27</f>
        <v>0</v>
      </c>
      <c r="AP117" s="185">
        <f>($E117*(1+$G117)^(AP$9-$E$88))*$F117*VMTCalc!AQ27</f>
        <v>0</v>
      </c>
      <c r="AQ117" s="185">
        <f>($E117*(1+$G117)^(AQ$9-$E$88))*$F117*VMTCalc!AR27</f>
        <v>0</v>
      </c>
      <c r="AR117" s="185">
        <f>($E117*(1+$G117)^(AR$9-$E$88))*$F117*VMTCalc!AS27</f>
        <v>0</v>
      </c>
      <c r="AS117" s="185">
        <f>($E117*(1+$G117)^(AS$9-$E$88))*$F117*VMTCalc!AT27</f>
        <v>0</v>
      </c>
      <c r="AT117" s="185">
        <f>($E117*(1+$G117)^(AT$9-$E$88))*$F117*VMTCalc!AU27</f>
        <v>0</v>
      </c>
      <c r="AU117" s="185">
        <f>($E117*(1+$G117)^(AU$9-$E$88))*$F117*VMTCalc!AV27</f>
        <v>0</v>
      </c>
      <c r="AV117" s="185">
        <f>($E117*(1+$G117)^(AV$9-$E$88))*$F117*VMTCalc!AW27</f>
        <v>0</v>
      </c>
      <c r="AW117" s="185">
        <f>($E117*(1+$G117)^(AW$9-$E$88))*$F117*VMTCalc!AX27</f>
        <v>0</v>
      </c>
    </row>
    <row r="118" spans="1:49">
      <c r="A118" s="66">
        <v>1</v>
      </c>
      <c r="B118" s="767">
        <f t="shared" si="19"/>
        <v>890067</v>
      </c>
      <c r="C118" s="66" t="str">
        <f>INDEX(ProjectSummary!$C$6:$F$20,MATCH(B118,ProjectSummary!$C$6:$C$20,0),4)</f>
        <v>AUSTIN GROVE CHURCH ROAD</v>
      </c>
      <c r="D118" s="66"/>
      <c r="E118" s="498">
        <f>IFERROR(INDEX(HistoricalCrashData!$D$31:$D$39,MATCH(SafetyBenefitsCalc!$B186,HistoricalCrashData!$B$31:$B$39,0),1),0)</f>
        <v>0</v>
      </c>
      <c r="F118" s="499">
        <f>_xlfn.XLOOKUP(C118, ProjectSummary!$F$6:$F$20, ProjectSummary!$AE$6:$AE$20)</f>
        <v>0.42571999999999999</v>
      </c>
      <c r="G118" s="500">
        <f>_xlfn.XLOOKUP(C118, ProjectSummary!$F$6:$F$20, ProjectSummary!$S$6:$S$20)</f>
        <v>0</v>
      </c>
      <c r="H118" s="189">
        <f t="shared" si="16"/>
        <v>0</v>
      </c>
      <c r="I118" s="185">
        <f>($E118*(1+$G118)^(I$9-$E$88))*$F118*VMTCalc!J28</f>
        <v>0</v>
      </c>
      <c r="J118" s="185">
        <f>($E118*(1+$G118)^(J$9-$E$88))*$F118*VMTCalc!K28</f>
        <v>0</v>
      </c>
      <c r="K118" s="185">
        <f>($E118*(1+$G118)^(K$9-$E$88))*$F118*VMTCalc!L28</f>
        <v>0</v>
      </c>
      <c r="L118" s="185">
        <f>($E118*(1+$G118)^(L$9-$E$88))*$F118*VMTCalc!M28</f>
        <v>0</v>
      </c>
      <c r="M118" s="185">
        <f>($E118*(1+$G118)^(M$9-$E$88))*$F118*VMTCalc!N28</f>
        <v>0</v>
      </c>
      <c r="N118" s="185">
        <f>($E118*(1+$G118)^(N$9-$E$88))*$F118*VMTCalc!O28</f>
        <v>0</v>
      </c>
      <c r="O118" s="185">
        <f>($E118*(1+$G118)^(O$9-$E$88))*$F118*VMTCalc!P28</f>
        <v>0</v>
      </c>
      <c r="P118" s="185">
        <f>($E118*(1+$G118)^(P$9-$E$88))*$F118*VMTCalc!Q28</f>
        <v>0</v>
      </c>
      <c r="Q118" s="185">
        <f>($E118*(1+$G118)^(Q$9-$E$88))*$F118*VMTCalc!R28</f>
        <v>0</v>
      </c>
      <c r="R118" s="185">
        <f>($E118*(1+$G118)^(R$9-$E$88))*$F118*VMTCalc!S28</f>
        <v>0</v>
      </c>
      <c r="S118" s="185">
        <f>($E118*(1+$G118)^(S$9-$E$88))*$F118*VMTCalc!T28</f>
        <v>0</v>
      </c>
      <c r="T118" s="185">
        <f>($E118*(1+$G118)^(T$9-$E$88))*$F118*VMTCalc!U28</f>
        <v>0</v>
      </c>
      <c r="U118" s="185">
        <f>($E118*(1+$G118)^(U$9-$E$88))*$F118*VMTCalc!V28</f>
        <v>0</v>
      </c>
      <c r="V118" s="185">
        <f>($E118*(1+$G118)^(V$9-$E$88))*$F118*VMTCalc!W28</f>
        <v>0</v>
      </c>
      <c r="W118" s="185">
        <f>($E118*(1+$G118)^(W$9-$E$88))*$F118*VMTCalc!X28</f>
        <v>0</v>
      </c>
      <c r="X118" s="185">
        <f>($E118*(1+$G118)^(X$9-$E$88))*$F118*VMTCalc!Y28</f>
        <v>0</v>
      </c>
      <c r="Y118" s="185">
        <f>($E118*(1+$G118)^(Y$9-$E$88))*$F118*VMTCalc!Z28</f>
        <v>0</v>
      </c>
      <c r="Z118" s="185">
        <f>($E118*(1+$G118)^(Z$9-$E$88))*$F118*VMTCalc!AA28</f>
        <v>0</v>
      </c>
      <c r="AA118" s="185">
        <f>($E118*(1+$G118)^(AA$9-$E$88))*$F118*VMTCalc!AB28</f>
        <v>0</v>
      </c>
      <c r="AB118" s="185">
        <f>($E118*(1+$G118)^(AB$9-$E$88))*$F118*VMTCalc!AC28</f>
        <v>0</v>
      </c>
      <c r="AC118" s="185">
        <f>($E118*(1+$G118)^(AC$9-$E$88))*$F118*VMTCalc!AD28</f>
        <v>0</v>
      </c>
      <c r="AD118" s="185">
        <f>($E118*(1+$G118)^(AD$9-$E$88))*$F118*VMTCalc!AE28</f>
        <v>0</v>
      </c>
      <c r="AE118" s="185">
        <f>($E118*(1+$G118)^(AE$9-$E$88))*$F118*VMTCalc!AF28</f>
        <v>0</v>
      </c>
      <c r="AF118" s="185">
        <f>($E118*(1+$G118)^(AF$9-$E$88))*$F118*VMTCalc!AG28</f>
        <v>0</v>
      </c>
      <c r="AG118" s="185">
        <f>($E118*(1+$G118)^(AG$9-$E$88))*$F118*VMTCalc!AH28</f>
        <v>0</v>
      </c>
      <c r="AH118" s="185">
        <f>($E118*(1+$G118)^(AH$9-$E$88))*$F118*VMTCalc!AI28</f>
        <v>0</v>
      </c>
      <c r="AI118" s="185">
        <f>($E118*(1+$G118)^(AI$9-$E$88))*$F118*VMTCalc!AJ28</f>
        <v>0</v>
      </c>
      <c r="AJ118" s="185">
        <f>($E118*(1+$G118)^(AJ$9-$E$88))*$F118*VMTCalc!AK28</f>
        <v>0</v>
      </c>
      <c r="AK118" s="185">
        <f>($E118*(1+$G118)^(AK$9-$E$88))*$F118*VMTCalc!AL28</f>
        <v>0</v>
      </c>
      <c r="AL118" s="185">
        <f>($E118*(1+$G118)^(AL$9-$E$88))*$F118*VMTCalc!AM28</f>
        <v>0</v>
      </c>
      <c r="AM118" s="185">
        <f>($E118*(1+$G118)^(AM$9-$E$88))*$F118*VMTCalc!AN28</f>
        <v>0</v>
      </c>
      <c r="AN118" s="185">
        <f>($E118*(1+$G118)^(AN$9-$E$88))*$F118*VMTCalc!AO28</f>
        <v>0</v>
      </c>
      <c r="AO118" s="185">
        <f>($E118*(1+$G118)^(AO$9-$E$88))*$F118*VMTCalc!AP28</f>
        <v>0</v>
      </c>
      <c r="AP118" s="185">
        <f>($E118*(1+$G118)^(AP$9-$E$88))*$F118*VMTCalc!AQ28</f>
        <v>0</v>
      </c>
      <c r="AQ118" s="185">
        <f>($E118*(1+$G118)^(AQ$9-$E$88))*$F118*VMTCalc!AR28</f>
        <v>0</v>
      </c>
      <c r="AR118" s="185">
        <f>($E118*(1+$G118)^(AR$9-$E$88))*$F118*VMTCalc!AS28</f>
        <v>0</v>
      </c>
      <c r="AS118" s="185">
        <f>($E118*(1+$G118)^(AS$9-$E$88))*$F118*VMTCalc!AT28</f>
        <v>0</v>
      </c>
      <c r="AT118" s="185">
        <f>($E118*(1+$G118)^(AT$9-$E$88))*$F118*VMTCalc!AU28</f>
        <v>0</v>
      </c>
      <c r="AU118" s="185">
        <f>($E118*(1+$G118)^(AU$9-$E$88))*$F118*VMTCalc!AV28</f>
        <v>0</v>
      </c>
      <c r="AV118" s="185">
        <f>($E118*(1+$G118)^(AV$9-$E$88))*$F118*VMTCalc!AW28</f>
        <v>0</v>
      </c>
      <c r="AW118" s="185">
        <f>($E118*(1+$G118)^(AW$9-$E$88))*$F118*VMTCalc!AX28</f>
        <v>0</v>
      </c>
    </row>
    <row r="119" spans="1:49">
      <c r="A119" s="66">
        <v>1</v>
      </c>
      <c r="B119" s="767">
        <f t="shared" si="19"/>
        <v>830012</v>
      </c>
      <c r="C119" s="66" t="str">
        <f>INDEX(ProjectSummary!$C$6:$F$20,MATCH(B119,ProjectSummary!$C$6:$C$20,0),4)</f>
        <v>MOUNTAIN CREEK ROAD</v>
      </c>
      <c r="D119" s="66"/>
      <c r="E119" s="498">
        <f>IFERROR(INDEX(HistoricalCrashData!$D$31:$D$39,MATCH(SafetyBenefitsCalc!$B187,HistoricalCrashData!$B$31:$B$39,0),1),0)</f>
        <v>0</v>
      </c>
      <c r="F119" s="499">
        <f>_xlfn.XLOOKUP(C119, ProjectSummary!$F$6:$F$20, ProjectSummary!$AE$6:$AE$20)</f>
        <v>0.42571999999999999</v>
      </c>
      <c r="G119" s="500">
        <f>_xlfn.XLOOKUP(C119, ProjectSummary!$F$6:$F$20, ProjectSummary!$S$6:$S$20)</f>
        <v>0</v>
      </c>
      <c r="H119" s="189">
        <f t="shared" si="16"/>
        <v>0</v>
      </c>
      <c r="I119" s="185">
        <f>($E119*(1+$G119)^(I$9-$E$88))*$F119*VMTCalc!J29</f>
        <v>0</v>
      </c>
      <c r="J119" s="185">
        <f>($E119*(1+$G119)^(J$9-$E$88))*$F119*VMTCalc!K29</f>
        <v>0</v>
      </c>
      <c r="K119" s="185">
        <f>($E119*(1+$G119)^(K$9-$E$88))*$F119*VMTCalc!L29</f>
        <v>0</v>
      </c>
      <c r="L119" s="185">
        <f>($E119*(1+$G119)^(L$9-$E$88))*$F119*VMTCalc!M29</f>
        <v>0</v>
      </c>
      <c r="M119" s="185">
        <f>($E119*(1+$G119)^(M$9-$E$88))*$F119*VMTCalc!N29</f>
        <v>0</v>
      </c>
      <c r="N119" s="185">
        <f>($E119*(1+$G119)^(N$9-$E$88))*$F119*VMTCalc!O29</f>
        <v>0</v>
      </c>
      <c r="O119" s="185">
        <f>($E119*(1+$G119)^(O$9-$E$88))*$F119*VMTCalc!P29</f>
        <v>0</v>
      </c>
      <c r="P119" s="185">
        <f>($E119*(1+$G119)^(P$9-$E$88))*$F119*VMTCalc!Q29</f>
        <v>0</v>
      </c>
      <c r="Q119" s="185">
        <f>($E119*(1+$G119)^(Q$9-$E$88))*$F119*VMTCalc!R29</f>
        <v>0</v>
      </c>
      <c r="R119" s="185">
        <f>($E119*(1+$G119)^(R$9-$E$88))*$F119*VMTCalc!S29</f>
        <v>0</v>
      </c>
      <c r="S119" s="185">
        <f>($E119*(1+$G119)^(S$9-$E$88))*$F119*VMTCalc!T29</f>
        <v>0</v>
      </c>
      <c r="T119" s="185">
        <f>($E119*(1+$G119)^(T$9-$E$88))*$F119*VMTCalc!U29</f>
        <v>0</v>
      </c>
      <c r="U119" s="185">
        <f>($E119*(1+$G119)^(U$9-$E$88))*$F119*VMTCalc!V29</f>
        <v>0</v>
      </c>
      <c r="V119" s="185">
        <f>($E119*(1+$G119)^(V$9-$E$88))*$F119*VMTCalc!W29</f>
        <v>0</v>
      </c>
      <c r="W119" s="185">
        <f>($E119*(1+$G119)^(W$9-$E$88))*$F119*VMTCalc!X29</f>
        <v>0</v>
      </c>
      <c r="X119" s="185">
        <f>($E119*(1+$G119)^(X$9-$E$88))*$F119*VMTCalc!Y29</f>
        <v>0</v>
      </c>
      <c r="Y119" s="185">
        <f>($E119*(1+$G119)^(Y$9-$E$88))*$F119*VMTCalc!Z29</f>
        <v>0</v>
      </c>
      <c r="Z119" s="185">
        <f>($E119*(1+$G119)^(Z$9-$E$88))*$F119*VMTCalc!AA29</f>
        <v>0</v>
      </c>
      <c r="AA119" s="185">
        <f>($E119*(1+$G119)^(AA$9-$E$88))*$F119*VMTCalc!AB29</f>
        <v>0</v>
      </c>
      <c r="AB119" s="185">
        <f>($E119*(1+$G119)^(AB$9-$E$88))*$F119*VMTCalc!AC29</f>
        <v>0</v>
      </c>
      <c r="AC119" s="185">
        <f>($E119*(1+$G119)^(AC$9-$E$88))*$F119*VMTCalc!AD29</f>
        <v>0</v>
      </c>
      <c r="AD119" s="185">
        <f>($E119*(1+$G119)^(AD$9-$E$88))*$F119*VMTCalc!AE29</f>
        <v>0</v>
      </c>
      <c r="AE119" s="185">
        <f>($E119*(1+$G119)^(AE$9-$E$88))*$F119*VMTCalc!AF29</f>
        <v>0</v>
      </c>
      <c r="AF119" s="185">
        <f>($E119*(1+$G119)^(AF$9-$E$88))*$F119*VMTCalc!AG29</f>
        <v>0</v>
      </c>
      <c r="AG119" s="185">
        <f>($E119*(1+$G119)^(AG$9-$E$88))*$F119*VMTCalc!AH29</f>
        <v>0</v>
      </c>
      <c r="AH119" s="185">
        <f>($E119*(1+$G119)^(AH$9-$E$88))*$F119*VMTCalc!AI29</f>
        <v>0</v>
      </c>
      <c r="AI119" s="185">
        <f>($E119*(1+$G119)^(AI$9-$E$88))*$F119*VMTCalc!AJ29</f>
        <v>0</v>
      </c>
      <c r="AJ119" s="185">
        <f>($E119*(1+$G119)^(AJ$9-$E$88))*$F119*VMTCalc!AK29</f>
        <v>0</v>
      </c>
      <c r="AK119" s="185">
        <f>($E119*(1+$G119)^(AK$9-$E$88))*$F119*VMTCalc!AL29</f>
        <v>0</v>
      </c>
      <c r="AL119" s="185">
        <f>($E119*(1+$G119)^(AL$9-$E$88))*$F119*VMTCalc!AM29</f>
        <v>0</v>
      </c>
      <c r="AM119" s="185">
        <f>($E119*(1+$G119)^(AM$9-$E$88))*$F119*VMTCalc!AN29</f>
        <v>0</v>
      </c>
      <c r="AN119" s="185">
        <f>($E119*(1+$G119)^(AN$9-$E$88))*$F119*VMTCalc!AO29</f>
        <v>0</v>
      </c>
      <c r="AO119" s="185">
        <f>($E119*(1+$G119)^(AO$9-$E$88))*$F119*VMTCalc!AP29</f>
        <v>0</v>
      </c>
      <c r="AP119" s="185">
        <f>($E119*(1+$G119)^(AP$9-$E$88))*$F119*VMTCalc!AQ29</f>
        <v>0</v>
      </c>
      <c r="AQ119" s="185">
        <f>($E119*(1+$G119)^(AQ$9-$E$88))*$F119*VMTCalc!AR29</f>
        <v>0</v>
      </c>
      <c r="AR119" s="185">
        <f>($E119*(1+$G119)^(AR$9-$E$88))*$F119*VMTCalc!AS29</f>
        <v>0</v>
      </c>
      <c r="AS119" s="185">
        <f>($E119*(1+$G119)^(AS$9-$E$88))*$F119*VMTCalc!AT29</f>
        <v>0</v>
      </c>
      <c r="AT119" s="185">
        <f>($E119*(1+$G119)^(AT$9-$E$88))*$F119*VMTCalc!AU29</f>
        <v>0</v>
      </c>
      <c r="AU119" s="185">
        <f>($E119*(1+$G119)^(AU$9-$E$88))*$F119*VMTCalc!AV29</f>
        <v>0</v>
      </c>
      <c r="AV119" s="185">
        <f>($E119*(1+$G119)^(AV$9-$E$88))*$F119*VMTCalc!AW29</f>
        <v>0</v>
      </c>
      <c r="AW119" s="185">
        <f>($E119*(1+$G119)^(AW$9-$E$88))*$F119*VMTCalc!AX29</f>
        <v>0</v>
      </c>
    </row>
    <row r="120" spans="1:49">
      <c r="A120" s="66">
        <v>1</v>
      </c>
      <c r="B120" s="767">
        <f t="shared" si="19"/>
        <v>120050</v>
      </c>
      <c r="C120" s="66" t="str">
        <f>INDEX(ProjectSummary!$C$6:$F$20,MATCH(B120,ProjectSummary!$C$6:$C$20,0),4)</f>
        <v>PENNINGER ROAD</v>
      </c>
      <c r="D120" s="66"/>
      <c r="E120" s="498">
        <f>IFERROR(INDEX(HistoricalCrashData!$D$31:$D$39,MATCH(SafetyBenefitsCalc!$B188,HistoricalCrashData!$B$31:$B$39,0),1),0)</f>
        <v>0</v>
      </c>
      <c r="F120" s="499">
        <f>_xlfn.XLOOKUP(C120, ProjectSummary!$F$6:$F$20, ProjectSummary!$AE$6:$AE$20)</f>
        <v>0.42571999999999999</v>
      </c>
      <c r="G120" s="500">
        <f>_xlfn.XLOOKUP(C120, ProjectSummary!$F$6:$F$20, ProjectSummary!$S$6:$S$20)</f>
        <v>0</v>
      </c>
      <c r="H120" s="189">
        <f t="shared" si="16"/>
        <v>0</v>
      </c>
      <c r="I120" s="185">
        <f>($E120*(1+$G120)^(I$9-$E$88))*$F120*VMTCalc!J30</f>
        <v>0</v>
      </c>
      <c r="J120" s="185">
        <f>($E120*(1+$G120)^(J$9-$E$88))*$F120*VMTCalc!K30</f>
        <v>0</v>
      </c>
      <c r="K120" s="185">
        <f>($E120*(1+$G120)^(K$9-$E$88))*$F120*VMTCalc!L30</f>
        <v>0</v>
      </c>
      <c r="L120" s="185">
        <f>($E120*(1+$G120)^(L$9-$E$88))*$F120*VMTCalc!M30</f>
        <v>0</v>
      </c>
      <c r="M120" s="185">
        <f>($E120*(1+$G120)^(M$9-$E$88))*$F120*VMTCalc!N30</f>
        <v>0</v>
      </c>
      <c r="N120" s="185">
        <f>($E120*(1+$G120)^(N$9-$E$88))*$F120*VMTCalc!O30</f>
        <v>0</v>
      </c>
      <c r="O120" s="185">
        <f>($E120*(1+$G120)^(O$9-$E$88))*$F120*VMTCalc!P30</f>
        <v>0</v>
      </c>
      <c r="P120" s="185">
        <f>($E120*(1+$G120)^(P$9-$E$88))*$F120*VMTCalc!Q30</f>
        <v>0</v>
      </c>
      <c r="Q120" s="185">
        <f>($E120*(1+$G120)^(Q$9-$E$88))*$F120*VMTCalc!R30</f>
        <v>0</v>
      </c>
      <c r="R120" s="185">
        <f>($E120*(1+$G120)^(R$9-$E$88))*$F120*VMTCalc!S30</f>
        <v>0</v>
      </c>
      <c r="S120" s="185">
        <f>($E120*(1+$G120)^(S$9-$E$88))*$F120*VMTCalc!T30</f>
        <v>0</v>
      </c>
      <c r="T120" s="185">
        <f>($E120*(1+$G120)^(T$9-$E$88))*$F120*VMTCalc!U30</f>
        <v>0</v>
      </c>
      <c r="U120" s="185">
        <f>($E120*(1+$G120)^(U$9-$E$88))*$F120*VMTCalc!V30</f>
        <v>0</v>
      </c>
      <c r="V120" s="185">
        <f>($E120*(1+$G120)^(V$9-$E$88))*$F120*VMTCalc!W30</f>
        <v>0</v>
      </c>
      <c r="W120" s="185">
        <f>($E120*(1+$G120)^(W$9-$E$88))*$F120*VMTCalc!X30</f>
        <v>0</v>
      </c>
      <c r="X120" s="185">
        <f>($E120*(1+$G120)^(X$9-$E$88))*$F120*VMTCalc!Y30</f>
        <v>0</v>
      </c>
      <c r="Y120" s="185">
        <f>($E120*(1+$G120)^(Y$9-$E$88))*$F120*VMTCalc!Z30</f>
        <v>0</v>
      </c>
      <c r="Z120" s="185">
        <f>($E120*(1+$G120)^(Z$9-$E$88))*$F120*VMTCalc!AA30</f>
        <v>0</v>
      </c>
      <c r="AA120" s="185">
        <f>($E120*(1+$G120)^(AA$9-$E$88))*$F120*VMTCalc!AB30</f>
        <v>0</v>
      </c>
      <c r="AB120" s="185">
        <f>($E120*(1+$G120)^(AB$9-$E$88))*$F120*VMTCalc!AC30</f>
        <v>0</v>
      </c>
      <c r="AC120" s="185">
        <f>($E120*(1+$G120)^(AC$9-$E$88))*$F120*VMTCalc!AD30</f>
        <v>0</v>
      </c>
      <c r="AD120" s="185">
        <f>($E120*(1+$G120)^(AD$9-$E$88))*$F120*VMTCalc!AE30</f>
        <v>0</v>
      </c>
      <c r="AE120" s="185">
        <f>($E120*(1+$G120)^(AE$9-$E$88))*$F120*VMTCalc!AF30</f>
        <v>0</v>
      </c>
      <c r="AF120" s="185">
        <f>($E120*(1+$G120)^(AF$9-$E$88))*$F120*VMTCalc!AG30</f>
        <v>0</v>
      </c>
      <c r="AG120" s="185">
        <f>($E120*(1+$G120)^(AG$9-$E$88))*$F120*VMTCalc!AH30</f>
        <v>0</v>
      </c>
      <c r="AH120" s="185">
        <f>($E120*(1+$G120)^(AH$9-$E$88))*$F120*VMTCalc!AI30</f>
        <v>0</v>
      </c>
      <c r="AI120" s="185">
        <f>($E120*(1+$G120)^(AI$9-$E$88))*$F120*VMTCalc!AJ30</f>
        <v>0</v>
      </c>
      <c r="AJ120" s="185">
        <f>($E120*(1+$G120)^(AJ$9-$E$88))*$F120*VMTCalc!AK30</f>
        <v>0</v>
      </c>
      <c r="AK120" s="185">
        <f>($E120*(1+$G120)^(AK$9-$E$88))*$F120*VMTCalc!AL30</f>
        <v>0</v>
      </c>
      <c r="AL120" s="185">
        <f>($E120*(1+$G120)^(AL$9-$E$88))*$F120*VMTCalc!AM30</f>
        <v>0</v>
      </c>
      <c r="AM120" s="185">
        <f>($E120*(1+$G120)^(AM$9-$E$88))*$F120*VMTCalc!AN30</f>
        <v>0</v>
      </c>
      <c r="AN120" s="185">
        <f>($E120*(1+$G120)^(AN$9-$E$88))*$F120*VMTCalc!AO30</f>
        <v>0</v>
      </c>
      <c r="AO120" s="185">
        <f>($E120*(1+$G120)^(AO$9-$E$88))*$F120*VMTCalc!AP30</f>
        <v>0</v>
      </c>
      <c r="AP120" s="185">
        <f>($E120*(1+$G120)^(AP$9-$E$88))*$F120*VMTCalc!AQ30</f>
        <v>0</v>
      </c>
      <c r="AQ120" s="185">
        <f>($E120*(1+$G120)^(AQ$9-$E$88))*$F120*VMTCalc!AR30</f>
        <v>0</v>
      </c>
      <c r="AR120" s="185">
        <f>($E120*(1+$G120)^(AR$9-$E$88))*$F120*VMTCalc!AS30</f>
        <v>0</v>
      </c>
      <c r="AS120" s="185">
        <f>($E120*(1+$G120)^(AS$9-$E$88))*$F120*VMTCalc!AT30</f>
        <v>0</v>
      </c>
      <c r="AT120" s="185">
        <f>($E120*(1+$G120)^(AT$9-$E$88))*$F120*VMTCalc!AU30</f>
        <v>0</v>
      </c>
      <c r="AU120" s="185">
        <f>($E120*(1+$G120)^(AU$9-$E$88))*$F120*VMTCalc!AV30</f>
        <v>0</v>
      </c>
      <c r="AV120" s="185">
        <f>($E120*(1+$G120)^(AV$9-$E$88))*$F120*VMTCalc!AW30</f>
        <v>0</v>
      </c>
      <c r="AW120" s="185">
        <f>($E120*(1+$G120)^(AW$9-$E$88))*$F120*VMTCalc!AX30</f>
        <v>0</v>
      </c>
    </row>
    <row r="121" spans="1:49">
      <c r="A121" s="66">
        <v>1</v>
      </c>
      <c r="B121" s="767">
        <f t="shared" si="19"/>
        <v>590060</v>
      </c>
      <c r="C121" s="66" t="str">
        <f>INDEX(ProjectSummary!$C$6:$F$20,MATCH(B121,ProjectSummary!$C$6:$C$20,0),4)</f>
        <v>ROBINSON CHURCH ROAD</v>
      </c>
      <c r="D121" s="66"/>
      <c r="E121" s="498">
        <f>IFERROR(INDEX(HistoricalCrashData!$D$31:$D$39,MATCH(SafetyBenefitsCalc!$B189,HistoricalCrashData!$B$31:$B$39,0),1),0)</f>
        <v>0</v>
      </c>
      <c r="F121" s="499">
        <f>_xlfn.XLOOKUP(C121, ProjectSummary!$F$6:$F$20, ProjectSummary!$AE$6:$AE$20)</f>
        <v>0.42571999999999999</v>
      </c>
      <c r="G121" s="500">
        <f>_xlfn.XLOOKUP(C121, ProjectSummary!$F$6:$F$20, ProjectSummary!$S$6:$S$20)</f>
        <v>0</v>
      </c>
      <c r="H121" s="189">
        <f t="shared" si="16"/>
        <v>0</v>
      </c>
      <c r="I121" s="185">
        <f>($E121*(1+$G121)^(I$9-$E$88))*$F121*VMTCalc!J31</f>
        <v>0</v>
      </c>
      <c r="J121" s="185">
        <f>($E121*(1+$G121)^(J$9-$E$88))*$F121*VMTCalc!K31</f>
        <v>0</v>
      </c>
      <c r="K121" s="185">
        <f>($E121*(1+$G121)^(K$9-$E$88))*$F121*VMTCalc!L31</f>
        <v>0</v>
      </c>
      <c r="L121" s="185">
        <f>($E121*(1+$G121)^(L$9-$E$88))*$F121*VMTCalc!M31</f>
        <v>0</v>
      </c>
      <c r="M121" s="185">
        <f>($E121*(1+$G121)^(M$9-$E$88))*$F121*VMTCalc!N31</f>
        <v>0</v>
      </c>
      <c r="N121" s="185">
        <f>($E121*(1+$G121)^(N$9-$E$88))*$F121*VMTCalc!O31</f>
        <v>0</v>
      </c>
      <c r="O121" s="185">
        <f>($E121*(1+$G121)^(O$9-$E$88))*$F121*VMTCalc!P31</f>
        <v>0</v>
      </c>
      <c r="P121" s="185">
        <f>($E121*(1+$G121)^(P$9-$E$88))*$F121*VMTCalc!Q31</f>
        <v>0</v>
      </c>
      <c r="Q121" s="185">
        <f>($E121*(1+$G121)^(Q$9-$E$88))*$F121*VMTCalc!R31</f>
        <v>0</v>
      </c>
      <c r="R121" s="185">
        <f>($E121*(1+$G121)^(R$9-$E$88))*$F121*VMTCalc!S31</f>
        <v>0</v>
      </c>
      <c r="S121" s="185">
        <f>($E121*(1+$G121)^(S$9-$E$88))*$F121*VMTCalc!T31</f>
        <v>0</v>
      </c>
      <c r="T121" s="185">
        <f>($E121*(1+$G121)^(T$9-$E$88))*$F121*VMTCalc!U31</f>
        <v>0</v>
      </c>
      <c r="U121" s="185">
        <f>($E121*(1+$G121)^(U$9-$E$88))*$F121*VMTCalc!V31</f>
        <v>0</v>
      </c>
      <c r="V121" s="185">
        <f>($E121*(1+$G121)^(V$9-$E$88))*$F121*VMTCalc!W31</f>
        <v>0</v>
      </c>
      <c r="W121" s="185">
        <f>($E121*(1+$G121)^(W$9-$E$88))*$F121*VMTCalc!X31</f>
        <v>0</v>
      </c>
      <c r="X121" s="185">
        <f>($E121*(1+$G121)^(X$9-$E$88))*$F121*VMTCalc!Y31</f>
        <v>0</v>
      </c>
      <c r="Y121" s="185">
        <f>($E121*(1+$G121)^(Y$9-$E$88))*$F121*VMTCalc!Z31</f>
        <v>0</v>
      </c>
      <c r="Z121" s="185">
        <f>($E121*(1+$G121)^(Z$9-$E$88))*$F121*VMTCalc!AA31</f>
        <v>0</v>
      </c>
      <c r="AA121" s="185">
        <f>($E121*(1+$G121)^(AA$9-$E$88))*$F121*VMTCalc!AB31</f>
        <v>0</v>
      </c>
      <c r="AB121" s="185">
        <f>($E121*(1+$G121)^(AB$9-$E$88))*$F121*VMTCalc!AC31</f>
        <v>0</v>
      </c>
      <c r="AC121" s="185">
        <f>($E121*(1+$G121)^(AC$9-$E$88))*$F121*VMTCalc!AD31</f>
        <v>0</v>
      </c>
      <c r="AD121" s="185">
        <f>($E121*(1+$G121)^(AD$9-$E$88))*$F121*VMTCalc!AE31</f>
        <v>0</v>
      </c>
      <c r="AE121" s="185">
        <f>($E121*(1+$G121)^(AE$9-$E$88))*$F121*VMTCalc!AF31</f>
        <v>0</v>
      </c>
      <c r="AF121" s="185">
        <f>($E121*(1+$G121)^(AF$9-$E$88))*$F121*VMTCalc!AG31</f>
        <v>0</v>
      </c>
      <c r="AG121" s="185">
        <f>($E121*(1+$G121)^(AG$9-$E$88))*$F121*VMTCalc!AH31</f>
        <v>0</v>
      </c>
      <c r="AH121" s="185">
        <f>($E121*(1+$G121)^(AH$9-$E$88))*$F121*VMTCalc!AI31</f>
        <v>0</v>
      </c>
      <c r="AI121" s="185">
        <f>($E121*(1+$G121)^(AI$9-$E$88))*$F121*VMTCalc!AJ31</f>
        <v>0</v>
      </c>
      <c r="AJ121" s="185">
        <f>($E121*(1+$G121)^(AJ$9-$E$88))*$F121*VMTCalc!AK31</f>
        <v>0</v>
      </c>
      <c r="AK121" s="185">
        <f>($E121*(1+$G121)^(AK$9-$E$88))*$F121*VMTCalc!AL31</f>
        <v>0</v>
      </c>
      <c r="AL121" s="185">
        <f>($E121*(1+$G121)^(AL$9-$E$88))*$F121*VMTCalc!AM31</f>
        <v>0</v>
      </c>
      <c r="AM121" s="185">
        <f>($E121*(1+$G121)^(AM$9-$E$88))*$F121*VMTCalc!AN31</f>
        <v>0</v>
      </c>
      <c r="AN121" s="185">
        <f>($E121*(1+$G121)^(AN$9-$E$88))*$F121*VMTCalc!AO31</f>
        <v>0</v>
      </c>
      <c r="AO121" s="185">
        <f>($E121*(1+$G121)^(AO$9-$E$88))*$F121*VMTCalc!AP31</f>
        <v>0</v>
      </c>
      <c r="AP121" s="185">
        <f>($E121*(1+$G121)^(AP$9-$E$88))*$F121*VMTCalc!AQ31</f>
        <v>0</v>
      </c>
      <c r="AQ121" s="185">
        <f>($E121*(1+$G121)^(AQ$9-$E$88))*$F121*VMTCalc!AR31</f>
        <v>0</v>
      </c>
      <c r="AR121" s="185">
        <f>($E121*(1+$G121)^(AR$9-$E$88))*$F121*VMTCalc!AS31</f>
        <v>0</v>
      </c>
      <c r="AS121" s="185">
        <f>($E121*(1+$G121)^(AS$9-$E$88))*$F121*VMTCalc!AT31</f>
        <v>0</v>
      </c>
      <c r="AT121" s="185">
        <f>($E121*(1+$G121)^(AT$9-$E$88))*$F121*VMTCalc!AU31</f>
        <v>0</v>
      </c>
      <c r="AU121" s="185">
        <f>($E121*(1+$G121)^(AU$9-$E$88))*$F121*VMTCalc!AV31</f>
        <v>0</v>
      </c>
      <c r="AV121" s="185">
        <f>($E121*(1+$G121)^(AV$9-$E$88))*$F121*VMTCalc!AW31</f>
        <v>0</v>
      </c>
      <c r="AW121" s="185">
        <f>($E121*(1+$G121)^(AW$9-$E$88))*$F121*VMTCalc!AX31</f>
        <v>0</v>
      </c>
    </row>
    <row r="122" spans="1:49">
      <c r="B122" s="66"/>
      <c r="C122" s="66"/>
      <c r="D122" s="66"/>
      <c r="E122" s="203"/>
      <c r="F122" s="76"/>
      <c r="G122" s="76"/>
      <c r="H122" s="189"/>
      <c r="I122" s="185"/>
      <c r="J122" s="185"/>
      <c r="K122" s="185"/>
      <c r="L122" s="185"/>
      <c r="M122" s="185"/>
      <c r="N122" s="185"/>
      <c r="O122" s="185"/>
      <c r="P122" s="185"/>
      <c r="Q122" s="185"/>
      <c r="R122" s="185"/>
      <c r="S122" s="185"/>
      <c r="T122" s="185"/>
      <c r="U122" s="185"/>
      <c r="V122" s="185"/>
      <c r="W122" s="185"/>
      <c r="X122" s="185"/>
      <c r="Y122" s="185"/>
      <c r="Z122" s="185"/>
      <c r="AA122" s="185"/>
      <c r="AB122" s="185"/>
      <c r="AC122" s="185"/>
      <c r="AD122" s="185"/>
      <c r="AE122" s="185"/>
      <c r="AF122" s="185"/>
      <c r="AG122" s="185"/>
      <c r="AH122" s="185"/>
      <c r="AI122" s="185"/>
      <c r="AJ122" s="185"/>
      <c r="AK122" s="185"/>
      <c r="AL122" s="185"/>
      <c r="AM122" s="185"/>
      <c r="AN122" s="185"/>
      <c r="AO122" s="185"/>
      <c r="AP122" s="185"/>
      <c r="AQ122" s="185"/>
      <c r="AR122" s="185"/>
      <c r="AS122" s="185"/>
      <c r="AT122" s="185"/>
      <c r="AU122" s="185"/>
      <c r="AV122" s="185"/>
      <c r="AW122" s="185"/>
    </row>
    <row r="123" spans="1:49" s="187" customFormat="1" ht="30">
      <c r="A123" s="873" t="s">
        <v>203</v>
      </c>
      <c r="B123" s="4" t="s">
        <v>120</v>
      </c>
      <c r="C123" s="4" t="s">
        <v>278</v>
      </c>
      <c r="D123" s="180"/>
      <c r="E123" s="80"/>
      <c r="F123" s="4"/>
      <c r="G123" s="4"/>
      <c r="H123" s="183">
        <f t="shared" si="16"/>
        <v>1.7028800000000008</v>
      </c>
      <c r="I123" s="187">
        <f>SUM(I124:I138)</f>
        <v>0</v>
      </c>
      <c r="J123" s="187">
        <f t="shared" ref="J123:AW123" si="20">SUM(J124:J138)</f>
        <v>0</v>
      </c>
      <c r="K123" s="187">
        <f t="shared" si="20"/>
        <v>0</v>
      </c>
      <c r="L123" s="187">
        <f t="shared" si="20"/>
        <v>0</v>
      </c>
      <c r="M123" s="187">
        <f t="shared" si="20"/>
        <v>0</v>
      </c>
      <c r="N123" s="187">
        <f t="shared" si="20"/>
        <v>8.5143999999999997E-2</v>
      </c>
      <c r="O123" s="187">
        <f t="shared" si="20"/>
        <v>8.5143999999999997E-2</v>
      </c>
      <c r="P123" s="187">
        <f t="shared" si="20"/>
        <v>8.5143999999999997E-2</v>
      </c>
      <c r="Q123" s="187">
        <f t="shared" si="20"/>
        <v>8.5143999999999997E-2</v>
      </c>
      <c r="R123" s="187">
        <f t="shared" si="20"/>
        <v>8.5143999999999997E-2</v>
      </c>
      <c r="S123" s="187">
        <f t="shared" si="20"/>
        <v>8.5143999999999997E-2</v>
      </c>
      <c r="T123" s="187">
        <f t="shared" si="20"/>
        <v>8.5143999999999997E-2</v>
      </c>
      <c r="U123" s="187">
        <f t="shared" si="20"/>
        <v>8.5143999999999997E-2</v>
      </c>
      <c r="V123" s="187">
        <f t="shared" si="20"/>
        <v>8.5143999999999997E-2</v>
      </c>
      <c r="W123" s="187">
        <f t="shared" si="20"/>
        <v>8.5143999999999997E-2</v>
      </c>
      <c r="X123" s="187">
        <f t="shared" si="20"/>
        <v>8.5143999999999997E-2</v>
      </c>
      <c r="Y123" s="187">
        <f t="shared" si="20"/>
        <v>8.5143999999999997E-2</v>
      </c>
      <c r="Z123" s="187">
        <f t="shared" si="20"/>
        <v>8.5143999999999997E-2</v>
      </c>
      <c r="AA123" s="187">
        <f t="shared" si="20"/>
        <v>8.5143999999999997E-2</v>
      </c>
      <c r="AB123" s="187">
        <f t="shared" si="20"/>
        <v>8.5143999999999997E-2</v>
      </c>
      <c r="AC123" s="187">
        <f t="shared" si="20"/>
        <v>8.5143999999999997E-2</v>
      </c>
      <c r="AD123" s="187">
        <f t="shared" si="20"/>
        <v>8.5143999999999997E-2</v>
      </c>
      <c r="AE123" s="187">
        <f t="shared" si="20"/>
        <v>8.5143999999999997E-2</v>
      </c>
      <c r="AF123" s="187">
        <f t="shared" si="20"/>
        <v>8.5143999999999997E-2</v>
      </c>
      <c r="AG123" s="187">
        <f t="shared" si="20"/>
        <v>8.5143999999999997E-2</v>
      </c>
      <c r="AH123" s="187">
        <f t="shared" si="20"/>
        <v>0</v>
      </c>
      <c r="AI123" s="187">
        <f t="shared" si="20"/>
        <v>0</v>
      </c>
      <c r="AJ123" s="187">
        <f t="shared" si="20"/>
        <v>0</v>
      </c>
      <c r="AK123" s="187">
        <f t="shared" si="20"/>
        <v>0</v>
      </c>
      <c r="AL123" s="187">
        <f t="shared" si="20"/>
        <v>0</v>
      </c>
      <c r="AM123" s="187">
        <f t="shared" si="20"/>
        <v>0</v>
      </c>
      <c r="AN123" s="187">
        <f t="shared" si="20"/>
        <v>0</v>
      </c>
      <c r="AO123" s="187">
        <f t="shared" si="20"/>
        <v>0</v>
      </c>
      <c r="AP123" s="187">
        <f t="shared" si="20"/>
        <v>0</v>
      </c>
      <c r="AQ123" s="187">
        <f t="shared" si="20"/>
        <v>0</v>
      </c>
      <c r="AR123" s="187">
        <f t="shared" si="20"/>
        <v>0</v>
      </c>
      <c r="AS123" s="187">
        <f t="shared" si="20"/>
        <v>0</v>
      </c>
      <c r="AT123" s="187">
        <f t="shared" si="20"/>
        <v>0</v>
      </c>
      <c r="AU123" s="187">
        <f t="shared" si="20"/>
        <v>0</v>
      </c>
      <c r="AV123" s="187">
        <f t="shared" si="20"/>
        <v>0</v>
      </c>
      <c r="AW123" s="187">
        <f t="shared" si="20"/>
        <v>0</v>
      </c>
    </row>
    <row r="124" spans="1:49">
      <c r="A124" s="218" t="s">
        <v>198</v>
      </c>
      <c r="B124" s="767" t="str">
        <f>B107</f>
        <v>030161</v>
      </c>
      <c r="C124" s="66" t="str">
        <f>INDEX(ProjectSummary!$C$6:$F$20,MATCH(B124,ProjectSummary!$C$6:$C$20,0),4)</f>
        <v>LOCKHART ROAD</v>
      </c>
      <c r="D124" s="66"/>
      <c r="E124" s="498">
        <f>IFERROR(INDEX(HistoricalCrashData!$E$31:$E$39,MATCH(SafetyBenefitsCalc!$B175,HistoricalCrashData!$B$31:$B$39,0),1),0)</f>
        <v>0</v>
      </c>
      <c r="F124" s="499">
        <f>_xlfn.XLOOKUP(C124, ProjectSummary!$F$6:$F$20, ProjectSummary!$AE$6:$AE$20)</f>
        <v>0.42571999999999999</v>
      </c>
      <c r="G124" s="500">
        <f>_xlfn.XLOOKUP(C124, ProjectSummary!$F$6:$F$20, ProjectSummary!$S$6:$S$20)</f>
        <v>0</v>
      </c>
      <c r="H124" s="175">
        <f t="shared" si="16"/>
        <v>0</v>
      </c>
      <c r="I124" s="185">
        <f>($E124*(1+$G124)^(I$9-$E$88))*$F124*VMTCalc!J17</f>
        <v>0</v>
      </c>
      <c r="J124" s="185">
        <f>($E124*(1+$G124)^(J$9-$E$88))*$F124*VMTCalc!K17</f>
        <v>0</v>
      </c>
      <c r="K124" s="185">
        <f>($E124*(1+$G124)^(K$9-$E$88))*$F124*VMTCalc!L17</f>
        <v>0</v>
      </c>
      <c r="L124" s="185">
        <f>($E124*(1+$G124)^(L$9-$E$88))*$F124*VMTCalc!M17</f>
        <v>0</v>
      </c>
      <c r="M124" s="185">
        <f>($E124*(1+$G124)^(M$9-$E$88))*$F124*VMTCalc!N17</f>
        <v>0</v>
      </c>
      <c r="N124" s="185">
        <f>($E124*(1+$G124)^(N$9-$E$88))*$F124*VMTCalc!O17</f>
        <v>0</v>
      </c>
      <c r="O124" s="185">
        <f>($E124*(1+$G124)^(O$9-$E$88))*$F124*VMTCalc!P17</f>
        <v>0</v>
      </c>
      <c r="P124" s="185">
        <f>($E124*(1+$G124)^(P$9-$E$88))*$F124*VMTCalc!Q17</f>
        <v>0</v>
      </c>
      <c r="Q124" s="185">
        <f>($E124*(1+$G124)^(Q$9-$E$88))*$F124*VMTCalc!R17</f>
        <v>0</v>
      </c>
      <c r="R124" s="185">
        <f>($E124*(1+$G124)^(R$9-$E$88))*$F124*VMTCalc!S17</f>
        <v>0</v>
      </c>
      <c r="S124" s="185">
        <f>($E124*(1+$G124)^(S$9-$E$88))*$F124*VMTCalc!T17</f>
        <v>0</v>
      </c>
      <c r="T124" s="185">
        <f>($E124*(1+$G124)^(T$9-$E$88))*$F124*VMTCalc!U17</f>
        <v>0</v>
      </c>
      <c r="U124" s="185">
        <f>($E124*(1+$G124)^(U$9-$E$88))*$F124*VMTCalc!V17</f>
        <v>0</v>
      </c>
      <c r="V124" s="185">
        <f>($E124*(1+$G124)^(V$9-$E$88))*$F124*VMTCalc!W17</f>
        <v>0</v>
      </c>
      <c r="W124" s="185">
        <f>($E124*(1+$G124)^(W$9-$E$88))*$F124*VMTCalc!X17</f>
        <v>0</v>
      </c>
      <c r="X124" s="185">
        <f>($E124*(1+$G124)^(X$9-$E$88))*$F124*VMTCalc!Y17</f>
        <v>0</v>
      </c>
      <c r="Y124" s="185">
        <f>($E124*(1+$G124)^(Y$9-$E$88))*$F124*VMTCalc!Z17</f>
        <v>0</v>
      </c>
      <c r="Z124" s="185">
        <f>($E124*(1+$G124)^(Z$9-$E$88))*$F124*VMTCalc!AA17</f>
        <v>0</v>
      </c>
      <c r="AA124" s="185">
        <f>($E124*(1+$G124)^(AA$9-$E$88))*$F124*VMTCalc!AB17</f>
        <v>0</v>
      </c>
      <c r="AB124" s="185">
        <f>($E124*(1+$G124)^(AB$9-$E$88))*$F124*VMTCalc!AC17</f>
        <v>0</v>
      </c>
      <c r="AC124" s="185">
        <f>($E124*(1+$G124)^(AC$9-$E$88))*$F124*VMTCalc!AD17</f>
        <v>0</v>
      </c>
      <c r="AD124" s="185">
        <f>($E124*(1+$G124)^(AD$9-$E$88))*$F124*VMTCalc!AE17</f>
        <v>0</v>
      </c>
      <c r="AE124" s="185">
        <f>($E124*(1+$G124)^(AE$9-$E$88))*$F124*VMTCalc!AF17</f>
        <v>0</v>
      </c>
      <c r="AF124" s="185">
        <f>($E124*(1+$G124)^(AF$9-$E$88))*$F124*VMTCalc!AG17</f>
        <v>0</v>
      </c>
      <c r="AG124" s="185">
        <f>($E124*(1+$G124)^(AG$9-$E$88))*$F124*VMTCalc!AH17</f>
        <v>0</v>
      </c>
      <c r="AH124" s="185">
        <f>($E124*(1+$G124)^(AH$9-$E$88))*$F124*VMTCalc!AI17</f>
        <v>0</v>
      </c>
      <c r="AI124" s="185">
        <f>($E124*(1+$G124)^(AI$9-$E$88))*$F124*VMTCalc!AJ17</f>
        <v>0</v>
      </c>
      <c r="AJ124" s="185">
        <f>($E124*(1+$G124)^(AJ$9-$E$88))*$F124*VMTCalc!AK17</f>
        <v>0</v>
      </c>
      <c r="AK124" s="185">
        <f>($E124*(1+$G124)^(AK$9-$E$88))*$F124*VMTCalc!AL17</f>
        <v>0</v>
      </c>
      <c r="AL124" s="185">
        <f>($E124*(1+$G124)^(AL$9-$E$88))*$F124*VMTCalc!AM17</f>
        <v>0</v>
      </c>
      <c r="AM124" s="185">
        <f>($E124*(1+$G124)^(AM$9-$E$88))*$F124*VMTCalc!AN17</f>
        <v>0</v>
      </c>
      <c r="AN124" s="185">
        <f>($E124*(1+$G124)^(AN$9-$E$88))*$F124*VMTCalc!AO17</f>
        <v>0</v>
      </c>
      <c r="AO124" s="185">
        <f>($E124*(1+$G124)^(AO$9-$E$88))*$F124*VMTCalc!AP17</f>
        <v>0</v>
      </c>
      <c r="AP124" s="185">
        <f>($E124*(1+$G124)^(AP$9-$E$88))*$F124*VMTCalc!AQ17</f>
        <v>0</v>
      </c>
      <c r="AQ124" s="185">
        <f>($E124*(1+$G124)^(AQ$9-$E$88))*$F124*VMTCalc!AR17</f>
        <v>0</v>
      </c>
      <c r="AR124" s="185">
        <f>($E124*(1+$G124)^(AR$9-$E$88))*$F124*VMTCalc!AS17</f>
        <v>0</v>
      </c>
      <c r="AS124" s="185">
        <f>($E124*(1+$G124)^(AS$9-$E$88))*$F124*VMTCalc!AT17</f>
        <v>0</v>
      </c>
      <c r="AT124" s="185">
        <f>($E124*(1+$G124)^(AT$9-$E$88))*$F124*VMTCalc!AU17</f>
        <v>0</v>
      </c>
      <c r="AU124" s="185">
        <f>($E124*(1+$G124)^(AU$9-$E$88))*$F124*VMTCalc!AV17</f>
        <v>0</v>
      </c>
      <c r="AV124" s="185">
        <f>($E124*(1+$G124)^(AV$9-$E$88))*$F124*VMTCalc!AW17</f>
        <v>0</v>
      </c>
      <c r="AW124" s="185">
        <f>($E124*(1+$G124)^(AW$9-$E$88))*$F124*VMTCalc!AX17</f>
        <v>0</v>
      </c>
    </row>
    <row r="125" spans="1:49">
      <c r="A125" s="218" t="s">
        <v>198</v>
      </c>
      <c r="B125" s="767" t="str">
        <f t="shared" ref="B125:B138" si="21">B108</f>
        <v>030148</v>
      </c>
      <c r="C125" s="66" t="str">
        <f>INDEX(ProjectSummary!$C$6:$F$20,MATCH(B125,ProjectSummary!$C$6:$C$20,0),4)</f>
        <v>MILLS ROAD</v>
      </c>
      <c r="D125" s="66"/>
      <c r="E125" s="498">
        <f>IFERROR(INDEX(HistoricalCrashData!$E$31:$E$39,MATCH(SafetyBenefitsCalc!$B176,HistoricalCrashData!$B$31:$B$39,0),1),0)</f>
        <v>0</v>
      </c>
      <c r="F125" s="499">
        <f>_xlfn.XLOOKUP(C125, ProjectSummary!$F$6:$F$20, ProjectSummary!$AE$6:$AE$20)</f>
        <v>0.5839399999999999</v>
      </c>
      <c r="G125" s="500">
        <f>_xlfn.XLOOKUP(C125, ProjectSummary!$F$6:$F$20, ProjectSummary!$S$6:$S$20)</f>
        <v>0</v>
      </c>
      <c r="H125" s="175">
        <f t="shared" si="16"/>
        <v>0</v>
      </c>
      <c r="I125" s="185">
        <f>($E125*(1+$G125)^(I$9-$E$88))*$F125*VMTCalc!J18</f>
        <v>0</v>
      </c>
      <c r="J125" s="185">
        <f>($E125*(1+$G125)^(J$9-$E$88))*$F125*VMTCalc!K18</f>
        <v>0</v>
      </c>
      <c r="K125" s="185">
        <f>($E125*(1+$G125)^(K$9-$E$88))*$F125*VMTCalc!L18</f>
        <v>0</v>
      </c>
      <c r="L125" s="185">
        <f>($E125*(1+$G125)^(L$9-$E$88))*$F125*VMTCalc!M18</f>
        <v>0</v>
      </c>
      <c r="M125" s="185">
        <f>($E125*(1+$G125)^(M$9-$E$88))*$F125*VMTCalc!N18</f>
        <v>0</v>
      </c>
      <c r="N125" s="185">
        <f>($E125*(1+$G125)^(N$9-$E$88))*$F125*VMTCalc!O18</f>
        <v>0</v>
      </c>
      <c r="O125" s="185">
        <f>($E125*(1+$G125)^(O$9-$E$88))*$F125*VMTCalc!P18</f>
        <v>0</v>
      </c>
      <c r="P125" s="185">
        <f>($E125*(1+$G125)^(P$9-$E$88))*$F125*VMTCalc!Q18</f>
        <v>0</v>
      </c>
      <c r="Q125" s="185">
        <f>($E125*(1+$G125)^(Q$9-$E$88))*$F125*VMTCalc!R18</f>
        <v>0</v>
      </c>
      <c r="R125" s="185">
        <f>($E125*(1+$G125)^(R$9-$E$88))*$F125*VMTCalc!S18</f>
        <v>0</v>
      </c>
      <c r="S125" s="185">
        <f>($E125*(1+$G125)^(S$9-$E$88))*$F125*VMTCalc!T18</f>
        <v>0</v>
      </c>
      <c r="T125" s="185">
        <f>($E125*(1+$G125)^(T$9-$E$88))*$F125*VMTCalc!U18</f>
        <v>0</v>
      </c>
      <c r="U125" s="185">
        <f>($E125*(1+$G125)^(U$9-$E$88))*$F125*VMTCalc!V18</f>
        <v>0</v>
      </c>
      <c r="V125" s="185">
        <f>($E125*(1+$G125)^(V$9-$E$88))*$F125*VMTCalc!W18</f>
        <v>0</v>
      </c>
      <c r="W125" s="185">
        <f>($E125*(1+$G125)^(W$9-$E$88))*$F125*VMTCalc!X18</f>
        <v>0</v>
      </c>
      <c r="X125" s="185">
        <f>($E125*(1+$G125)^(X$9-$E$88))*$F125*VMTCalc!Y18</f>
        <v>0</v>
      </c>
      <c r="Y125" s="185">
        <f>($E125*(1+$G125)^(Y$9-$E$88))*$F125*VMTCalc!Z18</f>
        <v>0</v>
      </c>
      <c r="Z125" s="185">
        <f>($E125*(1+$G125)^(Z$9-$E$88))*$F125*VMTCalc!AA18</f>
        <v>0</v>
      </c>
      <c r="AA125" s="185">
        <f>($E125*(1+$G125)^(AA$9-$E$88))*$F125*VMTCalc!AB18</f>
        <v>0</v>
      </c>
      <c r="AB125" s="185">
        <f>($E125*(1+$G125)^(AB$9-$E$88))*$F125*VMTCalc!AC18</f>
        <v>0</v>
      </c>
      <c r="AC125" s="185">
        <f>($E125*(1+$G125)^(AC$9-$E$88))*$F125*VMTCalc!AD18</f>
        <v>0</v>
      </c>
      <c r="AD125" s="185">
        <f>($E125*(1+$G125)^(AD$9-$E$88))*$F125*VMTCalc!AE18</f>
        <v>0</v>
      </c>
      <c r="AE125" s="185">
        <f>($E125*(1+$G125)^(AE$9-$E$88))*$F125*VMTCalc!AF18</f>
        <v>0</v>
      </c>
      <c r="AF125" s="185">
        <f>($E125*(1+$G125)^(AF$9-$E$88))*$F125*VMTCalc!AG18</f>
        <v>0</v>
      </c>
      <c r="AG125" s="185">
        <f>($E125*(1+$G125)^(AG$9-$E$88))*$F125*VMTCalc!AH18</f>
        <v>0</v>
      </c>
      <c r="AH125" s="185">
        <f>($E125*(1+$G125)^(AH$9-$E$88))*$F125*VMTCalc!AI18</f>
        <v>0</v>
      </c>
      <c r="AI125" s="185">
        <f>($E125*(1+$G125)^(AI$9-$E$88))*$F125*VMTCalc!AJ18</f>
        <v>0</v>
      </c>
      <c r="AJ125" s="185">
        <f>($E125*(1+$G125)^(AJ$9-$E$88))*$F125*VMTCalc!AK18</f>
        <v>0</v>
      </c>
      <c r="AK125" s="185">
        <f>($E125*(1+$G125)^(AK$9-$E$88))*$F125*VMTCalc!AL18</f>
        <v>0</v>
      </c>
      <c r="AL125" s="185">
        <f>($E125*(1+$G125)^(AL$9-$E$88))*$F125*VMTCalc!AM18</f>
        <v>0</v>
      </c>
      <c r="AM125" s="185">
        <f>($E125*(1+$G125)^(AM$9-$E$88))*$F125*VMTCalc!AN18</f>
        <v>0</v>
      </c>
      <c r="AN125" s="185">
        <f>($E125*(1+$G125)^(AN$9-$E$88))*$F125*VMTCalc!AO18</f>
        <v>0</v>
      </c>
      <c r="AO125" s="185">
        <f>($E125*(1+$G125)^(AO$9-$E$88))*$F125*VMTCalc!AP18</f>
        <v>0</v>
      </c>
      <c r="AP125" s="185">
        <f>($E125*(1+$G125)^(AP$9-$E$88))*$F125*VMTCalc!AQ18</f>
        <v>0</v>
      </c>
      <c r="AQ125" s="185">
        <f>($E125*(1+$G125)^(AQ$9-$E$88))*$F125*VMTCalc!AR18</f>
        <v>0</v>
      </c>
      <c r="AR125" s="185">
        <f>($E125*(1+$G125)^(AR$9-$E$88))*$F125*VMTCalc!AS18</f>
        <v>0</v>
      </c>
      <c r="AS125" s="185">
        <f>($E125*(1+$G125)^(AS$9-$E$88))*$F125*VMTCalc!AT18</f>
        <v>0</v>
      </c>
      <c r="AT125" s="185">
        <f>($E125*(1+$G125)^(AT$9-$E$88))*$F125*VMTCalc!AU18</f>
        <v>0</v>
      </c>
      <c r="AU125" s="185">
        <f>($E125*(1+$G125)^(AU$9-$E$88))*$F125*VMTCalc!AV18</f>
        <v>0</v>
      </c>
      <c r="AV125" s="185">
        <f>($E125*(1+$G125)^(AV$9-$E$88))*$F125*VMTCalc!AW18</f>
        <v>0</v>
      </c>
      <c r="AW125" s="185">
        <f>($E125*(1+$G125)^(AW$9-$E$88))*$F125*VMTCalc!AX18</f>
        <v>0</v>
      </c>
    </row>
    <row r="126" spans="1:49">
      <c r="A126" s="218" t="s">
        <v>198</v>
      </c>
      <c r="B126" s="767" t="str">
        <f t="shared" si="21"/>
        <v>030265</v>
      </c>
      <c r="C126" s="66" t="str">
        <f>INDEX(ProjectSummary!$C$6:$F$20,MATCH(B126,ProjectSummary!$C$6:$C$20,0),4)</f>
        <v>ROBINSON ROAD</v>
      </c>
      <c r="D126" s="66"/>
      <c r="E126" s="498">
        <f>IFERROR(INDEX(HistoricalCrashData!$E$31:$E$39,MATCH(SafetyBenefitsCalc!$B177,HistoricalCrashData!$B$31:$B$39,0),1),0)</f>
        <v>0</v>
      </c>
      <c r="F126" s="499">
        <f>_xlfn.XLOOKUP(C126, ProjectSummary!$F$6:$F$20, ProjectSummary!$AE$6:$AE$20)</f>
        <v>0.42571999999999999</v>
      </c>
      <c r="G126" s="500">
        <f>_xlfn.XLOOKUP(C126, ProjectSummary!$F$6:$F$20, ProjectSummary!$S$6:$S$20)</f>
        <v>0</v>
      </c>
      <c r="H126" s="175">
        <f t="shared" si="16"/>
        <v>0</v>
      </c>
      <c r="I126" s="185">
        <f>($E126*(1+$G126)^(I$9-$E$88))*$F126*VMTCalc!J19</f>
        <v>0</v>
      </c>
      <c r="J126" s="185">
        <f>($E126*(1+$G126)^(J$9-$E$88))*$F126*VMTCalc!K19</f>
        <v>0</v>
      </c>
      <c r="K126" s="185">
        <f>($E126*(1+$G126)^(K$9-$E$88))*$F126*VMTCalc!L19</f>
        <v>0</v>
      </c>
      <c r="L126" s="185">
        <f>($E126*(1+$G126)^(L$9-$E$88))*$F126*VMTCalc!M19</f>
        <v>0</v>
      </c>
      <c r="M126" s="185">
        <f>($E126*(1+$G126)^(M$9-$E$88))*$F126*VMTCalc!N19</f>
        <v>0</v>
      </c>
      <c r="N126" s="185">
        <f>($E126*(1+$G126)^(N$9-$E$88))*$F126*VMTCalc!O19</f>
        <v>0</v>
      </c>
      <c r="O126" s="185">
        <f>($E126*(1+$G126)^(O$9-$E$88))*$F126*VMTCalc!P19</f>
        <v>0</v>
      </c>
      <c r="P126" s="185">
        <f>($E126*(1+$G126)^(P$9-$E$88))*$F126*VMTCalc!Q19</f>
        <v>0</v>
      </c>
      <c r="Q126" s="185">
        <f>($E126*(1+$G126)^(Q$9-$E$88))*$F126*VMTCalc!R19</f>
        <v>0</v>
      </c>
      <c r="R126" s="185">
        <f>($E126*(1+$G126)^(R$9-$E$88))*$F126*VMTCalc!S19</f>
        <v>0</v>
      </c>
      <c r="S126" s="185">
        <f>($E126*(1+$G126)^(S$9-$E$88))*$F126*VMTCalc!T19</f>
        <v>0</v>
      </c>
      <c r="T126" s="185">
        <f>($E126*(1+$G126)^(T$9-$E$88))*$F126*VMTCalc!U19</f>
        <v>0</v>
      </c>
      <c r="U126" s="185">
        <f>($E126*(1+$G126)^(U$9-$E$88))*$F126*VMTCalc!V19</f>
        <v>0</v>
      </c>
      <c r="V126" s="185">
        <f>($E126*(1+$G126)^(V$9-$E$88))*$F126*VMTCalc!W19</f>
        <v>0</v>
      </c>
      <c r="W126" s="185">
        <f>($E126*(1+$G126)^(W$9-$E$88))*$F126*VMTCalc!X19</f>
        <v>0</v>
      </c>
      <c r="X126" s="185">
        <f>($E126*(1+$G126)^(X$9-$E$88))*$F126*VMTCalc!Y19</f>
        <v>0</v>
      </c>
      <c r="Y126" s="185">
        <f>($E126*(1+$G126)^(Y$9-$E$88))*$F126*VMTCalc!Z19</f>
        <v>0</v>
      </c>
      <c r="Z126" s="185">
        <f>($E126*(1+$G126)^(Z$9-$E$88))*$F126*VMTCalc!AA19</f>
        <v>0</v>
      </c>
      <c r="AA126" s="185">
        <f>($E126*(1+$G126)^(AA$9-$E$88))*$F126*VMTCalc!AB19</f>
        <v>0</v>
      </c>
      <c r="AB126" s="185">
        <f>($E126*(1+$G126)^(AB$9-$E$88))*$F126*VMTCalc!AC19</f>
        <v>0</v>
      </c>
      <c r="AC126" s="185">
        <f>($E126*(1+$G126)^(AC$9-$E$88))*$F126*VMTCalc!AD19</f>
        <v>0</v>
      </c>
      <c r="AD126" s="185">
        <f>($E126*(1+$G126)^(AD$9-$E$88))*$F126*VMTCalc!AE19</f>
        <v>0</v>
      </c>
      <c r="AE126" s="185">
        <f>($E126*(1+$G126)^(AE$9-$E$88))*$F126*VMTCalc!AF19</f>
        <v>0</v>
      </c>
      <c r="AF126" s="185">
        <f>($E126*(1+$G126)^(AF$9-$E$88))*$F126*VMTCalc!AG19</f>
        <v>0</v>
      </c>
      <c r="AG126" s="185">
        <f>($E126*(1+$G126)^(AG$9-$E$88))*$F126*VMTCalc!AH19</f>
        <v>0</v>
      </c>
      <c r="AH126" s="185">
        <f>($E126*(1+$G126)^(AH$9-$E$88))*$F126*VMTCalc!AI19</f>
        <v>0</v>
      </c>
      <c r="AI126" s="185">
        <f>($E126*(1+$G126)^(AI$9-$E$88))*$F126*VMTCalc!AJ19</f>
        <v>0</v>
      </c>
      <c r="AJ126" s="185">
        <f>($E126*(1+$G126)^(AJ$9-$E$88))*$F126*VMTCalc!AK19</f>
        <v>0</v>
      </c>
      <c r="AK126" s="185">
        <f>($E126*(1+$G126)^(AK$9-$E$88))*$F126*VMTCalc!AL19</f>
        <v>0</v>
      </c>
      <c r="AL126" s="185">
        <f>($E126*(1+$G126)^(AL$9-$E$88))*$F126*VMTCalc!AM19</f>
        <v>0</v>
      </c>
      <c r="AM126" s="185">
        <f>($E126*(1+$G126)^(AM$9-$E$88))*$F126*VMTCalc!AN19</f>
        <v>0</v>
      </c>
      <c r="AN126" s="185">
        <f>($E126*(1+$G126)^(AN$9-$E$88))*$F126*VMTCalc!AO19</f>
        <v>0</v>
      </c>
      <c r="AO126" s="185">
        <f>($E126*(1+$G126)^(AO$9-$E$88))*$F126*VMTCalc!AP19</f>
        <v>0</v>
      </c>
      <c r="AP126" s="185">
        <f>($E126*(1+$G126)^(AP$9-$E$88))*$F126*VMTCalc!AQ19</f>
        <v>0</v>
      </c>
      <c r="AQ126" s="185">
        <f>($E126*(1+$G126)^(AQ$9-$E$88))*$F126*VMTCalc!AR19</f>
        <v>0</v>
      </c>
      <c r="AR126" s="185">
        <f>($E126*(1+$G126)^(AR$9-$E$88))*$F126*VMTCalc!AS19</f>
        <v>0</v>
      </c>
      <c r="AS126" s="185">
        <f>($E126*(1+$G126)^(AS$9-$E$88))*$F126*VMTCalc!AT19</f>
        <v>0</v>
      </c>
      <c r="AT126" s="185">
        <f>($E126*(1+$G126)^(AT$9-$E$88))*$F126*VMTCalc!AU19</f>
        <v>0</v>
      </c>
      <c r="AU126" s="185">
        <f>($E126*(1+$G126)^(AU$9-$E$88))*$F126*VMTCalc!AV19</f>
        <v>0</v>
      </c>
      <c r="AV126" s="185">
        <f>($E126*(1+$G126)^(AV$9-$E$88))*$F126*VMTCalc!AW19</f>
        <v>0</v>
      </c>
      <c r="AW126" s="185">
        <f>($E126*(1+$G126)^(AW$9-$E$88))*$F126*VMTCalc!AX19</f>
        <v>0</v>
      </c>
    </row>
    <row r="127" spans="1:49">
      <c r="A127" s="218" t="s">
        <v>198</v>
      </c>
      <c r="B127" s="767">
        <f t="shared" si="21"/>
        <v>830106</v>
      </c>
      <c r="C127" s="66" t="str">
        <f>INDEX(ProjectSummary!$C$6:$F$20,MATCH(B127,ProjectSummary!$C$6:$C$20,0),4)</f>
        <v>BOGGER HOLLAR ROAD</v>
      </c>
      <c r="D127" s="66"/>
      <c r="E127" s="498">
        <f>IFERROR(INDEX(HistoricalCrashData!$E$31:$E$39,MATCH(SafetyBenefitsCalc!$B178,HistoricalCrashData!$B$31:$B$39,0),1),0)</f>
        <v>0</v>
      </c>
      <c r="F127" s="499">
        <f>_xlfn.XLOOKUP(C127, ProjectSummary!$F$6:$F$20, ProjectSummary!$AE$6:$AE$20)</f>
        <v>0.42571999999999999</v>
      </c>
      <c r="G127" s="500">
        <f>_xlfn.XLOOKUP(C127, ProjectSummary!$F$6:$F$20, ProjectSummary!$S$6:$S$20)</f>
        <v>0</v>
      </c>
      <c r="H127" s="175">
        <f t="shared" si="16"/>
        <v>0</v>
      </c>
      <c r="I127" s="185">
        <f>($E127*(1+$G127)^(I$9-$E$88))*$F127*VMTCalc!J20</f>
        <v>0</v>
      </c>
      <c r="J127" s="185">
        <f>($E127*(1+$G127)^(J$9-$E$88))*$F127*VMTCalc!K20</f>
        <v>0</v>
      </c>
      <c r="K127" s="185">
        <f>($E127*(1+$G127)^(K$9-$E$88))*$F127*VMTCalc!L20</f>
        <v>0</v>
      </c>
      <c r="L127" s="185">
        <f>($E127*(1+$G127)^(L$9-$E$88))*$F127*VMTCalc!M20</f>
        <v>0</v>
      </c>
      <c r="M127" s="185">
        <f>($E127*(1+$G127)^(M$9-$E$88))*$F127*VMTCalc!N20</f>
        <v>0</v>
      </c>
      <c r="N127" s="185">
        <f>($E127*(1+$G127)^(N$9-$E$88))*$F127*VMTCalc!O20</f>
        <v>0</v>
      </c>
      <c r="O127" s="185">
        <f>($E127*(1+$G127)^(O$9-$E$88))*$F127*VMTCalc!P20</f>
        <v>0</v>
      </c>
      <c r="P127" s="185">
        <f>($E127*(1+$G127)^(P$9-$E$88))*$F127*VMTCalc!Q20</f>
        <v>0</v>
      </c>
      <c r="Q127" s="185">
        <f>($E127*(1+$G127)^(Q$9-$E$88))*$F127*VMTCalc!R20</f>
        <v>0</v>
      </c>
      <c r="R127" s="185">
        <f>($E127*(1+$G127)^(R$9-$E$88))*$F127*VMTCalc!S20</f>
        <v>0</v>
      </c>
      <c r="S127" s="185">
        <f>($E127*(1+$G127)^(S$9-$E$88))*$F127*VMTCalc!T20</f>
        <v>0</v>
      </c>
      <c r="T127" s="185">
        <f>($E127*(1+$G127)^(T$9-$E$88))*$F127*VMTCalc!U20</f>
        <v>0</v>
      </c>
      <c r="U127" s="185">
        <f>($E127*(1+$G127)^(U$9-$E$88))*$F127*VMTCalc!V20</f>
        <v>0</v>
      </c>
      <c r="V127" s="185">
        <f>($E127*(1+$G127)^(V$9-$E$88))*$F127*VMTCalc!W20</f>
        <v>0</v>
      </c>
      <c r="W127" s="185">
        <f>($E127*(1+$G127)^(W$9-$E$88))*$F127*VMTCalc!X20</f>
        <v>0</v>
      </c>
      <c r="X127" s="185">
        <f>($E127*(1+$G127)^(X$9-$E$88))*$F127*VMTCalc!Y20</f>
        <v>0</v>
      </c>
      <c r="Y127" s="185">
        <f>($E127*(1+$G127)^(Y$9-$E$88))*$F127*VMTCalc!Z20</f>
        <v>0</v>
      </c>
      <c r="Z127" s="185">
        <f>($E127*(1+$G127)^(Z$9-$E$88))*$F127*VMTCalc!AA20</f>
        <v>0</v>
      </c>
      <c r="AA127" s="185">
        <f>($E127*(1+$G127)^(AA$9-$E$88))*$F127*VMTCalc!AB20</f>
        <v>0</v>
      </c>
      <c r="AB127" s="185">
        <f>($E127*(1+$G127)^(AB$9-$E$88))*$F127*VMTCalc!AC20</f>
        <v>0</v>
      </c>
      <c r="AC127" s="185">
        <f>($E127*(1+$G127)^(AC$9-$E$88))*$F127*VMTCalc!AD20</f>
        <v>0</v>
      </c>
      <c r="AD127" s="185">
        <f>($E127*(1+$G127)^(AD$9-$E$88))*$F127*VMTCalc!AE20</f>
        <v>0</v>
      </c>
      <c r="AE127" s="185">
        <f>($E127*(1+$G127)^(AE$9-$E$88))*$F127*VMTCalc!AF20</f>
        <v>0</v>
      </c>
      <c r="AF127" s="185">
        <f>($E127*(1+$G127)^(AF$9-$E$88))*$F127*VMTCalc!AG20</f>
        <v>0</v>
      </c>
      <c r="AG127" s="185">
        <f>($E127*(1+$G127)^(AG$9-$E$88))*$F127*VMTCalc!AH20</f>
        <v>0</v>
      </c>
      <c r="AH127" s="185">
        <f>($E127*(1+$G127)^(AH$9-$E$88))*$F127*VMTCalc!AI20</f>
        <v>0</v>
      </c>
      <c r="AI127" s="185">
        <f>($E127*(1+$G127)^(AI$9-$E$88))*$F127*VMTCalc!AJ20</f>
        <v>0</v>
      </c>
      <c r="AJ127" s="185">
        <f>($E127*(1+$G127)^(AJ$9-$E$88))*$F127*VMTCalc!AK20</f>
        <v>0</v>
      </c>
      <c r="AK127" s="185">
        <f>($E127*(1+$G127)^(AK$9-$E$88))*$F127*VMTCalc!AL20</f>
        <v>0</v>
      </c>
      <c r="AL127" s="185">
        <f>($E127*(1+$G127)^(AL$9-$E$88))*$F127*VMTCalc!AM20</f>
        <v>0</v>
      </c>
      <c r="AM127" s="185">
        <f>($E127*(1+$G127)^(AM$9-$E$88))*$F127*VMTCalc!AN20</f>
        <v>0</v>
      </c>
      <c r="AN127" s="185">
        <f>($E127*(1+$G127)^(AN$9-$E$88))*$F127*VMTCalc!AO20</f>
        <v>0</v>
      </c>
      <c r="AO127" s="185">
        <f>($E127*(1+$G127)^(AO$9-$E$88))*$F127*VMTCalc!AP20</f>
        <v>0</v>
      </c>
      <c r="AP127" s="185">
        <f>($E127*(1+$G127)^(AP$9-$E$88))*$F127*VMTCalc!AQ20</f>
        <v>0</v>
      </c>
      <c r="AQ127" s="185">
        <f>($E127*(1+$G127)^(AQ$9-$E$88))*$F127*VMTCalc!AR20</f>
        <v>0</v>
      </c>
      <c r="AR127" s="185">
        <f>($E127*(1+$G127)^(AR$9-$E$88))*$F127*VMTCalc!AS20</f>
        <v>0</v>
      </c>
      <c r="AS127" s="185">
        <f>($E127*(1+$G127)^(AS$9-$E$88))*$F127*VMTCalc!AT20</f>
        <v>0</v>
      </c>
      <c r="AT127" s="185">
        <f>($E127*(1+$G127)^(AT$9-$E$88))*$F127*VMTCalc!AU20</f>
        <v>0</v>
      </c>
      <c r="AU127" s="185">
        <f>($E127*(1+$G127)^(AU$9-$E$88))*$F127*VMTCalc!AV20</f>
        <v>0</v>
      </c>
      <c r="AV127" s="185">
        <f>($E127*(1+$G127)^(AV$9-$E$88))*$F127*VMTCalc!AW20</f>
        <v>0</v>
      </c>
      <c r="AW127" s="185">
        <f>($E127*(1+$G127)^(AW$9-$E$88))*$F127*VMTCalc!AX20</f>
        <v>0</v>
      </c>
    </row>
    <row r="128" spans="1:49">
      <c r="A128" s="218" t="s">
        <v>198</v>
      </c>
      <c r="B128" s="767">
        <f t="shared" si="21"/>
        <v>830081</v>
      </c>
      <c r="C128" s="66" t="str">
        <f>INDEX(ProjectSummary!$C$6:$F$20,MATCH(B128,ProjectSummary!$C$6:$C$20,0),4)</f>
        <v>BRIDGE ROAD</v>
      </c>
      <c r="D128" s="66"/>
      <c r="E128" s="498">
        <f>IFERROR(INDEX(HistoricalCrashData!$E$31:$E$39,MATCH(SafetyBenefitsCalc!$B179,HistoricalCrashData!$B$31:$B$39,0),1),0)</f>
        <v>0</v>
      </c>
      <c r="F128" s="499">
        <f>_xlfn.XLOOKUP(C128, ProjectSummary!$F$6:$F$20, ProjectSummary!$AE$6:$AE$20)</f>
        <v>0.42571999999999999</v>
      </c>
      <c r="G128" s="500">
        <f>_xlfn.XLOOKUP(C128, ProjectSummary!$F$6:$F$20, ProjectSummary!$S$6:$S$20)</f>
        <v>0</v>
      </c>
      <c r="H128" s="175">
        <f t="shared" si="16"/>
        <v>0</v>
      </c>
      <c r="I128" s="185">
        <f>($E128*(1+$G128)^(I$9-$E$88))*$F128*VMTCalc!J21</f>
        <v>0</v>
      </c>
      <c r="J128" s="185">
        <f>($E128*(1+$G128)^(J$9-$E$88))*$F128*VMTCalc!K21</f>
        <v>0</v>
      </c>
      <c r="K128" s="185">
        <f>($E128*(1+$G128)^(K$9-$E$88))*$F128*VMTCalc!L21</f>
        <v>0</v>
      </c>
      <c r="L128" s="185">
        <f>($E128*(1+$G128)^(L$9-$E$88))*$F128*VMTCalc!M21</f>
        <v>0</v>
      </c>
      <c r="M128" s="185">
        <f>($E128*(1+$G128)^(M$9-$E$88))*$F128*VMTCalc!N21</f>
        <v>0</v>
      </c>
      <c r="N128" s="185">
        <f>($E128*(1+$G128)^(N$9-$E$88))*$F128*VMTCalc!O21</f>
        <v>0</v>
      </c>
      <c r="O128" s="185">
        <f>($E128*(1+$G128)^(O$9-$E$88))*$F128*VMTCalc!P21</f>
        <v>0</v>
      </c>
      <c r="P128" s="185">
        <f>($E128*(1+$G128)^(P$9-$E$88))*$F128*VMTCalc!Q21</f>
        <v>0</v>
      </c>
      <c r="Q128" s="185">
        <f>($E128*(1+$G128)^(Q$9-$E$88))*$F128*VMTCalc!R21</f>
        <v>0</v>
      </c>
      <c r="R128" s="185">
        <f>($E128*(1+$G128)^(R$9-$E$88))*$F128*VMTCalc!S21</f>
        <v>0</v>
      </c>
      <c r="S128" s="185">
        <f>($E128*(1+$G128)^(S$9-$E$88))*$F128*VMTCalc!T21</f>
        <v>0</v>
      </c>
      <c r="T128" s="185">
        <f>($E128*(1+$G128)^(T$9-$E$88))*$F128*VMTCalc!U21</f>
        <v>0</v>
      </c>
      <c r="U128" s="185">
        <f>($E128*(1+$G128)^(U$9-$E$88))*$F128*VMTCalc!V21</f>
        <v>0</v>
      </c>
      <c r="V128" s="185">
        <f>($E128*(1+$G128)^(V$9-$E$88))*$F128*VMTCalc!W21</f>
        <v>0</v>
      </c>
      <c r="W128" s="185">
        <f>($E128*(1+$G128)^(W$9-$E$88))*$F128*VMTCalc!X21</f>
        <v>0</v>
      </c>
      <c r="X128" s="185">
        <f>($E128*(1+$G128)^(X$9-$E$88))*$F128*VMTCalc!Y21</f>
        <v>0</v>
      </c>
      <c r="Y128" s="185">
        <f>($E128*(1+$G128)^(Y$9-$E$88))*$F128*VMTCalc!Z21</f>
        <v>0</v>
      </c>
      <c r="Z128" s="185">
        <f>($E128*(1+$G128)^(Z$9-$E$88))*$F128*VMTCalc!AA21</f>
        <v>0</v>
      </c>
      <c r="AA128" s="185">
        <f>($E128*(1+$G128)^(AA$9-$E$88))*$F128*VMTCalc!AB21</f>
        <v>0</v>
      </c>
      <c r="AB128" s="185">
        <f>($E128*(1+$G128)^(AB$9-$E$88))*$F128*VMTCalc!AC21</f>
        <v>0</v>
      </c>
      <c r="AC128" s="185">
        <f>($E128*(1+$G128)^(AC$9-$E$88))*$F128*VMTCalc!AD21</f>
        <v>0</v>
      </c>
      <c r="AD128" s="185">
        <f>($E128*(1+$G128)^(AD$9-$E$88))*$F128*VMTCalc!AE21</f>
        <v>0</v>
      </c>
      <c r="AE128" s="185">
        <f>($E128*(1+$G128)^(AE$9-$E$88))*$F128*VMTCalc!AF21</f>
        <v>0</v>
      </c>
      <c r="AF128" s="185">
        <f>($E128*(1+$G128)^(AF$9-$E$88))*$F128*VMTCalc!AG21</f>
        <v>0</v>
      </c>
      <c r="AG128" s="185">
        <f>($E128*(1+$G128)^(AG$9-$E$88))*$F128*VMTCalc!AH21</f>
        <v>0</v>
      </c>
      <c r="AH128" s="185">
        <f>($E128*(1+$G128)^(AH$9-$E$88))*$F128*VMTCalc!AI21</f>
        <v>0</v>
      </c>
      <c r="AI128" s="185">
        <f>($E128*(1+$G128)^(AI$9-$E$88))*$F128*VMTCalc!AJ21</f>
        <v>0</v>
      </c>
      <c r="AJ128" s="185">
        <f>($E128*(1+$G128)^(AJ$9-$E$88))*$F128*VMTCalc!AK21</f>
        <v>0</v>
      </c>
      <c r="AK128" s="185">
        <f>($E128*(1+$G128)^(AK$9-$E$88))*$F128*VMTCalc!AL21</f>
        <v>0</v>
      </c>
      <c r="AL128" s="185">
        <f>($E128*(1+$G128)^(AL$9-$E$88))*$F128*VMTCalc!AM21</f>
        <v>0</v>
      </c>
      <c r="AM128" s="185">
        <f>($E128*(1+$G128)^(AM$9-$E$88))*$F128*VMTCalc!AN21</f>
        <v>0</v>
      </c>
      <c r="AN128" s="185">
        <f>($E128*(1+$G128)^(AN$9-$E$88))*$F128*VMTCalc!AO21</f>
        <v>0</v>
      </c>
      <c r="AO128" s="185">
        <f>($E128*(1+$G128)^(AO$9-$E$88))*$F128*VMTCalc!AP21</f>
        <v>0</v>
      </c>
      <c r="AP128" s="185">
        <f>($E128*(1+$G128)^(AP$9-$E$88))*$F128*VMTCalc!AQ21</f>
        <v>0</v>
      </c>
      <c r="AQ128" s="185">
        <f>($E128*(1+$G128)^(AQ$9-$E$88))*$F128*VMTCalc!AR21</f>
        <v>0</v>
      </c>
      <c r="AR128" s="185">
        <f>($E128*(1+$G128)^(AR$9-$E$88))*$F128*VMTCalc!AS21</f>
        <v>0</v>
      </c>
      <c r="AS128" s="185">
        <f>($E128*(1+$G128)^(AS$9-$E$88))*$F128*VMTCalc!AT21</f>
        <v>0</v>
      </c>
      <c r="AT128" s="185">
        <f>($E128*(1+$G128)^(AT$9-$E$88))*$F128*VMTCalc!AU21</f>
        <v>0</v>
      </c>
      <c r="AU128" s="185">
        <f>($E128*(1+$G128)^(AU$9-$E$88))*$F128*VMTCalc!AV21</f>
        <v>0</v>
      </c>
      <c r="AV128" s="185">
        <f>($E128*(1+$G128)^(AV$9-$E$88))*$F128*VMTCalc!AW21</f>
        <v>0</v>
      </c>
      <c r="AW128" s="185">
        <f>($E128*(1+$G128)^(AW$9-$E$88))*$F128*VMTCalc!AX21</f>
        <v>0</v>
      </c>
    </row>
    <row r="129" spans="1:49">
      <c r="A129" s="218" t="s">
        <v>198</v>
      </c>
      <c r="B129" s="767">
        <f t="shared" si="21"/>
        <v>830200</v>
      </c>
      <c r="C129" s="66" t="str">
        <f>INDEX(ProjectSummary!$C$6:$F$20,MATCH(B129,ProjectSummary!$C$6:$C$20,0),4)</f>
        <v>BRIDGE PORT ROAD</v>
      </c>
      <c r="D129" s="66"/>
      <c r="E129" s="498">
        <f>IFERROR(INDEX(HistoricalCrashData!$E$31:$E$39,MATCH(SafetyBenefitsCalc!$B180,HistoricalCrashData!$B$31:$B$39,0),1),0)</f>
        <v>0</v>
      </c>
      <c r="F129" s="499">
        <f>_xlfn.XLOOKUP(C129, ProjectSummary!$F$6:$F$20, ProjectSummary!$AE$6:$AE$20)</f>
        <v>0.5839399999999999</v>
      </c>
      <c r="G129" s="500">
        <f>_xlfn.XLOOKUP(C129, ProjectSummary!$F$6:$F$20, ProjectSummary!$S$6:$S$20)</f>
        <v>0</v>
      </c>
      <c r="H129" s="175">
        <f t="shared" si="16"/>
        <v>0</v>
      </c>
      <c r="I129" s="185">
        <f>($E129*(1+$G129)^(I$9-$E$88))*$F129*VMTCalc!J22</f>
        <v>0</v>
      </c>
      <c r="J129" s="185">
        <f>($E129*(1+$G129)^(J$9-$E$88))*$F129*VMTCalc!K22</f>
        <v>0</v>
      </c>
      <c r="K129" s="185">
        <f>($E129*(1+$G129)^(K$9-$E$88))*$F129*VMTCalc!L22</f>
        <v>0</v>
      </c>
      <c r="L129" s="185">
        <f>($E129*(1+$G129)^(L$9-$E$88))*$F129*VMTCalc!M22</f>
        <v>0</v>
      </c>
      <c r="M129" s="185">
        <f>($E129*(1+$G129)^(M$9-$E$88))*$F129*VMTCalc!N22</f>
        <v>0</v>
      </c>
      <c r="N129" s="185">
        <f>($E129*(1+$G129)^(N$9-$E$88))*$F129*VMTCalc!O22</f>
        <v>0</v>
      </c>
      <c r="O129" s="185">
        <f>($E129*(1+$G129)^(O$9-$E$88))*$F129*VMTCalc!P22</f>
        <v>0</v>
      </c>
      <c r="P129" s="185">
        <f>($E129*(1+$G129)^(P$9-$E$88))*$F129*VMTCalc!Q22</f>
        <v>0</v>
      </c>
      <c r="Q129" s="185">
        <f>($E129*(1+$G129)^(Q$9-$E$88))*$F129*VMTCalc!R22</f>
        <v>0</v>
      </c>
      <c r="R129" s="185">
        <f>($E129*(1+$G129)^(R$9-$E$88))*$F129*VMTCalc!S22</f>
        <v>0</v>
      </c>
      <c r="S129" s="185">
        <f>($E129*(1+$G129)^(S$9-$E$88))*$F129*VMTCalc!T22</f>
        <v>0</v>
      </c>
      <c r="T129" s="185">
        <f>($E129*(1+$G129)^(T$9-$E$88))*$F129*VMTCalc!U22</f>
        <v>0</v>
      </c>
      <c r="U129" s="185">
        <f>($E129*(1+$G129)^(U$9-$E$88))*$F129*VMTCalc!V22</f>
        <v>0</v>
      </c>
      <c r="V129" s="185">
        <f>($E129*(1+$G129)^(V$9-$E$88))*$F129*VMTCalc!W22</f>
        <v>0</v>
      </c>
      <c r="W129" s="185">
        <f>($E129*(1+$G129)^(W$9-$E$88))*$F129*VMTCalc!X22</f>
        <v>0</v>
      </c>
      <c r="X129" s="185">
        <f>($E129*(1+$G129)^(X$9-$E$88))*$F129*VMTCalc!Y22</f>
        <v>0</v>
      </c>
      <c r="Y129" s="185">
        <f>($E129*(1+$G129)^(Y$9-$E$88))*$F129*VMTCalc!Z22</f>
        <v>0</v>
      </c>
      <c r="Z129" s="185">
        <f>($E129*(1+$G129)^(Z$9-$E$88))*$F129*VMTCalc!AA22</f>
        <v>0</v>
      </c>
      <c r="AA129" s="185">
        <f>($E129*(1+$G129)^(AA$9-$E$88))*$F129*VMTCalc!AB22</f>
        <v>0</v>
      </c>
      <c r="AB129" s="185">
        <f>($E129*(1+$G129)^(AB$9-$E$88))*$F129*VMTCalc!AC22</f>
        <v>0</v>
      </c>
      <c r="AC129" s="185">
        <f>($E129*(1+$G129)^(AC$9-$E$88))*$F129*VMTCalc!AD22</f>
        <v>0</v>
      </c>
      <c r="AD129" s="185">
        <f>($E129*(1+$G129)^(AD$9-$E$88))*$F129*VMTCalc!AE22</f>
        <v>0</v>
      </c>
      <c r="AE129" s="185">
        <f>($E129*(1+$G129)^(AE$9-$E$88))*$F129*VMTCalc!AF22</f>
        <v>0</v>
      </c>
      <c r="AF129" s="185">
        <f>($E129*(1+$G129)^(AF$9-$E$88))*$F129*VMTCalc!AG22</f>
        <v>0</v>
      </c>
      <c r="AG129" s="185">
        <f>($E129*(1+$G129)^(AG$9-$E$88))*$F129*VMTCalc!AH22</f>
        <v>0</v>
      </c>
      <c r="AH129" s="185">
        <f>($E129*(1+$G129)^(AH$9-$E$88))*$F129*VMTCalc!AI22</f>
        <v>0</v>
      </c>
      <c r="AI129" s="185">
        <f>($E129*(1+$G129)^(AI$9-$E$88))*$F129*VMTCalc!AJ22</f>
        <v>0</v>
      </c>
      <c r="AJ129" s="185">
        <f>($E129*(1+$G129)^(AJ$9-$E$88))*$F129*VMTCalc!AK22</f>
        <v>0</v>
      </c>
      <c r="AK129" s="185">
        <f>($E129*(1+$G129)^(AK$9-$E$88))*$F129*VMTCalc!AL22</f>
        <v>0</v>
      </c>
      <c r="AL129" s="185">
        <f>($E129*(1+$G129)^(AL$9-$E$88))*$F129*VMTCalc!AM22</f>
        <v>0</v>
      </c>
      <c r="AM129" s="185">
        <f>($E129*(1+$G129)^(AM$9-$E$88))*$F129*VMTCalc!AN22</f>
        <v>0</v>
      </c>
      <c r="AN129" s="185">
        <f>($E129*(1+$G129)^(AN$9-$E$88))*$F129*VMTCalc!AO22</f>
        <v>0</v>
      </c>
      <c r="AO129" s="185">
        <f>($E129*(1+$G129)^(AO$9-$E$88))*$F129*VMTCalc!AP22</f>
        <v>0</v>
      </c>
      <c r="AP129" s="185">
        <f>($E129*(1+$G129)^(AP$9-$E$88))*$F129*VMTCalc!AQ22</f>
        <v>0</v>
      </c>
      <c r="AQ129" s="185">
        <f>($E129*(1+$G129)^(AQ$9-$E$88))*$F129*VMTCalc!AR22</f>
        <v>0</v>
      </c>
      <c r="AR129" s="185">
        <f>($E129*(1+$G129)^(AR$9-$E$88))*$F129*VMTCalc!AS22</f>
        <v>0</v>
      </c>
      <c r="AS129" s="185">
        <f>($E129*(1+$G129)^(AS$9-$E$88))*$F129*VMTCalc!AT22</f>
        <v>0</v>
      </c>
      <c r="AT129" s="185">
        <f>($E129*(1+$G129)^(AT$9-$E$88))*$F129*VMTCalc!AU22</f>
        <v>0</v>
      </c>
      <c r="AU129" s="185">
        <f>($E129*(1+$G129)^(AU$9-$E$88))*$F129*VMTCalc!AV22</f>
        <v>0</v>
      </c>
      <c r="AV129" s="185">
        <f>($E129*(1+$G129)^(AV$9-$E$88))*$F129*VMTCalc!AW22</f>
        <v>0</v>
      </c>
      <c r="AW129" s="185">
        <f>($E129*(1+$G129)^(AW$9-$E$88))*$F129*VMTCalc!AX22</f>
        <v>0</v>
      </c>
    </row>
    <row r="130" spans="1:49">
      <c r="A130" s="218" t="s">
        <v>198</v>
      </c>
      <c r="B130" s="767">
        <f t="shared" si="21"/>
        <v>120173</v>
      </c>
      <c r="C130" s="66" t="str">
        <f>INDEX(ProjectSummary!$C$6:$F$20,MATCH(B130,ProjectSummary!$C$6:$C$20,0),4)</f>
        <v>PEACH ORCHARD ROAD</v>
      </c>
      <c r="D130" s="66"/>
      <c r="E130" s="498">
        <f>IFERROR(INDEX(HistoricalCrashData!$E$31:$E$39,MATCH(SafetyBenefitsCalc!$B181,HistoricalCrashData!$B$31:$B$39,0),1),0)</f>
        <v>0</v>
      </c>
      <c r="F130" s="499">
        <f>_xlfn.XLOOKUP(C130, ProjectSummary!$F$6:$F$20, ProjectSummary!$AE$6:$AE$20)</f>
        <v>0.5839399999999999</v>
      </c>
      <c r="G130" s="500">
        <f>_xlfn.XLOOKUP(C130, ProjectSummary!$F$6:$F$20, ProjectSummary!$S$6:$S$20)</f>
        <v>0</v>
      </c>
      <c r="H130" s="175">
        <f t="shared" si="16"/>
        <v>0</v>
      </c>
      <c r="I130" s="185">
        <f>($E130*(1+$G130)^(I$9-$E$88))*$F130*VMTCalc!J23</f>
        <v>0</v>
      </c>
      <c r="J130" s="185">
        <f>($E130*(1+$G130)^(J$9-$E$88))*$F130*VMTCalc!K23</f>
        <v>0</v>
      </c>
      <c r="K130" s="185">
        <f>($E130*(1+$G130)^(K$9-$E$88))*$F130*VMTCalc!L23</f>
        <v>0</v>
      </c>
      <c r="L130" s="185">
        <f>($E130*(1+$G130)^(L$9-$E$88))*$F130*VMTCalc!M23</f>
        <v>0</v>
      </c>
      <c r="M130" s="185">
        <f>($E130*(1+$G130)^(M$9-$E$88))*$F130*VMTCalc!N23</f>
        <v>0</v>
      </c>
      <c r="N130" s="185">
        <f>($E130*(1+$G130)^(N$9-$E$88))*$F130*VMTCalc!O23</f>
        <v>0</v>
      </c>
      <c r="O130" s="185">
        <f>($E130*(1+$G130)^(O$9-$E$88))*$F130*VMTCalc!P23</f>
        <v>0</v>
      </c>
      <c r="P130" s="185">
        <f>($E130*(1+$G130)^(P$9-$E$88))*$F130*VMTCalc!Q23</f>
        <v>0</v>
      </c>
      <c r="Q130" s="185">
        <f>($E130*(1+$G130)^(Q$9-$E$88))*$F130*VMTCalc!R23</f>
        <v>0</v>
      </c>
      <c r="R130" s="185">
        <f>($E130*(1+$G130)^(R$9-$E$88))*$F130*VMTCalc!S23</f>
        <v>0</v>
      </c>
      <c r="S130" s="185">
        <f>($E130*(1+$G130)^(S$9-$E$88))*$F130*VMTCalc!T23</f>
        <v>0</v>
      </c>
      <c r="T130" s="185">
        <f>($E130*(1+$G130)^(T$9-$E$88))*$F130*VMTCalc!U23</f>
        <v>0</v>
      </c>
      <c r="U130" s="185">
        <f>($E130*(1+$G130)^(U$9-$E$88))*$F130*VMTCalc!V23</f>
        <v>0</v>
      </c>
      <c r="V130" s="185">
        <f>($E130*(1+$G130)^(V$9-$E$88))*$F130*VMTCalc!W23</f>
        <v>0</v>
      </c>
      <c r="W130" s="185">
        <f>($E130*(1+$G130)^(W$9-$E$88))*$F130*VMTCalc!X23</f>
        <v>0</v>
      </c>
      <c r="X130" s="185">
        <f>($E130*(1+$G130)^(X$9-$E$88))*$F130*VMTCalc!Y23</f>
        <v>0</v>
      </c>
      <c r="Y130" s="185">
        <f>($E130*(1+$G130)^(Y$9-$E$88))*$F130*VMTCalc!Z23</f>
        <v>0</v>
      </c>
      <c r="Z130" s="185">
        <f>($E130*(1+$G130)^(Z$9-$E$88))*$F130*VMTCalc!AA23</f>
        <v>0</v>
      </c>
      <c r="AA130" s="185">
        <f>($E130*(1+$G130)^(AA$9-$E$88))*$F130*VMTCalc!AB23</f>
        <v>0</v>
      </c>
      <c r="AB130" s="185">
        <f>($E130*(1+$G130)^(AB$9-$E$88))*$F130*VMTCalc!AC23</f>
        <v>0</v>
      </c>
      <c r="AC130" s="185">
        <f>($E130*(1+$G130)^(AC$9-$E$88))*$F130*VMTCalc!AD23</f>
        <v>0</v>
      </c>
      <c r="AD130" s="185">
        <f>($E130*(1+$G130)^(AD$9-$E$88))*$F130*VMTCalc!AE23</f>
        <v>0</v>
      </c>
      <c r="AE130" s="185">
        <f>($E130*(1+$G130)^(AE$9-$E$88))*$F130*VMTCalc!AF23</f>
        <v>0</v>
      </c>
      <c r="AF130" s="185">
        <f>($E130*(1+$G130)^(AF$9-$E$88))*$F130*VMTCalc!AG23</f>
        <v>0</v>
      </c>
      <c r="AG130" s="185">
        <f>($E130*(1+$G130)^(AG$9-$E$88))*$F130*VMTCalc!AH23</f>
        <v>0</v>
      </c>
      <c r="AH130" s="185">
        <f>($E130*(1+$G130)^(AH$9-$E$88))*$F130*VMTCalc!AI23</f>
        <v>0</v>
      </c>
      <c r="AI130" s="185">
        <f>($E130*(1+$G130)^(AI$9-$E$88))*$F130*VMTCalc!AJ23</f>
        <v>0</v>
      </c>
      <c r="AJ130" s="185">
        <f>($E130*(1+$G130)^(AJ$9-$E$88))*$F130*VMTCalc!AK23</f>
        <v>0</v>
      </c>
      <c r="AK130" s="185">
        <f>($E130*(1+$G130)^(AK$9-$E$88))*$F130*VMTCalc!AL23</f>
        <v>0</v>
      </c>
      <c r="AL130" s="185">
        <f>($E130*(1+$G130)^(AL$9-$E$88))*$F130*VMTCalc!AM23</f>
        <v>0</v>
      </c>
      <c r="AM130" s="185">
        <f>($E130*(1+$G130)^(AM$9-$E$88))*$F130*VMTCalc!AN23</f>
        <v>0</v>
      </c>
      <c r="AN130" s="185">
        <f>($E130*(1+$G130)^(AN$9-$E$88))*$F130*VMTCalc!AO23</f>
        <v>0</v>
      </c>
      <c r="AO130" s="185">
        <f>($E130*(1+$G130)^(AO$9-$E$88))*$F130*VMTCalc!AP23</f>
        <v>0</v>
      </c>
      <c r="AP130" s="185">
        <f>($E130*(1+$G130)^(AP$9-$E$88))*$F130*VMTCalc!AQ23</f>
        <v>0</v>
      </c>
      <c r="AQ130" s="185">
        <f>($E130*(1+$G130)^(AQ$9-$E$88))*$F130*VMTCalc!AR23</f>
        <v>0</v>
      </c>
      <c r="AR130" s="185">
        <f>($E130*(1+$G130)^(AR$9-$E$88))*$F130*VMTCalc!AS23</f>
        <v>0</v>
      </c>
      <c r="AS130" s="185">
        <f>($E130*(1+$G130)^(AS$9-$E$88))*$F130*VMTCalc!AT23</f>
        <v>0</v>
      </c>
      <c r="AT130" s="185">
        <f>($E130*(1+$G130)^(AT$9-$E$88))*$F130*VMTCalc!AU23</f>
        <v>0</v>
      </c>
      <c r="AU130" s="185">
        <f>($E130*(1+$G130)^(AU$9-$E$88))*$F130*VMTCalc!AV23</f>
        <v>0</v>
      </c>
      <c r="AV130" s="185">
        <f>($E130*(1+$G130)^(AV$9-$E$88))*$F130*VMTCalc!AW23</f>
        <v>0</v>
      </c>
      <c r="AW130" s="185">
        <f>($E130*(1+$G130)^(AW$9-$E$88))*$F130*VMTCalc!AX23</f>
        <v>0</v>
      </c>
    </row>
    <row r="131" spans="1:49">
      <c r="A131" s="218" t="s">
        <v>198</v>
      </c>
      <c r="B131" s="767">
        <f t="shared" si="21"/>
        <v>890074</v>
      </c>
      <c r="C131" s="66" t="str">
        <f>INDEX(ProjectSummary!$C$6:$F$20,MATCH(B131,ProjectSummary!$C$6:$C$20,0),4)</f>
        <v>MONROE-ANSONVILLE ROAD</v>
      </c>
      <c r="D131" s="66"/>
      <c r="E131" s="498">
        <f>IFERROR(INDEX(HistoricalCrashData!$E$31:$E$39,MATCH(SafetyBenefitsCalc!$B182,HistoricalCrashData!$B$31:$B$39,0),1),0)</f>
        <v>0.2</v>
      </c>
      <c r="F131" s="499">
        <f>_xlfn.XLOOKUP(C131, ProjectSummary!$F$6:$F$20, ProjectSummary!$AE$6:$AE$20)</f>
        <v>0.42571999999999999</v>
      </c>
      <c r="G131" s="500">
        <f>_xlfn.XLOOKUP(C131, ProjectSummary!$F$6:$F$20, ProjectSummary!$S$6:$S$20)</f>
        <v>0</v>
      </c>
      <c r="H131" s="175">
        <f t="shared" si="16"/>
        <v>1.7028800000000008</v>
      </c>
      <c r="I131" s="185">
        <f>($E131*(1+$G131)^(I$9-$E$88))*$F131*VMTCalc!J24</f>
        <v>0</v>
      </c>
      <c r="J131" s="185">
        <f>($E131*(1+$G131)^(J$9-$E$88))*$F131*VMTCalc!K24</f>
        <v>0</v>
      </c>
      <c r="K131" s="185">
        <f>($E131*(1+$G131)^(K$9-$E$88))*$F131*VMTCalc!L24</f>
        <v>0</v>
      </c>
      <c r="L131" s="185">
        <f>($E131*(1+$G131)^(L$9-$E$88))*$F131*VMTCalc!M24</f>
        <v>0</v>
      </c>
      <c r="M131" s="185">
        <f>($E131*(1+$G131)^(M$9-$E$88))*$F131*VMTCalc!N24</f>
        <v>0</v>
      </c>
      <c r="N131" s="185">
        <f>($E131*(1+$G131)^(N$9-$E$88))*$F131*VMTCalc!O24</f>
        <v>8.5143999999999997E-2</v>
      </c>
      <c r="O131" s="185">
        <f>($E131*(1+$G131)^(O$9-$E$88))*$F131*VMTCalc!P24</f>
        <v>8.5143999999999997E-2</v>
      </c>
      <c r="P131" s="185">
        <f>($E131*(1+$G131)^(P$9-$E$88))*$F131*VMTCalc!Q24</f>
        <v>8.5143999999999997E-2</v>
      </c>
      <c r="Q131" s="185">
        <f>($E131*(1+$G131)^(Q$9-$E$88))*$F131*VMTCalc!R24</f>
        <v>8.5143999999999997E-2</v>
      </c>
      <c r="R131" s="185">
        <f>($E131*(1+$G131)^(R$9-$E$88))*$F131*VMTCalc!S24</f>
        <v>8.5143999999999997E-2</v>
      </c>
      <c r="S131" s="185">
        <f>($E131*(1+$G131)^(S$9-$E$88))*$F131*VMTCalc!T24</f>
        <v>8.5143999999999997E-2</v>
      </c>
      <c r="T131" s="185">
        <f>($E131*(1+$G131)^(T$9-$E$88))*$F131*VMTCalc!U24</f>
        <v>8.5143999999999997E-2</v>
      </c>
      <c r="U131" s="185">
        <f>($E131*(1+$G131)^(U$9-$E$88))*$F131*VMTCalc!V24</f>
        <v>8.5143999999999997E-2</v>
      </c>
      <c r="V131" s="185">
        <f>($E131*(1+$G131)^(V$9-$E$88))*$F131*VMTCalc!W24</f>
        <v>8.5143999999999997E-2</v>
      </c>
      <c r="W131" s="185">
        <f>($E131*(1+$G131)^(W$9-$E$88))*$F131*VMTCalc!X24</f>
        <v>8.5143999999999997E-2</v>
      </c>
      <c r="X131" s="185">
        <f>($E131*(1+$G131)^(X$9-$E$88))*$F131*VMTCalc!Y24</f>
        <v>8.5143999999999997E-2</v>
      </c>
      <c r="Y131" s="185">
        <f>($E131*(1+$G131)^(Y$9-$E$88))*$F131*VMTCalc!Z24</f>
        <v>8.5143999999999997E-2</v>
      </c>
      <c r="Z131" s="185">
        <f>($E131*(1+$G131)^(Z$9-$E$88))*$F131*VMTCalc!AA24</f>
        <v>8.5143999999999997E-2</v>
      </c>
      <c r="AA131" s="185">
        <f>($E131*(1+$G131)^(AA$9-$E$88))*$F131*VMTCalc!AB24</f>
        <v>8.5143999999999997E-2</v>
      </c>
      <c r="AB131" s="185">
        <f>($E131*(1+$G131)^(AB$9-$E$88))*$F131*VMTCalc!AC24</f>
        <v>8.5143999999999997E-2</v>
      </c>
      <c r="AC131" s="185">
        <f>($E131*(1+$G131)^(AC$9-$E$88))*$F131*VMTCalc!AD24</f>
        <v>8.5143999999999997E-2</v>
      </c>
      <c r="AD131" s="185">
        <f>($E131*(1+$G131)^(AD$9-$E$88))*$F131*VMTCalc!AE24</f>
        <v>8.5143999999999997E-2</v>
      </c>
      <c r="AE131" s="185">
        <f>($E131*(1+$G131)^(AE$9-$E$88))*$F131*VMTCalc!AF24</f>
        <v>8.5143999999999997E-2</v>
      </c>
      <c r="AF131" s="185">
        <f>($E131*(1+$G131)^(AF$9-$E$88))*$F131*VMTCalc!AG24</f>
        <v>8.5143999999999997E-2</v>
      </c>
      <c r="AG131" s="185">
        <f>($E131*(1+$G131)^(AG$9-$E$88))*$F131*VMTCalc!AH24</f>
        <v>8.5143999999999997E-2</v>
      </c>
      <c r="AH131" s="185">
        <f>($E131*(1+$G131)^(AH$9-$E$88))*$F131*VMTCalc!AI24</f>
        <v>0</v>
      </c>
      <c r="AI131" s="185">
        <f>($E131*(1+$G131)^(AI$9-$E$88))*$F131*VMTCalc!AJ24</f>
        <v>0</v>
      </c>
      <c r="AJ131" s="185">
        <f>($E131*(1+$G131)^(AJ$9-$E$88))*$F131*VMTCalc!AK24</f>
        <v>0</v>
      </c>
      <c r="AK131" s="185">
        <f>($E131*(1+$G131)^(AK$9-$E$88))*$F131*VMTCalc!AL24</f>
        <v>0</v>
      </c>
      <c r="AL131" s="185">
        <f>($E131*(1+$G131)^(AL$9-$E$88))*$F131*VMTCalc!AM24</f>
        <v>0</v>
      </c>
      <c r="AM131" s="185">
        <f>($E131*(1+$G131)^(AM$9-$E$88))*$F131*VMTCalc!AN24</f>
        <v>0</v>
      </c>
      <c r="AN131" s="185">
        <f>($E131*(1+$G131)^(AN$9-$E$88))*$F131*VMTCalc!AO24</f>
        <v>0</v>
      </c>
      <c r="AO131" s="185">
        <f>($E131*(1+$G131)^(AO$9-$E$88))*$F131*VMTCalc!AP24</f>
        <v>0</v>
      </c>
      <c r="AP131" s="185">
        <f>($E131*(1+$G131)^(AP$9-$E$88))*$F131*VMTCalc!AQ24</f>
        <v>0</v>
      </c>
      <c r="AQ131" s="185">
        <f>($E131*(1+$G131)^(AQ$9-$E$88))*$F131*VMTCalc!AR24</f>
        <v>0</v>
      </c>
      <c r="AR131" s="185">
        <f>($E131*(1+$G131)^(AR$9-$E$88))*$F131*VMTCalc!AS24</f>
        <v>0</v>
      </c>
      <c r="AS131" s="185">
        <f>($E131*(1+$G131)^(AS$9-$E$88))*$F131*VMTCalc!AT24</f>
        <v>0</v>
      </c>
      <c r="AT131" s="185">
        <f>($E131*(1+$G131)^(AT$9-$E$88))*$F131*VMTCalc!AU24</f>
        <v>0</v>
      </c>
      <c r="AU131" s="185">
        <f>($E131*(1+$G131)^(AU$9-$E$88))*$F131*VMTCalc!AV24</f>
        <v>0</v>
      </c>
      <c r="AV131" s="185">
        <f>($E131*(1+$G131)^(AV$9-$E$88))*$F131*VMTCalc!AW24</f>
        <v>0</v>
      </c>
      <c r="AW131" s="185">
        <f>($E131*(1+$G131)^(AW$9-$E$88))*$F131*VMTCalc!AX24</f>
        <v>0</v>
      </c>
    </row>
    <row r="132" spans="1:49">
      <c r="A132" s="218" t="s">
        <v>198</v>
      </c>
      <c r="B132" s="767">
        <f t="shared" si="21"/>
        <v>890170</v>
      </c>
      <c r="C132" s="66" t="str">
        <f>INDEX(ProjectSummary!$C$6:$F$20,MATCH(B132,ProjectSummary!$C$6:$C$20,0),4)</f>
        <v>POTTERS ROAD</v>
      </c>
      <c r="D132" s="66"/>
      <c r="E132" s="498">
        <f>IFERROR(INDEX(HistoricalCrashData!$E$31:$E$39,MATCH(SafetyBenefitsCalc!$B183,HistoricalCrashData!$B$31:$B$39,0),1),0)</f>
        <v>0</v>
      </c>
      <c r="F132" s="499">
        <f>_xlfn.XLOOKUP(C132, ProjectSummary!$F$6:$F$20, ProjectSummary!$AE$6:$AE$20)</f>
        <v>0.5839399999999999</v>
      </c>
      <c r="G132" s="500">
        <f>_xlfn.XLOOKUP(C132, ProjectSummary!$F$6:$F$20, ProjectSummary!$S$6:$S$20)</f>
        <v>0</v>
      </c>
      <c r="H132" s="175">
        <f t="shared" si="16"/>
        <v>0</v>
      </c>
      <c r="I132" s="185">
        <f>($E132*(1+$G132)^(I$9-$E$88))*$F132*VMTCalc!J25</f>
        <v>0</v>
      </c>
      <c r="J132" s="185">
        <f>($E132*(1+$G132)^(J$9-$E$88))*$F132*VMTCalc!K25</f>
        <v>0</v>
      </c>
      <c r="K132" s="185">
        <f>($E132*(1+$G132)^(K$9-$E$88))*$F132*VMTCalc!L25</f>
        <v>0</v>
      </c>
      <c r="L132" s="185">
        <f>($E132*(1+$G132)^(L$9-$E$88))*$F132*VMTCalc!M25</f>
        <v>0</v>
      </c>
      <c r="M132" s="185">
        <f>($E132*(1+$G132)^(M$9-$E$88))*$F132*VMTCalc!N25</f>
        <v>0</v>
      </c>
      <c r="N132" s="185">
        <f>($E132*(1+$G132)^(N$9-$E$88))*$F132*VMTCalc!O25</f>
        <v>0</v>
      </c>
      <c r="O132" s="185">
        <f>($E132*(1+$G132)^(O$9-$E$88))*$F132*VMTCalc!P25</f>
        <v>0</v>
      </c>
      <c r="P132" s="185">
        <f>($E132*(1+$G132)^(P$9-$E$88))*$F132*VMTCalc!Q25</f>
        <v>0</v>
      </c>
      <c r="Q132" s="185">
        <f>($E132*(1+$G132)^(Q$9-$E$88))*$F132*VMTCalc!R25</f>
        <v>0</v>
      </c>
      <c r="R132" s="185">
        <f>($E132*(1+$G132)^(R$9-$E$88))*$F132*VMTCalc!S25</f>
        <v>0</v>
      </c>
      <c r="S132" s="185">
        <f>($E132*(1+$G132)^(S$9-$E$88))*$F132*VMTCalc!T25</f>
        <v>0</v>
      </c>
      <c r="T132" s="185">
        <f>($E132*(1+$G132)^(T$9-$E$88))*$F132*VMTCalc!U25</f>
        <v>0</v>
      </c>
      <c r="U132" s="185">
        <f>($E132*(1+$G132)^(U$9-$E$88))*$F132*VMTCalc!V25</f>
        <v>0</v>
      </c>
      <c r="V132" s="185">
        <f>($E132*(1+$G132)^(V$9-$E$88))*$F132*VMTCalc!W25</f>
        <v>0</v>
      </c>
      <c r="W132" s="185">
        <f>($E132*(1+$G132)^(W$9-$E$88))*$F132*VMTCalc!X25</f>
        <v>0</v>
      </c>
      <c r="X132" s="185">
        <f>($E132*(1+$G132)^(X$9-$E$88))*$F132*VMTCalc!Y25</f>
        <v>0</v>
      </c>
      <c r="Y132" s="185">
        <f>($E132*(1+$G132)^(Y$9-$E$88))*$F132*VMTCalc!Z25</f>
        <v>0</v>
      </c>
      <c r="Z132" s="185">
        <f>($E132*(1+$G132)^(Z$9-$E$88))*$F132*VMTCalc!AA25</f>
        <v>0</v>
      </c>
      <c r="AA132" s="185">
        <f>($E132*(1+$G132)^(AA$9-$E$88))*$F132*VMTCalc!AB25</f>
        <v>0</v>
      </c>
      <c r="AB132" s="185">
        <f>($E132*(1+$G132)^(AB$9-$E$88))*$F132*VMTCalc!AC25</f>
        <v>0</v>
      </c>
      <c r="AC132" s="185">
        <f>($E132*(1+$G132)^(AC$9-$E$88))*$F132*VMTCalc!AD25</f>
        <v>0</v>
      </c>
      <c r="AD132" s="185">
        <f>($E132*(1+$G132)^(AD$9-$E$88))*$F132*VMTCalc!AE25</f>
        <v>0</v>
      </c>
      <c r="AE132" s="185">
        <f>($E132*(1+$G132)^(AE$9-$E$88))*$F132*VMTCalc!AF25</f>
        <v>0</v>
      </c>
      <c r="AF132" s="185">
        <f>($E132*(1+$G132)^(AF$9-$E$88))*$F132*VMTCalc!AG25</f>
        <v>0</v>
      </c>
      <c r="AG132" s="185">
        <f>($E132*(1+$G132)^(AG$9-$E$88))*$F132*VMTCalc!AH25</f>
        <v>0</v>
      </c>
      <c r="AH132" s="185">
        <f>($E132*(1+$G132)^(AH$9-$E$88))*$F132*VMTCalc!AI25</f>
        <v>0</v>
      </c>
      <c r="AI132" s="185">
        <f>($E132*(1+$G132)^(AI$9-$E$88))*$F132*VMTCalc!AJ25</f>
        <v>0</v>
      </c>
      <c r="AJ132" s="185">
        <f>($E132*(1+$G132)^(AJ$9-$E$88))*$F132*VMTCalc!AK25</f>
        <v>0</v>
      </c>
      <c r="AK132" s="185">
        <f>($E132*(1+$G132)^(AK$9-$E$88))*$F132*VMTCalc!AL25</f>
        <v>0</v>
      </c>
      <c r="AL132" s="185">
        <f>($E132*(1+$G132)^(AL$9-$E$88))*$F132*VMTCalc!AM25</f>
        <v>0</v>
      </c>
      <c r="AM132" s="185">
        <f>($E132*(1+$G132)^(AM$9-$E$88))*$F132*VMTCalc!AN25</f>
        <v>0</v>
      </c>
      <c r="AN132" s="185">
        <f>($E132*(1+$G132)^(AN$9-$E$88))*$F132*VMTCalc!AO25</f>
        <v>0</v>
      </c>
      <c r="AO132" s="185">
        <f>($E132*(1+$G132)^(AO$9-$E$88))*$F132*VMTCalc!AP25</f>
        <v>0</v>
      </c>
      <c r="AP132" s="185">
        <f>($E132*(1+$G132)^(AP$9-$E$88))*$F132*VMTCalc!AQ25</f>
        <v>0</v>
      </c>
      <c r="AQ132" s="185">
        <f>($E132*(1+$G132)^(AQ$9-$E$88))*$F132*VMTCalc!AR25</f>
        <v>0</v>
      </c>
      <c r="AR132" s="185">
        <f>($E132*(1+$G132)^(AR$9-$E$88))*$F132*VMTCalc!AS25</f>
        <v>0</v>
      </c>
      <c r="AS132" s="185">
        <f>($E132*(1+$G132)^(AS$9-$E$88))*$F132*VMTCalc!AT25</f>
        <v>0</v>
      </c>
      <c r="AT132" s="185">
        <f>($E132*(1+$G132)^(AT$9-$E$88))*$F132*VMTCalc!AU25</f>
        <v>0</v>
      </c>
      <c r="AU132" s="185">
        <f>($E132*(1+$G132)^(AU$9-$E$88))*$F132*VMTCalc!AV25</f>
        <v>0</v>
      </c>
      <c r="AV132" s="185">
        <f>($E132*(1+$G132)^(AV$9-$E$88))*$F132*VMTCalc!AW25</f>
        <v>0</v>
      </c>
      <c r="AW132" s="185">
        <f>($E132*(1+$G132)^(AW$9-$E$88))*$F132*VMTCalc!AX25</f>
        <v>0</v>
      </c>
    </row>
    <row r="133" spans="1:49">
      <c r="A133" s="218" t="s">
        <v>198</v>
      </c>
      <c r="B133" s="767">
        <f t="shared" si="21"/>
        <v>890312</v>
      </c>
      <c r="C133" s="66" t="str">
        <f>INDEX(ProjectSummary!$C$6:$F$20,MATCH(B133,ProjectSummary!$C$6:$C$20,0),4)</f>
        <v>SHANNON ROAD</v>
      </c>
      <c r="D133" s="66"/>
      <c r="E133" s="498">
        <f>IFERROR(INDEX(HistoricalCrashData!$E$31:$E$39,MATCH(SafetyBenefitsCalc!$B184,HistoricalCrashData!$B$31:$B$39,0),1),0)</f>
        <v>0</v>
      </c>
      <c r="F133" s="499">
        <f>_xlfn.XLOOKUP(C133, ProjectSummary!$F$6:$F$20, ProjectSummary!$AE$6:$AE$20)</f>
        <v>0.42571999999999999</v>
      </c>
      <c r="G133" s="500">
        <f>_xlfn.XLOOKUP(C133, ProjectSummary!$F$6:$F$20, ProjectSummary!$S$6:$S$20)</f>
        <v>0</v>
      </c>
      <c r="H133" s="175">
        <f t="shared" si="16"/>
        <v>0</v>
      </c>
      <c r="I133" s="185">
        <f>($E133*(1+$G133)^(I$9-$E$88))*$F133*VMTCalc!J26</f>
        <v>0</v>
      </c>
      <c r="J133" s="185">
        <f>($E133*(1+$G133)^(J$9-$E$88))*$F133*VMTCalc!K26</f>
        <v>0</v>
      </c>
      <c r="K133" s="185">
        <f>($E133*(1+$G133)^(K$9-$E$88))*$F133*VMTCalc!L26</f>
        <v>0</v>
      </c>
      <c r="L133" s="185">
        <f>($E133*(1+$G133)^(L$9-$E$88))*$F133*VMTCalc!M26</f>
        <v>0</v>
      </c>
      <c r="M133" s="185">
        <f>($E133*(1+$G133)^(M$9-$E$88))*$F133*VMTCalc!N26</f>
        <v>0</v>
      </c>
      <c r="N133" s="185">
        <f>($E133*(1+$G133)^(N$9-$E$88))*$F133*VMTCalc!O26</f>
        <v>0</v>
      </c>
      <c r="O133" s="185">
        <f>($E133*(1+$G133)^(O$9-$E$88))*$F133*VMTCalc!P26</f>
        <v>0</v>
      </c>
      <c r="P133" s="185">
        <f>($E133*(1+$G133)^(P$9-$E$88))*$F133*VMTCalc!Q26</f>
        <v>0</v>
      </c>
      <c r="Q133" s="185">
        <f>($E133*(1+$G133)^(Q$9-$E$88))*$F133*VMTCalc!R26</f>
        <v>0</v>
      </c>
      <c r="R133" s="185">
        <f>($E133*(1+$G133)^(R$9-$E$88))*$F133*VMTCalc!S26</f>
        <v>0</v>
      </c>
      <c r="S133" s="185">
        <f>($E133*(1+$G133)^(S$9-$E$88))*$F133*VMTCalc!T26</f>
        <v>0</v>
      </c>
      <c r="T133" s="185">
        <f>($E133*(1+$G133)^(T$9-$E$88))*$F133*VMTCalc!U26</f>
        <v>0</v>
      </c>
      <c r="U133" s="185">
        <f>($E133*(1+$G133)^(U$9-$E$88))*$F133*VMTCalc!V26</f>
        <v>0</v>
      </c>
      <c r="V133" s="185">
        <f>($E133*(1+$G133)^(V$9-$E$88))*$F133*VMTCalc!W26</f>
        <v>0</v>
      </c>
      <c r="W133" s="185">
        <f>($E133*(1+$G133)^(W$9-$E$88))*$F133*VMTCalc!X26</f>
        <v>0</v>
      </c>
      <c r="X133" s="185">
        <f>($E133*(1+$G133)^(X$9-$E$88))*$F133*VMTCalc!Y26</f>
        <v>0</v>
      </c>
      <c r="Y133" s="185">
        <f>($E133*(1+$G133)^(Y$9-$E$88))*$F133*VMTCalc!Z26</f>
        <v>0</v>
      </c>
      <c r="Z133" s="185">
        <f>($E133*(1+$G133)^(Z$9-$E$88))*$F133*VMTCalc!AA26</f>
        <v>0</v>
      </c>
      <c r="AA133" s="185">
        <f>($E133*(1+$G133)^(AA$9-$E$88))*$F133*VMTCalc!AB26</f>
        <v>0</v>
      </c>
      <c r="AB133" s="185">
        <f>($E133*(1+$G133)^(AB$9-$E$88))*$F133*VMTCalc!AC26</f>
        <v>0</v>
      </c>
      <c r="AC133" s="185">
        <f>($E133*(1+$G133)^(AC$9-$E$88))*$F133*VMTCalc!AD26</f>
        <v>0</v>
      </c>
      <c r="AD133" s="185">
        <f>($E133*(1+$G133)^(AD$9-$E$88))*$F133*VMTCalc!AE26</f>
        <v>0</v>
      </c>
      <c r="AE133" s="185">
        <f>($E133*(1+$G133)^(AE$9-$E$88))*$F133*VMTCalc!AF26</f>
        <v>0</v>
      </c>
      <c r="AF133" s="185">
        <f>($E133*(1+$G133)^(AF$9-$E$88))*$F133*VMTCalc!AG26</f>
        <v>0</v>
      </c>
      <c r="AG133" s="185">
        <f>($E133*(1+$G133)^(AG$9-$E$88))*$F133*VMTCalc!AH26</f>
        <v>0</v>
      </c>
      <c r="AH133" s="185">
        <f>($E133*(1+$G133)^(AH$9-$E$88))*$F133*VMTCalc!AI26</f>
        <v>0</v>
      </c>
      <c r="AI133" s="185">
        <f>($E133*(1+$G133)^(AI$9-$E$88))*$F133*VMTCalc!AJ26</f>
        <v>0</v>
      </c>
      <c r="AJ133" s="185">
        <f>($E133*(1+$G133)^(AJ$9-$E$88))*$F133*VMTCalc!AK26</f>
        <v>0</v>
      </c>
      <c r="AK133" s="185">
        <f>($E133*(1+$G133)^(AK$9-$E$88))*$F133*VMTCalc!AL26</f>
        <v>0</v>
      </c>
      <c r="AL133" s="185">
        <f>($E133*(1+$G133)^(AL$9-$E$88))*$F133*VMTCalc!AM26</f>
        <v>0</v>
      </c>
      <c r="AM133" s="185">
        <f>($E133*(1+$G133)^(AM$9-$E$88))*$F133*VMTCalc!AN26</f>
        <v>0</v>
      </c>
      <c r="AN133" s="185">
        <f>($E133*(1+$G133)^(AN$9-$E$88))*$F133*VMTCalc!AO26</f>
        <v>0</v>
      </c>
      <c r="AO133" s="185">
        <f>($E133*(1+$G133)^(AO$9-$E$88))*$F133*VMTCalc!AP26</f>
        <v>0</v>
      </c>
      <c r="AP133" s="185">
        <f>($E133*(1+$G133)^(AP$9-$E$88))*$F133*VMTCalc!AQ26</f>
        <v>0</v>
      </c>
      <c r="AQ133" s="185">
        <f>($E133*(1+$G133)^(AQ$9-$E$88))*$F133*VMTCalc!AR26</f>
        <v>0</v>
      </c>
      <c r="AR133" s="185">
        <f>($E133*(1+$G133)^(AR$9-$E$88))*$F133*VMTCalc!AS26</f>
        <v>0</v>
      </c>
      <c r="AS133" s="185">
        <f>($E133*(1+$G133)^(AS$9-$E$88))*$F133*VMTCalc!AT26</f>
        <v>0</v>
      </c>
      <c r="AT133" s="185">
        <f>($E133*(1+$G133)^(AT$9-$E$88))*$F133*VMTCalc!AU26</f>
        <v>0</v>
      </c>
      <c r="AU133" s="185">
        <f>($E133*(1+$G133)^(AU$9-$E$88))*$F133*VMTCalc!AV26</f>
        <v>0</v>
      </c>
      <c r="AV133" s="185">
        <f>($E133*(1+$G133)^(AV$9-$E$88))*$F133*VMTCalc!AW26</f>
        <v>0</v>
      </c>
      <c r="AW133" s="185">
        <f>($E133*(1+$G133)^(AW$9-$E$88))*$F133*VMTCalc!AX26</f>
        <v>0</v>
      </c>
    </row>
    <row r="134" spans="1:49">
      <c r="A134" s="218" t="s">
        <v>198</v>
      </c>
      <c r="B134" s="767">
        <f t="shared" si="21"/>
        <v>890144</v>
      </c>
      <c r="C134" s="66" t="str">
        <f>INDEX(ProjectSummary!$C$6:$F$20,MATCH(B134,ProjectSummary!$C$6:$C$20,0),4)</f>
        <v>STACK ROAD</v>
      </c>
      <c r="D134" s="66"/>
      <c r="E134" s="498">
        <f>IFERROR(INDEX(HistoricalCrashData!$E$31:$E$39,MATCH(SafetyBenefitsCalc!$B185,HistoricalCrashData!$B$31:$B$39,0),1),0)</f>
        <v>0</v>
      </c>
      <c r="F134" s="499">
        <f>_xlfn.XLOOKUP(C134, ProjectSummary!$F$6:$F$20, ProjectSummary!$AE$6:$AE$20)</f>
        <v>0.42571999999999999</v>
      </c>
      <c r="G134" s="500">
        <f>_xlfn.XLOOKUP(C134, ProjectSummary!$F$6:$F$20, ProjectSummary!$S$6:$S$20)</f>
        <v>0</v>
      </c>
      <c r="H134" s="175">
        <f t="shared" si="16"/>
        <v>0</v>
      </c>
      <c r="I134" s="185">
        <f>($E134*(1+$G134)^(I$9-$E$88))*$F134*VMTCalc!J27</f>
        <v>0</v>
      </c>
      <c r="J134" s="185">
        <f>($E134*(1+$G134)^(J$9-$E$88))*$F134*VMTCalc!K27</f>
        <v>0</v>
      </c>
      <c r="K134" s="185">
        <f>($E134*(1+$G134)^(K$9-$E$88))*$F134*VMTCalc!L27</f>
        <v>0</v>
      </c>
      <c r="L134" s="185">
        <f>($E134*(1+$G134)^(L$9-$E$88))*$F134*VMTCalc!M27</f>
        <v>0</v>
      </c>
      <c r="M134" s="185">
        <f>($E134*(1+$G134)^(M$9-$E$88))*$F134*VMTCalc!N27</f>
        <v>0</v>
      </c>
      <c r="N134" s="185">
        <f>($E134*(1+$G134)^(N$9-$E$88))*$F134*VMTCalc!O27</f>
        <v>0</v>
      </c>
      <c r="O134" s="185">
        <f>($E134*(1+$G134)^(O$9-$E$88))*$F134*VMTCalc!P27</f>
        <v>0</v>
      </c>
      <c r="P134" s="185">
        <f>($E134*(1+$G134)^(P$9-$E$88))*$F134*VMTCalc!Q27</f>
        <v>0</v>
      </c>
      <c r="Q134" s="185">
        <f>($E134*(1+$G134)^(Q$9-$E$88))*$F134*VMTCalc!R27</f>
        <v>0</v>
      </c>
      <c r="R134" s="185">
        <f>($E134*(1+$G134)^(R$9-$E$88))*$F134*VMTCalc!S27</f>
        <v>0</v>
      </c>
      <c r="S134" s="185">
        <f>($E134*(1+$G134)^(S$9-$E$88))*$F134*VMTCalc!T27</f>
        <v>0</v>
      </c>
      <c r="T134" s="185">
        <f>($E134*(1+$G134)^(T$9-$E$88))*$F134*VMTCalc!U27</f>
        <v>0</v>
      </c>
      <c r="U134" s="185">
        <f>($E134*(1+$G134)^(U$9-$E$88))*$F134*VMTCalc!V27</f>
        <v>0</v>
      </c>
      <c r="V134" s="185">
        <f>($E134*(1+$G134)^(V$9-$E$88))*$F134*VMTCalc!W27</f>
        <v>0</v>
      </c>
      <c r="W134" s="185">
        <f>($E134*(1+$G134)^(W$9-$E$88))*$F134*VMTCalc!X27</f>
        <v>0</v>
      </c>
      <c r="X134" s="185">
        <f>($E134*(1+$G134)^(X$9-$E$88))*$F134*VMTCalc!Y27</f>
        <v>0</v>
      </c>
      <c r="Y134" s="185">
        <f>($E134*(1+$G134)^(Y$9-$E$88))*$F134*VMTCalc!Z27</f>
        <v>0</v>
      </c>
      <c r="Z134" s="185">
        <f>($E134*(1+$G134)^(Z$9-$E$88))*$F134*VMTCalc!AA27</f>
        <v>0</v>
      </c>
      <c r="AA134" s="185">
        <f>($E134*(1+$G134)^(AA$9-$E$88))*$F134*VMTCalc!AB27</f>
        <v>0</v>
      </c>
      <c r="AB134" s="185">
        <f>($E134*(1+$G134)^(AB$9-$E$88))*$F134*VMTCalc!AC27</f>
        <v>0</v>
      </c>
      <c r="AC134" s="185">
        <f>($E134*(1+$G134)^(AC$9-$E$88))*$F134*VMTCalc!AD27</f>
        <v>0</v>
      </c>
      <c r="AD134" s="185">
        <f>($E134*(1+$G134)^(AD$9-$E$88))*$F134*VMTCalc!AE27</f>
        <v>0</v>
      </c>
      <c r="AE134" s="185">
        <f>($E134*(1+$G134)^(AE$9-$E$88))*$F134*VMTCalc!AF27</f>
        <v>0</v>
      </c>
      <c r="AF134" s="185">
        <f>($E134*(1+$G134)^(AF$9-$E$88))*$F134*VMTCalc!AG27</f>
        <v>0</v>
      </c>
      <c r="AG134" s="185">
        <f>($E134*(1+$G134)^(AG$9-$E$88))*$F134*VMTCalc!AH27</f>
        <v>0</v>
      </c>
      <c r="AH134" s="185">
        <f>($E134*(1+$G134)^(AH$9-$E$88))*$F134*VMTCalc!AI27</f>
        <v>0</v>
      </c>
      <c r="AI134" s="185">
        <f>($E134*(1+$G134)^(AI$9-$E$88))*$F134*VMTCalc!AJ27</f>
        <v>0</v>
      </c>
      <c r="AJ134" s="185">
        <f>($E134*(1+$G134)^(AJ$9-$E$88))*$F134*VMTCalc!AK27</f>
        <v>0</v>
      </c>
      <c r="AK134" s="185">
        <f>($E134*(1+$G134)^(AK$9-$E$88))*$F134*VMTCalc!AL27</f>
        <v>0</v>
      </c>
      <c r="AL134" s="185">
        <f>($E134*(1+$G134)^(AL$9-$E$88))*$F134*VMTCalc!AM27</f>
        <v>0</v>
      </c>
      <c r="AM134" s="185">
        <f>($E134*(1+$G134)^(AM$9-$E$88))*$F134*VMTCalc!AN27</f>
        <v>0</v>
      </c>
      <c r="AN134" s="185">
        <f>($E134*(1+$G134)^(AN$9-$E$88))*$F134*VMTCalc!AO27</f>
        <v>0</v>
      </c>
      <c r="AO134" s="185">
        <f>($E134*(1+$G134)^(AO$9-$E$88))*$F134*VMTCalc!AP27</f>
        <v>0</v>
      </c>
      <c r="AP134" s="185">
        <f>($E134*(1+$G134)^(AP$9-$E$88))*$F134*VMTCalc!AQ27</f>
        <v>0</v>
      </c>
      <c r="AQ134" s="185">
        <f>($E134*(1+$G134)^(AQ$9-$E$88))*$F134*VMTCalc!AR27</f>
        <v>0</v>
      </c>
      <c r="AR134" s="185">
        <f>($E134*(1+$G134)^(AR$9-$E$88))*$F134*VMTCalc!AS27</f>
        <v>0</v>
      </c>
      <c r="AS134" s="185">
        <f>($E134*(1+$G134)^(AS$9-$E$88))*$F134*VMTCalc!AT27</f>
        <v>0</v>
      </c>
      <c r="AT134" s="185">
        <f>($E134*(1+$G134)^(AT$9-$E$88))*$F134*VMTCalc!AU27</f>
        <v>0</v>
      </c>
      <c r="AU134" s="185">
        <f>($E134*(1+$G134)^(AU$9-$E$88))*$F134*VMTCalc!AV27</f>
        <v>0</v>
      </c>
      <c r="AV134" s="185">
        <f>($E134*(1+$G134)^(AV$9-$E$88))*$F134*VMTCalc!AW27</f>
        <v>0</v>
      </c>
      <c r="AW134" s="185">
        <f>($E134*(1+$G134)^(AW$9-$E$88))*$F134*VMTCalc!AX27</f>
        <v>0</v>
      </c>
    </row>
    <row r="135" spans="1:49">
      <c r="A135" s="66">
        <v>1</v>
      </c>
      <c r="B135" s="767">
        <f t="shared" si="21"/>
        <v>890067</v>
      </c>
      <c r="C135" s="66" t="str">
        <f>INDEX(ProjectSummary!$C$6:$F$20,MATCH(B135,ProjectSummary!$C$6:$C$20,0),4)</f>
        <v>AUSTIN GROVE CHURCH ROAD</v>
      </c>
      <c r="D135" s="66"/>
      <c r="E135" s="498">
        <f>IFERROR(INDEX(HistoricalCrashData!$E$31:$E$39,MATCH(SafetyBenefitsCalc!$B186,HistoricalCrashData!$B$31:$B$39,0),1),0)</f>
        <v>0</v>
      </c>
      <c r="F135" s="499">
        <f>_xlfn.XLOOKUP(C135, ProjectSummary!$F$6:$F$20, ProjectSummary!$AE$6:$AE$20)</f>
        <v>0.42571999999999999</v>
      </c>
      <c r="G135" s="500">
        <f>_xlfn.XLOOKUP(C135, ProjectSummary!$F$6:$F$20, ProjectSummary!$S$6:$S$20)</f>
        <v>0</v>
      </c>
      <c r="H135" s="175">
        <f t="shared" si="16"/>
        <v>0</v>
      </c>
      <c r="I135" s="185">
        <f>($E135*(1+$G135)^(I$9-$E$88))*$F135*VMTCalc!J28</f>
        <v>0</v>
      </c>
      <c r="J135" s="185">
        <f>($E135*(1+$G135)^(J$9-$E$88))*$F135*VMTCalc!K28</f>
        <v>0</v>
      </c>
      <c r="K135" s="185">
        <f>($E135*(1+$G135)^(K$9-$E$88))*$F135*VMTCalc!L28</f>
        <v>0</v>
      </c>
      <c r="L135" s="185">
        <f>($E135*(1+$G135)^(L$9-$E$88))*$F135*VMTCalc!M28</f>
        <v>0</v>
      </c>
      <c r="M135" s="185">
        <f>($E135*(1+$G135)^(M$9-$E$88))*$F135*VMTCalc!N28</f>
        <v>0</v>
      </c>
      <c r="N135" s="185">
        <f>($E135*(1+$G135)^(N$9-$E$88))*$F135*VMTCalc!O28</f>
        <v>0</v>
      </c>
      <c r="O135" s="185">
        <f>($E135*(1+$G135)^(O$9-$E$88))*$F135*VMTCalc!P28</f>
        <v>0</v>
      </c>
      <c r="P135" s="185">
        <f>($E135*(1+$G135)^(P$9-$E$88))*$F135*VMTCalc!Q28</f>
        <v>0</v>
      </c>
      <c r="Q135" s="185">
        <f>($E135*(1+$G135)^(Q$9-$E$88))*$F135*VMTCalc!R28</f>
        <v>0</v>
      </c>
      <c r="R135" s="185">
        <f>($E135*(1+$G135)^(R$9-$E$88))*$F135*VMTCalc!S28</f>
        <v>0</v>
      </c>
      <c r="S135" s="185">
        <f>($E135*(1+$G135)^(S$9-$E$88))*$F135*VMTCalc!T28</f>
        <v>0</v>
      </c>
      <c r="T135" s="185">
        <f>($E135*(1+$G135)^(T$9-$E$88))*$F135*VMTCalc!U28</f>
        <v>0</v>
      </c>
      <c r="U135" s="185">
        <f>($E135*(1+$G135)^(U$9-$E$88))*$F135*VMTCalc!V28</f>
        <v>0</v>
      </c>
      <c r="V135" s="185">
        <f>($E135*(1+$G135)^(V$9-$E$88))*$F135*VMTCalc!W28</f>
        <v>0</v>
      </c>
      <c r="W135" s="185">
        <f>($E135*(1+$G135)^(W$9-$E$88))*$F135*VMTCalc!X28</f>
        <v>0</v>
      </c>
      <c r="X135" s="185">
        <f>($E135*(1+$G135)^(X$9-$E$88))*$F135*VMTCalc!Y28</f>
        <v>0</v>
      </c>
      <c r="Y135" s="185">
        <f>($E135*(1+$G135)^(Y$9-$E$88))*$F135*VMTCalc!Z28</f>
        <v>0</v>
      </c>
      <c r="Z135" s="185">
        <f>($E135*(1+$G135)^(Z$9-$E$88))*$F135*VMTCalc!AA28</f>
        <v>0</v>
      </c>
      <c r="AA135" s="185">
        <f>($E135*(1+$G135)^(AA$9-$E$88))*$F135*VMTCalc!AB28</f>
        <v>0</v>
      </c>
      <c r="AB135" s="185">
        <f>($E135*(1+$G135)^(AB$9-$E$88))*$F135*VMTCalc!AC28</f>
        <v>0</v>
      </c>
      <c r="AC135" s="185">
        <f>($E135*(1+$G135)^(AC$9-$E$88))*$F135*VMTCalc!AD28</f>
        <v>0</v>
      </c>
      <c r="AD135" s="185">
        <f>($E135*(1+$G135)^(AD$9-$E$88))*$F135*VMTCalc!AE28</f>
        <v>0</v>
      </c>
      <c r="AE135" s="185">
        <f>($E135*(1+$G135)^(AE$9-$E$88))*$F135*VMTCalc!AF28</f>
        <v>0</v>
      </c>
      <c r="AF135" s="185">
        <f>($E135*(1+$G135)^(AF$9-$E$88))*$F135*VMTCalc!AG28</f>
        <v>0</v>
      </c>
      <c r="AG135" s="185">
        <f>($E135*(1+$G135)^(AG$9-$E$88))*$F135*VMTCalc!AH28</f>
        <v>0</v>
      </c>
      <c r="AH135" s="185">
        <f>($E135*(1+$G135)^(AH$9-$E$88))*$F135*VMTCalc!AI28</f>
        <v>0</v>
      </c>
      <c r="AI135" s="185">
        <f>($E135*(1+$G135)^(AI$9-$E$88))*$F135*VMTCalc!AJ28</f>
        <v>0</v>
      </c>
      <c r="AJ135" s="185">
        <f>($E135*(1+$G135)^(AJ$9-$E$88))*$F135*VMTCalc!AK28</f>
        <v>0</v>
      </c>
      <c r="AK135" s="185">
        <f>($E135*(1+$G135)^(AK$9-$E$88))*$F135*VMTCalc!AL28</f>
        <v>0</v>
      </c>
      <c r="AL135" s="185">
        <f>($E135*(1+$G135)^(AL$9-$E$88))*$F135*VMTCalc!AM28</f>
        <v>0</v>
      </c>
      <c r="AM135" s="185">
        <f>($E135*(1+$G135)^(AM$9-$E$88))*$F135*VMTCalc!AN28</f>
        <v>0</v>
      </c>
      <c r="AN135" s="185">
        <f>($E135*(1+$G135)^(AN$9-$E$88))*$F135*VMTCalc!AO28</f>
        <v>0</v>
      </c>
      <c r="AO135" s="185">
        <f>($E135*(1+$G135)^(AO$9-$E$88))*$F135*VMTCalc!AP28</f>
        <v>0</v>
      </c>
      <c r="AP135" s="185">
        <f>($E135*(1+$G135)^(AP$9-$E$88))*$F135*VMTCalc!AQ28</f>
        <v>0</v>
      </c>
      <c r="AQ135" s="185">
        <f>($E135*(1+$G135)^(AQ$9-$E$88))*$F135*VMTCalc!AR28</f>
        <v>0</v>
      </c>
      <c r="AR135" s="185">
        <f>($E135*(1+$G135)^(AR$9-$E$88))*$F135*VMTCalc!AS28</f>
        <v>0</v>
      </c>
      <c r="AS135" s="185">
        <f>($E135*(1+$G135)^(AS$9-$E$88))*$F135*VMTCalc!AT28</f>
        <v>0</v>
      </c>
      <c r="AT135" s="185">
        <f>($E135*(1+$G135)^(AT$9-$E$88))*$F135*VMTCalc!AU28</f>
        <v>0</v>
      </c>
      <c r="AU135" s="185">
        <f>($E135*(1+$G135)^(AU$9-$E$88))*$F135*VMTCalc!AV28</f>
        <v>0</v>
      </c>
      <c r="AV135" s="185">
        <f>($E135*(1+$G135)^(AV$9-$E$88))*$F135*VMTCalc!AW28</f>
        <v>0</v>
      </c>
      <c r="AW135" s="185">
        <f>($E135*(1+$G135)^(AW$9-$E$88))*$F135*VMTCalc!AX28</f>
        <v>0</v>
      </c>
    </row>
    <row r="136" spans="1:49">
      <c r="A136" s="66">
        <v>1</v>
      </c>
      <c r="B136" s="767">
        <f t="shared" si="21"/>
        <v>830012</v>
      </c>
      <c r="C136" s="66" t="str">
        <f>INDEX(ProjectSummary!$C$6:$F$20,MATCH(B136,ProjectSummary!$C$6:$C$20,0),4)</f>
        <v>MOUNTAIN CREEK ROAD</v>
      </c>
      <c r="D136" s="66"/>
      <c r="E136" s="498">
        <f>IFERROR(INDEX(HistoricalCrashData!$E$31:$E$39,MATCH(SafetyBenefitsCalc!$B187,HistoricalCrashData!$B$31:$B$39,0),1),0)</f>
        <v>0</v>
      </c>
      <c r="F136" s="499">
        <f>_xlfn.XLOOKUP(C136, ProjectSummary!$F$6:$F$20, ProjectSummary!$AE$6:$AE$20)</f>
        <v>0.42571999999999999</v>
      </c>
      <c r="G136" s="500">
        <f>_xlfn.XLOOKUP(C136, ProjectSummary!$F$6:$F$20, ProjectSummary!$S$6:$S$20)</f>
        <v>0</v>
      </c>
      <c r="H136" s="175">
        <f t="shared" si="16"/>
        <v>0</v>
      </c>
      <c r="I136" s="185">
        <f>($E136*(1+$G136)^(I$9-$E$88))*$F136*VMTCalc!J29</f>
        <v>0</v>
      </c>
      <c r="J136" s="185">
        <f>($E136*(1+$G136)^(J$9-$E$88))*$F136*VMTCalc!K29</f>
        <v>0</v>
      </c>
      <c r="K136" s="185">
        <f>($E136*(1+$G136)^(K$9-$E$88))*$F136*VMTCalc!L29</f>
        <v>0</v>
      </c>
      <c r="L136" s="185">
        <f>($E136*(1+$G136)^(L$9-$E$88))*$F136*VMTCalc!M29</f>
        <v>0</v>
      </c>
      <c r="M136" s="185">
        <f>($E136*(1+$G136)^(M$9-$E$88))*$F136*VMTCalc!N29</f>
        <v>0</v>
      </c>
      <c r="N136" s="185">
        <f>($E136*(1+$G136)^(N$9-$E$88))*$F136*VMTCalc!O29</f>
        <v>0</v>
      </c>
      <c r="O136" s="185">
        <f>($E136*(1+$G136)^(O$9-$E$88))*$F136*VMTCalc!P29</f>
        <v>0</v>
      </c>
      <c r="P136" s="185">
        <f>($E136*(1+$G136)^(P$9-$E$88))*$F136*VMTCalc!Q29</f>
        <v>0</v>
      </c>
      <c r="Q136" s="185">
        <f>($E136*(1+$G136)^(Q$9-$E$88))*$F136*VMTCalc!R29</f>
        <v>0</v>
      </c>
      <c r="R136" s="185">
        <f>($E136*(1+$G136)^(R$9-$E$88))*$F136*VMTCalc!S29</f>
        <v>0</v>
      </c>
      <c r="S136" s="185">
        <f>($E136*(1+$G136)^(S$9-$E$88))*$F136*VMTCalc!T29</f>
        <v>0</v>
      </c>
      <c r="T136" s="185">
        <f>($E136*(1+$G136)^(T$9-$E$88))*$F136*VMTCalc!U29</f>
        <v>0</v>
      </c>
      <c r="U136" s="185">
        <f>($E136*(1+$G136)^(U$9-$E$88))*$F136*VMTCalc!V29</f>
        <v>0</v>
      </c>
      <c r="V136" s="185">
        <f>($E136*(1+$G136)^(V$9-$E$88))*$F136*VMTCalc!W29</f>
        <v>0</v>
      </c>
      <c r="W136" s="185">
        <f>($E136*(1+$G136)^(W$9-$E$88))*$F136*VMTCalc!X29</f>
        <v>0</v>
      </c>
      <c r="X136" s="185">
        <f>($E136*(1+$G136)^(X$9-$E$88))*$F136*VMTCalc!Y29</f>
        <v>0</v>
      </c>
      <c r="Y136" s="185">
        <f>($E136*(1+$G136)^(Y$9-$E$88))*$F136*VMTCalc!Z29</f>
        <v>0</v>
      </c>
      <c r="Z136" s="185">
        <f>($E136*(1+$G136)^(Z$9-$E$88))*$F136*VMTCalc!AA29</f>
        <v>0</v>
      </c>
      <c r="AA136" s="185">
        <f>($E136*(1+$G136)^(AA$9-$E$88))*$F136*VMTCalc!AB29</f>
        <v>0</v>
      </c>
      <c r="AB136" s="185">
        <f>($E136*(1+$G136)^(AB$9-$E$88))*$F136*VMTCalc!AC29</f>
        <v>0</v>
      </c>
      <c r="AC136" s="185">
        <f>($E136*(1+$G136)^(AC$9-$E$88))*$F136*VMTCalc!AD29</f>
        <v>0</v>
      </c>
      <c r="AD136" s="185">
        <f>($E136*(1+$G136)^(AD$9-$E$88))*$F136*VMTCalc!AE29</f>
        <v>0</v>
      </c>
      <c r="AE136" s="185">
        <f>($E136*(1+$G136)^(AE$9-$E$88))*$F136*VMTCalc!AF29</f>
        <v>0</v>
      </c>
      <c r="AF136" s="185">
        <f>($E136*(1+$G136)^(AF$9-$E$88))*$F136*VMTCalc!AG29</f>
        <v>0</v>
      </c>
      <c r="AG136" s="185">
        <f>($E136*(1+$G136)^(AG$9-$E$88))*$F136*VMTCalc!AH29</f>
        <v>0</v>
      </c>
      <c r="AH136" s="185">
        <f>($E136*(1+$G136)^(AH$9-$E$88))*$F136*VMTCalc!AI29</f>
        <v>0</v>
      </c>
      <c r="AI136" s="185">
        <f>($E136*(1+$G136)^(AI$9-$E$88))*$F136*VMTCalc!AJ29</f>
        <v>0</v>
      </c>
      <c r="AJ136" s="185">
        <f>($E136*(1+$G136)^(AJ$9-$E$88))*$F136*VMTCalc!AK29</f>
        <v>0</v>
      </c>
      <c r="AK136" s="185">
        <f>($E136*(1+$G136)^(AK$9-$E$88))*$F136*VMTCalc!AL29</f>
        <v>0</v>
      </c>
      <c r="AL136" s="185">
        <f>($E136*(1+$G136)^(AL$9-$E$88))*$F136*VMTCalc!AM29</f>
        <v>0</v>
      </c>
      <c r="AM136" s="185">
        <f>($E136*(1+$G136)^(AM$9-$E$88))*$F136*VMTCalc!AN29</f>
        <v>0</v>
      </c>
      <c r="AN136" s="185">
        <f>($E136*(1+$G136)^(AN$9-$E$88))*$F136*VMTCalc!AO29</f>
        <v>0</v>
      </c>
      <c r="AO136" s="185">
        <f>($E136*(1+$G136)^(AO$9-$E$88))*$F136*VMTCalc!AP29</f>
        <v>0</v>
      </c>
      <c r="AP136" s="185">
        <f>($E136*(1+$G136)^(AP$9-$E$88))*$F136*VMTCalc!AQ29</f>
        <v>0</v>
      </c>
      <c r="AQ136" s="185">
        <f>($E136*(1+$G136)^(AQ$9-$E$88))*$F136*VMTCalc!AR29</f>
        <v>0</v>
      </c>
      <c r="AR136" s="185">
        <f>($E136*(1+$G136)^(AR$9-$E$88))*$F136*VMTCalc!AS29</f>
        <v>0</v>
      </c>
      <c r="AS136" s="185">
        <f>($E136*(1+$G136)^(AS$9-$E$88))*$F136*VMTCalc!AT29</f>
        <v>0</v>
      </c>
      <c r="AT136" s="185">
        <f>($E136*(1+$G136)^(AT$9-$E$88))*$F136*VMTCalc!AU29</f>
        <v>0</v>
      </c>
      <c r="AU136" s="185">
        <f>($E136*(1+$G136)^(AU$9-$E$88))*$F136*VMTCalc!AV29</f>
        <v>0</v>
      </c>
      <c r="AV136" s="185">
        <f>($E136*(1+$G136)^(AV$9-$E$88))*$F136*VMTCalc!AW29</f>
        <v>0</v>
      </c>
      <c r="AW136" s="185">
        <f>($E136*(1+$G136)^(AW$9-$E$88))*$F136*VMTCalc!AX29</f>
        <v>0</v>
      </c>
    </row>
    <row r="137" spans="1:49">
      <c r="A137" s="66">
        <v>1</v>
      </c>
      <c r="B137" s="767">
        <f t="shared" si="21"/>
        <v>120050</v>
      </c>
      <c r="C137" s="66" t="str">
        <f>INDEX(ProjectSummary!$C$6:$F$20,MATCH(B137,ProjectSummary!$C$6:$C$20,0),4)</f>
        <v>PENNINGER ROAD</v>
      </c>
      <c r="D137" s="66"/>
      <c r="E137" s="498">
        <f>IFERROR(INDEX(HistoricalCrashData!$E$31:$E$39,MATCH(SafetyBenefitsCalc!$B188,HistoricalCrashData!$B$31:$B$39,0),1),0)</f>
        <v>0</v>
      </c>
      <c r="F137" s="499">
        <f>_xlfn.XLOOKUP(C137, ProjectSummary!$F$6:$F$20, ProjectSummary!$AE$6:$AE$20)</f>
        <v>0.42571999999999999</v>
      </c>
      <c r="G137" s="500">
        <f>_xlfn.XLOOKUP(C137, ProjectSummary!$F$6:$F$20, ProjectSummary!$S$6:$S$20)</f>
        <v>0</v>
      </c>
      <c r="H137" s="175">
        <f t="shared" si="16"/>
        <v>0</v>
      </c>
      <c r="I137" s="185">
        <f>($E137*(1+$G137)^(I$9-$E$88))*$F137*VMTCalc!J30</f>
        <v>0</v>
      </c>
      <c r="J137" s="185">
        <f>($E137*(1+$G137)^(J$9-$E$88))*$F137*VMTCalc!K30</f>
        <v>0</v>
      </c>
      <c r="K137" s="185">
        <f>($E137*(1+$G137)^(K$9-$E$88))*$F137*VMTCalc!L30</f>
        <v>0</v>
      </c>
      <c r="L137" s="185">
        <f>($E137*(1+$G137)^(L$9-$E$88))*$F137*VMTCalc!M30</f>
        <v>0</v>
      </c>
      <c r="M137" s="185">
        <f>($E137*(1+$G137)^(M$9-$E$88))*$F137*VMTCalc!N30</f>
        <v>0</v>
      </c>
      <c r="N137" s="185">
        <f>($E137*(1+$G137)^(N$9-$E$88))*$F137*VMTCalc!O30</f>
        <v>0</v>
      </c>
      <c r="O137" s="185">
        <f>($E137*(1+$G137)^(O$9-$E$88))*$F137*VMTCalc!P30</f>
        <v>0</v>
      </c>
      <c r="P137" s="185">
        <f>($E137*(1+$G137)^(P$9-$E$88))*$F137*VMTCalc!Q30</f>
        <v>0</v>
      </c>
      <c r="Q137" s="185">
        <f>($E137*(1+$G137)^(Q$9-$E$88))*$F137*VMTCalc!R30</f>
        <v>0</v>
      </c>
      <c r="R137" s="185">
        <f>($E137*(1+$G137)^(R$9-$E$88))*$F137*VMTCalc!S30</f>
        <v>0</v>
      </c>
      <c r="S137" s="185">
        <f>($E137*(1+$G137)^(S$9-$E$88))*$F137*VMTCalc!T30</f>
        <v>0</v>
      </c>
      <c r="T137" s="185">
        <f>($E137*(1+$G137)^(T$9-$E$88))*$F137*VMTCalc!U30</f>
        <v>0</v>
      </c>
      <c r="U137" s="185">
        <f>($E137*(1+$G137)^(U$9-$E$88))*$F137*VMTCalc!V30</f>
        <v>0</v>
      </c>
      <c r="V137" s="185">
        <f>($E137*(1+$G137)^(V$9-$E$88))*$F137*VMTCalc!W30</f>
        <v>0</v>
      </c>
      <c r="W137" s="185">
        <f>($E137*(1+$G137)^(W$9-$E$88))*$F137*VMTCalc!X30</f>
        <v>0</v>
      </c>
      <c r="X137" s="185">
        <f>($E137*(1+$G137)^(X$9-$E$88))*$F137*VMTCalc!Y30</f>
        <v>0</v>
      </c>
      <c r="Y137" s="185">
        <f>($E137*(1+$G137)^(Y$9-$E$88))*$F137*VMTCalc!Z30</f>
        <v>0</v>
      </c>
      <c r="Z137" s="185">
        <f>($E137*(1+$G137)^(Z$9-$E$88))*$F137*VMTCalc!AA30</f>
        <v>0</v>
      </c>
      <c r="AA137" s="185">
        <f>($E137*(1+$G137)^(AA$9-$E$88))*$F137*VMTCalc!AB30</f>
        <v>0</v>
      </c>
      <c r="AB137" s="185">
        <f>($E137*(1+$G137)^(AB$9-$E$88))*$F137*VMTCalc!AC30</f>
        <v>0</v>
      </c>
      <c r="AC137" s="185">
        <f>($E137*(1+$G137)^(AC$9-$E$88))*$F137*VMTCalc!AD30</f>
        <v>0</v>
      </c>
      <c r="AD137" s="185">
        <f>($E137*(1+$G137)^(AD$9-$E$88))*$F137*VMTCalc!AE30</f>
        <v>0</v>
      </c>
      <c r="AE137" s="185">
        <f>($E137*(1+$G137)^(AE$9-$E$88))*$F137*VMTCalc!AF30</f>
        <v>0</v>
      </c>
      <c r="AF137" s="185">
        <f>($E137*(1+$G137)^(AF$9-$E$88))*$F137*VMTCalc!AG30</f>
        <v>0</v>
      </c>
      <c r="AG137" s="185">
        <f>($E137*(1+$G137)^(AG$9-$E$88))*$F137*VMTCalc!AH30</f>
        <v>0</v>
      </c>
      <c r="AH137" s="185">
        <f>($E137*(1+$G137)^(AH$9-$E$88))*$F137*VMTCalc!AI30</f>
        <v>0</v>
      </c>
      <c r="AI137" s="185">
        <f>($E137*(1+$G137)^(AI$9-$E$88))*$F137*VMTCalc!AJ30</f>
        <v>0</v>
      </c>
      <c r="AJ137" s="185">
        <f>($E137*(1+$G137)^(AJ$9-$E$88))*$F137*VMTCalc!AK30</f>
        <v>0</v>
      </c>
      <c r="AK137" s="185">
        <f>($E137*(1+$G137)^(AK$9-$E$88))*$F137*VMTCalc!AL30</f>
        <v>0</v>
      </c>
      <c r="AL137" s="185">
        <f>($E137*(1+$G137)^(AL$9-$E$88))*$F137*VMTCalc!AM30</f>
        <v>0</v>
      </c>
      <c r="AM137" s="185">
        <f>($E137*(1+$G137)^(AM$9-$E$88))*$F137*VMTCalc!AN30</f>
        <v>0</v>
      </c>
      <c r="AN137" s="185">
        <f>($E137*(1+$G137)^(AN$9-$E$88))*$F137*VMTCalc!AO30</f>
        <v>0</v>
      </c>
      <c r="AO137" s="185">
        <f>($E137*(1+$G137)^(AO$9-$E$88))*$F137*VMTCalc!AP30</f>
        <v>0</v>
      </c>
      <c r="AP137" s="185">
        <f>($E137*(1+$G137)^(AP$9-$E$88))*$F137*VMTCalc!AQ30</f>
        <v>0</v>
      </c>
      <c r="AQ137" s="185">
        <f>($E137*(1+$G137)^(AQ$9-$E$88))*$F137*VMTCalc!AR30</f>
        <v>0</v>
      </c>
      <c r="AR137" s="185">
        <f>($E137*(1+$G137)^(AR$9-$E$88))*$F137*VMTCalc!AS30</f>
        <v>0</v>
      </c>
      <c r="AS137" s="185">
        <f>($E137*(1+$G137)^(AS$9-$E$88))*$F137*VMTCalc!AT30</f>
        <v>0</v>
      </c>
      <c r="AT137" s="185">
        <f>($E137*(1+$G137)^(AT$9-$E$88))*$F137*VMTCalc!AU30</f>
        <v>0</v>
      </c>
      <c r="AU137" s="185">
        <f>($E137*(1+$G137)^(AU$9-$E$88))*$F137*VMTCalc!AV30</f>
        <v>0</v>
      </c>
      <c r="AV137" s="185">
        <f>($E137*(1+$G137)^(AV$9-$E$88))*$F137*VMTCalc!AW30</f>
        <v>0</v>
      </c>
      <c r="AW137" s="185">
        <f>($E137*(1+$G137)^(AW$9-$E$88))*$F137*VMTCalc!AX30</f>
        <v>0</v>
      </c>
    </row>
    <row r="138" spans="1:49">
      <c r="A138" s="66">
        <v>1</v>
      </c>
      <c r="B138" s="767">
        <f t="shared" si="21"/>
        <v>590060</v>
      </c>
      <c r="C138" s="66" t="str">
        <f>INDEX(ProjectSummary!$C$6:$F$20,MATCH(B138,ProjectSummary!$C$6:$C$20,0),4)</f>
        <v>ROBINSON CHURCH ROAD</v>
      </c>
      <c r="D138" s="66"/>
      <c r="E138" s="498">
        <f>IFERROR(INDEX(HistoricalCrashData!$E$31:$E$39,MATCH(SafetyBenefitsCalc!$B189,HistoricalCrashData!$B$31:$B$39,0),1),0)</f>
        <v>0</v>
      </c>
      <c r="F138" s="499">
        <f>_xlfn.XLOOKUP(C138, ProjectSummary!$F$6:$F$20, ProjectSummary!$AE$6:$AE$20)</f>
        <v>0.42571999999999999</v>
      </c>
      <c r="G138" s="500">
        <f>_xlfn.XLOOKUP(C138, ProjectSummary!$F$6:$F$20, ProjectSummary!$S$6:$S$20)</f>
        <v>0</v>
      </c>
      <c r="H138" s="175">
        <f t="shared" si="16"/>
        <v>0</v>
      </c>
      <c r="I138" s="185">
        <f>($E138*(1+$G138)^(I$9-$E$88))*$F138*VMTCalc!J31</f>
        <v>0</v>
      </c>
      <c r="J138" s="185">
        <f>($E138*(1+$G138)^(J$9-$E$88))*$F138*VMTCalc!K31</f>
        <v>0</v>
      </c>
      <c r="K138" s="185">
        <f>($E138*(1+$G138)^(K$9-$E$88))*$F138*VMTCalc!L31</f>
        <v>0</v>
      </c>
      <c r="L138" s="185">
        <f>($E138*(1+$G138)^(L$9-$E$88))*$F138*VMTCalc!M31</f>
        <v>0</v>
      </c>
      <c r="M138" s="185">
        <f>($E138*(1+$G138)^(M$9-$E$88))*$F138*VMTCalc!N31</f>
        <v>0</v>
      </c>
      <c r="N138" s="185">
        <f>($E138*(1+$G138)^(N$9-$E$88))*$F138*VMTCalc!O31</f>
        <v>0</v>
      </c>
      <c r="O138" s="185">
        <f>($E138*(1+$G138)^(O$9-$E$88))*$F138*VMTCalc!P31</f>
        <v>0</v>
      </c>
      <c r="P138" s="185">
        <f>($E138*(1+$G138)^(P$9-$E$88))*$F138*VMTCalc!Q31</f>
        <v>0</v>
      </c>
      <c r="Q138" s="185">
        <f>($E138*(1+$G138)^(Q$9-$E$88))*$F138*VMTCalc!R31</f>
        <v>0</v>
      </c>
      <c r="R138" s="185">
        <f>($E138*(1+$G138)^(R$9-$E$88))*$F138*VMTCalc!S31</f>
        <v>0</v>
      </c>
      <c r="S138" s="185">
        <f>($E138*(1+$G138)^(S$9-$E$88))*$F138*VMTCalc!T31</f>
        <v>0</v>
      </c>
      <c r="T138" s="185">
        <f>($E138*(1+$G138)^(T$9-$E$88))*$F138*VMTCalc!U31</f>
        <v>0</v>
      </c>
      <c r="U138" s="185">
        <f>($E138*(1+$G138)^(U$9-$E$88))*$F138*VMTCalc!V31</f>
        <v>0</v>
      </c>
      <c r="V138" s="185">
        <f>($E138*(1+$G138)^(V$9-$E$88))*$F138*VMTCalc!W31</f>
        <v>0</v>
      </c>
      <c r="W138" s="185">
        <f>($E138*(1+$G138)^(W$9-$E$88))*$F138*VMTCalc!X31</f>
        <v>0</v>
      </c>
      <c r="X138" s="185">
        <f>($E138*(1+$G138)^(X$9-$E$88))*$F138*VMTCalc!Y31</f>
        <v>0</v>
      </c>
      <c r="Y138" s="185">
        <f>($E138*(1+$G138)^(Y$9-$E$88))*$F138*VMTCalc!Z31</f>
        <v>0</v>
      </c>
      <c r="Z138" s="185">
        <f>($E138*(1+$G138)^(Z$9-$E$88))*$F138*VMTCalc!AA31</f>
        <v>0</v>
      </c>
      <c r="AA138" s="185">
        <f>($E138*(1+$G138)^(AA$9-$E$88))*$F138*VMTCalc!AB31</f>
        <v>0</v>
      </c>
      <c r="AB138" s="185">
        <f>($E138*(1+$G138)^(AB$9-$E$88))*$F138*VMTCalc!AC31</f>
        <v>0</v>
      </c>
      <c r="AC138" s="185">
        <f>($E138*(1+$G138)^(AC$9-$E$88))*$F138*VMTCalc!AD31</f>
        <v>0</v>
      </c>
      <c r="AD138" s="185">
        <f>($E138*(1+$G138)^(AD$9-$E$88))*$F138*VMTCalc!AE31</f>
        <v>0</v>
      </c>
      <c r="AE138" s="185">
        <f>($E138*(1+$G138)^(AE$9-$E$88))*$F138*VMTCalc!AF31</f>
        <v>0</v>
      </c>
      <c r="AF138" s="185">
        <f>($E138*(1+$G138)^(AF$9-$E$88))*$F138*VMTCalc!AG31</f>
        <v>0</v>
      </c>
      <c r="AG138" s="185">
        <f>($E138*(1+$G138)^(AG$9-$E$88))*$F138*VMTCalc!AH31</f>
        <v>0</v>
      </c>
      <c r="AH138" s="185">
        <f>($E138*(1+$G138)^(AH$9-$E$88))*$F138*VMTCalc!AI31</f>
        <v>0</v>
      </c>
      <c r="AI138" s="185">
        <f>($E138*(1+$G138)^(AI$9-$E$88))*$F138*VMTCalc!AJ31</f>
        <v>0</v>
      </c>
      <c r="AJ138" s="185">
        <f>($E138*(1+$G138)^(AJ$9-$E$88))*$F138*VMTCalc!AK31</f>
        <v>0</v>
      </c>
      <c r="AK138" s="185">
        <f>($E138*(1+$G138)^(AK$9-$E$88))*$F138*VMTCalc!AL31</f>
        <v>0</v>
      </c>
      <c r="AL138" s="185">
        <f>($E138*(1+$G138)^(AL$9-$E$88))*$F138*VMTCalc!AM31</f>
        <v>0</v>
      </c>
      <c r="AM138" s="185">
        <f>($E138*(1+$G138)^(AM$9-$E$88))*$F138*VMTCalc!AN31</f>
        <v>0</v>
      </c>
      <c r="AN138" s="185">
        <f>($E138*(1+$G138)^(AN$9-$E$88))*$F138*VMTCalc!AO31</f>
        <v>0</v>
      </c>
      <c r="AO138" s="185">
        <f>($E138*(1+$G138)^(AO$9-$E$88))*$F138*VMTCalc!AP31</f>
        <v>0</v>
      </c>
      <c r="AP138" s="185">
        <f>($E138*(1+$G138)^(AP$9-$E$88))*$F138*VMTCalc!AQ31</f>
        <v>0</v>
      </c>
      <c r="AQ138" s="185">
        <f>($E138*(1+$G138)^(AQ$9-$E$88))*$F138*VMTCalc!AR31</f>
        <v>0</v>
      </c>
      <c r="AR138" s="185">
        <f>($E138*(1+$G138)^(AR$9-$E$88))*$F138*VMTCalc!AS31</f>
        <v>0</v>
      </c>
      <c r="AS138" s="185">
        <f>($E138*(1+$G138)^(AS$9-$E$88))*$F138*VMTCalc!AT31</f>
        <v>0</v>
      </c>
      <c r="AT138" s="185">
        <f>($E138*(1+$G138)^(AT$9-$E$88))*$F138*VMTCalc!AU31</f>
        <v>0</v>
      </c>
      <c r="AU138" s="185">
        <f>($E138*(1+$G138)^(AU$9-$E$88))*$F138*VMTCalc!AV31</f>
        <v>0</v>
      </c>
      <c r="AV138" s="185">
        <f>($E138*(1+$G138)^(AV$9-$E$88))*$F138*VMTCalc!AW31</f>
        <v>0</v>
      </c>
      <c r="AW138" s="185">
        <f>($E138*(1+$G138)^(AW$9-$E$88))*$F138*VMTCalc!AX31</f>
        <v>0</v>
      </c>
    </row>
    <row r="139" spans="1:49">
      <c r="B139" s="66"/>
      <c r="C139" s="66"/>
      <c r="D139" s="66"/>
      <c r="E139" s="203"/>
      <c r="F139" s="76"/>
      <c r="G139" s="76"/>
      <c r="H139" s="175"/>
      <c r="I139" s="185"/>
      <c r="J139" s="185"/>
      <c r="K139" s="185"/>
      <c r="L139" s="185"/>
      <c r="M139" s="185"/>
      <c r="N139" s="185"/>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5"/>
      <c r="AJ139" s="185"/>
      <c r="AK139" s="185"/>
      <c r="AL139" s="185"/>
      <c r="AM139" s="185"/>
      <c r="AN139" s="185"/>
      <c r="AO139" s="185"/>
      <c r="AP139" s="185"/>
      <c r="AQ139" s="185"/>
      <c r="AR139" s="185"/>
      <c r="AS139" s="185"/>
      <c r="AT139" s="185"/>
      <c r="AU139" s="185"/>
      <c r="AV139" s="185"/>
      <c r="AW139" s="185"/>
    </row>
    <row r="140" spans="1:49" s="187" customFormat="1" ht="30">
      <c r="A140" s="873" t="s">
        <v>203</v>
      </c>
      <c r="B140" s="4" t="s">
        <v>120</v>
      </c>
      <c r="C140" s="4" t="s">
        <v>286</v>
      </c>
      <c r="D140" s="180"/>
      <c r="E140" s="203"/>
      <c r="F140"/>
      <c r="G140"/>
      <c r="H140" s="183">
        <f>SUM(I140:XFD140)</f>
        <v>3.4057600000000017</v>
      </c>
      <c r="I140" s="187">
        <f>SUM(I141:I155)</f>
        <v>0</v>
      </c>
      <c r="J140" s="187">
        <f t="shared" ref="J140:AW140" si="22">SUM(J141:J155)</f>
        <v>0</v>
      </c>
      <c r="K140" s="187">
        <f t="shared" si="22"/>
        <v>0</v>
      </c>
      <c r="L140" s="187">
        <f t="shared" si="22"/>
        <v>0</v>
      </c>
      <c r="M140" s="187">
        <f t="shared" si="22"/>
        <v>0</v>
      </c>
      <c r="N140" s="187">
        <f t="shared" si="22"/>
        <v>0.17028799999999999</v>
      </c>
      <c r="O140" s="187">
        <f t="shared" si="22"/>
        <v>0.17028799999999999</v>
      </c>
      <c r="P140" s="187">
        <f t="shared" si="22"/>
        <v>0.17028799999999999</v>
      </c>
      <c r="Q140" s="187">
        <f t="shared" si="22"/>
        <v>0.17028799999999999</v>
      </c>
      <c r="R140" s="187">
        <f t="shared" si="22"/>
        <v>0.17028799999999999</v>
      </c>
      <c r="S140" s="187">
        <f t="shared" si="22"/>
        <v>0.17028799999999999</v>
      </c>
      <c r="T140" s="187">
        <f t="shared" si="22"/>
        <v>0.17028799999999999</v>
      </c>
      <c r="U140" s="187">
        <f t="shared" si="22"/>
        <v>0.17028799999999999</v>
      </c>
      <c r="V140" s="187">
        <f t="shared" si="22"/>
        <v>0.17028799999999999</v>
      </c>
      <c r="W140" s="187">
        <f t="shared" si="22"/>
        <v>0.17028799999999999</v>
      </c>
      <c r="X140" s="187">
        <f t="shared" si="22"/>
        <v>0.17028799999999999</v>
      </c>
      <c r="Y140" s="187">
        <f t="shared" si="22"/>
        <v>0.17028799999999999</v>
      </c>
      <c r="Z140" s="187">
        <f t="shared" si="22"/>
        <v>0.17028799999999999</v>
      </c>
      <c r="AA140" s="187">
        <f t="shared" si="22"/>
        <v>0.17028799999999999</v>
      </c>
      <c r="AB140" s="187">
        <f t="shared" si="22"/>
        <v>0.17028799999999999</v>
      </c>
      <c r="AC140" s="187">
        <f t="shared" si="22"/>
        <v>0.17028799999999999</v>
      </c>
      <c r="AD140" s="187">
        <f t="shared" si="22"/>
        <v>0.17028799999999999</v>
      </c>
      <c r="AE140" s="187">
        <f t="shared" si="22"/>
        <v>0.17028799999999999</v>
      </c>
      <c r="AF140" s="187">
        <f t="shared" si="22"/>
        <v>0.17028799999999999</v>
      </c>
      <c r="AG140" s="187">
        <f t="shared" si="22"/>
        <v>0.17028799999999999</v>
      </c>
      <c r="AH140" s="187">
        <f t="shared" si="22"/>
        <v>0</v>
      </c>
      <c r="AI140" s="187">
        <f t="shared" si="22"/>
        <v>0</v>
      </c>
      <c r="AJ140" s="187">
        <f t="shared" si="22"/>
        <v>0</v>
      </c>
      <c r="AK140" s="187">
        <f t="shared" si="22"/>
        <v>0</v>
      </c>
      <c r="AL140" s="187">
        <f t="shared" si="22"/>
        <v>0</v>
      </c>
      <c r="AM140" s="187">
        <f t="shared" si="22"/>
        <v>0</v>
      </c>
      <c r="AN140" s="187">
        <f t="shared" si="22"/>
        <v>0</v>
      </c>
      <c r="AO140" s="187">
        <f t="shared" si="22"/>
        <v>0</v>
      </c>
      <c r="AP140" s="187">
        <f t="shared" si="22"/>
        <v>0</v>
      </c>
      <c r="AQ140" s="187">
        <f t="shared" si="22"/>
        <v>0</v>
      </c>
      <c r="AR140" s="187">
        <f t="shared" si="22"/>
        <v>0</v>
      </c>
      <c r="AS140" s="187">
        <f t="shared" si="22"/>
        <v>0</v>
      </c>
      <c r="AT140" s="187">
        <f t="shared" si="22"/>
        <v>0</v>
      </c>
      <c r="AU140" s="187">
        <f t="shared" si="22"/>
        <v>0</v>
      </c>
      <c r="AV140" s="187">
        <f t="shared" si="22"/>
        <v>0</v>
      </c>
      <c r="AW140" s="187">
        <f t="shared" si="22"/>
        <v>0</v>
      </c>
    </row>
    <row r="141" spans="1:49">
      <c r="A141" s="218" t="s">
        <v>198</v>
      </c>
      <c r="B141" s="767" t="str">
        <f>B124</f>
        <v>030161</v>
      </c>
      <c r="C141" s="66" t="str">
        <f>INDEX(ProjectSummary!$C$6:$F$20,MATCH(B141,ProjectSummary!$C$6:$C$20,0),4)</f>
        <v>LOCKHART ROAD</v>
      </c>
      <c r="D141" s="66"/>
      <c r="E141" s="498">
        <f>IFERROR(INDEX(HistoricalCrashData!$F$31:$F$39,MATCH(SafetyBenefitsCalc!$B175,HistoricalCrashData!$B$31:$B$39,0),1),0)</f>
        <v>0.2</v>
      </c>
      <c r="F141" s="499">
        <f>_xlfn.XLOOKUP(C141, ProjectSummary!$F$6:$F$20, ProjectSummary!$AE$6:$AE$20)</f>
        <v>0.42571999999999999</v>
      </c>
      <c r="G141" s="500">
        <f>_xlfn.XLOOKUP(C141, ProjectSummary!$F$6:$F$20, ProjectSummary!$S$6:$S$20)</f>
        <v>0</v>
      </c>
      <c r="H141" s="175">
        <f t="shared" ref="H141:H155" si="23">SUM(I141:XFD141)</f>
        <v>1.7028800000000008</v>
      </c>
      <c r="I141" s="185">
        <f>($E141*(1+$G141)^(I$9-$E$88))*$F141*VMTCalc!J17</f>
        <v>0</v>
      </c>
      <c r="J141" s="185">
        <f>($E141*(1+$G141)^(J$9-$E$88))*$F141*VMTCalc!K17</f>
        <v>0</v>
      </c>
      <c r="K141" s="185">
        <f>($E141*(1+$G141)^(K$9-$E$88))*$F141*VMTCalc!L17</f>
        <v>0</v>
      </c>
      <c r="L141" s="185">
        <f>($E141*(1+$G141)^(L$9-$E$88))*$F141*VMTCalc!M17</f>
        <v>0</v>
      </c>
      <c r="M141" s="185">
        <f>($E141*(1+$G141)^(M$9-$E$88))*$F141*VMTCalc!N17</f>
        <v>0</v>
      </c>
      <c r="N141" s="185">
        <f>($E141*(1+$G141)^(N$9-$E$88))*$F141*VMTCalc!O17</f>
        <v>8.5143999999999997E-2</v>
      </c>
      <c r="O141" s="185">
        <f>($E141*(1+$G141)^(O$9-$E$88))*$F141*VMTCalc!P17</f>
        <v>8.5143999999999997E-2</v>
      </c>
      <c r="P141" s="185">
        <f>($E141*(1+$G141)^(P$9-$E$88))*$F141*VMTCalc!Q17</f>
        <v>8.5143999999999997E-2</v>
      </c>
      <c r="Q141" s="185">
        <f>($E141*(1+$G141)^(Q$9-$E$88))*$F141*VMTCalc!R17</f>
        <v>8.5143999999999997E-2</v>
      </c>
      <c r="R141" s="185">
        <f>($E141*(1+$G141)^(R$9-$E$88))*$F141*VMTCalc!S17</f>
        <v>8.5143999999999997E-2</v>
      </c>
      <c r="S141" s="185">
        <f>($E141*(1+$G141)^(S$9-$E$88))*$F141*VMTCalc!T17</f>
        <v>8.5143999999999997E-2</v>
      </c>
      <c r="T141" s="185">
        <f>($E141*(1+$G141)^(T$9-$E$88))*$F141*VMTCalc!U17</f>
        <v>8.5143999999999997E-2</v>
      </c>
      <c r="U141" s="185">
        <f>($E141*(1+$G141)^(U$9-$E$88))*$F141*VMTCalc!V17</f>
        <v>8.5143999999999997E-2</v>
      </c>
      <c r="V141" s="185">
        <f>($E141*(1+$G141)^(V$9-$E$88))*$F141*VMTCalc!W17</f>
        <v>8.5143999999999997E-2</v>
      </c>
      <c r="W141" s="185">
        <f>($E141*(1+$G141)^(W$9-$E$88))*$F141*VMTCalc!X17</f>
        <v>8.5143999999999997E-2</v>
      </c>
      <c r="X141" s="185">
        <f>($E141*(1+$G141)^(X$9-$E$88))*$F141*VMTCalc!Y17</f>
        <v>8.5143999999999997E-2</v>
      </c>
      <c r="Y141" s="185">
        <f>($E141*(1+$G141)^(Y$9-$E$88))*$F141*VMTCalc!Z17</f>
        <v>8.5143999999999997E-2</v>
      </c>
      <c r="Z141" s="185">
        <f>($E141*(1+$G141)^(Z$9-$E$88))*$F141*VMTCalc!AA17</f>
        <v>8.5143999999999997E-2</v>
      </c>
      <c r="AA141" s="185">
        <f>($E141*(1+$G141)^(AA$9-$E$88))*$F141*VMTCalc!AB17</f>
        <v>8.5143999999999997E-2</v>
      </c>
      <c r="AB141" s="185">
        <f>($E141*(1+$G141)^(AB$9-$E$88))*$F141*VMTCalc!AC17</f>
        <v>8.5143999999999997E-2</v>
      </c>
      <c r="AC141" s="185">
        <f>($E141*(1+$G141)^(AC$9-$E$88))*$F141*VMTCalc!AD17</f>
        <v>8.5143999999999997E-2</v>
      </c>
      <c r="AD141" s="185">
        <f>($E141*(1+$G141)^(AD$9-$E$88))*$F141*VMTCalc!AE17</f>
        <v>8.5143999999999997E-2</v>
      </c>
      <c r="AE141" s="185">
        <f>($E141*(1+$G141)^(AE$9-$E$88))*$F141*VMTCalc!AF17</f>
        <v>8.5143999999999997E-2</v>
      </c>
      <c r="AF141" s="185">
        <f>($E141*(1+$G141)^(AF$9-$E$88))*$F141*VMTCalc!AG17</f>
        <v>8.5143999999999997E-2</v>
      </c>
      <c r="AG141" s="185">
        <f>($E141*(1+$G141)^(AG$9-$E$88))*$F141*VMTCalc!AH17</f>
        <v>8.5143999999999997E-2</v>
      </c>
      <c r="AH141" s="185">
        <f>($E141*(1+$G141)^(AH$9-$E$88))*$F141*VMTCalc!AI17</f>
        <v>0</v>
      </c>
      <c r="AI141" s="185">
        <f>($E141*(1+$G141)^(AI$9-$E$88))*$F141*VMTCalc!AJ17</f>
        <v>0</v>
      </c>
      <c r="AJ141" s="185">
        <f>($E141*(1+$G141)^(AJ$9-$E$88))*$F141*VMTCalc!AK17</f>
        <v>0</v>
      </c>
      <c r="AK141" s="185">
        <f>($E141*(1+$G141)^(AK$9-$E$88))*$F141*VMTCalc!AL17</f>
        <v>0</v>
      </c>
      <c r="AL141" s="185">
        <f>($E141*(1+$G141)^(AL$9-$E$88))*$F141*VMTCalc!AM17</f>
        <v>0</v>
      </c>
      <c r="AM141" s="185">
        <f>($E141*(1+$G141)^(AM$9-$E$88))*$F141*VMTCalc!AN17</f>
        <v>0</v>
      </c>
      <c r="AN141" s="185">
        <f>($E141*(1+$G141)^(AN$9-$E$88))*$F141*VMTCalc!AO17</f>
        <v>0</v>
      </c>
      <c r="AO141" s="185">
        <f>($E141*(1+$G141)^(AO$9-$E$88))*$F141*VMTCalc!AP17</f>
        <v>0</v>
      </c>
      <c r="AP141" s="185">
        <f>($E141*(1+$G141)^(AP$9-$E$88))*$F141*VMTCalc!AQ17</f>
        <v>0</v>
      </c>
      <c r="AQ141" s="185">
        <f>($E141*(1+$G141)^(AQ$9-$E$88))*$F141*VMTCalc!AR17</f>
        <v>0</v>
      </c>
      <c r="AR141" s="185">
        <f>($E141*(1+$G141)^(AR$9-$E$88))*$F141*VMTCalc!AS17</f>
        <v>0</v>
      </c>
      <c r="AS141" s="185">
        <f>($E141*(1+$G141)^(AS$9-$E$88))*$F141*VMTCalc!AT17</f>
        <v>0</v>
      </c>
      <c r="AT141" s="185">
        <f>($E141*(1+$G141)^(AT$9-$E$88))*$F141*VMTCalc!AU17</f>
        <v>0</v>
      </c>
      <c r="AU141" s="185">
        <f>($E141*(1+$G141)^(AU$9-$E$88))*$F141*VMTCalc!AV17</f>
        <v>0</v>
      </c>
      <c r="AV141" s="185">
        <f>($E141*(1+$G141)^(AV$9-$E$88))*$F141*VMTCalc!AW17</f>
        <v>0</v>
      </c>
      <c r="AW141" s="185">
        <f>($E141*(1+$G141)^(AW$9-$E$88))*$F141*VMTCalc!AX17</f>
        <v>0</v>
      </c>
    </row>
    <row r="142" spans="1:49">
      <c r="A142" s="218" t="s">
        <v>198</v>
      </c>
      <c r="B142" s="767" t="str">
        <f t="shared" ref="B142:B155" si="24">B125</f>
        <v>030148</v>
      </c>
      <c r="C142" s="66" t="str">
        <f>INDEX(ProjectSummary!$C$6:$F$20,MATCH(B142,ProjectSummary!$C$6:$C$20,0),4)</f>
        <v>MILLS ROAD</v>
      </c>
      <c r="D142" s="66"/>
      <c r="E142" s="498">
        <f>IFERROR(INDEX(HistoricalCrashData!$F$31:$F$39,MATCH(SafetyBenefitsCalc!$B176,HistoricalCrashData!$B$31:$B$39,0),1),0)</f>
        <v>0</v>
      </c>
      <c r="F142" s="499">
        <f>_xlfn.XLOOKUP(C142, ProjectSummary!$F$6:$F$20, ProjectSummary!$AE$6:$AE$20)</f>
        <v>0.5839399999999999</v>
      </c>
      <c r="G142" s="500">
        <f>_xlfn.XLOOKUP(C142, ProjectSummary!$F$6:$F$20, ProjectSummary!$S$6:$S$20)</f>
        <v>0</v>
      </c>
      <c r="H142" s="175">
        <f t="shared" si="23"/>
        <v>0</v>
      </c>
      <c r="I142" s="185">
        <f>($E142*(1+$G142)^(I$9-$E$88))*$F142*VMTCalc!J18</f>
        <v>0</v>
      </c>
      <c r="J142" s="185">
        <f>($E142*(1+$G142)^(J$9-$E$88))*$F142*VMTCalc!K18</f>
        <v>0</v>
      </c>
      <c r="K142" s="185">
        <f>($E142*(1+$G142)^(K$9-$E$88))*$F142*VMTCalc!L18</f>
        <v>0</v>
      </c>
      <c r="L142" s="185">
        <f>($E142*(1+$G142)^(L$9-$E$88))*$F142*VMTCalc!M18</f>
        <v>0</v>
      </c>
      <c r="M142" s="185">
        <f>($E142*(1+$G142)^(M$9-$E$88))*$F142*VMTCalc!N18</f>
        <v>0</v>
      </c>
      <c r="N142" s="185">
        <f>($E142*(1+$G142)^(N$9-$E$88))*$F142*VMTCalc!O18</f>
        <v>0</v>
      </c>
      <c r="O142" s="185">
        <f>($E142*(1+$G142)^(O$9-$E$88))*$F142*VMTCalc!P18</f>
        <v>0</v>
      </c>
      <c r="P142" s="185">
        <f>($E142*(1+$G142)^(P$9-$E$88))*$F142*VMTCalc!Q18</f>
        <v>0</v>
      </c>
      <c r="Q142" s="185">
        <f>($E142*(1+$G142)^(Q$9-$E$88))*$F142*VMTCalc!R18</f>
        <v>0</v>
      </c>
      <c r="R142" s="185">
        <f>($E142*(1+$G142)^(R$9-$E$88))*$F142*VMTCalc!S18</f>
        <v>0</v>
      </c>
      <c r="S142" s="185">
        <f>($E142*(1+$G142)^(S$9-$E$88))*$F142*VMTCalc!T18</f>
        <v>0</v>
      </c>
      <c r="T142" s="185">
        <f>($E142*(1+$G142)^(T$9-$E$88))*$F142*VMTCalc!U18</f>
        <v>0</v>
      </c>
      <c r="U142" s="185">
        <f>($E142*(1+$G142)^(U$9-$E$88))*$F142*VMTCalc!V18</f>
        <v>0</v>
      </c>
      <c r="V142" s="185">
        <f>($E142*(1+$G142)^(V$9-$E$88))*$F142*VMTCalc!W18</f>
        <v>0</v>
      </c>
      <c r="W142" s="185">
        <f>($E142*(1+$G142)^(W$9-$E$88))*$F142*VMTCalc!X18</f>
        <v>0</v>
      </c>
      <c r="X142" s="185">
        <f>($E142*(1+$G142)^(X$9-$E$88))*$F142*VMTCalc!Y18</f>
        <v>0</v>
      </c>
      <c r="Y142" s="185">
        <f>($E142*(1+$G142)^(Y$9-$E$88))*$F142*VMTCalc!Z18</f>
        <v>0</v>
      </c>
      <c r="Z142" s="185">
        <f>($E142*(1+$G142)^(Z$9-$E$88))*$F142*VMTCalc!AA18</f>
        <v>0</v>
      </c>
      <c r="AA142" s="185">
        <f>($E142*(1+$G142)^(AA$9-$E$88))*$F142*VMTCalc!AB18</f>
        <v>0</v>
      </c>
      <c r="AB142" s="185">
        <f>($E142*(1+$G142)^(AB$9-$E$88))*$F142*VMTCalc!AC18</f>
        <v>0</v>
      </c>
      <c r="AC142" s="185">
        <f>($E142*(1+$G142)^(AC$9-$E$88))*$F142*VMTCalc!AD18</f>
        <v>0</v>
      </c>
      <c r="AD142" s="185">
        <f>($E142*(1+$G142)^(AD$9-$E$88))*$F142*VMTCalc!AE18</f>
        <v>0</v>
      </c>
      <c r="AE142" s="185">
        <f>($E142*(1+$G142)^(AE$9-$E$88))*$F142*VMTCalc!AF18</f>
        <v>0</v>
      </c>
      <c r="AF142" s="185">
        <f>($E142*(1+$G142)^(AF$9-$E$88))*$F142*VMTCalc!AG18</f>
        <v>0</v>
      </c>
      <c r="AG142" s="185">
        <f>($E142*(1+$G142)^(AG$9-$E$88))*$F142*VMTCalc!AH18</f>
        <v>0</v>
      </c>
      <c r="AH142" s="185">
        <f>($E142*(1+$G142)^(AH$9-$E$88))*$F142*VMTCalc!AI18</f>
        <v>0</v>
      </c>
      <c r="AI142" s="185">
        <f>($E142*(1+$G142)^(AI$9-$E$88))*$F142*VMTCalc!AJ18</f>
        <v>0</v>
      </c>
      <c r="AJ142" s="185">
        <f>($E142*(1+$G142)^(AJ$9-$E$88))*$F142*VMTCalc!AK18</f>
        <v>0</v>
      </c>
      <c r="AK142" s="185">
        <f>($E142*(1+$G142)^(AK$9-$E$88))*$F142*VMTCalc!AL18</f>
        <v>0</v>
      </c>
      <c r="AL142" s="185">
        <f>($E142*(1+$G142)^(AL$9-$E$88))*$F142*VMTCalc!AM18</f>
        <v>0</v>
      </c>
      <c r="AM142" s="185">
        <f>($E142*(1+$G142)^(AM$9-$E$88))*$F142*VMTCalc!AN18</f>
        <v>0</v>
      </c>
      <c r="AN142" s="185">
        <f>($E142*(1+$G142)^(AN$9-$E$88))*$F142*VMTCalc!AO18</f>
        <v>0</v>
      </c>
      <c r="AO142" s="185">
        <f>($E142*(1+$G142)^(AO$9-$E$88))*$F142*VMTCalc!AP18</f>
        <v>0</v>
      </c>
      <c r="AP142" s="185">
        <f>($E142*(1+$G142)^(AP$9-$E$88))*$F142*VMTCalc!AQ18</f>
        <v>0</v>
      </c>
      <c r="AQ142" s="185">
        <f>($E142*(1+$G142)^(AQ$9-$E$88))*$F142*VMTCalc!AR18</f>
        <v>0</v>
      </c>
      <c r="AR142" s="185">
        <f>($E142*(1+$G142)^(AR$9-$E$88))*$F142*VMTCalc!AS18</f>
        <v>0</v>
      </c>
      <c r="AS142" s="185">
        <f>($E142*(1+$G142)^(AS$9-$E$88))*$F142*VMTCalc!AT18</f>
        <v>0</v>
      </c>
      <c r="AT142" s="185">
        <f>($E142*(1+$G142)^(AT$9-$E$88))*$F142*VMTCalc!AU18</f>
        <v>0</v>
      </c>
      <c r="AU142" s="185">
        <f>($E142*(1+$G142)^(AU$9-$E$88))*$F142*VMTCalc!AV18</f>
        <v>0</v>
      </c>
      <c r="AV142" s="185">
        <f>($E142*(1+$G142)^(AV$9-$E$88))*$F142*VMTCalc!AW18</f>
        <v>0</v>
      </c>
      <c r="AW142" s="185">
        <f>($E142*(1+$G142)^(AW$9-$E$88))*$F142*VMTCalc!AX18</f>
        <v>0</v>
      </c>
    </row>
    <row r="143" spans="1:49">
      <c r="A143" s="218" t="s">
        <v>198</v>
      </c>
      <c r="B143" s="767" t="str">
        <f t="shared" si="24"/>
        <v>030265</v>
      </c>
      <c r="C143" s="66" t="str">
        <f>INDEX(ProjectSummary!$C$6:$F$20,MATCH(B143,ProjectSummary!$C$6:$C$20,0),4)</f>
        <v>ROBINSON ROAD</v>
      </c>
      <c r="D143" s="66"/>
      <c r="E143" s="498">
        <f>IFERROR(INDEX(HistoricalCrashData!$F$31:$F$39,MATCH(SafetyBenefitsCalc!$B177,HistoricalCrashData!$B$31:$B$39,0),1),0)</f>
        <v>0</v>
      </c>
      <c r="F143" s="499">
        <f>_xlfn.XLOOKUP(C143, ProjectSummary!$F$6:$F$20, ProjectSummary!$AE$6:$AE$20)</f>
        <v>0.42571999999999999</v>
      </c>
      <c r="G143" s="500">
        <f>_xlfn.XLOOKUP(C143, ProjectSummary!$F$6:$F$20, ProjectSummary!$S$6:$S$20)</f>
        <v>0</v>
      </c>
      <c r="H143" s="175">
        <f t="shared" si="23"/>
        <v>0</v>
      </c>
      <c r="I143" s="185">
        <f>($E143*(1+$G143)^(I$9-$E$88))*$F143*VMTCalc!J19</f>
        <v>0</v>
      </c>
      <c r="J143" s="185">
        <f>($E143*(1+$G143)^(J$9-$E$88))*$F143*VMTCalc!K19</f>
        <v>0</v>
      </c>
      <c r="K143" s="185">
        <f>($E143*(1+$G143)^(K$9-$E$88))*$F143*VMTCalc!L19</f>
        <v>0</v>
      </c>
      <c r="L143" s="185">
        <f>($E143*(1+$G143)^(L$9-$E$88))*$F143*VMTCalc!M19</f>
        <v>0</v>
      </c>
      <c r="M143" s="185">
        <f>($E143*(1+$G143)^(M$9-$E$88))*$F143*VMTCalc!N19</f>
        <v>0</v>
      </c>
      <c r="N143" s="185">
        <f>($E143*(1+$G143)^(N$9-$E$88))*$F143*VMTCalc!O19</f>
        <v>0</v>
      </c>
      <c r="O143" s="185">
        <f>($E143*(1+$G143)^(O$9-$E$88))*$F143*VMTCalc!P19</f>
        <v>0</v>
      </c>
      <c r="P143" s="185">
        <f>($E143*(1+$G143)^(P$9-$E$88))*$F143*VMTCalc!Q19</f>
        <v>0</v>
      </c>
      <c r="Q143" s="185">
        <f>($E143*(1+$G143)^(Q$9-$E$88))*$F143*VMTCalc!R19</f>
        <v>0</v>
      </c>
      <c r="R143" s="185">
        <f>($E143*(1+$G143)^(R$9-$E$88))*$F143*VMTCalc!S19</f>
        <v>0</v>
      </c>
      <c r="S143" s="185">
        <f>($E143*(1+$G143)^(S$9-$E$88))*$F143*VMTCalc!T19</f>
        <v>0</v>
      </c>
      <c r="T143" s="185">
        <f>($E143*(1+$G143)^(T$9-$E$88))*$F143*VMTCalc!U19</f>
        <v>0</v>
      </c>
      <c r="U143" s="185">
        <f>($E143*(1+$G143)^(U$9-$E$88))*$F143*VMTCalc!V19</f>
        <v>0</v>
      </c>
      <c r="V143" s="185">
        <f>($E143*(1+$G143)^(V$9-$E$88))*$F143*VMTCalc!W19</f>
        <v>0</v>
      </c>
      <c r="W143" s="185">
        <f>($E143*(1+$G143)^(W$9-$E$88))*$F143*VMTCalc!X19</f>
        <v>0</v>
      </c>
      <c r="X143" s="185">
        <f>($E143*(1+$G143)^(X$9-$E$88))*$F143*VMTCalc!Y19</f>
        <v>0</v>
      </c>
      <c r="Y143" s="185">
        <f>($E143*(1+$G143)^(Y$9-$E$88))*$F143*VMTCalc!Z19</f>
        <v>0</v>
      </c>
      <c r="Z143" s="185">
        <f>($E143*(1+$G143)^(Z$9-$E$88))*$F143*VMTCalc!AA19</f>
        <v>0</v>
      </c>
      <c r="AA143" s="185">
        <f>($E143*(1+$G143)^(AA$9-$E$88))*$F143*VMTCalc!AB19</f>
        <v>0</v>
      </c>
      <c r="AB143" s="185">
        <f>($E143*(1+$G143)^(AB$9-$E$88))*$F143*VMTCalc!AC19</f>
        <v>0</v>
      </c>
      <c r="AC143" s="185">
        <f>($E143*(1+$G143)^(AC$9-$E$88))*$F143*VMTCalc!AD19</f>
        <v>0</v>
      </c>
      <c r="AD143" s="185">
        <f>($E143*(1+$G143)^(AD$9-$E$88))*$F143*VMTCalc!AE19</f>
        <v>0</v>
      </c>
      <c r="AE143" s="185">
        <f>($E143*(1+$G143)^(AE$9-$E$88))*$F143*VMTCalc!AF19</f>
        <v>0</v>
      </c>
      <c r="AF143" s="185">
        <f>($E143*(1+$G143)^(AF$9-$E$88))*$F143*VMTCalc!AG19</f>
        <v>0</v>
      </c>
      <c r="AG143" s="185">
        <f>($E143*(1+$G143)^(AG$9-$E$88))*$F143*VMTCalc!AH19</f>
        <v>0</v>
      </c>
      <c r="AH143" s="185">
        <f>($E143*(1+$G143)^(AH$9-$E$88))*$F143*VMTCalc!AI19</f>
        <v>0</v>
      </c>
      <c r="AI143" s="185">
        <f>($E143*(1+$G143)^(AI$9-$E$88))*$F143*VMTCalc!AJ19</f>
        <v>0</v>
      </c>
      <c r="AJ143" s="185">
        <f>($E143*(1+$G143)^(AJ$9-$E$88))*$F143*VMTCalc!AK19</f>
        <v>0</v>
      </c>
      <c r="AK143" s="185">
        <f>($E143*(1+$G143)^(AK$9-$E$88))*$F143*VMTCalc!AL19</f>
        <v>0</v>
      </c>
      <c r="AL143" s="185">
        <f>($E143*(1+$G143)^(AL$9-$E$88))*$F143*VMTCalc!AM19</f>
        <v>0</v>
      </c>
      <c r="AM143" s="185">
        <f>($E143*(1+$G143)^(AM$9-$E$88))*$F143*VMTCalc!AN19</f>
        <v>0</v>
      </c>
      <c r="AN143" s="185">
        <f>($E143*(1+$G143)^(AN$9-$E$88))*$F143*VMTCalc!AO19</f>
        <v>0</v>
      </c>
      <c r="AO143" s="185">
        <f>($E143*(1+$G143)^(AO$9-$E$88))*$F143*VMTCalc!AP19</f>
        <v>0</v>
      </c>
      <c r="AP143" s="185">
        <f>($E143*(1+$G143)^(AP$9-$E$88))*$F143*VMTCalc!AQ19</f>
        <v>0</v>
      </c>
      <c r="AQ143" s="185">
        <f>($E143*(1+$G143)^(AQ$9-$E$88))*$F143*VMTCalc!AR19</f>
        <v>0</v>
      </c>
      <c r="AR143" s="185">
        <f>($E143*(1+$G143)^(AR$9-$E$88))*$F143*VMTCalc!AS19</f>
        <v>0</v>
      </c>
      <c r="AS143" s="185">
        <f>($E143*(1+$G143)^(AS$9-$E$88))*$F143*VMTCalc!AT19</f>
        <v>0</v>
      </c>
      <c r="AT143" s="185">
        <f>($E143*(1+$G143)^(AT$9-$E$88))*$F143*VMTCalc!AU19</f>
        <v>0</v>
      </c>
      <c r="AU143" s="185">
        <f>($E143*(1+$G143)^(AU$9-$E$88))*$F143*VMTCalc!AV19</f>
        <v>0</v>
      </c>
      <c r="AV143" s="185">
        <f>($E143*(1+$G143)^(AV$9-$E$88))*$F143*VMTCalc!AW19</f>
        <v>0</v>
      </c>
      <c r="AW143" s="185">
        <f>($E143*(1+$G143)^(AW$9-$E$88))*$F143*VMTCalc!AX19</f>
        <v>0</v>
      </c>
    </row>
    <row r="144" spans="1:49">
      <c r="A144" s="218" t="s">
        <v>198</v>
      </c>
      <c r="B144" s="767">
        <f t="shared" si="24"/>
        <v>830106</v>
      </c>
      <c r="C144" s="66" t="str">
        <f>INDEX(ProjectSummary!$C$6:$F$20,MATCH(B144,ProjectSummary!$C$6:$C$20,0),4)</f>
        <v>BOGGER HOLLAR ROAD</v>
      </c>
      <c r="D144" s="66"/>
      <c r="E144" s="498">
        <f>IFERROR(INDEX(HistoricalCrashData!$F$31:$F$39,MATCH(SafetyBenefitsCalc!$B178,HistoricalCrashData!$B$31:$B$39,0),1),0)</f>
        <v>0</v>
      </c>
      <c r="F144" s="499">
        <f>_xlfn.XLOOKUP(C144, ProjectSummary!$F$6:$F$20, ProjectSummary!$AE$6:$AE$20)</f>
        <v>0.42571999999999999</v>
      </c>
      <c r="G144" s="500">
        <f>_xlfn.XLOOKUP(C144, ProjectSummary!$F$6:$F$20, ProjectSummary!$S$6:$S$20)</f>
        <v>0</v>
      </c>
      <c r="H144" s="175">
        <f t="shared" si="23"/>
        <v>0</v>
      </c>
      <c r="I144" s="185">
        <f>($E144*(1+$G144)^(I$9-$E$88))*$F144*VMTCalc!J20</f>
        <v>0</v>
      </c>
      <c r="J144" s="185">
        <f>($E144*(1+$G144)^(J$9-$E$88))*$F144*VMTCalc!K20</f>
        <v>0</v>
      </c>
      <c r="K144" s="185">
        <f>($E144*(1+$G144)^(K$9-$E$88))*$F144*VMTCalc!L20</f>
        <v>0</v>
      </c>
      <c r="L144" s="185">
        <f>($E144*(1+$G144)^(L$9-$E$88))*$F144*VMTCalc!M20</f>
        <v>0</v>
      </c>
      <c r="M144" s="185">
        <f>($E144*(1+$G144)^(M$9-$E$88))*$F144*VMTCalc!N20</f>
        <v>0</v>
      </c>
      <c r="N144" s="185">
        <f>($E144*(1+$G144)^(N$9-$E$88))*$F144*VMTCalc!O20</f>
        <v>0</v>
      </c>
      <c r="O144" s="185">
        <f>($E144*(1+$G144)^(O$9-$E$88))*$F144*VMTCalc!P20</f>
        <v>0</v>
      </c>
      <c r="P144" s="185">
        <f>($E144*(1+$G144)^(P$9-$E$88))*$F144*VMTCalc!Q20</f>
        <v>0</v>
      </c>
      <c r="Q144" s="185">
        <f>($E144*(1+$G144)^(Q$9-$E$88))*$F144*VMTCalc!R20</f>
        <v>0</v>
      </c>
      <c r="R144" s="185">
        <f>($E144*(1+$G144)^(R$9-$E$88))*$F144*VMTCalc!S20</f>
        <v>0</v>
      </c>
      <c r="S144" s="185">
        <f>($E144*(1+$G144)^(S$9-$E$88))*$F144*VMTCalc!T20</f>
        <v>0</v>
      </c>
      <c r="T144" s="185">
        <f>($E144*(1+$G144)^(T$9-$E$88))*$F144*VMTCalc!U20</f>
        <v>0</v>
      </c>
      <c r="U144" s="185">
        <f>($E144*(1+$G144)^(U$9-$E$88))*$F144*VMTCalc!V20</f>
        <v>0</v>
      </c>
      <c r="V144" s="185">
        <f>($E144*(1+$G144)^(V$9-$E$88))*$F144*VMTCalc!W20</f>
        <v>0</v>
      </c>
      <c r="W144" s="185">
        <f>($E144*(1+$G144)^(W$9-$E$88))*$F144*VMTCalc!X20</f>
        <v>0</v>
      </c>
      <c r="X144" s="185">
        <f>($E144*(1+$G144)^(X$9-$E$88))*$F144*VMTCalc!Y20</f>
        <v>0</v>
      </c>
      <c r="Y144" s="185">
        <f>($E144*(1+$G144)^(Y$9-$E$88))*$F144*VMTCalc!Z20</f>
        <v>0</v>
      </c>
      <c r="Z144" s="185">
        <f>($E144*(1+$G144)^(Z$9-$E$88))*$F144*VMTCalc!AA20</f>
        <v>0</v>
      </c>
      <c r="AA144" s="185">
        <f>($E144*(1+$G144)^(AA$9-$E$88))*$F144*VMTCalc!AB20</f>
        <v>0</v>
      </c>
      <c r="AB144" s="185">
        <f>($E144*(1+$G144)^(AB$9-$E$88))*$F144*VMTCalc!AC20</f>
        <v>0</v>
      </c>
      <c r="AC144" s="185">
        <f>($E144*(1+$G144)^(AC$9-$E$88))*$F144*VMTCalc!AD20</f>
        <v>0</v>
      </c>
      <c r="AD144" s="185">
        <f>($E144*(1+$G144)^(AD$9-$E$88))*$F144*VMTCalc!AE20</f>
        <v>0</v>
      </c>
      <c r="AE144" s="185">
        <f>($E144*(1+$G144)^(AE$9-$E$88))*$F144*VMTCalc!AF20</f>
        <v>0</v>
      </c>
      <c r="AF144" s="185">
        <f>($E144*(1+$G144)^(AF$9-$E$88))*$F144*VMTCalc!AG20</f>
        <v>0</v>
      </c>
      <c r="AG144" s="185">
        <f>($E144*(1+$G144)^(AG$9-$E$88))*$F144*VMTCalc!AH20</f>
        <v>0</v>
      </c>
      <c r="AH144" s="185">
        <f>($E144*(1+$G144)^(AH$9-$E$88))*$F144*VMTCalc!AI20</f>
        <v>0</v>
      </c>
      <c r="AI144" s="185">
        <f>($E144*(1+$G144)^(AI$9-$E$88))*$F144*VMTCalc!AJ20</f>
        <v>0</v>
      </c>
      <c r="AJ144" s="185">
        <f>($E144*(1+$G144)^(AJ$9-$E$88))*$F144*VMTCalc!AK20</f>
        <v>0</v>
      </c>
      <c r="AK144" s="185">
        <f>($E144*(1+$G144)^(AK$9-$E$88))*$F144*VMTCalc!AL20</f>
        <v>0</v>
      </c>
      <c r="AL144" s="185">
        <f>($E144*(1+$G144)^(AL$9-$E$88))*$F144*VMTCalc!AM20</f>
        <v>0</v>
      </c>
      <c r="AM144" s="185">
        <f>($E144*(1+$G144)^(AM$9-$E$88))*$F144*VMTCalc!AN20</f>
        <v>0</v>
      </c>
      <c r="AN144" s="185">
        <f>($E144*(1+$G144)^(AN$9-$E$88))*$F144*VMTCalc!AO20</f>
        <v>0</v>
      </c>
      <c r="AO144" s="185">
        <f>($E144*(1+$G144)^(AO$9-$E$88))*$F144*VMTCalc!AP20</f>
        <v>0</v>
      </c>
      <c r="AP144" s="185">
        <f>($E144*(1+$G144)^(AP$9-$E$88))*$F144*VMTCalc!AQ20</f>
        <v>0</v>
      </c>
      <c r="AQ144" s="185">
        <f>($E144*(1+$G144)^(AQ$9-$E$88))*$F144*VMTCalc!AR20</f>
        <v>0</v>
      </c>
      <c r="AR144" s="185">
        <f>($E144*(1+$G144)^(AR$9-$E$88))*$F144*VMTCalc!AS20</f>
        <v>0</v>
      </c>
      <c r="AS144" s="185">
        <f>($E144*(1+$G144)^(AS$9-$E$88))*$F144*VMTCalc!AT20</f>
        <v>0</v>
      </c>
      <c r="AT144" s="185">
        <f>($E144*(1+$G144)^(AT$9-$E$88))*$F144*VMTCalc!AU20</f>
        <v>0</v>
      </c>
      <c r="AU144" s="185">
        <f>($E144*(1+$G144)^(AU$9-$E$88))*$F144*VMTCalc!AV20</f>
        <v>0</v>
      </c>
      <c r="AV144" s="185">
        <f>($E144*(1+$G144)^(AV$9-$E$88))*$F144*VMTCalc!AW20</f>
        <v>0</v>
      </c>
      <c r="AW144" s="185">
        <f>($E144*(1+$G144)^(AW$9-$E$88))*$F144*VMTCalc!AX20</f>
        <v>0</v>
      </c>
    </row>
    <row r="145" spans="1:49">
      <c r="A145" s="218" t="s">
        <v>198</v>
      </c>
      <c r="B145" s="767">
        <f t="shared" si="24"/>
        <v>830081</v>
      </c>
      <c r="C145" s="66" t="str">
        <f>INDEX(ProjectSummary!$C$6:$F$20,MATCH(B145,ProjectSummary!$C$6:$C$20,0),4)</f>
        <v>BRIDGE ROAD</v>
      </c>
      <c r="D145" s="66"/>
      <c r="E145" s="498">
        <f>IFERROR(INDEX(HistoricalCrashData!$F$31:$F$39,MATCH(SafetyBenefitsCalc!$B179,HistoricalCrashData!$B$31:$B$39,0),1),0)</f>
        <v>0</v>
      </c>
      <c r="F145" s="499">
        <f>_xlfn.XLOOKUP(C145, ProjectSummary!$F$6:$F$20, ProjectSummary!$AE$6:$AE$20)</f>
        <v>0.42571999999999999</v>
      </c>
      <c r="G145" s="500">
        <f>_xlfn.XLOOKUP(C145, ProjectSummary!$F$6:$F$20, ProjectSummary!$S$6:$S$20)</f>
        <v>0</v>
      </c>
      <c r="H145" s="175">
        <f t="shared" si="23"/>
        <v>0</v>
      </c>
      <c r="I145" s="185">
        <f>($E145*(1+$G145)^(I$9-$E$88))*$F145*VMTCalc!J21</f>
        <v>0</v>
      </c>
      <c r="J145" s="185">
        <f>($E145*(1+$G145)^(J$9-$E$88))*$F145*VMTCalc!K21</f>
        <v>0</v>
      </c>
      <c r="K145" s="185">
        <f>($E145*(1+$G145)^(K$9-$E$88))*$F145*VMTCalc!L21</f>
        <v>0</v>
      </c>
      <c r="L145" s="185">
        <f>($E145*(1+$G145)^(L$9-$E$88))*$F145*VMTCalc!M21</f>
        <v>0</v>
      </c>
      <c r="M145" s="185">
        <f>($E145*(1+$G145)^(M$9-$E$88))*$F145*VMTCalc!N21</f>
        <v>0</v>
      </c>
      <c r="N145" s="185">
        <f>($E145*(1+$G145)^(N$9-$E$88))*$F145*VMTCalc!O21</f>
        <v>0</v>
      </c>
      <c r="O145" s="185">
        <f>($E145*(1+$G145)^(O$9-$E$88))*$F145*VMTCalc!P21</f>
        <v>0</v>
      </c>
      <c r="P145" s="185">
        <f>($E145*(1+$G145)^(P$9-$E$88))*$F145*VMTCalc!Q21</f>
        <v>0</v>
      </c>
      <c r="Q145" s="185">
        <f>($E145*(1+$G145)^(Q$9-$E$88))*$F145*VMTCalc!R21</f>
        <v>0</v>
      </c>
      <c r="R145" s="185">
        <f>($E145*(1+$G145)^(R$9-$E$88))*$F145*VMTCalc!S21</f>
        <v>0</v>
      </c>
      <c r="S145" s="185">
        <f>($E145*(1+$G145)^(S$9-$E$88))*$F145*VMTCalc!T21</f>
        <v>0</v>
      </c>
      <c r="T145" s="185">
        <f>($E145*(1+$G145)^(T$9-$E$88))*$F145*VMTCalc!U21</f>
        <v>0</v>
      </c>
      <c r="U145" s="185">
        <f>($E145*(1+$G145)^(U$9-$E$88))*$F145*VMTCalc!V21</f>
        <v>0</v>
      </c>
      <c r="V145" s="185">
        <f>($E145*(1+$G145)^(V$9-$E$88))*$F145*VMTCalc!W21</f>
        <v>0</v>
      </c>
      <c r="W145" s="185">
        <f>($E145*(1+$G145)^(W$9-$E$88))*$F145*VMTCalc!X21</f>
        <v>0</v>
      </c>
      <c r="X145" s="185">
        <f>($E145*(1+$G145)^(X$9-$E$88))*$F145*VMTCalc!Y21</f>
        <v>0</v>
      </c>
      <c r="Y145" s="185">
        <f>($E145*(1+$G145)^(Y$9-$E$88))*$F145*VMTCalc!Z21</f>
        <v>0</v>
      </c>
      <c r="Z145" s="185">
        <f>($E145*(1+$G145)^(Z$9-$E$88))*$F145*VMTCalc!AA21</f>
        <v>0</v>
      </c>
      <c r="AA145" s="185">
        <f>($E145*(1+$G145)^(AA$9-$E$88))*$F145*VMTCalc!AB21</f>
        <v>0</v>
      </c>
      <c r="AB145" s="185">
        <f>($E145*(1+$G145)^(AB$9-$E$88))*$F145*VMTCalc!AC21</f>
        <v>0</v>
      </c>
      <c r="AC145" s="185">
        <f>($E145*(1+$G145)^(AC$9-$E$88))*$F145*VMTCalc!AD21</f>
        <v>0</v>
      </c>
      <c r="AD145" s="185">
        <f>($E145*(1+$G145)^(AD$9-$E$88))*$F145*VMTCalc!AE21</f>
        <v>0</v>
      </c>
      <c r="AE145" s="185">
        <f>($E145*(1+$G145)^(AE$9-$E$88))*$F145*VMTCalc!AF21</f>
        <v>0</v>
      </c>
      <c r="AF145" s="185">
        <f>($E145*(1+$G145)^(AF$9-$E$88))*$F145*VMTCalc!AG21</f>
        <v>0</v>
      </c>
      <c r="AG145" s="185">
        <f>($E145*(1+$G145)^(AG$9-$E$88))*$F145*VMTCalc!AH21</f>
        <v>0</v>
      </c>
      <c r="AH145" s="185">
        <f>($E145*(1+$G145)^(AH$9-$E$88))*$F145*VMTCalc!AI21</f>
        <v>0</v>
      </c>
      <c r="AI145" s="185">
        <f>($E145*(1+$G145)^(AI$9-$E$88))*$F145*VMTCalc!AJ21</f>
        <v>0</v>
      </c>
      <c r="AJ145" s="185">
        <f>($E145*(1+$G145)^(AJ$9-$E$88))*$F145*VMTCalc!AK21</f>
        <v>0</v>
      </c>
      <c r="AK145" s="185">
        <f>($E145*(1+$G145)^(AK$9-$E$88))*$F145*VMTCalc!AL21</f>
        <v>0</v>
      </c>
      <c r="AL145" s="185">
        <f>($E145*(1+$G145)^(AL$9-$E$88))*$F145*VMTCalc!AM21</f>
        <v>0</v>
      </c>
      <c r="AM145" s="185">
        <f>($E145*(1+$G145)^(AM$9-$E$88))*$F145*VMTCalc!AN21</f>
        <v>0</v>
      </c>
      <c r="AN145" s="185">
        <f>($E145*(1+$G145)^(AN$9-$E$88))*$F145*VMTCalc!AO21</f>
        <v>0</v>
      </c>
      <c r="AO145" s="185">
        <f>($E145*(1+$G145)^(AO$9-$E$88))*$F145*VMTCalc!AP21</f>
        <v>0</v>
      </c>
      <c r="AP145" s="185">
        <f>($E145*(1+$G145)^(AP$9-$E$88))*$F145*VMTCalc!AQ21</f>
        <v>0</v>
      </c>
      <c r="AQ145" s="185">
        <f>($E145*(1+$G145)^(AQ$9-$E$88))*$F145*VMTCalc!AR21</f>
        <v>0</v>
      </c>
      <c r="AR145" s="185">
        <f>($E145*(1+$G145)^(AR$9-$E$88))*$F145*VMTCalc!AS21</f>
        <v>0</v>
      </c>
      <c r="AS145" s="185">
        <f>($E145*(1+$G145)^(AS$9-$E$88))*$F145*VMTCalc!AT21</f>
        <v>0</v>
      </c>
      <c r="AT145" s="185">
        <f>($E145*(1+$G145)^(AT$9-$E$88))*$F145*VMTCalc!AU21</f>
        <v>0</v>
      </c>
      <c r="AU145" s="185">
        <f>($E145*(1+$G145)^(AU$9-$E$88))*$F145*VMTCalc!AV21</f>
        <v>0</v>
      </c>
      <c r="AV145" s="185">
        <f>($E145*(1+$G145)^(AV$9-$E$88))*$F145*VMTCalc!AW21</f>
        <v>0</v>
      </c>
      <c r="AW145" s="185">
        <f>($E145*(1+$G145)^(AW$9-$E$88))*$F145*VMTCalc!AX21</f>
        <v>0</v>
      </c>
    </row>
    <row r="146" spans="1:49">
      <c r="A146" s="218" t="s">
        <v>198</v>
      </c>
      <c r="B146" s="767">
        <f t="shared" si="24"/>
        <v>830200</v>
      </c>
      <c r="C146" s="66" t="str">
        <f>INDEX(ProjectSummary!$C$6:$F$20,MATCH(B146,ProjectSummary!$C$6:$C$20,0),4)</f>
        <v>BRIDGE PORT ROAD</v>
      </c>
      <c r="D146" s="66"/>
      <c r="E146" s="498">
        <f>IFERROR(INDEX(HistoricalCrashData!$F$31:$F$39,MATCH(SafetyBenefitsCalc!$B180,HistoricalCrashData!$B$31:$B$39,0),1),0)</f>
        <v>0</v>
      </c>
      <c r="F146" s="499">
        <f>_xlfn.XLOOKUP(C146, ProjectSummary!$F$6:$F$20, ProjectSummary!$AE$6:$AE$20)</f>
        <v>0.5839399999999999</v>
      </c>
      <c r="G146" s="500">
        <f>_xlfn.XLOOKUP(C146, ProjectSummary!$F$6:$F$20, ProjectSummary!$S$6:$S$20)</f>
        <v>0</v>
      </c>
      <c r="H146" s="175">
        <f t="shared" si="23"/>
        <v>0</v>
      </c>
      <c r="I146" s="185">
        <f>($E146*(1+$G146)^(I$9-$E$88))*$F146*VMTCalc!J22</f>
        <v>0</v>
      </c>
      <c r="J146" s="185">
        <f>($E146*(1+$G146)^(J$9-$E$88))*$F146*VMTCalc!K22</f>
        <v>0</v>
      </c>
      <c r="K146" s="185">
        <f>($E146*(1+$G146)^(K$9-$E$88))*$F146*VMTCalc!L22</f>
        <v>0</v>
      </c>
      <c r="L146" s="185">
        <f>($E146*(1+$G146)^(L$9-$E$88))*$F146*VMTCalc!M22</f>
        <v>0</v>
      </c>
      <c r="M146" s="185">
        <f>($E146*(1+$G146)^(M$9-$E$88))*$F146*VMTCalc!N22</f>
        <v>0</v>
      </c>
      <c r="N146" s="185">
        <f>($E146*(1+$G146)^(N$9-$E$88))*$F146*VMTCalc!O22</f>
        <v>0</v>
      </c>
      <c r="O146" s="185">
        <f>($E146*(1+$G146)^(O$9-$E$88))*$F146*VMTCalc!P22</f>
        <v>0</v>
      </c>
      <c r="P146" s="185">
        <f>($E146*(1+$G146)^(P$9-$E$88))*$F146*VMTCalc!Q22</f>
        <v>0</v>
      </c>
      <c r="Q146" s="185">
        <f>($E146*(1+$G146)^(Q$9-$E$88))*$F146*VMTCalc!R22</f>
        <v>0</v>
      </c>
      <c r="R146" s="185">
        <f>($E146*(1+$G146)^(R$9-$E$88))*$F146*VMTCalc!S22</f>
        <v>0</v>
      </c>
      <c r="S146" s="185">
        <f>($E146*(1+$G146)^(S$9-$E$88))*$F146*VMTCalc!T22</f>
        <v>0</v>
      </c>
      <c r="T146" s="185">
        <f>($E146*(1+$G146)^(T$9-$E$88))*$F146*VMTCalc!U22</f>
        <v>0</v>
      </c>
      <c r="U146" s="185">
        <f>($E146*(1+$G146)^(U$9-$E$88))*$F146*VMTCalc!V22</f>
        <v>0</v>
      </c>
      <c r="V146" s="185">
        <f>($E146*(1+$G146)^(V$9-$E$88))*$F146*VMTCalc!W22</f>
        <v>0</v>
      </c>
      <c r="W146" s="185">
        <f>($E146*(1+$G146)^(W$9-$E$88))*$F146*VMTCalc!X22</f>
        <v>0</v>
      </c>
      <c r="X146" s="185">
        <f>($E146*(1+$G146)^(X$9-$E$88))*$F146*VMTCalc!Y22</f>
        <v>0</v>
      </c>
      <c r="Y146" s="185">
        <f>($E146*(1+$G146)^(Y$9-$E$88))*$F146*VMTCalc!Z22</f>
        <v>0</v>
      </c>
      <c r="Z146" s="185">
        <f>($E146*(1+$G146)^(Z$9-$E$88))*$F146*VMTCalc!AA22</f>
        <v>0</v>
      </c>
      <c r="AA146" s="185">
        <f>($E146*(1+$G146)^(AA$9-$E$88))*$F146*VMTCalc!AB22</f>
        <v>0</v>
      </c>
      <c r="AB146" s="185">
        <f>($E146*(1+$G146)^(AB$9-$E$88))*$F146*VMTCalc!AC22</f>
        <v>0</v>
      </c>
      <c r="AC146" s="185">
        <f>($E146*(1+$G146)^(AC$9-$E$88))*$F146*VMTCalc!AD22</f>
        <v>0</v>
      </c>
      <c r="AD146" s="185">
        <f>($E146*(1+$G146)^(AD$9-$E$88))*$F146*VMTCalc!AE22</f>
        <v>0</v>
      </c>
      <c r="AE146" s="185">
        <f>($E146*(1+$G146)^(AE$9-$E$88))*$F146*VMTCalc!AF22</f>
        <v>0</v>
      </c>
      <c r="AF146" s="185">
        <f>($E146*(1+$G146)^(AF$9-$E$88))*$F146*VMTCalc!AG22</f>
        <v>0</v>
      </c>
      <c r="AG146" s="185">
        <f>($E146*(1+$G146)^(AG$9-$E$88))*$F146*VMTCalc!AH22</f>
        <v>0</v>
      </c>
      <c r="AH146" s="185">
        <f>($E146*(1+$G146)^(AH$9-$E$88))*$F146*VMTCalc!AI22</f>
        <v>0</v>
      </c>
      <c r="AI146" s="185">
        <f>($E146*(1+$G146)^(AI$9-$E$88))*$F146*VMTCalc!AJ22</f>
        <v>0</v>
      </c>
      <c r="AJ146" s="185">
        <f>($E146*(1+$G146)^(AJ$9-$E$88))*$F146*VMTCalc!AK22</f>
        <v>0</v>
      </c>
      <c r="AK146" s="185">
        <f>($E146*(1+$G146)^(AK$9-$E$88))*$F146*VMTCalc!AL22</f>
        <v>0</v>
      </c>
      <c r="AL146" s="185">
        <f>($E146*(1+$G146)^(AL$9-$E$88))*$F146*VMTCalc!AM22</f>
        <v>0</v>
      </c>
      <c r="AM146" s="185">
        <f>($E146*(1+$G146)^(AM$9-$E$88))*$F146*VMTCalc!AN22</f>
        <v>0</v>
      </c>
      <c r="AN146" s="185">
        <f>($E146*(1+$G146)^(AN$9-$E$88))*$F146*VMTCalc!AO22</f>
        <v>0</v>
      </c>
      <c r="AO146" s="185">
        <f>($E146*(1+$G146)^(AO$9-$E$88))*$F146*VMTCalc!AP22</f>
        <v>0</v>
      </c>
      <c r="AP146" s="185">
        <f>($E146*(1+$G146)^(AP$9-$E$88))*$F146*VMTCalc!AQ22</f>
        <v>0</v>
      </c>
      <c r="AQ146" s="185">
        <f>($E146*(1+$G146)^(AQ$9-$E$88))*$F146*VMTCalc!AR22</f>
        <v>0</v>
      </c>
      <c r="AR146" s="185">
        <f>($E146*(1+$G146)^(AR$9-$E$88))*$F146*VMTCalc!AS22</f>
        <v>0</v>
      </c>
      <c r="AS146" s="185">
        <f>($E146*(1+$G146)^(AS$9-$E$88))*$F146*VMTCalc!AT22</f>
        <v>0</v>
      </c>
      <c r="AT146" s="185">
        <f>($E146*(1+$G146)^(AT$9-$E$88))*$F146*VMTCalc!AU22</f>
        <v>0</v>
      </c>
      <c r="AU146" s="185">
        <f>($E146*(1+$G146)^(AU$9-$E$88))*$F146*VMTCalc!AV22</f>
        <v>0</v>
      </c>
      <c r="AV146" s="185">
        <f>($E146*(1+$G146)^(AV$9-$E$88))*$F146*VMTCalc!AW22</f>
        <v>0</v>
      </c>
      <c r="AW146" s="185">
        <f>($E146*(1+$G146)^(AW$9-$E$88))*$F146*VMTCalc!AX22</f>
        <v>0</v>
      </c>
    </row>
    <row r="147" spans="1:49">
      <c r="A147" s="218" t="s">
        <v>198</v>
      </c>
      <c r="B147" s="767">
        <f t="shared" si="24"/>
        <v>120173</v>
      </c>
      <c r="C147" s="66" t="str">
        <f>INDEX(ProjectSummary!$C$6:$F$20,MATCH(B147,ProjectSummary!$C$6:$C$20,0),4)</f>
        <v>PEACH ORCHARD ROAD</v>
      </c>
      <c r="D147" s="66"/>
      <c r="E147" s="498">
        <f>IFERROR(INDEX(HistoricalCrashData!$F$31:$F$39,MATCH(SafetyBenefitsCalc!$B181,HistoricalCrashData!$B$31:$B$39,0),1),0)</f>
        <v>0</v>
      </c>
      <c r="F147" s="499">
        <f>_xlfn.XLOOKUP(C147, ProjectSummary!$F$6:$F$20, ProjectSummary!$AE$6:$AE$20)</f>
        <v>0.5839399999999999</v>
      </c>
      <c r="G147" s="500">
        <f>_xlfn.XLOOKUP(C147, ProjectSummary!$F$6:$F$20, ProjectSummary!$S$6:$S$20)</f>
        <v>0</v>
      </c>
      <c r="H147" s="175">
        <f t="shared" si="23"/>
        <v>0</v>
      </c>
      <c r="I147" s="185">
        <f>($E147*(1+$G147)^(I$9-$E$88))*$F147*VMTCalc!J23</f>
        <v>0</v>
      </c>
      <c r="J147" s="185">
        <f>($E147*(1+$G147)^(J$9-$E$88))*$F147*VMTCalc!K23</f>
        <v>0</v>
      </c>
      <c r="K147" s="185">
        <f>($E147*(1+$G147)^(K$9-$E$88))*$F147*VMTCalc!L23</f>
        <v>0</v>
      </c>
      <c r="L147" s="185">
        <f>($E147*(1+$G147)^(L$9-$E$88))*$F147*VMTCalc!M23</f>
        <v>0</v>
      </c>
      <c r="M147" s="185">
        <f>($E147*(1+$G147)^(M$9-$E$88))*$F147*VMTCalc!N23</f>
        <v>0</v>
      </c>
      <c r="N147" s="185">
        <f>($E147*(1+$G147)^(N$9-$E$88))*$F147*VMTCalc!O23</f>
        <v>0</v>
      </c>
      <c r="O147" s="185">
        <f>($E147*(1+$G147)^(O$9-$E$88))*$F147*VMTCalc!P23</f>
        <v>0</v>
      </c>
      <c r="P147" s="185">
        <f>($E147*(1+$G147)^(P$9-$E$88))*$F147*VMTCalc!Q23</f>
        <v>0</v>
      </c>
      <c r="Q147" s="185">
        <f>($E147*(1+$G147)^(Q$9-$E$88))*$F147*VMTCalc!R23</f>
        <v>0</v>
      </c>
      <c r="R147" s="185">
        <f>($E147*(1+$G147)^(R$9-$E$88))*$F147*VMTCalc!S23</f>
        <v>0</v>
      </c>
      <c r="S147" s="185">
        <f>($E147*(1+$G147)^(S$9-$E$88))*$F147*VMTCalc!T23</f>
        <v>0</v>
      </c>
      <c r="T147" s="185">
        <f>($E147*(1+$G147)^(T$9-$E$88))*$F147*VMTCalc!U23</f>
        <v>0</v>
      </c>
      <c r="U147" s="185">
        <f>($E147*(1+$G147)^(U$9-$E$88))*$F147*VMTCalc!V23</f>
        <v>0</v>
      </c>
      <c r="V147" s="185">
        <f>($E147*(1+$G147)^(V$9-$E$88))*$F147*VMTCalc!W23</f>
        <v>0</v>
      </c>
      <c r="W147" s="185">
        <f>($E147*(1+$G147)^(W$9-$E$88))*$F147*VMTCalc!X23</f>
        <v>0</v>
      </c>
      <c r="X147" s="185">
        <f>($E147*(1+$G147)^(X$9-$E$88))*$F147*VMTCalc!Y23</f>
        <v>0</v>
      </c>
      <c r="Y147" s="185">
        <f>($E147*(1+$G147)^(Y$9-$E$88))*$F147*VMTCalc!Z23</f>
        <v>0</v>
      </c>
      <c r="Z147" s="185">
        <f>($E147*(1+$G147)^(Z$9-$E$88))*$F147*VMTCalc!AA23</f>
        <v>0</v>
      </c>
      <c r="AA147" s="185">
        <f>($E147*(1+$G147)^(AA$9-$E$88))*$F147*VMTCalc!AB23</f>
        <v>0</v>
      </c>
      <c r="AB147" s="185">
        <f>($E147*(1+$G147)^(AB$9-$E$88))*$F147*VMTCalc!AC23</f>
        <v>0</v>
      </c>
      <c r="AC147" s="185">
        <f>($E147*(1+$G147)^(AC$9-$E$88))*$F147*VMTCalc!AD23</f>
        <v>0</v>
      </c>
      <c r="AD147" s="185">
        <f>($E147*(1+$G147)^(AD$9-$E$88))*$F147*VMTCalc!AE23</f>
        <v>0</v>
      </c>
      <c r="AE147" s="185">
        <f>($E147*(1+$G147)^(AE$9-$E$88))*$F147*VMTCalc!AF23</f>
        <v>0</v>
      </c>
      <c r="AF147" s="185">
        <f>($E147*(1+$G147)^(AF$9-$E$88))*$F147*VMTCalc!AG23</f>
        <v>0</v>
      </c>
      <c r="AG147" s="185">
        <f>($E147*(1+$G147)^(AG$9-$E$88))*$F147*VMTCalc!AH23</f>
        <v>0</v>
      </c>
      <c r="AH147" s="185">
        <f>($E147*(1+$G147)^(AH$9-$E$88))*$F147*VMTCalc!AI23</f>
        <v>0</v>
      </c>
      <c r="AI147" s="185">
        <f>($E147*(1+$G147)^(AI$9-$E$88))*$F147*VMTCalc!AJ23</f>
        <v>0</v>
      </c>
      <c r="AJ147" s="185">
        <f>($E147*(1+$G147)^(AJ$9-$E$88))*$F147*VMTCalc!AK23</f>
        <v>0</v>
      </c>
      <c r="AK147" s="185">
        <f>($E147*(1+$G147)^(AK$9-$E$88))*$F147*VMTCalc!AL23</f>
        <v>0</v>
      </c>
      <c r="AL147" s="185">
        <f>($E147*(1+$G147)^(AL$9-$E$88))*$F147*VMTCalc!AM23</f>
        <v>0</v>
      </c>
      <c r="AM147" s="185">
        <f>($E147*(1+$G147)^(AM$9-$E$88))*$F147*VMTCalc!AN23</f>
        <v>0</v>
      </c>
      <c r="AN147" s="185">
        <f>($E147*(1+$G147)^(AN$9-$E$88))*$F147*VMTCalc!AO23</f>
        <v>0</v>
      </c>
      <c r="AO147" s="185">
        <f>($E147*(1+$G147)^(AO$9-$E$88))*$F147*VMTCalc!AP23</f>
        <v>0</v>
      </c>
      <c r="AP147" s="185">
        <f>($E147*(1+$G147)^(AP$9-$E$88))*$F147*VMTCalc!AQ23</f>
        <v>0</v>
      </c>
      <c r="AQ147" s="185">
        <f>($E147*(1+$G147)^(AQ$9-$E$88))*$F147*VMTCalc!AR23</f>
        <v>0</v>
      </c>
      <c r="AR147" s="185">
        <f>($E147*(1+$G147)^(AR$9-$E$88))*$F147*VMTCalc!AS23</f>
        <v>0</v>
      </c>
      <c r="AS147" s="185">
        <f>($E147*(1+$G147)^(AS$9-$E$88))*$F147*VMTCalc!AT23</f>
        <v>0</v>
      </c>
      <c r="AT147" s="185">
        <f>($E147*(1+$G147)^(AT$9-$E$88))*$F147*VMTCalc!AU23</f>
        <v>0</v>
      </c>
      <c r="AU147" s="185">
        <f>($E147*(1+$G147)^(AU$9-$E$88))*$F147*VMTCalc!AV23</f>
        <v>0</v>
      </c>
      <c r="AV147" s="185">
        <f>($E147*(1+$G147)^(AV$9-$E$88))*$F147*VMTCalc!AW23</f>
        <v>0</v>
      </c>
      <c r="AW147" s="185">
        <f>($E147*(1+$G147)^(AW$9-$E$88))*$F147*VMTCalc!AX23</f>
        <v>0</v>
      </c>
    </row>
    <row r="148" spans="1:49">
      <c r="A148" s="218" t="s">
        <v>198</v>
      </c>
      <c r="B148" s="767">
        <f t="shared" si="24"/>
        <v>890074</v>
      </c>
      <c r="C148" s="66" t="str">
        <f>INDEX(ProjectSummary!$C$6:$F$20,MATCH(B148,ProjectSummary!$C$6:$C$20,0),4)</f>
        <v>MONROE-ANSONVILLE ROAD</v>
      </c>
      <c r="D148" s="66"/>
      <c r="E148" s="498">
        <f>IFERROR(INDEX(HistoricalCrashData!$F$31:$F$39,MATCH(SafetyBenefitsCalc!$B182,HistoricalCrashData!$B$31:$B$39,0),1),0)</f>
        <v>0</v>
      </c>
      <c r="F148" s="499">
        <f>_xlfn.XLOOKUP(C148, ProjectSummary!$F$6:$F$20, ProjectSummary!$AE$6:$AE$20)</f>
        <v>0.42571999999999999</v>
      </c>
      <c r="G148" s="500">
        <f>_xlfn.XLOOKUP(C148, ProjectSummary!$F$6:$F$20, ProjectSummary!$S$6:$S$20)</f>
        <v>0</v>
      </c>
      <c r="H148" s="175">
        <f t="shared" si="23"/>
        <v>0</v>
      </c>
      <c r="I148" s="185">
        <f>($E148*(1+$G148)^(I$9-$E$88))*$F148*VMTCalc!J24</f>
        <v>0</v>
      </c>
      <c r="J148" s="185">
        <f>($E148*(1+$G148)^(J$9-$E$88))*$F148*VMTCalc!K24</f>
        <v>0</v>
      </c>
      <c r="K148" s="185">
        <f>($E148*(1+$G148)^(K$9-$E$88))*$F148*VMTCalc!L24</f>
        <v>0</v>
      </c>
      <c r="L148" s="185">
        <f>($E148*(1+$G148)^(L$9-$E$88))*$F148*VMTCalc!M24</f>
        <v>0</v>
      </c>
      <c r="M148" s="185">
        <f>($E148*(1+$G148)^(M$9-$E$88))*$F148*VMTCalc!N24</f>
        <v>0</v>
      </c>
      <c r="N148" s="185">
        <f>($E148*(1+$G148)^(N$9-$E$88))*$F148*VMTCalc!O24</f>
        <v>0</v>
      </c>
      <c r="O148" s="185">
        <f>($E148*(1+$G148)^(O$9-$E$88))*$F148*VMTCalc!P24</f>
        <v>0</v>
      </c>
      <c r="P148" s="185">
        <f>($E148*(1+$G148)^(P$9-$E$88))*$F148*VMTCalc!Q24</f>
        <v>0</v>
      </c>
      <c r="Q148" s="185">
        <f>($E148*(1+$G148)^(Q$9-$E$88))*$F148*VMTCalc!R24</f>
        <v>0</v>
      </c>
      <c r="R148" s="185">
        <f>($E148*(1+$G148)^(R$9-$E$88))*$F148*VMTCalc!S24</f>
        <v>0</v>
      </c>
      <c r="S148" s="185">
        <f>($E148*(1+$G148)^(S$9-$E$88))*$F148*VMTCalc!T24</f>
        <v>0</v>
      </c>
      <c r="T148" s="185">
        <f>($E148*(1+$G148)^(T$9-$E$88))*$F148*VMTCalc!U24</f>
        <v>0</v>
      </c>
      <c r="U148" s="185">
        <f>($E148*(1+$G148)^(U$9-$E$88))*$F148*VMTCalc!V24</f>
        <v>0</v>
      </c>
      <c r="V148" s="185">
        <f>($E148*(1+$G148)^(V$9-$E$88))*$F148*VMTCalc!W24</f>
        <v>0</v>
      </c>
      <c r="W148" s="185">
        <f>($E148*(1+$G148)^(W$9-$E$88))*$F148*VMTCalc!X24</f>
        <v>0</v>
      </c>
      <c r="X148" s="185">
        <f>($E148*(1+$G148)^(X$9-$E$88))*$F148*VMTCalc!Y24</f>
        <v>0</v>
      </c>
      <c r="Y148" s="185">
        <f>($E148*(1+$G148)^(Y$9-$E$88))*$F148*VMTCalc!Z24</f>
        <v>0</v>
      </c>
      <c r="Z148" s="185">
        <f>($E148*(1+$G148)^(Z$9-$E$88))*$F148*VMTCalc!AA24</f>
        <v>0</v>
      </c>
      <c r="AA148" s="185">
        <f>($E148*(1+$G148)^(AA$9-$E$88))*$F148*VMTCalc!AB24</f>
        <v>0</v>
      </c>
      <c r="AB148" s="185">
        <f>($E148*(1+$G148)^(AB$9-$E$88))*$F148*VMTCalc!AC24</f>
        <v>0</v>
      </c>
      <c r="AC148" s="185">
        <f>($E148*(1+$G148)^(AC$9-$E$88))*$F148*VMTCalc!AD24</f>
        <v>0</v>
      </c>
      <c r="AD148" s="185">
        <f>($E148*(1+$G148)^(AD$9-$E$88))*$F148*VMTCalc!AE24</f>
        <v>0</v>
      </c>
      <c r="AE148" s="185">
        <f>($E148*(1+$G148)^(AE$9-$E$88))*$F148*VMTCalc!AF24</f>
        <v>0</v>
      </c>
      <c r="AF148" s="185">
        <f>($E148*(1+$G148)^(AF$9-$E$88))*$F148*VMTCalc!AG24</f>
        <v>0</v>
      </c>
      <c r="AG148" s="185">
        <f>($E148*(1+$G148)^(AG$9-$E$88))*$F148*VMTCalc!AH24</f>
        <v>0</v>
      </c>
      <c r="AH148" s="185">
        <f>($E148*(1+$G148)^(AH$9-$E$88))*$F148*VMTCalc!AI24</f>
        <v>0</v>
      </c>
      <c r="AI148" s="185">
        <f>($E148*(1+$G148)^(AI$9-$E$88))*$F148*VMTCalc!AJ24</f>
        <v>0</v>
      </c>
      <c r="AJ148" s="185">
        <f>($E148*(1+$G148)^(AJ$9-$E$88))*$F148*VMTCalc!AK24</f>
        <v>0</v>
      </c>
      <c r="AK148" s="185">
        <f>($E148*(1+$G148)^(AK$9-$E$88))*$F148*VMTCalc!AL24</f>
        <v>0</v>
      </c>
      <c r="AL148" s="185">
        <f>($E148*(1+$G148)^(AL$9-$E$88))*$F148*VMTCalc!AM24</f>
        <v>0</v>
      </c>
      <c r="AM148" s="185">
        <f>($E148*(1+$G148)^(AM$9-$E$88))*$F148*VMTCalc!AN24</f>
        <v>0</v>
      </c>
      <c r="AN148" s="185">
        <f>($E148*(1+$G148)^(AN$9-$E$88))*$F148*VMTCalc!AO24</f>
        <v>0</v>
      </c>
      <c r="AO148" s="185">
        <f>($E148*(1+$G148)^(AO$9-$E$88))*$F148*VMTCalc!AP24</f>
        <v>0</v>
      </c>
      <c r="AP148" s="185">
        <f>($E148*(1+$G148)^(AP$9-$E$88))*$F148*VMTCalc!AQ24</f>
        <v>0</v>
      </c>
      <c r="AQ148" s="185">
        <f>($E148*(1+$G148)^(AQ$9-$E$88))*$F148*VMTCalc!AR24</f>
        <v>0</v>
      </c>
      <c r="AR148" s="185">
        <f>($E148*(1+$G148)^(AR$9-$E$88))*$F148*VMTCalc!AS24</f>
        <v>0</v>
      </c>
      <c r="AS148" s="185">
        <f>($E148*(1+$G148)^(AS$9-$E$88))*$F148*VMTCalc!AT24</f>
        <v>0</v>
      </c>
      <c r="AT148" s="185">
        <f>($E148*(1+$G148)^(AT$9-$E$88))*$F148*VMTCalc!AU24</f>
        <v>0</v>
      </c>
      <c r="AU148" s="185">
        <f>($E148*(1+$G148)^(AU$9-$E$88))*$F148*VMTCalc!AV24</f>
        <v>0</v>
      </c>
      <c r="AV148" s="185">
        <f>($E148*(1+$G148)^(AV$9-$E$88))*$F148*VMTCalc!AW24</f>
        <v>0</v>
      </c>
      <c r="AW148" s="185">
        <f>($E148*(1+$G148)^(AW$9-$E$88))*$F148*VMTCalc!AX24</f>
        <v>0</v>
      </c>
    </row>
    <row r="149" spans="1:49">
      <c r="A149" s="218" t="s">
        <v>198</v>
      </c>
      <c r="B149" s="767">
        <f t="shared" si="24"/>
        <v>890170</v>
      </c>
      <c r="C149" s="66" t="str">
        <f>INDEX(ProjectSummary!$C$6:$F$20,MATCH(B149,ProjectSummary!$C$6:$C$20,0),4)</f>
        <v>POTTERS ROAD</v>
      </c>
      <c r="D149" s="66"/>
      <c r="E149" s="498">
        <f>IFERROR(INDEX(HistoricalCrashData!$F$31:$F$39,MATCH(SafetyBenefitsCalc!$B183,HistoricalCrashData!$B$31:$B$39,0),1),0)</f>
        <v>0</v>
      </c>
      <c r="F149" s="499">
        <f>_xlfn.XLOOKUP(C149, ProjectSummary!$F$6:$F$20, ProjectSummary!$AE$6:$AE$20)</f>
        <v>0.5839399999999999</v>
      </c>
      <c r="G149" s="500">
        <f>_xlfn.XLOOKUP(C149, ProjectSummary!$F$6:$F$20, ProjectSummary!$S$6:$S$20)</f>
        <v>0</v>
      </c>
      <c r="H149" s="175">
        <f t="shared" si="23"/>
        <v>0</v>
      </c>
      <c r="I149" s="185">
        <f>($E149*(1+$G149)^(I$9-$E$88))*$F149*VMTCalc!J25</f>
        <v>0</v>
      </c>
      <c r="J149" s="185">
        <f>($E149*(1+$G149)^(J$9-$E$88))*$F149*VMTCalc!K25</f>
        <v>0</v>
      </c>
      <c r="K149" s="185">
        <f>($E149*(1+$G149)^(K$9-$E$88))*$F149*VMTCalc!L25</f>
        <v>0</v>
      </c>
      <c r="L149" s="185">
        <f>($E149*(1+$G149)^(L$9-$E$88))*$F149*VMTCalc!M25</f>
        <v>0</v>
      </c>
      <c r="M149" s="185">
        <f>($E149*(1+$G149)^(M$9-$E$88))*$F149*VMTCalc!N25</f>
        <v>0</v>
      </c>
      <c r="N149" s="185">
        <f>($E149*(1+$G149)^(N$9-$E$88))*$F149*VMTCalc!O25</f>
        <v>0</v>
      </c>
      <c r="O149" s="185">
        <f>($E149*(1+$G149)^(O$9-$E$88))*$F149*VMTCalc!P25</f>
        <v>0</v>
      </c>
      <c r="P149" s="185">
        <f>($E149*(1+$G149)^(P$9-$E$88))*$F149*VMTCalc!Q25</f>
        <v>0</v>
      </c>
      <c r="Q149" s="185">
        <f>($E149*(1+$G149)^(Q$9-$E$88))*$F149*VMTCalc!R25</f>
        <v>0</v>
      </c>
      <c r="R149" s="185">
        <f>($E149*(1+$G149)^(R$9-$E$88))*$F149*VMTCalc!S25</f>
        <v>0</v>
      </c>
      <c r="S149" s="185">
        <f>($E149*(1+$G149)^(S$9-$E$88))*$F149*VMTCalc!T25</f>
        <v>0</v>
      </c>
      <c r="T149" s="185">
        <f>($E149*(1+$G149)^(T$9-$E$88))*$F149*VMTCalc!U25</f>
        <v>0</v>
      </c>
      <c r="U149" s="185">
        <f>($E149*(1+$G149)^(U$9-$E$88))*$F149*VMTCalc!V25</f>
        <v>0</v>
      </c>
      <c r="V149" s="185">
        <f>($E149*(1+$G149)^(V$9-$E$88))*$F149*VMTCalc!W25</f>
        <v>0</v>
      </c>
      <c r="W149" s="185">
        <f>($E149*(1+$G149)^(W$9-$E$88))*$F149*VMTCalc!X25</f>
        <v>0</v>
      </c>
      <c r="X149" s="185">
        <f>($E149*(1+$G149)^(X$9-$E$88))*$F149*VMTCalc!Y25</f>
        <v>0</v>
      </c>
      <c r="Y149" s="185">
        <f>($E149*(1+$G149)^(Y$9-$E$88))*$F149*VMTCalc!Z25</f>
        <v>0</v>
      </c>
      <c r="Z149" s="185">
        <f>($E149*(1+$G149)^(Z$9-$E$88))*$F149*VMTCalc!AA25</f>
        <v>0</v>
      </c>
      <c r="AA149" s="185">
        <f>($E149*(1+$G149)^(AA$9-$E$88))*$F149*VMTCalc!AB25</f>
        <v>0</v>
      </c>
      <c r="AB149" s="185">
        <f>($E149*(1+$G149)^(AB$9-$E$88))*$F149*VMTCalc!AC25</f>
        <v>0</v>
      </c>
      <c r="AC149" s="185">
        <f>($E149*(1+$G149)^(AC$9-$E$88))*$F149*VMTCalc!AD25</f>
        <v>0</v>
      </c>
      <c r="AD149" s="185">
        <f>($E149*(1+$G149)^(AD$9-$E$88))*$F149*VMTCalc!AE25</f>
        <v>0</v>
      </c>
      <c r="AE149" s="185">
        <f>($E149*(1+$G149)^(AE$9-$E$88))*$F149*VMTCalc!AF25</f>
        <v>0</v>
      </c>
      <c r="AF149" s="185">
        <f>($E149*(1+$G149)^(AF$9-$E$88))*$F149*VMTCalc!AG25</f>
        <v>0</v>
      </c>
      <c r="AG149" s="185">
        <f>($E149*(1+$G149)^(AG$9-$E$88))*$F149*VMTCalc!AH25</f>
        <v>0</v>
      </c>
      <c r="AH149" s="185">
        <f>($E149*(1+$G149)^(AH$9-$E$88))*$F149*VMTCalc!AI25</f>
        <v>0</v>
      </c>
      <c r="AI149" s="185">
        <f>($E149*(1+$G149)^(AI$9-$E$88))*$F149*VMTCalc!AJ25</f>
        <v>0</v>
      </c>
      <c r="AJ149" s="185">
        <f>($E149*(1+$G149)^(AJ$9-$E$88))*$F149*VMTCalc!AK25</f>
        <v>0</v>
      </c>
      <c r="AK149" s="185">
        <f>($E149*(1+$G149)^(AK$9-$E$88))*$F149*VMTCalc!AL25</f>
        <v>0</v>
      </c>
      <c r="AL149" s="185">
        <f>($E149*(1+$G149)^(AL$9-$E$88))*$F149*VMTCalc!AM25</f>
        <v>0</v>
      </c>
      <c r="AM149" s="185">
        <f>($E149*(1+$G149)^(AM$9-$E$88))*$F149*VMTCalc!AN25</f>
        <v>0</v>
      </c>
      <c r="AN149" s="185">
        <f>($E149*(1+$G149)^(AN$9-$E$88))*$F149*VMTCalc!AO25</f>
        <v>0</v>
      </c>
      <c r="AO149" s="185">
        <f>($E149*(1+$G149)^(AO$9-$E$88))*$F149*VMTCalc!AP25</f>
        <v>0</v>
      </c>
      <c r="AP149" s="185">
        <f>($E149*(1+$G149)^(AP$9-$E$88))*$F149*VMTCalc!AQ25</f>
        <v>0</v>
      </c>
      <c r="AQ149" s="185">
        <f>($E149*(1+$G149)^(AQ$9-$E$88))*$F149*VMTCalc!AR25</f>
        <v>0</v>
      </c>
      <c r="AR149" s="185">
        <f>($E149*(1+$G149)^(AR$9-$E$88))*$F149*VMTCalc!AS25</f>
        <v>0</v>
      </c>
      <c r="AS149" s="185">
        <f>($E149*(1+$G149)^(AS$9-$E$88))*$F149*VMTCalc!AT25</f>
        <v>0</v>
      </c>
      <c r="AT149" s="185">
        <f>($E149*(1+$G149)^(AT$9-$E$88))*$F149*VMTCalc!AU25</f>
        <v>0</v>
      </c>
      <c r="AU149" s="185">
        <f>($E149*(1+$G149)^(AU$9-$E$88))*$F149*VMTCalc!AV25</f>
        <v>0</v>
      </c>
      <c r="AV149" s="185">
        <f>($E149*(1+$G149)^(AV$9-$E$88))*$F149*VMTCalc!AW25</f>
        <v>0</v>
      </c>
      <c r="AW149" s="185">
        <f>($E149*(1+$G149)^(AW$9-$E$88))*$F149*VMTCalc!AX25</f>
        <v>0</v>
      </c>
    </row>
    <row r="150" spans="1:49">
      <c r="A150" s="218" t="s">
        <v>198</v>
      </c>
      <c r="B150" s="767">
        <f t="shared" si="24"/>
        <v>890312</v>
      </c>
      <c r="C150" s="66" t="str">
        <f>INDEX(ProjectSummary!$C$6:$F$20,MATCH(B150,ProjectSummary!$C$6:$C$20,0),4)</f>
        <v>SHANNON ROAD</v>
      </c>
      <c r="D150" s="66"/>
      <c r="E150" s="498">
        <f>IFERROR(INDEX(HistoricalCrashData!$F$31:$F$39,MATCH(SafetyBenefitsCalc!$B184,HistoricalCrashData!$B$31:$B$39,0),1),0)</f>
        <v>0</v>
      </c>
      <c r="F150" s="499">
        <f>_xlfn.XLOOKUP(C150, ProjectSummary!$F$6:$F$20, ProjectSummary!$AE$6:$AE$20)</f>
        <v>0.42571999999999999</v>
      </c>
      <c r="G150" s="500">
        <f>_xlfn.XLOOKUP(C150, ProjectSummary!$F$6:$F$20, ProjectSummary!$S$6:$S$20)</f>
        <v>0</v>
      </c>
      <c r="H150" s="175">
        <f t="shared" si="23"/>
        <v>0</v>
      </c>
      <c r="I150" s="185">
        <f>($E150*(1+$G150)^(I$9-$E$88))*$F150*VMTCalc!J26</f>
        <v>0</v>
      </c>
      <c r="J150" s="185">
        <f>($E150*(1+$G150)^(J$9-$E$88))*$F150*VMTCalc!K26</f>
        <v>0</v>
      </c>
      <c r="K150" s="185">
        <f>($E150*(1+$G150)^(K$9-$E$88))*$F150*VMTCalc!L26</f>
        <v>0</v>
      </c>
      <c r="L150" s="185">
        <f>($E150*(1+$G150)^(L$9-$E$88))*$F150*VMTCalc!M26</f>
        <v>0</v>
      </c>
      <c r="M150" s="185">
        <f>($E150*(1+$G150)^(M$9-$E$88))*$F150*VMTCalc!N26</f>
        <v>0</v>
      </c>
      <c r="N150" s="185">
        <f>($E150*(1+$G150)^(N$9-$E$88))*$F150*VMTCalc!O26</f>
        <v>0</v>
      </c>
      <c r="O150" s="185">
        <f>($E150*(1+$G150)^(O$9-$E$88))*$F150*VMTCalc!P26</f>
        <v>0</v>
      </c>
      <c r="P150" s="185">
        <f>($E150*(1+$G150)^(P$9-$E$88))*$F150*VMTCalc!Q26</f>
        <v>0</v>
      </c>
      <c r="Q150" s="185">
        <f>($E150*(1+$G150)^(Q$9-$E$88))*$F150*VMTCalc!R26</f>
        <v>0</v>
      </c>
      <c r="R150" s="185">
        <f>($E150*(1+$G150)^(R$9-$E$88))*$F150*VMTCalc!S26</f>
        <v>0</v>
      </c>
      <c r="S150" s="185">
        <f>($E150*(1+$G150)^(S$9-$E$88))*$F150*VMTCalc!T26</f>
        <v>0</v>
      </c>
      <c r="T150" s="185">
        <f>($E150*(1+$G150)^(T$9-$E$88))*$F150*VMTCalc!U26</f>
        <v>0</v>
      </c>
      <c r="U150" s="185">
        <f>($E150*(1+$G150)^(U$9-$E$88))*$F150*VMTCalc!V26</f>
        <v>0</v>
      </c>
      <c r="V150" s="185">
        <f>($E150*(1+$G150)^(V$9-$E$88))*$F150*VMTCalc!W26</f>
        <v>0</v>
      </c>
      <c r="W150" s="185">
        <f>($E150*(1+$G150)^(W$9-$E$88))*$F150*VMTCalc!X26</f>
        <v>0</v>
      </c>
      <c r="X150" s="185">
        <f>($E150*(1+$G150)^(X$9-$E$88))*$F150*VMTCalc!Y26</f>
        <v>0</v>
      </c>
      <c r="Y150" s="185">
        <f>($E150*(1+$G150)^(Y$9-$E$88))*$F150*VMTCalc!Z26</f>
        <v>0</v>
      </c>
      <c r="Z150" s="185">
        <f>($E150*(1+$G150)^(Z$9-$E$88))*$F150*VMTCalc!AA26</f>
        <v>0</v>
      </c>
      <c r="AA150" s="185">
        <f>($E150*(1+$G150)^(AA$9-$E$88))*$F150*VMTCalc!AB26</f>
        <v>0</v>
      </c>
      <c r="AB150" s="185">
        <f>($E150*(1+$G150)^(AB$9-$E$88))*$F150*VMTCalc!AC26</f>
        <v>0</v>
      </c>
      <c r="AC150" s="185">
        <f>($E150*(1+$G150)^(AC$9-$E$88))*$F150*VMTCalc!AD26</f>
        <v>0</v>
      </c>
      <c r="AD150" s="185">
        <f>($E150*(1+$G150)^(AD$9-$E$88))*$F150*VMTCalc!AE26</f>
        <v>0</v>
      </c>
      <c r="AE150" s="185">
        <f>($E150*(1+$G150)^(AE$9-$E$88))*$F150*VMTCalc!AF26</f>
        <v>0</v>
      </c>
      <c r="AF150" s="185">
        <f>($E150*(1+$G150)^(AF$9-$E$88))*$F150*VMTCalc!AG26</f>
        <v>0</v>
      </c>
      <c r="AG150" s="185">
        <f>($E150*(1+$G150)^(AG$9-$E$88))*$F150*VMTCalc!AH26</f>
        <v>0</v>
      </c>
      <c r="AH150" s="185">
        <f>($E150*(1+$G150)^(AH$9-$E$88))*$F150*VMTCalc!AI26</f>
        <v>0</v>
      </c>
      <c r="AI150" s="185">
        <f>($E150*(1+$G150)^(AI$9-$E$88))*$F150*VMTCalc!AJ26</f>
        <v>0</v>
      </c>
      <c r="AJ150" s="185">
        <f>($E150*(1+$G150)^(AJ$9-$E$88))*$F150*VMTCalc!AK26</f>
        <v>0</v>
      </c>
      <c r="AK150" s="185">
        <f>($E150*(1+$G150)^(AK$9-$E$88))*$F150*VMTCalc!AL26</f>
        <v>0</v>
      </c>
      <c r="AL150" s="185">
        <f>($E150*(1+$G150)^(AL$9-$E$88))*$F150*VMTCalc!AM26</f>
        <v>0</v>
      </c>
      <c r="AM150" s="185">
        <f>($E150*(1+$G150)^(AM$9-$E$88))*$F150*VMTCalc!AN26</f>
        <v>0</v>
      </c>
      <c r="AN150" s="185">
        <f>($E150*(1+$G150)^(AN$9-$E$88))*$F150*VMTCalc!AO26</f>
        <v>0</v>
      </c>
      <c r="AO150" s="185">
        <f>($E150*(1+$G150)^(AO$9-$E$88))*$F150*VMTCalc!AP26</f>
        <v>0</v>
      </c>
      <c r="AP150" s="185">
        <f>($E150*(1+$G150)^(AP$9-$E$88))*$F150*VMTCalc!AQ26</f>
        <v>0</v>
      </c>
      <c r="AQ150" s="185">
        <f>($E150*(1+$G150)^(AQ$9-$E$88))*$F150*VMTCalc!AR26</f>
        <v>0</v>
      </c>
      <c r="AR150" s="185">
        <f>($E150*(1+$G150)^(AR$9-$E$88))*$F150*VMTCalc!AS26</f>
        <v>0</v>
      </c>
      <c r="AS150" s="185">
        <f>($E150*(1+$G150)^(AS$9-$E$88))*$F150*VMTCalc!AT26</f>
        <v>0</v>
      </c>
      <c r="AT150" s="185">
        <f>($E150*(1+$G150)^(AT$9-$E$88))*$F150*VMTCalc!AU26</f>
        <v>0</v>
      </c>
      <c r="AU150" s="185">
        <f>($E150*(1+$G150)^(AU$9-$E$88))*$F150*VMTCalc!AV26</f>
        <v>0</v>
      </c>
      <c r="AV150" s="185">
        <f>($E150*(1+$G150)^(AV$9-$E$88))*$F150*VMTCalc!AW26</f>
        <v>0</v>
      </c>
      <c r="AW150" s="185">
        <f>($E150*(1+$G150)^(AW$9-$E$88))*$F150*VMTCalc!AX26</f>
        <v>0</v>
      </c>
    </row>
    <row r="151" spans="1:49">
      <c r="A151" s="218" t="s">
        <v>198</v>
      </c>
      <c r="B151" s="767">
        <f t="shared" si="24"/>
        <v>890144</v>
      </c>
      <c r="C151" s="66" t="str">
        <f>INDEX(ProjectSummary!$C$6:$F$20,MATCH(B151,ProjectSummary!$C$6:$C$20,0),4)</f>
        <v>STACK ROAD</v>
      </c>
      <c r="D151" s="66"/>
      <c r="E151" s="498">
        <f>IFERROR(INDEX(HistoricalCrashData!$F$31:$F$39,MATCH(SafetyBenefitsCalc!$B185,HistoricalCrashData!$B$31:$B$39,0),1),0)</f>
        <v>0.2</v>
      </c>
      <c r="F151" s="499">
        <f>_xlfn.XLOOKUP(C151, ProjectSummary!$F$6:$F$20, ProjectSummary!$AE$6:$AE$20)</f>
        <v>0.42571999999999999</v>
      </c>
      <c r="G151" s="500">
        <f>_xlfn.XLOOKUP(C151, ProjectSummary!$F$6:$F$20, ProjectSummary!$S$6:$S$20)</f>
        <v>0</v>
      </c>
      <c r="H151" s="175">
        <f t="shared" si="23"/>
        <v>1.7028800000000008</v>
      </c>
      <c r="I151" s="185">
        <f>($E151*(1+$G151)^(I$9-$E$88))*$F151*VMTCalc!J27</f>
        <v>0</v>
      </c>
      <c r="J151" s="185">
        <f>($E151*(1+$G151)^(J$9-$E$88))*$F151*VMTCalc!K27</f>
        <v>0</v>
      </c>
      <c r="K151" s="185">
        <f>($E151*(1+$G151)^(K$9-$E$88))*$F151*VMTCalc!L27</f>
        <v>0</v>
      </c>
      <c r="L151" s="185">
        <f>($E151*(1+$G151)^(L$9-$E$88))*$F151*VMTCalc!M27</f>
        <v>0</v>
      </c>
      <c r="M151" s="185">
        <f>($E151*(1+$G151)^(M$9-$E$88))*$F151*VMTCalc!N27</f>
        <v>0</v>
      </c>
      <c r="N151" s="185">
        <f>($E151*(1+$G151)^(N$9-$E$88))*$F151*VMTCalc!O27</f>
        <v>8.5143999999999997E-2</v>
      </c>
      <c r="O151" s="185">
        <f>($E151*(1+$G151)^(O$9-$E$88))*$F151*VMTCalc!P27</f>
        <v>8.5143999999999997E-2</v>
      </c>
      <c r="P151" s="185">
        <f>($E151*(1+$G151)^(P$9-$E$88))*$F151*VMTCalc!Q27</f>
        <v>8.5143999999999997E-2</v>
      </c>
      <c r="Q151" s="185">
        <f>($E151*(1+$G151)^(Q$9-$E$88))*$F151*VMTCalc!R27</f>
        <v>8.5143999999999997E-2</v>
      </c>
      <c r="R151" s="185">
        <f>($E151*(1+$G151)^(R$9-$E$88))*$F151*VMTCalc!S27</f>
        <v>8.5143999999999997E-2</v>
      </c>
      <c r="S151" s="185">
        <f>($E151*(1+$G151)^(S$9-$E$88))*$F151*VMTCalc!T27</f>
        <v>8.5143999999999997E-2</v>
      </c>
      <c r="T151" s="185">
        <f>($E151*(1+$G151)^(T$9-$E$88))*$F151*VMTCalc!U27</f>
        <v>8.5143999999999997E-2</v>
      </c>
      <c r="U151" s="185">
        <f>($E151*(1+$G151)^(U$9-$E$88))*$F151*VMTCalc!V27</f>
        <v>8.5143999999999997E-2</v>
      </c>
      <c r="V151" s="185">
        <f>($E151*(1+$G151)^(V$9-$E$88))*$F151*VMTCalc!W27</f>
        <v>8.5143999999999997E-2</v>
      </c>
      <c r="W151" s="185">
        <f>($E151*(1+$G151)^(W$9-$E$88))*$F151*VMTCalc!X27</f>
        <v>8.5143999999999997E-2</v>
      </c>
      <c r="X151" s="185">
        <f>($E151*(1+$G151)^(X$9-$E$88))*$F151*VMTCalc!Y27</f>
        <v>8.5143999999999997E-2</v>
      </c>
      <c r="Y151" s="185">
        <f>($E151*(1+$G151)^(Y$9-$E$88))*$F151*VMTCalc!Z27</f>
        <v>8.5143999999999997E-2</v>
      </c>
      <c r="Z151" s="185">
        <f>($E151*(1+$G151)^(Z$9-$E$88))*$F151*VMTCalc!AA27</f>
        <v>8.5143999999999997E-2</v>
      </c>
      <c r="AA151" s="185">
        <f>($E151*(1+$G151)^(AA$9-$E$88))*$F151*VMTCalc!AB27</f>
        <v>8.5143999999999997E-2</v>
      </c>
      <c r="AB151" s="185">
        <f>($E151*(1+$G151)^(AB$9-$E$88))*$F151*VMTCalc!AC27</f>
        <v>8.5143999999999997E-2</v>
      </c>
      <c r="AC151" s="185">
        <f>($E151*(1+$G151)^(AC$9-$E$88))*$F151*VMTCalc!AD27</f>
        <v>8.5143999999999997E-2</v>
      </c>
      <c r="AD151" s="185">
        <f>($E151*(1+$G151)^(AD$9-$E$88))*$F151*VMTCalc!AE27</f>
        <v>8.5143999999999997E-2</v>
      </c>
      <c r="AE151" s="185">
        <f>($E151*(1+$G151)^(AE$9-$E$88))*$F151*VMTCalc!AF27</f>
        <v>8.5143999999999997E-2</v>
      </c>
      <c r="AF151" s="185">
        <f>($E151*(1+$G151)^(AF$9-$E$88))*$F151*VMTCalc!AG27</f>
        <v>8.5143999999999997E-2</v>
      </c>
      <c r="AG151" s="185">
        <f>($E151*(1+$G151)^(AG$9-$E$88))*$F151*VMTCalc!AH27</f>
        <v>8.5143999999999997E-2</v>
      </c>
      <c r="AH151" s="185">
        <f>($E151*(1+$G151)^(AH$9-$E$88))*$F151*VMTCalc!AI27</f>
        <v>0</v>
      </c>
      <c r="AI151" s="185">
        <f>($E151*(1+$G151)^(AI$9-$E$88))*$F151*VMTCalc!AJ27</f>
        <v>0</v>
      </c>
      <c r="AJ151" s="185">
        <f>($E151*(1+$G151)^(AJ$9-$E$88))*$F151*VMTCalc!AK27</f>
        <v>0</v>
      </c>
      <c r="AK151" s="185">
        <f>($E151*(1+$G151)^(AK$9-$E$88))*$F151*VMTCalc!AL27</f>
        <v>0</v>
      </c>
      <c r="AL151" s="185">
        <f>($E151*(1+$G151)^(AL$9-$E$88))*$F151*VMTCalc!AM27</f>
        <v>0</v>
      </c>
      <c r="AM151" s="185">
        <f>($E151*(1+$G151)^(AM$9-$E$88))*$F151*VMTCalc!AN27</f>
        <v>0</v>
      </c>
      <c r="AN151" s="185">
        <f>($E151*(1+$G151)^(AN$9-$E$88))*$F151*VMTCalc!AO27</f>
        <v>0</v>
      </c>
      <c r="AO151" s="185">
        <f>($E151*(1+$G151)^(AO$9-$E$88))*$F151*VMTCalc!AP27</f>
        <v>0</v>
      </c>
      <c r="AP151" s="185">
        <f>($E151*(1+$G151)^(AP$9-$E$88))*$F151*VMTCalc!AQ27</f>
        <v>0</v>
      </c>
      <c r="AQ151" s="185">
        <f>($E151*(1+$G151)^(AQ$9-$E$88))*$F151*VMTCalc!AR27</f>
        <v>0</v>
      </c>
      <c r="AR151" s="185">
        <f>($E151*(1+$G151)^(AR$9-$E$88))*$F151*VMTCalc!AS27</f>
        <v>0</v>
      </c>
      <c r="AS151" s="185">
        <f>($E151*(1+$G151)^(AS$9-$E$88))*$F151*VMTCalc!AT27</f>
        <v>0</v>
      </c>
      <c r="AT151" s="185">
        <f>($E151*(1+$G151)^(AT$9-$E$88))*$F151*VMTCalc!AU27</f>
        <v>0</v>
      </c>
      <c r="AU151" s="185">
        <f>($E151*(1+$G151)^(AU$9-$E$88))*$F151*VMTCalc!AV27</f>
        <v>0</v>
      </c>
      <c r="AV151" s="185">
        <f>($E151*(1+$G151)^(AV$9-$E$88))*$F151*VMTCalc!AW27</f>
        <v>0</v>
      </c>
      <c r="AW151" s="185">
        <f>($E151*(1+$G151)^(AW$9-$E$88))*$F151*VMTCalc!AX27</f>
        <v>0</v>
      </c>
    </row>
    <row r="152" spans="1:49">
      <c r="A152" s="66">
        <v>1</v>
      </c>
      <c r="B152" s="767">
        <f t="shared" si="24"/>
        <v>890067</v>
      </c>
      <c r="C152" s="66" t="str">
        <f>INDEX(ProjectSummary!$C$6:$F$20,MATCH(B152,ProjectSummary!$C$6:$C$20,0),4)</f>
        <v>AUSTIN GROVE CHURCH ROAD</v>
      </c>
      <c r="D152" s="66"/>
      <c r="E152" s="498">
        <f>IFERROR(INDEX(HistoricalCrashData!$F$31:$F$39,MATCH(SafetyBenefitsCalc!$B186,HistoricalCrashData!$B$31:$B$39,0),1),0)</f>
        <v>0</v>
      </c>
      <c r="F152" s="499">
        <f>_xlfn.XLOOKUP(C152, ProjectSummary!$F$6:$F$20, ProjectSummary!$AE$6:$AE$20)</f>
        <v>0.42571999999999999</v>
      </c>
      <c r="G152" s="500">
        <f>_xlfn.XLOOKUP(C152, ProjectSummary!$F$6:$F$20, ProjectSummary!$S$6:$S$20)</f>
        <v>0</v>
      </c>
      <c r="H152" s="175">
        <f t="shared" si="23"/>
        <v>0</v>
      </c>
      <c r="I152" s="185">
        <f>($E152*(1+$G152)^(I$9-$E$88))*$F152*VMTCalc!J28</f>
        <v>0</v>
      </c>
      <c r="J152" s="185">
        <f>($E152*(1+$G152)^(J$9-$E$88))*$F152*VMTCalc!K28</f>
        <v>0</v>
      </c>
      <c r="K152" s="185">
        <f>($E152*(1+$G152)^(K$9-$E$88))*$F152*VMTCalc!L28</f>
        <v>0</v>
      </c>
      <c r="L152" s="185">
        <f>($E152*(1+$G152)^(L$9-$E$88))*$F152*VMTCalc!M28</f>
        <v>0</v>
      </c>
      <c r="M152" s="185">
        <f>($E152*(1+$G152)^(M$9-$E$88))*$F152*VMTCalc!N28</f>
        <v>0</v>
      </c>
      <c r="N152" s="185">
        <f>($E152*(1+$G152)^(N$9-$E$88))*$F152*VMTCalc!O28</f>
        <v>0</v>
      </c>
      <c r="O152" s="185">
        <f>($E152*(1+$G152)^(O$9-$E$88))*$F152*VMTCalc!P28</f>
        <v>0</v>
      </c>
      <c r="P152" s="185">
        <f>($E152*(1+$G152)^(P$9-$E$88))*$F152*VMTCalc!Q28</f>
        <v>0</v>
      </c>
      <c r="Q152" s="185">
        <f>($E152*(1+$G152)^(Q$9-$E$88))*$F152*VMTCalc!R28</f>
        <v>0</v>
      </c>
      <c r="R152" s="185">
        <f>($E152*(1+$G152)^(R$9-$E$88))*$F152*VMTCalc!S28</f>
        <v>0</v>
      </c>
      <c r="S152" s="185">
        <f>($E152*(1+$G152)^(S$9-$E$88))*$F152*VMTCalc!T28</f>
        <v>0</v>
      </c>
      <c r="T152" s="185">
        <f>($E152*(1+$G152)^(T$9-$E$88))*$F152*VMTCalc!U28</f>
        <v>0</v>
      </c>
      <c r="U152" s="185">
        <f>($E152*(1+$G152)^(U$9-$E$88))*$F152*VMTCalc!V28</f>
        <v>0</v>
      </c>
      <c r="V152" s="185">
        <f>($E152*(1+$G152)^(V$9-$E$88))*$F152*VMTCalc!W28</f>
        <v>0</v>
      </c>
      <c r="W152" s="185">
        <f>($E152*(1+$G152)^(W$9-$E$88))*$F152*VMTCalc!X28</f>
        <v>0</v>
      </c>
      <c r="X152" s="185">
        <f>($E152*(1+$G152)^(X$9-$E$88))*$F152*VMTCalc!Y28</f>
        <v>0</v>
      </c>
      <c r="Y152" s="185">
        <f>($E152*(1+$G152)^(Y$9-$E$88))*$F152*VMTCalc!Z28</f>
        <v>0</v>
      </c>
      <c r="Z152" s="185">
        <f>($E152*(1+$G152)^(Z$9-$E$88))*$F152*VMTCalc!AA28</f>
        <v>0</v>
      </c>
      <c r="AA152" s="185">
        <f>($E152*(1+$G152)^(AA$9-$E$88))*$F152*VMTCalc!AB28</f>
        <v>0</v>
      </c>
      <c r="AB152" s="185">
        <f>($E152*(1+$G152)^(AB$9-$E$88))*$F152*VMTCalc!AC28</f>
        <v>0</v>
      </c>
      <c r="AC152" s="185">
        <f>($E152*(1+$G152)^(AC$9-$E$88))*$F152*VMTCalc!AD28</f>
        <v>0</v>
      </c>
      <c r="AD152" s="185">
        <f>($E152*(1+$G152)^(AD$9-$E$88))*$F152*VMTCalc!AE28</f>
        <v>0</v>
      </c>
      <c r="AE152" s="185">
        <f>($E152*(1+$G152)^(AE$9-$E$88))*$F152*VMTCalc!AF28</f>
        <v>0</v>
      </c>
      <c r="AF152" s="185">
        <f>($E152*(1+$G152)^(AF$9-$E$88))*$F152*VMTCalc!AG28</f>
        <v>0</v>
      </c>
      <c r="AG152" s="185">
        <f>($E152*(1+$G152)^(AG$9-$E$88))*$F152*VMTCalc!AH28</f>
        <v>0</v>
      </c>
      <c r="AH152" s="185">
        <f>($E152*(1+$G152)^(AH$9-$E$88))*$F152*VMTCalc!AI28</f>
        <v>0</v>
      </c>
      <c r="AI152" s="185">
        <f>($E152*(1+$G152)^(AI$9-$E$88))*$F152*VMTCalc!AJ28</f>
        <v>0</v>
      </c>
      <c r="AJ152" s="185">
        <f>($E152*(1+$G152)^(AJ$9-$E$88))*$F152*VMTCalc!AK28</f>
        <v>0</v>
      </c>
      <c r="AK152" s="185">
        <f>($E152*(1+$G152)^(AK$9-$E$88))*$F152*VMTCalc!AL28</f>
        <v>0</v>
      </c>
      <c r="AL152" s="185">
        <f>($E152*(1+$G152)^(AL$9-$E$88))*$F152*VMTCalc!AM28</f>
        <v>0</v>
      </c>
      <c r="AM152" s="185">
        <f>($E152*(1+$G152)^(AM$9-$E$88))*$F152*VMTCalc!AN28</f>
        <v>0</v>
      </c>
      <c r="AN152" s="185">
        <f>($E152*(1+$G152)^(AN$9-$E$88))*$F152*VMTCalc!AO28</f>
        <v>0</v>
      </c>
      <c r="AO152" s="185">
        <f>($E152*(1+$G152)^(AO$9-$E$88))*$F152*VMTCalc!AP28</f>
        <v>0</v>
      </c>
      <c r="AP152" s="185">
        <f>($E152*(1+$G152)^(AP$9-$E$88))*$F152*VMTCalc!AQ28</f>
        <v>0</v>
      </c>
      <c r="AQ152" s="185">
        <f>($E152*(1+$G152)^(AQ$9-$E$88))*$F152*VMTCalc!AR28</f>
        <v>0</v>
      </c>
      <c r="AR152" s="185">
        <f>($E152*(1+$G152)^(AR$9-$E$88))*$F152*VMTCalc!AS28</f>
        <v>0</v>
      </c>
      <c r="AS152" s="185">
        <f>($E152*(1+$G152)^(AS$9-$E$88))*$F152*VMTCalc!AT28</f>
        <v>0</v>
      </c>
      <c r="AT152" s="185">
        <f>($E152*(1+$G152)^(AT$9-$E$88))*$F152*VMTCalc!AU28</f>
        <v>0</v>
      </c>
      <c r="AU152" s="185">
        <f>($E152*(1+$G152)^(AU$9-$E$88))*$F152*VMTCalc!AV28</f>
        <v>0</v>
      </c>
      <c r="AV152" s="185">
        <f>($E152*(1+$G152)^(AV$9-$E$88))*$F152*VMTCalc!AW28</f>
        <v>0</v>
      </c>
      <c r="AW152" s="185">
        <f>($E152*(1+$G152)^(AW$9-$E$88))*$F152*VMTCalc!AX28</f>
        <v>0</v>
      </c>
    </row>
    <row r="153" spans="1:49">
      <c r="A153" s="66">
        <v>1</v>
      </c>
      <c r="B153" s="767">
        <f t="shared" si="24"/>
        <v>830012</v>
      </c>
      <c r="C153" s="66" t="str">
        <f>INDEX(ProjectSummary!$C$6:$F$20,MATCH(B153,ProjectSummary!$C$6:$C$20,0),4)</f>
        <v>MOUNTAIN CREEK ROAD</v>
      </c>
      <c r="D153" s="66"/>
      <c r="E153" s="498">
        <f>IFERROR(INDEX(HistoricalCrashData!$F$31:$F$39,MATCH(SafetyBenefitsCalc!$B187,HistoricalCrashData!$B$31:$B$39,0),1),0)</f>
        <v>0</v>
      </c>
      <c r="F153" s="499">
        <f>_xlfn.XLOOKUP(C153, ProjectSummary!$F$6:$F$20, ProjectSummary!$AE$6:$AE$20)</f>
        <v>0.42571999999999999</v>
      </c>
      <c r="G153" s="500">
        <f>_xlfn.XLOOKUP(C153, ProjectSummary!$F$6:$F$20, ProjectSummary!$S$6:$S$20)</f>
        <v>0</v>
      </c>
      <c r="H153" s="175">
        <f t="shared" si="23"/>
        <v>0</v>
      </c>
      <c r="I153" s="185">
        <f>($E153*(1+$G153)^(I$9-$E$88))*$F153*VMTCalc!J29</f>
        <v>0</v>
      </c>
      <c r="J153" s="185">
        <f>($E153*(1+$G153)^(J$9-$E$88))*$F153*VMTCalc!K29</f>
        <v>0</v>
      </c>
      <c r="K153" s="185">
        <f>($E153*(1+$G153)^(K$9-$E$88))*$F153*VMTCalc!L29</f>
        <v>0</v>
      </c>
      <c r="L153" s="185">
        <f>($E153*(1+$G153)^(L$9-$E$88))*$F153*VMTCalc!M29</f>
        <v>0</v>
      </c>
      <c r="M153" s="185">
        <f>($E153*(1+$G153)^(M$9-$E$88))*$F153*VMTCalc!N29</f>
        <v>0</v>
      </c>
      <c r="N153" s="185">
        <f>($E153*(1+$G153)^(N$9-$E$88))*$F153*VMTCalc!O29</f>
        <v>0</v>
      </c>
      <c r="O153" s="185">
        <f>($E153*(1+$G153)^(O$9-$E$88))*$F153*VMTCalc!P29</f>
        <v>0</v>
      </c>
      <c r="P153" s="185">
        <f>($E153*(1+$G153)^(P$9-$E$88))*$F153*VMTCalc!Q29</f>
        <v>0</v>
      </c>
      <c r="Q153" s="185">
        <f>($E153*(1+$G153)^(Q$9-$E$88))*$F153*VMTCalc!R29</f>
        <v>0</v>
      </c>
      <c r="R153" s="185">
        <f>($E153*(1+$G153)^(R$9-$E$88))*$F153*VMTCalc!S29</f>
        <v>0</v>
      </c>
      <c r="S153" s="185">
        <f>($E153*(1+$G153)^(S$9-$E$88))*$F153*VMTCalc!T29</f>
        <v>0</v>
      </c>
      <c r="T153" s="185">
        <f>($E153*(1+$G153)^(T$9-$E$88))*$F153*VMTCalc!U29</f>
        <v>0</v>
      </c>
      <c r="U153" s="185">
        <f>($E153*(1+$G153)^(U$9-$E$88))*$F153*VMTCalc!V29</f>
        <v>0</v>
      </c>
      <c r="V153" s="185">
        <f>($E153*(1+$G153)^(V$9-$E$88))*$F153*VMTCalc!W29</f>
        <v>0</v>
      </c>
      <c r="W153" s="185">
        <f>($E153*(1+$G153)^(W$9-$E$88))*$F153*VMTCalc!X29</f>
        <v>0</v>
      </c>
      <c r="X153" s="185">
        <f>($E153*(1+$G153)^(X$9-$E$88))*$F153*VMTCalc!Y29</f>
        <v>0</v>
      </c>
      <c r="Y153" s="185">
        <f>($E153*(1+$G153)^(Y$9-$E$88))*$F153*VMTCalc!Z29</f>
        <v>0</v>
      </c>
      <c r="Z153" s="185">
        <f>($E153*(1+$G153)^(Z$9-$E$88))*$F153*VMTCalc!AA29</f>
        <v>0</v>
      </c>
      <c r="AA153" s="185">
        <f>($E153*(1+$G153)^(AA$9-$E$88))*$F153*VMTCalc!AB29</f>
        <v>0</v>
      </c>
      <c r="AB153" s="185">
        <f>($E153*(1+$G153)^(AB$9-$E$88))*$F153*VMTCalc!AC29</f>
        <v>0</v>
      </c>
      <c r="AC153" s="185">
        <f>($E153*(1+$G153)^(AC$9-$E$88))*$F153*VMTCalc!AD29</f>
        <v>0</v>
      </c>
      <c r="AD153" s="185">
        <f>($E153*(1+$G153)^(AD$9-$E$88))*$F153*VMTCalc!AE29</f>
        <v>0</v>
      </c>
      <c r="AE153" s="185">
        <f>($E153*(1+$G153)^(AE$9-$E$88))*$F153*VMTCalc!AF29</f>
        <v>0</v>
      </c>
      <c r="AF153" s="185">
        <f>($E153*(1+$G153)^(AF$9-$E$88))*$F153*VMTCalc!AG29</f>
        <v>0</v>
      </c>
      <c r="AG153" s="185">
        <f>($E153*(1+$G153)^(AG$9-$E$88))*$F153*VMTCalc!AH29</f>
        <v>0</v>
      </c>
      <c r="AH153" s="185">
        <f>($E153*(1+$G153)^(AH$9-$E$88))*$F153*VMTCalc!AI29</f>
        <v>0</v>
      </c>
      <c r="AI153" s="185">
        <f>($E153*(1+$G153)^(AI$9-$E$88))*$F153*VMTCalc!AJ29</f>
        <v>0</v>
      </c>
      <c r="AJ153" s="185">
        <f>($E153*(1+$G153)^(AJ$9-$E$88))*$F153*VMTCalc!AK29</f>
        <v>0</v>
      </c>
      <c r="AK153" s="185">
        <f>($E153*(1+$G153)^(AK$9-$E$88))*$F153*VMTCalc!AL29</f>
        <v>0</v>
      </c>
      <c r="AL153" s="185">
        <f>($E153*(1+$G153)^(AL$9-$E$88))*$F153*VMTCalc!AM29</f>
        <v>0</v>
      </c>
      <c r="AM153" s="185">
        <f>($E153*(1+$G153)^(AM$9-$E$88))*$F153*VMTCalc!AN29</f>
        <v>0</v>
      </c>
      <c r="AN153" s="185">
        <f>($E153*(1+$G153)^(AN$9-$E$88))*$F153*VMTCalc!AO29</f>
        <v>0</v>
      </c>
      <c r="AO153" s="185">
        <f>($E153*(1+$G153)^(AO$9-$E$88))*$F153*VMTCalc!AP29</f>
        <v>0</v>
      </c>
      <c r="AP153" s="185">
        <f>($E153*(1+$G153)^(AP$9-$E$88))*$F153*VMTCalc!AQ29</f>
        <v>0</v>
      </c>
      <c r="AQ153" s="185">
        <f>($E153*(1+$G153)^(AQ$9-$E$88))*$F153*VMTCalc!AR29</f>
        <v>0</v>
      </c>
      <c r="AR153" s="185">
        <f>($E153*(1+$G153)^(AR$9-$E$88))*$F153*VMTCalc!AS29</f>
        <v>0</v>
      </c>
      <c r="AS153" s="185">
        <f>($E153*(1+$G153)^(AS$9-$E$88))*$F153*VMTCalc!AT29</f>
        <v>0</v>
      </c>
      <c r="AT153" s="185">
        <f>($E153*(1+$G153)^(AT$9-$E$88))*$F153*VMTCalc!AU29</f>
        <v>0</v>
      </c>
      <c r="AU153" s="185">
        <f>($E153*(1+$G153)^(AU$9-$E$88))*$F153*VMTCalc!AV29</f>
        <v>0</v>
      </c>
      <c r="AV153" s="185">
        <f>($E153*(1+$G153)^(AV$9-$E$88))*$F153*VMTCalc!AW29</f>
        <v>0</v>
      </c>
      <c r="AW153" s="185">
        <f>($E153*(1+$G153)^(AW$9-$E$88))*$F153*VMTCalc!AX29</f>
        <v>0</v>
      </c>
    </row>
    <row r="154" spans="1:49">
      <c r="A154" s="66">
        <v>1</v>
      </c>
      <c r="B154" s="767">
        <f t="shared" si="24"/>
        <v>120050</v>
      </c>
      <c r="C154" s="66" t="str">
        <f>INDEX(ProjectSummary!$C$6:$F$20,MATCH(B154,ProjectSummary!$C$6:$C$20,0),4)</f>
        <v>PENNINGER ROAD</v>
      </c>
      <c r="D154" s="66"/>
      <c r="E154" s="498">
        <f>IFERROR(INDEX(HistoricalCrashData!$F$31:$F$39,MATCH(SafetyBenefitsCalc!$B188,HistoricalCrashData!$B$31:$B$39,0),1),0)</f>
        <v>0</v>
      </c>
      <c r="F154" s="499">
        <f>_xlfn.XLOOKUP(C154, ProjectSummary!$F$6:$F$20, ProjectSummary!$AE$6:$AE$20)</f>
        <v>0.42571999999999999</v>
      </c>
      <c r="G154" s="500">
        <f>_xlfn.XLOOKUP(C154, ProjectSummary!$F$6:$F$20, ProjectSummary!$S$6:$S$20)</f>
        <v>0</v>
      </c>
      <c r="H154" s="175">
        <f t="shared" si="23"/>
        <v>0</v>
      </c>
      <c r="I154" s="185">
        <f>($E154*(1+$G154)^(I$9-$E$88))*$F154*VMTCalc!J30</f>
        <v>0</v>
      </c>
      <c r="J154" s="185">
        <f>($E154*(1+$G154)^(J$9-$E$88))*$F154*VMTCalc!K30</f>
        <v>0</v>
      </c>
      <c r="K154" s="185">
        <f>($E154*(1+$G154)^(K$9-$E$88))*$F154*VMTCalc!L30</f>
        <v>0</v>
      </c>
      <c r="L154" s="185">
        <f>($E154*(1+$G154)^(L$9-$E$88))*$F154*VMTCalc!M30</f>
        <v>0</v>
      </c>
      <c r="M154" s="185">
        <f>($E154*(1+$G154)^(M$9-$E$88))*$F154*VMTCalc!N30</f>
        <v>0</v>
      </c>
      <c r="N154" s="185">
        <f>($E154*(1+$G154)^(N$9-$E$88))*$F154*VMTCalc!O30</f>
        <v>0</v>
      </c>
      <c r="O154" s="185">
        <f>($E154*(1+$G154)^(O$9-$E$88))*$F154*VMTCalc!P30</f>
        <v>0</v>
      </c>
      <c r="P154" s="185">
        <f>($E154*(1+$G154)^(P$9-$E$88))*$F154*VMTCalc!Q30</f>
        <v>0</v>
      </c>
      <c r="Q154" s="185">
        <f>($E154*(1+$G154)^(Q$9-$E$88))*$F154*VMTCalc!R30</f>
        <v>0</v>
      </c>
      <c r="R154" s="185">
        <f>($E154*(1+$G154)^(R$9-$E$88))*$F154*VMTCalc!S30</f>
        <v>0</v>
      </c>
      <c r="S154" s="185">
        <f>($E154*(1+$G154)^(S$9-$E$88))*$F154*VMTCalc!T30</f>
        <v>0</v>
      </c>
      <c r="T154" s="185">
        <f>($E154*(1+$G154)^(T$9-$E$88))*$F154*VMTCalc!U30</f>
        <v>0</v>
      </c>
      <c r="U154" s="185">
        <f>($E154*(1+$G154)^(U$9-$E$88))*$F154*VMTCalc!V30</f>
        <v>0</v>
      </c>
      <c r="V154" s="185">
        <f>($E154*(1+$G154)^(V$9-$E$88))*$F154*VMTCalc!W30</f>
        <v>0</v>
      </c>
      <c r="W154" s="185">
        <f>($E154*(1+$G154)^(W$9-$E$88))*$F154*VMTCalc!X30</f>
        <v>0</v>
      </c>
      <c r="X154" s="185">
        <f>($E154*(1+$G154)^(X$9-$E$88))*$F154*VMTCalc!Y30</f>
        <v>0</v>
      </c>
      <c r="Y154" s="185">
        <f>($E154*(1+$G154)^(Y$9-$E$88))*$F154*VMTCalc!Z30</f>
        <v>0</v>
      </c>
      <c r="Z154" s="185">
        <f>($E154*(1+$G154)^(Z$9-$E$88))*$F154*VMTCalc!AA30</f>
        <v>0</v>
      </c>
      <c r="AA154" s="185">
        <f>($E154*(1+$G154)^(AA$9-$E$88))*$F154*VMTCalc!AB30</f>
        <v>0</v>
      </c>
      <c r="AB154" s="185">
        <f>($E154*(1+$G154)^(AB$9-$E$88))*$F154*VMTCalc!AC30</f>
        <v>0</v>
      </c>
      <c r="AC154" s="185">
        <f>($E154*(1+$G154)^(AC$9-$E$88))*$F154*VMTCalc!AD30</f>
        <v>0</v>
      </c>
      <c r="AD154" s="185">
        <f>($E154*(1+$G154)^(AD$9-$E$88))*$F154*VMTCalc!AE30</f>
        <v>0</v>
      </c>
      <c r="AE154" s="185">
        <f>($E154*(1+$G154)^(AE$9-$E$88))*$F154*VMTCalc!AF30</f>
        <v>0</v>
      </c>
      <c r="AF154" s="185">
        <f>($E154*(1+$G154)^(AF$9-$E$88))*$F154*VMTCalc!AG30</f>
        <v>0</v>
      </c>
      <c r="AG154" s="185">
        <f>($E154*(1+$G154)^(AG$9-$E$88))*$F154*VMTCalc!AH30</f>
        <v>0</v>
      </c>
      <c r="AH154" s="185">
        <f>($E154*(1+$G154)^(AH$9-$E$88))*$F154*VMTCalc!AI30</f>
        <v>0</v>
      </c>
      <c r="AI154" s="185">
        <f>($E154*(1+$G154)^(AI$9-$E$88))*$F154*VMTCalc!AJ30</f>
        <v>0</v>
      </c>
      <c r="AJ154" s="185">
        <f>($E154*(1+$G154)^(AJ$9-$E$88))*$F154*VMTCalc!AK30</f>
        <v>0</v>
      </c>
      <c r="AK154" s="185">
        <f>($E154*(1+$G154)^(AK$9-$E$88))*$F154*VMTCalc!AL30</f>
        <v>0</v>
      </c>
      <c r="AL154" s="185">
        <f>($E154*(1+$G154)^(AL$9-$E$88))*$F154*VMTCalc!AM30</f>
        <v>0</v>
      </c>
      <c r="AM154" s="185">
        <f>($E154*(1+$G154)^(AM$9-$E$88))*$F154*VMTCalc!AN30</f>
        <v>0</v>
      </c>
      <c r="AN154" s="185">
        <f>($E154*(1+$G154)^(AN$9-$E$88))*$F154*VMTCalc!AO30</f>
        <v>0</v>
      </c>
      <c r="AO154" s="185">
        <f>($E154*(1+$G154)^(AO$9-$E$88))*$F154*VMTCalc!AP30</f>
        <v>0</v>
      </c>
      <c r="AP154" s="185">
        <f>($E154*(1+$G154)^(AP$9-$E$88))*$F154*VMTCalc!AQ30</f>
        <v>0</v>
      </c>
      <c r="AQ154" s="185">
        <f>($E154*(1+$G154)^(AQ$9-$E$88))*$F154*VMTCalc!AR30</f>
        <v>0</v>
      </c>
      <c r="AR154" s="185">
        <f>($E154*(1+$G154)^(AR$9-$E$88))*$F154*VMTCalc!AS30</f>
        <v>0</v>
      </c>
      <c r="AS154" s="185">
        <f>($E154*(1+$G154)^(AS$9-$E$88))*$F154*VMTCalc!AT30</f>
        <v>0</v>
      </c>
      <c r="AT154" s="185">
        <f>($E154*(1+$G154)^(AT$9-$E$88))*$F154*VMTCalc!AU30</f>
        <v>0</v>
      </c>
      <c r="AU154" s="185">
        <f>($E154*(1+$G154)^(AU$9-$E$88))*$F154*VMTCalc!AV30</f>
        <v>0</v>
      </c>
      <c r="AV154" s="185">
        <f>($E154*(1+$G154)^(AV$9-$E$88))*$F154*VMTCalc!AW30</f>
        <v>0</v>
      </c>
      <c r="AW154" s="185">
        <f>($E154*(1+$G154)^(AW$9-$E$88))*$F154*VMTCalc!AX30</f>
        <v>0</v>
      </c>
    </row>
    <row r="155" spans="1:49">
      <c r="A155" s="66">
        <v>1</v>
      </c>
      <c r="B155" s="767">
        <f t="shared" si="24"/>
        <v>590060</v>
      </c>
      <c r="C155" s="66" t="str">
        <f>INDEX(ProjectSummary!$C$6:$F$20,MATCH(B155,ProjectSummary!$C$6:$C$20,0),4)</f>
        <v>ROBINSON CHURCH ROAD</v>
      </c>
      <c r="D155" s="66"/>
      <c r="E155" s="498">
        <f>IFERROR(INDEX(HistoricalCrashData!$F$31:$F$39,MATCH(SafetyBenefitsCalc!$B189,HistoricalCrashData!$B$31:$B$39,0),1),0)</f>
        <v>0</v>
      </c>
      <c r="F155" s="499">
        <f>_xlfn.XLOOKUP(C155, ProjectSummary!$F$6:$F$20, ProjectSummary!$AE$6:$AE$20)</f>
        <v>0.42571999999999999</v>
      </c>
      <c r="G155" s="500">
        <f>_xlfn.XLOOKUP(C155, ProjectSummary!$F$6:$F$20, ProjectSummary!$S$6:$S$20)</f>
        <v>0</v>
      </c>
      <c r="H155" s="175">
        <f t="shared" si="23"/>
        <v>0</v>
      </c>
      <c r="I155" s="185">
        <f>($E155*(1+$G155)^(I$9-$E$88))*$F155*VMTCalc!J31</f>
        <v>0</v>
      </c>
      <c r="J155" s="185">
        <f>($E155*(1+$G155)^(J$9-$E$88))*$F155*VMTCalc!K31</f>
        <v>0</v>
      </c>
      <c r="K155" s="185">
        <f>($E155*(1+$G155)^(K$9-$E$88))*$F155*VMTCalc!L31</f>
        <v>0</v>
      </c>
      <c r="L155" s="185">
        <f>($E155*(1+$G155)^(L$9-$E$88))*$F155*VMTCalc!M31</f>
        <v>0</v>
      </c>
      <c r="M155" s="185">
        <f>($E155*(1+$G155)^(M$9-$E$88))*$F155*VMTCalc!N31</f>
        <v>0</v>
      </c>
      <c r="N155" s="185">
        <f>($E155*(1+$G155)^(N$9-$E$88))*$F155*VMTCalc!O31</f>
        <v>0</v>
      </c>
      <c r="O155" s="185">
        <f>($E155*(1+$G155)^(O$9-$E$88))*$F155*VMTCalc!P31</f>
        <v>0</v>
      </c>
      <c r="P155" s="185">
        <f>($E155*(1+$G155)^(P$9-$E$88))*$F155*VMTCalc!Q31</f>
        <v>0</v>
      </c>
      <c r="Q155" s="185">
        <f>($E155*(1+$G155)^(Q$9-$E$88))*$F155*VMTCalc!R31</f>
        <v>0</v>
      </c>
      <c r="R155" s="185">
        <f>($E155*(1+$G155)^(R$9-$E$88))*$F155*VMTCalc!S31</f>
        <v>0</v>
      </c>
      <c r="S155" s="185">
        <f>($E155*(1+$G155)^(S$9-$E$88))*$F155*VMTCalc!T31</f>
        <v>0</v>
      </c>
      <c r="T155" s="185">
        <f>($E155*(1+$G155)^(T$9-$E$88))*$F155*VMTCalc!U31</f>
        <v>0</v>
      </c>
      <c r="U155" s="185">
        <f>($E155*(1+$G155)^(U$9-$E$88))*$F155*VMTCalc!V31</f>
        <v>0</v>
      </c>
      <c r="V155" s="185">
        <f>($E155*(1+$G155)^(V$9-$E$88))*$F155*VMTCalc!W31</f>
        <v>0</v>
      </c>
      <c r="W155" s="185">
        <f>($E155*(1+$G155)^(W$9-$E$88))*$F155*VMTCalc!X31</f>
        <v>0</v>
      </c>
      <c r="X155" s="185">
        <f>($E155*(1+$G155)^(X$9-$E$88))*$F155*VMTCalc!Y31</f>
        <v>0</v>
      </c>
      <c r="Y155" s="185">
        <f>($E155*(1+$G155)^(Y$9-$E$88))*$F155*VMTCalc!Z31</f>
        <v>0</v>
      </c>
      <c r="Z155" s="185">
        <f>($E155*(1+$G155)^(Z$9-$E$88))*$F155*VMTCalc!AA31</f>
        <v>0</v>
      </c>
      <c r="AA155" s="185">
        <f>($E155*(1+$G155)^(AA$9-$E$88))*$F155*VMTCalc!AB31</f>
        <v>0</v>
      </c>
      <c r="AB155" s="185">
        <f>($E155*(1+$G155)^(AB$9-$E$88))*$F155*VMTCalc!AC31</f>
        <v>0</v>
      </c>
      <c r="AC155" s="185">
        <f>($E155*(1+$G155)^(AC$9-$E$88))*$F155*VMTCalc!AD31</f>
        <v>0</v>
      </c>
      <c r="AD155" s="185">
        <f>($E155*(1+$G155)^(AD$9-$E$88))*$F155*VMTCalc!AE31</f>
        <v>0</v>
      </c>
      <c r="AE155" s="185">
        <f>($E155*(1+$G155)^(AE$9-$E$88))*$F155*VMTCalc!AF31</f>
        <v>0</v>
      </c>
      <c r="AF155" s="185">
        <f>($E155*(1+$G155)^(AF$9-$E$88))*$F155*VMTCalc!AG31</f>
        <v>0</v>
      </c>
      <c r="AG155" s="185">
        <f>($E155*(1+$G155)^(AG$9-$E$88))*$F155*VMTCalc!AH31</f>
        <v>0</v>
      </c>
      <c r="AH155" s="185">
        <f>($E155*(1+$G155)^(AH$9-$E$88))*$F155*VMTCalc!AI31</f>
        <v>0</v>
      </c>
      <c r="AI155" s="185">
        <f>($E155*(1+$G155)^(AI$9-$E$88))*$F155*VMTCalc!AJ31</f>
        <v>0</v>
      </c>
      <c r="AJ155" s="185">
        <f>($E155*(1+$G155)^(AJ$9-$E$88))*$F155*VMTCalc!AK31</f>
        <v>0</v>
      </c>
      <c r="AK155" s="185">
        <f>($E155*(1+$G155)^(AK$9-$E$88))*$F155*VMTCalc!AL31</f>
        <v>0</v>
      </c>
      <c r="AL155" s="185">
        <f>($E155*(1+$G155)^(AL$9-$E$88))*$F155*VMTCalc!AM31</f>
        <v>0</v>
      </c>
      <c r="AM155" s="185">
        <f>($E155*(1+$G155)^(AM$9-$E$88))*$F155*VMTCalc!AN31</f>
        <v>0</v>
      </c>
      <c r="AN155" s="185">
        <f>($E155*(1+$G155)^(AN$9-$E$88))*$F155*VMTCalc!AO31</f>
        <v>0</v>
      </c>
      <c r="AO155" s="185">
        <f>($E155*(1+$G155)^(AO$9-$E$88))*$F155*VMTCalc!AP31</f>
        <v>0</v>
      </c>
      <c r="AP155" s="185">
        <f>($E155*(1+$G155)^(AP$9-$E$88))*$F155*VMTCalc!AQ31</f>
        <v>0</v>
      </c>
      <c r="AQ155" s="185">
        <f>($E155*(1+$G155)^(AQ$9-$E$88))*$F155*VMTCalc!AR31</f>
        <v>0</v>
      </c>
      <c r="AR155" s="185">
        <f>($E155*(1+$G155)^(AR$9-$E$88))*$F155*VMTCalc!AS31</f>
        <v>0</v>
      </c>
      <c r="AS155" s="185">
        <f>($E155*(1+$G155)^(AS$9-$E$88))*$F155*VMTCalc!AT31</f>
        <v>0</v>
      </c>
      <c r="AT155" s="185">
        <f>($E155*(1+$G155)^(AT$9-$E$88))*$F155*VMTCalc!AU31</f>
        <v>0</v>
      </c>
      <c r="AU155" s="185">
        <f>($E155*(1+$G155)^(AU$9-$E$88))*$F155*VMTCalc!AV31</f>
        <v>0</v>
      </c>
      <c r="AV155" s="185">
        <f>($E155*(1+$G155)^(AV$9-$E$88))*$F155*VMTCalc!AW31</f>
        <v>0</v>
      </c>
      <c r="AW155" s="185">
        <f>($E155*(1+$G155)^(AW$9-$E$88))*$F155*VMTCalc!AX31</f>
        <v>0</v>
      </c>
    </row>
    <row r="156" spans="1:49">
      <c r="C156" s="142"/>
      <c r="D156" s="142"/>
      <c r="E156" s="203"/>
      <c r="F156" s="76"/>
      <c r="G156" s="76"/>
      <c r="H156" s="201"/>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row>
    <row r="157" spans="1:49" s="187" customFormat="1" ht="30">
      <c r="A157" s="873" t="s">
        <v>203</v>
      </c>
      <c r="B157" s="4" t="s">
        <v>120</v>
      </c>
      <c r="C157" s="4" t="s">
        <v>287</v>
      </c>
      <c r="D157" s="180"/>
      <c r="E157" s="203"/>
      <c r="F157"/>
      <c r="G157"/>
      <c r="H157" s="502">
        <f>SUM(I157:XFD157)</f>
        <v>21.700319999999994</v>
      </c>
      <c r="I157" s="187">
        <f>SUM(I158:I172)</f>
        <v>0</v>
      </c>
      <c r="J157" s="187">
        <f t="shared" ref="J157:AW157" si="25">SUM(J158:J172)</f>
        <v>0</v>
      </c>
      <c r="K157" s="187">
        <f t="shared" si="25"/>
        <v>0</v>
      </c>
      <c r="L157" s="187">
        <f t="shared" si="25"/>
        <v>0</v>
      </c>
      <c r="M157" s="187">
        <f t="shared" si="25"/>
        <v>0</v>
      </c>
      <c r="N157" s="187">
        <f t="shared" si="25"/>
        <v>0.403864</v>
      </c>
      <c r="O157" s="187">
        <f>SUM(O158:O172)</f>
        <v>1.085016</v>
      </c>
      <c r="P157" s="187">
        <f t="shared" si="25"/>
        <v>1.085016</v>
      </c>
      <c r="Q157" s="187">
        <f t="shared" si="25"/>
        <v>1.085016</v>
      </c>
      <c r="R157" s="187">
        <f t="shared" si="25"/>
        <v>1.085016</v>
      </c>
      <c r="S157" s="187">
        <f t="shared" si="25"/>
        <v>1.085016</v>
      </c>
      <c r="T157" s="187">
        <f t="shared" si="25"/>
        <v>1.085016</v>
      </c>
      <c r="U157" s="187">
        <f t="shared" si="25"/>
        <v>1.085016</v>
      </c>
      <c r="V157" s="187">
        <f t="shared" si="25"/>
        <v>1.085016</v>
      </c>
      <c r="W157" s="187">
        <f t="shared" si="25"/>
        <v>1.085016</v>
      </c>
      <c r="X157" s="187">
        <f t="shared" si="25"/>
        <v>1.085016</v>
      </c>
      <c r="Y157" s="187">
        <f t="shared" si="25"/>
        <v>1.085016</v>
      </c>
      <c r="Z157" s="187">
        <f t="shared" si="25"/>
        <v>1.085016</v>
      </c>
      <c r="AA157" s="187">
        <f t="shared" si="25"/>
        <v>1.085016</v>
      </c>
      <c r="AB157" s="187">
        <f t="shared" si="25"/>
        <v>1.085016</v>
      </c>
      <c r="AC157" s="187">
        <f t="shared" si="25"/>
        <v>1.085016</v>
      </c>
      <c r="AD157" s="187">
        <f t="shared" si="25"/>
        <v>1.085016</v>
      </c>
      <c r="AE157" s="187">
        <f t="shared" si="25"/>
        <v>1.085016</v>
      </c>
      <c r="AF157" s="187">
        <f t="shared" si="25"/>
        <v>1.085016</v>
      </c>
      <c r="AG157" s="187">
        <f t="shared" si="25"/>
        <v>1.085016</v>
      </c>
      <c r="AH157" s="187">
        <f t="shared" si="25"/>
        <v>0.68115199999999998</v>
      </c>
      <c r="AI157" s="187">
        <f t="shared" si="25"/>
        <v>0</v>
      </c>
      <c r="AJ157" s="187">
        <f t="shared" si="25"/>
        <v>0</v>
      </c>
      <c r="AK157" s="187">
        <f t="shared" si="25"/>
        <v>0</v>
      </c>
      <c r="AL157" s="187">
        <f t="shared" si="25"/>
        <v>0</v>
      </c>
      <c r="AM157" s="187">
        <f t="shared" si="25"/>
        <v>0</v>
      </c>
      <c r="AN157" s="187">
        <f t="shared" si="25"/>
        <v>0</v>
      </c>
      <c r="AO157" s="187">
        <f t="shared" si="25"/>
        <v>0</v>
      </c>
      <c r="AP157" s="187">
        <f t="shared" si="25"/>
        <v>0</v>
      </c>
      <c r="AQ157" s="187">
        <f t="shared" si="25"/>
        <v>0</v>
      </c>
      <c r="AR157" s="187">
        <f t="shared" si="25"/>
        <v>0</v>
      </c>
      <c r="AS157" s="187">
        <f t="shared" si="25"/>
        <v>0</v>
      </c>
      <c r="AT157" s="187">
        <f t="shared" si="25"/>
        <v>0</v>
      </c>
      <c r="AU157" s="187">
        <f t="shared" si="25"/>
        <v>0</v>
      </c>
      <c r="AV157" s="187">
        <f t="shared" si="25"/>
        <v>0</v>
      </c>
      <c r="AW157" s="187">
        <f t="shared" si="25"/>
        <v>0</v>
      </c>
    </row>
    <row r="158" spans="1:49">
      <c r="A158" s="218" t="s">
        <v>198</v>
      </c>
      <c r="B158" s="767" t="str">
        <f>B141</f>
        <v>030161</v>
      </c>
      <c r="C158" s="66" t="str">
        <f>INDEX(ProjectSummary!$C$6:$F$20,MATCH(B158,ProjectSummary!$C$6:$C$20,0),4)</f>
        <v>LOCKHART ROAD</v>
      </c>
      <c r="D158" s="66"/>
      <c r="E158" s="498">
        <f>IFERROR(INDEX(HistoricalCrashData!$G$31:$G$39,MATCH(SafetyBenefitsCalc!$B175,HistoricalCrashData!$B$31:$B$39,0),1),0)</f>
        <v>0</v>
      </c>
      <c r="F158" s="499">
        <f>_xlfn.XLOOKUP(C158, ProjectSummary!$F$6:$F$20, ProjectSummary!$AE$6:$AE$20)</f>
        <v>0.42571999999999999</v>
      </c>
      <c r="G158" s="500">
        <f>_xlfn.XLOOKUP(C158, ProjectSummary!$F$6:$F$20, ProjectSummary!$S$6:$S$20)</f>
        <v>0</v>
      </c>
      <c r="H158" s="502">
        <f t="shared" ref="H158:H172" si="26">SUM(I158:XFD158)</f>
        <v>0</v>
      </c>
      <c r="I158" s="185">
        <f>($E158*(1+$G158)^(I$9-$E$88))*$F158*VMTCalc!J17</f>
        <v>0</v>
      </c>
      <c r="J158" s="185">
        <f>($E158*(1+$G158)^(J$9-$E$88))*$F158*VMTCalc!K17</f>
        <v>0</v>
      </c>
      <c r="K158" s="185">
        <f>($E158*(1+$G158)^(K$9-$E$88))*$F158*VMTCalc!L17</f>
        <v>0</v>
      </c>
      <c r="L158" s="185">
        <f>($E158*(1+$G158)^(L$9-$E$88))*$F158*VMTCalc!M17</f>
        <v>0</v>
      </c>
      <c r="M158" s="185">
        <f>($E158*(1+$G158)^(M$9-$E$88))*$F158*VMTCalc!N17</f>
        <v>0</v>
      </c>
      <c r="N158" s="185">
        <f>($E158*(1+$G158)^(N$9-$E$88))*$F158*VMTCalc!O17</f>
        <v>0</v>
      </c>
      <c r="O158" s="185">
        <f>($E158*(1+$G158)^(O$9-$E$88))*$F158*VMTCalc!P17</f>
        <v>0</v>
      </c>
      <c r="P158" s="185">
        <f>($E158*(1+$G158)^(P$9-$E$88))*$F158*VMTCalc!Q17</f>
        <v>0</v>
      </c>
      <c r="Q158" s="185">
        <f>($E158*(1+$G158)^(Q$9-$E$88))*$F158*VMTCalc!R17</f>
        <v>0</v>
      </c>
      <c r="R158" s="185">
        <f>($E158*(1+$G158)^(R$9-$E$88))*$F158*VMTCalc!S17</f>
        <v>0</v>
      </c>
      <c r="S158" s="185">
        <f>($E158*(1+$G158)^(S$9-$E$88))*$F158*VMTCalc!T17</f>
        <v>0</v>
      </c>
      <c r="T158" s="185">
        <f>($E158*(1+$G158)^(T$9-$E$88))*$F158*VMTCalc!U17</f>
        <v>0</v>
      </c>
      <c r="U158" s="185">
        <f>($E158*(1+$G158)^(U$9-$E$88))*$F158*VMTCalc!V17</f>
        <v>0</v>
      </c>
      <c r="V158" s="185">
        <f>($E158*(1+$G158)^(V$9-$E$88))*$F158*VMTCalc!W17</f>
        <v>0</v>
      </c>
      <c r="W158" s="185">
        <f>($E158*(1+$G158)^(W$9-$E$88))*$F158*VMTCalc!X17</f>
        <v>0</v>
      </c>
      <c r="X158" s="185">
        <f>($E158*(1+$G158)^(X$9-$E$88))*$F158*VMTCalc!Y17</f>
        <v>0</v>
      </c>
      <c r="Y158" s="185">
        <f>($E158*(1+$G158)^(Y$9-$E$88))*$F158*VMTCalc!Z17</f>
        <v>0</v>
      </c>
      <c r="Z158" s="185">
        <f>($E158*(1+$G158)^(Z$9-$E$88))*$F158*VMTCalc!AA17</f>
        <v>0</v>
      </c>
      <c r="AA158" s="185">
        <f>($E158*(1+$G158)^(AA$9-$E$88))*$F158*VMTCalc!AB17</f>
        <v>0</v>
      </c>
      <c r="AB158" s="185">
        <f>($E158*(1+$G158)^(AB$9-$E$88))*$F158*VMTCalc!AC17</f>
        <v>0</v>
      </c>
      <c r="AC158" s="185">
        <f>($E158*(1+$G158)^(AC$9-$E$88))*$F158*VMTCalc!AD17</f>
        <v>0</v>
      </c>
      <c r="AD158" s="185">
        <f>($E158*(1+$G158)^(AD$9-$E$88))*$F158*VMTCalc!AE17</f>
        <v>0</v>
      </c>
      <c r="AE158" s="185">
        <f>($E158*(1+$G158)^(AE$9-$E$88))*$F158*VMTCalc!AF17</f>
        <v>0</v>
      </c>
      <c r="AF158" s="185">
        <f>($E158*(1+$G158)^(AF$9-$E$88))*$F158*VMTCalc!AG17</f>
        <v>0</v>
      </c>
      <c r="AG158" s="185">
        <f>($E158*(1+$G158)^(AG$9-$E$88))*$F158*VMTCalc!AH17</f>
        <v>0</v>
      </c>
      <c r="AH158" s="185">
        <f>($E158*(1+$G158)^(AH$9-$E$88))*$F158*VMTCalc!AI17</f>
        <v>0</v>
      </c>
      <c r="AI158" s="185">
        <f>($E158*(1+$G158)^(AI$9-$E$88))*$F158*VMTCalc!AJ17</f>
        <v>0</v>
      </c>
      <c r="AJ158" s="185">
        <f>($E158*(1+$G158)^(AJ$9-$E$88))*$F158*VMTCalc!AK17</f>
        <v>0</v>
      </c>
      <c r="AK158" s="185">
        <f>($E158*(1+$G158)^(AK$9-$E$88))*$F158*VMTCalc!AL17</f>
        <v>0</v>
      </c>
      <c r="AL158" s="185">
        <f>($E158*(1+$G158)^(AL$9-$E$88))*$F158*VMTCalc!AM17</f>
        <v>0</v>
      </c>
      <c r="AM158" s="185">
        <f>($E158*(1+$G158)^(AM$9-$E$88))*$F158*VMTCalc!AN17</f>
        <v>0</v>
      </c>
      <c r="AN158" s="185">
        <f>($E158*(1+$G158)^(AN$9-$E$88))*$F158*VMTCalc!AO17</f>
        <v>0</v>
      </c>
      <c r="AO158" s="185">
        <f>($E158*(1+$G158)^(AO$9-$E$88))*$F158*VMTCalc!AP17</f>
        <v>0</v>
      </c>
      <c r="AP158" s="185">
        <f>($E158*(1+$G158)^(AP$9-$E$88))*$F158*VMTCalc!AQ17</f>
        <v>0</v>
      </c>
      <c r="AQ158" s="185">
        <f>($E158*(1+$G158)^(AQ$9-$E$88))*$F158*VMTCalc!AR17</f>
        <v>0</v>
      </c>
      <c r="AR158" s="185">
        <f>($E158*(1+$G158)^(AR$9-$E$88))*$F158*VMTCalc!AS17</f>
        <v>0</v>
      </c>
      <c r="AS158" s="185">
        <f>($E158*(1+$G158)^(AS$9-$E$88))*$F158*VMTCalc!AT17</f>
        <v>0</v>
      </c>
      <c r="AT158" s="185">
        <f>($E158*(1+$G158)^(AT$9-$E$88))*$F158*VMTCalc!AU17</f>
        <v>0</v>
      </c>
      <c r="AU158" s="185">
        <f>($E158*(1+$G158)^(AU$9-$E$88))*$F158*VMTCalc!AV17</f>
        <v>0</v>
      </c>
      <c r="AV158" s="185">
        <f>($E158*(1+$G158)^(AV$9-$E$88))*$F158*VMTCalc!AW17</f>
        <v>0</v>
      </c>
      <c r="AW158" s="185">
        <f>($E158*(1+$G158)^(AW$9-$E$88))*$F158*VMTCalc!AX17</f>
        <v>0</v>
      </c>
    </row>
    <row r="159" spans="1:49">
      <c r="A159" s="218" t="s">
        <v>198</v>
      </c>
      <c r="B159" s="767" t="str">
        <f t="shared" ref="B159:B172" si="27">B142</f>
        <v>030148</v>
      </c>
      <c r="C159" s="66" t="str">
        <f>INDEX(ProjectSummary!$C$6:$F$20,MATCH(B159,ProjectSummary!$C$6:$C$20,0),4)</f>
        <v>MILLS ROAD</v>
      </c>
      <c r="D159" s="66"/>
      <c r="E159" s="498">
        <f>IFERROR(INDEX(HistoricalCrashData!$G$31:$G$39,MATCH(SafetyBenefitsCalc!$B176,HistoricalCrashData!$B$31:$B$39,0),1),0)</f>
        <v>0</v>
      </c>
      <c r="F159" s="499">
        <f>_xlfn.XLOOKUP(C159, ProjectSummary!$F$6:$F$20, ProjectSummary!$AE$6:$AE$20)</f>
        <v>0.5839399999999999</v>
      </c>
      <c r="G159" s="500">
        <f>_xlfn.XLOOKUP(C159, ProjectSummary!$F$6:$F$20, ProjectSummary!$S$6:$S$20)</f>
        <v>0</v>
      </c>
      <c r="H159" s="502">
        <f t="shared" si="26"/>
        <v>0</v>
      </c>
      <c r="I159" s="185">
        <f>($E159*(1+$G159)^(I$9-$E$88))*$F159*VMTCalc!J18</f>
        <v>0</v>
      </c>
      <c r="J159" s="185">
        <f>($E159*(1+$G159)^(J$9-$E$88))*$F159*VMTCalc!K18</f>
        <v>0</v>
      </c>
      <c r="K159" s="185">
        <f>($E159*(1+$G159)^(K$9-$E$88))*$F159*VMTCalc!L18</f>
        <v>0</v>
      </c>
      <c r="L159" s="185">
        <f>($E159*(1+$G159)^(L$9-$E$88))*$F159*VMTCalc!M18</f>
        <v>0</v>
      </c>
      <c r="M159" s="185">
        <f>($E159*(1+$G159)^(M$9-$E$88))*$F159*VMTCalc!N18</f>
        <v>0</v>
      </c>
      <c r="N159" s="185">
        <f>($E159*(1+$G159)^(N$9-$E$88))*$F159*VMTCalc!O18</f>
        <v>0</v>
      </c>
      <c r="O159" s="185">
        <f>($E159*(1+$G159)^(O$9-$E$88))*$F159*VMTCalc!P18</f>
        <v>0</v>
      </c>
      <c r="P159" s="185">
        <f>($E159*(1+$G159)^(P$9-$E$88))*$F159*VMTCalc!Q18</f>
        <v>0</v>
      </c>
      <c r="Q159" s="185">
        <f>($E159*(1+$G159)^(Q$9-$E$88))*$F159*VMTCalc!R18</f>
        <v>0</v>
      </c>
      <c r="R159" s="185">
        <f>($E159*(1+$G159)^(R$9-$E$88))*$F159*VMTCalc!S18</f>
        <v>0</v>
      </c>
      <c r="S159" s="185">
        <f>($E159*(1+$G159)^(S$9-$E$88))*$F159*VMTCalc!T18</f>
        <v>0</v>
      </c>
      <c r="T159" s="185">
        <f>($E159*(1+$G159)^(T$9-$E$88))*$F159*VMTCalc!U18</f>
        <v>0</v>
      </c>
      <c r="U159" s="185">
        <f>($E159*(1+$G159)^(U$9-$E$88))*$F159*VMTCalc!V18</f>
        <v>0</v>
      </c>
      <c r="V159" s="185">
        <f>($E159*(1+$G159)^(V$9-$E$88))*$F159*VMTCalc!W18</f>
        <v>0</v>
      </c>
      <c r="W159" s="185">
        <f>($E159*(1+$G159)^(W$9-$E$88))*$F159*VMTCalc!X18</f>
        <v>0</v>
      </c>
      <c r="X159" s="185">
        <f>($E159*(1+$G159)^(X$9-$E$88))*$F159*VMTCalc!Y18</f>
        <v>0</v>
      </c>
      <c r="Y159" s="185">
        <f>($E159*(1+$G159)^(Y$9-$E$88))*$F159*VMTCalc!Z18</f>
        <v>0</v>
      </c>
      <c r="Z159" s="185">
        <f>($E159*(1+$G159)^(Z$9-$E$88))*$F159*VMTCalc!AA18</f>
        <v>0</v>
      </c>
      <c r="AA159" s="185">
        <f>($E159*(1+$G159)^(AA$9-$E$88))*$F159*VMTCalc!AB18</f>
        <v>0</v>
      </c>
      <c r="AB159" s="185">
        <f>($E159*(1+$G159)^(AB$9-$E$88))*$F159*VMTCalc!AC18</f>
        <v>0</v>
      </c>
      <c r="AC159" s="185">
        <f>($E159*(1+$G159)^(AC$9-$E$88))*$F159*VMTCalc!AD18</f>
        <v>0</v>
      </c>
      <c r="AD159" s="185">
        <f>($E159*(1+$G159)^(AD$9-$E$88))*$F159*VMTCalc!AE18</f>
        <v>0</v>
      </c>
      <c r="AE159" s="185">
        <f>($E159*(1+$G159)^(AE$9-$E$88))*$F159*VMTCalc!AF18</f>
        <v>0</v>
      </c>
      <c r="AF159" s="185">
        <f>($E159*(1+$G159)^(AF$9-$E$88))*$F159*VMTCalc!AG18</f>
        <v>0</v>
      </c>
      <c r="AG159" s="185">
        <f>($E159*(1+$G159)^(AG$9-$E$88))*$F159*VMTCalc!AH18</f>
        <v>0</v>
      </c>
      <c r="AH159" s="185">
        <f>($E159*(1+$G159)^(AH$9-$E$88))*$F159*VMTCalc!AI18</f>
        <v>0</v>
      </c>
      <c r="AI159" s="185">
        <f>($E159*(1+$G159)^(AI$9-$E$88))*$F159*VMTCalc!AJ18</f>
        <v>0</v>
      </c>
      <c r="AJ159" s="185">
        <f>($E159*(1+$G159)^(AJ$9-$E$88))*$F159*VMTCalc!AK18</f>
        <v>0</v>
      </c>
      <c r="AK159" s="185">
        <f>($E159*(1+$G159)^(AK$9-$E$88))*$F159*VMTCalc!AL18</f>
        <v>0</v>
      </c>
      <c r="AL159" s="185">
        <f>($E159*(1+$G159)^(AL$9-$E$88))*$F159*VMTCalc!AM18</f>
        <v>0</v>
      </c>
      <c r="AM159" s="185">
        <f>($E159*(1+$G159)^(AM$9-$E$88))*$F159*VMTCalc!AN18</f>
        <v>0</v>
      </c>
      <c r="AN159" s="185">
        <f>($E159*(1+$G159)^(AN$9-$E$88))*$F159*VMTCalc!AO18</f>
        <v>0</v>
      </c>
      <c r="AO159" s="185">
        <f>($E159*(1+$G159)^(AO$9-$E$88))*$F159*VMTCalc!AP18</f>
        <v>0</v>
      </c>
      <c r="AP159" s="185">
        <f>($E159*(1+$G159)^(AP$9-$E$88))*$F159*VMTCalc!AQ18</f>
        <v>0</v>
      </c>
      <c r="AQ159" s="185">
        <f>($E159*(1+$G159)^(AQ$9-$E$88))*$F159*VMTCalc!AR18</f>
        <v>0</v>
      </c>
      <c r="AR159" s="185">
        <f>($E159*(1+$G159)^(AR$9-$E$88))*$F159*VMTCalc!AS18</f>
        <v>0</v>
      </c>
      <c r="AS159" s="185">
        <f>($E159*(1+$G159)^(AS$9-$E$88))*$F159*VMTCalc!AT18</f>
        <v>0</v>
      </c>
      <c r="AT159" s="185">
        <f>($E159*(1+$G159)^(AT$9-$E$88))*$F159*VMTCalc!AU18</f>
        <v>0</v>
      </c>
      <c r="AU159" s="185">
        <f>($E159*(1+$G159)^(AU$9-$E$88))*$F159*VMTCalc!AV18</f>
        <v>0</v>
      </c>
      <c r="AV159" s="185">
        <f>($E159*(1+$G159)^(AV$9-$E$88))*$F159*VMTCalc!AW18</f>
        <v>0</v>
      </c>
      <c r="AW159" s="185">
        <f>($E159*(1+$G159)^(AW$9-$E$88))*$F159*VMTCalc!AX18</f>
        <v>0</v>
      </c>
    </row>
    <row r="160" spans="1:49">
      <c r="A160" s="218" t="s">
        <v>198</v>
      </c>
      <c r="B160" s="767" t="str">
        <f t="shared" si="27"/>
        <v>030265</v>
      </c>
      <c r="C160" s="66" t="str">
        <f>INDEX(ProjectSummary!$C$6:$F$20,MATCH(B160,ProjectSummary!$C$6:$C$20,0),4)</f>
        <v>ROBINSON ROAD</v>
      </c>
      <c r="D160" s="66"/>
      <c r="E160" s="498">
        <f>IFERROR(INDEX(HistoricalCrashData!$G$31:$G$39,MATCH(SafetyBenefitsCalc!$B177,HistoricalCrashData!$B$31:$B$39,0),1),0)</f>
        <v>0</v>
      </c>
      <c r="F160" s="499">
        <f>_xlfn.XLOOKUP(C160, ProjectSummary!$F$6:$F$20, ProjectSummary!$AE$6:$AE$20)</f>
        <v>0.42571999999999999</v>
      </c>
      <c r="G160" s="500">
        <f>_xlfn.XLOOKUP(C160, ProjectSummary!$F$6:$F$20, ProjectSummary!$S$6:$S$20)</f>
        <v>0</v>
      </c>
      <c r="H160" s="502">
        <f t="shared" si="26"/>
        <v>0</v>
      </c>
      <c r="I160" s="185">
        <f>($E160*(1+$G160)^(I$9-$E$88))*$F160*VMTCalc!J19</f>
        <v>0</v>
      </c>
      <c r="J160" s="185">
        <f>($E160*(1+$G160)^(J$9-$E$88))*$F160*VMTCalc!K19</f>
        <v>0</v>
      </c>
      <c r="K160" s="185">
        <f>($E160*(1+$G160)^(K$9-$E$88))*$F160*VMTCalc!L19</f>
        <v>0</v>
      </c>
      <c r="L160" s="185">
        <f>($E160*(1+$G160)^(L$9-$E$88))*$F160*VMTCalc!M19</f>
        <v>0</v>
      </c>
      <c r="M160" s="185">
        <f>($E160*(1+$G160)^(M$9-$E$88))*$F160*VMTCalc!N19</f>
        <v>0</v>
      </c>
      <c r="N160" s="185">
        <f>($E160*(1+$G160)^(N$9-$E$88))*$F160*VMTCalc!O19</f>
        <v>0</v>
      </c>
      <c r="O160" s="185">
        <f>($E160*(1+$G160)^(O$9-$E$88))*$F160*VMTCalc!P19</f>
        <v>0</v>
      </c>
      <c r="P160" s="185">
        <f>($E160*(1+$G160)^(P$9-$E$88))*$F160*VMTCalc!Q19</f>
        <v>0</v>
      </c>
      <c r="Q160" s="185">
        <f>($E160*(1+$G160)^(Q$9-$E$88))*$F160*VMTCalc!R19</f>
        <v>0</v>
      </c>
      <c r="R160" s="185">
        <f>($E160*(1+$G160)^(R$9-$E$88))*$F160*VMTCalc!S19</f>
        <v>0</v>
      </c>
      <c r="S160" s="185">
        <f>($E160*(1+$G160)^(S$9-$E$88))*$F160*VMTCalc!T19</f>
        <v>0</v>
      </c>
      <c r="T160" s="185">
        <f>($E160*(1+$G160)^(T$9-$E$88))*$F160*VMTCalc!U19</f>
        <v>0</v>
      </c>
      <c r="U160" s="185">
        <f>($E160*(1+$G160)^(U$9-$E$88))*$F160*VMTCalc!V19</f>
        <v>0</v>
      </c>
      <c r="V160" s="185">
        <f>($E160*(1+$G160)^(V$9-$E$88))*$F160*VMTCalc!W19</f>
        <v>0</v>
      </c>
      <c r="W160" s="185">
        <f>($E160*(1+$G160)^(W$9-$E$88))*$F160*VMTCalc!X19</f>
        <v>0</v>
      </c>
      <c r="X160" s="185">
        <f>($E160*(1+$G160)^(X$9-$E$88))*$F160*VMTCalc!Y19</f>
        <v>0</v>
      </c>
      <c r="Y160" s="185">
        <f>($E160*(1+$G160)^(Y$9-$E$88))*$F160*VMTCalc!Z19</f>
        <v>0</v>
      </c>
      <c r="Z160" s="185">
        <f>($E160*(1+$G160)^(Z$9-$E$88))*$F160*VMTCalc!AA19</f>
        <v>0</v>
      </c>
      <c r="AA160" s="185">
        <f>($E160*(1+$G160)^(AA$9-$E$88))*$F160*VMTCalc!AB19</f>
        <v>0</v>
      </c>
      <c r="AB160" s="185">
        <f>($E160*(1+$G160)^(AB$9-$E$88))*$F160*VMTCalc!AC19</f>
        <v>0</v>
      </c>
      <c r="AC160" s="185">
        <f>($E160*(1+$G160)^(AC$9-$E$88))*$F160*VMTCalc!AD19</f>
        <v>0</v>
      </c>
      <c r="AD160" s="185">
        <f>($E160*(1+$G160)^(AD$9-$E$88))*$F160*VMTCalc!AE19</f>
        <v>0</v>
      </c>
      <c r="AE160" s="185">
        <f>($E160*(1+$G160)^(AE$9-$E$88))*$F160*VMTCalc!AF19</f>
        <v>0</v>
      </c>
      <c r="AF160" s="185">
        <f>($E160*(1+$G160)^(AF$9-$E$88))*$F160*VMTCalc!AG19</f>
        <v>0</v>
      </c>
      <c r="AG160" s="185">
        <f>($E160*(1+$G160)^(AG$9-$E$88))*$F160*VMTCalc!AH19</f>
        <v>0</v>
      </c>
      <c r="AH160" s="185">
        <f>($E160*(1+$G160)^(AH$9-$E$88))*$F160*VMTCalc!AI19</f>
        <v>0</v>
      </c>
      <c r="AI160" s="185">
        <f>($E160*(1+$G160)^(AI$9-$E$88))*$F160*VMTCalc!AJ19</f>
        <v>0</v>
      </c>
      <c r="AJ160" s="185">
        <f>($E160*(1+$G160)^(AJ$9-$E$88))*$F160*VMTCalc!AK19</f>
        <v>0</v>
      </c>
      <c r="AK160" s="185">
        <f>($E160*(1+$G160)^(AK$9-$E$88))*$F160*VMTCalc!AL19</f>
        <v>0</v>
      </c>
      <c r="AL160" s="185">
        <f>($E160*(1+$G160)^(AL$9-$E$88))*$F160*VMTCalc!AM19</f>
        <v>0</v>
      </c>
      <c r="AM160" s="185">
        <f>($E160*(1+$G160)^(AM$9-$E$88))*$F160*VMTCalc!AN19</f>
        <v>0</v>
      </c>
      <c r="AN160" s="185">
        <f>($E160*(1+$G160)^(AN$9-$E$88))*$F160*VMTCalc!AO19</f>
        <v>0</v>
      </c>
      <c r="AO160" s="185">
        <f>($E160*(1+$G160)^(AO$9-$E$88))*$F160*VMTCalc!AP19</f>
        <v>0</v>
      </c>
      <c r="AP160" s="185">
        <f>($E160*(1+$G160)^(AP$9-$E$88))*$F160*VMTCalc!AQ19</f>
        <v>0</v>
      </c>
      <c r="AQ160" s="185">
        <f>($E160*(1+$G160)^(AQ$9-$E$88))*$F160*VMTCalc!AR19</f>
        <v>0</v>
      </c>
      <c r="AR160" s="185">
        <f>($E160*(1+$G160)^(AR$9-$E$88))*$F160*VMTCalc!AS19</f>
        <v>0</v>
      </c>
      <c r="AS160" s="185">
        <f>($E160*(1+$G160)^(AS$9-$E$88))*$F160*VMTCalc!AT19</f>
        <v>0</v>
      </c>
      <c r="AT160" s="185">
        <f>($E160*(1+$G160)^(AT$9-$E$88))*$F160*VMTCalc!AU19</f>
        <v>0</v>
      </c>
      <c r="AU160" s="185">
        <f>($E160*(1+$G160)^(AU$9-$E$88))*$F160*VMTCalc!AV19</f>
        <v>0</v>
      </c>
      <c r="AV160" s="185">
        <f>($E160*(1+$G160)^(AV$9-$E$88))*$F160*VMTCalc!AW19</f>
        <v>0</v>
      </c>
      <c r="AW160" s="185">
        <f>($E160*(1+$G160)^(AW$9-$E$88))*$F160*VMTCalc!AX19</f>
        <v>0</v>
      </c>
    </row>
    <row r="161" spans="1:49">
      <c r="A161" s="218" t="s">
        <v>198</v>
      </c>
      <c r="B161" s="767">
        <f t="shared" si="27"/>
        <v>830106</v>
      </c>
      <c r="C161" s="66" t="str">
        <f>INDEX(ProjectSummary!$C$6:$F$20,MATCH(B161,ProjectSummary!$C$6:$C$20,0),4)</f>
        <v>BOGGER HOLLAR ROAD</v>
      </c>
      <c r="D161" s="66"/>
      <c r="E161" s="498">
        <f>IFERROR(INDEX(HistoricalCrashData!$G$31:$G$39,MATCH(SafetyBenefitsCalc!$B178,HistoricalCrashData!$B$31:$B$39,0),1),0)</f>
        <v>0</v>
      </c>
      <c r="F161" s="499">
        <f>_xlfn.XLOOKUP(C161, ProjectSummary!$F$6:$F$20, ProjectSummary!$AE$6:$AE$20)</f>
        <v>0.42571999999999999</v>
      </c>
      <c r="G161" s="500">
        <f>_xlfn.XLOOKUP(C161, ProjectSummary!$F$6:$F$20, ProjectSummary!$S$6:$S$20)</f>
        <v>0</v>
      </c>
      <c r="H161" s="502">
        <f t="shared" si="26"/>
        <v>0</v>
      </c>
      <c r="I161" s="185">
        <f>($E161*(1+$G161)^(I$9-$E$88))*$F161*VMTCalc!J20</f>
        <v>0</v>
      </c>
      <c r="J161" s="185">
        <f>($E161*(1+$G161)^(J$9-$E$88))*$F161*VMTCalc!K20</f>
        <v>0</v>
      </c>
      <c r="K161" s="185">
        <f>($E161*(1+$G161)^(K$9-$E$88))*$F161*VMTCalc!L20</f>
        <v>0</v>
      </c>
      <c r="L161" s="185">
        <f>($E161*(1+$G161)^(L$9-$E$88))*$F161*VMTCalc!M20</f>
        <v>0</v>
      </c>
      <c r="M161" s="185">
        <f>($E161*(1+$G161)^(M$9-$E$88))*$F161*VMTCalc!N20</f>
        <v>0</v>
      </c>
      <c r="N161" s="185">
        <f>($E161*(1+$G161)^(N$9-$E$88))*$F161*VMTCalc!O20</f>
        <v>0</v>
      </c>
      <c r="O161" s="185">
        <f>($E161*(1+$G161)^(O$9-$E$88))*$F161*VMTCalc!P20</f>
        <v>0</v>
      </c>
      <c r="P161" s="185">
        <f>($E161*(1+$G161)^(P$9-$E$88))*$F161*VMTCalc!Q20</f>
        <v>0</v>
      </c>
      <c r="Q161" s="185">
        <f>($E161*(1+$G161)^(Q$9-$E$88))*$F161*VMTCalc!R20</f>
        <v>0</v>
      </c>
      <c r="R161" s="185">
        <f>($E161*(1+$G161)^(R$9-$E$88))*$F161*VMTCalc!S20</f>
        <v>0</v>
      </c>
      <c r="S161" s="185">
        <f>($E161*(1+$G161)^(S$9-$E$88))*$F161*VMTCalc!T20</f>
        <v>0</v>
      </c>
      <c r="T161" s="185">
        <f>($E161*(1+$G161)^(T$9-$E$88))*$F161*VMTCalc!U20</f>
        <v>0</v>
      </c>
      <c r="U161" s="185">
        <f>($E161*(1+$G161)^(U$9-$E$88))*$F161*VMTCalc!V20</f>
        <v>0</v>
      </c>
      <c r="V161" s="185">
        <f>($E161*(1+$G161)^(V$9-$E$88))*$F161*VMTCalc!W20</f>
        <v>0</v>
      </c>
      <c r="W161" s="185">
        <f>($E161*(1+$G161)^(W$9-$E$88))*$F161*VMTCalc!X20</f>
        <v>0</v>
      </c>
      <c r="X161" s="185">
        <f>($E161*(1+$G161)^(X$9-$E$88))*$F161*VMTCalc!Y20</f>
        <v>0</v>
      </c>
      <c r="Y161" s="185">
        <f>($E161*(1+$G161)^(Y$9-$E$88))*$F161*VMTCalc!Z20</f>
        <v>0</v>
      </c>
      <c r="Z161" s="185">
        <f>($E161*(1+$G161)^(Z$9-$E$88))*$F161*VMTCalc!AA20</f>
        <v>0</v>
      </c>
      <c r="AA161" s="185">
        <f>($E161*(1+$G161)^(AA$9-$E$88))*$F161*VMTCalc!AB20</f>
        <v>0</v>
      </c>
      <c r="AB161" s="185">
        <f>($E161*(1+$G161)^(AB$9-$E$88))*$F161*VMTCalc!AC20</f>
        <v>0</v>
      </c>
      <c r="AC161" s="185">
        <f>($E161*(1+$G161)^(AC$9-$E$88))*$F161*VMTCalc!AD20</f>
        <v>0</v>
      </c>
      <c r="AD161" s="185">
        <f>($E161*(1+$G161)^(AD$9-$E$88))*$F161*VMTCalc!AE20</f>
        <v>0</v>
      </c>
      <c r="AE161" s="185">
        <f>($E161*(1+$G161)^(AE$9-$E$88))*$F161*VMTCalc!AF20</f>
        <v>0</v>
      </c>
      <c r="AF161" s="185">
        <f>($E161*(1+$G161)^(AF$9-$E$88))*$F161*VMTCalc!AG20</f>
        <v>0</v>
      </c>
      <c r="AG161" s="185">
        <f>($E161*(1+$G161)^(AG$9-$E$88))*$F161*VMTCalc!AH20</f>
        <v>0</v>
      </c>
      <c r="AH161" s="185">
        <f>($E161*(1+$G161)^(AH$9-$E$88))*$F161*VMTCalc!AI20</f>
        <v>0</v>
      </c>
      <c r="AI161" s="185">
        <f>($E161*(1+$G161)^(AI$9-$E$88))*$F161*VMTCalc!AJ20</f>
        <v>0</v>
      </c>
      <c r="AJ161" s="185">
        <f>($E161*(1+$G161)^(AJ$9-$E$88))*$F161*VMTCalc!AK20</f>
        <v>0</v>
      </c>
      <c r="AK161" s="185">
        <f>($E161*(1+$G161)^(AK$9-$E$88))*$F161*VMTCalc!AL20</f>
        <v>0</v>
      </c>
      <c r="AL161" s="185">
        <f>($E161*(1+$G161)^(AL$9-$E$88))*$F161*VMTCalc!AM20</f>
        <v>0</v>
      </c>
      <c r="AM161" s="185">
        <f>($E161*(1+$G161)^(AM$9-$E$88))*$F161*VMTCalc!AN20</f>
        <v>0</v>
      </c>
      <c r="AN161" s="185">
        <f>($E161*(1+$G161)^(AN$9-$E$88))*$F161*VMTCalc!AO20</f>
        <v>0</v>
      </c>
      <c r="AO161" s="185">
        <f>($E161*(1+$G161)^(AO$9-$E$88))*$F161*VMTCalc!AP20</f>
        <v>0</v>
      </c>
      <c r="AP161" s="185">
        <f>($E161*(1+$G161)^(AP$9-$E$88))*$F161*VMTCalc!AQ20</f>
        <v>0</v>
      </c>
      <c r="AQ161" s="185">
        <f>($E161*(1+$G161)^(AQ$9-$E$88))*$F161*VMTCalc!AR20</f>
        <v>0</v>
      </c>
      <c r="AR161" s="185">
        <f>($E161*(1+$G161)^(AR$9-$E$88))*$F161*VMTCalc!AS20</f>
        <v>0</v>
      </c>
      <c r="AS161" s="185">
        <f>($E161*(1+$G161)^(AS$9-$E$88))*$F161*VMTCalc!AT20</f>
        <v>0</v>
      </c>
      <c r="AT161" s="185">
        <f>($E161*(1+$G161)^(AT$9-$E$88))*$F161*VMTCalc!AU20</f>
        <v>0</v>
      </c>
      <c r="AU161" s="185">
        <f>($E161*(1+$G161)^(AU$9-$E$88))*$F161*VMTCalc!AV20</f>
        <v>0</v>
      </c>
      <c r="AV161" s="185">
        <f>($E161*(1+$G161)^(AV$9-$E$88))*$F161*VMTCalc!AW20</f>
        <v>0</v>
      </c>
      <c r="AW161" s="185">
        <f>($E161*(1+$G161)^(AW$9-$E$88))*$F161*VMTCalc!AX20</f>
        <v>0</v>
      </c>
    </row>
    <row r="162" spans="1:49">
      <c r="A162" s="218" t="s">
        <v>198</v>
      </c>
      <c r="B162" s="767">
        <f t="shared" si="27"/>
        <v>830081</v>
      </c>
      <c r="C162" s="66" t="str">
        <f>INDEX(ProjectSummary!$C$6:$F$20,MATCH(B162,ProjectSummary!$C$6:$C$20,0),4)</f>
        <v>BRIDGE ROAD</v>
      </c>
      <c r="D162" s="66"/>
      <c r="E162" s="498">
        <f>IFERROR(INDEX(HistoricalCrashData!$G$31:$G$39,MATCH(SafetyBenefitsCalc!$B179,HistoricalCrashData!$B$31:$B$39,0),1),0)</f>
        <v>0</v>
      </c>
      <c r="F162" s="499">
        <f>_xlfn.XLOOKUP(C162, ProjectSummary!$F$6:$F$20, ProjectSummary!$AE$6:$AE$20)</f>
        <v>0.42571999999999999</v>
      </c>
      <c r="G162" s="500">
        <f>_xlfn.XLOOKUP(C162, ProjectSummary!$F$6:$F$20, ProjectSummary!$S$6:$S$20)</f>
        <v>0</v>
      </c>
      <c r="H162" s="502">
        <f t="shared" si="26"/>
        <v>0</v>
      </c>
      <c r="I162" s="185">
        <f>($E162*(1+$G162)^(I$9-$E$88))*$F162*VMTCalc!J21</f>
        <v>0</v>
      </c>
      <c r="J162" s="185">
        <f>($E162*(1+$G162)^(J$9-$E$88))*$F162*VMTCalc!K21</f>
        <v>0</v>
      </c>
      <c r="K162" s="185">
        <f>($E162*(1+$G162)^(K$9-$E$88))*$F162*VMTCalc!L21</f>
        <v>0</v>
      </c>
      <c r="L162" s="185">
        <f>($E162*(1+$G162)^(L$9-$E$88))*$F162*VMTCalc!M21</f>
        <v>0</v>
      </c>
      <c r="M162" s="185">
        <f>($E162*(1+$G162)^(M$9-$E$88))*$F162*VMTCalc!N21</f>
        <v>0</v>
      </c>
      <c r="N162" s="185">
        <f>($E162*(1+$G162)^(N$9-$E$88))*$F162*VMTCalc!O21</f>
        <v>0</v>
      </c>
      <c r="O162" s="185">
        <f>($E162*(1+$G162)^(O$9-$E$88))*$F162*VMTCalc!P21</f>
        <v>0</v>
      </c>
      <c r="P162" s="185">
        <f>($E162*(1+$G162)^(P$9-$E$88))*$F162*VMTCalc!Q21</f>
        <v>0</v>
      </c>
      <c r="Q162" s="185">
        <f>($E162*(1+$G162)^(Q$9-$E$88))*$F162*VMTCalc!R21</f>
        <v>0</v>
      </c>
      <c r="R162" s="185">
        <f>($E162*(1+$G162)^(R$9-$E$88))*$F162*VMTCalc!S21</f>
        <v>0</v>
      </c>
      <c r="S162" s="185">
        <f>($E162*(1+$G162)^(S$9-$E$88))*$F162*VMTCalc!T21</f>
        <v>0</v>
      </c>
      <c r="T162" s="185">
        <f>($E162*(1+$G162)^(T$9-$E$88))*$F162*VMTCalc!U21</f>
        <v>0</v>
      </c>
      <c r="U162" s="185">
        <f>($E162*(1+$G162)^(U$9-$E$88))*$F162*VMTCalc!V21</f>
        <v>0</v>
      </c>
      <c r="V162" s="185">
        <f>($E162*(1+$G162)^(V$9-$E$88))*$F162*VMTCalc!W21</f>
        <v>0</v>
      </c>
      <c r="W162" s="185">
        <f>($E162*(1+$G162)^(W$9-$E$88))*$F162*VMTCalc!X21</f>
        <v>0</v>
      </c>
      <c r="X162" s="185">
        <f>($E162*(1+$G162)^(X$9-$E$88))*$F162*VMTCalc!Y21</f>
        <v>0</v>
      </c>
      <c r="Y162" s="185">
        <f>($E162*(1+$G162)^(Y$9-$E$88))*$F162*VMTCalc!Z21</f>
        <v>0</v>
      </c>
      <c r="Z162" s="185">
        <f>($E162*(1+$G162)^(Z$9-$E$88))*$F162*VMTCalc!AA21</f>
        <v>0</v>
      </c>
      <c r="AA162" s="185">
        <f>($E162*(1+$G162)^(AA$9-$E$88))*$F162*VMTCalc!AB21</f>
        <v>0</v>
      </c>
      <c r="AB162" s="185">
        <f>($E162*(1+$G162)^(AB$9-$E$88))*$F162*VMTCalc!AC21</f>
        <v>0</v>
      </c>
      <c r="AC162" s="185">
        <f>($E162*(1+$G162)^(AC$9-$E$88))*$F162*VMTCalc!AD21</f>
        <v>0</v>
      </c>
      <c r="AD162" s="185">
        <f>($E162*(1+$G162)^(AD$9-$E$88))*$F162*VMTCalc!AE21</f>
        <v>0</v>
      </c>
      <c r="AE162" s="185">
        <f>($E162*(1+$G162)^(AE$9-$E$88))*$F162*VMTCalc!AF21</f>
        <v>0</v>
      </c>
      <c r="AF162" s="185">
        <f>($E162*(1+$G162)^(AF$9-$E$88))*$F162*VMTCalc!AG21</f>
        <v>0</v>
      </c>
      <c r="AG162" s="185">
        <f>($E162*(1+$G162)^(AG$9-$E$88))*$F162*VMTCalc!AH21</f>
        <v>0</v>
      </c>
      <c r="AH162" s="185">
        <f>($E162*(1+$G162)^(AH$9-$E$88))*$F162*VMTCalc!AI21</f>
        <v>0</v>
      </c>
      <c r="AI162" s="185">
        <f>($E162*(1+$G162)^(AI$9-$E$88))*$F162*VMTCalc!AJ21</f>
        <v>0</v>
      </c>
      <c r="AJ162" s="185">
        <f>($E162*(1+$G162)^(AJ$9-$E$88))*$F162*VMTCalc!AK21</f>
        <v>0</v>
      </c>
      <c r="AK162" s="185">
        <f>($E162*(1+$G162)^(AK$9-$E$88))*$F162*VMTCalc!AL21</f>
        <v>0</v>
      </c>
      <c r="AL162" s="185">
        <f>($E162*(1+$G162)^(AL$9-$E$88))*$F162*VMTCalc!AM21</f>
        <v>0</v>
      </c>
      <c r="AM162" s="185">
        <f>($E162*(1+$G162)^(AM$9-$E$88))*$F162*VMTCalc!AN21</f>
        <v>0</v>
      </c>
      <c r="AN162" s="185">
        <f>($E162*(1+$G162)^(AN$9-$E$88))*$F162*VMTCalc!AO21</f>
        <v>0</v>
      </c>
      <c r="AO162" s="185">
        <f>($E162*(1+$G162)^(AO$9-$E$88))*$F162*VMTCalc!AP21</f>
        <v>0</v>
      </c>
      <c r="AP162" s="185">
        <f>($E162*(1+$G162)^(AP$9-$E$88))*$F162*VMTCalc!AQ21</f>
        <v>0</v>
      </c>
      <c r="AQ162" s="185">
        <f>($E162*(1+$G162)^(AQ$9-$E$88))*$F162*VMTCalc!AR21</f>
        <v>0</v>
      </c>
      <c r="AR162" s="185">
        <f>($E162*(1+$G162)^(AR$9-$E$88))*$F162*VMTCalc!AS21</f>
        <v>0</v>
      </c>
      <c r="AS162" s="185">
        <f>($E162*(1+$G162)^(AS$9-$E$88))*$F162*VMTCalc!AT21</f>
        <v>0</v>
      </c>
      <c r="AT162" s="185">
        <f>($E162*(1+$G162)^(AT$9-$E$88))*$F162*VMTCalc!AU21</f>
        <v>0</v>
      </c>
      <c r="AU162" s="185">
        <f>($E162*(1+$G162)^(AU$9-$E$88))*$F162*VMTCalc!AV21</f>
        <v>0</v>
      </c>
      <c r="AV162" s="185">
        <f>($E162*(1+$G162)^(AV$9-$E$88))*$F162*VMTCalc!AW21</f>
        <v>0</v>
      </c>
      <c r="AW162" s="185">
        <f>($E162*(1+$G162)^(AW$9-$E$88))*$F162*VMTCalc!AX21</f>
        <v>0</v>
      </c>
    </row>
    <row r="163" spans="1:49">
      <c r="A163" s="218" t="s">
        <v>198</v>
      </c>
      <c r="B163" s="767">
        <f t="shared" si="27"/>
        <v>830200</v>
      </c>
      <c r="C163" s="66" t="str">
        <f>INDEX(ProjectSummary!$C$6:$F$20,MATCH(B163,ProjectSummary!$C$6:$C$20,0),4)</f>
        <v>BRIDGE PORT ROAD</v>
      </c>
      <c r="D163" s="66"/>
      <c r="E163" s="498">
        <f>IFERROR(INDEX(HistoricalCrashData!$G$31:$G$39,MATCH(SafetyBenefitsCalc!$B180,HistoricalCrashData!$B$31:$B$39,0),1),0)</f>
        <v>0.2</v>
      </c>
      <c r="F163" s="499">
        <f>_xlfn.XLOOKUP(C163, ProjectSummary!$F$6:$F$20, ProjectSummary!$AE$6:$AE$20)</f>
        <v>0.5839399999999999</v>
      </c>
      <c r="G163" s="500">
        <f>_xlfn.XLOOKUP(C163, ProjectSummary!$F$6:$F$20, ProjectSummary!$S$6:$S$20)</f>
        <v>0</v>
      </c>
      <c r="H163" s="502">
        <f t="shared" si="26"/>
        <v>2.3357599999999992</v>
      </c>
      <c r="I163" s="185">
        <f>($E163*(1+$G163)^(I$9-$E$88))*$F163*VMTCalc!J22</f>
        <v>0</v>
      </c>
      <c r="J163" s="185">
        <f>($E163*(1+$G163)^(J$9-$E$88))*$F163*VMTCalc!K22</f>
        <v>0</v>
      </c>
      <c r="K163" s="185">
        <f>($E163*(1+$G163)^(K$9-$E$88))*$F163*VMTCalc!L22</f>
        <v>0</v>
      </c>
      <c r="L163" s="185">
        <f>($E163*(1+$G163)^(L$9-$E$88))*$F163*VMTCalc!M22</f>
        <v>0</v>
      </c>
      <c r="M163" s="185">
        <f>($E163*(1+$G163)^(M$9-$E$88))*$F163*VMTCalc!N22</f>
        <v>0</v>
      </c>
      <c r="N163" s="185">
        <f>($E163*(1+$G163)^(N$9-$E$88))*$F163*VMTCalc!O22</f>
        <v>0.11678799999999999</v>
      </c>
      <c r="O163" s="185">
        <f>($E163*(1+$G163)^(O$9-$E$88))*$F163*VMTCalc!P22</f>
        <v>0.11678799999999999</v>
      </c>
      <c r="P163" s="185">
        <f>($E163*(1+$G163)^(P$9-$E$88))*$F163*VMTCalc!Q22</f>
        <v>0.11678799999999999</v>
      </c>
      <c r="Q163" s="185">
        <f>($E163*(1+$G163)^(Q$9-$E$88))*$F163*VMTCalc!R22</f>
        <v>0.11678799999999999</v>
      </c>
      <c r="R163" s="185">
        <f>($E163*(1+$G163)^(R$9-$E$88))*$F163*VMTCalc!S22</f>
        <v>0.11678799999999999</v>
      </c>
      <c r="S163" s="185">
        <f>($E163*(1+$G163)^(S$9-$E$88))*$F163*VMTCalc!T22</f>
        <v>0.11678799999999999</v>
      </c>
      <c r="T163" s="185">
        <f>($E163*(1+$G163)^(T$9-$E$88))*$F163*VMTCalc!U22</f>
        <v>0.11678799999999999</v>
      </c>
      <c r="U163" s="185">
        <f>($E163*(1+$G163)^(U$9-$E$88))*$F163*VMTCalc!V22</f>
        <v>0.11678799999999999</v>
      </c>
      <c r="V163" s="185">
        <f>($E163*(1+$G163)^(V$9-$E$88))*$F163*VMTCalc!W22</f>
        <v>0.11678799999999999</v>
      </c>
      <c r="W163" s="185">
        <f>($E163*(1+$G163)^(W$9-$E$88))*$F163*VMTCalc!X22</f>
        <v>0.11678799999999999</v>
      </c>
      <c r="X163" s="185">
        <f>($E163*(1+$G163)^(X$9-$E$88))*$F163*VMTCalc!Y22</f>
        <v>0.11678799999999999</v>
      </c>
      <c r="Y163" s="185">
        <f>($E163*(1+$G163)^(Y$9-$E$88))*$F163*VMTCalc!Z22</f>
        <v>0.11678799999999999</v>
      </c>
      <c r="Z163" s="185">
        <f>($E163*(1+$G163)^(Z$9-$E$88))*$F163*VMTCalc!AA22</f>
        <v>0.11678799999999999</v>
      </c>
      <c r="AA163" s="185">
        <f>($E163*(1+$G163)^(AA$9-$E$88))*$F163*VMTCalc!AB22</f>
        <v>0.11678799999999999</v>
      </c>
      <c r="AB163" s="185">
        <f>($E163*(1+$G163)^(AB$9-$E$88))*$F163*VMTCalc!AC22</f>
        <v>0.11678799999999999</v>
      </c>
      <c r="AC163" s="185">
        <f>($E163*(1+$G163)^(AC$9-$E$88))*$F163*VMTCalc!AD22</f>
        <v>0.11678799999999999</v>
      </c>
      <c r="AD163" s="185">
        <f>($E163*(1+$G163)^(AD$9-$E$88))*$F163*VMTCalc!AE22</f>
        <v>0.11678799999999999</v>
      </c>
      <c r="AE163" s="185">
        <f>($E163*(1+$G163)^(AE$9-$E$88))*$F163*VMTCalc!AF22</f>
        <v>0.11678799999999999</v>
      </c>
      <c r="AF163" s="185">
        <f>($E163*(1+$G163)^(AF$9-$E$88))*$F163*VMTCalc!AG22</f>
        <v>0.11678799999999999</v>
      </c>
      <c r="AG163" s="185">
        <f>($E163*(1+$G163)^(AG$9-$E$88))*$F163*VMTCalc!AH22</f>
        <v>0.11678799999999999</v>
      </c>
      <c r="AH163" s="185">
        <f>($E163*(1+$G163)^(AH$9-$E$88))*$F163*VMTCalc!AI22</f>
        <v>0</v>
      </c>
      <c r="AI163" s="185">
        <f>($E163*(1+$G163)^(AI$9-$E$88))*$F163*VMTCalc!AJ22</f>
        <v>0</v>
      </c>
      <c r="AJ163" s="185">
        <f>($E163*(1+$G163)^(AJ$9-$E$88))*$F163*VMTCalc!AK22</f>
        <v>0</v>
      </c>
      <c r="AK163" s="185">
        <f>($E163*(1+$G163)^(AK$9-$E$88))*$F163*VMTCalc!AL22</f>
        <v>0</v>
      </c>
      <c r="AL163" s="185">
        <f>($E163*(1+$G163)^(AL$9-$E$88))*$F163*VMTCalc!AM22</f>
        <v>0</v>
      </c>
      <c r="AM163" s="185">
        <f>($E163*(1+$G163)^(AM$9-$E$88))*$F163*VMTCalc!AN22</f>
        <v>0</v>
      </c>
      <c r="AN163" s="185">
        <f>($E163*(1+$G163)^(AN$9-$E$88))*$F163*VMTCalc!AO22</f>
        <v>0</v>
      </c>
      <c r="AO163" s="185">
        <f>($E163*(1+$G163)^(AO$9-$E$88))*$F163*VMTCalc!AP22</f>
        <v>0</v>
      </c>
      <c r="AP163" s="185">
        <f>($E163*(1+$G163)^(AP$9-$E$88))*$F163*VMTCalc!AQ22</f>
        <v>0</v>
      </c>
      <c r="AQ163" s="185">
        <f>($E163*(1+$G163)^(AQ$9-$E$88))*$F163*VMTCalc!AR22</f>
        <v>0</v>
      </c>
      <c r="AR163" s="185">
        <f>($E163*(1+$G163)^(AR$9-$E$88))*$F163*VMTCalc!AS22</f>
        <v>0</v>
      </c>
      <c r="AS163" s="185">
        <f>($E163*(1+$G163)^(AS$9-$E$88))*$F163*VMTCalc!AT22</f>
        <v>0</v>
      </c>
      <c r="AT163" s="185">
        <f>($E163*(1+$G163)^(AT$9-$E$88))*$F163*VMTCalc!AU22</f>
        <v>0</v>
      </c>
      <c r="AU163" s="185">
        <f>($E163*(1+$G163)^(AU$9-$E$88))*$F163*VMTCalc!AV22</f>
        <v>0</v>
      </c>
      <c r="AV163" s="185">
        <f>($E163*(1+$G163)^(AV$9-$E$88))*$F163*VMTCalc!AW22</f>
        <v>0</v>
      </c>
      <c r="AW163" s="185">
        <f>($E163*(1+$G163)^(AW$9-$E$88))*$F163*VMTCalc!AX22</f>
        <v>0</v>
      </c>
    </row>
    <row r="164" spans="1:49">
      <c r="A164" s="218" t="s">
        <v>198</v>
      </c>
      <c r="B164" s="767">
        <f t="shared" si="27"/>
        <v>120173</v>
      </c>
      <c r="C164" s="66" t="str">
        <f>INDEX(ProjectSummary!$C$6:$F$20,MATCH(B164,ProjectSummary!$C$6:$C$20,0),4)</f>
        <v>PEACH ORCHARD ROAD</v>
      </c>
      <c r="D164" s="66"/>
      <c r="E164" s="498">
        <f>IFERROR(INDEX(HistoricalCrashData!$G$31:$G$39,MATCH(SafetyBenefitsCalc!$B181,HistoricalCrashData!$B$31:$B$39,0),1),0)</f>
        <v>0</v>
      </c>
      <c r="F164" s="499">
        <f>_xlfn.XLOOKUP(C164, ProjectSummary!$F$6:$F$20, ProjectSummary!$AE$6:$AE$20)</f>
        <v>0.5839399999999999</v>
      </c>
      <c r="G164" s="500">
        <f>_xlfn.XLOOKUP(C164, ProjectSummary!$F$6:$F$20, ProjectSummary!$S$6:$S$20)</f>
        <v>0</v>
      </c>
      <c r="H164" s="502">
        <f t="shared" si="26"/>
        <v>0</v>
      </c>
      <c r="I164" s="185">
        <f>($E164*(1+$G164)^(I$9-$E$88))*$F164*VMTCalc!J23</f>
        <v>0</v>
      </c>
      <c r="J164" s="185">
        <f>($E164*(1+$G164)^(J$9-$E$88))*$F164*VMTCalc!K23</f>
        <v>0</v>
      </c>
      <c r="K164" s="185">
        <f>($E164*(1+$G164)^(K$9-$E$88))*$F164*VMTCalc!L23</f>
        <v>0</v>
      </c>
      <c r="L164" s="185">
        <f>($E164*(1+$G164)^(L$9-$E$88))*$F164*VMTCalc!M23</f>
        <v>0</v>
      </c>
      <c r="M164" s="185">
        <f>($E164*(1+$G164)^(M$9-$E$88))*$F164*VMTCalc!N23</f>
        <v>0</v>
      </c>
      <c r="N164" s="185">
        <f>($E164*(1+$G164)^(N$9-$E$88))*$F164*VMTCalc!O23</f>
        <v>0</v>
      </c>
      <c r="O164" s="185">
        <f>($E164*(1+$G164)^(O$9-$E$88))*$F164*VMTCalc!P23</f>
        <v>0</v>
      </c>
      <c r="P164" s="185">
        <f>($E164*(1+$G164)^(P$9-$E$88))*$F164*VMTCalc!Q23</f>
        <v>0</v>
      </c>
      <c r="Q164" s="185">
        <f>($E164*(1+$G164)^(Q$9-$E$88))*$F164*VMTCalc!R23</f>
        <v>0</v>
      </c>
      <c r="R164" s="185">
        <f>($E164*(1+$G164)^(R$9-$E$88))*$F164*VMTCalc!S23</f>
        <v>0</v>
      </c>
      <c r="S164" s="185">
        <f>($E164*(1+$G164)^(S$9-$E$88))*$F164*VMTCalc!T23</f>
        <v>0</v>
      </c>
      <c r="T164" s="185">
        <f>($E164*(1+$G164)^(T$9-$E$88))*$F164*VMTCalc!U23</f>
        <v>0</v>
      </c>
      <c r="U164" s="185">
        <f>($E164*(1+$G164)^(U$9-$E$88))*$F164*VMTCalc!V23</f>
        <v>0</v>
      </c>
      <c r="V164" s="185">
        <f>($E164*(1+$G164)^(V$9-$E$88))*$F164*VMTCalc!W23</f>
        <v>0</v>
      </c>
      <c r="W164" s="185">
        <f>($E164*(1+$G164)^(W$9-$E$88))*$F164*VMTCalc!X23</f>
        <v>0</v>
      </c>
      <c r="X164" s="185">
        <f>($E164*(1+$G164)^(X$9-$E$88))*$F164*VMTCalc!Y23</f>
        <v>0</v>
      </c>
      <c r="Y164" s="185">
        <f>($E164*(1+$G164)^(Y$9-$E$88))*$F164*VMTCalc!Z23</f>
        <v>0</v>
      </c>
      <c r="Z164" s="185">
        <f>($E164*(1+$G164)^(Z$9-$E$88))*$F164*VMTCalc!AA23</f>
        <v>0</v>
      </c>
      <c r="AA164" s="185">
        <f>($E164*(1+$G164)^(AA$9-$E$88))*$F164*VMTCalc!AB23</f>
        <v>0</v>
      </c>
      <c r="AB164" s="185">
        <f>($E164*(1+$G164)^(AB$9-$E$88))*$F164*VMTCalc!AC23</f>
        <v>0</v>
      </c>
      <c r="AC164" s="185">
        <f>($E164*(1+$G164)^(AC$9-$E$88))*$F164*VMTCalc!AD23</f>
        <v>0</v>
      </c>
      <c r="AD164" s="185">
        <f>($E164*(1+$G164)^(AD$9-$E$88))*$F164*VMTCalc!AE23</f>
        <v>0</v>
      </c>
      <c r="AE164" s="185">
        <f>($E164*(1+$G164)^(AE$9-$E$88))*$F164*VMTCalc!AF23</f>
        <v>0</v>
      </c>
      <c r="AF164" s="185">
        <f>($E164*(1+$G164)^(AF$9-$E$88))*$F164*VMTCalc!AG23</f>
        <v>0</v>
      </c>
      <c r="AG164" s="185">
        <f>($E164*(1+$G164)^(AG$9-$E$88))*$F164*VMTCalc!AH23</f>
        <v>0</v>
      </c>
      <c r="AH164" s="185">
        <f>($E164*(1+$G164)^(AH$9-$E$88))*$F164*VMTCalc!AI23</f>
        <v>0</v>
      </c>
      <c r="AI164" s="185">
        <f>($E164*(1+$G164)^(AI$9-$E$88))*$F164*VMTCalc!AJ23</f>
        <v>0</v>
      </c>
      <c r="AJ164" s="185">
        <f>($E164*(1+$G164)^(AJ$9-$E$88))*$F164*VMTCalc!AK23</f>
        <v>0</v>
      </c>
      <c r="AK164" s="185">
        <f>($E164*(1+$G164)^(AK$9-$E$88))*$F164*VMTCalc!AL23</f>
        <v>0</v>
      </c>
      <c r="AL164" s="185">
        <f>($E164*(1+$G164)^(AL$9-$E$88))*$F164*VMTCalc!AM23</f>
        <v>0</v>
      </c>
      <c r="AM164" s="185">
        <f>($E164*(1+$G164)^(AM$9-$E$88))*$F164*VMTCalc!AN23</f>
        <v>0</v>
      </c>
      <c r="AN164" s="185">
        <f>($E164*(1+$G164)^(AN$9-$E$88))*$F164*VMTCalc!AO23</f>
        <v>0</v>
      </c>
      <c r="AO164" s="185">
        <f>($E164*(1+$G164)^(AO$9-$E$88))*$F164*VMTCalc!AP23</f>
        <v>0</v>
      </c>
      <c r="AP164" s="185">
        <f>($E164*(1+$G164)^(AP$9-$E$88))*$F164*VMTCalc!AQ23</f>
        <v>0</v>
      </c>
      <c r="AQ164" s="185">
        <f>($E164*(1+$G164)^(AQ$9-$E$88))*$F164*VMTCalc!AR23</f>
        <v>0</v>
      </c>
      <c r="AR164" s="185">
        <f>($E164*(1+$G164)^(AR$9-$E$88))*$F164*VMTCalc!AS23</f>
        <v>0</v>
      </c>
      <c r="AS164" s="185">
        <f>($E164*(1+$G164)^(AS$9-$E$88))*$F164*VMTCalc!AT23</f>
        <v>0</v>
      </c>
      <c r="AT164" s="185">
        <f>($E164*(1+$G164)^(AT$9-$E$88))*$F164*VMTCalc!AU23</f>
        <v>0</v>
      </c>
      <c r="AU164" s="185">
        <f>($E164*(1+$G164)^(AU$9-$E$88))*$F164*VMTCalc!AV23</f>
        <v>0</v>
      </c>
      <c r="AV164" s="185">
        <f>($E164*(1+$G164)^(AV$9-$E$88))*$F164*VMTCalc!AW23</f>
        <v>0</v>
      </c>
      <c r="AW164" s="185">
        <f>($E164*(1+$G164)^(AW$9-$E$88))*$F164*VMTCalc!AX23</f>
        <v>0</v>
      </c>
    </row>
    <row r="165" spans="1:49">
      <c r="A165" s="218" t="s">
        <v>198</v>
      </c>
      <c r="B165" s="767">
        <f t="shared" si="27"/>
        <v>890074</v>
      </c>
      <c r="C165" s="66" t="str">
        <f>INDEX(ProjectSummary!$C$6:$F$20,MATCH(B165,ProjectSummary!$C$6:$C$20,0),4)</f>
        <v>MONROE-ANSONVILLE ROAD</v>
      </c>
      <c r="D165" s="66"/>
      <c r="E165" s="498">
        <f>IFERROR(INDEX(HistoricalCrashData!$G$31:$G$39,MATCH(SafetyBenefitsCalc!$B182,HistoricalCrashData!$B$31:$B$39,0),1),0)</f>
        <v>0</v>
      </c>
      <c r="F165" s="499">
        <f>_xlfn.XLOOKUP(C165, ProjectSummary!$F$6:$F$20, ProjectSummary!$AE$6:$AE$20)</f>
        <v>0.42571999999999999</v>
      </c>
      <c r="G165" s="500">
        <f>_xlfn.XLOOKUP(C165, ProjectSummary!$F$6:$F$20, ProjectSummary!$S$6:$S$20)</f>
        <v>0</v>
      </c>
      <c r="H165" s="502">
        <f t="shared" si="26"/>
        <v>0</v>
      </c>
      <c r="I165" s="185">
        <f>($E165*(1+$G165)^(I$9-$E$88))*$F165*VMTCalc!J24</f>
        <v>0</v>
      </c>
      <c r="J165" s="185">
        <f>($E165*(1+$G165)^(J$9-$E$88))*$F165*VMTCalc!K24</f>
        <v>0</v>
      </c>
      <c r="K165" s="185">
        <f>($E165*(1+$G165)^(K$9-$E$88))*$F165*VMTCalc!L24</f>
        <v>0</v>
      </c>
      <c r="L165" s="185">
        <f>($E165*(1+$G165)^(L$9-$E$88))*$F165*VMTCalc!M24</f>
        <v>0</v>
      </c>
      <c r="M165" s="185">
        <f>($E165*(1+$G165)^(M$9-$E$88))*$F165*VMTCalc!N24</f>
        <v>0</v>
      </c>
      <c r="N165" s="185">
        <f>($E165*(1+$G165)^(N$9-$E$88))*$F165*VMTCalc!O24</f>
        <v>0</v>
      </c>
      <c r="O165" s="185">
        <f>($E165*(1+$G165)^(O$9-$E$88))*$F165*VMTCalc!P24</f>
        <v>0</v>
      </c>
      <c r="P165" s="185">
        <f>($E165*(1+$G165)^(P$9-$E$88))*$F165*VMTCalc!Q24</f>
        <v>0</v>
      </c>
      <c r="Q165" s="185">
        <f>($E165*(1+$G165)^(Q$9-$E$88))*$F165*VMTCalc!R24</f>
        <v>0</v>
      </c>
      <c r="R165" s="185">
        <f>($E165*(1+$G165)^(R$9-$E$88))*$F165*VMTCalc!S24</f>
        <v>0</v>
      </c>
      <c r="S165" s="185">
        <f>($E165*(1+$G165)^(S$9-$E$88))*$F165*VMTCalc!T24</f>
        <v>0</v>
      </c>
      <c r="T165" s="185">
        <f>($E165*(1+$G165)^(T$9-$E$88))*$F165*VMTCalc!U24</f>
        <v>0</v>
      </c>
      <c r="U165" s="185">
        <f>($E165*(1+$G165)^(U$9-$E$88))*$F165*VMTCalc!V24</f>
        <v>0</v>
      </c>
      <c r="V165" s="185">
        <f>($E165*(1+$G165)^(V$9-$E$88))*$F165*VMTCalc!W24</f>
        <v>0</v>
      </c>
      <c r="W165" s="185">
        <f>($E165*(1+$G165)^(W$9-$E$88))*$F165*VMTCalc!X24</f>
        <v>0</v>
      </c>
      <c r="X165" s="185">
        <f>($E165*(1+$G165)^(X$9-$E$88))*$F165*VMTCalc!Y24</f>
        <v>0</v>
      </c>
      <c r="Y165" s="185">
        <f>($E165*(1+$G165)^(Y$9-$E$88))*$F165*VMTCalc!Z24</f>
        <v>0</v>
      </c>
      <c r="Z165" s="185">
        <f>($E165*(1+$G165)^(Z$9-$E$88))*$F165*VMTCalc!AA24</f>
        <v>0</v>
      </c>
      <c r="AA165" s="185">
        <f>($E165*(1+$G165)^(AA$9-$E$88))*$F165*VMTCalc!AB24</f>
        <v>0</v>
      </c>
      <c r="AB165" s="185">
        <f>($E165*(1+$G165)^(AB$9-$E$88))*$F165*VMTCalc!AC24</f>
        <v>0</v>
      </c>
      <c r="AC165" s="185">
        <f>($E165*(1+$G165)^(AC$9-$E$88))*$F165*VMTCalc!AD24</f>
        <v>0</v>
      </c>
      <c r="AD165" s="185">
        <f>($E165*(1+$G165)^(AD$9-$E$88))*$F165*VMTCalc!AE24</f>
        <v>0</v>
      </c>
      <c r="AE165" s="185">
        <f>($E165*(1+$G165)^(AE$9-$E$88))*$F165*VMTCalc!AF24</f>
        <v>0</v>
      </c>
      <c r="AF165" s="185">
        <f>($E165*(1+$G165)^(AF$9-$E$88))*$F165*VMTCalc!AG24</f>
        <v>0</v>
      </c>
      <c r="AG165" s="185">
        <f>($E165*(1+$G165)^(AG$9-$E$88))*$F165*VMTCalc!AH24</f>
        <v>0</v>
      </c>
      <c r="AH165" s="185">
        <f>($E165*(1+$G165)^(AH$9-$E$88))*$F165*VMTCalc!AI24</f>
        <v>0</v>
      </c>
      <c r="AI165" s="185">
        <f>($E165*(1+$G165)^(AI$9-$E$88))*$F165*VMTCalc!AJ24</f>
        <v>0</v>
      </c>
      <c r="AJ165" s="185">
        <f>($E165*(1+$G165)^(AJ$9-$E$88))*$F165*VMTCalc!AK24</f>
        <v>0</v>
      </c>
      <c r="AK165" s="185">
        <f>($E165*(1+$G165)^(AK$9-$E$88))*$F165*VMTCalc!AL24</f>
        <v>0</v>
      </c>
      <c r="AL165" s="185">
        <f>($E165*(1+$G165)^(AL$9-$E$88))*$F165*VMTCalc!AM24</f>
        <v>0</v>
      </c>
      <c r="AM165" s="185">
        <f>($E165*(1+$G165)^(AM$9-$E$88))*$F165*VMTCalc!AN24</f>
        <v>0</v>
      </c>
      <c r="AN165" s="185">
        <f>($E165*(1+$G165)^(AN$9-$E$88))*$F165*VMTCalc!AO24</f>
        <v>0</v>
      </c>
      <c r="AO165" s="185">
        <f>($E165*(1+$G165)^(AO$9-$E$88))*$F165*VMTCalc!AP24</f>
        <v>0</v>
      </c>
      <c r="AP165" s="185">
        <f>($E165*(1+$G165)^(AP$9-$E$88))*$F165*VMTCalc!AQ24</f>
        <v>0</v>
      </c>
      <c r="AQ165" s="185">
        <f>($E165*(1+$G165)^(AQ$9-$E$88))*$F165*VMTCalc!AR24</f>
        <v>0</v>
      </c>
      <c r="AR165" s="185">
        <f>($E165*(1+$G165)^(AR$9-$E$88))*$F165*VMTCalc!AS24</f>
        <v>0</v>
      </c>
      <c r="AS165" s="185">
        <f>($E165*(1+$G165)^(AS$9-$E$88))*$F165*VMTCalc!AT24</f>
        <v>0</v>
      </c>
      <c r="AT165" s="185">
        <f>($E165*(1+$G165)^(AT$9-$E$88))*$F165*VMTCalc!AU24</f>
        <v>0</v>
      </c>
      <c r="AU165" s="185">
        <f>($E165*(1+$G165)^(AU$9-$E$88))*$F165*VMTCalc!AV24</f>
        <v>0</v>
      </c>
      <c r="AV165" s="185">
        <f>($E165*(1+$G165)^(AV$9-$E$88))*$F165*VMTCalc!AW24</f>
        <v>0</v>
      </c>
      <c r="AW165" s="185">
        <f>($E165*(1+$G165)^(AW$9-$E$88))*$F165*VMTCalc!AX24</f>
        <v>0</v>
      </c>
    </row>
    <row r="166" spans="1:49">
      <c r="A166" s="218" t="s">
        <v>198</v>
      </c>
      <c r="B166" s="767">
        <f t="shared" si="27"/>
        <v>890170</v>
      </c>
      <c r="C166" s="66" t="str">
        <f>INDEX(ProjectSummary!$C$6:$F$20,MATCH(B166,ProjectSummary!$C$6:$C$20,0),4)</f>
        <v>POTTERS ROAD</v>
      </c>
      <c r="D166" s="66"/>
      <c r="E166" s="498">
        <f>IFERROR(INDEX(HistoricalCrashData!$G$31:$G$39,MATCH(SafetyBenefitsCalc!$B183,HistoricalCrashData!$B$31:$B$39,0),1),0)</f>
        <v>0.2</v>
      </c>
      <c r="F166" s="499">
        <f>_xlfn.XLOOKUP(C166, ProjectSummary!$F$6:$F$20, ProjectSummary!$AE$6:$AE$20)</f>
        <v>0.5839399999999999</v>
      </c>
      <c r="G166" s="500">
        <f>_xlfn.XLOOKUP(C166, ProjectSummary!$F$6:$F$20, ProjectSummary!$S$6:$S$20)</f>
        <v>0</v>
      </c>
      <c r="H166" s="502">
        <f t="shared" si="26"/>
        <v>2.3357599999999992</v>
      </c>
      <c r="I166" s="185">
        <f>($E166*(1+$G166)^(I$9-$E$88))*$F166*VMTCalc!J25</f>
        <v>0</v>
      </c>
      <c r="J166" s="185">
        <f>($E166*(1+$G166)^(J$9-$E$88))*$F166*VMTCalc!K25</f>
        <v>0</v>
      </c>
      <c r="K166" s="185">
        <f>($E166*(1+$G166)^(K$9-$E$88))*$F166*VMTCalc!L25</f>
        <v>0</v>
      </c>
      <c r="L166" s="185">
        <f>($E166*(1+$G166)^(L$9-$E$88))*$F166*VMTCalc!M25</f>
        <v>0</v>
      </c>
      <c r="M166" s="185">
        <f>($E166*(1+$G166)^(M$9-$E$88))*$F166*VMTCalc!N25</f>
        <v>0</v>
      </c>
      <c r="N166" s="185">
        <f>($E166*(1+$G166)^(N$9-$E$88))*$F166*VMTCalc!O25</f>
        <v>0.11678799999999999</v>
      </c>
      <c r="O166" s="185">
        <f>($E166*(1+$G166)^(O$9-$E$88))*$F166*VMTCalc!P25</f>
        <v>0.11678799999999999</v>
      </c>
      <c r="P166" s="185">
        <f>($E166*(1+$G166)^(P$9-$E$88))*$F166*VMTCalc!Q25</f>
        <v>0.11678799999999999</v>
      </c>
      <c r="Q166" s="185">
        <f>($E166*(1+$G166)^(Q$9-$E$88))*$F166*VMTCalc!R25</f>
        <v>0.11678799999999999</v>
      </c>
      <c r="R166" s="185">
        <f>($E166*(1+$G166)^(R$9-$E$88))*$F166*VMTCalc!S25</f>
        <v>0.11678799999999999</v>
      </c>
      <c r="S166" s="185">
        <f>($E166*(1+$G166)^(S$9-$E$88))*$F166*VMTCalc!T25</f>
        <v>0.11678799999999999</v>
      </c>
      <c r="T166" s="185">
        <f>($E166*(1+$G166)^(T$9-$E$88))*$F166*VMTCalc!U25</f>
        <v>0.11678799999999999</v>
      </c>
      <c r="U166" s="185">
        <f>($E166*(1+$G166)^(U$9-$E$88))*$F166*VMTCalc!V25</f>
        <v>0.11678799999999999</v>
      </c>
      <c r="V166" s="185">
        <f>($E166*(1+$G166)^(V$9-$E$88))*$F166*VMTCalc!W25</f>
        <v>0.11678799999999999</v>
      </c>
      <c r="W166" s="185">
        <f>($E166*(1+$G166)^(W$9-$E$88))*$F166*VMTCalc!X25</f>
        <v>0.11678799999999999</v>
      </c>
      <c r="X166" s="185">
        <f>($E166*(1+$G166)^(X$9-$E$88))*$F166*VMTCalc!Y25</f>
        <v>0.11678799999999999</v>
      </c>
      <c r="Y166" s="185">
        <f>($E166*(1+$G166)^(Y$9-$E$88))*$F166*VMTCalc!Z25</f>
        <v>0.11678799999999999</v>
      </c>
      <c r="Z166" s="185">
        <f>($E166*(1+$G166)^(Z$9-$E$88))*$F166*VMTCalc!AA25</f>
        <v>0.11678799999999999</v>
      </c>
      <c r="AA166" s="185">
        <f>($E166*(1+$G166)^(AA$9-$E$88))*$F166*VMTCalc!AB25</f>
        <v>0.11678799999999999</v>
      </c>
      <c r="AB166" s="185">
        <f>($E166*(1+$G166)^(AB$9-$E$88))*$F166*VMTCalc!AC25</f>
        <v>0.11678799999999999</v>
      </c>
      <c r="AC166" s="185">
        <f>($E166*(1+$G166)^(AC$9-$E$88))*$F166*VMTCalc!AD25</f>
        <v>0.11678799999999999</v>
      </c>
      <c r="AD166" s="185">
        <f>($E166*(1+$G166)^(AD$9-$E$88))*$F166*VMTCalc!AE25</f>
        <v>0.11678799999999999</v>
      </c>
      <c r="AE166" s="185">
        <f>($E166*(1+$G166)^(AE$9-$E$88))*$F166*VMTCalc!AF25</f>
        <v>0.11678799999999999</v>
      </c>
      <c r="AF166" s="185">
        <f>($E166*(1+$G166)^(AF$9-$E$88))*$F166*VMTCalc!AG25</f>
        <v>0.11678799999999999</v>
      </c>
      <c r="AG166" s="185">
        <f>($E166*(1+$G166)^(AG$9-$E$88))*$F166*VMTCalc!AH25</f>
        <v>0.11678799999999999</v>
      </c>
      <c r="AH166" s="185">
        <f>($E166*(1+$G166)^(AH$9-$E$88))*$F166*VMTCalc!AI25</f>
        <v>0</v>
      </c>
      <c r="AI166" s="185">
        <f>($E166*(1+$G166)^(AI$9-$E$88))*$F166*VMTCalc!AJ25</f>
        <v>0</v>
      </c>
      <c r="AJ166" s="185">
        <f>($E166*(1+$G166)^(AJ$9-$E$88))*$F166*VMTCalc!AK25</f>
        <v>0</v>
      </c>
      <c r="AK166" s="185">
        <f>($E166*(1+$G166)^(AK$9-$E$88))*$F166*VMTCalc!AL25</f>
        <v>0</v>
      </c>
      <c r="AL166" s="185">
        <f>($E166*(1+$G166)^(AL$9-$E$88))*$F166*VMTCalc!AM25</f>
        <v>0</v>
      </c>
      <c r="AM166" s="185">
        <f>($E166*(1+$G166)^(AM$9-$E$88))*$F166*VMTCalc!AN25</f>
        <v>0</v>
      </c>
      <c r="AN166" s="185">
        <f>($E166*(1+$G166)^(AN$9-$E$88))*$F166*VMTCalc!AO25</f>
        <v>0</v>
      </c>
      <c r="AO166" s="185">
        <f>($E166*(1+$G166)^(AO$9-$E$88))*$F166*VMTCalc!AP25</f>
        <v>0</v>
      </c>
      <c r="AP166" s="185">
        <f>($E166*(1+$G166)^(AP$9-$E$88))*$F166*VMTCalc!AQ25</f>
        <v>0</v>
      </c>
      <c r="AQ166" s="185">
        <f>($E166*(1+$G166)^(AQ$9-$E$88))*$F166*VMTCalc!AR25</f>
        <v>0</v>
      </c>
      <c r="AR166" s="185">
        <f>($E166*(1+$G166)^(AR$9-$E$88))*$F166*VMTCalc!AS25</f>
        <v>0</v>
      </c>
      <c r="AS166" s="185">
        <f>($E166*(1+$G166)^(AS$9-$E$88))*$F166*VMTCalc!AT25</f>
        <v>0</v>
      </c>
      <c r="AT166" s="185">
        <f>($E166*(1+$G166)^(AT$9-$E$88))*$F166*VMTCalc!AU25</f>
        <v>0</v>
      </c>
      <c r="AU166" s="185">
        <f>($E166*(1+$G166)^(AU$9-$E$88))*$F166*VMTCalc!AV25</f>
        <v>0</v>
      </c>
      <c r="AV166" s="185">
        <f>($E166*(1+$G166)^(AV$9-$E$88))*$F166*VMTCalc!AW25</f>
        <v>0</v>
      </c>
      <c r="AW166" s="185">
        <f>($E166*(1+$G166)^(AW$9-$E$88))*$F166*VMTCalc!AX25</f>
        <v>0</v>
      </c>
    </row>
    <row r="167" spans="1:49">
      <c r="A167" s="218" t="s">
        <v>198</v>
      </c>
      <c r="B167" s="767">
        <f t="shared" si="27"/>
        <v>890312</v>
      </c>
      <c r="C167" s="66" t="str">
        <f>INDEX(ProjectSummary!$C$6:$F$20,MATCH(B167,ProjectSummary!$C$6:$C$20,0),4)</f>
        <v>SHANNON ROAD</v>
      </c>
      <c r="D167" s="66"/>
      <c r="E167" s="498">
        <f>IFERROR(INDEX(HistoricalCrashData!$G$31:$G$39,MATCH(SafetyBenefitsCalc!$B184,HistoricalCrashData!$B$31:$B$39,0),1),0)</f>
        <v>0</v>
      </c>
      <c r="F167" s="499">
        <f>_xlfn.XLOOKUP(C167, ProjectSummary!$F$6:$F$20, ProjectSummary!$AE$6:$AE$20)</f>
        <v>0.42571999999999999</v>
      </c>
      <c r="G167" s="500">
        <f>_xlfn.XLOOKUP(C167, ProjectSummary!$F$6:$F$20, ProjectSummary!$S$6:$S$20)</f>
        <v>0</v>
      </c>
      <c r="H167" s="502">
        <f t="shared" si="26"/>
        <v>0</v>
      </c>
      <c r="I167" s="185">
        <f>($E167*(1+$G167)^(I$9-$E$88))*$F167*VMTCalc!J26</f>
        <v>0</v>
      </c>
      <c r="J167" s="185">
        <f>($E167*(1+$G167)^(J$9-$E$88))*$F167*VMTCalc!K26</f>
        <v>0</v>
      </c>
      <c r="K167" s="185">
        <f>($E167*(1+$G167)^(K$9-$E$88))*$F167*VMTCalc!L26</f>
        <v>0</v>
      </c>
      <c r="L167" s="185">
        <f>($E167*(1+$G167)^(L$9-$E$88))*$F167*VMTCalc!M26</f>
        <v>0</v>
      </c>
      <c r="M167" s="185">
        <f>($E167*(1+$G167)^(M$9-$E$88))*$F167*VMTCalc!N26</f>
        <v>0</v>
      </c>
      <c r="N167" s="185">
        <f>($E167*(1+$G167)^(N$9-$E$88))*$F167*VMTCalc!O26</f>
        <v>0</v>
      </c>
      <c r="O167" s="185">
        <f>($E167*(1+$G167)^(O$9-$E$88))*$F167*VMTCalc!P26</f>
        <v>0</v>
      </c>
      <c r="P167" s="185">
        <f>($E167*(1+$G167)^(P$9-$E$88))*$F167*VMTCalc!Q26</f>
        <v>0</v>
      </c>
      <c r="Q167" s="185">
        <f>($E167*(1+$G167)^(Q$9-$E$88))*$F167*VMTCalc!R26</f>
        <v>0</v>
      </c>
      <c r="R167" s="185">
        <f>($E167*(1+$G167)^(R$9-$E$88))*$F167*VMTCalc!S26</f>
        <v>0</v>
      </c>
      <c r="S167" s="185">
        <f>($E167*(1+$G167)^(S$9-$E$88))*$F167*VMTCalc!T26</f>
        <v>0</v>
      </c>
      <c r="T167" s="185">
        <f>($E167*(1+$G167)^(T$9-$E$88))*$F167*VMTCalc!U26</f>
        <v>0</v>
      </c>
      <c r="U167" s="185">
        <f>($E167*(1+$G167)^(U$9-$E$88))*$F167*VMTCalc!V26</f>
        <v>0</v>
      </c>
      <c r="V167" s="185">
        <f>($E167*(1+$G167)^(V$9-$E$88))*$F167*VMTCalc!W26</f>
        <v>0</v>
      </c>
      <c r="W167" s="185">
        <f>($E167*(1+$G167)^(W$9-$E$88))*$F167*VMTCalc!X26</f>
        <v>0</v>
      </c>
      <c r="X167" s="185">
        <f>($E167*(1+$G167)^(X$9-$E$88))*$F167*VMTCalc!Y26</f>
        <v>0</v>
      </c>
      <c r="Y167" s="185">
        <f>($E167*(1+$G167)^(Y$9-$E$88))*$F167*VMTCalc!Z26</f>
        <v>0</v>
      </c>
      <c r="Z167" s="185">
        <f>($E167*(1+$G167)^(Z$9-$E$88))*$F167*VMTCalc!AA26</f>
        <v>0</v>
      </c>
      <c r="AA167" s="185">
        <f>($E167*(1+$G167)^(AA$9-$E$88))*$F167*VMTCalc!AB26</f>
        <v>0</v>
      </c>
      <c r="AB167" s="185">
        <f>($E167*(1+$G167)^(AB$9-$E$88))*$F167*VMTCalc!AC26</f>
        <v>0</v>
      </c>
      <c r="AC167" s="185">
        <f>($E167*(1+$G167)^(AC$9-$E$88))*$F167*VMTCalc!AD26</f>
        <v>0</v>
      </c>
      <c r="AD167" s="185">
        <f>($E167*(1+$G167)^(AD$9-$E$88))*$F167*VMTCalc!AE26</f>
        <v>0</v>
      </c>
      <c r="AE167" s="185">
        <f>($E167*(1+$G167)^(AE$9-$E$88))*$F167*VMTCalc!AF26</f>
        <v>0</v>
      </c>
      <c r="AF167" s="185">
        <f>($E167*(1+$G167)^(AF$9-$E$88))*$F167*VMTCalc!AG26</f>
        <v>0</v>
      </c>
      <c r="AG167" s="185">
        <f>($E167*(1+$G167)^(AG$9-$E$88))*$F167*VMTCalc!AH26</f>
        <v>0</v>
      </c>
      <c r="AH167" s="185">
        <f>($E167*(1+$G167)^(AH$9-$E$88))*$F167*VMTCalc!AI26</f>
        <v>0</v>
      </c>
      <c r="AI167" s="185">
        <f>($E167*(1+$G167)^(AI$9-$E$88))*$F167*VMTCalc!AJ26</f>
        <v>0</v>
      </c>
      <c r="AJ167" s="185">
        <f>($E167*(1+$G167)^(AJ$9-$E$88))*$F167*VMTCalc!AK26</f>
        <v>0</v>
      </c>
      <c r="AK167" s="185">
        <f>($E167*(1+$G167)^(AK$9-$E$88))*$F167*VMTCalc!AL26</f>
        <v>0</v>
      </c>
      <c r="AL167" s="185">
        <f>($E167*(1+$G167)^(AL$9-$E$88))*$F167*VMTCalc!AM26</f>
        <v>0</v>
      </c>
      <c r="AM167" s="185">
        <f>($E167*(1+$G167)^(AM$9-$E$88))*$F167*VMTCalc!AN26</f>
        <v>0</v>
      </c>
      <c r="AN167" s="185">
        <f>($E167*(1+$G167)^(AN$9-$E$88))*$F167*VMTCalc!AO26</f>
        <v>0</v>
      </c>
      <c r="AO167" s="185">
        <f>($E167*(1+$G167)^(AO$9-$E$88))*$F167*VMTCalc!AP26</f>
        <v>0</v>
      </c>
      <c r="AP167" s="185">
        <f>($E167*(1+$G167)^(AP$9-$E$88))*$F167*VMTCalc!AQ26</f>
        <v>0</v>
      </c>
      <c r="AQ167" s="185">
        <f>($E167*(1+$G167)^(AQ$9-$E$88))*$F167*VMTCalc!AR26</f>
        <v>0</v>
      </c>
      <c r="AR167" s="185">
        <f>($E167*(1+$G167)^(AR$9-$E$88))*$F167*VMTCalc!AS26</f>
        <v>0</v>
      </c>
      <c r="AS167" s="185">
        <f>($E167*(1+$G167)^(AS$9-$E$88))*$F167*VMTCalc!AT26</f>
        <v>0</v>
      </c>
      <c r="AT167" s="185">
        <f>($E167*(1+$G167)^(AT$9-$E$88))*$F167*VMTCalc!AU26</f>
        <v>0</v>
      </c>
      <c r="AU167" s="185">
        <f>($E167*(1+$G167)^(AU$9-$E$88))*$F167*VMTCalc!AV26</f>
        <v>0</v>
      </c>
      <c r="AV167" s="185">
        <f>($E167*(1+$G167)^(AV$9-$E$88))*$F167*VMTCalc!AW26</f>
        <v>0</v>
      </c>
      <c r="AW167" s="185">
        <f>($E167*(1+$G167)^(AW$9-$E$88))*$F167*VMTCalc!AX26</f>
        <v>0</v>
      </c>
    </row>
    <row r="168" spans="1:49">
      <c r="A168" s="218" t="s">
        <v>198</v>
      </c>
      <c r="B168" s="767">
        <f t="shared" si="27"/>
        <v>890144</v>
      </c>
      <c r="C168" s="66" t="str">
        <f>INDEX(ProjectSummary!$C$6:$F$20,MATCH(B168,ProjectSummary!$C$6:$C$20,0),4)</f>
        <v>STACK ROAD</v>
      </c>
      <c r="D168" s="66"/>
      <c r="E168" s="498">
        <f>IFERROR(INDEX(HistoricalCrashData!$G$31:$G$39,MATCH(SafetyBenefitsCalc!$B185,HistoricalCrashData!$B$31:$B$39,0),1),0)</f>
        <v>0.4</v>
      </c>
      <c r="F168" s="499">
        <f>_xlfn.XLOOKUP(C168, ProjectSummary!$F$6:$F$20, ProjectSummary!$AE$6:$AE$20)</f>
        <v>0.42571999999999999</v>
      </c>
      <c r="G168" s="500">
        <f>_xlfn.XLOOKUP(C168, ProjectSummary!$F$6:$F$20, ProjectSummary!$S$6:$S$20)</f>
        <v>0</v>
      </c>
      <c r="H168" s="502">
        <f t="shared" si="26"/>
        <v>3.4057600000000017</v>
      </c>
      <c r="I168" s="185">
        <f>($E168*(1+$G168)^(I$9-$E$88))*$F168*VMTCalc!J27</f>
        <v>0</v>
      </c>
      <c r="J168" s="185">
        <f>($E168*(1+$G168)^(J$9-$E$88))*$F168*VMTCalc!K27</f>
        <v>0</v>
      </c>
      <c r="K168" s="185">
        <f>($E168*(1+$G168)^(K$9-$E$88))*$F168*VMTCalc!L27</f>
        <v>0</v>
      </c>
      <c r="L168" s="185">
        <f>($E168*(1+$G168)^(L$9-$E$88))*$F168*VMTCalc!M27</f>
        <v>0</v>
      </c>
      <c r="M168" s="185">
        <f>($E168*(1+$G168)^(M$9-$E$88))*$F168*VMTCalc!N27</f>
        <v>0</v>
      </c>
      <c r="N168" s="185">
        <f>($E168*(1+$G168)^(N$9-$E$88))*$F168*VMTCalc!O27</f>
        <v>0.17028799999999999</v>
      </c>
      <c r="O168" s="185">
        <f>($E168*(1+$G168)^(O$9-$E$88))*$F168*VMTCalc!P27</f>
        <v>0.17028799999999999</v>
      </c>
      <c r="P168" s="185">
        <f>($E168*(1+$G168)^(P$9-$E$88))*$F168*VMTCalc!Q27</f>
        <v>0.17028799999999999</v>
      </c>
      <c r="Q168" s="185">
        <f>($E168*(1+$G168)^(Q$9-$E$88))*$F168*VMTCalc!R27</f>
        <v>0.17028799999999999</v>
      </c>
      <c r="R168" s="185">
        <f>($E168*(1+$G168)^(R$9-$E$88))*$F168*VMTCalc!S27</f>
        <v>0.17028799999999999</v>
      </c>
      <c r="S168" s="185">
        <f>($E168*(1+$G168)^(S$9-$E$88))*$F168*VMTCalc!T27</f>
        <v>0.17028799999999999</v>
      </c>
      <c r="T168" s="185">
        <f>($E168*(1+$G168)^(T$9-$E$88))*$F168*VMTCalc!U27</f>
        <v>0.17028799999999999</v>
      </c>
      <c r="U168" s="185">
        <f>($E168*(1+$G168)^(U$9-$E$88))*$F168*VMTCalc!V27</f>
        <v>0.17028799999999999</v>
      </c>
      <c r="V168" s="185">
        <f>($E168*(1+$G168)^(V$9-$E$88))*$F168*VMTCalc!W27</f>
        <v>0.17028799999999999</v>
      </c>
      <c r="W168" s="185">
        <f>($E168*(1+$G168)^(W$9-$E$88))*$F168*VMTCalc!X27</f>
        <v>0.17028799999999999</v>
      </c>
      <c r="X168" s="185">
        <f>($E168*(1+$G168)^(X$9-$E$88))*$F168*VMTCalc!Y27</f>
        <v>0.17028799999999999</v>
      </c>
      <c r="Y168" s="185">
        <f>($E168*(1+$G168)^(Y$9-$E$88))*$F168*VMTCalc!Z27</f>
        <v>0.17028799999999999</v>
      </c>
      <c r="Z168" s="185">
        <f>($E168*(1+$G168)^(Z$9-$E$88))*$F168*VMTCalc!AA27</f>
        <v>0.17028799999999999</v>
      </c>
      <c r="AA168" s="185">
        <f>($E168*(1+$G168)^(AA$9-$E$88))*$F168*VMTCalc!AB27</f>
        <v>0.17028799999999999</v>
      </c>
      <c r="AB168" s="185">
        <f>($E168*(1+$G168)^(AB$9-$E$88))*$F168*VMTCalc!AC27</f>
        <v>0.17028799999999999</v>
      </c>
      <c r="AC168" s="185">
        <f>($E168*(1+$G168)^(AC$9-$E$88))*$F168*VMTCalc!AD27</f>
        <v>0.17028799999999999</v>
      </c>
      <c r="AD168" s="185">
        <f>($E168*(1+$G168)^(AD$9-$E$88))*$F168*VMTCalc!AE27</f>
        <v>0.17028799999999999</v>
      </c>
      <c r="AE168" s="185">
        <f>($E168*(1+$G168)^(AE$9-$E$88))*$F168*VMTCalc!AF27</f>
        <v>0.17028799999999999</v>
      </c>
      <c r="AF168" s="185">
        <f>($E168*(1+$G168)^(AF$9-$E$88))*$F168*VMTCalc!AG27</f>
        <v>0.17028799999999999</v>
      </c>
      <c r="AG168" s="185">
        <f>($E168*(1+$G168)^(AG$9-$E$88))*$F168*VMTCalc!AH27</f>
        <v>0.17028799999999999</v>
      </c>
      <c r="AH168" s="185">
        <f>($E168*(1+$G168)^(AH$9-$E$88))*$F168*VMTCalc!AI27</f>
        <v>0</v>
      </c>
      <c r="AI168" s="185">
        <f>($E168*(1+$G168)^(AI$9-$E$88))*$F168*VMTCalc!AJ27</f>
        <v>0</v>
      </c>
      <c r="AJ168" s="185">
        <f>($E168*(1+$G168)^(AJ$9-$E$88))*$F168*VMTCalc!AK27</f>
        <v>0</v>
      </c>
      <c r="AK168" s="185">
        <f>($E168*(1+$G168)^(AK$9-$E$88))*$F168*VMTCalc!AL27</f>
        <v>0</v>
      </c>
      <c r="AL168" s="185">
        <f>($E168*(1+$G168)^(AL$9-$E$88))*$F168*VMTCalc!AM27</f>
        <v>0</v>
      </c>
      <c r="AM168" s="185">
        <f>($E168*(1+$G168)^(AM$9-$E$88))*$F168*VMTCalc!AN27</f>
        <v>0</v>
      </c>
      <c r="AN168" s="185">
        <f>($E168*(1+$G168)^(AN$9-$E$88))*$F168*VMTCalc!AO27</f>
        <v>0</v>
      </c>
      <c r="AO168" s="185">
        <f>($E168*(1+$G168)^(AO$9-$E$88))*$F168*VMTCalc!AP27</f>
        <v>0</v>
      </c>
      <c r="AP168" s="185">
        <f>($E168*(1+$G168)^(AP$9-$E$88))*$F168*VMTCalc!AQ27</f>
        <v>0</v>
      </c>
      <c r="AQ168" s="185">
        <f>($E168*(1+$G168)^(AQ$9-$E$88))*$F168*VMTCalc!AR27</f>
        <v>0</v>
      </c>
      <c r="AR168" s="185">
        <f>($E168*(1+$G168)^(AR$9-$E$88))*$F168*VMTCalc!AS27</f>
        <v>0</v>
      </c>
      <c r="AS168" s="185">
        <f>($E168*(1+$G168)^(AS$9-$E$88))*$F168*VMTCalc!AT27</f>
        <v>0</v>
      </c>
      <c r="AT168" s="185">
        <f>($E168*(1+$G168)^(AT$9-$E$88))*$F168*VMTCalc!AU27</f>
        <v>0</v>
      </c>
      <c r="AU168" s="185">
        <f>($E168*(1+$G168)^(AU$9-$E$88))*$F168*VMTCalc!AV27</f>
        <v>0</v>
      </c>
      <c r="AV168" s="185">
        <f>($E168*(1+$G168)^(AV$9-$E$88))*$F168*VMTCalc!AW27</f>
        <v>0</v>
      </c>
      <c r="AW168" s="185">
        <f>($E168*(1+$G168)^(AW$9-$E$88))*$F168*VMTCalc!AX27</f>
        <v>0</v>
      </c>
    </row>
    <row r="169" spans="1:49">
      <c r="A169" s="66">
        <v>1</v>
      </c>
      <c r="B169" s="767">
        <f t="shared" si="27"/>
        <v>890067</v>
      </c>
      <c r="C169" s="66" t="str">
        <f>INDEX(ProjectSummary!$C$6:$F$20,MATCH(B169,ProjectSummary!$C$6:$C$20,0),4)</f>
        <v>AUSTIN GROVE CHURCH ROAD</v>
      </c>
      <c r="D169" s="66"/>
      <c r="E169" s="498">
        <f>IFERROR(INDEX(HistoricalCrashData!$G$31:$G$39,MATCH(SafetyBenefitsCalc!$B186,HistoricalCrashData!$B$31:$B$39,0),1),0)</f>
        <v>0.4</v>
      </c>
      <c r="F169" s="499">
        <f>_xlfn.XLOOKUP(C169, ProjectSummary!$F$6:$F$20, ProjectSummary!$AE$6:$AE$20)</f>
        <v>0.42571999999999999</v>
      </c>
      <c r="G169" s="500">
        <f>_xlfn.XLOOKUP(C169, ProjectSummary!$F$6:$F$20, ProjectSummary!$S$6:$S$20)</f>
        <v>0</v>
      </c>
      <c r="H169" s="502">
        <f t="shared" si="26"/>
        <v>3.4057600000000017</v>
      </c>
      <c r="I169" s="185">
        <f>($E169*(1+$G169)^(I$9-$E$88))*$F169*VMTCalc!J28</f>
        <v>0</v>
      </c>
      <c r="J169" s="185">
        <f>($E169*(1+$G169)^(J$9-$E$88))*$F169*VMTCalc!K28</f>
        <v>0</v>
      </c>
      <c r="K169" s="185">
        <f>($E169*(1+$G169)^(K$9-$E$88))*$F169*VMTCalc!L28</f>
        <v>0</v>
      </c>
      <c r="L169" s="185">
        <f>($E169*(1+$G169)^(L$9-$E$88))*$F169*VMTCalc!M28</f>
        <v>0</v>
      </c>
      <c r="M169" s="185">
        <f>($E169*(1+$G169)^(M$9-$E$88))*$F169*VMTCalc!N28</f>
        <v>0</v>
      </c>
      <c r="N169" s="185">
        <f>($E169*(1+$G169)^(N$9-$E$88))*$F169*VMTCalc!O28</f>
        <v>0</v>
      </c>
      <c r="O169" s="185">
        <f>($E169*(1+$G169)^(O$9-$E$88))*$F169*VMTCalc!P28</f>
        <v>0.17028799999999999</v>
      </c>
      <c r="P169" s="185">
        <f>($E169*(1+$G169)^(P$9-$E$88))*$F169*VMTCalc!Q28</f>
        <v>0.17028799999999999</v>
      </c>
      <c r="Q169" s="185">
        <f>($E169*(1+$G169)^(Q$9-$E$88))*$F169*VMTCalc!R28</f>
        <v>0.17028799999999999</v>
      </c>
      <c r="R169" s="185">
        <f>($E169*(1+$G169)^(R$9-$E$88))*$F169*VMTCalc!S28</f>
        <v>0.17028799999999999</v>
      </c>
      <c r="S169" s="185">
        <f>($E169*(1+$G169)^(S$9-$E$88))*$F169*VMTCalc!T28</f>
        <v>0.17028799999999999</v>
      </c>
      <c r="T169" s="185">
        <f>($E169*(1+$G169)^(T$9-$E$88))*$F169*VMTCalc!U28</f>
        <v>0.17028799999999999</v>
      </c>
      <c r="U169" s="185">
        <f>($E169*(1+$G169)^(U$9-$E$88))*$F169*VMTCalc!V28</f>
        <v>0.17028799999999999</v>
      </c>
      <c r="V169" s="185">
        <f>($E169*(1+$G169)^(V$9-$E$88))*$F169*VMTCalc!W28</f>
        <v>0.17028799999999999</v>
      </c>
      <c r="W169" s="185">
        <f>($E169*(1+$G169)^(W$9-$E$88))*$F169*VMTCalc!X28</f>
        <v>0.17028799999999999</v>
      </c>
      <c r="X169" s="185">
        <f>($E169*(1+$G169)^(X$9-$E$88))*$F169*VMTCalc!Y28</f>
        <v>0.17028799999999999</v>
      </c>
      <c r="Y169" s="185">
        <f>($E169*(1+$G169)^(Y$9-$E$88))*$F169*VMTCalc!Z28</f>
        <v>0.17028799999999999</v>
      </c>
      <c r="Z169" s="185">
        <f>($E169*(1+$G169)^(Z$9-$E$88))*$F169*VMTCalc!AA28</f>
        <v>0.17028799999999999</v>
      </c>
      <c r="AA169" s="185">
        <f>($E169*(1+$G169)^(AA$9-$E$88))*$F169*VMTCalc!AB28</f>
        <v>0.17028799999999999</v>
      </c>
      <c r="AB169" s="185">
        <f>($E169*(1+$G169)^(AB$9-$E$88))*$F169*VMTCalc!AC28</f>
        <v>0.17028799999999999</v>
      </c>
      <c r="AC169" s="185">
        <f>($E169*(1+$G169)^(AC$9-$E$88))*$F169*VMTCalc!AD28</f>
        <v>0.17028799999999999</v>
      </c>
      <c r="AD169" s="185">
        <f>($E169*(1+$G169)^(AD$9-$E$88))*$F169*VMTCalc!AE28</f>
        <v>0.17028799999999999</v>
      </c>
      <c r="AE169" s="185">
        <f>($E169*(1+$G169)^(AE$9-$E$88))*$F169*VMTCalc!AF28</f>
        <v>0.17028799999999999</v>
      </c>
      <c r="AF169" s="185">
        <f>($E169*(1+$G169)^(AF$9-$E$88))*$F169*VMTCalc!AG28</f>
        <v>0.17028799999999999</v>
      </c>
      <c r="AG169" s="185">
        <f>($E169*(1+$G169)^(AG$9-$E$88))*$F169*VMTCalc!AH28</f>
        <v>0.17028799999999999</v>
      </c>
      <c r="AH169" s="185">
        <f>($E169*(1+$G169)^(AH$9-$E$88))*$F169*VMTCalc!AI28</f>
        <v>0.17028799999999999</v>
      </c>
      <c r="AI169" s="185">
        <f>($E169*(1+$G169)^(AI$9-$E$88))*$F169*VMTCalc!AJ28</f>
        <v>0</v>
      </c>
      <c r="AJ169" s="185">
        <f>($E169*(1+$G169)^(AJ$9-$E$88))*$F169*VMTCalc!AK28</f>
        <v>0</v>
      </c>
      <c r="AK169" s="185">
        <f>($E169*(1+$G169)^(AK$9-$E$88))*$F169*VMTCalc!AL28</f>
        <v>0</v>
      </c>
      <c r="AL169" s="185">
        <f>($E169*(1+$G169)^(AL$9-$E$88))*$F169*VMTCalc!AM28</f>
        <v>0</v>
      </c>
      <c r="AM169" s="185">
        <f>($E169*(1+$G169)^(AM$9-$E$88))*$F169*VMTCalc!AN28</f>
        <v>0</v>
      </c>
      <c r="AN169" s="185">
        <f>($E169*(1+$G169)^(AN$9-$E$88))*$F169*VMTCalc!AO28</f>
        <v>0</v>
      </c>
      <c r="AO169" s="185">
        <f>($E169*(1+$G169)^(AO$9-$E$88))*$F169*VMTCalc!AP28</f>
        <v>0</v>
      </c>
      <c r="AP169" s="185">
        <f>($E169*(1+$G169)^(AP$9-$E$88))*$F169*VMTCalc!AQ28</f>
        <v>0</v>
      </c>
      <c r="AQ169" s="185">
        <f>($E169*(1+$G169)^(AQ$9-$E$88))*$F169*VMTCalc!AR28</f>
        <v>0</v>
      </c>
      <c r="AR169" s="185">
        <f>($E169*(1+$G169)^(AR$9-$E$88))*$F169*VMTCalc!AS28</f>
        <v>0</v>
      </c>
      <c r="AS169" s="185">
        <f>($E169*(1+$G169)^(AS$9-$E$88))*$F169*VMTCalc!AT28</f>
        <v>0</v>
      </c>
      <c r="AT169" s="185">
        <f>($E169*(1+$G169)^(AT$9-$E$88))*$F169*VMTCalc!AU28</f>
        <v>0</v>
      </c>
      <c r="AU169" s="185">
        <f>($E169*(1+$G169)^(AU$9-$E$88))*$F169*VMTCalc!AV28</f>
        <v>0</v>
      </c>
      <c r="AV169" s="185">
        <f>($E169*(1+$G169)^(AV$9-$E$88))*$F169*VMTCalc!AW28</f>
        <v>0</v>
      </c>
      <c r="AW169" s="185">
        <f>($E169*(1+$G169)^(AW$9-$E$88))*$F169*VMTCalc!AX28</f>
        <v>0</v>
      </c>
    </row>
    <row r="170" spans="1:49">
      <c r="A170" s="66">
        <v>1</v>
      </c>
      <c r="B170" s="767">
        <f t="shared" si="27"/>
        <v>830012</v>
      </c>
      <c r="C170" s="66" t="str">
        <f>INDEX(ProjectSummary!$C$6:$F$20,MATCH(B170,ProjectSummary!$C$6:$C$20,0),4)</f>
        <v>MOUNTAIN CREEK ROAD</v>
      </c>
      <c r="D170" s="66"/>
      <c r="E170" s="498">
        <f>IFERROR(INDEX(HistoricalCrashData!$G$31:$G$39,MATCH(SafetyBenefitsCalc!$B187,HistoricalCrashData!$B$31:$B$39,0),1),0)</f>
        <v>1</v>
      </c>
      <c r="F170" s="499">
        <f>_xlfn.XLOOKUP(C170, ProjectSummary!$F$6:$F$20, ProjectSummary!$AE$6:$AE$20)</f>
        <v>0.42571999999999999</v>
      </c>
      <c r="G170" s="500">
        <f>_xlfn.XLOOKUP(C170, ProjectSummary!$F$6:$F$20, ProjectSummary!$S$6:$S$20)</f>
        <v>0</v>
      </c>
      <c r="H170" s="502">
        <f t="shared" si="26"/>
        <v>8.5144000000000002</v>
      </c>
      <c r="I170" s="185">
        <f>($E170*(1+$G170)^(I$9-$E$88))*$F170*VMTCalc!J29</f>
        <v>0</v>
      </c>
      <c r="J170" s="185">
        <f>($E170*(1+$G170)^(J$9-$E$88))*$F170*VMTCalc!K29</f>
        <v>0</v>
      </c>
      <c r="K170" s="185">
        <f>($E170*(1+$G170)^(K$9-$E$88))*$F170*VMTCalc!L29</f>
        <v>0</v>
      </c>
      <c r="L170" s="185">
        <f>($E170*(1+$G170)^(L$9-$E$88))*$F170*VMTCalc!M29</f>
        <v>0</v>
      </c>
      <c r="M170" s="185">
        <f>($E170*(1+$G170)^(M$9-$E$88))*$F170*VMTCalc!N29</f>
        <v>0</v>
      </c>
      <c r="N170" s="185">
        <f>($E170*(1+$G170)^(N$9-$E$88))*$F170*VMTCalc!O29</f>
        <v>0</v>
      </c>
      <c r="O170" s="185">
        <f>($E170*(1+$G170)^(O$9-$E$88))*$F170*VMTCalc!P29</f>
        <v>0.42571999999999999</v>
      </c>
      <c r="P170" s="185">
        <f>($E170*(1+$G170)^(P$9-$E$88))*$F170*VMTCalc!Q29</f>
        <v>0.42571999999999999</v>
      </c>
      <c r="Q170" s="185">
        <f>($E170*(1+$G170)^(Q$9-$E$88))*$F170*VMTCalc!R29</f>
        <v>0.42571999999999999</v>
      </c>
      <c r="R170" s="185">
        <f>($E170*(1+$G170)^(R$9-$E$88))*$F170*VMTCalc!S29</f>
        <v>0.42571999999999999</v>
      </c>
      <c r="S170" s="185">
        <f>($E170*(1+$G170)^(S$9-$E$88))*$F170*VMTCalc!T29</f>
        <v>0.42571999999999999</v>
      </c>
      <c r="T170" s="185">
        <f>($E170*(1+$G170)^(T$9-$E$88))*$F170*VMTCalc!U29</f>
        <v>0.42571999999999999</v>
      </c>
      <c r="U170" s="185">
        <f>($E170*(1+$G170)^(U$9-$E$88))*$F170*VMTCalc!V29</f>
        <v>0.42571999999999999</v>
      </c>
      <c r="V170" s="185">
        <f>($E170*(1+$G170)^(V$9-$E$88))*$F170*VMTCalc!W29</f>
        <v>0.42571999999999999</v>
      </c>
      <c r="W170" s="185">
        <f>($E170*(1+$G170)^(W$9-$E$88))*$F170*VMTCalc!X29</f>
        <v>0.42571999999999999</v>
      </c>
      <c r="X170" s="185">
        <f>($E170*(1+$G170)^(X$9-$E$88))*$F170*VMTCalc!Y29</f>
        <v>0.42571999999999999</v>
      </c>
      <c r="Y170" s="185">
        <f>($E170*(1+$G170)^(Y$9-$E$88))*$F170*VMTCalc!Z29</f>
        <v>0.42571999999999999</v>
      </c>
      <c r="Z170" s="185">
        <f>($E170*(1+$G170)^(Z$9-$E$88))*$F170*VMTCalc!AA29</f>
        <v>0.42571999999999999</v>
      </c>
      <c r="AA170" s="185">
        <f>($E170*(1+$G170)^(AA$9-$E$88))*$F170*VMTCalc!AB29</f>
        <v>0.42571999999999999</v>
      </c>
      <c r="AB170" s="185">
        <f>($E170*(1+$G170)^(AB$9-$E$88))*$F170*VMTCalc!AC29</f>
        <v>0.42571999999999999</v>
      </c>
      <c r="AC170" s="185">
        <f>($E170*(1+$G170)^(AC$9-$E$88))*$F170*VMTCalc!AD29</f>
        <v>0.42571999999999999</v>
      </c>
      <c r="AD170" s="185">
        <f>($E170*(1+$G170)^(AD$9-$E$88))*$F170*VMTCalc!AE29</f>
        <v>0.42571999999999999</v>
      </c>
      <c r="AE170" s="185">
        <f>($E170*(1+$G170)^(AE$9-$E$88))*$F170*VMTCalc!AF29</f>
        <v>0.42571999999999999</v>
      </c>
      <c r="AF170" s="185">
        <f>($E170*(1+$G170)^(AF$9-$E$88))*$F170*VMTCalc!AG29</f>
        <v>0.42571999999999999</v>
      </c>
      <c r="AG170" s="185">
        <f>($E170*(1+$G170)^(AG$9-$E$88))*$F170*VMTCalc!AH29</f>
        <v>0.42571999999999999</v>
      </c>
      <c r="AH170" s="185">
        <f>($E170*(1+$G170)^(AH$9-$E$88))*$F170*VMTCalc!AI29</f>
        <v>0.42571999999999999</v>
      </c>
      <c r="AI170" s="185">
        <f>($E170*(1+$G170)^(AI$9-$E$88))*$F170*VMTCalc!AJ29</f>
        <v>0</v>
      </c>
      <c r="AJ170" s="185">
        <f>($E170*(1+$G170)^(AJ$9-$E$88))*$F170*VMTCalc!AK29</f>
        <v>0</v>
      </c>
      <c r="AK170" s="185">
        <f>($E170*(1+$G170)^(AK$9-$E$88))*$F170*VMTCalc!AL29</f>
        <v>0</v>
      </c>
      <c r="AL170" s="185">
        <f>($E170*(1+$G170)^(AL$9-$E$88))*$F170*VMTCalc!AM29</f>
        <v>0</v>
      </c>
      <c r="AM170" s="185">
        <f>($E170*(1+$G170)^(AM$9-$E$88))*$F170*VMTCalc!AN29</f>
        <v>0</v>
      </c>
      <c r="AN170" s="185">
        <f>($E170*(1+$G170)^(AN$9-$E$88))*$F170*VMTCalc!AO29</f>
        <v>0</v>
      </c>
      <c r="AO170" s="185">
        <f>($E170*(1+$G170)^(AO$9-$E$88))*$F170*VMTCalc!AP29</f>
        <v>0</v>
      </c>
      <c r="AP170" s="185">
        <f>($E170*(1+$G170)^(AP$9-$E$88))*$F170*VMTCalc!AQ29</f>
        <v>0</v>
      </c>
      <c r="AQ170" s="185">
        <f>($E170*(1+$G170)^(AQ$9-$E$88))*$F170*VMTCalc!AR29</f>
        <v>0</v>
      </c>
      <c r="AR170" s="185">
        <f>($E170*(1+$G170)^(AR$9-$E$88))*$F170*VMTCalc!AS29</f>
        <v>0</v>
      </c>
      <c r="AS170" s="185">
        <f>($E170*(1+$G170)^(AS$9-$E$88))*$F170*VMTCalc!AT29</f>
        <v>0</v>
      </c>
      <c r="AT170" s="185">
        <f>($E170*(1+$G170)^(AT$9-$E$88))*$F170*VMTCalc!AU29</f>
        <v>0</v>
      </c>
      <c r="AU170" s="185">
        <f>($E170*(1+$G170)^(AU$9-$E$88))*$F170*VMTCalc!AV29</f>
        <v>0</v>
      </c>
      <c r="AV170" s="185">
        <f>($E170*(1+$G170)^(AV$9-$E$88))*$F170*VMTCalc!AW29</f>
        <v>0</v>
      </c>
      <c r="AW170" s="185">
        <f>($E170*(1+$G170)^(AW$9-$E$88))*$F170*VMTCalc!AX29</f>
        <v>0</v>
      </c>
    </row>
    <row r="171" spans="1:49">
      <c r="A171" s="66">
        <v>1</v>
      </c>
      <c r="B171" s="767">
        <f t="shared" si="27"/>
        <v>120050</v>
      </c>
      <c r="C171" s="66" t="str">
        <f>INDEX(ProjectSummary!$C$6:$F$20,MATCH(B171,ProjectSummary!$C$6:$C$20,0),4)</f>
        <v>PENNINGER ROAD</v>
      </c>
      <c r="D171" s="66"/>
      <c r="E171" s="498">
        <f>IFERROR(INDEX(HistoricalCrashData!$G$31:$G$39,MATCH(SafetyBenefitsCalc!$B188,HistoricalCrashData!$B$31:$B$39,0),1),0)</f>
        <v>0</v>
      </c>
      <c r="F171" s="499">
        <f>_xlfn.XLOOKUP(C171, ProjectSummary!$F$6:$F$20, ProjectSummary!$AE$6:$AE$20)</f>
        <v>0.42571999999999999</v>
      </c>
      <c r="G171" s="500">
        <f>_xlfn.XLOOKUP(C171, ProjectSummary!$F$6:$F$20, ProjectSummary!$S$6:$S$20)</f>
        <v>0</v>
      </c>
      <c r="H171" s="502">
        <f t="shared" si="26"/>
        <v>0</v>
      </c>
      <c r="I171" s="185">
        <f>($E171*(1+$G171)^(I$9-$E$88))*$F171*VMTCalc!J30</f>
        <v>0</v>
      </c>
      <c r="J171" s="185">
        <f>($E171*(1+$G171)^(J$9-$E$88))*$F171*VMTCalc!K30</f>
        <v>0</v>
      </c>
      <c r="K171" s="185">
        <f>($E171*(1+$G171)^(K$9-$E$88))*$F171*VMTCalc!L30</f>
        <v>0</v>
      </c>
      <c r="L171" s="185">
        <f>($E171*(1+$G171)^(L$9-$E$88))*$F171*VMTCalc!M30</f>
        <v>0</v>
      </c>
      <c r="M171" s="185">
        <f>($E171*(1+$G171)^(M$9-$E$88))*$F171*VMTCalc!N30</f>
        <v>0</v>
      </c>
      <c r="N171" s="185">
        <f>($E171*(1+$G171)^(N$9-$E$88))*$F171*VMTCalc!O30</f>
        <v>0</v>
      </c>
      <c r="O171" s="185">
        <f>($E171*(1+$G171)^(O$9-$E$88))*$F171*VMTCalc!P30</f>
        <v>0</v>
      </c>
      <c r="P171" s="185">
        <f>($E171*(1+$G171)^(P$9-$E$88))*$F171*VMTCalc!Q30</f>
        <v>0</v>
      </c>
      <c r="Q171" s="185">
        <f>($E171*(1+$G171)^(Q$9-$E$88))*$F171*VMTCalc!R30</f>
        <v>0</v>
      </c>
      <c r="R171" s="185">
        <f>($E171*(1+$G171)^(R$9-$E$88))*$F171*VMTCalc!S30</f>
        <v>0</v>
      </c>
      <c r="S171" s="185">
        <f>($E171*(1+$G171)^(S$9-$E$88))*$F171*VMTCalc!T30</f>
        <v>0</v>
      </c>
      <c r="T171" s="185">
        <f>($E171*(1+$G171)^(T$9-$E$88))*$F171*VMTCalc!U30</f>
        <v>0</v>
      </c>
      <c r="U171" s="185">
        <f>($E171*(1+$G171)^(U$9-$E$88))*$F171*VMTCalc!V30</f>
        <v>0</v>
      </c>
      <c r="V171" s="185">
        <f>($E171*(1+$G171)^(V$9-$E$88))*$F171*VMTCalc!W30</f>
        <v>0</v>
      </c>
      <c r="W171" s="185">
        <f>($E171*(1+$G171)^(W$9-$E$88))*$F171*VMTCalc!X30</f>
        <v>0</v>
      </c>
      <c r="X171" s="185">
        <f>($E171*(1+$G171)^(X$9-$E$88))*$F171*VMTCalc!Y30</f>
        <v>0</v>
      </c>
      <c r="Y171" s="185">
        <f>($E171*(1+$G171)^(Y$9-$E$88))*$F171*VMTCalc!Z30</f>
        <v>0</v>
      </c>
      <c r="Z171" s="185">
        <f>($E171*(1+$G171)^(Z$9-$E$88))*$F171*VMTCalc!AA30</f>
        <v>0</v>
      </c>
      <c r="AA171" s="185">
        <f>($E171*(1+$G171)^(AA$9-$E$88))*$F171*VMTCalc!AB30</f>
        <v>0</v>
      </c>
      <c r="AB171" s="185">
        <f>($E171*(1+$G171)^(AB$9-$E$88))*$F171*VMTCalc!AC30</f>
        <v>0</v>
      </c>
      <c r="AC171" s="185">
        <f>($E171*(1+$G171)^(AC$9-$E$88))*$F171*VMTCalc!AD30</f>
        <v>0</v>
      </c>
      <c r="AD171" s="185">
        <f>($E171*(1+$G171)^(AD$9-$E$88))*$F171*VMTCalc!AE30</f>
        <v>0</v>
      </c>
      <c r="AE171" s="185">
        <f>($E171*(1+$G171)^(AE$9-$E$88))*$F171*VMTCalc!AF30</f>
        <v>0</v>
      </c>
      <c r="AF171" s="185">
        <f>($E171*(1+$G171)^(AF$9-$E$88))*$F171*VMTCalc!AG30</f>
        <v>0</v>
      </c>
      <c r="AG171" s="185">
        <f>($E171*(1+$G171)^(AG$9-$E$88))*$F171*VMTCalc!AH30</f>
        <v>0</v>
      </c>
      <c r="AH171" s="185">
        <f>($E171*(1+$G171)^(AH$9-$E$88))*$F171*VMTCalc!AI30</f>
        <v>0</v>
      </c>
      <c r="AI171" s="185">
        <f>($E171*(1+$G171)^(AI$9-$E$88))*$F171*VMTCalc!AJ30</f>
        <v>0</v>
      </c>
      <c r="AJ171" s="185">
        <f>($E171*(1+$G171)^(AJ$9-$E$88))*$F171*VMTCalc!AK30</f>
        <v>0</v>
      </c>
      <c r="AK171" s="185">
        <f>($E171*(1+$G171)^(AK$9-$E$88))*$F171*VMTCalc!AL30</f>
        <v>0</v>
      </c>
      <c r="AL171" s="185">
        <f>($E171*(1+$G171)^(AL$9-$E$88))*$F171*VMTCalc!AM30</f>
        <v>0</v>
      </c>
      <c r="AM171" s="185">
        <f>($E171*(1+$G171)^(AM$9-$E$88))*$F171*VMTCalc!AN30</f>
        <v>0</v>
      </c>
      <c r="AN171" s="185">
        <f>($E171*(1+$G171)^(AN$9-$E$88))*$F171*VMTCalc!AO30</f>
        <v>0</v>
      </c>
      <c r="AO171" s="185">
        <f>($E171*(1+$G171)^(AO$9-$E$88))*$F171*VMTCalc!AP30</f>
        <v>0</v>
      </c>
      <c r="AP171" s="185">
        <f>($E171*(1+$G171)^(AP$9-$E$88))*$F171*VMTCalc!AQ30</f>
        <v>0</v>
      </c>
      <c r="AQ171" s="185">
        <f>($E171*(1+$G171)^(AQ$9-$E$88))*$F171*VMTCalc!AR30</f>
        <v>0</v>
      </c>
      <c r="AR171" s="185">
        <f>($E171*(1+$G171)^(AR$9-$E$88))*$F171*VMTCalc!AS30</f>
        <v>0</v>
      </c>
      <c r="AS171" s="185">
        <f>($E171*(1+$G171)^(AS$9-$E$88))*$F171*VMTCalc!AT30</f>
        <v>0</v>
      </c>
      <c r="AT171" s="185">
        <f>($E171*(1+$G171)^(AT$9-$E$88))*$F171*VMTCalc!AU30</f>
        <v>0</v>
      </c>
      <c r="AU171" s="185">
        <f>($E171*(1+$G171)^(AU$9-$E$88))*$F171*VMTCalc!AV30</f>
        <v>0</v>
      </c>
      <c r="AV171" s="185">
        <f>($E171*(1+$G171)^(AV$9-$E$88))*$F171*VMTCalc!AW30</f>
        <v>0</v>
      </c>
      <c r="AW171" s="185">
        <f>($E171*(1+$G171)^(AW$9-$E$88))*$F171*VMTCalc!AX30</f>
        <v>0</v>
      </c>
    </row>
    <row r="172" spans="1:49">
      <c r="A172" s="66">
        <v>1</v>
      </c>
      <c r="B172" s="767">
        <f t="shared" si="27"/>
        <v>590060</v>
      </c>
      <c r="C172" s="66" t="str">
        <f>INDEX(ProjectSummary!$C$6:$F$20,MATCH(B172,ProjectSummary!$C$6:$C$20,0),4)</f>
        <v>ROBINSON CHURCH ROAD</v>
      </c>
      <c r="D172" s="66"/>
      <c r="E172" s="498">
        <f>IFERROR(INDEX(HistoricalCrashData!$G$31:$G$39,MATCH(SafetyBenefitsCalc!$B189,HistoricalCrashData!$B$31:$B$39,0),1),0)</f>
        <v>0.2</v>
      </c>
      <c r="F172" s="499">
        <f>_xlfn.XLOOKUP(C172, ProjectSummary!$F$6:$F$20, ProjectSummary!$AE$6:$AE$20)</f>
        <v>0.42571999999999999</v>
      </c>
      <c r="G172" s="500">
        <f>_xlfn.XLOOKUP(C172, ProjectSummary!$F$6:$F$20, ProjectSummary!$S$6:$S$20)</f>
        <v>0</v>
      </c>
      <c r="H172" s="502">
        <f t="shared" si="26"/>
        <v>1.7028800000000008</v>
      </c>
      <c r="I172" s="185">
        <f>($E172*(1+$G172)^(I$9-$E$88))*$F172*VMTCalc!J31</f>
        <v>0</v>
      </c>
      <c r="J172" s="185">
        <f>($E172*(1+$G172)^(J$9-$E$88))*$F172*VMTCalc!K31</f>
        <v>0</v>
      </c>
      <c r="K172" s="185">
        <f>($E172*(1+$G172)^(K$9-$E$88))*$F172*VMTCalc!L31</f>
        <v>0</v>
      </c>
      <c r="L172" s="185">
        <f>($E172*(1+$G172)^(L$9-$E$88))*$F172*VMTCalc!M31</f>
        <v>0</v>
      </c>
      <c r="M172" s="185">
        <f>($E172*(1+$G172)^(M$9-$E$88))*$F172*VMTCalc!N31</f>
        <v>0</v>
      </c>
      <c r="N172" s="185">
        <f>($E172*(1+$G172)^(N$9-$E$88))*$F172*VMTCalc!O31</f>
        <v>0</v>
      </c>
      <c r="O172" s="185">
        <f>($E172*(1+$G172)^(O$9-$E$88))*$F172*VMTCalc!P31</f>
        <v>8.5143999999999997E-2</v>
      </c>
      <c r="P172" s="185">
        <f>($E172*(1+$G172)^(P$9-$E$88))*$F172*VMTCalc!Q31</f>
        <v>8.5143999999999997E-2</v>
      </c>
      <c r="Q172" s="185">
        <f>($E172*(1+$G172)^(Q$9-$E$88))*$F172*VMTCalc!R31</f>
        <v>8.5143999999999997E-2</v>
      </c>
      <c r="R172" s="185">
        <f>($E172*(1+$G172)^(R$9-$E$88))*$F172*VMTCalc!S31</f>
        <v>8.5143999999999997E-2</v>
      </c>
      <c r="S172" s="185">
        <f>($E172*(1+$G172)^(S$9-$E$88))*$F172*VMTCalc!T31</f>
        <v>8.5143999999999997E-2</v>
      </c>
      <c r="T172" s="185">
        <f>($E172*(1+$G172)^(T$9-$E$88))*$F172*VMTCalc!U31</f>
        <v>8.5143999999999997E-2</v>
      </c>
      <c r="U172" s="185">
        <f>($E172*(1+$G172)^(U$9-$E$88))*$F172*VMTCalc!V31</f>
        <v>8.5143999999999997E-2</v>
      </c>
      <c r="V172" s="185">
        <f>($E172*(1+$G172)^(V$9-$E$88))*$F172*VMTCalc!W31</f>
        <v>8.5143999999999997E-2</v>
      </c>
      <c r="W172" s="185">
        <f>($E172*(1+$G172)^(W$9-$E$88))*$F172*VMTCalc!X31</f>
        <v>8.5143999999999997E-2</v>
      </c>
      <c r="X172" s="185">
        <f>($E172*(1+$G172)^(X$9-$E$88))*$F172*VMTCalc!Y31</f>
        <v>8.5143999999999997E-2</v>
      </c>
      <c r="Y172" s="185">
        <f>($E172*(1+$G172)^(Y$9-$E$88))*$F172*VMTCalc!Z31</f>
        <v>8.5143999999999997E-2</v>
      </c>
      <c r="Z172" s="185">
        <f>($E172*(1+$G172)^(Z$9-$E$88))*$F172*VMTCalc!AA31</f>
        <v>8.5143999999999997E-2</v>
      </c>
      <c r="AA172" s="185">
        <f>($E172*(1+$G172)^(AA$9-$E$88))*$F172*VMTCalc!AB31</f>
        <v>8.5143999999999997E-2</v>
      </c>
      <c r="AB172" s="185">
        <f>($E172*(1+$G172)^(AB$9-$E$88))*$F172*VMTCalc!AC31</f>
        <v>8.5143999999999997E-2</v>
      </c>
      <c r="AC172" s="185">
        <f>($E172*(1+$G172)^(AC$9-$E$88))*$F172*VMTCalc!AD31</f>
        <v>8.5143999999999997E-2</v>
      </c>
      <c r="AD172" s="185">
        <f>($E172*(1+$G172)^(AD$9-$E$88))*$F172*VMTCalc!AE31</f>
        <v>8.5143999999999997E-2</v>
      </c>
      <c r="AE172" s="185">
        <f>($E172*(1+$G172)^(AE$9-$E$88))*$F172*VMTCalc!AF31</f>
        <v>8.5143999999999997E-2</v>
      </c>
      <c r="AF172" s="185">
        <f>($E172*(1+$G172)^(AF$9-$E$88))*$F172*VMTCalc!AG31</f>
        <v>8.5143999999999997E-2</v>
      </c>
      <c r="AG172" s="185">
        <f>($E172*(1+$G172)^(AG$9-$E$88))*$F172*VMTCalc!AH31</f>
        <v>8.5143999999999997E-2</v>
      </c>
      <c r="AH172" s="185">
        <f>($E172*(1+$G172)^(AH$9-$E$88))*$F172*VMTCalc!AI31</f>
        <v>8.5143999999999997E-2</v>
      </c>
      <c r="AI172" s="185">
        <f>($E172*(1+$G172)^(AI$9-$E$88))*$F172*VMTCalc!AJ31</f>
        <v>0</v>
      </c>
      <c r="AJ172" s="185">
        <f>($E172*(1+$G172)^(AJ$9-$E$88))*$F172*VMTCalc!AK31</f>
        <v>0</v>
      </c>
      <c r="AK172" s="185">
        <f>($E172*(1+$G172)^(AK$9-$E$88))*$F172*VMTCalc!AL31</f>
        <v>0</v>
      </c>
      <c r="AL172" s="185">
        <f>($E172*(1+$G172)^(AL$9-$E$88))*$F172*VMTCalc!AM31</f>
        <v>0</v>
      </c>
      <c r="AM172" s="185">
        <f>($E172*(1+$G172)^(AM$9-$E$88))*$F172*VMTCalc!AN31</f>
        <v>0</v>
      </c>
      <c r="AN172" s="185">
        <f>($E172*(1+$G172)^(AN$9-$E$88))*$F172*VMTCalc!AO31</f>
        <v>0</v>
      </c>
      <c r="AO172" s="185">
        <f>($E172*(1+$G172)^(AO$9-$E$88))*$F172*VMTCalc!AP31</f>
        <v>0</v>
      </c>
      <c r="AP172" s="185">
        <f>($E172*(1+$G172)^(AP$9-$E$88))*$F172*VMTCalc!AQ31</f>
        <v>0</v>
      </c>
      <c r="AQ172" s="185">
        <f>($E172*(1+$G172)^(AQ$9-$E$88))*$F172*VMTCalc!AR31</f>
        <v>0</v>
      </c>
      <c r="AR172" s="185">
        <f>($E172*(1+$G172)^(AR$9-$E$88))*$F172*VMTCalc!AS31</f>
        <v>0</v>
      </c>
      <c r="AS172" s="185">
        <f>($E172*(1+$G172)^(AS$9-$E$88))*$F172*VMTCalc!AT31</f>
        <v>0</v>
      </c>
      <c r="AT172" s="185">
        <f>($E172*(1+$G172)^(AT$9-$E$88))*$F172*VMTCalc!AU31</f>
        <v>0</v>
      </c>
      <c r="AU172" s="185">
        <f>($E172*(1+$G172)^(AU$9-$E$88))*$F172*VMTCalc!AV31</f>
        <v>0</v>
      </c>
      <c r="AV172" s="185">
        <f>($E172*(1+$G172)^(AV$9-$E$88))*$F172*VMTCalc!AW31</f>
        <v>0</v>
      </c>
      <c r="AW172" s="185">
        <f>($E172*(1+$G172)^(AW$9-$E$88))*$F172*VMTCalc!AX31</f>
        <v>0</v>
      </c>
    </row>
    <row r="173" spans="1:49">
      <c r="C173" s="142"/>
      <c r="D173" s="142"/>
      <c r="E173" s="203"/>
      <c r="F173" s="76"/>
      <c r="G173" s="76"/>
      <c r="H173" s="201"/>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row>
    <row r="174" spans="1:49" s="187" customFormat="1" ht="30">
      <c r="A174" s="873" t="s">
        <v>203</v>
      </c>
      <c r="B174" s="4" t="s">
        <v>120</v>
      </c>
      <c r="C174" s="4" t="s">
        <v>288</v>
      </c>
      <c r="D174" s="180"/>
      <c r="E174" s="6" t="s">
        <v>289</v>
      </c>
      <c r="F174" s="6" t="s">
        <v>290</v>
      </c>
      <c r="G174" s="6"/>
      <c r="H174" s="183">
        <f>SUM(I174:AW174)</f>
        <v>30.21472000000001</v>
      </c>
      <c r="I174" s="187">
        <f>SUM(I175:I189)</f>
        <v>0</v>
      </c>
      <c r="J174" s="187">
        <f t="shared" ref="J174:AW174" si="28">SUM(J175:J189)</f>
        <v>0</v>
      </c>
      <c r="K174" s="187">
        <f t="shared" si="28"/>
        <v>0</v>
      </c>
      <c r="L174" s="187">
        <f t="shared" si="28"/>
        <v>0</v>
      </c>
      <c r="M174" s="187">
        <f t="shared" si="28"/>
        <v>0</v>
      </c>
      <c r="N174" s="187">
        <f t="shared" si="28"/>
        <v>0.82958399999999999</v>
      </c>
      <c r="O174" s="187">
        <f t="shared" si="28"/>
        <v>1.5107360000000001</v>
      </c>
      <c r="P174" s="187">
        <f t="shared" si="28"/>
        <v>1.5107360000000001</v>
      </c>
      <c r="Q174" s="187">
        <f t="shared" si="28"/>
        <v>1.5107360000000001</v>
      </c>
      <c r="R174" s="187">
        <f t="shared" si="28"/>
        <v>1.5107360000000001</v>
      </c>
      <c r="S174" s="187">
        <f t="shared" si="28"/>
        <v>1.5107360000000001</v>
      </c>
      <c r="T174" s="187">
        <f t="shared" si="28"/>
        <v>1.5107360000000001</v>
      </c>
      <c r="U174" s="187">
        <f t="shared" si="28"/>
        <v>1.5107360000000001</v>
      </c>
      <c r="V174" s="187">
        <f t="shared" si="28"/>
        <v>1.5107360000000001</v>
      </c>
      <c r="W174" s="187">
        <f t="shared" si="28"/>
        <v>1.5107360000000001</v>
      </c>
      <c r="X174" s="187">
        <f t="shared" si="28"/>
        <v>1.5107360000000001</v>
      </c>
      <c r="Y174" s="187">
        <f t="shared" si="28"/>
        <v>1.5107360000000001</v>
      </c>
      <c r="Z174" s="187">
        <f t="shared" si="28"/>
        <v>1.5107360000000001</v>
      </c>
      <c r="AA174" s="187">
        <f t="shared" si="28"/>
        <v>1.5107360000000001</v>
      </c>
      <c r="AB174" s="187">
        <f t="shared" si="28"/>
        <v>1.5107360000000001</v>
      </c>
      <c r="AC174" s="187">
        <f t="shared" si="28"/>
        <v>1.5107360000000001</v>
      </c>
      <c r="AD174" s="187">
        <f t="shared" si="28"/>
        <v>1.5107360000000001</v>
      </c>
      <c r="AE174" s="187">
        <f t="shared" si="28"/>
        <v>1.5107360000000001</v>
      </c>
      <c r="AF174" s="187">
        <f t="shared" si="28"/>
        <v>1.5107360000000001</v>
      </c>
      <c r="AG174" s="187">
        <f t="shared" si="28"/>
        <v>1.5107360000000001</v>
      </c>
      <c r="AH174" s="187">
        <f t="shared" si="28"/>
        <v>0.68115199999999998</v>
      </c>
      <c r="AI174" s="187">
        <f t="shared" si="28"/>
        <v>0</v>
      </c>
      <c r="AJ174" s="187">
        <f t="shared" si="28"/>
        <v>0</v>
      </c>
      <c r="AK174" s="187">
        <f t="shared" si="28"/>
        <v>0</v>
      </c>
      <c r="AL174" s="187">
        <f t="shared" si="28"/>
        <v>0</v>
      </c>
      <c r="AM174" s="187">
        <f t="shared" si="28"/>
        <v>0</v>
      </c>
      <c r="AN174" s="187">
        <f t="shared" si="28"/>
        <v>0</v>
      </c>
      <c r="AO174" s="187">
        <f t="shared" si="28"/>
        <v>0</v>
      </c>
      <c r="AP174" s="187">
        <f t="shared" si="28"/>
        <v>0</v>
      </c>
      <c r="AQ174" s="187">
        <f t="shared" si="28"/>
        <v>0</v>
      </c>
      <c r="AR174" s="187">
        <f t="shared" si="28"/>
        <v>0</v>
      </c>
      <c r="AS174" s="187">
        <f t="shared" si="28"/>
        <v>0</v>
      </c>
      <c r="AT174" s="187">
        <f t="shared" si="28"/>
        <v>0</v>
      </c>
      <c r="AU174" s="187">
        <f t="shared" si="28"/>
        <v>0</v>
      </c>
      <c r="AV174" s="187">
        <f t="shared" si="28"/>
        <v>0</v>
      </c>
      <c r="AW174" s="187">
        <f t="shared" si="28"/>
        <v>0</v>
      </c>
    </row>
    <row r="175" spans="1:49">
      <c r="A175" s="218" t="s">
        <v>198</v>
      </c>
      <c r="B175" s="767" t="str">
        <f>B158</f>
        <v>030161</v>
      </c>
      <c r="C175" s="66" t="str">
        <f>INDEX(ProjectSummary!$C$6:$F$20,MATCH(B175,ProjectSummary!$C$6:$C$20,0),4)</f>
        <v>LOCKHART ROAD</v>
      </c>
      <c r="D175" s="66"/>
      <c r="E175" s="498">
        <f>IFERROR(INDEX(HistoricalCrashData!$H$31:$H$39,MATCH(SafetyBenefitsCalc!$B175,HistoricalCrashData!$B$31:$B$39,0),1),0)</f>
        <v>0.2</v>
      </c>
      <c r="F175" s="501">
        <f>HistoricalCrashData!$J$31</f>
        <v>1</v>
      </c>
      <c r="G175" s="219"/>
      <c r="H175" s="175">
        <f t="shared" si="16"/>
        <v>1.7028800000000008</v>
      </c>
      <c r="I175" s="185">
        <f>($E175*(1+$G158)^(I$9-$E$88))*$F158*$F$175*VMTCalc!J17</f>
        <v>0</v>
      </c>
      <c r="J175" s="185">
        <f>($E175*(1+$G158)^(J$9-$E$88))*$F158*$F$175*VMTCalc!K17</f>
        <v>0</v>
      </c>
      <c r="K175" s="185">
        <f>($E175*(1+$G158)^(K$9-$E$88))*$F158*$F$175*VMTCalc!L17</f>
        <v>0</v>
      </c>
      <c r="L175" s="185">
        <f>($E175*(1+$G158)^(L$9-$E$88))*$F158*$F$175*VMTCalc!M17</f>
        <v>0</v>
      </c>
      <c r="M175" s="185">
        <f>($E175*(1+$G158)^(M$9-$E$88))*$F158*$F$175*VMTCalc!N17</f>
        <v>0</v>
      </c>
      <c r="N175" s="185">
        <f>($E175*(1+$G158)^(N$9-$E$88))*$F158*$F$175*VMTCalc!O17</f>
        <v>8.5143999999999997E-2</v>
      </c>
      <c r="O175" s="185">
        <f>($E175*(1+$G158)^(O$9-$E$88))*$F158*$F$175*VMTCalc!P17</f>
        <v>8.5143999999999997E-2</v>
      </c>
      <c r="P175" s="185">
        <f>($E175*(1+$G158)^(P$9-$E$88))*$F158*$F$175*VMTCalc!Q17</f>
        <v>8.5143999999999997E-2</v>
      </c>
      <c r="Q175" s="185">
        <f>($E175*(1+$G158)^(Q$9-$E$88))*$F158*$F$175*VMTCalc!R17</f>
        <v>8.5143999999999997E-2</v>
      </c>
      <c r="R175" s="185">
        <f>($E175*(1+$G158)^(R$9-$E$88))*$F158*$F$175*VMTCalc!S17</f>
        <v>8.5143999999999997E-2</v>
      </c>
      <c r="S175" s="185">
        <f>($E175*(1+$G158)^(S$9-$E$88))*$F158*$F$175*VMTCalc!T17</f>
        <v>8.5143999999999997E-2</v>
      </c>
      <c r="T175" s="185">
        <f>($E175*(1+$G158)^(T$9-$E$88))*$F158*$F$175*VMTCalc!U17</f>
        <v>8.5143999999999997E-2</v>
      </c>
      <c r="U175" s="185">
        <f>($E175*(1+$G158)^(U$9-$E$88))*$F158*$F$175*VMTCalc!V17</f>
        <v>8.5143999999999997E-2</v>
      </c>
      <c r="V175" s="185">
        <f>($E175*(1+$G158)^(V$9-$E$88))*$F158*$F$175*VMTCalc!W17</f>
        <v>8.5143999999999997E-2</v>
      </c>
      <c r="W175" s="185">
        <f>($E175*(1+$G158)^(W$9-$E$88))*$F158*$F$175*VMTCalc!X17</f>
        <v>8.5143999999999997E-2</v>
      </c>
      <c r="X175" s="185">
        <f>($E175*(1+$G158)^(X$9-$E$88))*$F158*$F$175*VMTCalc!Y17</f>
        <v>8.5143999999999997E-2</v>
      </c>
      <c r="Y175" s="185">
        <f>($E175*(1+$G158)^(Y$9-$E$88))*$F158*$F$175*VMTCalc!Z17</f>
        <v>8.5143999999999997E-2</v>
      </c>
      <c r="Z175" s="185">
        <f>($E175*(1+$G158)^(Z$9-$E$88))*$F158*$F$175*VMTCalc!AA17</f>
        <v>8.5143999999999997E-2</v>
      </c>
      <c r="AA175" s="185">
        <f>($E175*(1+$G158)^(AA$9-$E$88))*$F158*$F$175*VMTCalc!AB17</f>
        <v>8.5143999999999997E-2</v>
      </c>
      <c r="AB175" s="185">
        <f>($E175*(1+$G158)^(AB$9-$E$88))*$F158*$F$175*VMTCalc!AC17</f>
        <v>8.5143999999999997E-2</v>
      </c>
      <c r="AC175" s="185">
        <f>($E175*(1+$G158)^(AC$9-$E$88))*$F158*$F$175*VMTCalc!AD17</f>
        <v>8.5143999999999997E-2</v>
      </c>
      <c r="AD175" s="185">
        <f>($E175*(1+$G158)^(AD$9-$E$88))*$F158*$F$175*VMTCalc!AE17</f>
        <v>8.5143999999999997E-2</v>
      </c>
      <c r="AE175" s="185">
        <f>($E175*(1+$G158)^(AE$9-$E$88))*$F158*$F$175*VMTCalc!AF17</f>
        <v>8.5143999999999997E-2</v>
      </c>
      <c r="AF175" s="185">
        <f>($E175*(1+$G158)^(AF$9-$E$88))*$F158*$F$175*VMTCalc!AG17</f>
        <v>8.5143999999999997E-2</v>
      </c>
      <c r="AG175" s="185">
        <f>($E175*(1+$G158)^(AG$9-$E$88))*$F158*$F$175*VMTCalc!AH17</f>
        <v>8.5143999999999997E-2</v>
      </c>
      <c r="AH175" s="185">
        <f>($E175*(1+$G158)^(AH$9-$E$88))*$F158*$F$175*VMTCalc!AI17</f>
        <v>0</v>
      </c>
      <c r="AI175" s="185">
        <f>($E175*(1+$G158)^(AI$9-$E$88))*$F158*$F$175*VMTCalc!AJ17</f>
        <v>0</v>
      </c>
      <c r="AJ175" s="185">
        <f>($E175*(1+$G158)^(AJ$9-$E$88))*$F158*$F$175*VMTCalc!AK17</f>
        <v>0</v>
      </c>
      <c r="AK175" s="185">
        <f>($E175*(1+$G158)^(AK$9-$E$88))*$F158*$F$175*VMTCalc!AL17</f>
        <v>0</v>
      </c>
      <c r="AL175" s="185">
        <f>($E175*(1+$G158)^(AL$9-$E$88))*$F158*$F$175*VMTCalc!AM17</f>
        <v>0</v>
      </c>
      <c r="AM175" s="185">
        <f>($E175*(1+$G158)^(AM$9-$E$88))*$F158*$F$175*VMTCalc!AN17</f>
        <v>0</v>
      </c>
      <c r="AN175" s="185">
        <f>($E175*(1+$G158)^(AN$9-$E$88))*$F158*$F$175*VMTCalc!AO17</f>
        <v>0</v>
      </c>
      <c r="AO175" s="185">
        <f>($E175*(1+$G158)^(AO$9-$E$88))*$F158*$F$175*VMTCalc!AP17</f>
        <v>0</v>
      </c>
      <c r="AP175" s="185">
        <f>($E175*(1+$G158)^(AP$9-$E$88))*$F158*$F$175*VMTCalc!AQ17</f>
        <v>0</v>
      </c>
      <c r="AQ175" s="185">
        <f>($E175*(1+$G158)^(AQ$9-$E$88))*$F158*$F$175*VMTCalc!AR17</f>
        <v>0</v>
      </c>
      <c r="AR175" s="185">
        <f>($E175*(1+$G158)^(AR$9-$E$88))*$F158*$F$175*VMTCalc!AS17</f>
        <v>0</v>
      </c>
      <c r="AS175" s="185">
        <f>($E175*(1+$G158)^(AS$9-$E$88))*$F158*$F$175*VMTCalc!AT17</f>
        <v>0</v>
      </c>
      <c r="AT175" s="185">
        <f>($E175*(1+$G158)^(AT$9-$E$88))*$F158*$F$175*VMTCalc!AU17</f>
        <v>0</v>
      </c>
      <c r="AU175" s="185">
        <f>($E175*(1+$G158)^(AU$9-$E$88))*$F158*$F$175*VMTCalc!AV17</f>
        <v>0</v>
      </c>
      <c r="AV175" s="185">
        <f>($E175*(1+$G158)^(AV$9-$E$88))*$F158*$F$175*VMTCalc!AW17</f>
        <v>0</v>
      </c>
      <c r="AW175" s="185">
        <f>($E175*(1+$G158)^(AW$9-$E$88))*$F158*$F$175*VMTCalc!AX17</f>
        <v>0</v>
      </c>
    </row>
    <row r="176" spans="1:49">
      <c r="A176" s="218" t="s">
        <v>198</v>
      </c>
      <c r="B176" s="767" t="str">
        <f t="shared" ref="B176:B189" si="29">B159</f>
        <v>030148</v>
      </c>
      <c r="C176" s="66" t="str">
        <f>INDEX(ProjectSummary!$C$6:$F$20,MATCH(B176,ProjectSummary!$C$6:$C$20,0),4)</f>
        <v>MILLS ROAD</v>
      </c>
      <c r="D176" s="66"/>
      <c r="E176" s="498">
        <f>IFERROR(INDEX(HistoricalCrashData!$H$31:$H$39,MATCH(SafetyBenefitsCalc!$B176,HistoricalCrashData!$B$31:$B$39,0),1),0)</f>
        <v>0</v>
      </c>
      <c r="F176" s="76"/>
      <c r="G176" s="76"/>
      <c r="H176" s="175">
        <f t="shared" si="16"/>
        <v>0</v>
      </c>
      <c r="I176" s="185">
        <f>($E176*(1+$G159)^(I$9-$E$88))*$F159*$F$175*VMTCalc!J18</f>
        <v>0</v>
      </c>
      <c r="J176" s="185">
        <f>($E176*(1+$G159)^(J$9-$E$88))*$F159*$F$175*VMTCalc!K18</f>
        <v>0</v>
      </c>
      <c r="K176" s="185">
        <f>($E176*(1+$G159)^(K$9-$E$88))*$F159*$F$175*VMTCalc!L18</f>
        <v>0</v>
      </c>
      <c r="L176" s="185">
        <f>($E176*(1+$G159)^(L$9-$E$88))*$F159*$F$175*VMTCalc!M18</f>
        <v>0</v>
      </c>
      <c r="M176" s="185">
        <f>($E176*(1+$G159)^(M$9-$E$88))*$F159*$F$175*VMTCalc!N18</f>
        <v>0</v>
      </c>
      <c r="N176" s="185">
        <f>($E176*(1+$G159)^(N$9-$E$88))*$F159*$F$175*VMTCalc!O18</f>
        <v>0</v>
      </c>
      <c r="O176" s="185">
        <f>($E176*(1+$G159)^(O$9-$E$88))*$F159*$F$175*VMTCalc!P18</f>
        <v>0</v>
      </c>
      <c r="P176" s="185">
        <f>($E176*(1+$G159)^(P$9-$E$88))*$F159*$F$175*VMTCalc!Q18</f>
        <v>0</v>
      </c>
      <c r="Q176" s="185">
        <f>($E176*(1+$G159)^(Q$9-$E$88))*$F159*$F$175*VMTCalc!R18</f>
        <v>0</v>
      </c>
      <c r="R176" s="185">
        <f>($E176*(1+$G159)^(R$9-$E$88))*$F159*$F$175*VMTCalc!S18</f>
        <v>0</v>
      </c>
      <c r="S176" s="185">
        <f>($E176*(1+$G159)^(S$9-$E$88))*$F159*$F$175*VMTCalc!T18</f>
        <v>0</v>
      </c>
      <c r="T176" s="185">
        <f>($E176*(1+$G159)^(T$9-$E$88))*$F159*$F$175*VMTCalc!U18</f>
        <v>0</v>
      </c>
      <c r="U176" s="185">
        <f>($E176*(1+$G159)^(U$9-$E$88))*$F159*$F$175*VMTCalc!V18</f>
        <v>0</v>
      </c>
      <c r="V176" s="185">
        <f>($E176*(1+$G159)^(V$9-$E$88))*$F159*$F$175*VMTCalc!W18</f>
        <v>0</v>
      </c>
      <c r="W176" s="185">
        <f>($E176*(1+$G159)^(W$9-$E$88))*$F159*$F$175*VMTCalc!X18</f>
        <v>0</v>
      </c>
      <c r="X176" s="185">
        <f>($E176*(1+$G159)^(X$9-$E$88))*$F159*$F$175*VMTCalc!Y18</f>
        <v>0</v>
      </c>
      <c r="Y176" s="185">
        <f>($E176*(1+$G159)^(Y$9-$E$88))*$F159*$F$175*VMTCalc!Z18</f>
        <v>0</v>
      </c>
      <c r="Z176" s="185">
        <f>($E176*(1+$G159)^(Z$9-$E$88))*$F159*$F$175*VMTCalc!AA18</f>
        <v>0</v>
      </c>
      <c r="AA176" s="185">
        <f>($E176*(1+$G159)^(AA$9-$E$88))*$F159*$F$175*VMTCalc!AB18</f>
        <v>0</v>
      </c>
      <c r="AB176" s="185">
        <f>($E176*(1+$G159)^(AB$9-$E$88))*$F159*$F$175*VMTCalc!AC18</f>
        <v>0</v>
      </c>
      <c r="AC176" s="185">
        <f>($E176*(1+$G159)^(AC$9-$E$88))*$F159*$F$175*VMTCalc!AD18</f>
        <v>0</v>
      </c>
      <c r="AD176" s="185">
        <f>($E176*(1+$G159)^(AD$9-$E$88))*$F159*$F$175*VMTCalc!AE18</f>
        <v>0</v>
      </c>
      <c r="AE176" s="185">
        <f>($E176*(1+$G159)^(AE$9-$E$88))*$F159*$F$175*VMTCalc!AF18</f>
        <v>0</v>
      </c>
      <c r="AF176" s="185">
        <f>($E176*(1+$G159)^(AF$9-$E$88))*$F159*$F$175*VMTCalc!AG18</f>
        <v>0</v>
      </c>
      <c r="AG176" s="185">
        <f>($E176*(1+$G159)^(AG$9-$E$88))*$F159*$F$175*VMTCalc!AH18</f>
        <v>0</v>
      </c>
      <c r="AH176" s="185">
        <f>($E176*(1+$G159)^(AH$9-$E$88))*$F159*$F$175*VMTCalc!AI18</f>
        <v>0</v>
      </c>
      <c r="AI176" s="185">
        <f>($E176*(1+$G159)^(AI$9-$E$88))*$F159*$F$175*VMTCalc!AJ18</f>
        <v>0</v>
      </c>
      <c r="AJ176" s="185">
        <f>($E176*(1+$G159)^(AJ$9-$E$88))*$F159*$F$175*VMTCalc!AK18</f>
        <v>0</v>
      </c>
      <c r="AK176" s="185">
        <f>($E176*(1+$G159)^(AK$9-$E$88))*$F159*$F$175*VMTCalc!AL18</f>
        <v>0</v>
      </c>
      <c r="AL176" s="185">
        <f>($E176*(1+$G159)^(AL$9-$E$88))*$F159*$F$175*VMTCalc!AM18</f>
        <v>0</v>
      </c>
      <c r="AM176" s="185">
        <f>($E176*(1+$G159)^(AM$9-$E$88))*$F159*$F$175*VMTCalc!AN18</f>
        <v>0</v>
      </c>
      <c r="AN176" s="185">
        <f>($E176*(1+$G159)^(AN$9-$E$88))*$F159*$F$175*VMTCalc!AO18</f>
        <v>0</v>
      </c>
      <c r="AO176" s="185">
        <f>($E176*(1+$G159)^(AO$9-$E$88))*$F159*$F$175*VMTCalc!AP18</f>
        <v>0</v>
      </c>
      <c r="AP176" s="185">
        <f>($E176*(1+$G159)^(AP$9-$E$88))*$F159*$F$175*VMTCalc!AQ18</f>
        <v>0</v>
      </c>
      <c r="AQ176" s="185">
        <f>($E176*(1+$G159)^(AQ$9-$E$88))*$F159*$F$175*VMTCalc!AR18</f>
        <v>0</v>
      </c>
      <c r="AR176" s="185">
        <f>($E176*(1+$G159)^(AR$9-$E$88))*$F159*$F$175*VMTCalc!AS18</f>
        <v>0</v>
      </c>
      <c r="AS176" s="185">
        <f>($E176*(1+$G159)^(AS$9-$E$88))*$F159*$F$175*VMTCalc!AT18</f>
        <v>0</v>
      </c>
      <c r="AT176" s="185">
        <f>($E176*(1+$G159)^(AT$9-$E$88))*$F159*$F$175*VMTCalc!AU18</f>
        <v>0</v>
      </c>
      <c r="AU176" s="185">
        <f>($E176*(1+$G159)^(AU$9-$E$88))*$F159*$F$175*VMTCalc!AV18</f>
        <v>0</v>
      </c>
      <c r="AV176" s="185">
        <f>($E176*(1+$G159)^(AV$9-$E$88))*$F159*$F$175*VMTCalc!AW18</f>
        <v>0</v>
      </c>
      <c r="AW176" s="185">
        <f>($E176*(1+$G159)^(AW$9-$E$88))*$F159*$F$175*VMTCalc!AX18</f>
        <v>0</v>
      </c>
    </row>
    <row r="177" spans="1:49">
      <c r="A177" s="218" t="s">
        <v>198</v>
      </c>
      <c r="B177" s="767" t="str">
        <f t="shared" si="29"/>
        <v>030265</v>
      </c>
      <c r="C177" s="66" t="str">
        <f>INDEX(ProjectSummary!$C$6:$F$20,MATCH(B177,ProjectSummary!$C$6:$C$20,0),4)</f>
        <v>ROBINSON ROAD</v>
      </c>
      <c r="D177" s="66"/>
      <c r="E177" s="498">
        <f>IFERROR(INDEX(HistoricalCrashData!$H$31:$H$39,MATCH(SafetyBenefitsCalc!$B177,HistoricalCrashData!$B$31:$B$39,0),1),0)</f>
        <v>0</v>
      </c>
      <c r="F177" s="76"/>
      <c r="G177" s="76"/>
      <c r="H177" s="175">
        <f t="shared" si="16"/>
        <v>0</v>
      </c>
      <c r="I177" s="185">
        <f>($E177*(1+$G160)^(I$9-$E$88))*$F160*$F$175*VMTCalc!J19</f>
        <v>0</v>
      </c>
      <c r="J177" s="185">
        <f>($E177*(1+$G160)^(J$9-$E$88))*$F160*$F$175*VMTCalc!K19</f>
        <v>0</v>
      </c>
      <c r="K177" s="185">
        <f>($E177*(1+$G160)^(K$9-$E$88))*$F160*$F$175*VMTCalc!L19</f>
        <v>0</v>
      </c>
      <c r="L177" s="185">
        <f>($E177*(1+$G160)^(L$9-$E$88))*$F160*$F$175*VMTCalc!M19</f>
        <v>0</v>
      </c>
      <c r="M177" s="185">
        <f>($E177*(1+$G160)^(M$9-$E$88))*$F160*$F$175*VMTCalc!N19</f>
        <v>0</v>
      </c>
      <c r="N177" s="185">
        <f>($E177*(1+$G160)^(N$9-$E$88))*$F160*$F$175*VMTCalc!O19</f>
        <v>0</v>
      </c>
      <c r="O177" s="185">
        <f>($E177*(1+$G160)^(O$9-$E$88))*$F160*$F$175*VMTCalc!P19</f>
        <v>0</v>
      </c>
      <c r="P177" s="185">
        <f>($E177*(1+$G160)^(P$9-$E$88))*$F160*$F$175*VMTCalc!Q19</f>
        <v>0</v>
      </c>
      <c r="Q177" s="185">
        <f>($E177*(1+$G160)^(Q$9-$E$88))*$F160*$F$175*VMTCalc!R19</f>
        <v>0</v>
      </c>
      <c r="R177" s="185">
        <f>($E177*(1+$G160)^(R$9-$E$88))*$F160*$F$175*VMTCalc!S19</f>
        <v>0</v>
      </c>
      <c r="S177" s="185">
        <f>($E177*(1+$G160)^(S$9-$E$88))*$F160*$F$175*VMTCalc!T19</f>
        <v>0</v>
      </c>
      <c r="T177" s="185">
        <f>($E177*(1+$G160)^(T$9-$E$88))*$F160*$F$175*VMTCalc!U19</f>
        <v>0</v>
      </c>
      <c r="U177" s="185">
        <f>($E177*(1+$G160)^(U$9-$E$88))*$F160*$F$175*VMTCalc!V19</f>
        <v>0</v>
      </c>
      <c r="V177" s="185">
        <f>($E177*(1+$G160)^(V$9-$E$88))*$F160*$F$175*VMTCalc!W19</f>
        <v>0</v>
      </c>
      <c r="W177" s="185">
        <f>($E177*(1+$G160)^(W$9-$E$88))*$F160*$F$175*VMTCalc!X19</f>
        <v>0</v>
      </c>
      <c r="X177" s="185">
        <f>($E177*(1+$G160)^(X$9-$E$88))*$F160*$F$175*VMTCalc!Y19</f>
        <v>0</v>
      </c>
      <c r="Y177" s="185">
        <f>($E177*(1+$G160)^(Y$9-$E$88))*$F160*$F$175*VMTCalc!Z19</f>
        <v>0</v>
      </c>
      <c r="Z177" s="185">
        <f>($E177*(1+$G160)^(Z$9-$E$88))*$F160*$F$175*VMTCalc!AA19</f>
        <v>0</v>
      </c>
      <c r="AA177" s="185">
        <f>($E177*(1+$G160)^(AA$9-$E$88))*$F160*$F$175*VMTCalc!AB19</f>
        <v>0</v>
      </c>
      <c r="AB177" s="185">
        <f>($E177*(1+$G160)^(AB$9-$E$88))*$F160*$F$175*VMTCalc!AC19</f>
        <v>0</v>
      </c>
      <c r="AC177" s="185">
        <f>($E177*(1+$G160)^(AC$9-$E$88))*$F160*$F$175*VMTCalc!AD19</f>
        <v>0</v>
      </c>
      <c r="AD177" s="185">
        <f>($E177*(1+$G160)^(AD$9-$E$88))*$F160*$F$175*VMTCalc!AE19</f>
        <v>0</v>
      </c>
      <c r="AE177" s="185">
        <f>($E177*(1+$G160)^(AE$9-$E$88))*$F160*$F$175*VMTCalc!AF19</f>
        <v>0</v>
      </c>
      <c r="AF177" s="185">
        <f>($E177*(1+$G160)^(AF$9-$E$88))*$F160*$F$175*VMTCalc!AG19</f>
        <v>0</v>
      </c>
      <c r="AG177" s="185">
        <f>($E177*(1+$G160)^(AG$9-$E$88))*$F160*$F$175*VMTCalc!AH19</f>
        <v>0</v>
      </c>
      <c r="AH177" s="185">
        <f>($E177*(1+$G160)^(AH$9-$E$88))*$F160*$F$175*VMTCalc!AI19</f>
        <v>0</v>
      </c>
      <c r="AI177" s="185">
        <f>($E177*(1+$G160)^(AI$9-$E$88))*$F160*$F$175*VMTCalc!AJ19</f>
        <v>0</v>
      </c>
      <c r="AJ177" s="185">
        <f>($E177*(1+$G160)^(AJ$9-$E$88))*$F160*$F$175*VMTCalc!AK19</f>
        <v>0</v>
      </c>
      <c r="AK177" s="185">
        <f>($E177*(1+$G160)^(AK$9-$E$88))*$F160*$F$175*VMTCalc!AL19</f>
        <v>0</v>
      </c>
      <c r="AL177" s="185">
        <f>($E177*(1+$G160)^(AL$9-$E$88))*$F160*$F$175*VMTCalc!AM19</f>
        <v>0</v>
      </c>
      <c r="AM177" s="185">
        <f>($E177*(1+$G160)^(AM$9-$E$88))*$F160*$F$175*VMTCalc!AN19</f>
        <v>0</v>
      </c>
      <c r="AN177" s="185">
        <f>($E177*(1+$G160)^(AN$9-$E$88))*$F160*$F$175*VMTCalc!AO19</f>
        <v>0</v>
      </c>
      <c r="AO177" s="185">
        <f>($E177*(1+$G160)^(AO$9-$E$88))*$F160*$F$175*VMTCalc!AP19</f>
        <v>0</v>
      </c>
      <c r="AP177" s="185">
        <f>($E177*(1+$G160)^(AP$9-$E$88))*$F160*$F$175*VMTCalc!AQ19</f>
        <v>0</v>
      </c>
      <c r="AQ177" s="185">
        <f>($E177*(1+$G160)^(AQ$9-$E$88))*$F160*$F$175*VMTCalc!AR19</f>
        <v>0</v>
      </c>
      <c r="AR177" s="185">
        <f>($E177*(1+$G160)^(AR$9-$E$88))*$F160*$F$175*VMTCalc!AS19</f>
        <v>0</v>
      </c>
      <c r="AS177" s="185">
        <f>($E177*(1+$G160)^(AS$9-$E$88))*$F160*$F$175*VMTCalc!AT19</f>
        <v>0</v>
      </c>
      <c r="AT177" s="185">
        <f>($E177*(1+$G160)^(AT$9-$E$88))*$F160*$F$175*VMTCalc!AU19</f>
        <v>0</v>
      </c>
      <c r="AU177" s="185">
        <f>($E177*(1+$G160)^(AU$9-$E$88))*$F160*$F$175*VMTCalc!AV19</f>
        <v>0</v>
      </c>
      <c r="AV177" s="185">
        <f>($E177*(1+$G160)^(AV$9-$E$88))*$F160*$F$175*VMTCalc!AW19</f>
        <v>0</v>
      </c>
      <c r="AW177" s="185">
        <f>($E177*(1+$G160)^(AW$9-$E$88))*$F160*$F$175*VMTCalc!AX19</f>
        <v>0</v>
      </c>
    </row>
    <row r="178" spans="1:49">
      <c r="A178" s="218" t="s">
        <v>198</v>
      </c>
      <c r="B178" s="767">
        <f t="shared" si="29"/>
        <v>830106</v>
      </c>
      <c r="C178" s="66" t="str">
        <f>INDEX(ProjectSummary!$C$6:$F$20,MATCH(B178,ProjectSummary!$C$6:$C$20,0),4)</f>
        <v>BOGGER HOLLAR ROAD</v>
      </c>
      <c r="D178" s="66"/>
      <c r="E178" s="498">
        <f>IFERROR(INDEX(HistoricalCrashData!$H$31:$H$39,MATCH(SafetyBenefitsCalc!$B178,HistoricalCrashData!$B$31:$B$39,0),1),0)</f>
        <v>0</v>
      </c>
      <c r="F178" s="76"/>
      <c r="G178" s="76"/>
      <c r="H178" s="175">
        <f t="shared" si="16"/>
        <v>0</v>
      </c>
      <c r="I178" s="185">
        <f>($E178*(1+$G161)^(I$9-$E$88))*$F161*$F$175*VMTCalc!J20</f>
        <v>0</v>
      </c>
      <c r="J178" s="185">
        <f>($E178*(1+$G161)^(J$9-$E$88))*$F161*$F$175*VMTCalc!K20</f>
        <v>0</v>
      </c>
      <c r="K178" s="185">
        <f>($E178*(1+$G161)^(K$9-$E$88))*$F161*$F$175*VMTCalc!L20</f>
        <v>0</v>
      </c>
      <c r="L178" s="185">
        <f>($E178*(1+$G161)^(L$9-$E$88))*$F161*$F$175*VMTCalc!M20</f>
        <v>0</v>
      </c>
      <c r="M178" s="185">
        <f>($E178*(1+$G161)^(M$9-$E$88))*$F161*$F$175*VMTCalc!N20</f>
        <v>0</v>
      </c>
      <c r="N178" s="185">
        <f>($E178*(1+$G161)^(N$9-$E$88))*$F161*$F$175*VMTCalc!O20</f>
        <v>0</v>
      </c>
      <c r="O178" s="185">
        <f>($E178*(1+$G161)^(O$9-$E$88))*$F161*$F$175*VMTCalc!P20</f>
        <v>0</v>
      </c>
      <c r="P178" s="185">
        <f>($E178*(1+$G161)^(P$9-$E$88))*$F161*$F$175*VMTCalc!Q20</f>
        <v>0</v>
      </c>
      <c r="Q178" s="185">
        <f>($E178*(1+$G161)^(Q$9-$E$88))*$F161*$F$175*VMTCalc!R20</f>
        <v>0</v>
      </c>
      <c r="R178" s="185">
        <f>($E178*(1+$G161)^(R$9-$E$88))*$F161*$F$175*VMTCalc!S20</f>
        <v>0</v>
      </c>
      <c r="S178" s="185">
        <f>($E178*(1+$G161)^(S$9-$E$88))*$F161*$F$175*VMTCalc!T20</f>
        <v>0</v>
      </c>
      <c r="T178" s="185">
        <f>($E178*(1+$G161)^(T$9-$E$88))*$F161*$F$175*VMTCalc!U20</f>
        <v>0</v>
      </c>
      <c r="U178" s="185">
        <f>($E178*(1+$G161)^(U$9-$E$88))*$F161*$F$175*VMTCalc!V20</f>
        <v>0</v>
      </c>
      <c r="V178" s="185">
        <f>($E178*(1+$G161)^(V$9-$E$88))*$F161*$F$175*VMTCalc!W20</f>
        <v>0</v>
      </c>
      <c r="W178" s="185">
        <f>($E178*(1+$G161)^(W$9-$E$88))*$F161*$F$175*VMTCalc!X20</f>
        <v>0</v>
      </c>
      <c r="X178" s="185">
        <f>($E178*(1+$G161)^(X$9-$E$88))*$F161*$F$175*VMTCalc!Y20</f>
        <v>0</v>
      </c>
      <c r="Y178" s="185">
        <f>($E178*(1+$G161)^(Y$9-$E$88))*$F161*$F$175*VMTCalc!Z20</f>
        <v>0</v>
      </c>
      <c r="Z178" s="185">
        <f>($E178*(1+$G161)^(Z$9-$E$88))*$F161*$F$175*VMTCalc!AA20</f>
        <v>0</v>
      </c>
      <c r="AA178" s="185">
        <f>($E178*(1+$G161)^(AA$9-$E$88))*$F161*$F$175*VMTCalc!AB20</f>
        <v>0</v>
      </c>
      <c r="AB178" s="185">
        <f>($E178*(1+$G161)^(AB$9-$E$88))*$F161*$F$175*VMTCalc!AC20</f>
        <v>0</v>
      </c>
      <c r="AC178" s="185">
        <f>($E178*(1+$G161)^(AC$9-$E$88))*$F161*$F$175*VMTCalc!AD20</f>
        <v>0</v>
      </c>
      <c r="AD178" s="185">
        <f>($E178*(1+$G161)^(AD$9-$E$88))*$F161*$F$175*VMTCalc!AE20</f>
        <v>0</v>
      </c>
      <c r="AE178" s="185">
        <f>($E178*(1+$G161)^(AE$9-$E$88))*$F161*$F$175*VMTCalc!AF20</f>
        <v>0</v>
      </c>
      <c r="AF178" s="185">
        <f>($E178*(1+$G161)^(AF$9-$E$88))*$F161*$F$175*VMTCalc!AG20</f>
        <v>0</v>
      </c>
      <c r="AG178" s="185">
        <f>($E178*(1+$G161)^(AG$9-$E$88))*$F161*$F$175*VMTCalc!AH20</f>
        <v>0</v>
      </c>
      <c r="AH178" s="185">
        <f>($E178*(1+$G161)^(AH$9-$E$88))*$F161*$F$175*VMTCalc!AI20</f>
        <v>0</v>
      </c>
      <c r="AI178" s="185">
        <f>($E178*(1+$G161)^(AI$9-$E$88))*$F161*$F$175*VMTCalc!AJ20</f>
        <v>0</v>
      </c>
      <c r="AJ178" s="185">
        <f>($E178*(1+$G161)^(AJ$9-$E$88))*$F161*$F$175*VMTCalc!AK20</f>
        <v>0</v>
      </c>
      <c r="AK178" s="185">
        <f>($E178*(1+$G161)^(AK$9-$E$88))*$F161*$F$175*VMTCalc!AL20</f>
        <v>0</v>
      </c>
      <c r="AL178" s="185">
        <f>($E178*(1+$G161)^(AL$9-$E$88))*$F161*$F$175*VMTCalc!AM20</f>
        <v>0</v>
      </c>
      <c r="AM178" s="185">
        <f>($E178*(1+$G161)^(AM$9-$E$88))*$F161*$F$175*VMTCalc!AN20</f>
        <v>0</v>
      </c>
      <c r="AN178" s="185">
        <f>($E178*(1+$G161)^(AN$9-$E$88))*$F161*$F$175*VMTCalc!AO20</f>
        <v>0</v>
      </c>
      <c r="AO178" s="185">
        <f>($E178*(1+$G161)^(AO$9-$E$88))*$F161*$F$175*VMTCalc!AP20</f>
        <v>0</v>
      </c>
      <c r="AP178" s="185">
        <f>($E178*(1+$G161)^(AP$9-$E$88))*$F161*$F$175*VMTCalc!AQ20</f>
        <v>0</v>
      </c>
      <c r="AQ178" s="185">
        <f>($E178*(1+$G161)^(AQ$9-$E$88))*$F161*$F$175*VMTCalc!AR20</f>
        <v>0</v>
      </c>
      <c r="AR178" s="185">
        <f>($E178*(1+$G161)^(AR$9-$E$88))*$F161*$F$175*VMTCalc!AS20</f>
        <v>0</v>
      </c>
      <c r="AS178" s="185">
        <f>($E178*(1+$G161)^(AS$9-$E$88))*$F161*$F$175*VMTCalc!AT20</f>
        <v>0</v>
      </c>
      <c r="AT178" s="185">
        <f>($E178*(1+$G161)^(AT$9-$E$88))*$F161*$F$175*VMTCalc!AU20</f>
        <v>0</v>
      </c>
      <c r="AU178" s="185">
        <f>($E178*(1+$G161)^(AU$9-$E$88))*$F161*$F$175*VMTCalc!AV20</f>
        <v>0</v>
      </c>
      <c r="AV178" s="185">
        <f>($E178*(1+$G161)^(AV$9-$E$88))*$F161*$F$175*VMTCalc!AW20</f>
        <v>0</v>
      </c>
      <c r="AW178" s="185">
        <f>($E178*(1+$G161)^(AW$9-$E$88))*$F161*$F$175*VMTCalc!AX20</f>
        <v>0</v>
      </c>
    </row>
    <row r="179" spans="1:49">
      <c r="A179" s="218" t="s">
        <v>198</v>
      </c>
      <c r="B179" s="767">
        <f t="shared" si="29"/>
        <v>830081</v>
      </c>
      <c r="C179" s="66" t="str">
        <f>INDEX(ProjectSummary!$C$6:$F$20,MATCH(B179,ProjectSummary!$C$6:$C$20,0),4)</f>
        <v>BRIDGE ROAD</v>
      </c>
      <c r="D179" s="66"/>
      <c r="E179" s="498">
        <f>IFERROR(INDEX(HistoricalCrashData!$H$31:$H$39,MATCH(SafetyBenefitsCalc!$B179,HistoricalCrashData!$B$31:$B$39,0),1),0)</f>
        <v>0</v>
      </c>
      <c r="F179" s="76"/>
      <c r="G179" s="76"/>
      <c r="H179" s="175">
        <f t="shared" si="16"/>
        <v>0</v>
      </c>
      <c r="I179" s="185">
        <f>($E179*(1+$G162)^(I$9-$E$88))*$F162*$F$175*VMTCalc!J21</f>
        <v>0</v>
      </c>
      <c r="J179" s="185">
        <f>($E179*(1+$G162)^(J$9-$E$88))*$F162*$F$175*VMTCalc!K21</f>
        <v>0</v>
      </c>
      <c r="K179" s="185">
        <f>($E179*(1+$G162)^(K$9-$E$88))*$F162*$F$175*VMTCalc!L21</f>
        <v>0</v>
      </c>
      <c r="L179" s="185">
        <f>($E179*(1+$G162)^(L$9-$E$88))*$F162*$F$175*VMTCalc!M21</f>
        <v>0</v>
      </c>
      <c r="M179" s="185">
        <f>($E179*(1+$G162)^(M$9-$E$88))*$F162*$F$175*VMTCalc!N21</f>
        <v>0</v>
      </c>
      <c r="N179" s="185">
        <f>($E179*(1+$G162)^(N$9-$E$88))*$F162*$F$175*VMTCalc!O21</f>
        <v>0</v>
      </c>
      <c r="O179" s="185">
        <f>($E179*(1+$G162)^(O$9-$E$88))*$F162*$F$175*VMTCalc!P21</f>
        <v>0</v>
      </c>
      <c r="P179" s="185">
        <f>($E179*(1+$G162)^(P$9-$E$88))*$F162*$F$175*VMTCalc!Q21</f>
        <v>0</v>
      </c>
      <c r="Q179" s="185">
        <f>($E179*(1+$G162)^(Q$9-$E$88))*$F162*$F$175*VMTCalc!R21</f>
        <v>0</v>
      </c>
      <c r="R179" s="185">
        <f>($E179*(1+$G162)^(R$9-$E$88))*$F162*$F$175*VMTCalc!S21</f>
        <v>0</v>
      </c>
      <c r="S179" s="185">
        <f>($E179*(1+$G162)^(S$9-$E$88))*$F162*$F$175*VMTCalc!T21</f>
        <v>0</v>
      </c>
      <c r="T179" s="185">
        <f>($E179*(1+$G162)^(T$9-$E$88))*$F162*$F$175*VMTCalc!U21</f>
        <v>0</v>
      </c>
      <c r="U179" s="185">
        <f>($E179*(1+$G162)^(U$9-$E$88))*$F162*$F$175*VMTCalc!V21</f>
        <v>0</v>
      </c>
      <c r="V179" s="185">
        <f>($E179*(1+$G162)^(V$9-$E$88))*$F162*$F$175*VMTCalc!W21</f>
        <v>0</v>
      </c>
      <c r="W179" s="185">
        <f>($E179*(1+$G162)^(W$9-$E$88))*$F162*$F$175*VMTCalc!X21</f>
        <v>0</v>
      </c>
      <c r="X179" s="185">
        <f>($E179*(1+$G162)^(X$9-$E$88))*$F162*$F$175*VMTCalc!Y21</f>
        <v>0</v>
      </c>
      <c r="Y179" s="185">
        <f>($E179*(1+$G162)^(Y$9-$E$88))*$F162*$F$175*VMTCalc!Z21</f>
        <v>0</v>
      </c>
      <c r="Z179" s="185">
        <f>($E179*(1+$G162)^(Z$9-$E$88))*$F162*$F$175*VMTCalc!AA21</f>
        <v>0</v>
      </c>
      <c r="AA179" s="185">
        <f>($E179*(1+$G162)^(AA$9-$E$88))*$F162*$F$175*VMTCalc!AB21</f>
        <v>0</v>
      </c>
      <c r="AB179" s="185">
        <f>($E179*(1+$G162)^(AB$9-$E$88))*$F162*$F$175*VMTCalc!AC21</f>
        <v>0</v>
      </c>
      <c r="AC179" s="185">
        <f>($E179*(1+$G162)^(AC$9-$E$88))*$F162*$F$175*VMTCalc!AD21</f>
        <v>0</v>
      </c>
      <c r="AD179" s="185">
        <f>($E179*(1+$G162)^(AD$9-$E$88))*$F162*$F$175*VMTCalc!AE21</f>
        <v>0</v>
      </c>
      <c r="AE179" s="185">
        <f>($E179*(1+$G162)^(AE$9-$E$88))*$F162*$F$175*VMTCalc!AF21</f>
        <v>0</v>
      </c>
      <c r="AF179" s="185">
        <f>($E179*(1+$G162)^(AF$9-$E$88))*$F162*$F$175*VMTCalc!AG21</f>
        <v>0</v>
      </c>
      <c r="AG179" s="185">
        <f>($E179*(1+$G162)^(AG$9-$E$88))*$F162*$F$175*VMTCalc!AH21</f>
        <v>0</v>
      </c>
      <c r="AH179" s="185">
        <f>($E179*(1+$G162)^(AH$9-$E$88))*$F162*$F$175*VMTCalc!AI21</f>
        <v>0</v>
      </c>
      <c r="AI179" s="185">
        <f>($E179*(1+$G162)^(AI$9-$E$88))*$F162*$F$175*VMTCalc!AJ21</f>
        <v>0</v>
      </c>
      <c r="AJ179" s="185">
        <f>($E179*(1+$G162)^(AJ$9-$E$88))*$F162*$F$175*VMTCalc!AK21</f>
        <v>0</v>
      </c>
      <c r="AK179" s="185">
        <f>($E179*(1+$G162)^(AK$9-$E$88))*$F162*$F$175*VMTCalc!AL21</f>
        <v>0</v>
      </c>
      <c r="AL179" s="185">
        <f>($E179*(1+$G162)^(AL$9-$E$88))*$F162*$F$175*VMTCalc!AM21</f>
        <v>0</v>
      </c>
      <c r="AM179" s="185">
        <f>($E179*(1+$G162)^(AM$9-$E$88))*$F162*$F$175*VMTCalc!AN21</f>
        <v>0</v>
      </c>
      <c r="AN179" s="185">
        <f>($E179*(1+$G162)^(AN$9-$E$88))*$F162*$F$175*VMTCalc!AO21</f>
        <v>0</v>
      </c>
      <c r="AO179" s="185">
        <f>($E179*(1+$G162)^(AO$9-$E$88))*$F162*$F$175*VMTCalc!AP21</f>
        <v>0</v>
      </c>
      <c r="AP179" s="185">
        <f>($E179*(1+$G162)^(AP$9-$E$88))*$F162*$F$175*VMTCalc!AQ21</f>
        <v>0</v>
      </c>
      <c r="AQ179" s="185">
        <f>($E179*(1+$G162)^(AQ$9-$E$88))*$F162*$F$175*VMTCalc!AR21</f>
        <v>0</v>
      </c>
      <c r="AR179" s="185">
        <f>($E179*(1+$G162)^(AR$9-$E$88))*$F162*$F$175*VMTCalc!AS21</f>
        <v>0</v>
      </c>
      <c r="AS179" s="185">
        <f>($E179*(1+$G162)^(AS$9-$E$88))*$F162*$F$175*VMTCalc!AT21</f>
        <v>0</v>
      </c>
      <c r="AT179" s="185">
        <f>($E179*(1+$G162)^(AT$9-$E$88))*$F162*$F$175*VMTCalc!AU21</f>
        <v>0</v>
      </c>
      <c r="AU179" s="185">
        <f>($E179*(1+$G162)^(AU$9-$E$88))*$F162*$F$175*VMTCalc!AV21</f>
        <v>0</v>
      </c>
      <c r="AV179" s="185">
        <f>($E179*(1+$G162)^(AV$9-$E$88))*$F162*$F$175*VMTCalc!AW21</f>
        <v>0</v>
      </c>
      <c r="AW179" s="185">
        <f>($E179*(1+$G162)^(AW$9-$E$88))*$F162*$F$175*VMTCalc!AX21</f>
        <v>0</v>
      </c>
    </row>
    <row r="180" spans="1:49">
      <c r="A180" s="218" t="s">
        <v>198</v>
      </c>
      <c r="B180" s="767">
        <f t="shared" si="29"/>
        <v>830200</v>
      </c>
      <c r="C180" s="66" t="str">
        <f>INDEX(ProjectSummary!$C$6:$F$20,MATCH(B180,ProjectSummary!$C$6:$C$20,0),4)</f>
        <v>BRIDGE PORT ROAD</v>
      </c>
      <c r="D180" s="66"/>
      <c r="E180" s="498">
        <f>IFERROR(INDEX(HistoricalCrashData!$H$31:$H$39,MATCH(SafetyBenefitsCalc!$B180,HistoricalCrashData!$B$31:$B$39,0),1),0)</f>
        <v>0.2</v>
      </c>
      <c r="F180" s="76"/>
      <c r="G180" s="76"/>
      <c r="H180" s="175">
        <f t="shared" si="16"/>
        <v>2.3357599999999992</v>
      </c>
      <c r="I180" s="185">
        <f>($E180*(1+$G163)^(I$9-$E$88))*$F163*$F$175*VMTCalc!J22</f>
        <v>0</v>
      </c>
      <c r="J180" s="185">
        <f>($E180*(1+$G163)^(J$9-$E$88))*$F163*$F$175*VMTCalc!K22</f>
        <v>0</v>
      </c>
      <c r="K180" s="185">
        <f>($E180*(1+$G163)^(K$9-$E$88))*$F163*$F$175*VMTCalc!L22</f>
        <v>0</v>
      </c>
      <c r="L180" s="185">
        <f>($E180*(1+$G163)^(L$9-$E$88))*$F163*$F$175*VMTCalc!M22</f>
        <v>0</v>
      </c>
      <c r="M180" s="185">
        <f>($E180*(1+$G163)^(M$9-$E$88))*$F163*$F$175*VMTCalc!N22</f>
        <v>0</v>
      </c>
      <c r="N180" s="185">
        <f>($E180*(1+$G163)^(N$9-$E$88))*$F163*$F$175*VMTCalc!O22</f>
        <v>0.11678799999999999</v>
      </c>
      <c r="O180" s="185">
        <f>($E180*(1+$G163)^(O$9-$E$88))*$F163*$F$175*VMTCalc!P22</f>
        <v>0.11678799999999999</v>
      </c>
      <c r="P180" s="185">
        <f>($E180*(1+$G163)^(P$9-$E$88))*$F163*$F$175*VMTCalc!Q22</f>
        <v>0.11678799999999999</v>
      </c>
      <c r="Q180" s="185">
        <f>($E180*(1+$G163)^(Q$9-$E$88))*$F163*$F$175*VMTCalc!R22</f>
        <v>0.11678799999999999</v>
      </c>
      <c r="R180" s="185">
        <f>($E180*(1+$G163)^(R$9-$E$88))*$F163*$F$175*VMTCalc!S22</f>
        <v>0.11678799999999999</v>
      </c>
      <c r="S180" s="185">
        <f>($E180*(1+$G163)^(S$9-$E$88))*$F163*$F$175*VMTCalc!T22</f>
        <v>0.11678799999999999</v>
      </c>
      <c r="T180" s="185">
        <f>($E180*(1+$G163)^(T$9-$E$88))*$F163*$F$175*VMTCalc!U22</f>
        <v>0.11678799999999999</v>
      </c>
      <c r="U180" s="185">
        <f>($E180*(1+$G163)^(U$9-$E$88))*$F163*$F$175*VMTCalc!V22</f>
        <v>0.11678799999999999</v>
      </c>
      <c r="V180" s="185">
        <f>($E180*(1+$G163)^(V$9-$E$88))*$F163*$F$175*VMTCalc!W22</f>
        <v>0.11678799999999999</v>
      </c>
      <c r="W180" s="185">
        <f>($E180*(1+$G163)^(W$9-$E$88))*$F163*$F$175*VMTCalc!X22</f>
        <v>0.11678799999999999</v>
      </c>
      <c r="X180" s="185">
        <f>($E180*(1+$G163)^(X$9-$E$88))*$F163*$F$175*VMTCalc!Y22</f>
        <v>0.11678799999999999</v>
      </c>
      <c r="Y180" s="185">
        <f>($E180*(1+$G163)^(Y$9-$E$88))*$F163*$F$175*VMTCalc!Z22</f>
        <v>0.11678799999999999</v>
      </c>
      <c r="Z180" s="185">
        <f>($E180*(1+$G163)^(Z$9-$E$88))*$F163*$F$175*VMTCalc!AA22</f>
        <v>0.11678799999999999</v>
      </c>
      <c r="AA180" s="185">
        <f>($E180*(1+$G163)^(AA$9-$E$88))*$F163*$F$175*VMTCalc!AB22</f>
        <v>0.11678799999999999</v>
      </c>
      <c r="AB180" s="185">
        <f>($E180*(1+$G163)^(AB$9-$E$88))*$F163*$F$175*VMTCalc!AC22</f>
        <v>0.11678799999999999</v>
      </c>
      <c r="AC180" s="185">
        <f>($E180*(1+$G163)^(AC$9-$E$88))*$F163*$F$175*VMTCalc!AD22</f>
        <v>0.11678799999999999</v>
      </c>
      <c r="AD180" s="185">
        <f>($E180*(1+$G163)^(AD$9-$E$88))*$F163*$F$175*VMTCalc!AE22</f>
        <v>0.11678799999999999</v>
      </c>
      <c r="AE180" s="185">
        <f>($E180*(1+$G163)^(AE$9-$E$88))*$F163*$F$175*VMTCalc!AF22</f>
        <v>0.11678799999999999</v>
      </c>
      <c r="AF180" s="185">
        <f>($E180*(1+$G163)^(AF$9-$E$88))*$F163*$F$175*VMTCalc!AG22</f>
        <v>0.11678799999999999</v>
      </c>
      <c r="AG180" s="185">
        <f>($E180*(1+$G163)^(AG$9-$E$88))*$F163*$F$175*VMTCalc!AH22</f>
        <v>0.11678799999999999</v>
      </c>
      <c r="AH180" s="185">
        <f>($E180*(1+$G163)^(AH$9-$E$88))*$F163*$F$175*VMTCalc!AI22</f>
        <v>0</v>
      </c>
      <c r="AI180" s="185">
        <f>($E180*(1+$G163)^(AI$9-$E$88))*$F163*$F$175*VMTCalc!AJ22</f>
        <v>0</v>
      </c>
      <c r="AJ180" s="185">
        <f>($E180*(1+$G163)^(AJ$9-$E$88))*$F163*$F$175*VMTCalc!AK22</f>
        <v>0</v>
      </c>
      <c r="AK180" s="185">
        <f>($E180*(1+$G163)^(AK$9-$E$88))*$F163*$F$175*VMTCalc!AL22</f>
        <v>0</v>
      </c>
      <c r="AL180" s="185">
        <f>($E180*(1+$G163)^(AL$9-$E$88))*$F163*$F$175*VMTCalc!AM22</f>
        <v>0</v>
      </c>
      <c r="AM180" s="185">
        <f>($E180*(1+$G163)^(AM$9-$E$88))*$F163*$F$175*VMTCalc!AN22</f>
        <v>0</v>
      </c>
      <c r="AN180" s="185">
        <f>($E180*(1+$G163)^(AN$9-$E$88))*$F163*$F$175*VMTCalc!AO22</f>
        <v>0</v>
      </c>
      <c r="AO180" s="185">
        <f>($E180*(1+$G163)^(AO$9-$E$88))*$F163*$F$175*VMTCalc!AP22</f>
        <v>0</v>
      </c>
      <c r="AP180" s="185">
        <f>($E180*(1+$G163)^(AP$9-$E$88))*$F163*$F$175*VMTCalc!AQ22</f>
        <v>0</v>
      </c>
      <c r="AQ180" s="185">
        <f>($E180*(1+$G163)^(AQ$9-$E$88))*$F163*$F$175*VMTCalc!AR22</f>
        <v>0</v>
      </c>
      <c r="AR180" s="185">
        <f>($E180*(1+$G163)^(AR$9-$E$88))*$F163*$F$175*VMTCalc!AS22</f>
        <v>0</v>
      </c>
      <c r="AS180" s="185">
        <f>($E180*(1+$G163)^(AS$9-$E$88))*$F163*$F$175*VMTCalc!AT22</f>
        <v>0</v>
      </c>
      <c r="AT180" s="185">
        <f>($E180*(1+$G163)^(AT$9-$E$88))*$F163*$F$175*VMTCalc!AU22</f>
        <v>0</v>
      </c>
      <c r="AU180" s="185">
        <f>($E180*(1+$G163)^(AU$9-$E$88))*$F163*$F$175*VMTCalc!AV22</f>
        <v>0</v>
      </c>
      <c r="AV180" s="185">
        <f>($E180*(1+$G163)^(AV$9-$E$88))*$F163*$F$175*VMTCalc!AW22</f>
        <v>0</v>
      </c>
      <c r="AW180" s="185">
        <f>($E180*(1+$G163)^(AW$9-$E$88))*$F163*$F$175*VMTCalc!AX22</f>
        <v>0</v>
      </c>
    </row>
    <row r="181" spans="1:49">
      <c r="A181" s="218" t="s">
        <v>198</v>
      </c>
      <c r="B181" s="767">
        <f t="shared" si="29"/>
        <v>120173</v>
      </c>
      <c r="C181" s="66" t="str">
        <f>INDEX(ProjectSummary!$C$6:$F$20,MATCH(B181,ProjectSummary!$C$6:$C$20,0),4)</f>
        <v>PEACH ORCHARD ROAD</v>
      </c>
      <c r="D181" s="66"/>
      <c r="E181" s="498">
        <f>IFERROR(INDEX(HistoricalCrashData!$H$31:$H$39,MATCH(SafetyBenefitsCalc!$B181,HistoricalCrashData!$B$31:$B$39,0),1),0)</f>
        <v>0</v>
      </c>
      <c r="F181" s="76"/>
      <c r="G181" s="76"/>
      <c r="H181" s="175">
        <f t="shared" si="16"/>
        <v>0</v>
      </c>
      <c r="I181" s="185">
        <f>($E181*(1+$G164)^(I$9-$E$88))*$F164*$F$175*VMTCalc!J23</f>
        <v>0</v>
      </c>
      <c r="J181" s="185">
        <f>($E181*(1+$G164)^(J$9-$E$88))*$F164*$F$175*VMTCalc!K23</f>
        <v>0</v>
      </c>
      <c r="K181" s="185">
        <f>($E181*(1+$G164)^(K$9-$E$88))*$F164*$F$175*VMTCalc!L23</f>
        <v>0</v>
      </c>
      <c r="L181" s="185">
        <f>($E181*(1+$G164)^(L$9-$E$88))*$F164*$F$175*VMTCalc!M23</f>
        <v>0</v>
      </c>
      <c r="M181" s="185">
        <f>($E181*(1+$G164)^(M$9-$E$88))*$F164*$F$175*VMTCalc!N23</f>
        <v>0</v>
      </c>
      <c r="N181" s="185">
        <f>($E181*(1+$G164)^(N$9-$E$88))*$F164*$F$175*VMTCalc!O23</f>
        <v>0</v>
      </c>
      <c r="O181" s="185">
        <f>($E181*(1+$G164)^(O$9-$E$88))*$F164*$F$175*VMTCalc!P23</f>
        <v>0</v>
      </c>
      <c r="P181" s="185">
        <f>($E181*(1+$G164)^(P$9-$E$88))*$F164*$F$175*VMTCalc!Q23</f>
        <v>0</v>
      </c>
      <c r="Q181" s="185">
        <f>($E181*(1+$G164)^(Q$9-$E$88))*$F164*$F$175*VMTCalc!R23</f>
        <v>0</v>
      </c>
      <c r="R181" s="185">
        <f>($E181*(1+$G164)^(R$9-$E$88))*$F164*$F$175*VMTCalc!S23</f>
        <v>0</v>
      </c>
      <c r="S181" s="185">
        <f>($E181*(1+$G164)^(S$9-$E$88))*$F164*$F$175*VMTCalc!T23</f>
        <v>0</v>
      </c>
      <c r="T181" s="185">
        <f>($E181*(1+$G164)^(T$9-$E$88))*$F164*$F$175*VMTCalc!U23</f>
        <v>0</v>
      </c>
      <c r="U181" s="185">
        <f>($E181*(1+$G164)^(U$9-$E$88))*$F164*$F$175*VMTCalc!V23</f>
        <v>0</v>
      </c>
      <c r="V181" s="185">
        <f>($E181*(1+$G164)^(V$9-$E$88))*$F164*$F$175*VMTCalc!W23</f>
        <v>0</v>
      </c>
      <c r="W181" s="185">
        <f>($E181*(1+$G164)^(W$9-$E$88))*$F164*$F$175*VMTCalc!X23</f>
        <v>0</v>
      </c>
      <c r="X181" s="185">
        <f>($E181*(1+$G164)^(X$9-$E$88))*$F164*$F$175*VMTCalc!Y23</f>
        <v>0</v>
      </c>
      <c r="Y181" s="185">
        <f>($E181*(1+$G164)^(Y$9-$E$88))*$F164*$F$175*VMTCalc!Z23</f>
        <v>0</v>
      </c>
      <c r="Z181" s="185">
        <f>($E181*(1+$G164)^(Z$9-$E$88))*$F164*$F$175*VMTCalc!AA23</f>
        <v>0</v>
      </c>
      <c r="AA181" s="185">
        <f>($E181*(1+$G164)^(AA$9-$E$88))*$F164*$F$175*VMTCalc!AB23</f>
        <v>0</v>
      </c>
      <c r="AB181" s="185">
        <f>($E181*(1+$G164)^(AB$9-$E$88))*$F164*$F$175*VMTCalc!AC23</f>
        <v>0</v>
      </c>
      <c r="AC181" s="185">
        <f>($E181*(1+$G164)^(AC$9-$E$88))*$F164*$F$175*VMTCalc!AD23</f>
        <v>0</v>
      </c>
      <c r="AD181" s="185">
        <f>($E181*(1+$G164)^(AD$9-$E$88))*$F164*$F$175*VMTCalc!AE23</f>
        <v>0</v>
      </c>
      <c r="AE181" s="185">
        <f>($E181*(1+$G164)^(AE$9-$E$88))*$F164*$F$175*VMTCalc!AF23</f>
        <v>0</v>
      </c>
      <c r="AF181" s="185">
        <f>($E181*(1+$G164)^(AF$9-$E$88))*$F164*$F$175*VMTCalc!AG23</f>
        <v>0</v>
      </c>
      <c r="AG181" s="185">
        <f>($E181*(1+$G164)^(AG$9-$E$88))*$F164*$F$175*VMTCalc!AH23</f>
        <v>0</v>
      </c>
      <c r="AH181" s="185">
        <f>($E181*(1+$G164)^(AH$9-$E$88))*$F164*$F$175*VMTCalc!AI23</f>
        <v>0</v>
      </c>
      <c r="AI181" s="185">
        <f>($E181*(1+$G164)^(AI$9-$E$88))*$F164*$F$175*VMTCalc!AJ23</f>
        <v>0</v>
      </c>
      <c r="AJ181" s="185">
        <f>($E181*(1+$G164)^(AJ$9-$E$88))*$F164*$F$175*VMTCalc!AK23</f>
        <v>0</v>
      </c>
      <c r="AK181" s="185">
        <f>($E181*(1+$G164)^(AK$9-$E$88))*$F164*$F$175*VMTCalc!AL23</f>
        <v>0</v>
      </c>
      <c r="AL181" s="185">
        <f>($E181*(1+$G164)^(AL$9-$E$88))*$F164*$F$175*VMTCalc!AM23</f>
        <v>0</v>
      </c>
      <c r="AM181" s="185">
        <f>($E181*(1+$G164)^(AM$9-$E$88))*$F164*$F$175*VMTCalc!AN23</f>
        <v>0</v>
      </c>
      <c r="AN181" s="185">
        <f>($E181*(1+$G164)^(AN$9-$E$88))*$F164*$F$175*VMTCalc!AO23</f>
        <v>0</v>
      </c>
      <c r="AO181" s="185">
        <f>($E181*(1+$G164)^(AO$9-$E$88))*$F164*$F$175*VMTCalc!AP23</f>
        <v>0</v>
      </c>
      <c r="AP181" s="185">
        <f>($E181*(1+$G164)^(AP$9-$E$88))*$F164*$F$175*VMTCalc!AQ23</f>
        <v>0</v>
      </c>
      <c r="AQ181" s="185">
        <f>($E181*(1+$G164)^(AQ$9-$E$88))*$F164*$F$175*VMTCalc!AR23</f>
        <v>0</v>
      </c>
      <c r="AR181" s="185">
        <f>($E181*(1+$G164)^(AR$9-$E$88))*$F164*$F$175*VMTCalc!AS23</f>
        <v>0</v>
      </c>
      <c r="AS181" s="185">
        <f>($E181*(1+$G164)^(AS$9-$E$88))*$F164*$F$175*VMTCalc!AT23</f>
        <v>0</v>
      </c>
      <c r="AT181" s="185">
        <f>($E181*(1+$G164)^(AT$9-$E$88))*$F164*$F$175*VMTCalc!AU23</f>
        <v>0</v>
      </c>
      <c r="AU181" s="185">
        <f>($E181*(1+$G164)^(AU$9-$E$88))*$F164*$F$175*VMTCalc!AV23</f>
        <v>0</v>
      </c>
      <c r="AV181" s="185">
        <f>($E181*(1+$G164)^(AV$9-$E$88))*$F164*$F$175*VMTCalc!AW23</f>
        <v>0</v>
      </c>
      <c r="AW181" s="185">
        <f>($E181*(1+$G164)^(AW$9-$E$88))*$F164*$F$175*VMTCalc!AX23</f>
        <v>0</v>
      </c>
    </row>
    <row r="182" spans="1:49">
      <c r="A182" s="218" t="s">
        <v>198</v>
      </c>
      <c r="B182" s="767">
        <f t="shared" si="29"/>
        <v>890074</v>
      </c>
      <c r="C182" s="66" t="str">
        <f>INDEX(ProjectSummary!$C$6:$F$20,MATCH(B182,ProjectSummary!$C$6:$C$20,0),4)</f>
        <v>MONROE-ANSONVILLE ROAD</v>
      </c>
      <c r="D182" s="66"/>
      <c r="E182" s="498">
        <f>IFERROR(INDEX(HistoricalCrashData!$H$31:$H$39,MATCH(SafetyBenefitsCalc!$B182,HistoricalCrashData!$B$31:$B$39,0),1),0)</f>
        <v>0.4</v>
      </c>
      <c r="F182" s="76"/>
      <c r="G182" s="76"/>
      <c r="H182" s="175">
        <f t="shared" ref="H182:H189" si="30">SUM(I182:AW182)</f>
        <v>3.4057600000000017</v>
      </c>
      <c r="I182" s="185">
        <f>($E182*(1+$G165)^(I$9-$E$88))*$F165*$F$175*VMTCalc!J24</f>
        <v>0</v>
      </c>
      <c r="J182" s="185">
        <f>($E182*(1+$G165)^(J$9-$E$88))*$F165*$F$175*VMTCalc!K24</f>
        <v>0</v>
      </c>
      <c r="K182" s="185">
        <f>($E182*(1+$G165)^(K$9-$E$88))*$F165*$F$175*VMTCalc!L24</f>
        <v>0</v>
      </c>
      <c r="L182" s="185">
        <f>($E182*(1+$G165)^(L$9-$E$88))*$F165*$F$175*VMTCalc!M24</f>
        <v>0</v>
      </c>
      <c r="M182" s="185">
        <f>($E182*(1+$G165)^(M$9-$E$88))*$F165*$F$175*VMTCalc!N24</f>
        <v>0</v>
      </c>
      <c r="N182" s="185">
        <f>($E182*(1+$G165)^(N$9-$E$88))*$F165*$F$175*VMTCalc!O24</f>
        <v>0.17028799999999999</v>
      </c>
      <c r="O182" s="185">
        <f>($E182*(1+$G165)^(O$9-$E$88))*$F165*$F$175*VMTCalc!P24</f>
        <v>0.17028799999999999</v>
      </c>
      <c r="P182" s="185">
        <f>($E182*(1+$G165)^(P$9-$E$88))*$F165*$F$175*VMTCalc!Q24</f>
        <v>0.17028799999999999</v>
      </c>
      <c r="Q182" s="185">
        <f>($E182*(1+$G165)^(Q$9-$E$88))*$F165*$F$175*VMTCalc!R24</f>
        <v>0.17028799999999999</v>
      </c>
      <c r="R182" s="185">
        <f>($E182*(1+$G165)^(R$9-$E$88))*$F165*$F$175*VMTCalc!S24</f>
        <v>0.17028799999999999</v>
      </c>
      <c r="S182" s="185">
        <f>($E182*(1+$G165)^(S$9-$E$88))*$F165*$F$175*VMTCalc!T24</f>
        <v>0.17028799999999999</v>
      </c>
      <c r="T182" s="185">
        <f>($E182*(1+$G165)^(T$9-$E$88))*$F165*$F$175*VMTCalc!U24</f>
        <v>0.17028799999999999</v>
      </c>
      <c r="U182" s="185">
        <f>($E182*(1+$G165)^(U$9-$E$88))*$F165*$F$175*VMTCalc!V24</f>
        <v>0.17028799999999999</v>
      </c>
      <c r="V182" s="185">
        <f>($E182*(1+$G165)^(V$9-$E$88))*$F165*$F$175*VMTCalc!W24</f>
        <v>0.17028799999999999</v>
      </c>
      <c r="W182" s="185">
        <f>($E182*(1+$G165)^(W$9-$E$88))*$F165*$F$175*VMTCalc!X24</f>
        <v>0.17028799999999999</v>
      </c>
      <c r="X182" s="185">
        <f>($E182*(1+$G165)^(X$9-$E$88))*$F165*$F$175*VMTCalc!Y24</f>
        <v>0.17028799999999999</v>
      </c>
      <c r="Y182" s="185">
        <f>($E182*(1+$G165)^(Y$9-$E$88))*$F165*$F$175*VMTCalc!Z24</f>
        <v>0.17028799999999999</v>
      </c>
      <c r="Z182" s="185">
        <f>($E182*(1+$G165)^(Z$9-$E$88))*$F165*$F$175*VMTCalc!AA24</f>
        <v>0.17028799999999999</v>
      </c>
      <c r="AA182" s="185">
        <f>($E182*(1+$G165)^(AA$9-$E$88))*$F165*$F$175*VMTCalc!AB24</f>
        <v>0.17028799999999999</v>
      </c>
      <c r="AB182" s="185">
        <f>($E182*(1+$G165)^(AB$9-$E$88))*$F165*$F$175*VMTCalc!AC24</f>
        <v>0.17028799999999999</v>
      </c>
      <c r="AC182" s="185">
        <f>($E182*(1+$G165)^(AC$9-$E$88))*$F165*$F$175*VMTCalc!AD24</f>
        <v>0.17028799999999999</v>
      </c>
      <c r="AD182" s="185">
        <f>($E182*(1+$G165)^(AD$9-$E$88))*$F165*$F$175*VMTCalc!AE24</f>
        <v>0.17028799999999999</v>
      </c>
      <c r="AE182" s="185">
        <f>($E182*(1+$G165)^(AE$9-$E$88))*$F165*$F$175*VMTCalc!AF24</f>
        <v>0.17028799999999999</v>
      </c>
      <c r="AF182" s="185">
        <f>($E182*(1+$G165)^(AF$9-$E$88))*$F165*$F$175*VMTCalc!AG24</f>
        <v>0.17028799999999999</v>
      </c>
      <c r="AG182" s="185">
        <f>($E182*(1+$G165)^(AG$9-$E$88))*$F165*$F$175*VMTCalc!AH24</f>
        <v>0.17028799999999999</v>
      </c>
      <c r="AH182" s="185">
        <f>($E182*(1+$G165)^(AH$9-$E$88))*$F165*$F$175*VMTCalc!AI24</f>
        <v>0</v>
      </c>
      <c r="AI182" s="185">
        <f>($E182*(1+$G165)^(AI$9-$E$88))*$F165*$F$175*VMTCalc!AJ24</f>
        <v>0</v>
      </c>
      <c r="AJ182" s="185">
        <f>($E182*(1+$G165)^(AJ$9-$E$88))*$F165*$F$175*VMTCalc!AK24</f>
        <v>0</v>
      </c>
      <c r="AK182" s="185">
        <f>($E182*(1+$G165)^(AK$9-$E$88))*$F165*$F$175*VMTCalc!AL24</f>
        <v>0</v>
      </c>
      <c r="AL182" s="185">
        <f>($E182*(1+$G165)^(AL$9-$E$88))*$F165*$F$175*VMTCalc!AM24</f>
        <v>0</v>
      </c>
      <c r="AM182" s="185">
        <f>($E182*(1+$G165)^(AM$9-$E$88))*$F165*$F$175*VMTCalc!AN24</f>
        <v>0</v>
      </c>
      <c r="AN182" s="185">
        <f>($E182*(1+$G165)^(AN$9-$E$88))*$F165*$F$175*VMTCalc!AO24</f>
        <v>0</v>
      </c>
      <c r="AO182" s="185">
        <f>($E182*(1+$G165)^(AO$9-$E$88))*$F165*$F$175*VMTCalc!AP24</f>
        <v>0</v>
      </c>
      <c r="AP182" s="185">
        <f>($E182*(1+$G165)^(AP$9-$E$88))*$F165*$F$175*VMTCalc!AQ24</f>
        <v>0</v>
      </c>
      <c r="AQ182" s="185">
        <f>($E182*(1+$G165)^(AQ$9-$E$88))*$F165*$F$175*VMTCalc!AR24</f>
        <v>0</v>
      </c>
      <c r="AR182" s="185">
        <f>($E182*(1+$G165)^(AR$9-$E$88))*$F165*$F$175*VMTCalc!AS24</f>
        <v>0</v>
      </c>
      <c r="AS182" s="185">
        <f>($E182*(1+$G165)^(AS$9-$E$88))*$F165*$F$175*VMTCalc!AT24</f>
        <v>0</v>
      </c>
      <c r="AT182" s="185">
        <f>($E182*(1+$G165)^(AT$9-$E$88))*$F165*$F$175*VMTCalc!AU24</f>
        <v>0</v>
      </c>
      <c r="AU182" s="185">
        <f>($E182*(1+$G165)^(AU$9-$E$88))*$F165*$F$175*VMTCalc!AV24</f>
        <v>0</v>
      </c>
      <c r="AV182" s="185">
        <f>($E182*(1+$G165)^(AV$9-$E$88))*$F165*$F$175*VMTCalc!AW24</f>
        <v>0</v>
      </c>
      <c r="AW182" s="185">
        <f>($E182*(1+$G165)^(AW$9-$E$88))*$F165*$F$175*VMTCalc!AX24</f>
        <v>0</v>
      </c>
    </row>
    <row r="183" spans="1:49">
      <c r="A183" s="218" t="s">
        <v>198</v>
      </c>
      <c r="B183" s="767">
        <f t="shared" si="29"/>
        <v>890170</v>
      </c>
      <c r="C183" s="66" t="str">
        <f>INDEX(ProjectSummary!$C$6:$F$20,MATCH(B183,ProjectSummary!$C$6:$C$20,0),4)</f>
        <v>POTTERS ROAD</v>
      </c>
      <c r="D183" s="66"/>
      <c r="E183" s="498">
        <f>IFERROR(INDEX(HistoricalCrashData!$H$31:$H$39,MATCH(SafetyBenefitsCalc!$B183,HistoricalCrashData!$B$31:$B$39,0),1),0)</f>
        <v>0.2</v>
      </c>
      <c r="F183" s="76"/>
      <c r="G183" s="76"/>
      <c r="H183" s="175">
        <f t="shared" si="30"/>
        <v>2.3357599999999992</v>
      </c>
      <c r="I183" s="185">
        <f>($E183*(1+$G166)^(I$9-$E$88))*$F166*$F$175*VMTCalc!J25</f>
        <v>0</v>
      </c>
      <c r="J183" s="185">
        <f>($E183*(1+$G166)^(J$9-$E$88))*$F166*$F$175*VMTCalc!K25</f>
        <v>0</v>
      </c>
      <c r="K183" s="185">
        <f>($E183*(1+$G166)^(K$9-$E$88))*$F166*$F$175*VMTCalc!L25</f>
        <v>0</v>
      </c>
      <c r="L183" s="185">
        <f>($E183*(1+$G166)^(L$9-$E$88))*$F166*$F$175*VMTCalc!M25</f>
        <v>0</v>
      </c>
      <c r="M183" s="185">
        <f>($E183*(1+$G166)^(M$9-$E$88))*$F166*$F$175*VMTCalc!N25</f>
        <v>0</v>
      </c>
      <c r="N183" s="185">
        <f>($E183*(1+$G166)^(N$9-$E$88))*$F166*$F$175*VMTCalc!O25</f>
        <v>0.11678799999999999</v>
      </c>
      <c r="O183" s="185">
        <f>($E183*(1+$G166)^(O$9-$E$88))*$F166*$F$175*VMTCalc!P25</f>
        <v>0.11678799999999999</v>
      </c>
      <c r="P183" s="185">
        <f>($E183*(1+$G166)^(P$9-$E$88))*$F166*$F$175*VMTCalc!Q25</f>
        <v>0.11678799999999999</v>
      </c>
      <c r="Q183" s="185">
        <f>($E183*(1+$G166)^(Q$9-$E$88))*$F166*$F$175*VMTCalc!R25</f>
        <v>0.11678799999999999</v>
      </c>
      <c r="R183" s="185">
        <f>($E183*(1+$G166)^(R$9-$E$88))*$F166*$F$175*VMTCalc!S25</f>
        <v>0.11678799999999999</v>
      </c>
      <c r="S183" s="185">
        <f>($E183*(1+$G166)^(S$9-$E$88))*$F166*$F$175*VMTCalc!T25</f>
        <v>0.11678799999999999</v>
      </c>
      <c r="T183" s="185">
        <f>($E183*(1+$G166)^(T$9-$E$88))*$F166*$F$175*VMTCalc!U25</f>
        <v>0.11678799999999999</v>
      </c>
      <c r="U183" s="185">
        <f>($E183*(1+$G166)^(U$9-$E$88))*$F166*$F$175*VMTCalc!V25</f>
        <v>0.11678799999999999</v>
      </c>
      <c r="V183" s="185">
        <f>($E183*(1+$G166)^(V$9-$E$88))*$F166*$F$175*VMTCalc!W25</f>
        <v>0.11678799999999999</v>
      </c>
      <c r="W183" s="185">
        <f>($E183*(1+$G166)^(W$9-$E$88))*$F166*$F$175*VMTCalc!X25</f>
        <v>0.11678799999999999</v>
      </c>
      <c r="X183" s="185">
        <f>($E183*(1+$G166)^(X$9-$E$88))*$F166*$F$175*VMTCalc!Y25</f>
        <v>0.11678799999999999</v>
      </c>
      <c r="Y183" s="185">
        <f>($E183*(1+$G166)^(Y$9-$E$88))*$F166*$F$175*VMTCalc!Z25</f>
        <v>0.11678799999999999</v>
      </c>
      <c r="Z183" s="185">
        <f>($E183*(1+$G166)^(Z$9-$E$88))*$F166*$F$175*VMTCalc!AA25</f>
        <v>0.11678799999999999</v>
      </c>
      <c r="AA183" s="185">
        <f>($E183*(1+$G166)^(AA$9-$E$88))*$F166*$F$175*VMTCalc!AB25</f>
        <v>0.11678799999999999</v>
      </c>
      <c r="AB183" s="185">
        <f>($E183*(1+$G166)^(AB$9-$E$88))*$F166*$F$175*VMTCalc!AC25</f>
        <v>0.11678799999999999</v>
      </c>
      <c r="AC183" s="185">
        <f>($E183*(1+$G166)^(AC$9-$E$88))*$F166*$F$175*VMTCalc!AD25</f>
        <v>0.11678799999999999</v>
      </c>
      <c r="AD183" s="185">
        <f>($E183*(1+$G166)^(AD$9-$E$88))*$F166*$F$175*VMTCalc!AE25</f>
        <v>0.11678799999999999</v>
      </c>
      <c r="AE183" s="185">
        <f>($E183*(1+$G166)^(AE$9-$E$88))*$F166*$F$175*VMTCalc!AF25</f>
        <v>0.11678799999999999</v>
      </c>
      <c r="AF183" s="185">
        <f>($E183*(1+$G166)^(AF$9-$E$88))*$F166*$F$175*VMTCalc!AG25</f>
        <v>0.11678799999999999</v>
      </c>
      <c r="AG183" s="185">
        <f>($E183*(1+$G166)^(AG$9-$E$88))*$F166*$F$175*VMTCalc!AH25</f>
        <v>0.11678799999999999</v>
      </c>
      <c r="AH183" s="185">
        <f>($E183*(1+$G166)^(AH$9-$E$88))*$F166*$F$175*VMTCalc!AI25</f>
        <v>0</v>
      </c>
      <c r="AI183" s="185">
        <f>($E183*(1+$G166)^(AI$9-$E$88))*$F166*$F$175*VMTCalc!AJ25</f>
        <v>0</v>
      </c>
      <c r="AJ183" s="185">
        <f>($E183*(1+$G166)^(AJ$9-$E$88))*$F166*$F$175*VMTCalc!AK25</f>
        <v>0</v>
      </c>
      <c r="AK183" s="185">
        <f>($E183*(1+$G166)^(AK$9-$E$88))*$F166*$F$175*VMTCalc!AL25</f>
        <v>0</v>
      </c>
      <c r="AL183" s="185">
        <f>($E183*(1+$G166)^(AL$9-$E$88))*$F166*$F$175*VMTCalc!AM25</f>
        <v>0</v>
      </c>
      <c r="AM183" s="185">
        <f>($E183*(1+$G166)^(AM$9-$E$88))*$F166*$F$175*VMTCalc!AN25</f>
        <v>0</v>
      </c>
      <c r="AN183" s="185">
        <f>($E183*(1+$G166)^(AN$9-$E$88))*$F166*$F$175*VMTCalc!AO25</f>
        <v>0</v>
      </c>
      <c r="AO183" s="185">
        <f>($E183*(1+$G166)^(AO$9-$E$88))*$F166*$F$175*VMTCalc!AP25</f>
        <v>0</v>
      </c>
      <c r="AP183" s="185">
        <f>($E183*(1+$G166)^(AP$9-$E$88))*$F166*$F$175*VMTCalc!AQ25</f>
        <v>0</v>
      </c>
      <c r="AQ183" s="185">
        <f>($E183*(1+$G166)^(AQ$9-$E$88))*$F166*$F$175*VMTCalc!AR25</f>
        <v>0</v>
      </c>
      <c r="AR183" s="185">
        <f>($E183*(1+$G166)^(AR$9-$E$88))*$F166*$F$175*VMTCalc!AS25</f>
        <v>0</v>
      </c>
      <c r="AS183" s="185">
        <f>($E183*(1+$G166)^(AS$9-$E$88))*$F166*$F$175*VMTCalc!AT25</f>
        <v>0</v>
      </c>
      <c r="AT183" s="185">
        <f>($E183*(1+$G166)^(AT$9-$E$88))*$F166*$F$175*VMTCalc!AU25</f>
        <v>0</v>
      </c>
      <c r="AU183" s="185">
        <f>($E183*(1+$G166)^(AU$9-$E$88))*$F166*$F$175*VMTCalc!AV25</f>
        <v>0</v>
      </c>
      <c r="AV183" s="185">
        <f>($E183*(1+$G166)^(AV$9-$E$88))*$F166*$F$175*VMTCalc!AW25</f>
        <v>0</v>
      </c>
      <c r="AW183" s="185">
        <f>($E183*(1+$G166)^(AW$9-$E$88))*$F166*$F$175*VMTCalc!AX25</f>
        <v>0</v>
      </c>
    </row>
    <row r="184" spans="1:49">
      <c r="A184" s="218" t="s">
        <v>198</v>
      </c>
      <c r="B184" s="767">
        <f t="shared" si="29"/>
        <v>890312</v>
      </c>
      <c r="C184" s="66" t="str">
        <f>INDEX(ProjectSummary!$C$6:$F$20,MATCH(B184,ProjectSummary!$C$6:$C$20,0),4)</f>
        <v>SHANNON ROAD</v>
      </c>
      <c r="D184" s="66"/>
      <c r="E184" s="498">
        <f>IFERROR(INDEX(HistoricalCrashData!$H$31:$H$39,MATCH(SafetyBenefitsCalc!$B184,HistoricalCrashData!$B$31:$B$39,0),1),0)</f>
        <v>0.2</v>
      </c>
      <c r="F184" s="76"/>
      <c r="G184" s="76"/>
      <c r="H184" s="175">
        <f t="shared" si="30"/>
        <v>1.7028800000000008</v>
      </c>
      <c r="I184" s="185">
        <f>($E184*(1+$G167)^(I$9-$E$88))*$F167*$F$175*VMTCalc!J26</f>
        <v>0</v>
      </c>
      <c r="J184" s="185">
        <f>($E184*(1+$G167)^(J$9-$E$88))*$F167*$F$175*VMTCalc!K26</f>
        <v>0</v>
      </c>
      <c r="K184" s="185">
        <f>($E184*(1+$G167)^(K$9-$E$88))*$F167*$F$175*VMTCalc!L26</f>
        <v>0</v>
      </c>
      <c r="L184" s="185">
        <f>($E184*(1+$G167)^(L$9-$E$88))*$F167*$F$175*VMTCalc!M26</f>
        <v>0</v>
      </c>
      <c r="M184" s="185">
        <f>($E184*(1+$G167)^(M$9-$E$88))*$F167*$F$175*VMTCalc!N26</f>
        <v>0</v>
      </c>
      <c r="N184" s="185">
        <f>($E184*(1+$G167)^(N$9-$E$88))*$F167*$F$175*VMTCalc!O26</f>
        <v>8.5143999999999997E-2</v>
      </c>
      <c r="O184" s="185">
        <f>($E184*(1+$G167)^(O$9-$E$88))*$F167*$F$175*VMTCalc!P26</f>
        <v>8.5143999999999997E-2</v>
      </c>
      <c r="P184" s="185">
        <f>($E184*(1+$G167)^(P$9-$E$88))*$F167*$F$175*VMTCalc!Q26</f>
        <v>8.5143999999999997E-2</v>
      </c>
      <c r="Q184" s="185">
        <f>($E184*(1+$G167)^(Q$9-$E$88))*$F167*$F$175*VMTCalc!R26</f>
        <v>8.5143999999999997E-2</v>
      </c>
      <c r="R184" s="185">
        <f>($E184*(1+$G167)^(R$9-$E$88))*$F167*$F$175*VMTCalc!S26</f>
        <v>8.5143999999999997E-2</v>
      </c>
      <c r="S184" s="185">
        <f>($E184*(1+$G167)^(S$9-$E$88))*$F167*$F$175*VMTCalc!T26</f>
        <v>8.5143999999999997E-2</v>
      </c>
      <c r="T184" s="185">
        <f>($E184*(1+$G167)^(T$9-$E$88))*$F167*$F$175*VMTCalc!U26</f>
        <v>8.5143999999999997E-2</v>
      </c>
      <c r="U184" s="185">
        <f>($E184*(1+$G167)^(U$9-$E$88))*$F167*$F$175*VMTCalc!V26</f>
        <v>8.5143999999999997E-2</v>
      </c>
      <c r="V184" s="185">
        <f>($E184*(1+$G167)^(V$9-$E$88))*$F167*$F$175*VMTCalc!W26</f>
        <v>8.5143999999999997E-2</v>
      </c>
      <c r="W184" s="185">
        <f>($E184*(1+$G167)^(W$9-$E$88))*$F167*$F$175*VMTCalc!X26</f>
        <v>8.5143999999999997E-2</v>
      </c>
      <c r="X184" s="185">
        <f>($E184*(1+$G167)^(X$9-$E$88))*$F167*$F$175*VMTCalc!Y26</f>
        <v>8.5143999999999997E-2</v>
      </c>
      <c r="Y184" s="185">
        <f>($E184*(1+$G167)^(Y$9-$E$88))*$F167*$F$175*VMTCalc!Z26</f>
        <v>8.5143999999999997E-2</v>
      </c>
      <c r="Z184" s="185">
        <f>($E184*(1+$G167)^(Z$9-$E$88))*$F167*$F$175*VMTCalc!AA26</f>
        <v>8.5143999999999997E-2</v>
      </c>
      <c r="AA184" s="185">
        <f>($E184*(1+$G167)^(AA$9-$E$88))*$F167*$F$175*VMTCalc!AB26</f>
        <v>8.5143999999999997E-2</v>
      </c>
      <c r="AB184" s="185">
        <f>($E184*(1+$G167)^(AB$9-$E$88))*$F167*$F$175*VMTCalc!AC26</f>
        <v>8.5143999999999997E-2</v>
      </c>
      <c r="AC184" s="185">
        <f>($E184*(1+$G167)^(AC$9-$E$88))*$F167*$F$175*VMTCalc!AD26</f>
        <v>8.5143999999999997E-2</v>
      </c>
      <c r="AD184" s="185">
        <f>($E184*(1+$G167)^(AD$9-$E$88))*$F167*$F$175*VMTCalc!AE26</f>
        <v>8.5143999999999997E-2</v>
      </c>
      <c r="AE184" s="185">
        <f>($E184*(1+$G167)^(AE$9-$E$88))*$F167*$F$175*VMTCalc!AF26</f>
        <v>8.5143999999999997E-2</v>
      </c>
      <c r="AF184" s="185">
        <f>($E184*(1+$G167)^(AF$9-$E$88))*$F167*$F$175*VMTCalc!AG26</f>
        <v>8.5143999999999997E-2</v>
      </c>
      <c r="AG184" s="185">
        <f>($E184*(1+$G167)^(AG$9-$E$88))*$F167*$F$175*VMTCalc!AH26</f>
        <v>8.5143999999999997E-2</v>
      </c>
      <c r="AH184" s="185">
        <f>($E184*(1+$G167)^(AH$9-$E$88))*$F167*$F$175*VMTCalc!AI26</f>
        <v>0</v>
      </c>
      <c r="AI184" s="185">
        <f>($E184*(1+$G167)^(AI$9-$E$88))*$F167*$F$175*VMTCalc!AJ26</f>
        <v>0</v>
      </c>
      <c r="AJ184" s="185">
        <f>($E184*(1+$G167)^(AJ$9-$E$88))*$F167*$F$175*VMTCalc!AK26</f>
        <v>0</v>
      </c>
      <c r="AK184" s="185">
        <f>($E184*(1+$G167)^(AK$9-$E$88))*$F167*$F$175*VMTCalc!AL26</f>
        <v>0</v>
      </c>
      <c r="AL184" s="185">
        <f>($E184*(1+$G167)^(AL$9-$E$88))*$F167*$F$175*VMTCalc!AM26</f>
        <v>0</v>
      </c>
      <c r="AM184" s="185">
        <f>($E184*(1+$G167)^(AM$9-$E$88))*$F167*$F$175*VMTCalc!AN26</f>
        <v>0</v>
      </c>
      <c r="AN184" s="185">
        <f>($E184*(1+$G167)^(AN$9-$E$88))*$F167*$F$175*VMTCalc!AO26</f>
        <v>0</v>
      </c>
      <c r="AO184" s="185">
        <f>($E184*(1+$G167)^(AO$9-$E$88))*$F167*$F$175*VMTCalc!AP26</f>
        <v>0</v>
      </c>
      <c r="AP184" s="185">
        <f>($E184*(1+$G167)^(AP$9-$E$88))*$F167*$F$175*VMTCalc!AQ26</f>
        <v>0</v>
      </c>
      <c r="AQ184" s="185">
        <f>($E184*(1+$G167)^(AQ$9-$E$88))*$F167*$F$175*VMTCalc!AR26</f>
        <v>0</v>
      </c>
      <c r="AR184" s="185">
        <f>($E184*(1+$G167)^(AR$9-$E$88))*$F167*$F$175*VMTCalc!AS26</f>
        <v>0</v>
      </c>
      <c r="AS184" s="185">
        <f>($E184*(1+$G167)^(AS$9-$E$88))*$F167*$F$175*VMTCalc!AT26</f>
        <v>0</v>
      </c>
      <c r="AT184" s="185">
        <f>($E184*(1+$G167)^(AT$9-$E$88))*$F167*$F$175*VMTCalc!AU26</f>
        <v>0</v>
      </c>
      <c r="AU184" s="185">
        <f>($E184*(1+$G167)^(AU$9-$E$88))*$F167*$F$175*VMTCalc!AV26</f>
        <v>0</v>
      </c>
      <c r="AV184" s="185">
        <f>($E184*(1+$G167)^(AV$9-$E$88))*$F167*$F$175*VMTCalc!AW26</f>
        <v>0</v>
      </c>
      <c r="AW184" s="185">
        <f>($E184*(1+$G167)^(AW$9-$E$88))*$F167*$F$175*VMTCalc!AX26</f>
        <v>0</v>
      </c>
    </row>
    <row r="185" spans="1:49">
      <c r="A185" s="218" t="s">
        <v>198</v>
      </c>
      <c r="B185" s="767">
        <f t="shared" si="29"/>
        <v>890144</v>
      </c>
      <c r="C185" s="66" t="str">
        <f>INDEX(ProjectSummary!$C$6:$F$20,MATCH(B185,ProjectSummary!$C$6:$C$20,0),4)</f>
        <v>STACK ROAD</v>
      </c>
      <c r="D185" s="66"/>
      <c r="E185" s="498">
        <f>IFERROR(INDEX(HistoricalCrashData!$H$31:$H$39,MATCH(SafetyBenefitsCalc!$B185,HistoricalCrashData!$B$31:$B$39,0),1),0)</f>
        <v>0.6</v>
      </c>
      <c r="F185" s="76"/>
      <c r="G185" s="76"/>
      <c r="H185" s="175">
        <f t="shared" si="30"/>
        <v>5.1086399999999985</v>
      </c>
      <c r="I185" s="185">
        <f>($E185*(1+$G168)^(I$9-$E$88))*$F168*$F$175*VMTCalc!J27</f>
        <v>0</v>
      </c>
      <c r="J185" s="185">
        <f>($E185*(1+$G168)^(J$9-$E$88))*$F168*$F$175*VMTCalc!K27</f>
        <v>0</v>
      </c>
      <c r="K185" s="185">
        <f>($E185*(1+$G168)^(K$9-$E$88))*$F168*$F$175*VMTCalc!L27</f>
        <v>0</v>
      </c>
      <c r="L185" s="185">
        <f>($E185*(1+$G168)^(L$9-$E$88))*$F168*$F$175*VMTCalc!M27</f>
        <v>0</v>
      </c>
      <c r="M185" s="185">
        <f>($E185*(1+$G168)^(M$9-$E$88))*$F168*$F$175*VMTCalc!N27</f>
        <v>0</v>
      </c>
      <c r="N185" s="185">
        <f>($E185*(1+$G168)^(N$9-$E$88))*$F168*$F$175*VMTCalc!O27</f>
        <v>0.25543199999999999</v>
      </c>
      <c r="O185" s="185">
        <f>($E185*(1+$G168)^(O$9-$E$88))*$F168*$F$175*VMTCalc!P27</f>
        <v>0.25543199999999999</v>
      </c>
      <c r="P185" s="185">
        <f>($E185*(1+$G168)^(P$9-$E$88))*$F168*$F$175*VMTCalc!Q27</f>
        <v>0.25543199999999999</v>
      </c>
      <c r="Q185" s="185">
        <f>($E185*(1+$G168)^(Q$9-$E$88))*$F168*$F$175*VMTCalc!R27</f>
        <v>0.25543199999999999</v>
      </c>
      <c r="R185" s="185">
        <f>($E185*(1+$G168)^(R$9-$E$88))*$F168*$F$175*VMTCalc!S27</f>
        <v>0.25543199999999999</v>
      </c>
      <c r="S185" s="185">
        <f>($E185*(1+$G168)^(S$9-$E$88))*$F168*$F$175*VMTCalc!T27</f>
        <v>0.25543199999999999</v>
      </c>
      <c r="T185" s="185">
        <f>($E185*(1+$G168)^(T$9-$E$88))*$F168*$F$175*VMTCalc!U27</f>
        <v>0.25543199999999999</v>
      </c>
      <c r="U185" s="185">
        <f>($E185*(1+$G168)^(U$9-$E$88))*$F168*$F$175*VMTCalc!V27</f>
        <v>0.25543199999999999</v>
      </c>
      <c r="V185" s="185">
        <f>($E185*(1+$G168)^(V$9-$E$88))*$F168*$F$175*VMTCalc!W27</f>
        <v>0.25543199999999999</v>
      </c>
      <c r="W185" s="185">
        <f>($E185*(1+$G168)^(W$9-$E$88))*$F168*$F$175*VMTCalc!X27</f>
        <v>0.25543199999999999</v>
      </c>
      <c r="X185" s="185">
        <f>($E185*(1+$G168)^(X$9-$E$88))*$F168*$F$175*VMTCalc!Y27</f>
        <v>0.25543199999999999</v>
      </c>
      <c r="Y185" s="185">
        <f>($E185*(1+$G168)^(Y$9-$E$88))*$F168*$F$175*VMTCalc!Z27</f>
        <v>0.25543199999999999</v>
      </c>
      <c r="Z185" s="185">
        <f>($E185*(1+$G168)^(Z$9-$E$88))*$F168*$F$175*VMTCalc!AA27</f>
        <v>0.25543199999999999</v>
      </c>
      <c r="AA185" s="185">
        <f>($E185*(1+$G168)^(AA$9-$E$88))*$F168*$F$175*VMTCalc!AB27</f>
        <v>0.25543199999999999</v>
      </c>
      <c r="AB185" s="185">
        <f>($E185*(1+$G168)^(AB$9-$E$88))*$F168*$F$175*VMTCalc!AC27</f>
        <v>0.25543199999999999</v>
      </c>
      <c r="AC185" s="185">
        <f>($E185*(1+$G168)^(AC$9-$E$88))*$F168*$F$175*VMTCalc!AD27</f>
        <v>0.25543199999999999</v>
      </c>
      <c r="AD185" s="185">
        <f>($E185*(1+$G168)^(AD$9-$E$88))*$F168*$F$175*VMTCalc!AE27</f>
        <v>0.25543199999999999</v>
      </c>
      <c r="AE185" s="185">
        <f>($E185*(1+$G168)^(AE$9-$E$88))*$F168*$F$175*VMTCalc!AF27</f>
        <v>0.25543199999999999</v>
      </c>
      <c r="AF185" s="185">
        <f>($E185*(1+$G168)^(AF$9-$E$88))*$F168*$F$175*VMTCalc!AG27</f>
        <v>0.25543199999999999</v>
      </c>
      <c r="AG185" s="185">
        <f>($E185*(1+$G168)^(AG$9-$E$88))*$F168*$F$175*VMTCalc!AH27</f>
        <v>0.25543199999999999</v>
      </c>
      <c r="AH185" s="185">
        <f>($E185*(1+$G168)^(AH$9-$E$88))*$F168*$F$175*VMTCalc!AI27</f>
        <v>0</v>
      </c>
      <c r="AI185" s="185">
        <f>($E185*(1+$G168)^(AI$9-$E$88))*$F168*$F$175*VMTCalc!AJ27</f>
        <v>0</v>
      </c>
      <c r="AJ185" s="185">
        <f>($E185*(1+$G168)^(AJ$9-$E$88))*$F168*$F$175*VMTCalc!AK27</f>
        <v>0</v>
      </c>
      <c r="AK185" s="185">
        <f>($E185*(1+$G168)^(AK$9-$E$88))*$F168*$F$175*VMTCalc!AL27</f>
        <v>0</v>
      </c>
      <c r="AL185" s="185">
        <f>($E185*(1+$G168)^(AL$9-$E$88))*$F168*$F$175*VMTCalc!AM27</f>
        <v>0</v>
      </c>
      <c r="AM185" s="185">
        <f>($E185*(1+$G168)^(AM$9-$E$88))*$F168*$F$175*VMTCalc!AN27</f>
        <v>0</v>
      </c>
      <c r="AN185" s="185">
        <f>($E185*(1+$G168)^(AN$9-$E$88))*$F168*$F$175*VMTCalc!AO27</f>
        <v>0</v>
      </c>
      <c r="AO185" s="185">
        <f>($E185*(1+$G168)^(AO$9-$E$88))*$F168*$F$175*VMTCalc!AP27</f>
        <v>0</v>
      </c>
      <c r="AP185" s="185">
        <f>($E185*(1+$G168)^(AP$9-$E$88))*$F168*$F$175*VMTCalc!AQ27</f>
        <v>0</v>
      </c>
      <c r="AQ185" s="185">
        <f>($E185*(1+$G168)^(AQ$9-$E$88))*$F168*$F$175*VMTCalc!AR27</f>
        <v>0</v>
      </c>
      <c r="AR185" s="185">
        <f>($E185*(1+$G168)^(AR$9-$E$88))*$F168*$F$175*VMTCalc!AS27</f>
        <v>0</v>
      </c>
      <c r="AS185" s="185">
        <f>($E185*(1+$G168)^(AS$9-$E$88))*$F168*$F$175*VMTCalc!AT27</f>
        <v>0</v>
      </c>
      <c r="AT185" s="185">
        <f>($E185*(1+$G168)^(AT$9-$E$88))*$F168*$F$175*VMTCalc!AU27</f>
        <v>0</v>
      </c>
      <c r="AU185" s="185">
        <f>($E185*(1+$G168)^(AU$9-$E$88))*$F168*$F$175*VMTCalc!AV27</f>
        <v>0</v>
      </c>
      <c r="AV185" s="185">
        <f>($E185*(1+$G168)^(AV$9-$E$88))*$F168*$F$175*VMTCalc!AW27</f>
        <v>0</v>
      </c>
      <c r="AW185" s="185">
        <f>($E185*(1+$G168)^(AW$9-$E$88))*$F168*$F$175*VMTCalc!AX27</f>
        <v>0</v>
      </c>
    </row>
    <row r="186" spans="1:49">
      <c r="A186" s="66">
        <v>1</v>
      </c>
      <c r="B186" s="767">
        <f t="shared" si="29"/>
        <v>890067</v>
      </c>
      <c r="C186" s="66" t="str">
        <f>INDEX(ProjectSummary!$C$6:$F$20,MATCH(B186,ProjectSummary!$C$6:$C$20,0),4)</f>
        <v>AUSTIN GROVE CHURCH ROAD</v>
      </c>
      <c r="D186" s="66"/>
      <c r="E186" s="498">
        <f>IFERROR(INDEX(HistoricalCrashData!$H$31:$H$39,MATCH(SafetyBenefitsCalc!$B186,HistoricalCrashData!$B$31:$B$39,0),1),0)</f>
        <v>0.4</v>
      </c>
      <c r="F186" s="76"/>
      <c r="G186" s="76"/>
      <c r="H186" s="175">
        <f t="shared" si="30"/>
        <v>3.4057600000000017</v>
      </c>
      <c r="I186" s="185">
        <f>($E186*(1+$G169)^(I$9-$E$88))*$F169*$F$175*VMTCalc!J28</f>
        <v>0</v>
      </c>
      <c r="J186" s="185">
        <f>($E186*(1+$G169)^(J$9-$E$88))*$F169*$F$175*VMTCalc!K28</f>
        <v>0</v>
      </c>
      <c r="K186" s="185">
        <f>($E186*(1+$G169)^(K$9-$E$88))*$F169*$F$175*VMTCalc!L28</f>
        <v>0</v>
      </c>
      <c r="L186" s="185">
        <f>($E186*(1+$G169)^(L$9-$E$88))*$F169*$F$175*VMTCalc!M28</f>
        <v>0</v>
      </c>
      <c r="M186" s="185">
        <f>($E186*(1+$G169)^(M$9-$E$88))*$F169*$F$175*VMTCalc!N28</f>
        <v>0</v>
      </c>
      <c r="N186" s="185">
        <f>($E186*(1+$G169)^(N$9-$E$88))*$F169*$F$175*VMTCalc!O28</f>
        <v>0</v>
      </c>
      <c r="O186" s="185">
        <f>($E186*(1+$G169)^(O$9-$E$88))*$F169*$F$175*VMTCalc!P28</f>
        <v>0.17028799999999999</v>
      </c>
      <c r="P186" s="185">
        <f>($E186*(1+$G169)^(P$9-$E$88))*$F169*$F$175*VMTCalc!Q28</f>
        <v>0.17028799999999999</v>
      </c>
      <c r="Q186" s="185">
        <f>($E186*(1+$G169)^(Q$9-$E$88))*$F169*$F$175*VMTCalc!R28</f>
        <v>0.17028799999999999</v>
      </c>
      <c r="R186" s="185">
        <f>($E186*(1+$G169)^(R$9-$E$88))*$F169*$F$175*VMTCalc!S28</f>
        <v>0.17028799999999999</v>
      </c>
      <c r="S186" s="185">
        <f>($E186*(1+$G169)^(S$9-$E$88))*$F169*$F$175*VMTCalc!T28</f>
        <v>0.17028799999999999</v>
      </c>
      <c r="T186" s="185">
        <f>($E186*(1+$G169)^(T$9-$E$88))*$F169*$F$175*VMTCalc!U28</f>
        <v>0.17028799999999999</v>
      </c>
      <c r="U186" s="185">
        <f>($E186*(1+$G169)^(U$9-$E$88))*$F169*$F$175*VMTCalc!V28</f>
        <v>0.17028799999999999</v>
      </c>
      <c r="V186" s="185">
        <f>($E186*(1+$G169)^(V$9-$E$88))*$F169*$F$175*VMTCalc!W28</f>
        <v>0.17028799999999999</v>
      </c>
      <c r="W186" s="185">
        <f>($E186*(1+$G169)^(W$9-$E$88))*$F169*$F$175*VMTCalc!X28</f>
        <v>0.17028799999999999</v>
      </c>
      <c r="X186" s="185">
        <f>($E186*(1+$G169)^(X$9-$E$88))*$F169*$F$175*VMTCalc!Y28</f>
        <v>0.17028799999999999</v>
      </c>
      <c r="Y186" s="185">
        <f>($E186*(1+$G169)^(Y$9-$E$88))*$F169*$F$175*VMTCalc!Z28</f>
        <v>0.17028799999999999</v>
      </c>
      <c r="Z186" s="185">
        <f>($E186*(1+$G169)^(Z$9-$E$88))*$F169*$F$175*VMTCalc!AA28</f>
        <v>0.17028799999999999</v>
      </c>
      <c r="AA186" s="185">
        <f>($E186*(1+$G169)^(AA$9-$E$88))*$F169*$F$175*VMTCalc!AB28</f>
        <v>0.17028799999999999</v>
      </c>
      <c r="AB186" s="185">
        <f>($E186*(1+$G169)^(AB$9-$E$88))*$F169*$F$175*VMTCalc!AC28</f>
        <v>0.17028799999999999</v>
      </c>
      <c r="AC186" s="185">
        <f>($E186*(1+$G169)^(AC$9-$E$88))*$F169*$F$175*VMTCalc!AD28</f>
        <v>0.17028799999999999</v>
      </c>
      <c r="AD186" s="185">
        <f>($E186*(1+$G169)^(AD$9-$E$88))*$F169*$F$175*VMTCalc!AE28</f>
        <v>0.17028799999999999</v>
      </c>
      <c r="AE186" s="185">
        <f>($E186*(1+$G169)^(AE$9-$E$88))*$F169*$F$175*VMTCalc!AF28</f>
        <v>0.17028799999999999</v>
      </c>
      <c r="AF186" s="185">
        <f>($E186*(1+$G169)^(AF$9-$E$88))*$F169*$F$175*VMTCalc!AG28</f>
        <v>0.17028799999999999</v>
      </c>
      <c r="AG186" s="185">
        <f>($E186*(1+$G169)^(AG$9-$E$88))*$F169*$F$175*VMTCalc!AH28</f>
        <v>0.17028799999999999</v>
      </c>
      <c r="AH186" s="185">
        <f>($E186*(1+$G169)^(AH$9-$E$88))*$F169*$F$175*VMTCalc!AI28</f>
        <v>0.17028799999999999</v>
      </c>
      <c r="AI186" s="185">
        <f>($E186*(1+$G169)^(AI$9-$E$88))*$F169*$F$175*VMTCalc!AJ28</f>
        <v>0</v>
      </c>
      <c r="AJ186" s="185">
        <f>($E186*(1+$G169)^(AJ$9-$E$88))*$F169*$F$175*VMTCalc!AK28</f>
        <v>0</v>
      </c>
      <c r="AK186" s="185">
        <f>($E186*(1+$G169)^(AK$9-$E$88))*$F169*$F$175*VMTCalc!AL28</f>
        <v>0</v>
      </c>
      <c r="AL186" s="185">
        <f>($E186*(1+$G169)^(AL$9-$E$88))*$F169*$F$175*VMTCalc!AM28</f>
        <v>0</v>
      </c>
      <c r="AM186" s="185">
        <f>($E186*(1+$G169)^(AM$9-$E$88))*$F169*$F$175*VMTCalc!AN28</f>
        <v>0</v>
      </c>
      <c r="AN186" s="185">
        <f>($E186*(1+$G169)^(AN$9-$E$88))*$F169*$F$175*VMTCalc!AO28</f>
        <v>0</v>
      </c>
      <c r="AO186" s="185">
        <f>($E186*(1+$G169)^(AO$9-$E$88))*$F169*$F$175*VMTCalc!AP28</f>
        <v>0</v>
      </c>
      <c r="AP186" s="185">
        <f>($E186*(1+$G169)^(AP$9-$E$88))*$F169*$F$175*VMTCalc!AQ28</f>
        <v>0</v>
      </c>
      <c r="AQ186" s="185">
        <f>($E186*(1+$G169)^(AQ$9-$E$88))*$F169*$F$175*VMTCalc!AR28</f>
        <v>0</v>
      </c>
      <c r="AR186" s="185">
        <f>($E186*(1+$G169)^(AR$9-$E$88))*$F169*$F$175*VMTCalc!AS28</f>
        <v>0</v>
      </c>
      <c r="AS186" s="185">
        <f>($E186*(1+$G169)^(AS$9-$E$88))*$F169*$F$175*VMTCalc!AT28</f>
        <v>0</v>
      </c>
      <c r="AT186" s="185">
        <f>($E186*(1+$G169)^(AT$9-$E$88))*$F169*$F$175*VMTCalc!AU28</f>
        <v>0</v>
      </c>
      <c r="AU186" s="185">
        <f>($E186*(1+$G169)^(AU$9-$E$88))*$F169*$F$175*VMTCalc!AV28</f>
        <v>0</v>
      </c>
      <c r="AV186" s="185">
        <f>($E186*(1+$G169)^(AV$9-$E$88))*$F169*$F$175*VMTCalc!AW28</f>
        <v>0</v>
      </c>
      <c r="AW186" s="185">
        <f>($E186*(1+$G169)^(AW$9-$E$88))*$F169*$F$175*VMTCalc!AX28</f>
        <v>0</v>
      </c>
    </row>
    <row r="187" spans="1:49">
      <c r="A187" s="66">
        <v>1</v>
      </c>
      <c r="B187" s="767">
        <f t="shared" si="29"/>
        <v>830012</v>
      </c>
      <c r="C187" s="66" t="str">
        <f>INDEX(ProjectSummary!$C$6:$F$20,MATCH(B187,ProjectSummary!$C$6:$C$20,0),4)</f>
        <v>MOUNTAIN CREEK ROAD</v>
      </c>
      <c r="D187" s="66"/>
      <c r="E187" s="498">
        <f>IFERROR(INDEX(HistoricalCrashData!$H$31:$H$39,MATCH(SafetyBenefitsCalc!$B187,HistoricalCrashData!$B$31:$B$39,0),1),0)</f>
        <v>1</v>
      </c>
      <c r="F187" s="76"/>
      <c r="G187" s="76"/>
      <c r="H187" s="175">
        <f t="shared" si="30"/>
        <v>8.5144000000000002</v>
      </c>
      <c r="I187" s="185">
        <f>($E187*(1+$G170)^(I$9-$E$88))*$F170*$F$175*VMTCalc!J29</f>
        <v>0</v>
      </c>
      <c r="J187" s="185">
        <f>($E187*(1+$G170)^(J$9-$E$88))*$F170*$F$175*VMTCalc!K29</f>
        <v>0</v>
      </c>
      <c r="K187" s="185">
        <f>($E187*(1+$G170)^(K$9-$E$88))*$F170*$F$175*VMTCalc!L29</f>
        <v>0</v>
      </c>
      <c r="L187" s="185">
        <f>($E187*(1+$G170)^(L$9-$E$88))*$F170*$F$175*VMTCalc!M29</f>
        <v>0</v>
      </c>
      <c r="M187" s="185">
        <f>($E187*(1+$G170)^(M$9-$E$88))*$F170*$F$175*VMTCalc!N29</f>
        <v>0</v>
      </c>
      <c r="N187" s="185">
        <f>($E187*(1+$G170)^(N$9-$E$88))*$F170*$F$175*VMTCalc!O29</f>
        <v>0</v>
      </c>
      <c r="O187" s="185">
        <f>($E187*(1+$G170)^(O$9-$E$88))*$F170*$F$175*VMTCalc!P29</f>
        <v>0.42571999999999999</v>
      </c>
      <c r="P187" s="185">
        <f>($E187*(1+$G170)^(P$9-$E$88))*$F170*$F$175*VMTCalc!Q29</f>
        <v>0.42571999999999999</v>
      </c>
      <c r="Q187" s="185">
        <f>($E187*(1+$G170)^(Q$9-$E$88))*$F170*$F$175*VMTCalc!R29</f>
        <v>0.42571999999999999</v>
      </c>
      <c r="R187" s="185">
        <f>($E187*(1+$G170)^(R$9-$E$88))*$F170*$F$175*VMTCalc!S29</f>
        <v>0.42571999999999999</v>
      </c>
      <c r="S187" s="185">
        <f>($E187*(1+$G170)^(S$9-$E$88))*$F170*$F$175*VMTCalc!T29</f>
        <v>0.42571999999999999</v>
      </c>
      <c r="T187" s="185">
        <f>($E187*(1+$G170)^(T$9-$E$88))*$F170*$F$175*VMTCalc!U29</f>
        <v>0.42571999999999999</v>
      </c>
      <c r="U187" s="185">
        <f>($E187*(1+$G170)^(U$9-$E$88))*$F170*$F$175*VMTCalc!V29</f>
        <v>0.42571999999999999</v>
      </c>
      <c r="V187" s="185">
        <f>($E187*(1+$G170)^(V$9-$E$88))*$F170*$F$175*VMTCalc!W29</f>
        <v>0.42571999999999999</v>
      </c>
      <c r="W187" s="185">
        <f>($E187*(1+$G170)^(W$9-$E$88))*$F170*$F$175*VMTCalc!X29</f>
        <v>0.42571999999999999</v>
      </c>
      <c r="X187" s="185">
        <f>($E187*(1+$G170)^(X$9-$E$88))*$F170*$F$175*VMTCalc!Y29</f>
        <v>0.42571999999999999</v>
      </c>
      <c r="Y187" s="185">
        <f>($E187*(1+$G170)^(Y$9-$E$88))*$F170*$F$175*VMTCalc!Z29</f>
        <v>0.42571999999999999</v>
      </c>
      <c r="Z187" s="185">
        <f>($E187*(1+$G170)^(Z$9-$E$88))*$F170*$F$175*VMTCalc!AA29</f>
        <v>0.42571999999999999</v>
      </c>
      <c r="AA187" s="185">
        <f>($E187*(1+$G170)^(AA$9-$E$88))*$F170*$F$175*VMTCalc!AB29</f>
        <v>0.42571999999999999</v>
      </c>
      <c r="AB187" s="185">
        <f>($E187*(1+$G170)^(AB$9-$E$88))*$F170*$F$175*VMTCalc!AC29</f>
        <v>0.42571999999999999</v>
      </c>
      <c r="AC187" s="185">
        <f>($E187*(1+$G170)^(AC$9-$E$88))*$F170*$F$175*VMTCalc!AD29</f>
        <v>0.42571999999999999</v>
      </c>
      <c r="AD187" s="185">
        <f>($E187*(1+$G170)^(AD$9-$E$88))*$F170*$F$175*VMTCalc!AE29</f>
        <v>0.42571999999999999</v>
      </c>
      <c r="AE187" s="185">
        <f>($E187*(1+$G170)^(AE$9-$E$88))*$F170*$F$175*VMTCalc!AF29</f>
        <v>0.42571999999999999</v>
      </c>
      <c r="AF187" s="185">
        <f>($E187*(1+$G170)^(AF$9-$E$88))*$F170*$F$175*VMTCalc!AG29</f>
        <v>0.42571999999999999</v>
      </c>
      <c r="AG187" s="185">
        <f>($E187*(1+$G170)^(AG$9-$E$88))*$F170*$F$175*VMTCalc!AH29</f>
        <v>0.42571999999999999</v>
      </c>
      <c r="AH187" s="185">
        <f>($E187*(1+$G170)^(AH$9-$E$88))*$F170*$F$175*VMTCalc!AI29</f>
        <v>0.42571999999999999</v>
      </c>
      <c r="AI187" s="185">
        <f>($E187*(1+$G170)^(AI$9-$E$88))*$F170*$F$175*VMTCalc!AJ29</f>
        <v>0</v>
      </c>
      <c r="AJ187" s="185">
        <f>($E187*(1+$G170)^(AJ$9-$E$88))*$F170*$F$175*VMTCalc!AK29</f>
        <v>0</v>
      </c>
      <c r="AK187" s="185">
        <f>($E187*(1+$G170)^(AK$9-$E$88))*$F170*$F$175*VMTCalc!AL29</f>
        <v>0</v>
      </c>
      <c r="AL187" s="185">
        <f>($E187*(1+$G170)^(AL$9-$E$88))*$F170*$F$175*VMTCalc!AM29</f>
        <v>0</v>
      </c>
      <c r="AM187" s="185">
        <f>($E187*(1+$G170)^(AM$9-$E$88))*$F170*$F$175*VMTCalc!AN29</f>
        <v>0</v>
      </c>
      <c r="AN187" s="185">
        <f>($E187*(1+$G170)^(AN$9-$E$88))*$F170*$F$175*VMTCalc!AO29</f>
        <v>0</v>
      </c>
      <c r="AO187" s="185">
        <f>($E187*(1+$G170)^(AO$9-$E$88))*$F170*$F$175*VMTCalc!AP29</f>
        <v>0</v>
      </c>
      <c r="AP187" s="185">
        <f>($E187*(1+$G170)^(AP$9-$E$88))*$F170*$F$175*VMTCalc!AQ29</f>
        <v>0</v>
      </c>
      <c r="AQ187" s="185">
        <f>($E187*(1+$G170)^(AQ$9-$E$88))*$F170*$F$175*VMTCalc!AR29</f>
        <v>0</v>
      </c>
      <c r="AR187" s="185">
        <f>($E187*(1+$G170)^(AR$9-$E$88))*$F170*$F$175*VMTCalc!AS29</f>
        <v>0</v>
      </c>
      <c r="AS187" s="185">
        <f>($E187*(1+$G170)^(AS$9-$E$88))*$F170*$F$175*VMTCalc!AT29</f>
        <v>0</v>
      </c>
      <c r="AT187" s="185">
        <f>($E187*(1+$G170)^(AT$9-$E$88))*$F170*$F$175*VMTCalc!AU29</f>
        <v>0</v>
      </c>
      <c r="AU187" s="185">
        <f>($E187*(1+$G170)^(AU$9-$E$88))*$F170*$F$175*VMTCalc!AV29</f>
        <v>0</v>
      </c>
      <c r="AV187" s="185">
        <f>($E187*(1+$G170)^(AV$9-$E$88))*$F170*$F$175*VMTCalc!AW29</f>
        <v>0</v>
      </c>
      <c r="AW187" s="185">
        <f>($E187*(1+$G170)^(AW$9-$E$88))*$F170*$F$175*VMTCalc!AX29</f>
        <v>0</v>
      </c>
    </row>
    <row r="188" spans="1:49">
      <c r="A188" s="66">
        <v>1</v>
      </c>
      <c r="B188" s="767">
        <f t="shared" si="29"/>
        <v>120050</v>
      </c>
      <c r="C188" s="66" t="str">
        <f>INDEX(ProjectSummary!$C$6:$F$20,MATCH(B188,ProjectSummary!$C$6:$C$20,0),4)</f>
        <v>PENNINGER ROAD</v>
      </c>
      <c r="D188" s="66"/>
      <c r="E188" s="498">
        <f>IFERROR(INDEX(HistoricalCrashData!$H$31:$H$39,MATCH(SafetyBenefitsCalc!$B188,HistoricalCrashData!$B$31:$B$39,0),1),0)</f>
        <v>0</v>
      </c>
      <c r="F188" s="76"/>
      <c r="G188" s="76"/>
      <c r="H188" s="175">
        <f t="shared" si="30"/>
        <v>0</v>
      </c>
      <c r="I188" s="185">
        <f>($E188*(1+$G171)^(I$9-$E$88))*$F171*$F$175*VMTCalc!J30</f>
        <v>0</v>
      </c>
      <c r="J188" s="185">
        <f>($E188*(1+$G171)^(J$9-$E$88))*$F171*$F$175*VMTCalc!K30</f>
        <v>0</v>
      </c>
      <c r="K188" s="185">
        <f>($E188*(1+$G171)^(K$9-$E$88))*$F171*$F$175*VMTCalc!L30</f>
        <v>0</v>
      </c>
      <c r="L188" s="185">
        <f>($E188*(1+$G171)^(L$9-$E$88))*$F171*$F$175*VMTCalc!M30</f>
        <v>0</v>
      </c>
      <c r="M188" s="185">
        <f>($E188*(1+$G171)^(M$9-$E$88))*$F171*$F$175*VMTCalc!N30</f>
        <v>0</v>
      </c>
      <c r="N188" s="185">
        <f>($E188*(1+$G171)^(N$9-$E$88))*$F171*$F$175*VMTCalc!O30</f>
        <v>0</v>
      </c>
      <c r="O188" s="185">
        <f>($E188*(1+$G171)^(O$9-$E$88))*$F171*$F$175*VMTCalc!P30</f>
        <v>0</v>
      </c>
      <c r="P188" s="185">
        <f>($E188*(1+$G171)^(P$9-$E$88))*$F171*$F$175*VMTCalc!Q30</f>
        <v>0</v>
      </c>
      <c r="Q188" s="185">
        <f>($E188*(1+$G171)^(Q$9-$E$88))*$F171*$F$175*VMTCalc!R30</f>
        <v>0</v>
      </c>
      <c r="R188" s="185">
        <f>($E188*(1+$G171)^(R$9-$E$88))*$F171*$F$175*VMTCalc!S30</f>
        <v>0</v>
      </c>
      <c r="S188" s="185">
        <f>($E188*(1+$G171)^(S$9-$E$88))*$F171*$F$175*VMTCalc!T30</f>
        <v>0</v>
      </c>
      <c r="T188" s="185">
        <f>($E188*(1+$G171)^(T$9-$E$88))*$F171*$F$175*VMTCalc!U30</f>
        <v>0</v>
      </c>
      <c r="U188" s="185">
        <f>($E188*(1+$G171)^(U$9-$E$88))*$F171*$F$175*VMTCalc!V30</f>
        <v>0</v>
      </c>
      <c r="V188" s="185">
        <f>($E188*(1+$G171)^(V$9-$E$88))*$F171*$F$175*VMTCalc!W30</f>
        <v>0</v>
      </c>
      <c r="W188" s="185">
        <f>($E188*(1+$G171)^(W$9-$E$88))*$F171*$F$175*VMTCalc!X30</f>
        <v>0</v>
      </c>
      <c r="X188" s="185">
        <f>($E188*(1+$G171)^(X$9-$E$88))*$F171*$F$175*VMTCalc!Y30</f>
        <v>0</v>
      </c>
      <c r="Y188" s="185">
        <f>($E188*(1+$G171)^(Y$9-$E$88))*$F171*$F$175*VMTCalc!Z30</f>
        <v>0</v>
      </c>
      <c r="Z188" s="185">
        <f>($E188*(1+$G171)^(Z$9-$E$88))*$F171*$F$175*VMTCalc!AA30</f>
        <v>0</v>
      </c>
      <c r="AA188" s="185">
        <f>($E188*(1+$G171)^(AA$9-$E$88))*$F171*$F$175*VMTCalc!AB30</f>
        <v>0</v>
      </c>
      <c r="AB188" s="185">
        <f>($E188*(1+$G171)^(AB$9-$E$88))*$F171*$F$175*VMTCalc!AC30</f>
        <v>0</v>
      </c>
      <c r="AC188" s="185">
        <f>($E188*(1+$G171)^(AC$9-$E$88))*$F171*$F$175*VMTCalc!AD30</f>
        <v>0</v>
      </c>
      <c r="AD188" s="185">
        <f>($E188*(1+$G171)^(AD$9-$E$88))*$F171*$F$175*VMTCalc!AE30</f>
        <v>0</v>
      </c>
      <c r="AE188" s="185">
        <f>($E188*(1+$G171)^(AE$9-$E$88))*$F171*$F$175*VMTCalc!AF30</f>
        <v>0</v>
      </c>
      <c r="AF188" s="185">
        <f>($E188*(1+$G171)^(AF$9-$E$88))*$F171*$F$175*VMTCalc!AG30</f>
        <v>0</v>
      </c>
      <c r="AG188" s="185">
        <f>($E188*(1+$G171)^(AG$9-$E$88))*$F171*$F$175*VMTCalc!AH30</f>
        <v>0</v>
      </c>
      <c r="AH188" s="185">
        <f>($E188*(1+$G171)^(AH$9-$E$88))*$F171*$F$175*VMTCalc!AI30</f>
        <v>0</v>
      </c>
      <c r="AI188" s="185">
        <f>($E188*(1+$G171)^(AI$9-$E$88))*$F171*$F$175*VMTCalc!AJ30</f>
        <v>0</v>
      </c>
      <c r="AJ188" s="185">
        <f>($E188*(1+$G171)^(AJ$9-$E$88))*$F171*$F$175*VMTCalc!AK30</f>
        <v>0</v>
      </c>
      <c r="AK188" s="185">
        <f>($E188*(1+$G171)^(AK$9-$E$88))*$F171*$F$175*VMTCalc!AL30</f>
        <v>0</v>
      </c>
      <c r="AL188" s="185">
        <f>($E188*(1+$G171)^(AL$9-$E$88))*$F171*$F$175*VMTCalc!AM30</f>
        <v>0</v>
      </c>
      <c r="AM188" s="185">
        <f>($E188*(1+$G171)^(AM$9-$E$88))*$F171*$F$175*VMTCalc!AN30</f>
        <v>0</v>
      </c>
      <c r="AN188" s="185">
        <f>($E188*(1+$G171)^(AN$9-$E$88))*$F171*$F$175*VMTCalc!AO30</f>
        <v>0</v>
      </c>
      <c r="AO188" s="185">
        <f>($E188*(1+$G171)^(AO$9-$E$88))*$F171*$F$175*VMTCalc!AP30</f>
        <v>0</v>
      </c>
      <c r="AP188" s="185">
        <f>($E188*(1+$G171)^(AP$9-$E$88))*$F171*$F$175*VMTCalc!AQ30</f>
        <v>0</v>
      </c>
      <c r="AQ188" s="185">
        <f>($E188*(1+$G171)^(AQ$9-$E$88))*$F171*$F$175*VMTCalc!AR30</f>
        <v>0</v>
      </c>
      <c r="AR188" s="185">
        <f>($E188*(1+$G171)^(AR$9-$E$88))*$F171*$F$175*VMTCalc!AS30</f>
        <v>0</v>
      </c>
      <c r="AS188" s="185">
        <f>($E188*(1+$G171)^(AS$9-$E$88))*$F171*$F$175*VMTCalc!AT30</f>
        <v>0</v>
      </c>
      <c r="AT188" s="185">
        <f>($E188*(1+$G171)^(AT$9-$E$88))*$F171*$F$175*VMTCalc!AU30</f>
        <v>0</v>
      </c>
      <c r="AU188" s="185">
        <f>($E188*(1+$G171)^(AU$9-$E$88))*$F171*$F$175*VMTCalc!AV30</f>
        <v>0</v>
      </c>
      <c r="AV188" s="185">
        <f>($E188*(1+$G171)^(AV$9-$E$88))*$F171*$F$175*VMTCalc!AW30</f>
        <v>0</v>
      </c>
      <c r="AW188" s="185">
        <f>($E188*(1+$G171)^(AW$9-$E$88))*$F171*$F$175*VMTCalc!AX30</f>
        <v>0</v>
      </c>
    </row>
    <row r="189" spans="1:49">
      <c r="A189" s="66">
        <v>1</v>
      </c>
      <c r="B189" s="767">
        <f t="shared" si="29"/>
        <v>590060</v>
      </c>
      <c r="C189" s="66" t="str">
        <f>INDEX(ProjectSummary!$C$6:$F$20,MATCH(B189,ProjectSummary!$C$6:$C$20,0),4)</f>
        <v>ROBINSON CHURCH ROAD</v>
      </c>
      <c r="D189" s="66"/>
      <c r="E189" s="498">
        <f>IFERROR(INDEX(HistoricalCrashData!$H$31:$H$39,MATCH(SafetyBenefitsCalc!$B189,HistoricalCrashData!$B$31:$B$39,0),1),0)</f>
        <v>0.2</v>
      </c>
      <c r="F189" s="76"/>
      <c r="G189" s="76"/>
      <c r="H189" s="175">
        <f t="shared" si="30"/>
        <v>1.7028800000000008</v>
      </c>
      <c r="I189" s="185">
        <f>($E189*(1+$G172)^(I$9-$E$88))*$F172*$F$175*VMTCalc!J31</f>
        <v>0</v>
      </c>
      <c r="J189" s="185">
        <f>($E189*(1+$G172)^(J$9-$E$88))*$F172*$F$175*VMTCalc!K31</f>
        <v>0</v>
      </c>
      <c r="K189" s="185">
        <f>($E189*(1+$G172)^(K$9-$E$88))*$F172*$F$175*VMTCalc!L31</f>
        <v>0</v>
      </c>
      <c r="L189" s="185">
        <f>($E189*(1+$G172)^(L$9-$E$88))*$F172*$F$175*VMTCalc!M31</f>
        <v>0</v>
      </c>
      <c r="M189" s="185">
        <f>($E189*(1+$G172)^(M$9-$E$88))*$F172*$F$175*VMTCalc!N31</f>
        <v>0</v>
      </c>
      <c r="N189" s="185">
        <f>($E189*(1+$G172)^(N$9-$E$88))*$F172*$F$175*VMTCalc!O31</f>
        <v>0</v>
      </c>
      <c r="O189" s="185">
        <f>($E189*(1+$G172)^(O$9-$E$88))*$F172*$F$175*VMTCalc!P31</f>
        <v>8.5143999999999997E-2</v>
      </c>
      <c r="P189" s="185">
        <f>($E189*(1+$G172)^(P$9-$E$88))*$F172*$F$175*VMTCalc!Q31</f>
        <v>8.5143999999999997E-2</v>
      </c>
      <c r="Q189" s="185">
        <f>($E189*(1+$G172)^(Q$9-$E$88))*$F172*$F$175*VMTCalc!R31</f>
        <v>8.5143999999999997E-2</v>
      </c>
      <c r="R189" s="185">
        <f>($E189*(1+$G172)^(R$9-$E$88))*$F172*$F$175*VMTCalc!S31</f>
        <v>8.5143999999999997E-2</v>
      </c>
      <c r="S189" s="185">
        <f>($E189*(1+$G172)^(S$9-$E$88))*$F172*$F$175*VMTCalc!T31</f>
        <v>8.5143999999999997E-2</v>
      </c>
      <c r="T189" s="185">
        <f>($E189*(1+$G172)^(T$9-$E$88))*$F172*$F$175*VMTCalc!U31</f>
        <v>8.5143999999999997E-2</v>
      </c>
      <c r="U189" s="185">
        <f>($E189*(1+$G172)^(U$9-$E$88))*$F172*$F$175*VMTCalc!V31</f>
        <v>8.5143999999999997E-2</v>
      </c>
      <c r="V189" s="185">
        <f>($E189*(1+$G172)^(V$9-$E$88))*$F172*$F$175*VMTCalc!W31</f>
        <v>8.5143999999999997E-2</v>
      </c>
      <c r="W189" s="185">
        <f>($E189*(1+$G172)^(W$9-$E$88))*$F172*$F$175*VMTCalc!X31</f>
        <v>8.5143999999999997E-2</v>
      </c>
      <c r="X189" s="185">
        <f>($E189*(1+$G172)^(X$9-$E$88))*$F172*$F$175*VMTCalc!Y31</f>
        <v>8.5143999999999997E-2</v>
      </c>
      <c r="Y189" s="185">
        <f>($E189*(1+$G172)^(Y$9-$E$88))*$F172*$F$175*VMTCalc!Z31</f>
        <v>8.5143999999999997E-2</v>
      </c>
      <c r="Z189" s="185">
        <f>($E189*(1+$G172)^(Z$9-$E$88))*$F172*$F$175*VMTCalc!AA31</f>
        <v>8.5143999999999997E-2</v>
      </c>
      <c r="AA189" s="185">
        <f>($E189*(1+$G172)^(AA$9-$E$88))*$F172*$F$175*VMTCalc!AB31</f>
        <v>8.5143999999999997E-2</v>
      </c>
      <c r="AB189" s="185">
        <f>($E189*(1+$G172)^(AB$9-$E$88))*$F172*$F$175*VMTCalc!AC31</f>
        <v>8.5143999999999997E-2</v>
      </c>
      <c r="AC189" s="185">
        <f>($E189*(1+$G172)^(AC$9-$E$88))*$F172*$F$175*VMTCalc!AD31</f>
        <v>8.5143999999999997E-2</v>
      </c>
      <c r="AD189" s="185">
        <f>($E189*(1+$G172)^(AD$9-$E$88))*$F172*$F$175*VMTCalc!AE31</f>
        <v>8.5143999999999997E-2</v>
      </c>
      <c r="AE189" s="185">
        <f>($E189*(1+$G172)^(AE$9-$E$88))*$F172*$F$175*VMTCalc!AF31</f>
        <v>8.5143999999999997E-2</v>
      </c>
      <c r="AF189" s="185">
        <f>($E189*(1+$G172)^(AF$9-$E$88))*$F172*$F$175*VMTCalc!AG31</f>
        <v>8.5143999999999997E-2</v>
      </c>
      <c r="AG189" s="185">
        <f>($E189*(1+$G172)^(AG$9-$E$88))*$F172*$F$175*VMTCalc!AH31</f>
        <v>8.5143999999999997E-2</v>
      </c>
      <c r="AH189" s="185">
        <f>($E189*(1+$G172)^(AH$9-$E$88))*$F172*$F$175*VMTCalc!AI31</f>
        <v>8.5143999999999997E-2</v>
      </c>
      <c r="AI189" s="185">
        <f>($E189*(1+$G172)^(AI$9-$E$88))*$F172*$F$175*VMTCalc!AJ31</f>
        <v>0</v>
      </c>
      <c r="AJ189" s="185">
        <f>($E189*(1+$G172)^(AJ$9-$E$88))*$F172*$F$175*VMTCalc!AK31</f>
        <v>0</v>
      </c>
      <c r="AK189" s="185">
        <f>($E189*(1+$G172)^(AK$9-$E$88))*$F172*$F$175*VMTCalc!AL31</f>
        <v>0</v>
      </c>
      <c r="AL189" s="185">
        <f>($E189*(1+$G172)^(AL$9-$E$88))*$F172*$F$175*VMTCalc!AM31</f>
        <v>0</v>
      </c>
      <c r="AM189" s="185">
        <f>($E189*(1+$G172)^(AM$9-$E$88))*$F172*$F$175*VMTCalc!AN31</f>
        <v>0</v>
      </c>
      <c r="AN189" s="185">
        <f>($E189*(1+$G172)^(AN$9-$E$88))*$F172*$F$175*VMTCalc!AO31</f>
        <v>0</v>
      </c>
      <c r="AO189" s="185">
        <f>($E189*(1+$G172)^(AO$9-$E$88))*$F172*$F$175*VMTCalc!AP31</f>
        <v>0</v>
      </c>
      <c r="AP189" s="185">
        <f>($E189*(1+$G172)^(AP$9-$E$88))*$F172*$F$175*VMTCalc!AQ31</f>
        <v>0</v>
      </c>
      <c r="AQ189" s="185">
        <f>($E189*(1+$G172)^(AQ$9-$E$88))*$F172*$F$175*VMTCalc!AR31</f>
        <v>0</v>
      </c>
      <c r="AR189" s="185">
        <f>($E189*(1+$G172)^(AR$9-$E$88))*$F172*$F$175*VMTCalc!AS31</f>
        <v>0</v>
      </c>
      <c r="AS189" s="185">
        <f>($E189*(1+$G172)^(AS$9-$E$88))*$F172*$F$175*VMTCalc!AT31</f>
        <v>0</v>
      </c>
      <c r="AT189" s="185">
        <f>($E189*(1+$G172)^(AT$9-$E$88))*$F172*$F$175*VMTCalc!AU31</f>
        <v>0</v>
      </c>
      <c r="AU189" s="185">
        <f>($E189*(1+$G172)^(AU$9-$E$88))*$F172*$F$175*VMTCalc!AV31</f>
        <v>0</v>
      </c>
      <c r="AV189" s="185">
        <f>($E189*(1+$G172)^(AV$9-$E$88))*$F172*$F$175*VMTCalc!AW31</f>
        <v>0</v>
      </c>
      <c r="AW189" s="185">
        <f>($E189*(1+$G172)^(AW$9-$E$88))*$F172*$F$175*VMTCalc!AX31</f>
        <v>0</v>
      </c>
    </row>
    <row r="191" spans="1:49" s="57" customFormat="1">
      <c r="A191" s="84" t="s">
        <v>263</v>
      </c>
      <c r="B191" s="84"/>
      <c r="C191" s="85"/>
      <c r="D191" s="85"/>
      <c r="E191" s="86"/>
      <c r="F191" s="86"/>
      <c r="G191" s="86"/>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row>
    <row r="192" spans="1:49" s="57" customFormat="1">
      <c r="A192" s="56"/>
      <c r="B192" s="4" t="s">
        <v>291</v>
      </c>
      <c r="E192" s="184"/>
      <c r="F192" s="184"/>
      <c r="G192" s="184"/>
      <c r="H192" s="107">
        <f>SUM(I192:AW192)</f>
        <v>95253685.751622498</v>
      </c>
      <c r="I192" s="107">
        <f>SUM(I193:I196)</f>
        <v>0</v>
      </c>
      <c r="J192" s="107">
        <f t="shared" ref="J192:AW192" si="31">SUM(J193:J196)</f>
        <v>0</v>
      </c>
      <c r="K192" s="107">
        <f t="shared" si="31"/>
        <v>0</v>
      </c>
      <c r="L192" s="107">
        <f t="shared" si="31"/>
        <v>0</v>
      </c>
      <c r="M192" s="107">
        <f t="shared" si="31"/>
        <v>0</v>
      </c>
      <c r="N192" s="107">
        <f t="shared" si="31"/>
        <v>0</v>
      </c>
      <c r="O192" s="107">
        <f t="shared" si="31"/>
        <v>0</v>
      </c>
      <c r="P192" s="107">
        <f t="shared" si="31"/>
        <v>0</v>
      </c>
      <c r="Q192" s="107">
        <f t="shared" si="31"/>
        <v>0</v>
      </c>
      <c r="R192" s="107">
        <f t="shared" si="31"/>
        <v>0</v>
      </c>
      <c r="S192" s="107">
        <f t="shared" si="31"/>
        <v>0</v>
      </c>
      <c r="T192" s="107">
        <f t="shared" si="31"/>
        <v>0</v>
      </c>
      <c r="U192" s="107">
        <f t="shared" si="31"/>
        <v>0</v>
      </c>
      <c r="V192" s="107">
        <f t="shared" si="31"/>
        <v>7545446.2176910248</v>
      </c>
      <c r="W192" s="107">
        <f t="shared" si="31"/>
        <v>7545446.2176910248</v>
      </c>
      <c r="X192" s="107">
        <f t="shared" si="31"/>
        <v>7545446.2176910248</v>
      </c>
      <c r="Y192" s="107">
        <f t="shared" si="31"/>
        <v>7545446.2176910248</v>
      </c>
      <c r="Z192" s="107">
        <f t="shared" si="31"/>
        <v>7545446.2176910248</v>
      </c>
      <c r="AA192" s="107">
        <f t="shared" si="31"/>
        <v>7545446.2176910248</v>
      </c>
      <c r="AB192" s="107">
        <f t="shared" si="31"/>
        <v>7545446.2176910248</v>
      </c>
      <c r="AC192" s="107">
        <f t="shared" si="31"/>
        <v>7545446.2176910248</v>
      </c>
      <c r="AD192" s="107">
        <f t="shared" si="31"/>
        <v>7545446.2176910248</v>
      </c>
      <c r="AE192" s="107">
        <f t="shared" si="31"/>
        <v>7545446.2176910248</v>
      </c>
      <c r="AF192" s="107">
        <f t="shared" si="31"/>
        <v>7545446.2176910248</v>
      </c>
      <c r="AG192" s="107">
        <f t="shared" si="31"/>
        <v>7545446.2176910248</v>
      </c>
      <c r="AH192" s="107">
        <f t="shared" si="31"/>
        <v>4708331.1393302092</v>
      </c>
      <c r="AI192" s="107">
        <f t="shared" si="31"/>
        <v>0</v>
      </c>
      <c r="AJ192" s="107">
        <f t="shared" si="31"/>
        <v>0</v>
      </c>
      <c r="AK192" s="107">
        <f t="shared" si="31"/>
        <v>0</v>
      </c>
      <c r="AL192" s="107">
        <f t="shared" si="31"/>
        <v>0</v>
      </c>
      <c r="AM192" s="107">
        <f t="shared" si="31"/>
        <v>0</v>
      </c>
      <c r="AN192" s="107">
        <f t="shared" si="31"/>
        <v>0</v>
      </c>
      <c r="AO192" s="107">
        <f t="shared" si="31"/>
        <v>0</v>
      </c>
      <c r="AP192" s="107">
        <f t="shared" si="31"/>
        <v>0</v>
      </c>
      <c r="AQ192" s="107">
        <f t="shared" si="31"/>
        <v>0</v>
      </c>
      <c r="AR192" s="107">
        <f t="shared" si="31"/>
        <v>0</v>
      </c>
      <c r="AS192" s="107">
        <f t="shared" si="31"/>
        <v>0</v>
      </c>
      <c r="AT192" s="107">
        <f t="shared" si="31"/>
        <v>0</v>
      </c>
      <c r="AU192" s="107">
        <f t="shared" si="31"/>
        <v>0</v>
      </c>
      <c r="AV192" s="107">
        <f t="shared" si="31"/>
        <v>0</v>
      </c>
      <c r="AW192" s="107">
        <f t="shared" si="31"/>
        <v>0</v>
      </c>
    </row>
    <row r="193" spans="2:49">
      <c r="B193" s="4"/>
      <c r="C193" t="s">
        <v>292</v>
      </c>
      <c r="E193" s="15"/>
      <c r="F193" s="15"/>
      <c r="G193" s="15"/>
      <c r="H193" s="87">
        <f t="shared" ref="H193:H204" si="32">SUM(I193:AW193)</f>
        <v>65766375.293961339</v>
      </c>
      <c r="I193" s="87">
        <f t="shared" ref="I193:AW193" si="33">SUM(I19)*$O$2</f>
        <v>0</v>
      </c>
      <c r="J193" s="87">
        <f t="shared" si="33"/>
        <v>0</v>
      </c>
      <c r="K193" s="87">
        <f t="shared" si="33"/>
        <v>0</v>
      </c>
      <c r="L193" s="87">
        <f t="shared" si="33"/>
        <v>0</v>
      </c>
      <c r="M193" s="87">
        <f t="shared" si="33"/>
        <v>0</v>
      </c>
      <c r="N193" s="87">
        <f t="shared" si="33"/>
        <v>0</v>
      </c>
      <c r="O193" s="87">
        <f t="shared" si="33"/>
        <v>0</v>
      </c>
      <c r="P193" s="87">
        <f t="shared" si="33"/>
        <v>0</v>
      </c>
      <c r="Q193" s="87">
        <f t="shared" si="33"/>
        <v>0</v>
      </c>
      <c r="R193" s="87">
        <f t="shared" si="33"/>
        <v>0</v>
      </c>
      <c r="S193" s="87">
        <f t="shared" si="33"/>
        <v>0</v>
      </c>
      <c r="T193" s="87">
        <f t="shared" si="33"/>
        <v>0</v>
      </c>
      <c r="U193" s="87">
        <f t="shared" si="33"/>
        <v>0</v>
      </c>
      <c r="V193" s="87">
        <f t="shared" si="33"/>
        <v>5197537.8595643276</v>
      </c>
      <c r="W193" s="87">
        <f t="shared" si="33"/>
        <v>5197537.8595643276</v>
      </c>
      <c r="X193" s="87">
        <f t="shared" si="33"/>
        <v>5197537.8595643276</v>
      </c>
      <c r="Y193" s="87">
        <f t="shared" si="33"/>
        <v>5197537.8595643276</v>
      </c>
      <c r="Z193" s="87">
        <f t="shared" si="33"/>
        <v>5197537.8595643276</v>
      </c>
      <c r="AA193" s="87">
        <f t="shared" si="33"/>
        <v>5197537.8595643276</v>
      </c>
      <c r="AB193" s="87">
        <f t="shared" si="33"/>
        <v>5197537.8595643276</v>
      </c>
      <c r="AC193" s="87">
        <f t="shared" si="33"/>
        <v>5197537.8595643276</v>
      </c>
      <c r="AD193" s="87">
        <f t="shared" si="33"/>
        <v>5197537.8595643276</v>
      </c>
      <c r="AE193" s="87">
        <f t="shared" si="33"/>
        <v>5197537.8595643276</v>
      </c>
      <c r="AF193" s="87">
        <f t="shared" si="33"/>
        <v>5197537.8595643276</v>
      </c>
      <c r="AG193" s="87">
        <f t="shared" si="33"/>
        <v>5197537.8595643276</v>
      </c>
      <c r="AH193" s="87">
        <f t="shared" si="33"/>
        <v>3395920.9791894089</v>
      </c>
      <c r="AI193" s="87">
        <f t="shared" si="33"/>
        <v>0</v>
      </c>
      <c r="AJ193" s="87">
        <f t="shared" si="33"/>
        <v>0</v>
      </c>
      <c r="AK193" s="87">
        <f t="shared" si="33"/>
        <v>0</v>
      </c>
      <c r="AL193" s="87">
        <f t="shared" si="33"/>
        <v>0</v>
      </c>
      <c r="AM193" s="87">
        <f t="shared" si="33"/>
        <v>0</v>
      </c>
      <c r="AN193" s="87">
        <f t="shared" si="33"/>
        <v>0</v>
      </c>
      <c r="AO193" s="87">
        <f t="shared" si="33"/>
        <v>0</v>
      </c>
      <c r="AP193" s="87">
        <f t="shared" si="33"/>
        <v>0</v>
      </c>
      <c r="AQ193" s="87">
        <f t="shared" si="33"/>
        <v>0</v>
      </c>
      <c r="AR193" s="87">
        <f t="shared" si="33"/>
        <v>0</v>
      </c>
      <c r="AS193" s="87">
        <f t="shared" si="33"/>
        <v>0</v>
      </c>
      <c r="AT193" s="87">
        <f t="shared" si="33"/>
        <v>0</v>
      </c>
      <c r="AU193" s="87">
        <f t="shared" si="33"/>
        <v>0</v>
      </c>
      <c r="AV193" s="87">
        <f t="shared" si="33"/>
        <v>0</v>
      </c>
      <c r="AW193" s="87">
        <f t="shared" si="33"/>
        <v>0</v>
      </c>
    </row>
    <row r="194" spans="2:49">
      <c r="C194" t="s">
        <v>293</v>
      </c>
      <c r="E194" s="15"/>
      <c r="F194" s="15"/>
      <c r="G194" s="15"/>
      <c r="H194" s="87">
        <f t="shared" si="32"/>
        <v>9391116.6756465472</v>
      </c>
      <c r="I194" s="87">
        <f t="shared" ref="I194:AW194" si="34">SUM(I36)*$O$3</f>
        <v>0</v>
      </c>
      <c r="J194" s="87">
        <f t="shared" si="34"/>
        <v>0</v>
      </c>
      <c r="K194" s="87">
        <f t="shared" si="34"/>
        <v>0</v>
      </c>
      <c r="L194" s="87">
        <f t="shared" si="34"/>
        <v>0</v>
      </c>
      <c r="M194" s="87">
        <f t="shared" si="34"/>
        <v>0</v>
      </c>
      <c r="N194" s="87">
        <f t="shared" si="34"/>
        <v>0</v>
      </c>
      <c r="O194" s="87">
        <f t="shared" si="34"/>
        <v>0</v>
      </c>
      <c r="P194" s="87">
        <f t="shared" si="34"/>
        <v>0</v>
      </c>
      <c r="Q194" s="87">
        <f t="shared" si="34"/>
        <v>0</v>
      </c>
      <c r="R194" s="87">
        <f t="shared" si="34"/>
        <v>0</v>
      </c>
      <c r="S194" s="87">
        <f t="shared" si="34"/>
        <v>0</v>
      </c>
      <c r="T194" s="87">
        <f t="shared" si="34"/>
        <v>0</v>
      </c>
      <c r="U194" s="87">
        <f t="shared" si="34"/>
        <v>0</v>
      </c>
      <c r="V194" s="87">
        <f t="shared" si="34"/>
        <v>756918.83961932524</v>
      </c>
      <c r="W194" s="87">
        <f t="shared" si="34"/>
        <v>756918.83961932524</v>
      </c>
      <c r="X194" s="87">
        <f t="shared" si="34"/>
        <v>756918.83961932524</v>
      </c>
      <c r="Y194" s="87">
        <f t="shared" si="34"/>
        <v>756918.83961932524</v>
      </c>
      <c r="Z194" s="87">
        <f t="shared" si="34"/>
        <v>756918.83961932524</v>
      </c>
      <c r="AA194" s="87">
        <f t="shared" si="34"/>
        <v>756918.83961932524</v>
      </c>
      <c r="AB194" s="87">
        <f t="shared" si="34"/>
        <v>756918.83961932524</v>
      </c>
      <c r="AC194" s="87">
        <f t="shared" si="34"/>
        <v>756918.83961932524</v>
      </c>
      <c r="AD194" s="87">
        <f t="shared" si="34"/>
        <v>756918.83961932524</v>
      </c>
      <c r="AE194" s="87">
        <f t="shared" si="34"/>
        <v>756918.83961932524</v>
      </c>
      <c r="AF194" s="87">
        <f t="shared" si="34"/>
        <v>756918.83961932524</v>
      </c>
      <c r="AG194" s="87">
        <f t="shared" si="34"/>
        <v>756918.83961932524</v>
      </c>
      <c r="AH194" s="87">
        <f t="shared" si="34"/>
        <v>308090.60021464311</v>
      </c>
      <c r="AI194" s="87">
        <f t="shared" si="34"/>
        <v>0</v>
      </c>
      <c r="AJ194" s="87">
        <f t="shared" si="34"/>
        <v>0</v>
      </c>
      <c r="AK194" s="87">
        <f t="shared" si="34"/>
        <v>0</v>
      </c>
      <c r="AL194" s="87">
        <f t="shared" si="34"/>
        <v>0</v>
      </c>
      <c r="AM194" s="87">
        <f t="shared" si="34"/>
        <v>0</v>
      </c>
      <c r="AN194" s="87">
        <f t="shared" si="34"/>
        <v>0</v>
      </c>
      <c r="AO194" s="87">
        <f t="shared" si="34"/>
        <v>0</v>
      </c>
      <c r="AP194" s="87">
        <f t="shared" si="34"/>
        <v>0</v>
      </c>
      <c r="AQ194" s="87">
        <f t="shared" si="34"/>
        <v>0</v>
      </c>
      <c r="AR194" s="87">
        <f t="shared" si="34"/>
        <v>0</v>
      </c>
      <c r="AS194" s="87">
        <f t="shared" si="34"/>
        <v>0</v>
      </c>
      <c r="AT194" s="87">
        <f t="shared" si="34"/>
        <v>0</v>
      </c>
      <c r="AU194" s="87">
        <f t="shared" si="34"/>
        <v>0</v>
      </c>
      <c r="AV194" s="87">
        <f t="shared" si="34"/>
        <v>0</v>
      </c>
      <c r="AW194" s="87">
        <f t="shared" si="34"/>
        <v>0</v>
      </c>
    </row>
    <row r="195" spans="2:49">
      <c r="C195" t="s">
        <v>294</v>
      </c>
      <c r="H195" s="87">
        <f t="shared" si="32"/>
        <v>13846107.944741057</v>
      </c>
      <c r="I195" s="87">
        <f t="shared" ref="I195:AW195" si="35">SUM(I53)*$O$4</f>
        <v>0</v>
      </c>
      <c r="J195" s="87">
        <f t="shared" si="35"/>
        <v>0</v>
      </c>
      <c r="K195" s="87">
        <f t="shared" si="35"/>
        <v>0</v>
      </c>
      <c r="L195" s="87">
        <f t="shared" si="35"/>
        <v>0</v>
      </c>
      <c r="M195" s="87">
        <f t="shared" si="35"/>
        <v>0</v>
      </c>
      <c r="N195" s="87">
        <f t="shared" si="35"/>
        <v>0</v>
      </c>
      <c r="O195" s="87">
        <f t="shared" si="35"/>
        <v>0</v>
      </c>
      <c r="P195" s="87">
        <f t="shared" si="35"/>
        <v>0</v>
      </c>
      <c r="Q195" s="87">
        <f t="shared" si="35"/>
        <v>0</v>
      </c>
      <c r="R195" s="87">
        <f t="shared" si="35"/>
        <v>0</v>
      </c>
      <c r="S195" s="87">
        <f t="shared" si="35"/>
        <v>0</v>
      </c>
      <c r="T195" s="87">
        <f t="shared" si="35"/>
        <v>0</v>
      </c>
      <c r="U195" s="87">
        <f t="shared" si="35"/>
        <v>0</v>
      </c>
      <c r="V195" s="87">
        <f t="shared" si="35"/>
        <v>1096871.8556401338</v>
      </c>
      <c r="W195" s="87">
        <f t="shared" si="35"/>
        <v>1096871.8556401338</v>
      </c>
      <c r="X195" s="87">
        <f t="shared" si="35"/>
        <v>1096871.8556401338</v>
      </c>
      <c r="Y195" s="87">
        <f t="shared" si="35"/>
        <v>1096871.8556401338</v>
      </c>
      <c r="Z195" s="87">
        <f t="shared" si="35"/>
        <v>1096871.8556401338</v>
      </c>
      <c r="AA195" s="87">
        <f t="shared" si="35"/>
        <v>1096871.8556401338</v>
      </c>
      <c r="AB195" s="87">
        <f t="shared" si="35"/>
        <v>1096871.8556401338</v>
      </c>
      <c r="AC195" s="87">
        <f t="shared" si="35"/>
        <v>1096871.8556401338</v>
      </c>
      <c r="AD195" s="87">
        <f t="shared" si="35"/>
        <v>1096871.8556401338</v>
      </c>
      <c r="AE195" s="87">
        <f t="shared" si="35"/>
        <v>1096871.8556401338</v>
      </c>
      <c r="AF195" s="87">
        <f t="shared" si="35"/>
        <v>1096871.8556401338</v>
      </c>
      <c r="AG195" s="87">
        <f t="shared" si="35"/>
        <v>1096871.8556401338</v>
      </c>
      <c r="AH195" s="87">
        <f t="shared" si="35"/>
        <v>683645.67705945112</v>
      </c>
      <c r="AI195" s="87">
        <f t="shared" si="35"/>
        <v>0</v>
      </c>
      <c r="AJ195" s="87">
        <f t="shared" si="35"/>
        <v>0</v>
      </c>
      <c r="AK195" s="87">
        <f t="shared" si="35"/>
        <v>0</v>
      </c>
      <c r="AL195" s="87">
        <f t="shared" si="35"/>
        <v>0</v>
      </c>
      <c r="AM195" s="87">
        <f t="shared" si="35"/>
        <v>0</v>
      </c>
      <c r="AN195" s="87">
        <f t="shared" si="35"/>
        <v>0</v>
      </c>
      <c r="AO195" s="87">
        <f t="shared" si="35"/>
        <v>0</v>
      </c>
      <c r="AP195" s="87">
        <f t="shared" si="35"/>
        <v>0</v>
      </c>
      <c r="AQ195" s="87">
        <f t="shared" si="35"/>
        <v>0</v>
      </c>
      <c r="AR195" s="87">
        <f t="shared" si="35"/>
        <v>0</v>
      </c>
      <c r="AS195" s="87">
        <f t="shared" si="35"/>
        <v>0</v>
      </c>
      <c r="AT195" s="87">
        <f t="shared" si="35"/>
        <v>0</v>
      </c>
      <c r="AU195" s="87">
        <f t="shared" si="35"/>
        <v>0</v>
      </c>
      <c r="AV195" s="87">
        <f t="shared" si="35"/>
        <v>0</v>
      </c>
      <c r="AW195" s="87">
        <f t="shared" si="35"/>
        <v>0</v>
      </c>
    </row>
    <row r="196" spans="2:49">
      <c r="C196" t="s">
        <v>295</v>
      </c>
      <c r="E196" s="15"/>
      <c r="F196" s="15"/>
      <c r="G196" s="15"/>
      <c r="H196" s="87">
        <f t="shared" si="32"/>
        <v>6250085.8372735633</v>
      </c>
      <c r="I196" s="87">
        <f t="shared" ref="I196:AW196" si="36">I70*$O$5</f>
        <v>0</v>
      </c>
      <c r="J196" s="87">
        <f t="shared" si="36"/>
        <v>0</v>
      </c>
      <c r="K196" s="87">
        <f t="shared" si="36"/>
        <v>0</v>
      </c>
      <c r="L196" s="87">
        <f t="shared" si="36"/>
        <v>0</v>
      </c>
      <c r="M196" s="87">
        <f t="shared" si="36"/>
        <v>0</v>
      </c>
      <c r="N196" s="87">
        <f t="shared" si="36"/>
        <v>0</v>
      </c>
      <c r="O196" s="87">
        <f t="shared" si="36"/>
        <v>0</v>
      </c>
      <c r="P196" s="87">
        <f t="shared" si="36"/>
        <v>0</v>
      </c>
      <c r="Q196" s="87">
        <f t="shared" si="36"/>
        <v>0</v>
      </c>
      <c r="R196" s="87">
        <f t="shared" si="36"/>
        <v>0</v>
      </c>
      <c r="S196" s="87">
        <f t="shared" si="36"/>
        <v>0</v>
      </c>
      <c r="T196" s="87">
        <f t="shared" si="36"/>
        <v>0</v>
      </c>
      <c r="U196" s="87">
        <f t="shared" si="36"/>
        <v>0</v>
      </c>
      <c r="V196" s="87">
        <f t="shared" si="36"/>
        <v>494117.66286723816</v>
      </c>
      <c r="W196" s="87">
        <f t="shared" si="36"/>
        <v>494117.66286723816</v>
      </c>
      <c r="X196" s="87">
        <f t="shared" si="36"/>
        <v>494117.66286723816</v>
      </c>
      <c r="Y196" s="87">
        <f t="shared" si="36"/>
        <v>494117.66286723816</v>
      </c>
      <c r="Z196" s="87">
        <f t="shared" si="36"/>
        <v>494117.66286723816</v>
      </c>
      <c r="AA196" s="87">
        <f t="shared" si="36"/>
        <v>494117.66286723816</v>
      </c>
      <c r="AB196" s="87">
        <f t="shared" si="36"/>
        <v>494117.66286723816</v>
      </c>
      <c r="AC196" s="87">
        <f t="shared" si="36"/>
        <v>494117.66286723816</v>
      </c>
      <c r="AD196" s="87">
        <f t="shared" si="36"/>
        <v>494117.66286723816</v>
      </c>
      <c r="AE196" s="87">
        <f t="shared" si="36"/>
        <v>494117.66286723816</v>
      </c>
      <c r="AF196" s="87">
        <f t="shared" si="36"/>
        <v>494117.66286723816</v>
      </c>
      <c r="AG196" s="87">
        <f t="shared" si="36"/>
        <v>494117.66286723816</v>
      </c>
      <c r="AH196" s="87">
        <f t="shared" si="36"/>
        <v>320673.882866706</v>
      </c>
      <c r="AI196" s="87">
        <f t="shared" si="36"/>
        <v>0</v>
      </c>
      <c r="AJ196" s="87">
        <f t="shared" si="36"/>
        <v>0</v>
      </c>
      <c r="AK196" s="87">
        <f t="shared" si="36"/>
        <v>0</v>
      </c>
      <c r="AL196" s="87">
        <f t="shared" si="36"/>
        <v>0</v>
      </c>
      <c r="AM196" s="87">
        <f t="shared" si="36"/>
        <v>0</v>
      </c>
      <c r="AN196" s="87">
        <f t="shared" si="36"/>
        <v>0</v>
      </c>
      <c r="AO196" s="87">
        <f t="shared" si="36"/>
        <v>0</v>
      </c>
      <c r="AP196" s="87">
        <f t="shared" si="36"/>
        <v>0</v>
      </c>
      <c r="AQ196" s="87">
        <f t="shared" si="36"/>
        <v>0</v>
      </c>
      <c r="AR196" s="87">
        <f t="shared" si="36"/>
        <v>0</v>
      </c>
      <c r="AS196" s="87">
        <f t="shared" si="36"/>
        <v>0</v>
      </c>
      <c r="AT196" s="87">
        <f t="shared" si="36"/>
        <v>0</v>
      </c>
      <c r="AU196" s="87">
        <f t="shared" si="36"/>
        <v>0</v>
      </c>
      <c r="AV196" s="87">
        <f t="shared" si="36"/>
        <v>0</v>
      </c>
      <c r="AW196" s="87">
        <f t="shared" si="36"/>
        <v>0</v>
      </c>
    </row>
    <row r="198" spans="2:49">
      <c r="B198" s="4" t="s">
        <v>296</v>
      </c>
      <c r="H198" s="107">
        <f>SUM(I198:AW198)</f>
        <v>68476851.712000027</v>
      </c>
      <c r="I198" s="107">
        <f t="shared" ref="I198" si="37">SUM(I199:I204)</f>
        <v>0</v>
      </c>
      <c r="J198" s="107">
        <f t="shared" ref="J198" si="38">SUM(J199:J204)</f>
        <v>0</v>
      </c>
      <c r="K198" s="107">
        <f t="shared" ref="K198" si="39">SUM(K199:K204)</f>
        <v>0</v>
      </c>
      <c r="L198" s="107">
        <f t="shared" ref="L198" si="40">SUM(L199:L204)</f>
        <v>0</v>
      </c>
      <c r="M198" s="107">
        <f t="shared" ref="M198" si="41">SUM(M199:M204)</f>
        <v>0</v>
      </c>
      <c r="N198" s="107">
        <f t="shared" ref="N198" si="42">SUM(N199:N204)</f>
        <v>3413489.0751999998</v>
      </c>
      <c r="O198" s="107">
        <f t="shared" ref="O198" si="43">SUM(O199:O204)</f>
        <v>3423842.5855999999</v>
      </c>
      <c r="P198" s="107">
        <f t="shared" ref="P198" si="44">SUM(P199:P204)</f>
        <v>3423842.5855999999</v>
      </c>
      <c r="Q198" s="107">
        <f t="shared" ref="Q198" si="45">SUM(Q199:Q204)</f>
        <v>3423842.5855999999</v>
      </c>
      <c r="R198" s="107">
        <f t="shared" ref="R198" si="46">SUM(R199:R204)</f>
        <v>3423842.5855999999</v>
      </c>
      <c r="S198" s="107">
        <f t="shared" ref="S198" si="47">SUM(S199:S204)</f>
        <v>3423842.5855999999</v>
      </c>
      <c r="T198" s="107">
        <f t="shared" ref="T198" si="48">SUM(T199:T204)</f>
        <v>3423842.5855999999</v>
      </c>
      <c r="U198" s="107">
        <f t="shared" ref="U198" si="49">SUM(U199:U204)</f>
        <v>3423842.5855999999</v>
      </c>
      <c r="V198" s="107">
        <f t="shared" ref="V198" si="50">SUM(V199:V204)</f>
        <v>3423842.5855999999</v>
      </c>
      <c r="W198" s="107">
        <f t="shared" ref="W198" si="51">SUM(W199:W204)</f>
        <v>3423842.5855999999</v>
      </c>
      <c r="X198" s="107">
        <f t="shared" ref="X198" si="52">SUM(X199:X204)</f>
        <v>3423842.5855999999</v>
      </c>
      <c r="Y198" s="107">
        <f t="shared" ref="Y198" si="53">SUM(Y199:Y204)</f>
        <v>3423842.5855999999</v>
      </c>
      <c r="Z198" s="107">
        <f t="shared" ref="Z198" si="54">SUM(Z199:Z204)</f>
        <v>3423842.5855999999</v>
      </c>
      <c r="AA198" s="107">
        <f t="shared" ref="AA198" si="55">SUM(AA199:AA204)</f>
        <v>3423842.5855999999</v>
      </c>
      <c r="AB198" s="107">
        <f t="shared" ref="AB198" si="56">SUM(AB199:AB204)</f>
        <v>3423842.5855999999</v>
      </c>
      <c r="AC198" s="107">
        <f t="shared" ref="AC198" si="57">SUM(AC199:AC204)</f>
        <v>3423842.5855999999</v>
      </c>
      <c r="AD198" s="107">
        <f t="shared" ref="AD198" si="58">SUM(AD199:AD204)</f>
        <v>3423842.5855999999</v>
      </c>
      <c r="AE198" s="107">
        <f t="shared" ref="AE198" si="59">SUM(AE199:AE204)</f>
        <v>3423842.5855999999</v>
      </c>
      <c r="AF198" s="107">
        <f t="shared" ref="AF198" si="60">SUM(AF199:AF204)</f>
        <v>3423842.5855999999</v>
      </c>
      <c r="AG198" s="107">
        <f t="shared" ref="AG198" si="61">SUM(AG199:AG204)</f>
        <v>3423842.5855999999</v>
      </c>
      <c r="AH198" s="107">
        <f t="shared" ref="AH198" si="62">SUM(AH199:AH204)</f>
        <v>10353.510399999999</v>
      </c>
      <c r="AI198" s="107">
        <f t="shared" ref="AI198" si="63">SUM(AI199:AI204)</f>
        <v>0</v>
      </c>
      <c r="AJ198" s="107">
        <f t="shared" ref="AJ198" si="64">SUM(AJ199:AJ204)</f>
        <v>0</v>
      </c>
      <c r="AK198" s="107">
        <f t="shared" ref="AK198" si="65">SUM(AK199:AK204)</f>
        <v>0</v>
      </c>
      <c r="AL198" s="107">
        <f t="shared" ref="AL198" si="66">SUM(AL199:AL204)</f>
        <v>0</v>
      </c>
      <c r="AM198" s="107">
        <f t="shared" ref="AM198" si="67">SUM(AM199:AM204)</f>
        <v>0</v>
      </c>
      <c r="AN198" s="107">
        <f t="shared" ref="AN198" si="68">SUM(AN199:AN204)</f>
        <v>0</v>
      </c>
      <c r="AO198" s="107">
        <f t="shared" ref="AO198" si="69">SUM(AO199:AO204)</f>
        <v>0</v>
      </c>
      <c r="AP198" s="107">
        <f t="shared" ref="AP198" si="70">SUM(AP199:AP204)</f>
        <v>0</v>
      </c>
      <c r="AQ198" s="107">
        <f t="shared" ref="AQ198" si="71">SUM(AQ199:AQ204)</f>
        <v>0</v>
      </c>
      <c r="AR198" s="107">
        <f t="shared" ref="AR198" si="72">SUM(AR199:AR204)</f>
        <v>0</v>
      </c>
      <c r="AS198" s="107">
        <f t="shared" ref="AS198" si="73">SUM(AS199:AS204)</f>
        <v>0</v>
      </c>
      <c r="AT198" s="107">
        <f t="shared" ref="AT198" si="74">SUM(AT199:AT204)</f>
        <v>0</v>
      </c>
      <c r="AU198" s="107">
        <f t="shared" ref="AU198" si="75">SUM(AU199:AU204)</f>
        <v>0</v>
      </c>
      <c r="AV198" s="107">
        <f t="shared" ref="AV198" si="76">SUM(AV199:AV204)</f>
        <v>0</v>
      </c>
      <c r="AW198" s="107">
        <f t="shared" ref="AW198" si="77">SUM(AW199:AW204)</f>
        <v>0</v>
      </c>
    </row>
    <row r="199" spans="2:49">
      <c r="B199" s="4"/>
      <c r="C199" t="s">
        <v>292</v>
      </c>
      <c r="H199" s="87">
        <f t="shared" si="32"/>
        <v>67211104.00000003</v>
      </c>
      <c r="I199" s="87">
        <f t="shared" ref="I199:AW199" si="78">SUM(I89)*$O$2</f>
        <v>0</v>
      </c>
      <c r="J199" s="87">
        <f t="shared" si="78"/>
        <v>0</v>
      </c>
      <c r="K199" s="87">
        <f t="shared" si="78"/>
        <v>0</v>
      </c>
      <c r="L199" s="87">
        <f t="shared" si="78"/>
        <v>0</v>
      </c>
      <c r="M199" s="87">
        <f t="shared" si="78"/>
        <v>0</v>
      </c>
      <c r="N199" s="87">
        <f t="shared" si="78"/>
        <v>3360555.2</v>
      </c>
      <c r="O199" s="87">
        <f t="shared" si="78"/>
        <v>3360555.2</v>
      </c>
      <c r="P199" s="87">
        <f t="shared" si="78"/>
        <v>3360555.2</v>
      </c>
      <c r="Q199" s="87">
        <f t="shared" si="78"/>
        <v>3360555.2</v>
      </c>
      <c r="R199" s="87">
        <f t="shared" si="78"/>
        <v>3360555.2</v>
      </c>
      <c r="S199" s="87">
        <f t="shared" si="78"/>
        <v>3360555.2</v>
      </c>
      <c r="T199" s="87">
        <f t="shared" si="78"/>
        <v>3360555.2</v>
      </c>
      <c r="U199" s="87">
        <f t="shared" si="78"/>
        <v>3360555.2</v>
      </c>
      <c r="V199" s="87">
        <f t="shared" si="78"/>
        <v>3360555.2</v>
      </c>
      <c r="W199" s="87">
        <f t="shared" si="78"/>
        <v>3360555.2</v>
      </c>
      <c r="X199" s="87">
        <f t="shared" si="78"/>
        <v>3360555.2</v>
      </c>
      <c r="Y199" s="87">
        <f t="shared" si="78"/>
        <v>3360555.2</v>
      </c>
      <c r="Z199" s="87">
        <f t="shared" si="78"/>
        <v>3360555.2</v>
      </c>
      <c r="AA199" s="87">
        <f t="shared" si="78"/>
        <v>3360555.2</v>
      </c>
      <c r="AB199" s="87">
        <f t="shared" si="78"/>
        <v>3360555.2</v>
      </c>
      <c r="AC199" s="87">
        <f t="shared" si="78"/>
        <v>3360555.2</v>
      </c>
      <c r="AD199" s="87">
        <f t="shared" si="78"/>
        <v>3360555.2</v>
      </c>
      <c r="AE199" s="87">
        <f t="shared" si="78"/>
        <v>3360555.2</v>
      </c>
      <c r="AF199" s="87">
        <f t="shared" si="78"/>
        <v>3360555.2</v>
      </c>
      <c r="AG199" s="87">
        <f t="shared" si="78"/>
        <v>3360555.2</v>
      </c>
      <c r="AH199" s="87">
        <f t="shared" si="78"/>
        <v>0</v>
      </c>
      <c r="AI199" s="87">
        <f t="shared" si="78"/>
        <v>0</v>
      </c>
      <c r="AJ199" s="87">
        <f t="shared" si="78"/>
        <v>0</v>
      </c>
      <c r="AK199" s="87">
        <f t="shared" si="78"/>
        <v>0</v>
      </c>
      <c r="AL199" s="87">
        <f t="shared" si="78"/>
        <v>0</v>
      </c>
      <c r="AM199" s="87">
        <f t="shared" si="78"/>
        <v>0</v>
      </c>
      <c r="AN199" s="87">
        <f t="shared" si="78"/>
        <v>0</v>
      </c>
      <c r="AO199" s="87">
        <f t="shared" si="78"/>
        <v>0</v>
      </c>
      <c r="AP199" s="87">
        <f t="shared" si="78"/>
        <v>0</v>
      </c>
      <c r="AQ199" s="87">
        <f t="shared" si="78"/>
        <v>0</v>
      </c>
      <c r="AR199" s="87">
        <f t="shared" si="78"/>
        <v>0</v>
      </c>
      <c r="AS199" s="87">
        <f t="shared" si="78"/>
        <v>0</v>
      </c>
      <c r="AT199" s="87">
        <f t="shared" si="78"/>
        <v>0</v>
      </c>
      <c r="AU199" s="87">
        <f t="shared" si="78"/>
        <v>0</v>
      </c>
      <c r="AV199" s="87">
        <f t="shared" si="78"/>
        <v>0</v>
      </c>
      <c r="AW199" s="87">
        <f t="shared" si="78"/>
        <v>0</v>
      </c>
    </row>
    <row r="200" spans="2:49">
      <c r="C200" t="s">
        <v>293</v>
      </c>
      <c r="H200" s="87">
        <f t="shared" si="32"/>
        <v>0</v>
      </c>
      <c r="I200" s="87">
        <f t="shared" ref="I200:AW200" si="79">SUM(I106)*$O$3</f>
        <v>0</v>
      </c>
      <c r="J200" s="87">
        <f t="shared" si="79"/>
        <v>0</v>
      </c>
      <c r="K200" s="87">
        <f t="shared" si="79"/>
        <v>0</v>
      </c>
      <c r="L200" s="87">
        <f t="shared" si="79"/>
        <v>0</v>
      </c>
      <c r="M200" s="87">
        <f t="shared" si="79"/>
        <v>0</v>
      </c>
      <c r="N200" s="87">
        <f t="shared" si="79"/>
        <v>0</v>
      </c>
      <c r="O200" s="87">
        <f t="shared" si="79"/>
        <v>0</v>
      </c>
      <c r="P200" s="87">
        <f t="shared" si="79"/>
        <v>0</v>
      </c>
      <c r="Q200" s="87">
        <f t="shared" si="79"/>
        <v>0</v>
      </c>
      <c r="R200" s="87">
        <f t="shared" si="79"/>
        <v>0</v>
      </c>
      <c r="S200" s="87">
        <f t="shared" si="79"/>
        <v>0</v>
      </c>
      <c r="T200" s="87">
        <f t="shared" si="79"/>
        <v>0</v>
      </c>
      <c r="U200" s="87">
        <f t="shared" si="79"/>
        <v>0</v>
      </c>
      <c r="V200" s="87">
        <f t="shared" si="79"/>
        <v>0</v>
      </c>
      <c r="W200" s="87">
        <f t="shared" si="79"/>
        <v>0</v>
      </c>
      <c r="X200" s="87">
        <f t="shared" si="79"/>
        <v>0</v>
      </c>
      <c r="Y200" s="87">
        <f t="shared" si="79"/>
        <v>0</v>
      </c>
      <c r="Z200" s="87">
        <f t="shared" si="79"/>
        <v>0</v>
      </c>
      <c r="AA200" s="87">
        <f t="shared" si="79"/>
        <v>0</v>
      </c>
      <c r="AB200" s="87">
        <f t="shared" si="79"/>
        <v>0</v>
      </c>
      <c r="AC200" s="87">
        <f t="shared" si="79"/>
        <v>0</v>
      </c>
      <c r="AD200" s="87">
        <f t="shared" si="79"/>
        <v>0</v>
      </c>
      <c r="AE200" s="87">
        <f t="shared" si="79"/>
        <v>0</v>
      </c>
      <c r="AF200" s="87">
        <f t="shared" si="79"/>
        <v>0</v>
      </c>
      <c r="AG200" s="87">
        <f t="shared" si="79"/>
        <v>0</v>
      </c>
      <c r="AH200" s="87">
        <f t="shared" si="79"/>
        <v>0</v>
      </c>
      <c r="AI200" s="87">
        <f t="shared" si="79"/>
        <v>0</v>
      </c>
      <c r="AJ200" s="87">
        <f t="shared" si="79"/>
        <v>0</v>
      </c>
      <c r="AK200" s="87">
        <f t="shared" si="79"/>
        <v>0</v>
      </c>
      <c r="AL200" s="87">
        <f t="shared" si="79"/>
        <v>0</v>
      </c>
      <c r="AM200" s="87">
        <f t="shared" si="79"/>
        <v>0</v>
      </c>
      <c r="AN200" s="87">
        <f t="shared" si="79"/>
        <v>0</v>
      </c>
      <c r="AO200" s="87">
        <f t="shared" si="79"/>
        <v>0</v>
      </c>
      <c r="AP200" s="87">
        <f t="shared" si="79"/>
        <v>0</v>
      </c>
      <c r="AQ200" s="87">
        <f t="shared" si="79"/>
        <v>0</v>
      </c>
      <c r="AR200" s="87">
        <f t="shared" si="79"/>
        <v>0</v>
      </c>
      <c r="AS200" s="87">
        <f t="shared" si="79"/>
        <v>0</v>
      </c>
      <c r="AT200" s="87">
        <f t="shared" si="79"/>
        <v>0</v>
      </c>
      <c r="AU200" s="87">
        <f t="shared" si="79"/>
        <v>0</v>
      </c>
      <c r="AV200" s="87">
        <f t="shared" si="79"/>
        <v>0</v>
      </c>
      <c r="AW200" s="87">
        <f t="shared" si="79"/>
        <v>0</v>
      </c>
    </row>
    <row r="201" spans="2:49">
      <c r="C201" t="s">
        <v>294</v>
      </c>
      <c r="H201" s="87">
        <f t="shared" si="32"/>
        <v>436448.14400000003</v>
      </c>
      <c r="I201" s="87">
        <f t="shared" ref="I201:AW201" si="80">SUM(I123)*$O$4</f>
        <v>0</v>
      </c>
      <c r="J201" s="87">
        <f t="shared" si="80"/>
        <v>0</v>
      </c>
      <c r="K201" s="87">
        <f t="shared" si="80"/>
        <v>0</v>
      </c>
      <c r="L201" s="87">
        <f t="shared" si="80"/>
        <v>0</v>
      </c>
      <c r="M201" s="87">
        <f t="shared" si="80"/>
        <v>0</v>
      </c>
      <c r="N201" s="87">
        <f t="shared" si="80"/>
        <v>21822.407199999998</v>
      </c>
      <c r="O201" s="87">
        <f t="shared" si="80"/>
        <v>21822.407199999998</v>
      </c>
      <c r="P201" s="87">
        <f t="shared" si="80"/>
        <v>21822.407199999998</v>
      </c>
      <c r="Q201" s="87">
        <f t="shared" si="80"/>
        <v>21822.407199999998</v>
      </c>
      <c r="R201" s="87">
        <f t="shared" si="80"/>
        <v>21822.407199999998</v>
      </c>
      <c r="S201" s="87">
        <f t="shared" si="80"/>
        <v>21822.407199999998</v>
      </c>
      <c r="T201" s="87">
        <f t="shared" si="80"/>
        <v>21822.407199999998</v>
      </c>
      <c r="U201" s="87">
        <f t="shared" si="80"/>
        <v>21822.407199999998</v>
      </c>
      <c r="V201" s="87">
        <f t="shared" si="80"/>
        <v>21822.407199999998</v>
      </c>
      <c r="W201" s="87">
        <f t="shared" si="80"/>
        <v>21822.407199999998</v>
      </c>
      <c r="X201" s="87">
        <f t="shared" si="80"/>
        <v>21822.407199999998</v>
      </c>
      <c r="Y201" s="87">
        <f t="shared" si="80"/>
        <v>21822.407199999998</v>
      </c>
      <c r="Z201" s="87">
        <f t="shared" si="80"/>
        <v>21822.407199999998</v>
      </c>
      <c r="AA201" s="87">
        <f t="shared" si="80"/>
        <v>21822.407199999998</v>
      </c>
      <c r="AB201" s="87">
        <f t="shared" si="80"/>
        <v>21822.407199999998</v>
      </c>
      <c r="AC201" s="87">
        <f t="shared" si="80"/>
        <v>21822.407199999998</v>
      </c>
      <c r="AD201" s="87">
        <f t="shared" si="80"/>
        <v>21822.407199999998</v>
      </c>
      <c r="AE201" s="87">
        <f t="shared" si="80"/>
        <v>21822.407199999998</v>
      </c>
      <c r="AF201" s="87">
        <f t="shared" si="80"/>
        <v>21822.407199999998</v>
      </c>
      <c r="AG201" s="87">
        <f t="shared" si="80"/>
        <v>21822.407199999998</v>
      </c>
      <c r="AH201" s="87">
        <f t="shared" si="80"/>
        <v>0</v>
      </c>
      <c r="AI201" s="87">
        <f t="shared" si="80"/>
        <v>0</v>
      </c>
      <c r="AJ201" s="87">
        <f t="shared" si="80"/>
        <v>0</v>
      </c>
      <c r="AK201" s="87">
        <f t="shared" si="80"/>
        <v>0</v>
      </c>
      <c r="AL201" s="87">
        <f t="shared" si="80"/>
        <v>0</v>
      </c>
      <c r="AM201" s="87">
        <f t="shared" si="80"/>
        <v>0</v>
      </c>
      <c r="AN201" s="87">
        <f t="shared" si="80"/>
        <v>0</v>
      </c>
      <c r="AO201" s="87">
        <f t="shared" si="80"/>
        <v>0</v>
      </c>
      <c r="AP201" s="87">
        <f t="shared" si="80"/>
        <v>0</v>
      </c>
      <c r="AQ201" s="87">
        <f t="shared" si="80"/>
        <v>0</v>
      </c>
      <c r="AR201" s="87">
        <f t="shared" si="80"/>
        <v>0</v>
      </c>
      <c r="AS201" s="87">
        <f t="shared" si="80"/>
        <v>0</v>
      </c>
      <c r="AT201" s="87">
        <f t="shared" si="80"/>
        <v>0</v>
      </c>
      <c r="AU201" s="87">
        <f t="shared" si="80"/>
        <v>0</v>
      </c>
      <c r="AV201" s="87">
        <f t="shared" si="80"/>
        <v>0</v>
      </c>
      <c r="AW201" s="87">
        <f t="shared" si="80"/>
        <v>0</v>
      </c>
    </row>
    <row r="202" spans="2:49">
      <c r="C202" t="s">
        <v>297</v>
      </c>
      <c r="H202" s="87">
        <f t="shared" si="32"/>
        <v>416865.02399999998</v>
      </c>
      <c r="I202" s="87">
        <f t="shared" ref="I202:AW202" si="81">SUM(I140)*$R$3</f>
        <v>0</v>
      </c>
      <c r="J202" s="87">
        <f t="shared" si="81"/>
        <v>0</v>
      </c>
      <c r="K202" s="87">
        <f t="shared" si="81"/>
        <v>0</v>
      </c>
      <c r="L202" s="87">
        <f t="shared" si="81"/>
        <v>0</v>
      </c>
      <c r="M202" s="87">
        <f t="shared" si="81"/>
        <v>0</v>
      </c>
      <c r="N202" s="87">
        <f t="shared" si="81"/>
        <v>20843.251199999999</v>
      </c>
      <c r="O202" s="87">
        <f t="shared" si="81"/>
        <v>20843.251199999999</v>
      </c>
      <c r="P202" s="87">
        <f t="shared" si="81"/>
        <v>20843.251199999999</v>
      </c>
      <c r="Q202" s="87">
        <f t="shared" si="81"/>
        <v>20843.251199999999</v>
      </c>
      <c r="R202" s="87">
        <f t="shared" si="81"/>
        <v>20843.251199999999</v>
      </c>
      <c r="S202" s="87">
        <f t="shared" si="81"/>
        <v>20843.251199999999</v>
      </c>
      <c r="T202" s="87">
        <f t="shared" si="81"/>
        <v>20843.251199999999</v>
      </c>
      <c r="U202" s="87">
        <f t="shared" si="81"/>
        <v>20843.251199999999</v>
      </c>
      <c r="V202" s="87">
        <f t="shared" si="81"/>
        <v>20843.251199999999</v>
      </c>
      <c r="W202" s="87">
        <f t="shared" si="81"/>
        <v>20843.251199999999</v>
      </c>
      <c r="X202" s="87">
        <f t="shared" si="81"/>
        <v>20843.251199999999</v>
      </c>
      <c r="Y202" s="87">
        <f t="shared" si="81"/>
        <v>20843.251199999999</v>
      </c>
      <c r="Z202" s="87">
        <f t="shared" si="81"/>
        <v>20843.251199999999</v>
      </c>
      <c r="AA202" s="87">
        <f t="shared" si="81"/>
        <v>20843.251199999999</v>
      </c>
      <c r="AB202" s="87">
        <f t="shared" si="81"/>
        <v>20843.251199999999</v>
      </c>
      <c r="AC202" s="87">
        <f t="shared" si="81"/>
        <v>20843.251199999999</v>
      </c>
      <c r="AD202" s="87">
        <f t="shared" si="81"/>
        <v>20843.251199999999</v>
      </c>
      <c r="AE202" s="87">
        <f t="shared" si="81"/>
        <v>20843.251199999999</v>
      </c>
      <c r="AF202" s="87">
        <f t="shared" si="81"/>
        <v>20843.251199999999</v>
      </c>
      <c r="AG202" s="87">
        <f t="shared" si="81"/>
        <v>20843.251199999999</v>
      </c>
      <c r="AH202" s="87">
        <f t="shared" si="81"/>
        <v>0</v>
      </c>
      <c r="AI202" s="87">
        <f t="shared" si="81"/>
        <v>0</v>
      </c>
      <c r="AJ202" s="87">
        <f t="shared" si="81"/>
        <v>0</v>
      </c>
      <c r="AK202" s="87">
        <f t="shared" si="81"/>
        <v>0</v>
      </c>
      <c r="AL202" s="87">
        <f t="shared" si="81"/>
        <v>0</v>
      </c>
      <c r="AM202" s="87">
        <f t="shared" si="81"/>
        <v>0</v>
      </c>
      <c r="AN202" s="87">
        <f t="shared" si="81"/>
        <v>0</v>
      </c>
      <c r="AO202" s="87">
        <f t="shared" si="81"/>
        <v>0</v>
      </c>
      <c r="AP202" s="87">
        <f t="shared" si="81"/>
        <v>0</v>
      </c>
      <c r="AQ202" s="87">
        <f t="shared" si="81"/>
        <v>0</v>
      </c>
      <c r="AR202" s="87">
        <f t="shared" si="81"/>
        <v>0</v>
      </c>
      <c r="AS202" s="87">
        <f t="shared" si="81"/>
        <v>0</v>
      </c>
      <c r="AT202" s="87">
        <f t="shared" si="81"/>
        <v>0</v>
      </c>
      <c r="AU202" s="87">
        <f t="shared" si="81"/>
        <v>0</v>
      </c>
      <c r="AV202" s="87">
        <f t="shared" si="81"/>
        <v>0</v>
      </c>
      <c r="AW202" s="87">
        <f t="shared" si="81"/>
        <v>0</v>
      </c>
    </row>
    <row r="203" spans="2:49">
      <c r="C203" t="s">
        <v>298</v>
      </c>
      <c r="H203" s="87">
        <f t="shared" si="32"/>
        <v>119351.76000000004</v>
      </c>
      <c r="I203" s="87">
        <f t="shared" ref="I203:AW203" si="82">SUM(I157)*$R$2</f>
        <v>0</v>
      </c>
      <c r="J203" s="87">
        <f t="shared" si="82"/>
        <v>0</v>
      </c>
      <c r="K203" s="87">
        <f t="shared" si="82"/>
        <v>0</v>
      </c>
      <c r="L203" s="87">
        <f t="shared" si="82"/>
        <v>0</v>
      </c>
      <c r="M203" s="87">
        <f t="shared" si="82"/>
        <v>0</v>
      </c>
      <c r="N203" s="87">
        <f t="shared" si="82"/>
        <v>2221.252</v>
      </c>
      <c r="O203" s="87">
        <f t="shared" si="82"/>
        <v>5967.5879999999997</v>
      </c>
      <c r="P203" s="87">
        <f t="shared" si="82"/>
        <v>5967.5879999999997</v>
      </c>
      <c r="Q203" s="87">
        <f t="shared" si="82"/>
        <v>5967.5879999999997</v>
      </c>
      <c r="R203" s="87">
        <f t="shared" si="82"/>
        <v>5967.5879999999997</v>
      </c>
      <c r="S203" s="87">
        <f t="shared" si="82"/>
        <v>5967.5879999999997</v>
      </c>
      <c r="T203" s="87">
        <f t="shared" si="82"/>
        <v>5967.5879999999997</v>
      </c>
      <c r="U203" s="87">
        <f t="shared" si="82"/>
        <v>5967.5879999999997</v>
      </c>
      <c r="V203" s="87">
        <f t="shared" si="82"/>
        <v>5967.5879999999997</v>
      </c>
      <c r="W203" s="87">
        <f t="shared" si="82"/>
        <v>5967.5879999999997</v>
      </c>
      <c r="X203" s="87">
        <f t="shared" si="82"/>
        <v>5967.5879999999997</v>
      </c>
      <c r="Y203" s="87">
        <f t="shared" si="82"/>
        <v>5967.5879999999997</v>
      </c>
      <c r="Z203" s="87">
        <f t="shared" si="82"/>
        <v>5967.5879999999997</v>
      </c>
      <c r="AA203" s="87">
        <f t="shared" si="82"/>
        <v>5967.5879999999997</v>
      </c>
      <c r="AB203" s="87">
        <f t="shared" si="82"/>
        <v>5967.5879999999997</v>
      </c>
      <c r="AC203" s="87">
        <f t="shared" si="82"/>
        <v>5967.5879999999997</v>
      </c>
      <c r="AD203" s="87">
        <f t="shared" si="82"/>
        <v>5967.5879999999997</v>
      </c>
      <c r="AE203" s="87">
        <f t="shared" si="82"/>
        <v>5967.5879999999997</v>
      </c>
      <c r="AF203" s="87">
        <f t="shared" si="82"/>
        <v>5967.5879999999997</v>
      </c>
      <c r="AG203" s="87">
        <f t="shared" si="82"/>
        <v>5967.5879999999997</v>
      </c>
      <c r="AH203" s="87">
        <f t="shared" si="82"/>
        <v>3746.3359999999998</v>
      </c>
      <c r="AI203" s="87">
        <f t="shared" si="82"/>
        <v>0</v>
      </c>
      <c r="AJ203" s="87">
        <f t="shared" si="82"/>
        <v>0</v>
      </c>
      <c r="AK203" s="87">
        <f t="shared" si="82"/>
        <v>0</v>
      </c>
      <c r="AL203" s="87">
        <f t="shared" si="82"/>
        <v>0</v>
      </c>
      <c r="AM203" s="87">
        <f t="shared" si="82"/>
        <v>0</v>
      </c>
      <c r="AN203" s="87">
        <f t="shared" si="82"/>
        <v>0</v>
      </c>
      <c r="AO203" s="87">
        <f t="shared" si="82"/>
        <v>0</v>
      </c>
      <c r="AP203" s="87">
        <f t="shared" si="82"/>
        <v>0</v>
      </c>
      <c r="AQ203" s="87">
        <f t="shared" si="82"/>
        <v>0</v>
      </c>
      <c r="AR203" s="87">
        <f t="shared" si="82"/>
        <v>0</v>
      </c>
      <c r="AS203" s="87">
        <f t="shared" si="82"/>
        <v>0</v>
      </c>
      <c r="AT203" s="87">
        <f t="shared" si="82"/>
        <v>0</v>
      </c>
      <c r="AU203" s="87">
        <f t="shared" si="82"/>
        <v>0</v>
      </c>
      <c r="AV203" s="87">
        <f t="shared" si="82"/>
        <v>0</v>
      </c>
      <c r="AW203" s="87">
        <f t="shared" si="82"/>
        <v>0</v>
      </c>
    </row>
    <row r="204" spans="2:49">
      <c r="C204" t="s">
        <v>299</v>
      </c>
      <c r="H204" s="87">
        <f t="shared" si="32"/>
        <v>293082.78400000004</v>
      </c>
      <c r="I204" s="87">
        <f t="shared" ref="I204:AW204" si="83">SUM(I174)*$R$4</f>
        <v>0</v>
      </c>
      <c r="J204" s="87">
        <f t="shared" si="83"/>
        <v>0</v>
      </c>
      <c r="K204" s="87">
        <f t="shared" si="83"/>
        <v>0</v>
      </c>
      <c r="L204" s="87">
        <f t="shared" si="83"/>
        <v>0</v>
      </c>
      <c r="M204" s="87">
        <f t="shared" si="83"/>
        <v>0</v>
      </c>
      <c r="N204" s="87">
        <f t="shared" si="83"/>
        <v>8046.9647999999997</v>
      </c>
      <c r="O204" s="87">
        <f t="shared" si="83"/>
        <v>14654.139200000001</v>
      </c>
      <c r="P204" s="87">
        <f t="shared" si="83"/>
        <v>14654.139200000001</v>
      </c>
      <c r="Q204" s="87">
        <f t="shared" si="83"/>
        <v>14654.139200000001</v>
      </c>
      <c r="R204" s="87">
        <f t="shared" si="83"/>
        <v>14654.139200000001</v>
      </c>
      <c r="S204" s="87">
        <f t="shared" si="83"/>
        <v>14654.139200000001</v>
      </c>
      <c r="T204" s="87">
        <f t="shared" si="83"/>
        <v>14654.139200000001</v>
      </c>
      <c r="U204" s="87">
        <f t="shared" si="83"/>
        <v>14654.139200000001</v>
      </c>
      <c r="V204" s="87">
        <f t="shared" si="83"/>
        <v>14654.139200000001</v>
      </c>
      <c r="W204" s="87">
        <f t="shared" si="83"/>
        <v>14654.139200000001</v>
      </c>
      <c r="X204" s="87">
        <f t="shared" si="83"/>
        <v>14654.139200000001</v>
      </c>
      <c r="Y204" s="87">
        <f t="shared" si="83"/>
        <v>14654.139200000001</v>
      </c>
      <c r="Z204" s="87">
        <f t="shared" si="83"/>
        <v>14654.139200000001</v>
      </c>
      <c r="AA204" s="87">
        <f t="shared" si="83"/>
        <v>14654.139200000001</v>
      </c>
      <c r="AB204" s="87">
        <f t="shared" si="83"/>
        <v>14654.139200000001</v>
      </c>
      <c r="AC204" s="87">
        <f t="shared" si="83"/>
        <v>14654.139200000001</v>
      </c>
      <c r="AD204" s="87">
        <f t="shared" si="83"/>
        <v>14654.139200000001</v>
      </c>
      <c r="AE204" s="87">
        <f t="shared" si="83"/>
        <v>14654.139200000001</v>
      </c>
      <c r="AF204" s="87">
        <f t="shared" si="83"/>
        <v>14654.139200000001</v>
      </c>
      <c r="AG204" s="87">
        <f t="shared" si="83"/>
        <v>14654.139200000001</v>
      </c>
      <c r="AH204" s="87">
        <f t="shared" si="83"/>
        <v>6607.1743999999999</v>
      </c>
      <c r="AI204" s="87">
        <f t="shared" si="83"/>
        <v>0</v>
      </c>
      <c r="AJ204" s="87">
        <f t="shared" si="83"/>
        <v>0</v>
      </c>
      <c r="AK204" s="87">
        <f t="shared" si="83"/>
        <v>0</v>
      </c>
      <c r="AL204" s="87">
        <f t="shared" si="83"/>
        <v>0</v>
      </c>
      <c r="AM204" s="87">
        <f t="shared" si="83"/>
        <v>0</v>
      </c>
      <c r="AN204" s="87">
        <f t="shared" si="83"/>
        <v>0</v>
      </c>
      <c r="AO204" s="87">
        <f t="shared" si="83"/>
        <v>0</v>
      </c>
      <c r="AP204" s="87">
        <f t="shared" si="83"/>
        <v>0</v>
      </c>
      <c r="AQ204" s="87">
        <f t="shared" si="83"/>
        <v>0</v>
      </c>
      <c r="AR204" s="87">
        <f t="shared" si="83"/>
        <v>0</v>
      </c>
      <c r="AS204" s="87">
        <f t="shared" si="83"/>
        <v>0</v>
      </c>
      <c r="AT204" s="87">
        <f t="shared" si="83"/>
        <v>0</v>
      </c>
      <c r="AU204" s="87">
        <f t="shared" si="83"/>
        <v>0</v>
      </c>
      <c r="AV204" s="87">
        <f t="shared" si="83"/>
        <v>0</v>
      </c>
      <c r="AW204" s="87">
        <f t="shared" si="83"/>
        <v>0</v>
      </c>
    </row>
  </sheetData>
  <phoneticPr fontId="55"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CED09-E4AE-418F-973A-07490A6E4853}">
  <sheetPr>
    <tabColor theme="9" tint="0.79998168889431442"/>
  </sheetPr>
  <dimension ref="A1:XFC176"/>
  <sheetViews>
    <sheetView topLeftCell="A3" workbookViewId="0">
      <selection activeCell="E37" sqref="E37"/>
    </sheetView>
  </sheetViews>
  <sheetFormatPr defaultColWidth="0" defaultRowHeight="15"/>
  <cols>
    <col min="1" max="1" width="7.5703125" customWidth="1"/>
    <col min="2" max="2" width="10.28515625" customWidth="1"/>
    <col min="3" max="3" width="55.42578125" customWidth="1"/>
    <col min="4" max="4" width="18.5703125" style="2" customWidth="1"/>
    <col min="5" max="5" width="20.5703125" customWidth="1"/>
    <col min="6" max="42" width="14.42578125" customWidth="1"/>
    <col min="43" max="43" width="11.5703125" customWidth="1"/>
    <col min="44" max="47" width="9.28515625" customWidth="1"/>
    <col min="48" max="16383" width="9.28515625" hidden="1"/>
    <col min="16384" max="16384" width="3.7109375" hidden="1"/>
  </cols>
  <sheetData>
    <row r="1" spans="1:16382" s="57" customFormat="1">
      <c r="A1" s="5" t="s">
        <v>300</v>
      </c>
      <c r="B1" s="8"/>
      <c r="C1" s="8"/>
      <c r="D1" s="88"/>
      <c r="E1" s="8"/>
      <c r="F1" s="8"/>
      <c r="G1" s="8"/>
      <c r="H1" s="8"/>
      <c r="I1" s="8"/>
      <c r="J1" s="8"/>
      <c r="K1" s="8"/>
      <c r="L1" s="8"/>
      <c r="M1" s="8"/>
      <c r="N1" s="8"/>
      <c r="O1" s="8"/>
      <c r="P1" s="8"/>
      <c r="Q1" s="89"/>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row>
    <row r="2" spans="1:16382">
      <c r="C2" t="str" cm="1">
        <f t="array" ref="C2">[0]!project.name</f>
        <v>Bridges not Barriers - A Collaborative Bridge Bundle Replacement Project BUILD Application</v>
      </c>
      <c r="F2" s="6" t="s">
        <v>192</v>
      </c>
      <c r="G2" s="25">
        <f>BaseYear</f>
        <v>2024</v>
      </c>
      <c r="I2" s="57"/>
      <c r="J2" s="6" t="s">
        <v>25</v>
      </c>
      <c r="K2" s="25">
        <f>Assumptions!D11</f>
        <v>2028</v>
      </c>
      <c r="M2" s="57"/>
      <c r="N2" s="218" t="s">
        <v>301</v>
      </c>
      <c r="O2" s="223">
        <f>Assumptions!D41</f>
        <v>0.56000000000000005</v>
      </c>
    </row>
    <row r="3" spans="1:16382">
      <c r="C3" t="s">
        <v>193</v>
      </c>
      <c r="F3" s="6" t="s">
        <v>20</v>
      </c>
      <c r="G3" s="25">
        <f>Assumptions!D8</f>
        <v>2025</v>
      </c>
      <c r="J3" s="6" t="s">
        <v>26</v>
      </c>
      <c r="K3" s="25">
        <f>Assumptions!D12</f>
        <v>2029</v>
      </c>
      <c r="N3" s="6" t="s">
        <v>302</v>
      </c>
      <c r="O3" s="224">
        <f>Assumptions!D42</f>
        <v>1.23</v>
      </c>
    </row>
    <row r="4" spans="1:16382">
      <c r="F4" s="6" t="s">
        <v>194</v>
      </c>
      <c r="G4" s="25">
        <f>Assumptions!D10</f>
        <v>20</v>
      </c>
      <c r="J4" s="6" t="s">
        <v>27</v>
      </c>
      <c r="K4" s="25">
        <f>Assumptions!D13</f>
        <v>2030</v>
      </c>
    </row>
    <row r="5" spans="1:16382">
      <c r="F5" s="6" t="s">
        <v>37</v>
      </c>
      <c r="G5" s="342">
        <f>Assumptions!D21</f>
        <v>7.0000000000000007E-2</v>
      </c>
      <c r="J5" s="6" t="s">
        <v>28</v>
      </c>
      <c r="K5" s="25">
        <f>Assumptions!D14</f>
        <v>2029</v>
      </c>
    </row>
    <row r="6" spans="1:16382">
      <c r="C6" s="6"/>
      <c r="D6"/>
      <c r="J6" s="6" t="s">
        <v>29</v>
      </c>
      <c r="K6" s="25">
        <f>Assumptions!D15</f>
        <v>2030</v>
      </c>
    </row>
    <row r="7" spans="1:16382">
      <c r="C7" s="6"/>
      <c r="D7"/>
      <c r="J7" s="6" t="s">
        <v>30</v>
      </c>
      <c r="K7" s="25">
        <f>Assumptions!D16</f>
        <v>2031</v>
      </c>
    </row>
    <row r="8" spans="1:16382">
      <c r="C8" s="6"/>
      <c r="D8"/>
    </row>
    <row r="9" spans="1:16382" s="57" customFormat="1">
      <c r="A9" s="134"/>
      <c r="B9" s="134"/>
      <c r="C9" s="134" t="s">
        <v>73</v>
      </c>
      <c r="D9" s="135"/>
      <c r="E9" s="134"/>
      <c r="F9" s="134">
        <f>$G$3</f>
        <v>2025</v>
      </c>
      <c r="G9" s="134">
        <f>F9+1</f>
        <v>2026</v>
      </c>
      <c r="H9" s="134">
        <f t="shared" ref="H9:AT9" si="0">G9+1</f>
        <v>2027</v>
      </c>
      <c r="I9" s="134">
        <f t="shared" si="0"/>
        <v>2028</v>
      </c>
      <c r="J9" s="134">
        <f t="shared" si="0"/>
        <v>2029</v>
      </c>
      <c r="K9" s="134">
        <f t="shared" si="0"/>
        <v>2030</v>
      </c>
      <c r="L9" s="134">
        <f t="shared" si="0"/>
        <v>2031</v>
      </c>
      <c r="M9" s="134">
        <f t="shared" si="0"/>
        <v>2032</v>
      </c>
      <c r="N9" s="134">
        <f t="shared" si="0"/>
        <v>2033</v>
      </c>
      <c r="O9" s="134">
        <f t="shared" si="0"/>
        <v>2034</v>
      </c>
      <c r="P9" s="134">
        <f t="shared" si="0"/>
        <v>2035</v>
      </c>
      <c r="Q9" s="134">
        <f t="shared" si="0"/>
        <v>2036</v>
      </c>
      <c r="R9" s="134">
        <f t="shared" si="0"/>
        <v>2037</v>
      </c>
      <c r="S9" s="134">
        <f t="shared" si="0"/>
        <v>2038</v>
      </c>
      <c r="T9" s="134">
        <f t="shared" si="0"/>
        <v>2039</v>
      </c>
      <c r="U9" s="134">
        <f t="shared" si="0"/>
        <v>2040</v>
      </c>
      <c r="V9" s="134">
        <f t="shared" si="0"/>
        <v>2041</v>
      </c>
      <c r="W9" s="134">
        <f t="shared" si="0"/>
        <v>2042</v>
      </c>
      <c r="X9" s="134">
        <f t="shared" si="0"/>
        <v>2043</v>
      </c>
      <c r="Y9" s="134">
        <f t="shared" si="0"/>
        <v>2044</v>
      </c>
      <c r="Z9" s="134">
        <f t="shared" si="0"/>
        <v>2045</v>
      </c>
      <c r="AA9" s="134">
        <f t="shared" si="0"/>
        <v>2046</v>
      </c>
      <c r="AB9" s="134">
        <f t="shared" si="0"/>
        <v>2047</v>
      </c>
      <c r="AC9" s="134">
        <f t="shared" si="0"/>
        <v>2048</v>
      </c>
      <c r="AD9" s="134">
        <f t="shared" si="0"/>
        <v>2049</v>
      </c>
      <c r="AE9" s="134">
        <f t="shared" si="0"/>
        <v>2050</v>
      </c>
      <c r="AF9" s="134">
        <f t="shared" si="0"/>
        <v>2051</v>
      </c>
      <c r="AG9" s="134">
        <f t="shared" si="0"/>
        <v>2052</v>
      </c>
      <c r="AH9" s="134">
        <f t="shared" si="0"/>
        <v>2053</v>
      </c>
      <c r="AI9" s="134">
        <f t="shared" si="0"/>
        <v>2054</v>
      </c>
      <c r="AJ9" s="134">
        <f t="shared" si="0"/>
        <v>2055</v>
      </c>
      <c r="AK9" s="134">
        <f t="shared" si="0"/>
        <v>2056</v>
      </c>
      <c r="AL9" s="134">
        <f t="shared" si="0"/>
        <v>2057</v>
      </c>
      <c r="AM9" s="134">
        <f t="shared" si="0"/>
        <v>2058</v>
      </c>
      <c r="AN9" s="134">
        <f t="shared" si="0"/>
        <v>2059</v>
      </c>
      <c r="AO9" s="134">
        <f t="shared" si="0"/>
        <v>2060</v>
      </c>
      <c r="AP9" s="134">
        <f t="shared" si="0"/>
        <v>2061</v>
      </c>
      <c r="AQ9" s="134">
        <f t="shared" si="0"/>
        <v>2062</v>
      </c>
      <c r="AR9" s="134">
        <f t="shared" si="0"/>
        <v>2063</v>
      </c>
      <c r="AS9" s="134">
        <f t="shared" si="0"/>
        <v>2064</v>
      </c>
      <c r="AT9" s="134">
        <f t="shared" si="0"/>
        <v>2065</v>
      </c>
    </row>
    <row r="10" spans="1:16382" s="57" customFormat="1">
      <c r="A10" s="134"/>
      <c r="B10" s="134"/>
      <c r="C10" s="134" t="s">
        <v>195</v>
      </c>
      <c r="D10" s="135"/>
      <c r="E10" s="134"/>
      <c r="F10" s="134">
        <f>IF(F9=$G$3,1,IF(F9&lt;SUM($G$4,$K$7),E10+1,0))</f>
        <v>1</v>
      </c>
      <c r="G10" s="134">
        <f t="shared" ref="G10:AT10" si="1">IF(G9=$G$3,1,IF(G9&lt;SUM($G$4,$K$7),F10+1,0))</f>
        <v>2</v>
      </c>
      <c r="H10" s="134">
        <f t="shared" si="1"/>
        <v>3</v>
      </c>
      <c r="I10" s="134">
        <f t="shared" si="1"/>
        <v>4</v>
      </c>
      <c r="J10" s="134">
        <f t="shared" si="1"/>
        <v>5</v>
      </c>
      <c r="K10" s="134">
        <f t="shared" si="1"/>
        <v>6</v>
      </c>
      <c r="L10" s="134">
        <f t="shared" si="1"/>
        <v>7</v>
      </c>
      <c r="M10" s="134">
        <f t="shared" si="1"/>
        <v>8</v>
      </c>
      <c r="N10" s="134">
        <f t="shared" si="1"/>
        <v>9</v>
      </c>
      <c r="O10" s="134">
        <f t="shared" si="1"/>
        <v>10</v>
      </c>
      <c r="P10" s="134">
        <f t="shared" si="1"/>
        <v>11</v>
      </c>
      <c r="Q10" s="134">
        <f t="shared" si="1"/>
        <v>12</v>
      </c>
      <c r="R10" s="134">
        <f t="shared" si="1"/>
        <v>13</v>
      </c>
      <c r="S10" s="134">
        <f t="shared" si="1"/>
        <v>14</v>
      </c>
      <c r="T10" s="134">
        <f t="shared" si="1"/>
        <v>15</v>
      </c>
      <c r="U10" s="134">
        <f t="shared" si="1"/>
        <v>16</v>
      </c>
      <c r="V10" s="134">
        <f t="shared" si="1"/>
        <v>17</v>
      </c>
      <c r="W10" s="134">
        <f t="shared" si="1"/>
        <v>18</v>
      </c>
      <c r="X10" s="134">
        <f t="shared" si="1"/>
        <v>19</v>
      </c>
      <c r="Y10" s="134">
        <f t="shared" si="1"/>
        <v>20</v>
      </c>
      <c r="Z10" s="134">
        <f t="shared" si="1"/>
        <v>21</v>
      </c>
      <c r="AA10" s="134">
        <f t="shared" si="1"/>
        <v>22</v>
      </c>
      <c r="AB10" s="134">
        <f t="shared" si="1"/>
        <v>23</v>
      </c>
      <c r="AC10" s="134">
        <f t="shared" si="1"/>
        <v>24</v>
      </c>
      <c r="AD10" s="134">
        <f t="shared" si="1"/>
        <v>25</v>
      </c>
      <c r="AE10" s="134">
        <f t="shared" si="1"/>
        <v>26</v>
      </c>
      <c r="AF10" s="134">
        <f t="shared" si="1"/>
        <v>0</v>
      </c>
      <c r="AG10" s="134">
        <f t="shared" si="1"/>
        <v>0</v>
      </c>
      <c r="AH10" s="134">
        <f t="shared" si="1"/>
        <v>0</v>
      </c>
      <c r="AI10" s="134">
        <f t="shared" si="1"/>
        <v>0</v>
      </c>
      <c r="AJ10" s="134">
        <f t="shared" si="1"/>
        <v>0</v>
      </c>
      <c r="AK10" s="134">
        <f t="shared" si="1"/>
        <v>0</v>
      </c>
      <c r="AL10" s="134">
        <f t="shared" si="1"/>
        <v>0</v>
      </c>
      <c r="AM10" s="134">
        <f t="shared" si="1"/>
        <v>0</v>
      </c>
      <c r="AN10" s="134">
        <f t="shared" si="1"/>
        <v>0</v>
      </c>
      <c r="AO10" s="134">
        <f t="shared" si="1"/>
        <v>0</v>
      </c>
      <c r="AP10" s="134">
        <f t="shared" si="1"/>
        <v>0</v>
      </c>
      <c r="AQ10" s="134">
        <f t="shared" si="1"/>
        <v>0</v>
      </c>
      <c r="AR10" s="134">
        <f t="shared" si="1"/>
        <v>0</v>
      </c>
      <c r="AS10" s="134">
        <f t="shared" si="1"/>
        <v>0</v>
      </c>
      <c r="AT10" s="134">
        <f t="shared" si="1"/>
        <v>0</v>
      </c>
    </row>
    <row r="11" spans="1:16382" s="57" customFormat="1">
      <c r="A11" s="134"/>
      <c r="B11" s="134"/>
      <c r="C11" s="134" t="s">
        <v>196</v>
      </c>
      <c r="D11" s="135"/>
      <c r="E11" s="134"/>
      <c r="F11" s="136">
        <f t="shared" ref="F11:AT11" si="2">1/((1+$G$5)^(F9-$G$2))</f>
        <v>0.93457943925233644</v>
      </c>
      <c r="G11" s="136">
        <f t="shared" si="2"/>
        <v>0.87343872827321156</v>
      </c>
      <c r="H11" s="136">
        <f t="shared" si="2"/>
        <v>0.81629787689085187</v>
      </c>
      <c r="I11" s="136">
        <f t="shared" si="2"/>
        <v>0.7628952120475252</v>
      </c>
      <c r="J11" s="136">
        <f t="shared" si="2"/>
        <v>0.71298617948366838</v>
      </c>
      <c r="K11" s="136">
        <f t="shared" si="2"/>
        <v>0.66634222381651254</v>
      </c>
      <c r="L11" s="136">
        <f t="shared" si="2"/>
        <v>0.62274974188459109</v>
      </c>
      <c r="M11" s="136">
        <f t="shared" si="2"/>
        <v>0.5820091045650384</v>
      </c>
      <c r="N11" s="136">
        <f t="shared" si="2"/>
        <v>0.54393374258414806</v>
      </c>
      <c r="O11" s="136">
        <f t="shared" si="2"/>
        <v>0.5083492921347178</v>
      </c>
      <c r="P11" s="136">
        <f t="shared" si="2"/>
        <v>0.47509279638758667</v>
      </c>
      <c r="Q11" s="136">
        <f t="shared" si="2"/>
        <v>0.44401195924073528</v>
      </c>
      <c r="R11" s="136">
        <f t="shared" si="2"/>
        <v>0.41496444788853759</v>
      </c>
      <c r="S11" s="136">
        <f t="shared" si="2"/>
        <v>0.3878172410173249</v>
      </c>
      <c r="T11" s="136">
        <f t="shared" si="2"/>
        <v>0.36244601964235967</v>
      </c>
      <c r="U11" s="136">
        <f t="shared" si="2"/>
        <v>0.33873459779659787</v>
      </c>
      <c r="V11" s="136">
        <f t="shared" si="2"/>
        <v>0.31657439046411018</v>
      </c>
      <c r="W11" s="136">
        <f t="shared" si="2"/>
        <v>0.29586391632159825</v>
      </c>
      <c r="X11" s="136">
        <f t="shared" si="2"/>
        <v>0.27650833301083949</v>
      </c>
      <c r="Y11" s="136">
        <f t="shared" si="2"/>
        <v>0.2584190028138687</v>
      </c>
      <c r="Z11" s="136">
        <f t="shared" si="2"/>
        <v>0.24151308674193336</v>
      </c>
      <c r="AA11" s="136">
        <f t="shared" si="2"/>
        <v>0.22571316517937698</v>
      </c>
      <c r="AB11" s="136">
        <f t="shared" si="2"/>
        <v>0.21094688334521211</v>
      </c>
      <c r="AC11" s="136">
        <f t="shared" si="2"/>
        <v>0.19714661994879637</v>
      </c>
      <c r="AD11" s="136">
        <f t="shared" si="2"/>
        <v>0.18424917752223957</v>
      </c>
      <c r="AE11" s="136">
        <f t="shared" si="2"/>
        <v>0.17219549301143888</v>
      </c>
      <c r="AF11" s="136">
        <f t="shared" si="2"/>
        <v>0.16093036730041013</v>
      </c>
      <c r="AG11" s="136">
        <f t="shared" si="2"/>
        <v>0.15040221243028987</v>
      </c>
      <c r="AH11" s="136">
        <f t="shared" si="2"/>
        <v>0.1405628153554111</v>
      </c>
      <c r="AI11" s="136">
        <f t="shared" si="2"/>
        <v>0.13136711715458982</v>
      </c>
      <c r="AJ11" s="136">
        <f t="shared" si="2"/>
        <v>0.1227730066865325</v>
      </c>
      <c r="AK11" s="136">
        <f t="shared" si="2"/>
        <v>0.11474112774442291</v>
      </c>
      <c r="AL11" s="136">
        <f t="shared" si="2"/>
        <v>0.10723469882656347</v>
      </c>
      <c r="AM11" s="136">
        <f t="shared" si="2"/>
        <v>0.10021934469772288</v>
      </c>
      <c r="AN11" s="136">
        <f t="shared" si="2"/>
        <v>9.366293896983445E-2</v>
      </c>
      <c r="AO11" s="136">
        <f t="shared" si="2"/>
        <v>8.7535456981153698E-2</v>
      </c>
      <c r="AP11" s="136">
        <f t="shared" si="2"/>
        <v>8.1808838300143641E-2</v>
      </c>
      <c r="AQ11" s="136">
        <f t="shared" si="2"/>
        <v>7.6456858224433308E-2</v>
      </c>
      <c r="AR11" s="136">
        <f t="shared" si="2"/>
        <v>7.1455007686386268E-2</v>
      </c>
      <c r="AS11" s="136">
        <f t="shared" si="2"/>
        <v>6.6780381015314264E-2</v>
      </c>
      <c r="AT11" s="136">
        <f t="shared" si="2"/>
        <v>6.2411571042349782E-2</v>
      </c>
      <c r="AU11" s="781"/>
      <c r="AV11" s="781"/>
      <c r="AW11" s="781"/>
      <c r="AX11" s="781"/>
      <c r="AY11" s="781"/>
      <c r="AZ11" s="781"/>
      <c r="BA11" s="781"/>
      <c r="BB11" s="781"/>
      <c r="BC11" s="781"/>
      <c r="BD11" s="781"/>
      <c r="BE11" s="781"/>
      <c r="BF11" s="781"/>
      <c r="BG11" s="781"/>
      <c r="BH11" s="781"/>
      <c r="BI11" s="781"/>
      <c r="BJ11" s="781"/>
      <c r="BK11" s="781"/>
      <c r="BL11" s="781"/>
      <c r="BM11" s="781"/>
      <c r="BN11" s="781"/>
      <c r="BO11" s="781"/>
      <c r="BP11" s="781"/>
      <c r="BQ11" s="781"/>
      <c r="BR11" s="781"/>
      <c r="BS11" s="781"/>
      <c r="BT11" s="781"/>
      <c r="BU11" s="781"/>
      <c r="BV11" s="781"/>
      <c r="BW11" s="781"/>
      <c r="BX11" s="781"/>
      <c r="BY11" s="781"/>
      <c r="BZ11" s="781"/>
      <c r="CA11" s="781"/>
      <c r="CB11" s="781"/>
      <c r="CC11" s="781"/>
      <c r="CD11" s="781"/>
      <c r="CE11" s="781"/>
      <c r="CF11" s="781"/>
      <c r="CG11" s="781"/>
      <c r="CH11" s="781"/>
      <c r="CI11" s="781"/>
      <c r="CJ11" s="781"/>
      <c r="CK11" s="781"/>
      <c r="CL11" s="781"/>
      <c r="CM11" s="781"/>
      <c r="CN11" s="781"/>
      <c r="CO11" s="781"/>
      <c r="CP11" s="781"/>
      <c r="CQ11" s="781"/>
      <c r="CR11" s="781"/>
      <c r="CS11" s="781"/>
      <c r="CT11" s="781"/>
      <c r="CU11" s="781"/>
      <c r="CV11" s="781"/>
      <c r="CW11" s="781"/>
      <c r="CX11" s="781"/>
      <c r="CY11" s="781"/>
      <c r="CZ11" s="781"/>
      <c r="DA11" s="781"/>
      <c r="DB11" s="781"/>
      <c r="DC11" s="781"/>
      <c r="DD11" s="781"/>
      <c r="DE11" s="781"/>
      <c r="DF11" s="781"/>
      <c r="DG11" s="781"/>
      <c r="DH11" s="781"/>
      <c r="DI11" s="781"/>
      <c r="DJ11" s="781"/>
      <c r="DK11" s="781"/>
      <c r="DL11" s="781"/>
      <c r="DM11" s="781"/>
      <c r="DN11" s="781"/>
      <c r="DO11" s="781"/>
      <c r="DP11" s="781"/>
      <c r="DQ11" s="781"/>
      <c r="DR11" s="781"/>
      <c r="DS11" s="781"/>
      <c r="DT11" s="781"/>
      <c r="DU11" s="781"/>
      <c r="DV11" s="781"/>
      <c r="DW11" s="781"/>
      <c r="DX11" s="781"/>
      <c r="DY11" s="781"/>
      <c r="DZ11" s="781"/>
      <c r="EA11" s="781"/>
      <c r="EB11" s="781"/>
      <c r="EC11" s="781"/>
      <c r="ED11" s="781"/>
      <c r="EE11" s="781"/>
      <c r="EF11" s="781"/>
      <c r="EG11" s="781"/>
      <c r="EH11" s="781"/>
      <c r="EI11" s="781"/>
      <c r="EJ11" s="781"/>
      <c r="EK11" s="781"/>
      <c r="EL11" s="781"/>
      <c r="EM11" s="781"/>
      <c r="EN11" s="781"/>
      <c r="EO11" s="781"/>
      <c r="EP11" s="781"/>
      <c r="EQ11" s="781"/>
      <c r="ER11" s="781"/>
      <c r="ES11" s="781"/>
      <c r="ET11" s="781"/>
      <c r="EU11" s="781"/>
      <c r="EV11" s="781"/>
      <c r="EW11" s="781"/>
      <c r="EX11" s="781"/>
      <c r="EY11" s="781"/>
      <c r="EZ11" s="781"/>
      <c r="FA11" s="781"/>
      <c r="FB11" s="781"/>
      <c r="FC11" s="781"/>
      <c r="FD11" s="781"/>
      <c r="FE11" s="781"/>
      <c r="FF11" s="781"/>
      <c r="FG11" s="781"/>
      <c r="FH11" s="781"/>
      <c r="FI11" s="781"/>
      <c r="FJ11" s="781"/>
      <c r="FK11" s="781"/>
      <c r="FL11" s="781"/>
      <c r="FM11" s="781"/>
      <c r="FN11" s="781"/>
      <c r="FO11" s="781"/>
      <c r="FP11" s="781"/>
      <c r="FQ11" s="781"/>
      <c r="FR11" s="781"/>
      <c r="FS11" s="781"/>
      <c r="FT11" s="781"/>
      <c r="FU11" s="781"/>
      <c r="FV11" s="781"/>
      <c r="FW11" s="781"/>
      <c r="FX11" s="781"/>
      <c r="FY11" s="781"/>
      <c r="FZ11" s="781"/>
      <c r="GA11" s="781"/>
      <c r="GB11" s="781"/>
      <c r="GC11" s="781"/>
      <c r="GD11" s="781"/>
      <c r="GE11" s="781"/>
      <c r="GF11" s="781"/>
      <c r="GG11" s="781"/>
      <c r="GH11" s="781"/>
      <c r="GI11" s="781"/>
      <c r="GJ11" s="781"/>
      <c r="GK11" s="781"/>
      <c r="GL11" s="781"/>
      <c r="GM11" s="781"/>
      <c r="GN11" s="781"/>
      <c r="GO11" s="781"/>
      <c r="GP11" s="781"/>
      <c r="GQ11" s="781"/>
      <c r="GR11" s="781"/>
      <c r="GS11" s="781"/>
      <c r="GT11" s="781"/>
      <c r="GU11" s="781"/>
      <c r="GV11" s="781"/>
      <c r="GW11" s="781"/>
      <c r="GX11" s="781"/>
      <c r="GY11" s="781"/>
      <c r="GZ11" s="781"/>
      <c r="HA11" s="781"/>
      <c r="HB11" s="781"/>
      <c r="HC11" s="781"/>
      <c r="HD11" s="781"/>
      <c r="HE11" s="781"/>
      <c r="HF11" s="781"/>
      <c r="HG11" s="781"/>
      <c r="HH11" s="781"/>
      <c r="HI11" s="781"/>
      <c r="HJ11" s="781"/>
      <c r="HK11" s="781"/>
      <c r="HL11" s="781"/>
      <c r="HM11" s="781"/>
      <c r="HN11" s="781"/>
      <c r="HO11" s="781"/>
      <c r="HP11" s="781"/>
      <c r="HQ11" s="781"/>
      <c r="HR11" s="781"/>
      <c r="HS11" s="781"/>
      <c r="HT11" s="781"/>
      <c r="HU11" s="781"/>
      <c r="HV11" s="781"/>
      <c r="HW11" s="781"/>
      <c r="HX11" s="781"/>
      <c r="HY11" s="781"/>
      <c r="HZ11" s="781"/>
      <c r="IA11" s="781"/>
      <c r="IB11" s="781"/>
      <c r="IC11" s="781"/>
      <c r="ID11" s="781"/>
      <c r="IE11" s="781"/>
      <c r="IF11" s="781"/>
      <c r="IG11" s="781"/>
      <c r="IH11" s="781"/>
      <c r="II11" s="781"/>
      <c r="IJ11" s="781"/>
      <c r="IK11" s="781"/>
      <c r="IL11" s="781"/>
      <c r="IM11" s="781"/>
      <c r="IN11" s="781"/>
      <c r="IO11" s="781"/>
      <c r="IP11" s="781"/>
      <c r="IQ11" s="781"/>
      <c r="IR11" s="781"/>
      <c r="IS11" s="781"/>
      <c r="IT11" s="781"/>
      <c r="IU11" s="781"/>
      <c r="IV11" s="781"/>
      <c r="IW11" s="781"/>
      <c r="IX11" s="781"/>
      <c r="IY11" s="781"/>
      <c r="IZ11" s="781"/>
      <c r="JA11" s="781"/>
      <c r="JB11" s="781"/>
      <c r="JC11" s="781"/>
      <c r="JD11" s="781"/>
      <c r="JE11" s="781"/>
      <c r="JF11" s="781"/>
      <c r="JG11" s="781"/>
      <c r="JH11" s="781"/>
      <c r="JI11" s="781"/>
      <c r="JJ11" s="781"/>
      <c r="JK11" s="781"/>
      <c r="JL11" s="781"/>
      <c r="JM11" s="781"/>
      <c r="JN11" s="781"/>
      <c r="JO11" s="781"/>
      <c r="JP11" s="781"/>
      <c r="JQ11" s="781"/>
      <c r="JR11" s="781"/>
      <c r="JS11" s="781"/>
      <c r="JT11" s="781"/>
      <c r="JU11" s="781"/>
      <c r="JV11" s="781"/>
      <c r="JW11" s="781"/>
      <c r="JX11" s="781"/>
      <c r="JY11" s="781"/>
      <c r="JZ11" s="781"/>
      <c r="KA11" s="781"/>
      <c r="KB11" s="781"/>
      <c r="KC11" s="781"/>
      <c r="KD11" s="781"/>
      <c r="KE11" s="781"/>
      <c r="KF11" s="781"/>
      <c r="KG11" s="781"/>
      <c r="KH11" s="781"/>
      <c r="KI11" s="781"/>
      <c r="KJ11" s="781"/>
      <c r="KK11" s="781"/>
      <c r="KL11" s="781"/>
      <c r="KM11" s="781"/>
      <c r="KN11" s="781"/>
      <c r="KO11" s="781"/>
      <c r="KP11" s="781"/>
      <c r="KQ11" s="781"/>
      <c r="KR11" s="781"/>
      <c r="KS11" s="781"/>
      <c r="KT11" s="781"/>
      <c r="KU11" s="781"/>
      <c r="KV11" s="781"/>
      <c r="KW11" s="781"/>
      <c r="KX11" s="781"/>
      <c r="KY11" s="781"/>
      <c r="KZ11" s="781"/>
      <c r="LA11" s="781"/>
      <c r="LB11" s="781"/>
      <c r="LC11" s="781"/>
      <c r="LD11" s="781"/>
      <c r="LE11" s="781"/>
      <c r="LF11" s="781"/>
      <c r="LG11" s="781"/>
      <c r="LH11" s="781"/>
      <c r="LI11" s="781"/>
      <c r="LJ11" s="781"/>
      <c r="LK11" s="781"/>
      <c r="LL11" s="781"/>
      <c r="LM11" s="781"/>
      <c r="LN11" s="781"/>
      <c r="LO11" s="781"/>
      <c r="LP11" s="781"/>
      <c r="LQ11" s="781"/>
      <c r="LR11" s="781"/>
      <c r="LS11" s="781"/>
      <c r="LT11" s="781"/>
      <c r="LU11" s="781"/>
      <c r="LV11" s="781"/>
      <c r="LW11" s="781"/>
      <c r="LX11" s="781"/>
      <c r="LY11" s="781"/>
      <c r="LZ11" s="781"/>
      <c r="MA11" s="781"/>
      <c r="MB11" s="781"/>
      <c r="MC11" s="781"/>
      <c r="MD11" s="781"/>
      <c r="ME11" s="781"/>
      <c r="MF11" s="781"/>
      <c r="MG11" s="781"/>
      <c r="MH11" s="781"/>
      <c r="MI11" s="781"/>
      <c r="MJ11" s="781"/>
      <c r="MK11" s="781"/>
      <c r="ML11" s="781"/>
      <c r="MM11" s="781"/>
      <c r="MN11" s="781"/>
      <c r="MO11" s="781"/>
      <c r="MP11" s="781"/>
      <c r="MQ11" s="781"/>
      <c r="MR11" s="781"/>
      <c r="MS11" s="781"/>
      <c r="MT11" s="781"/>
      <c r="MU11" s="781"/>
      <c r="MV11" s="781"/>
      <c r="MW11" s="781"/>
      <c r="MX11" s="781"/>
      <c r="MY11" s="781"/>
      <c r="MZ11" s="781"/>
      <c r="NA11" s="781"/>
      <c r="NB11" s="781"/>
      <c r="NC11" s="781"/>
      <c r="ND11" s="781"/>
      <c r="NE11" s="781"/>
      <c r="NF11" s="781"/>
      <c r="NG11" s="781"/>
      <c r="NH11" s="781"/>
      <c r="NI11" s="781"/>
      <c r="NJ11" s="781"/>
      <c r="NK11" s="781"/>
      <c r="NL11" s="781"/>
      <c r="NM11" s="781"/>
      <c r="NN11" s="781"/>
      <c r="NO11" s="781"/>
      <c r="NP11" s="781"/>
      <c r="NQ11" s="781"/>
      <c r="NR11" s="781"/>
      <c r="NS11" s="781"/>
      <c r="NT11" s="781"/>
      <c r="NU11" s="781"/>
      <c r="NV11" s="781"/>
      <c r="NW11" s="781"/>
      <c r="NX11" s="781"/>
      <c r="NY11" s="781"/>
      <c r="NZ11" s="781"/>
      <c r="OA11" s="781"/>
      <c r="OB11" s="781"/>
      <c r="OC11" s="781"/>
      <c r="OD11" s="781"/>
      <c r="OE11" s="781"/>
      <c r="OF11" s="781"/>
      <c r="OG11" s="781"/>
      <c r="OH11" s="781"/>
      <c r="OI11" s="781"/>
      <c r="OJ11" s="781"/>
      <c r="OK11" s="781"/>
      <c r="OL11" s="781"/>
      <c r="OM11" s="781"/>
      <c r="ON11" s="781"/>
      <c r="OO11" s="781"/>
      <c r="OP11" s="781"/>
      <c r="OQ11" s="781"/>
      <c r="OR11" s="781"/>
      <c r="OS11" s="781"/>
      <c r="OT11" s="781"/>
      <c r="OU11" s="781"/>
      <c r="OV11" s="781"/>
      <c r="OW11" s="781"/>
      <c r="OX11" s="781"/>
      <c r="OY11" s="781"/>
      <c r="OZ11" s="781"/>
      <c r="PA11" s="781"/>
      <c r="PB11" s="781"/>
      <c r="PC11" s="781"/>
      <c r="PD11" s="781"/>
      <c r="PE11" s="781"/>
      <c r="PF11" s="781"/>
      <c r="PG11" s="781"/>
      <c r="PH11" s="781"/>
      <c r="PI11" s="781"/>
      <c r="PJ11" s="781"/>
      <c r="PK11" s="781"/>
      <c r="PL11" s="781"/>
      <c r="PM11" s="781"/>
      <c r="PN11" s="781"/>
      <c r="PO11" s="781"/>
      <c r="PP11" s="781"/>
      <c r="PQ11" s="781"/>
      <c r="PR11" s="781"/>
      <c r="PS11" s="781"/>
      <c r="PT11" s="781"/>
      <c r="PU11" s="781"/>
      <c r="PV11" s="781"/>
      <c r="PW11" s="781"/>
      <c r="PX11" s="781"/>
      <c r="PY11" s="781"/>
      <c r="PZ11" s="781"/>
      <c r="QA11" s="781"/>
      <c r="QB11" s="781"/>
      <c r="QC11" s="781"/>
      <c r="QD11" s="781"/>
      <c r="QE11" s="781"/>
      <c r="QF11" s="781"/>
      <c r="QG11" s="781"/>
      <c r="QH11" s="781"/>
      <c r="QI11" s="781"/>
      <c r="QJ11" s="781"/>
      <c r="QK11" s="781"/>
      <c r="QL11" s="781"/>
      <c r="QM11" s="781"/>
      <c r="QN11" s="781"/>
      <c r="QO11" s="781"/>
      <c r="QP11" s="781"/>
      <c r="QQ11" s="781"/>
      <c r="QR11" s="781"/>
      <c r="QS11" s="781"/>
      <c r="QT11" s="781"/>
      <c r="QU11" s="781"/>
      <c r="QV11" s="781"/>
      <c r="QW11" s="781"/>
      <c r="QX11" s="781"/>
      <c r="QY11" s="781"/>
      <c r="QZ11" s="781"/>
      <c r="RA11" s="781"/>
      <c r="RB11" s="781"/>
      <c r="RC11" s="781"/>
      <c r="RD11" s="781"/>
      <c r="RE11" s="781"/>
      <c r="RF11" s="781"/>
      <c r="RG11" s="781"/>
      <c r="RH11" s="781"/>
      <c r="RI11" s="781"/>
      <c r="RJ11" s="781"/>
      <c r="RK11" s="781"/>
      <c r="RL11" s="781"/>
      <c r="RM11" s="781"/>
      <c r="RN11" s="781"/>
      <c r="RO11" s="781"/>
      <c r="RP11" s="781"/>
      <c r="RQ11" s="781"/>
      <c r="RR11" s="781"/>
      <c r="RS11" s="781"/>
      <c r="RT11" s="781"/>
      <c r="RU11" s="781"/>
      <c r="RV11" s="781"/>
      <c r="RW11" s="781"/>
      <c r="RX11" s="781"/>
      <c r="RY11" s="781"/>
      <c r="RZ11" s="781"/>
      <c r="SA11" s="781"/>
      <c r="SB11" s="781"/>
      <c r="SC11" s="781"/>
      <c r="SD11" s="781"/>
      <c r="SE11" s="781"/>
      <c r="SF11" s="781"/>
      <c r="SG11" s="781"/>
      <c r="SH11" s="781"/>
      <c r="SI11" s="781"/>
      <c r="SJ11" s="781"/>
      <c r="SK11" s="781"/>
      <c r="SL11" s="781"/>
      <c r="SM11" s="781"/>
      <c r="SN11" s="781"/>
      <c r="SO11" s="781"/>
      <c r="SP11" s="781"/>
      <c r="SQ11" s="781"/>
      <c r="SR11" s="781"/>
      <c r="SS11" s="781"/>
      <c r="ST11" s="781"/>
      <c r="SU11" s="781"/>
      <c r="SV11" s="781"/>
      <c r="SW11" s="781"/>
      <c r="SX11" s="781"/>
      <c r="SY11" s="781"/>
      <c r="SZ11" s="781"/>
      <c r="TA11" s="781"/>
      <c r="TB11" s="781"/>
      <c r="TC11" s="781"/>
      <c r="TD11" s="781"/>
      <c r="TE11" s="781"/>
      <c r="TF11" s="781"/>
      <c r="TG11" s="781"/>
      <c r="TH11" s="781"/>
      <c r="TI11" s="781"/>
      <c r="TJ11" s="781"/>
      <c r="TK11" s="781"/>
      <c r="TL11" s="781"/>
      <c r="TM11" s="781"/>
      <c r="TN11" s="781"/>
      <c r="TO11" s="781"/>
      <c r="TP11" s="781"/>
      <c r="TQ11" s="781"/>
      <c r="TR11" s="781"/>
      <c r="TS11" s="781"/>
      <c r="TT11" s="781"/>
      <c r="TU11" s="781"/>
      <c r="TV11" s="781"/>
      <c r="TW11" s="781"/>
      <c r="TX11" s="781"/>
      <c r="TY11" s="781"/>
      <c r="TZ11" s="781"/>
      <c r="UA11" s="781"/>
      <c r="UB11" s="781"/>
      <c r="UC11" s="781"/>
      <c r="UD11" s="781"/>
      <c r="UE11" s="781"/>
      <c r="UF11" s="781"/>
      <c r="UG11" s="781"/>
      <c r="UH11" s="781"/>
      <c r="UI11" s="781"/>
      <c r="UJ11" s="781"/>
      <c r="UK11" s="781"/>
      <c r="UL11" s="781"/>
      <c r="UM11" s="781"/>
      <c r="UN11" s="781"/>
      <c r="UO11" s="781"/>
      <c r="UP11" s="781"/>
      <c r="UQ11" s="781"/>
      <c r="UR11" s="781"/>
      <c r="US11" s="781"/>
      <c r="UT11" s="781"/>
      <c r="UU11" s="781"/>
      <c r="UV11" s="781"/>
      <c r="UW11" s="781"/>
      <c r="UX11" s="781"/>
      <c r="UY11" s="781"/>
      <c r="UZ11" s="781"/>
      <c r="VA11" s="781"/>
      <c r="VB11" s="781"/>
      <c r="VC11" s="781"/>
      <c r="VD11" s="781"/>
      <c r="VE11" s="781"/>
      <c r="VF11" s="781"/>
      <c r="VG11" s="781"/>
      <c r="VH11" s="781"/>
      <c r="VI11" s="781"/>
      <c r="VJ11" s="781"/>
      <c r="VK11" s="781"/>
      <c r="VL11" s="781"/>
      <c r="VM11" s="781"/>
      <c r="VN11" s="781"/>
      <c r="VO11" s="781"/>
      <c r="VP11" s="781"/>
      <c r="VQ11" s="781"/>
      <c r="VR11" s="781"/>
      <c r="VS11" s="781"/>
      <c r="VT11" s="781"/>
      <c r="VU11" s="781"/>
      <c r="VV11" s="781"/>
      <c r="VW11" s="781"/>
      <c r="VX11" s="781"/>
      <c r="VY11" s="781"/>
      <c r="VZ11" s="781"/>
      <c r="WA11" s="781"/>
      <c r="WB11" s="781"/>
      <c r="WC11" s="781"/>
      <c r="WD11" s="781"/>
      <c r="WE11" s="781"/>
      <c r="WF11" s="781"/>
      <c r="WG11" s="781"/>
      <c r="WH11" s="781"/>
      <c r="WI11" s="781"/>
      <c r="WJ11" s="781"/>
      <c r="WK11" s="781"/>
      <c r="WL11" s="781"/>
      <c r="WM11" s="781"/>
      <c r="WN11" s="781"/>
      <c r="WO11" s="781"/>
      <c r="WP11" s="781"/>
      <c r="WQ11" s="781"/>
      <c r="WR11" s="781"/>
      <c r="WS11" s="781"/>
      <c r="WT11" s="781"/>
      <c r="WU11" s="781"/>
      <c r="WV11" s="781"/>
      <c r="WW11" s="781"/>
      <c r="WX11" s="781"/>
      <c r="WY11" s="781"/>
      <c r="WZ11" s="781"/>
      <c r="XA11" s="781"/>
      <c r="XB11" s="781"/>
      <c r="XC11" s="781"/>
      <c r="XD11" s="781"/>
      <c r="XE11" s="781"/>
      <c r="XF11" s="781"/>
      <c r="XG11" s="781"/>
      <c r="XH11" s="781"/>
      <c r="XI11" s="781"/>
      <c r="XJ11" s="781"/>
      <c r="XK11" s="781"/>
      <c r="XL11" s="781"/>
      <c r="XM11" s="781"/>
      <c r="XN11" s="781"/>
      <c r="XO11" s="781"/>
      <c r="XP11" s="781"/>
      <c r="XQ11" s="781"/>
      <c r="XR11" s="781"/>
      <c r="XS11" s="781"/>
      <c r="XT11" s="781"/>
      <c r="XU11" s="781"/>
      <c r="XV11" s="781"/>
      <c r="XW11" s="781"/>
      <c r="XX11" s="781"/>
      <c r="XY11" s="781"/>
      <c r="XZ11" s="781"/>
      <c r="YA11" s="781"/>
      <c r="YB11" s="781"/>
      <c r="YC11" s="781"/>
      <c r="YD11" s="781"/>
      <c r="YE11" s="781"/>
      <c r="YF11" s="781"/>
      <c r="YG11" s="781"/>
      <c r="YH11" s="781"/>
      <c r="YI11" s="781"/>
      <c r="YJ11" s="781"/>
      <c r="YK11" s="781"/>
      <c r="YL11" s="781"/>
      <c r="YM11" s="781"/>
      <c r="YN11" s="781"/>
      <c r="YO11" s="781"/>
      <c r="YP11" s="781"/>
      <c r="YQ11" s="781"/>
      <c r="YR11" s="781"/>
      <c r="YS11" s="781"/>
      <c r="YT11" s="781"/>
      <c r="YU11" s="781"/>
      <c r="YV11" s="781"/>
      <c r="YW11" s="781"/>
      <c r="YX11" s="781"/>
      <c r="YY11" s="781"/>
      <c r="YZ11" s="781"/>
      <c r="ZA11" s="781"/>
      <c r="ZB11" s="781"/>
      <c r="ZC11" s="781"/>
      <c r="ZD11" s="781"/>
      <c r="ZE11" s="781"/>
      <c r="ZF11" s="781"/>
      <c r="ZG11" s="781"/>
      <c r="ZH11" s="781"/>
      <c r="ZI11" s="781"/>
      <c r="ZJ11" s="781"/>
      <c r="ZK11" s="781"/>
      <c r="ZL11" s="781"/>
      <c r="ZM11" s="781"/>
      <c r="ZN11" s="781"/>
      <c r="ZO11" s="781"/>
      <c r="ZP11" s="781"/>
      <c r="ZQ11" s="781"/>
      <c r="ZR11" s="781"/>
      <c r="ZS11" s="781"/>
      <c r="ZT11" s="781"/>
      <c r="ZU11" s="781"/>
      <c r="ZV11" s="781"/>
      <c r="ZW11" s="781"/>
      <c r="ZX11" s="781"/>
      <c r="ZY11" s="781"/>
      <c r="ZZ11" s="781"/>
      <c r="AAA11" s="781"/>
      <c r="AAB11" s="781"/>
      <c r="AAC11" s="781"/>
      <c r="AAD11" s="781"/>
      <c r="AAE11" s="781"/>
      <c r="AAF11" s="781"/>
      <c r="AAG11" s="781"/>
      <c r="AAH11" s="781"/>
      <c r="AAI11" s="781"/>
      <c r="AAJ11" s="781"/>
      <c r="AAK11" s="781"/>
      <c r="AAL11" s="781"/>
      <c r="AAM11" s="781"/>
      <c r="AAN11" s="781"/>
      <c r="AAO11" s="781"/>
      <c r="AAP11" s="781"/>
      <c r="AAQ11" s="781"/>
      <c r="AAR11" s="781"/>
      <c r="AAS11" s="781"/>
      <c r="AAT11" s="781"/>
      <c r="AAU11" s="781"/>
      <c r="AAV11" s="781"/>
      <c r="AAW11" s="781"/>
      <c r="AAX11" s="781"/>
      <c r="AAY11" s="781"/>
      <c r="AAZ11" s="781"/>
      <c r="ABA11" s="781"/>
      <c r="ABB11" s="781"/>
      <c r="ABC11" s="781"/>
      <c r="ABD11" s="781"/>
      <c r="ABE11" s="781"/>
      <c r="ABF11" s="781"/>
      <c r="ABG11" s="781"/>
      <c r="ABH11" s="781"/>
      <c r="ABI11" s="781"/>
      <c r="ABJ11" s="781"/>
      <c r="ABK11" s="781"/>
      <c r="ABL11" s="781"/>
      <c r="ABM11" s="781"/>
      <c r="ABN11" s="781"/>
      <c r="ABO11" s="781"/>
      <c r="ABP11" s="781"/>
      <c r="ABQ11" s="781"/>
      <c r="ABR11" s="781"/>
      <c r="ABS11" s="781"/>
      <c r="ABT11" s="781"/>
      <c r="ABU11" s="781"/>
      <c r="ABV11" s="781"/>
      <c r="ABW11" s="781"/>
      <c r="ABX11" s="781"/>
      <c r="ABY11" s="781"/>
      <c r="ABZ11" s="781"/>
      <c r="ACA11" s="781"/>
      <c r="ACB11" s="781"/>
      <c r="ACC11" s="781"/>
      <c r="ACD11" s="781"/>
      <c r="ACE11" s="781"/>
      <c r="ACF11" s="781"/>
      <c r="ACG11" s="781"/>
      <c r="ACH11" s="781"/>
      <c r="ACI11" s="781"/>
      <c r="ACJ11" s="781"/>
      <c r="ACK11" s="781"/>
      <c r="ACL11" s="781"/>
      <c r="ACM11" s="781"/>
      <c r="ACN11" s="781"/>
      <c r="ACO11" s="781"/>
      <c r="ACP11" s="781"/>
      <c r="ACQ11" s="781"/>
      <c r="ACR11" s="781"/>
      <c r="ACS11" s="781"/>
      <c r="ACT11" s="781"/>
      <c r="ACU11" s="781"/>
      <c r="ACV11" s="781"/>
      <c r="ACW11" s="781"/>
      <c r="ACX11" s="781"/>
      <c r="ACY11" s="781"/>
      <c r="ACZ11" s="781"/>
      <c r="ADA11" s="781"/>
      <c r="ADB11" s="781"/>
      <c r="ADC11" s="781"/>
      <c r="ADD11" s="781"/>
      <c r="ADE11" s="781"/>
      <c r="ADF11" s="781"/>
      <c r="ADG11" s="781"/>
      <c r="ADH11" s="781"/>
      <c r="ADI11" s="781"/>
      <c r="ADJ11" s="781"/>
      <c r="ADK11" s="781"/>
      <c r="ADL11" s="781"/>
      <c r="ADM11" s="781"/>
      <c r="ADN11" s="781"/>
      <c r="ADO11" s="781"/>
      <c r="ADP11" s="781"/>
      <c r="ADQ11" s="781"/>
      <c r="ADR11" s="781"/>
      <c r="ADS11" s="781"/>
      <c r="ADT11" s="781"/>
      <c r="ADU11" s="781"/>
      <c r="ADV11" s="781"/>
      <c r="ADW11" s="781"/>
      <c r="ADX11" s="781"/>
      <c r="ADY11" s="781"/>
      <c r="ADZ11" s="781"/>
      <c r="AEA11" s="781"/>
      <c r="AEB11" s="781"/>
      <c r="AEC11" s="781"/>
      <c r="AED11" s="781"/>
      <c r="AEE11" s="781"/>
      <c r="AEF11" s="781"/>
      <c r="AEG11" s="781"/>
      <c r="AEH11" s="781"/>
      <c r="AEI11" s="781"/>
      <c r="AEJ11" s="781"/>
      <c r="AEK11" s="781"/>
      <c r="AEL11" s="781"/>
      <c r="AEM11" s="781"/>
      <c r="AEN11" s="781"/>
      <c r="AEO11" s="781"/>
      <c r="AEP11" s="781"/>
      <c r="AEQ11" s="781"/>
      <c r="AER11" s="781"/>
      <c r="AES11" s="781"/>
      <c r="AET11" s="781"/>
      <c r="AEU11" s="781"/>
      <c r="AEV11" s="781"/>
      <c r="AEW11" s="781"/>
      <c r="AEX11" s="781"/>
      <c r="AEY11" s="781"/>
      <c r="AEZ11" s="781"/>
      <c r="AFA11" s="781"/>
      <c r="AFB11" s="781"/>
      <c r="AFC11" s="781"/>
      <c r="AFD11" s="781"/>
      <c r="AFE11" s="781"/>
      <c r="AFF11" s="781"/>
      <c r="AFG11" s="781"/>
      <c r="AFH11" s="781"/>
      <c r="AFI11" s="781"/>
      <c r="AFJ11" s="781"/>
      <c r="AFK11" s="781"/>
      <c r="AFL11" s="781"/>
      <c r="AFM11" s="781"/>
      <c r="AFN11" s="781"/>
      <c r="AFO11" s="781"/>
      <c r="AFP11" s="781"/>
      <c r="AFQ11" s="781"/>
      <c r="AFR11" s="781"/>
      <c r="AFS11" s="781"/>
      <c r="AFT11" s="781"/>
      <c r="AFU11" s="781"/>
      <c r="AFV11" s="781"/>
      <c r="AFW11" s="781"/>
      <c r="AFX11" s="781"/>
      <c r="AFY11" s="781"/>
      <c r="AFZ11" s="781"/>
      <c r="AGA11" s="781"/>
      <c r="AGB11" s="781"/>
      <c r="AGC11" s="781"/>
      <c r="AGD11" s="781"/>
      <c r="AGE11" s="781"/>
      <c r="AGF11" s="781"/>
      <c r="AGG11" s="781"/>
      <c r="AGH11" s="781"/>
      <c r="AGI11" s="781"/>
      <c r="AGJ11" s="781"/>
      <c r="AGK11" s="781"/>
      <c r="AGL11" s="781"/>
      <c r="AGM11" s="781"/>
      <c r="AGN11" s="781"/>
      <c r="AGO11" s="781"/>
      <c r="AGP11" s="781"/>
      <c r="AGQ11" s="781"/>
      <c r="AGR11" s="781"/>
      <c r="AGS11" s="781"/>
      <c r="AGT11" s="781"/>
      <c r="AGU11" s="781"/>
      <c r="AGV11" s="781"/>
      <c r="AGW11" s="781"/>
      <c r="AGX11" s="781"/>
      <c r="AGY11" s="781"/>
      <c r="AGZ11" s="781"/>
      <c r="AHA11" s="781"/>
      <c r="AHB11" s="781"/>
      <c r="AHC11" s="781"/>
      <c r="AHD11" s="781"/>
      <c r="AHE11" s="781"/>
      <c r="AHF11" s="781"/>
      <c r="AHG11" s="781"/>
      <c r="AHH11" s="781"/>
      <c r="AHI11" s="781"/>
      <c r="AHJ11" s="781"/>
      <c r="AHK11" s="781"/>
      <c r="AHL11" s="781"/>
      <c r="AHM11" s="781"/>
      <c r="AHN11" s="781"/>
      <c r="AHO11" s="781"/>
      <c r="AHP11" s="781"/>
      <c r="AHQ11" s="781"/>
      <c r="AHR11" s="781"/>
      <c r="AHS11" s="781"/>
      <c r="AHT11" s="781"/>
      <c r="AHU11" s="781"/>
      <c r="AHV11" s="781"/>
      <c r="AHW11" s="781"/>
      <c r="AHX11" s="781"/>
      <c r="AHY11" s="781"/>
      <c r="AHZ11" s="781"/>
      <c r="AIA11" s="781"/>
      <c r="AIB11" s="781"/>
      <c r="AIC11" s="781"/>
      <c r="AID11" s="781"/>
      <c r="AIE11" s="781"/>
      <c r="AIF11" s="781"/>
      <c r="AIG11" s="781"/>
      <c r="AIH11" s="781"/>
      <c r="AII11" s="781"/>
      <c r="AIJ11" s="781"/>
      <c r="AIK11" s="781"/>
      <c r="AIL11" s="781"/>
      <c r="AIM11" s="781"/>
      <c r="AIN11" s="781"/>
      <c r="AIO11" s="781"/>
      <c r="AIP11" s="781"/>
      <c r="AIQ11" s="781"/>
      <c r="AIR11" s="781"/>
      <c r="AIS11" s="781"/>
      <c r="AIT11" s="781"/>
      <c r="AIU11" s="781"/>
      <c r="AIV11" s="781"/>
      <c r="AIW11" s="781"/>
      <c r="AIX11" s="781"/>
      <c r="AIY11" s="781"/>
      <c r="AIZ11" s="781"/>
      <c r="AJA11" s="781"/>
      <c r="AJB11" s="781"/>
      <c r="AJC11" s="781"/>
      <c r="AJD11" s="781"/>
      <c r="AJE11" s="781"/>
      <c r="AJF11" s="781"/>
      <c r="AJG11" s="781"/>
      <c r="AJH11" s="781"/>
      <c r="AJI11" s="781"/>
      <c r="AJJ11" s="781"/>
      <c r="AJK11" s="781"/>
      <c r="AJL11" s="781"/>
      <c r="AJM11" s="781"/>
      <c r="AJN11" s="781"/>
      <c r="AJO11" s="781"/>
      <c r="AJP11" s="781"/>
      <c r="AJQ11" s="781"/>
      <c r="AJR11" s="781"/>
      <c r="AJS11" s="781"/>
      <c r="AJT11" s="781"/>
      <c r="AJU11" s="781"/>
      <c r="AJV11" s="781"/>
      <c r="AJW11" s="781"/>
      <c r="AJX11" s="781"/>
      <c r="AJY11" s="781"/>
      <c r="AJZ11" s="781"/>
      <c r="AKA11" s="781"/>
      <c r="AKB11" s="781"/>
      <c r="AKC11" s="781"/>
      <c r="AKD11" s="781"/>
      <c r="AKE11" s="781"/>
      <c r="AKF11" s="781"/>
      <c r="AKG11" s="781"/>
      <c r="AKH11" s="781"/>
      <c r="AKI11" s="781"/>
      <c r="AKJ11" s="781"/>
      <c r="AKK11" s="781"/>
      <c r="AKL11" s="781"/>
      <c r="AKM11" s="781"/>
      <c r="AKN11" s="781"/>
      <c r="AKO11" s="781"/>
      <c r="AKP11" s="781"/>
      <c r="AKQ11" s="781"/>
      <c r="AKR11" s="781"/>
      <c r="AKS11" s="781"/>
      <c r="AKT11" s="781"/>
      <c r="AKU11" s="781"/>
      <c r="AKV11" s="781"/>
      <c r="AKW11" s="781"/>
      <c r="AKX11" s="781"/>
      <c r="AKY11" s="781"/>
      <c r="AKZ11" s="781"/>
      <c r="ALA11" s="781"/>
      <c r="ALB11" s="781"/>
      <c r="ALC11" s="781"/>
      <c r="ALD11" s="781"/>
      <c r="ALE11" s="781"/>
      <c r="ALF11" s="781"/>
      <c r="ALG11" s="781"/>
      <c r="ALH11" s="781"/>
      <c r="ALI11" s="781"/>
      <c r="ALJ11" s="781"/>
      <c r="ALK11" s="781"/>
      <c r="ALL11" s="781"/>
      <c r="ALM11" s="781"/>
      <c r="ALN11" s="781"/>
      <c r="ALO11" s="781"/>
      <c r="ALP11" s="781"/>
      <c r="ALQ11" s="781"/>
      <c r="ALR11" s="781"/>
      <c r="ALS11" s="781"/>
      <c r="ALT11" s="781"/>
      <c r="ALU11" s="781"/>
      <c r="ALV11" s="781"/>
      <c r="ALW11" s="781"/>
      <c r="ALX11" s="781"/>
      <c r="ALY11" s="781"/>
      <c r="ALZ11" s="781"/>
      <c r="AMA11" s="781"/>
      <c r="AMB11" s="781"/>
      <c r="AMC11" s="781"/>
      <c r="AMD11" s="781"/>
      <c r="AME11" s="781"/>
      <c r="AMF11" s="781"/>
      <c r="AMG11" s="781"/>
      <c r="AMH11" s="781"/>
      <c r="AMI11" s="781"/>
      <c r="AMJ11" s="781"/>
      <c r="AMK11" s="781"/>
      <c r="AML11" s="781"/>
      <c r="AMM11" s="781"/>
      <c r="AMN11" s="781"/>
      <c r="AMO11" s="781"/>
      <c r="AMP11" s="781"/>
      <c r="AMQ11" s="781"/>
      <c r="AMR11" s="781"/>
      <c r="AMS11" s="781"/>
      <c r="AMT11" s="781"/>
      <c r="AMU11" s="781"/>
      <c r="AMV11" s="781"/>
      <c r="AMW11" s="781"/>
      <c r="AMX11" s="781"/>
      <c r="AMY11" s="781"/>
      <c r="AMZ11" s="781"/>
      <c r="ANA11" s="781"/>
      <c r="ANB11" s="781"/>
      <c r="ANC11" s="781"/>
      <c r="AND11" s="781"/>
      <c r="ANE11" s="781"/>
      <c r="ANF11" s="781"/>
      <c r="ANG11" s="781"/>
      <c r="ANH11" s="781"/>
      <c r="ANI11" s="781"/>
      <c r="ANJ11" s="781"/>
      <c r="ANK11" s="781"/>
      <c r="ANL11" s="781"/>
      <c r="ANM11" s="781"/>
      <c r="ANN11" s="781"/>
      <c r="ANO11" s="781"/>
      <c r="ANP11" s="781"/>
      <c r="ANQ11" s="781"/>
      <c r="ANR11" s="781"/>
      <c r="ANS11" s="781"/>
      <c r="ANT11" s="781"/>
      <c r="ANU11" s="781"/>
      <c r="ANV11" s="781"/>
      <c r="ANW11" s="781"/>
      <c r="ANX11" s="781"/>
      <c r="ANY11" s="781"/>
      <c r="ANZ11" s="781"/>
      <c r="AOA11" s="781"/>
      <c r="AOB11" s="781"/>
      <c r="AOC11" s="781"/>
      <c r="AOD11" s="781"/>
      <c r="AOE11" s="781"/>
      <c r="AOF11" s="781"/>
      <c r="AOG11" s="781"/>
      <c r="AOH11" s="781"/>
      <c r="AOI11" s="781"/>
      <c r="AOJ11" s="781"/>
      <c r="AOK11" s="781"/>
      <c r="AOL11" s="781"/>
      <c r="AOM11" s="781"/>
      <c r="AON11" s="781"/>
      <c r="AOO11" s="781"/>
      <c r="AOP11" s="781"/>
      <c r="AOQ11" s="781"/>
      <c r="AOR11" s="781"/>
      <c r="AOS11" s="781"/>
      <c r="AOT11" s="781"/>
      <c r="AOU11" s="781"/>
      <c r="AOV11" s="781"/>
      <c r="AOW11" s="781"/>
      <c r="AOX11" s="781"/>
      <c r="AOY11" s="781"/>
      <c r="AOZ11" s="781"/>
      <c r="APA11" s="781"/>
      <c r="APB11" s="781"/>
      <c r="APC11" s="781"/>
      <c r="APD11" s="781"/>
      <c r="APE11" s="781"/>
      <c r="APF11" s="781"/>
      <c r="APG11" s="781"/>
      <c r="APH11" s="781"/>
      <c r="API11" s="781"/>
      <c r="APJ11" s="781"/>
      <c r="APK11" s="781"/>
      <c r="APL11" s="781"/>
      <c r="APM11" s="781"/>
      <c r="APN11" s="781"/>
      <c r="APO11" s="781"/>
      <c r="APP11" s="781"/>
      <c r="APQ11" s="781"/>
      <c r="APR11" s="781"/>
      <c r="APS11" s="781"/>
      <c r="APT11" s="781"/>
      <c r="APU11" s="781"/>
      <c r="APV11" s="781"/>
      <c r="APW11" s="781"/>
      <c r="APX11" s="781"/>
      <c r="APY11" s="781"/>
      <c r="APZ11" s="781"/>
      <c r="AQA11" s="781"/>
      <c r="AQB11" s="781"/>
      <c r="AQC11" s="781"/>
      <c r="AQD11" s="781"/>
      <c r="AQE11" s="781"/>
      <c r="AQF11" s="781"/>
      <c r="AQG11" s="781"/>
      <c r="AQH11" s="781"/>
      <c r="AQI11" s="781"/>
      <c r="AQJ11" s="781"/>
      <c r="AQK11" s="781"/>
      <c r="AQL11" s="781"/>
      <c r="AQM11" s="781"/>
      <c r="AQN11" s="781"/>
      <c r="AQO11" s="781"/>
      <c r="AQP11" s="781"/>
      <c r="AQQ11" s="781"/>
      <c r="AQR11" s="781"/>
      <c r="AQS11" s="781"/>
      <c r="AQT11" s="781"/>
      <c r="AQU11" s="781"/>
      <c r="AQV11" s="781"/>
      <c r="AQW11" s="781"/>
      <c r="AQX11" s="781"/>
      <c r="AQY11" s="781"/>
      <c r="AQZ11" s="781"/>
      <c r="ARA11" s="781"/>
      <c r="ARB11" s="781"/>
      <c r="ARC11" s="781"/>
      <c r="ARD11" s="781"/>
      <c r="ARE11" s="781"/>
      <c r="ARF11" s="781"/>
      <c r="ARG11" s="781"/>
      <c r="ARH11" s="781"/>
      <c r="ARI11" s="781"/>
      <c r="ARJ11" s="781"/>
      <c r="ARK11" s="781"/>
      <c r="ARL11" s="781"/>
      <c r="ARM11" s="781"/>
      <c r="ARN11" s="781"/>
      <c r="ARO11" s="781"/>
      <c r="ARP11" s="781"/>
      <c r="ARQ11" s="781"/>
      <c r="ARR11" s="781"/>
      <c r="ARS11" s="781"/>
      <c r="ART11" s="781"/>
      <c r="ARU11" s="781"/>
      <c r="ARV11" s="781"/>
      <c r="ARW11" s="781"/>
      <c r="ARX11" s="781"/>
      <c r="ARY11" s="781"/>
      <c r="ARZ11" s="781"/>
      <c r="ASA11" s="781"/>
      <c r="ASB11" s="781"/>
      <c r="ASC11" s="781"/>
      <c r="ASD11" s="781"/>
      <c r="ASE11" s="781"/>
      <c r="ASF11" s="781"/>
      <c r="ASG11" s="781"/>
      <c r="ASH11" s="781"/>
      <c r="ASI11" s="781"/>
      <c r="ASJ11" s="781"/>
      <c r="ASK11" s="781"/>
      <c r="ASL11" s="781"/>
      <c r="ASM11" s="781"/>
      <c r="ASN11" s="781"/>
      <c r="ASO11" s="781"/>
      <c r="ASP11" s="781"/>
      <c r="ASQ11" s="781"/>
      <c r="ASR11" s="781"/>
      <c r="ASS11" s="781"/>
      <c r="AST11" s="781"/>
      <c r="ASU11" s="781"/>
      <c r="ASV11" s="781"/>
      <c r="ASW11" s="781"/>
      <c r="ASX11" s="781"/>
      <c r="ASY11" s="781"/>
      <c r="ASZ11" s="781"/>
      <c r="ATA11" s="781"/>
      <c r="ATB11" s="781"/>
      <c r="ATC11" s="781"/>
      <c r="ATD11" s="781"/>
      <c r="ATE11" s="781"/>
      <c r="ATF11" s="781"/>
      <c r="ATG11" s="781"/>
      <c r="ATH11" s="781"/>
      <c r="ATI11" s="781"/>
      <c r="ATJ11" s="781"/>
      <c r="ATK11" s="781"/>
      <c r="ATL11" s="781"/>
      <c r="ATM11" s="781"/>
      <c r="ATN11" s="781"/>
      <c r="ATO11" s="781"/>
      <c r="ATP11" s="781"/>
      <c r="ATQ11" s="781"/>
      <c r="ATR11" s="781"/>
      <c r="ATS11" s="781"/>
      <c r="ATT11" s="781"/>
      <c r="ATU11" s="781"/>
      <c r="ATV11" s="781"/>
      <c r="ATW11" s="781"/>
      <c r="ATX11" s="781"/>
      <c r="ATY11" s="781"/>
      <c r="ATZ11" s="781"/>
      <c r="AUA11" s="781"/>
      <c r="AUB11" s="781"/>
      <c r="AUC11" s="781"/>
      <c r="AUD11" s="781"/>
      <c r="AUE11" s="781"/>
      <c r="AUF11" s="781"/>
      <c r="AUG11" s="781"/>
      <c r="AUH11" s="781"/>
      <c r="AUI11" s="781"/>
      <c r="AUJ11" s="781"/>
      <c r="AUK11" s="781"/>
      <c r="AUL11" s="781"/>
      <c r="AUM11" s="781"/>
      <c r="AUN11" s="781"/>
      <c r="AUO11" s="781"/>
      <c r="AUP11" s="781"/>
      <c r="AUQ11" s="781"/>
      <c r="AUR11" s="781"/>
      <c r="AUS11" s="781"/>
      <c r="AUT11" s="781"/>
      <c r="AUU11" s="781"/>
      <c r="AUV11" s="781"/>
      <c r="AUW11" s="781"/>
      <c r="AUX11" s="781"/>
      <c r="AUY11" s="781"/>
      <c r="AUZ11" s="781"/>
      <c r="AVA11" s="781"/>
      <c r="AVB11" s="781"/>
      <c r="AVC11" s="781"/>
      <c r="AVD11" s="781"/>
      <c r="AVE11" s="781"/>
      <c r="AVF11" s="781"/>
      <c r="AVG11" s="781"/>
      <c r="AVH11" s="781"/>
      <c r="AVI11" s="781"/>
      <c r="AVJ11" s="781"/>
      <c r="AVK11" s="781"/>
      <c r="AVL11" s="781"/>
      <c r="AVM11" s="781"/>
      <c r="AVN11" s="781"/>
      <c r="AVO11" s="781"/>
      <c r="AVP11" s="781"/>
      <c r="AVQ11" s="781"/>
      <c r="AVR11" s="781"/>
      <c r="AVS11" s="781"/>
      <c r="AVT11" s="781"/>
      <c r="AVU11" s="781"/>
      <c r="AVV11" s="781"/>
      <c r="AVW11" s="781"/>
      <c r="AVX11" s="781"/>
      <c r="AVY11" s="781"/>
      <c r="AVZ11" s="781"/>
      <c r="AWA11" s="781"/>
      <c r="AWB11" s="781"/>
      <c r="AWC11" s="781"/>
      <c r="AWD11" s="781"/>
      <c r="AWE11" s="781"/>
      <c r="AWF11" s="781"/>
      <c r="AWG11" s="781"/>
      <c r="AWH11" s="781"/>
      <c r="AWI11" s="781"/>
      <c r="AWJ11" s="781"/>
      <c r="AWK11" s="781"/>
      <c r="AWL11" s="781"/>
      <c r="AWM11" s="781"/>
      <c r="AWN11" s="781"/>
      <c r="AWO11" s="781"/>
      <c r="AWP11" s="781"/>
      <c r="AWQ11" s="781"/>
      <c r="AWR11" s="781"/>
      <c r="AWS11" s="781"/>
      <c r="AWT11" s="781"/>
      <c r="AWU11" s="781"/>
      <c r="AWV11" s="781"/>
      <c r="AWW11" s="781"/>
      <c r="AWX11" s="781"/>
      <c r="AWY11" s="781"/>
      <c r="AWZ11" s="781"/>
      <c r="AXA11" s="781"/>
      <c r="AXB11" s="781"/>
      <c r="AXC11" s="781"/>
      <c r="AXD11" s="781"/>
      <c r="AXE11" s="781"/>
      <c r="AXF11" s="781"/>
      <c r="AXG11" s="781"/>
      <c r="AXH11" s="781"/>
      <c r="AXI11" s="781"/>
      <c r="AXJ11" s="781"/>
      <c r="AXK11" s="781"/>
      <c r="AXL11" s="781"/>
      <c r="AXM11" s="781"/>
      <c r="AXN11" s="781"/>
      <c r="AXO11" s="781"/>
      <c r="AXP11" s="781"/>
      <c r="AXQ11" s="781"/>
      <c r="AXR11" s="781"/>
      <c r="AXS11" s="781"/>
      <c r="AXT11" s="781"/>
      <c r="AXU11" s="781"/>
      <c r="AXV11" s="781"/>
      <c r="AXW11" s="781"/>
      <c r="AXX11" s="781"/>
      <c r="AXY11" s="781"/>
      <c r="AXZ11" s="781"/>
      <c r="AYA11" s="781"/>
      <c r="AYB11" s="781"/>
      <c r="AYC11" s="781"/>
      <c r="AYD11" s="781"/>
      <c r="AYE11" s="781"/>
      <c r="AYF11" s="781"/>
      <c r="AYG11" s="781"/>
      <c r="AYH11" s="781"/>
      <c r="AYI11" s="781"/>
      <c r="AYJ11" s="781"/>
      <c r="AYK11" s="781"/>
      <c r="AYL11" s="781"/>
      <c r="AYM11" s="781"/>
      <c r="AYN11" s="781"/>
      <c r="AYO11" s="781"/>
      <c r="AYP11" s="781"/>
      <c r="AYQ11" s="781"/>
      <c r="AYR11" s="781"/>
      <c r="AYS11" s="781"/>
      <c r="AYT11" s="781"/>
      <c r="AYU11" s="781"/>
      <c r="AYV11" s="781"/>
      <c r="AYW11" s="781"/>
      <c r="AYX11" s="781"/>
      <c r="AYY11" s="781"/>
      <c r="AYZ11" s="781"/>
      <c r="AZA11" s="781"/>
      <c r="AZB11" s="781"/>
      <c r="AZC11" s="781"/>
      <c r="AZD11" s="781"/>
      <c r="AZE11" s="781"/>
      <c r="AZF11" s="781"/>
      <c r="AZG11" s="781"/>
      <c r="AZH11" s="781"/>
      <c r="AZI11" s="781"/>
      <c r="AZJ11" s="781"/>
      <c r="AZK11" s="781"/>
      <c r="AZL11" s="781"/>
      <c r="AZM11" s="781"/>
      <c r="AZN11" s="781"/>
      <c r="AZO11" s="781"/>
      <c r="AZP11" s="781"/>
      <c r="AZQ11" s="781"/>
      <c r="AZR11" s="781"/>
      <c r="AZS11" s="781"/>
      <c r="AZT11" s="781"/>
      <c r="AZU11" s="781"/>
      <c r="AZV11" s="781"/>
      <c r="AZW11" s="781"/>
      <c r="AZX11" s="781"/>
      <c r="AZY11" s="781"/>
      <c r="AZZ11" s="781"/>
      <c r="BAA11" s="781"/>
      <c r="BAB11" s="781"/>
      <c r="BAC11" s="781"/>
      <c r="BAD11" s="781"/>
      <c r="BAE11" s="781"/>
      <c r="BAF11" s="781"/>
      <c r="BAG11" s="781"/>
      <c r="BAH11" s="781"/>
      <c r="BAI11" s="781"/>
      <c r="BAJ11" s="781"/>
      <c r="BAK11" s="781"/>
      <c r="BAL11" s="781"/>
      <c r="BAM11" s="781"/>
      <c r="BAN11" s="781"/>
      <c r="BAO11" s="781"/>
      <c r="BAP11" s="781"/>
      <c r="BAQ11" s="781"/>
      <c r="BAR11" s="781"/>
      <c r="BAS11" s="781"/>
      <c r="BAT11" s="781"/>
      <c r="BAU11" s="781"/>
      <c r="BAV11" s="781"/>
      <c r="BAW11" s="781"/>
      <c r="BAX11" s="781"/>
      <c r="BAY11" s="781"/>
      <c r="BAZ11" s="781"/>
      <c r="BBA11" s="781"/>
      <c r="BBB11" s="781"/>
      <c r="BBC11" s="781"/>
      <c r="BBD11" s="781"/>
      <c r="BBE11" s="781"/>
      <c r="BBF11" s="781"/>
      <c r="BBG11" s="781"/>
      <c r="BBH11" s="781"/>
      <c r="BBI11" s="781"/>
      <c r="BBJ11" s="781"/>
      <c r="BBK11" s="781"/>
      <c r="BBL11" s="781"/>
      <c r="BBM11" s="781"/>
      <c r="BBN11" s="781"/>
      <c r="BBO11" s="781"/>
      <c r="BBP11" s="781"/>
      <c r="BBQ11" s="781"/>
      <c r="BBR11" s="781"/>
      <c r="BBS11" s="781"/>
      <c r="BBT11" s="781"/>
      <c r="BBU11" s="781"/>
      <c r="BBV11" s="781"/>
      <c r="BBW11" s="781"/>
      <c r="BBX11" s="781"/>
      <c r="BBY11" s="781"/>
      <c r="BBZ11" s="781"/>
      <c r="BCA11" s="781"/>
      <c r="BCB11" s="781"/>
      <c r="BCC11" s="781"/>
      <c r="BCD11" s="781"/>
      <c r="BCE11" s="781"/>
      <c r="BCF11" s="781"/>
      <c r="BCG11" s="781"/>
      <c r="BCH11" s="781"/>
      <c r="BCI11" s="781"/>
      <c r="BCJ11" s="781"/>
      <c r="BCK11" s="781"/>
      <c r="BCL11" s="781"/>
      <c r="BCM11" s="781"/>
      <c r="BCN11" s="781"/>
      <c r="BCO11" s="781"/>
      <c r="BCP11" s="781"/>
      <c r="BCQ11" s="781"/>
      <c r="BCR11" s="781"/>
      <c r="BCS11" s="781"/>
      <c r="BCT11" s="781"/>
      <c r="BCU11" s="781"/>
      <c r="BCV11" s="781"/>
      <c r="BCW11" s="781"/>
      <c r="BCX11" s="781"/>
      <c r="BCY11" s="781"/>
      <c r="BCZ11" s="781"/>
      <c r="BDA11" s="781"/>
      <c r="BDB11" s="781"/>
      <c r="BDC11" s="781"/>
      <c r="BDD11" s="781"/>
      <c r="BDE11" s="781"/>
      <c r="BDF11" s="781"/>
      <c r="BDG11" s="781"/>
      <c r="BDH11" s="781"/>
      <c r="BDI11" s="781"/>
      <c r="BDJ11" s="781"/>
      <c r="BDK11" s="781"/>
      <c r="BDL11" s="781"/>
      <c r="BDM11" s="781"/>
      <c r="BDN11" s="781"/>
      <c r="BDO11" s="781"/>
      <c r="BDP11" s="781"/>
      <c r="BDQ11" s="781"/>
      <c r="BDR11" s="781"/>
      <c r="BDS11" s="781"/>
      <c r="BDT11" s="781"/>
      <c r="BDU11" s="781"/>
      <c r="BDV11" s="781"/>
      <c r="BDW11" s="781"/>
      <c r="BDX11" s="781"/>
      <c r="BDY11" s="781"/>
      <c r="BDZ11" s="781"/>
      <c r="BEA11" s="781"/>
      <c r="BEB11" s="781"/>
      <c r="BEC11" s="781"/>
      <c r="BED11" s="781"/>
      <c r="BEE11" s="781"/>
      <c r="BEF11" s="781"/>
      <c r="BEG11" s="781"/>
      <c r="BEH11" s="781"/>
      <c r="BEI11" s="781"/>
      <c r="BEJ11" s="781"/>
      <c r="BEK11" s="781"/>
      <c r="BEL11" s="781"/>
      <c r="BEM11" s="781"/>
      <c r="BEN11" s="781"/>
      <c r="BEO11" s="781"/>
      <c r="BEP11" s="781"/>
      <c r="BEQ11" s="781"/>
      <c r="BER11" s="781"/>
      <c r="BES11" s="781"/>
      <c r="BET11" s="781"/>
      <c r="BEU11" s="781"/>
      <c r="BEV11" s="781"/>
      <c r="BEW11" s="781"/>
      <c r="BEX11" s="781"/>
      <c r="BEY11" s="781"/>
      <c r="BEZ11" s="781"/>
      <c r="BFA11" s="781"/>
      <c r="BFB11" s="781"/>
      <c r="BFC11" s="781"/>
      <c r="BFD11" s="781"/>
      <c r="BFE11" s="781"/>
      <c r="BFF11" s="781"/>
      <c r="BFG11" s="781"/>
      <c r="BFH11" s="781"/>
      <c r="BFI11" s="781"/>
      <c r="BFJ11" s="781"/>
      <c r="BFK11" s="781"/>
      <c r="BFL11" s="781"/>
      <c r="BFM11" s="781"/>
      <c r="BFN11" s="781"/>
      <c r="BFO11" s="781"/>
      <c r="BFP11" s="781"/>
      <c r="BFQ11" s="781"/>
      <c r="BFR11" s="781"/>
      <c r="BFS11" s="781"/>
      <c r="BFT11" s="781"/>
      <c r="BFU11" s="781"/>
      <c r="BFV11" s="781"/>
      <c r="BFW11" s="781"/>
      <c r="BFX11" s="781"/>
      <c r="BFY11" s="781"/>
      <c r="BFZ11" s="781"/>
      <c r="BGA11" s="781"/>
      <c r="BGB11" s="781"/>
      <c r="BGC11" s="781"/>
      <c r="BGD11" s="781"/>
      <c r="BGE11" s="781"/>
      <c r="BGF11" s="781"/>
      <c r="BGG11" s="781"/>
      <c r="BGH11" s="781"/>
      <c r="BGI11" s="781"/>
      <c r="BGJ11" s="781"/>
      <c r="BGK11" s="781"/>
      <c r="BGL11" s="781"/>
      <c r="BGM11" s="781"/>
      <c r="BGN11" s="781"/>
      <c r="BGO11" s="781"/>
      <c r="BGP11" s="781"/>
      <c r="BGQ11" s="781"/>
      <c r="BGR11" s="781"/>
      <c r="BGS11" s="781"/>
      <c r="BGT11" s="781"/>
      <c r="BGU11" s="781"/>
      <c r="BGV11" s="781"/>
      <c r="BGW11" s="781"/>
      <c r="BGX11" s="781"/>
      <c r="BGY11" s="781"/>
      <c r="BGZ11" s="781"/>
      <c r="BHA11" s="781"/>
      <c r="BHB11" s="781"/>
      <c r="BHC11" s="781"/>
      <c r="BHD11" s="781"/>
      <c r="BHE11" s="781"/>
      <c r="BHF11" s="781"/>
      <c r="BHG11" s="781"/>
      <c r="BHH11" s="781"/>
      <c r="BHI11" s="781"/>
      <c r="BHJ11" s="781"/>
      <c r="BHK11" s="781"/>
      <c r="BHL11" s="781"/>
      <c r="BHM11" s="781"/>
      <c r="BHN11" s="781"/>
      <c r="BHO11" s="781"/>
      <c r="BHP11" s="781"/>
      <c r="BHQ11" s="781"/>
      <c r="BHR11" s="781"/>
      <c r="BHS11" s="781"/>
      <c r="BHT11" s="781"/>
      <c r="BHU11" s="781"/>
      <c r="BHV11" s="781"/>
      <c r="BHW11" s="781"/>
      <c r="BHX11" s="781"/>
      <c r="BHY11" s="781"/>
      <c r="BHZ11" s="781"/>
      <c r="BIA11" s="781"/>
      <c r="BIB11" s="781"/>
      <c r="BIC11" s="781"/>
      <c r="BID11" s="781"/>
      <c r="BIE11" s="781"/>
      <c r="BIF11" s="781"/>
      <c r="BIG11" s="781"/>
      <c r="BIH11" s="781"/>
      <c r="BII11" s="781"/>
      <c r="BIJ11" s="781"/>
      <c r="BIK11" s="781"/>
      <c r="BIL11" s="781"/>
      <c r="BIM11" s="781"/>
      <c r="BIN11" s="781"/>
      <c r="BIO11" s="781"/>
      <c r="BIP11" s="781"/>
      <c r="BIQ11" s="781"/>
      <c r="BIR11" s="781"/>
      <c r="BIS11" s="781"/>
      <c r="BIT11" s="781"/>
      <c r="BIU11" s="781"/>
      <c r="BIV11" s="781"/>
      <c r="BIW11" s="781"/>
      <c r="BIX11" s="781"/>
      <c r="BIY11" s="781"/>
      <c r="BIZ11" s="781"/>
      <c r="BJA11" s="781"/>
      <c r="BJB11" s="781"/>
      <c r="BJC11" s="781"/>
      <c r="BJD11" s="781"/>
      <c r="BJE11" s="781"/>
      <c r="BJF11" s="781"/>
      <c r="BJG11" s="781"/>
      <c r="BJH11" s="781"/>
      <c r="BJI11" s="781"/>
      <c r="BJJ11" s="781"/>
      <c r="BJK11" s="781"/>
      <c r="BJL11" s="781"/>
      <c r="BJM11" s="781"/>
      <c r="BJN11" s="781"/>
      <c r="BJO11" s="781"/>
      <c r="BJP11" s="781"/>
      <c r="BJQ11" s="781"/>
      <c r="BJR11" s="781"/>
      <c r="BJS11" s="781"/>
      <c r="BJT11" s="781"/>
      <c r="BJU11" s="781"/>
      <c r="BJV11" s="781"/>
      <c r="BJW11" s="781"/>
      <c r="BJX11" s="781"/>
      <c r="BJY11" s="781"/>
      <c r="BJZ11" s="781"/>
      <c r="BKA11" s="781"/>
      <c r="BKB11" s="781"/>
      <c r="BKC11" s="781"/>
      <c r="BKD11" s="781"/>
      <c r="BKE11" s="781"/>
      <c r="BKF11" s="781"/>
      <c r="BKG11" s="781"/>
      <c r="BKH11" s="781"/>
      <c r="BKI11" s="781"/>
      <c r="BKJ11" s="781"/>
      <c r="BKK11" s="781"/>
      <c r="BKL11" s="781"/>
      <c r="BKM11" s="781"/>
      <c r="BKN11" s="781"/>
      <c r="BKO11" s="781"/>
      <c r="BKP11" s="781"/>
      <c r="BKQ11" s="781"/>
      <c r="BKR11" s="781"/>
      <c r="BKS11" s="781"/>
      <c r="BKT11" s="781"/>
      <c r="BKU11" s="781"/>
      <c r="BKV11" s="781"/>
      <c r="BKW11" s="781"/>
      <c r="BKX11" s="781"/>
      <c r="BKY11" s="781"/>
      <c r="BKZ11" s="781"/>
      <c r="BLA11" s="781"/>
      <c r="BLB11" s="781"/>
      <c r="BLC11" s="781"/>
      <c r="BLD11" s="781"/>
      <c r="BLE11" s="781"/>
      <c r="BLF11" s="781"/>
      <c r="BLG11" s="781"/>
      <c r="BLH11" s="781"/>
      <c r="BLI11" s="781"/>
      <c r="BLJ11" s="781"/>
      <c r="BLK11" s="781"/>
      <c r="BLL11" s="781"/>
      <c r="BLM11" s="781"/>
      <c r="BLN11" s="781"/>
      <c r="BLO11" s="781"/>
      <c r="BLP11" s="781"/>
      <c r="BLQ11" s="781"/>
      <c r="BLR11" s="781"/>
      <c r="BLS11" s="781"/>
      <c r="BLT11" s="781"/>
      <c r="BLU11" s="781"/>
      <c r="BLV11" s="781"/>
      <c r="BLW11" s="781"/>
      <c r="BLX11" s="781"/>
      <c r="BLY11" s="781"/>
      <c r="BLZ11" s="781"/>
      <c r="BMA11" s="781"/>
      <c r="BMB11" s="781"/>
      <c r="BMC11" s="781"/>
      <c r="BMD11" s="781"/>
      <c r="BME11" s="781"/>
      <c r="BMF11" s="781"/>
      <c r="BMG11" s="781"/>
      <c r="BMH11" s="781"/>
      <c r="BMI11" s="781"/>
      <c r="BMJ11" s="781"/>
      <c r="BMK11" s="781"/>
      <c r="BML11" s="781"/>
      <c r="BMM11" s="781"/>
      <c r="BMN11" s="781"/>
      <c r="BMO11" s="781"/>
      <c r="BMP11" s="781"/>
      <c r="BMQ11" s="781"/>
      <c r="BMR11" s="781"/>
      <c r="BMS11" s="781"/>
      <c r="BMT11" s="781"/>
      <c r="BMU11" s="781"/>
      <c r="BMV11" s="781"/>
      <c r="BMW11" s="781"/>
      <c r="BMX11" s="781"/>
      <c r="BMY11" s="781"/>
      <c r="BMZ11" s="781"/>
      <c r="BNA11" s="781"/>
      <c r="BNB11" s="781"/>
      <c r="BNC11" s="781"/>
      <c r="BND11" s="781"/>
      <c r="BNE11" s="781"/>
      <c r="BNF11" s="781"/>
      <c r="BNG11" s="781"/>
      <c r="BNH11" s="781"/>
      <c r="BNI11" s="781"/>
      <c r="BNJ11" s="781"/>
      <c r="BNK11" s="781"/>
      <c r="BNL11" s="781"/>
      <c r="BNM11" s="781"/>
      <c r="BNN11" s="781"/>
      <c r="BNO11" s="781"/>
      <c r="BNP11" s="781"/>
      <c r="BNQ11" s="781"/>
      <c r="BNR11" s="781"/>
      <c r="BNS11" s="781"/>
      <c r="BNT11" s="781"/>
      <c r="BNU11" s="781"/>
      <c r="BNV11" s="781"/>
      <c r="BNW11" s="781"/>
      <c r="BNX11" s="781"/>
      <c r="BNY11" s="781"/>
      <c r="BNZ11" s="781"/>
      <c r="BOA11" s="781"/>
      <c r="BOB11" s="781"/>
      <c r="BOC11" s="781"/>
      <c r="BOD11" s="781"/>
      <c r="BOE11" s="781"/>
      <c r="BOF11" s="781"/>
      <c r="BOG11" s="781"/>
      <c r="BOH11" s="781"/>
      <c r="BOI11" s="781"/>
      <c r="BOJ11" s="781"/>
      <c r="BOK11" s="781"/>
      <c r="BOL11" s="781"/>
      <c r="BOM11" s="781"/>
      <c r="BON11" s="781"/>
      <c r="BOO11" s="781"/>
      <c r="BOP11" s="781"/>
      <c r="BOQ11" s="781"/>
      <c r="BOR11" s="781"/>
      <c r="BOS11" s="781"/>
      <c r="BOT11" s="781"/>
      <c r="BOU11" s="781"/>
      <c r="BOV11" s="781"/>
      <c r="BOW11" s="781"/>
      <c r="BOX11" s="781"/>
      <c r="BOY11" s="781"/>
      <c r="BOZ11" s="781"/>
      <c r="BPA11" s="781"/>
      <c r="BPB11" s="781"/>
      <c r="BPC11" s="781"/>
      <c r="BPD11" s="781"/>
      <c r="BPE11" s="781"/>
      <c r="BPF11" s="781"/>
      <c r="BPG11" s="781"/>
      <c r="BPH11" s="781"/>
      <c r="BPI11" s="781"/>
      <c r="BPJ11" s="781"/>
      <c r="BPK11" s="781"/>
      <c r="BPL11" s="781"/>
      <c r="BPM11" s="781"/>
      <c r="BPN11" s="781"/>
      <c r="BPO11" s="781"/>
      <c r="BPP11" s="781"/>
      <c r="BPQ11" s="781"/>
      <c r="BPR11" s="781"/>
      <c r="BPS11" s="781"/>
      <c r="BPT11" s="781"/>
      <c r="BPU11" s="781"/>
      <c r="BPV11" s="781"/>
      <c r="BPW11" s="781"/>
      <c r="BPX11" s="781"/>
      <c r="BPY11" s="781"/>
      <c r="BPZ11" s="781"/>
      <c r="BQA11" s="781"/>
      <c r="BQB11" s="781"/>
      <c r="BQC11" s="781"/>
      <c r="BQD11" s="781"/>
      <c r="BQE11" s="781"/>
      <c r="BQF11" s="781"/>
      <c r="BQG11" s="781"/>
      <c r="BQH11" s="781"/>
      <c r="BQI11" s="781"/>
      <c r="BQJ11" s="781"/>
      <c r="BQK11" s="781"/>
      <c r="BQL11" s="781"/>
      <c r="BQM11" s="781"/>
      <c r="BQN11" s="781"/>
      <c r="BQO11" s="781"/>
      <c r="BQP11" s="781"/>
      <c r="BQQ11" s="781"/>
      <c r="BQR11" s="781"/>
      <c r="BQS11" s="781"/>
      <c r="BQT11" s="781"/>
      <c r="BQU11" s="781"/>
      <c r="BQV11" s="781"/>
      <c r="BQW11" s="781"/>
      <c r="BQX11" s="781"/>
      <c r="BQY11" s="781"/>
      <c r="BQZ11" s="781"/>
      <c r="BRA11" s="781"/>
      <c r="BRB11" s="781"/>
      <c r="BRC11" s="781"/>
      <c r="BRD11" s="781"/>
      <c r="BRE11" s="781"/>
      <c r="BRF11" s="781"/>
      <c r="BRG11" s="781"/>
      <c r="BRH11" s="781"/>
      <c r="BRI11" s="781"/>
      <c r="BRJ11" s="781"/>
      <c r="BRK11" s="781"/>
      <c r="BRL11" s="781"/>
      <c r="BRM11" s="781"/>
      <c r="BRN11" s="781"/>
      <c r="BRO11" s="781"/>
      <c r="BRP11" s="781"/>
      <c r="BRQ11" s="781"/>
      <c r="BRR11" s="781"/>
      <c r="BRS11" s="781"/>
      <c r="BRT11" s="781"/>
      <c r="BRU11" s="781"/>
      <c r="BRV11" s="781"/>
      <c r="BRW11" s="781"/>
      <c r="BRX11" s="781"/>
      <c r="BRY11" s="781"/>
      <c r="BRZ11" s="781"/>
      <c r="BSA11" s="781"/>
      <c r="BSB11" s="781"/>
      <c r="BSC11" s="781"/>
      <c r="BSD11" s="781"/>
      <c r="BSE11" s="781"/>
      <c r="BSF11" s="781"/>
      <c r="BSG11" s="781"/>
      <c r="BSH11" s="781"/>
      <c r="BSI11" s="781"/>
      <c r="BSJ11" s="781"/>
      <c r="BSK11" s="781"/>
      <c r="BSL11" s="781"/>
      <c r="BSM11" s="781"/>
      <c r="BSN11" s="781"/>
      <c r="BSO11" s="781"/>
      <c r="BSP11" s="781"/>
      <c r="BSQ11" s="781"/>
      <c r="BSR11" s="781"/>
      <c r="BSS11" s="781"/>
      <c r="BST11" s="781"/>
      <c r="BSU11" s="781"/>
      <c r="BSV11" s="781"/>
      <c r="BSW11" s="781"/>
      <c r="BSX11" s="781"/>
      <c r="BSY11" s="781"/>
      <c r="BSZ11" s="781"/>
      <c r="BTA11" s="781"/>
      <c r="BTB11" s="781"/>
      <c r="BTC11" s="781"/>
      <c r="BTD11" s="781"/>
      <c r="BTE11" s="781"/>
      <c r="BTF11" s="781"/>
      <c r="BTG11" s="781"/>
      <c r="BTH11" s="781"/>
      <c r="BTI11" s="781"/>
      <c r="BTJ11" s="781"/>
      <c r="BTK11" s="781"/>
      <c r="BTL11" s="781"/>
      <c r="BTM11" s="781"/>
      <c r="BTN11" s="781"/>
      <c r="BTO11" s="781"/>
      <c r="BTP11" s="781"/>
      <c r="BTQ11" s="781"/>
      <c r="BTR11" s="781"/>
      <c r="BTS11" s="781"/>
      <c r="BTT11" s="781"/>
      <c r="BTU11" s="781"/>
      <c r="BTV11" s="781"/>
      <c r="BTW11" s="781"/>
      <c r="BTX11" s="781"/>
      <c r="BTY11" s="781"/>
      <c r="BTZ11" s="781"/>
      <c r="BUA11" s="781"/>
      <c r="BUB11" s="781"/>
      <c r="BUC11" s="781"/>
      <c r="BUD11" s="781"/>
      <c r="BUE11" s="781"/>
      <c r="BUF11" s="781"/>
      <c r="BUG11" s="781"/>
      <c r="BUH11" s="781"/>
      <c r="BUI11" s="781"/>
      <c r="BUJ11" s="781"/>
      <c r="BUK11" s="781"/>
      <c r="BUL11" s="781"/>
      <c r="BUM11" s="781"/>
      <c r="BUN11" s="781"/>
      <c r="BUO11" s="781"/>
      <c r="BUP11" s="781"/>
      <c r="BUQ11" s="781"/>
      <c r="BUR11" s="781"/>
      <c r="BUS11" s="781"/>
      <c r="BUT11" s="781"/>
      <c r="BUU11" s="781"/>
      <c r="BUV11" s="781"/>
      <c r="BUW11" s="781"/>
      <c r="BUX11" s="781"/>
      <c r="BUY11" s="781"/>
      <c r="BUZ11" s="781"/>
      <c r="BVA11" s="781"/>
      <c r="BVB11" s="781"/>
      <c r="BVC11" s="781"/>
      <c r="BVD11" s="781"/>
      <c r="BVE11" s="781"/>
      <c r="BVF11" s="781"/>
      <c r="BVG11" s="781"/>
      <c r="BVH11" s="781"/>
      <c r="BVI11" s="781"/>
      <c r="BVJ11" s="781"/>
      <c r="BVK11" s="781"/>
      <c r="BVL11" s="781"/>
      <c r="BVM11" s="781"/>
      <c r="BVN11" s="781"/>
      <c r="BVO11" s="781"/>
      <c r="BVP11" s="781"/>
      <c r="BVQ11" s="781"/>
      <c r="BVR11" s="781"/>
      <c r="BVS11" s="781"/>
      <c r="BVT11" s="781"/>
      <c r="BVU11" s="781"/>
      <c r="BVV11" s="781"/>
      <c r="BVW11" s="781"/>
      <c r="BVX11" s="781"/>
      <c r="BVY11" s="781"/>
      <c r="BVZ11" s="781"/>
      <c r="BWA11" s="781"/>
      <c r="BWB11" s="781"/>
      <c r="BWC11" s="781"/>
      <c r="BWD11" s="781"/>
      <c r="BWE11" s="781"/>
      <c r="BWF11" s="781"/>
      <c r="BWG11" s="781"/>
      <c r="BWH11" s="781"/>
      <c r="BWI11" s="781"/>
      <c r="BWJ11" s="781"/>
      <c r="BWK11" s="781"/>
      <c r="BWL11" s="781"/>
      <c r="BWM11" s="781"/>
      <c r="BWN11" s="781"/>
      <c r="BWO11" s="781"/>
      <c r="BWP11" s="781"/>
      <c r="BWQ11" s="781"/>
      <c r="BWR11" s="781"/>
      <c r="BWS11" s="781"/>
      <c r="BWT11" s="781"/>
      <c r="BWU11" s="781"/>
      <c r="BWV11" s="781"/>
      <c r="BWW11" s="781"/>
      <c r="BWX11" s="781"/>
      <c r="BWY11" s="781"/>
      <c r="BWZ11" s="781"/>
      <c r="BXA11" s="781"/>
      <c r="BXB11" s="781"/>
      <c r="BXC11" s="781"/>
      <c r="BXD11" s="781"/>
      <c r="BXE11" s="781"/>
      <c r="BXF11" s="781"/>
      <c r="BXG11" s="781"/>
      <c r="BXH11" s="781"/>
      <c r="BXI11" s="781"/>
      <c r="BXJ11" s="781"/>
      <c r="BXK11" s="781"/>
      <c r="BXL11" s="781"/>
      <c r="BXM11" s="781"/>
      <c r="BXN11" s="781"/>
      <c r="BXO11" s="781"/>
      <c r="BXP11" s="781"/>
      <c r="BXQ11" s="781"/>
      <c r="BXR11" s="781"/>
      <c r="BXS11" s="781"/>
      <c r="BXT11" s="781"/>
      <c r="BXU11" s="781"/>
      <c r="BXV11" s="781"/>
      <c r="BXW11" s="781"/>
      <c r="BXX11" s="781"/>
      <c r="BXY11" s="781"/>
      <c r="BXZ11" s="781"/>
      <c r="BYA11" s="781"/>
      <c r="BYB11" s="781"/>
      <c r="BYC11" s="781"/>
      <c r="BYD11" s="781"/>
      <c r="BYE11" s="781"/>
      <c r="BYF11" s="781"/>
      <c r="BYG11" s="781"/>
      <c r="BYH11" s="781"/>
      <c r="BYI11" s="781"/>
      <c r="BYJ11" s="781"/>
      <c r="BYK11" s="781"/>
      <c r="BYL11" s="781"/>
      <c r="BYM11" s="781"/>
      <c r="BYN11" s="781"/>
      <c r="BYO11" s="781"/>
      <c r="BYP11" s="781"/>
      <c r="BYQ11" s="781"/>
      <c r="BYR11" s="781"/>
      <c r="BYS11" s="781"/>
      <c r="BYT11" s="781"/>
      <c r="BYU11" s="781"/>
      <c r="BYV11" s="781"/>
      <c r="BYW11" s="781"/>
      <c r="BYX11" s="781"/>
      <c r="BYY11" s="781"/>
      <c r="BYZ11" s="781"/>
      <c r="BZA11" s="781"/>
      <c r="BZB11" s="781"/>
      <c r="BZC11" s="781"/>
      <c r="BZD11" s="781"/>
      <c r="BZE11" s="781"/>
      <c r="BZF11" s="781"/>
      <c r="BZG11" s="781"/>
      <c r="BZH11" s="781"/>
      <c r="BZI11" s="781"/>
      <c r="BZJ11" s="781"/>
      <c r="BZK11" s="781"/>
      <c r="BZL11" s="781"/>
      <c r="BZM11" s="781"/>
      <c r="BZN11" s="781"/>
      <c r="BZO11" s="781"/>
      <c r="BZP11" s="781"/>
      <c r="BZQ11" s="781"/>
      <c r="BZR11" s="781"/>
      <c r="BZS11" s="781"/>
      <c r="BZT11" s="781"/>
      <c r="BZU11" s="781"/>
      <c r="BZV11" s="781"/>
      <c r="BZW11" s="781"/>
      <c r="BZX11" s="781"/>
      <c r="BZY11" s="781"/>
      <c r="BZZ11" s="781"/>
      <c r="CAA11" s="781"/>
      <c r="CAB11" s="781"/>
      <c r="CAC11" s="781"/>
      <c r="CAD11" s="781"/>
      <c r="CAE11" s="781"/>
      <c r="CAF11" s="781"/>
      <c r="CAG11" s="781"/>
      <c r="CAH11" s="781"/>
      <c r="CAI11" s="781"/>
      <c r="CAJ11" s="781"/>
      <c r="CAK11" s="781"/>
      <c r="CAL11" s="781"/>
      <c r="CAM11" s="781"/>
      <c r="CAN11" s="781"/>
      <c r="CAO11" s="781"/>
      <c r="CAP11" s="781"/>
      <c r="CAQ11" s="781"/>
      <c r="CAR11" s="781"/>
      <c r="CAS11" s="781"/>
      <c r="CAT11" s="781"/>
      <c r="CAU11" s="781"/>
      <c r="CAV11" s="781"/>
      <c r="CAW11" s="781"/>
      <c r="CAX11" s="781"/>
      <c r="CAY11" s="781"/>
      <c r="CAZ11" s="781"/>
      <c r="CBA11" s="781"/>
      <c r="CBB11" s="781"/>
      <c r="CBC11" s="781"/>
      <c r="CBD11" s="781"/>
      <c r="CBE11" s="781"/>
      <c r="CBF11" s="781"/>
      <c r="CBG11" s="781"/>
      <c r="CBH11" s="781"/>
      <c r="CBI11" s="781"/>
      <c r="CBJ11" s="781"/>
      <c r="CBK11" s="781"/>
      <c r="CBL11" s="781"/>
      <c r="CBM11" s="781"/>
      <c r="CBN11" s="781"/>
      <c r="CBO11" s="781"/>
      <c r="CBP11" s="781"/>
      <c r="CBQ11" s="781"/>
      <c r="CBR11" s="781"/>
      <c r="CBS11" s="781"/>
      <c r="CBT11" s="781"/>
      <c r="CBU11" s="781"/>
      <c r="CBV11" s="781"/>
      <c r="CBW11" s="781"/>
      <c r="CBX11" s="781"/>
      <c r="CBY11" s="781"/>
      <c r="CBZ11" s="781"/>
      <c r="CCA11" s="781"/>
      <c r="CCB11" s="781"/>
      <c r="CCC11" s="781"/>
      <c r="CCD11" s="781"/>
      <c r="CCE11" s="781"/>
      <c r="CCF11" s="781"/>
      <c r="CCG11" s="781"/>
      <c r="CCH11" s="781"/>
      <c r="CCI11" s="781"/>
      <c r="CCJ11" s="781"/>
      <c r="CCK11" s="781"/>
      <c r="CCL11" s="781"/>
      <c r="CCM11" s="781"/>
      <c r="CCN11" s="781"/>
      <c r="CCO11" s="781"/>
      <c r="CCP11" s="781"/>
      <c r="CCQ11" s="781"/>
      <c r="CCR11" s="781"/>
      <c r="CCS11" s="781"/>
      <c r="CCT11" s="781"/>
      <c r="CCU11" s="781"/>
      <c r="CCV11" s="781"/>
      <c r="CCW11" s="781"/>
      <c r="CCX11" s="781"/>
      <c r="CCY11" s="781"/>
      <c r="CCZ11" s="781"/>
      <c r="CDA11" s="781"/>
      <c r="CDB11" s="781"/>
      <c r="CDC11" s="781"/>
      <c r="CDD11" s="781"/>
      <c r="CDE11" s="781"/>
      <c r="CDF11" s="781"/>
      <c r="CDG11" s="781"/>
      <c r="CDH11" s="781"/>
      <c r="CDI11" s="781"/>
      <c r="CDJ11" s="781"/>
      <c r="CDK11" s="781"/>
      <c r="CDL11" s="781"/>
      <c r="CDM11" s="781"/>
      <c r="CDN11" s="781"/>
      <c r="CDO11" s="781"/>
      <c r="CDP11" s="781"/>
      <c r="CDQ11" s="781"/>
      <c r="CDR11" s="781"/>
      <c r="CDS11" s="781"/>
      <c r="CDT11" s="781"/>
      <c r="CDU11" s="781"/>
      <c r="CDV11" s="781"/>
      <c r="CDW11" s="781"/>
      <c r="CDX11" s="781"/>
      <c r="CDY11" s="781"/>
      <c r="CDZ11" s="781"/>
      <c r="CEA11" s="781"/>
      <c r="CEB11" s="781"/>
      <c r="CEC11" s="781"/>
      <c r="CED11" s="781"/>
      <c r="CEE11" s="781"/>
      <c r="CEF11" s="781"/>
      <c r="CEG11" s="781"/>
      <c r="CEH11" s="781"/>
      <c r="CEI11" s="781"/>
      <c r="CEJ11" s="781"/>
      <c r="CEK11" s="781"/>
      <c r="CEL11" s="781"/>
      <c r="CEM11" s="781"/>
      <c r="CEN11" s="781"/>
      <c r="CEO11" s="781"/>
      <c r="CEP11" s="781"/>
      <c r="CEQ11" s="781"/>
      <c r="CER11" s="781"/>
      <c r="CES11" s="781"/>
      <c r="CET11" s="781"/>
      <c r="CEU11" s="781"/>
      <c r="CEV11" s="781"/>
      <c r="CEW11" s="781"/>
      <c r="CEX11" s="781"/>
      <c r="CEY11" s="781"/>
      <c r="CEZ11" s="781"/>
      <c r="CFA11" s="781"/>
      <c r="CFB11" s="781"/>
      <c r="CFC11" s="781"/>
      <c r="CFD11" s="781"/>
      <c r="CFE11" s="781"/>
      <c r="CFF11" s="781"/>
      <c r="CFG11" s="781"/>
      <c r="CFH11" s="781"/>
      <c r="CFI11" s="781"/>
      <c r="CFJ11" s="781"/>
      <c r="CFK11" s="781"/>
      <c r="CFL11" s="781"/>
      <c r="CFM11" s="781"/>
      <c r="CFN11" s="781"/>
      <c r="CFO11" s="781"/>
      <c r="CFP11" s="781"/>
      <c r="CFQ11" s="781"/>
      <c r="CFR11" s="781"/>
      <c r="CFS11" s="781"/>
      <c r="CFT11" s="781"/>
      <c r="CFU11" s="781"/>
      <c r="CFV11" s="781"/>
      <c r="CFW11" s="781"/>
      <c r="CFX11" s="781"/>
      <c r="CFY11" s="781"/>
      <c r="CFZ11" s="781"/>
      <c r="CGA11" s="781"/>
      <c r="CGB11" s="781"/>
      <c r="CGC11" s="781"/>
      <c r="CGD11" s="781"/>
      <c r="CGE11" s="781"/>
      <c r="CGF11" s="781"/>
      <c r="CGG11" s="781"/>
      <c r="CGH11" s="781"/>
      <c r="CGI11" s="781"/>
      <c r="CGJ11" s="781"/>
      <c r="CGK11" s="781"/>
      <c r="CGL11" s="781"/>
      <c r="CGM11" s="781"/>
      <c r="CGN11" s="781"/>
      <c r="CGO11" s="781"/>
      <c r="CGP11" s="781"/>
      <c r="CGQ11" s="781"/>
      <c r="CGR11" s="781"/>
      <c r="CGS11" s="781"/>
      <c r="CGT11" s="781"/>
      <c r="CGU11" s="781"/>
      <c r="CGV11" s="781"/>
      <c r="CGW11" s="781"/>
      <c r="CGX11" s="781"/>
      <c r="CGY11" s="781"/>
      <c r="CGZ11" s="781"/>
      <c r="CHA11" s="781"/>
      <c r="CHB11" s="781"/>
      <c r="CHC11" s="781"/>
      <c r="CHD11" s="781"/>
      <c r="CHE11" s="781"/>
      <c r="CHF11" s="781"/>
      <c r="CHG11" s="781"/>
      <c r="CHH11" s="781"/>
      <c r="CHI11" s="781"/>
      <c r="CHJ11" s="781"/>
      <c r="CHK11" s="781"/>
      <c r="CHL11" s="781"/>
      <c r="CHM11" s="781"/>
      <c r="CHN11" s="781"/>
      <c r="CHO11" s="781"/>
      <c r="CHP11" s="781"/>
      <c r="CHQ11" s="781"/>
      <c r="CHR11" s="781"/>
      <c r="CHS11" s="781"/>
      <c r="CHT11" s="781"/>
      <c r="CHU11" s="781"/>
      <c r="CHV11" s="781"/>
      <c r="CHW11" s="781"/>
      <c r="CHX11" s="781"/>
      <c r="CHY11" s="781"/>
      <c r="CHZ11" s="781"/>
      <c r="CIA11" s="781"/>
      <c r="CIB11" s="781"/>
      <c r="CIC11" s="781"/>
      <c r="CID11" s="781"/>
      <c r="CIE11" s="781"/>
      <c r="CIF11" s="781"/>
      <c r="CIG11" s="781"/>
      <c r="CIH11" s="781"/>
      <c r="CII11" s="781"/>
      <c r="CIJ11" s="781"/>
      <c r="CIK11" s="781"/>
      <c r="CIL11" s="781"/>
      <c r="CIM11" s="781"/>
      <c r="CIN11" s="781"/>
      <c r="CIO11" s="781"/>
      <c r="CIP11" s="781"/>
      <c r="CIQ11" s="781"/>
      <c r="CIR11" s="781"/>
      <c r="CIS11" s="781"/>
      <c r="CIT11" s="781"/>
      <c r="CIU11" s="781"/>
      <c r="CIV11" s="781"/>
      <c r="CIW11" s="781"/>
      <c r="CIX11" s="781"/>
      <c r="CIY11" s="781"/>
      <c r="CIZ11" s="781"/>
      <c r="CJA11" s="781"/>
      <c r="CJB11" s="781"/>
      <c r="CJC11" s="781"/>
      <c r="CJD11" s="781"/>
      <c r="CJE11" s="781"/>
      <c r="CJF11" s="781"/>
      <c r="CJG11" s="781"/>
      <c r="CJH11" s="781"/>
      <c r="CJI11" s="781"/>
      <c r="CJJ11" s="781"/>
      <c r="CJK11" s="781"/>
      <c r="CJL11" s="781"/>
      <c r="CJM11" s="781"/>
      <c r="CJN11" s="781"/>
      <c r="CJO11" s="781"/>
      <c r="CJP11" s="781"/>
      <c r="CJQ11" s="781"/>
      <c r="CJR11" s="781"/>
      <c r="CJS11" s="781"/>
      <c r="CJT11" s="781"/>
      <c r="CJU11" s="781"/>
      <c r="CJV11" s="781"/>
      <c r="CJW11" s="781"/>
      <c r="CJX11" s="781"/>
      <c r="CJY11" s="781"/>
      <c r="CJZ11" s="781"/>
      <c r="CKA11" s="781"/>
      <c r="CKB11" s="781"/>
      <c r="CKC11" s="781"/>
      <c r="CKD11" s="781"/>
      <c r="CKE11" s="781"/>
      <c r="CKF11" s="781"/>
      <c r="CKG11" s="781"/>
      <c r="CKH11" s="781"/>
      <c r="CKI11" s="781"/>
      <c r="CKJ11" s="781"/>
      <c r="CKK11" s="781"/>
      <c r="CKL11" s="781"/>
      <c r="CKM11" s="781"/>
      <c r="CKN11" s="781"/>
      <c r="CKO11" s="781"/>
      <c r="CKP11" s="781"/>
      <c r="CKQ11" s="781"/>
      <c r="CKR11" s="781"/>
      <c r="CKS11" s="781"/>
      <c r="CKT11" s="781"/>
      <c r="CKU11" s="781"/>
      <c r="CKV11" s="781"/>
      <c r="CKW11" s="781"/>
      <c r="CKX11" s="781"/>
      <c r="CKY11" s="781"/>
      <c r="CKZ11" s="781"/>
      <c r="CLA11" s="781"/>
      <c r="CLB11" s="781"/>
      <c r="CLC11" s="781"/>
      <c r="CLD11" s="781"/>
      <c r="CLE11" s="781"/>
      <c r="CLF11" s="781"/>
      <c r="CLG11" s="781"/>
      <c r="CLH11" s="781"/>
      <c r="CLI11" s="781"/>
      <c r="CLJ11" s="781"/>
      <c r="CLK11" s="781"/>
      <c r="CLL11" s="781"/>
      <c r="CLM11" s="781"/>
      <c r="CLN11" s="781"/>
      <c r="CLO11" s="781"/>
      <c r="CLP11" s="781"/>
      <c r="CLQ11" s="781"/>
      <c r="CLR11" s="781"/>
      <c r="CLS11" s="781"/>
      <c r="CLT11" s="781"/>
      <c r="CLU11" s="781"/>
      <c r="CLV11" s="781"/>
      <c r="CLW11" s="781"/>
      <c r="CLX11" s="781"/>
      <c r="CLY11" s="781"/>
      <c r="CLZ11" s="781"/>
      <c r="CMA11" s="781"/>
      <c r="CMB11" s="781"/>
      <c r="CMC11" s="781"/>
      <c r="CMD11" s="781"/>
      <c r="CME11" s="781"/>
      <c r="CMF11" s="781"/>
      <c r="CMG11" s="781"/>
      <c r="CMH11" s="781"/>
      <c r="CMI11" s="781"/>
      <c r="CMJ11" s="781"/>
      <c r="CMK11" s="781"/>
      <c r="CML11" s="781"/>
      <c r="CMM11" s="781"/>
      <c r="CMN11" s="781"/>
      <c r="CMO11" s="781"/>
      <c r="CMP11" s="781"/>
      <c r="CMQ11" s="781"/>
      <c r="CMR11" s="781"/>
      <c r="CMS11" s="781"/>
      <c r="CMT11" s="781"/>
      <c r="CMU11" s="781"/>
      <c r="CMV11" s="781"/>
      <c r="CMW11" s="781"/>
      <c r="CMX11" s="781"/>
      <c r="CMY11" s="781"/>
      <c r="CMZ11" s="781"/>
      <c r="CNA11" s="781"/>
      <c r="CNB11" s="781"/>
      <c r="CNC11" s="781"/>
      <c r="CND11" s="781"/>
      <c r="CNE11" s="781"/>
      <c r="CNF11" s="781"/>
      <c r="CNG11" s="781"/>
      <c r="CNH11" s="781"/>
      <c r="CNI11" s="781"/>
      <c r="CNJ11" s="781"/>
      <c r="CNK11" s="781"/>
      <c r="CNL11" s="781"/>
      <c r="CNM11" s="781"/>
      <c r="CNN11" s="781"/>
      <c r="CNO11" s="781"/>
      <c r="CNP11" s="781"/>
      <c r="CNQ11" s="781"/>
      <c r="CNR11" s="781"/>
      <c r="CNS11" s="781"/>
      <c r="CNT11" s="781"/>
      <c r="CNU11" s="781"/>
      <c r="CNV11" s="781"/>
      <c r="CNW11" s="781"/>
      <c r="CNX11" s="781"/>
      <c r="CNY11" s="781"/>
      <c r="CNZ11" s="781"/>
      <c r="COA11" s="781"/>
      <c r="COB11" s="781"/>
      <c r="COC11" s="781"/>
      <c r="COD11" s="781"/>
      <c r="COE11" s="781"/>
      <c r="COF11" s="781"/>
      <c r="COG11" s="781"/>
      <c r="COH11" s="781"/>
      <c r="COI11" s="781"/>
      <c r="COJ11" s="781"/>
      <c r="COK11" s="781"/>
      <c r="COL11" s="781"/>
      <c r="COM11" s="781"/>
      <c r="CON11" s="781"/>
      <c r="COO11" s="781"/>
      <c r="COP11" s="781"/>
      <c r="COQ11" s="781"/>
      <c r="COR11" s="781"/>
      <c r="COS11" s="781"/>
      <c r="COT11" s="781"/>
      <c r="COU11" s="781"/>
      <c r="COV11" s="781"/>
      <c r="COW11" s="781"/>
      <c r="COX11" s="781"/>
      <c r="COY11" s="781"/>
      <c r="COZ11" s="781"/>
      <c r="CPA11" s="781"/>
      <c r="CPB11" s="781"/>
      <c r="CPC11" s="781"/>
      <c r="CPD11" s="781"/>
      <c r="CPE11" s="781"/>
      <c r="CPF11" s="781"/>
      <c r="CPG11" s="781"/>
      <c r="CPH11" s="781"/>
      <c r="CPI11" s="781"/>
      <c r="CPJ11" s="781"/>
      <c r="CPK11" s="781"/>
      <c r="CPL11" s="781"/>
      <c r="CPM11" s="781"/>
      <c r="CPN11" s="781"/>
      <c r="CPO11" s="781"/>
      <c r="CPP11" s="781"/>
      <c r="CPQ11" s="781"/>
      <c r="CPR11" s="781"/>
      <c r="CPS11" s="781"/>
      <c r="CPT11" s="781"/>
      <c r="CPU11" s="781"/>
      <c r="CPV11" s="781"/>
      <c r="CPW11" s="781"/>
      <c r="CPX11" s="781"/>
      <c r="CPY11" s="781"/>
      <c r="CPZ11" s="781"/>
      <c r="CQA11" s="781"/>
      <c r="CQB11" s="781"/>
      <c r="CQC11" s="781"/>
      <c r="CQD11" s="781"/>
      <c r="CQE11" s="781"/>
      <c r="CQF11" s="781"/>
      <c r="CQG11" s="781"/>
      <c r="CQH11" s="781"/>
      <c r="CQI11" s="781"/>
      <c r="CQJ11" s="781"/>
      <c r="CQK11" s="781"/>
      <c r="CQL11" s="781"/>
      <c r="CQM11" s="781"/>
      <c r="CQN11" s="781"/>
      <c r="CQO11" s="781"/>
      <c r="CQP11" s="781"/>
      <c r="CQQ11" s="781"/>
      <c r="CQR11" s="781"/>
      <c r="CQS11" s="781"/>
      <c r="CQT11" s="781"/>
      <c r="CQU11" s="781"/>
      <c r="CQV11" s="781"/>
      <c r="CQW11" s="781"/>
      <c r="CQX11" s="781"/>
      <c r="CQY11" s="781"/>
      <c r="CQZ11" s="781"/>
      <c r="CRA11" s="781"/>
      <c r="CRB11" s="781"/>
      <c r="CRC11" s="781"/>
      <c r="CRD11" s="781"/>
      <c r="CRE11" s="781"/>
      <c r="CRF11" s="781"/>
      <c r="CRG11" s="781"/>
      <c r="CRH11" s="781"/>
      <c r="CRI11" s="781"/>
      <c r="CRJ11" s="781"/>
      <c r="CRK11" s="781"/>
      <c r="CRL11" s="781"/>
      <c r="CRM11" s="781"/>
      <c r="CRN11" s="781"/>
      <c r="CRO11" s="781"/>
      <c r="CRP11" s="781"/>
      <c r="CRQ11" s="781"/>
      <c r="CRR11" s="781"/>
      <c r="CRS11" s="781"/>
      <c r="CRT11" s="781"/>
      <c r="CRU11" s="781"/>
      <c r="CRV11" s="781"/>
      <c r="CRW11" s="781"/>
      <c r="CRX11" s="781"/>
      <c r="CRY11" s="781"/>
      <c r="CRZ11" s="781"/>
      <c r="CSA11" s="781"/>
      <c r="CSB11" s="781"/>
      <c r="CSC11" s="781"/>
      <c r="CSD11" s="781"/>
      <c r="CSE11" s="781"/>
      <c r="CSF11" s="781"/>
      <c r="CSG11" s="781"/>
      <c r="CSH11" s="781"/>
      <c r="CSI11" s="781"/>
      <c r="CSJ11" s="781"/>
      <c r="CSK11" s="781"/>
      <c r="CSL11" s="781"/>
      <c r="CSM11" s="781"/>
      <c r="CSN11" s="781"/>
      <c r="CSO11" s="781"/>
      <c r="CSP11" s="781"/>
      <c r="CSQ11" s="781"/>
      <c r="CSR11" s="781"/>
      <c r="CSS11" s="781"/>
      <c r="CST11" s="781"/>
      <c r="CSU11" s="781"/>
      <c r="CSV11" s="781"/>
      <c r="CSW11" s="781"/>
      <c r="CSX11" s="781"/>
      <c r="CSY11" s="781"/>
      <c r="CSZ11" s="781"/>
      <c r="CTA11" s="781"/>
      <c r="CTB11" s="781"/>
      <c r="CTC11" s="781"/>
      <c r="CTD11" s="781"/>
      <c r="CTE11" s="781"/>
      <c r="CTF11" s="781"/>
      <c r="CTG11" s="781"/>
      <c r="CTH11" s="781"/>
      <c r="CTI11" s="781"/>
      <c r="CTJ11" s="781"/>
      <c r="CTK11" s="781"/>
      <c r="CTL11" s="781"/>
      <c r="CTM11" s="781"/>
      <c r="CTN11" s="781"/>
      <c r="CTO11" s="781"/>
      <c r="CTP11" s="781"/>
      <c r="CTQ11" s="781"/>
      <c r="CTR11" s="781"/>
      <c r="CTS11" s="781"/>
      <c r="CTT11" s="781"/>
      <c r="CTU11" s="781"/>
      <c r="CTV11" s="781"/>
      <c r="CTW11" s="781"/>
      <c r="CTX11" s="781"/>
      <c r="CTY11" s="781"/>
      <c r="CTZ11" s="781"/>
      <c r="CUA11" s="781"/>
      <c r="CUB11" s="781"/>
      <c r="CUC11" s="781"/>
      <c r="CUD11" s="781"/>
      <c r="CUE11" s="781"/>
      <c r="CUF11" s="781"/>
      <c r="CUG11" s="781"/>
      <c r="CUH11" s="781"/>
      <c r="CUI11" s="781"/>
      <c r="CUJ11" s="781"/>
      <c r="CUK11" s="781"/>
      <c r="CUL11" s="781"/>
      <c r="CUM11" s="781"/>
      <c r="CUN11" s="781"/>
      <c r="CUO11" s="781"/>
      <c r="CUP11" s="781"/>
      <c r="CUQ11" s="781"/>
      <c r="CUR11" s="781"/>
      <c r="CUS11" s="781"/>
      <c r="CUT11" s="781"/>
      <c r="CUU11" s="781"/>
      <c r="CUV11" s="781"/>
      <c r="CUW11" s="781"/>
      <c r="CUX11" s="781"/>
      <c r="CUY11" s="781"/>
      <c r="CUZ11" s="781"/>
      <c r="CVA11" s="781"/>
      <c r="CVB11" s="781"/>
      <c r="CVC11" s="781"/>
      <c r="CVD11" s="781"/>
      <c r="CVE11" s="781"/>
      <c r="CVF11" s="781"/>
      <c r="CVG11" s="781"/>
      <c r="CVH11" s="781"/>
      <c r="CVI11" s="781"/>
      <c r="CVJ11" s="781"/>
      <c r="CVK11" s="781"/>
      <c r="CVL11" s="781"/>
      <c r="CVM11" s="781"/>
      <c r="CVN11" s="781"/>
      <c r="CVO11" s="781"/>
      <c r="CVP11" s="781"/>
      <c r="CVQ11" s="781"/>
      <c r="CVR11" s="781"/>
      <c r="CVS11" s="781"/>
      <c r="CVT11" s="781"/>
      <c r="CVU11" s="781"/>
      <c r="CVV11" s="781"/>
      <c r="CVW11" s="781"/>
      <c r="CVX11" s="781"/>
      <c r="CVY11" s="781"/>
      <c r="CVZ11" s="781"/>
      <c r="CWA11" s="781"/>
      <c r="CWB11" s="781"/>
      <c r="CWC11" s="781"/>
      <c r="CWD11" s="781"/>
      <c r="CWE11" s="781"/>
      <c r="CWF11" s="781"/>
      <c r="CWG11" s="781"/>
      <c r="CWH11" s="781"/>
      <c r="CWI11" s="781"/>
      <c r="CWJ11" s="781"/>
      <c r="CWK11" s="781"/>
      <c r="CWL11" s="781"/>
      <c r="CWM11" s="781"/>
      <c r="CWN11" s="781"/>
      <c r="CWO11" s="781"/>
      <c r="CWP11" s="781"/>
      <c r="CWQ11" s="781"/>
      <c r="CWR11" s="781"/>
      <c r="CWS11" s="781"/>
      <c r="CWT11" s="781"/>
      <c r="CWU11" s="781"/>
      <c r="CWV11" s="781"/>
      <c r="CWW11" s="781"/>
      <c r="CWX11" s="781"/>
      <c r="CWY11" s="781"/>
      <c r="CWZ11" s="781"/>
      <c r="CXA11" s="781"/>
      <c r="CXB11" s="781"/>
      <c r="CXC11" s="781"/>
      <c r="CXD11" s="781"/>
      <c r="CXE11" s="781"/>
      <c r="CXF11" s="781"/>
      <c r="CXG11" s="781"/>
      <c r="CXH11" s="781"/>
      <c r="CXI11" s="781"/>
      <c r="CXJ11" s="781"/>
      <c r="CXK11" s="781"/>
      <c r="CXL11" s="781"/>
      <c r="CXM11" s="781"/>
      <c r="CXN11" s="781"/>
      <c r="CXO11" s="781"/>
      <c r="CXP11" s="781"/>
      <c r="CXQ11" s="781"/>
      <c r="CXR11" s="781"/>
      <c r="CXS11" s="781"/>
      <c r="CXT11" s="781"/>
      <c r="CXU11" s="781"/>
      <c r="CXV11" s="781"/>
      <c r="CXW11" s="781"/>
      <c r="CXX11" s="781"/>
      <c r="CXY11" s="781"/>
      <c r="CXZ11" s="781"/>
      <c r="CYA11" s="781"/>
      <c r="CYB11" s="781"/>
      <c r="CYC11" s="781"/>
      <c r="CYD11" s="781"/>
      <c r="CYE11" s="781"/>
      <c r="CYF11" s="781"/>
      <c r="CYG11" s="781"/>
      <c r="CYH11" s="781"/>
      <c r="CYI11" s="781"/>
      <c r="CYJ11" s="781"/>
      <c r="CYK11" s="781"/>
      <c r="CYL11" s="781"/>
      <c r="CYM11" s="781"/>
      <c r="CYN11" s="781"/>
      <c r="CYO11" s="781"/>
      <c r="CYP11" s="781"/>
      <c r="CYQ11" s="781"/>
      <c r="CYR11" s="781"/>
      <c r="CYS11" s="781"/>
      <c r="CYT11" s="781"/>
      <c r="CYU11" s="781"/>
      <c r="CYV11" s="781"/>
      <c r="CYW11" s="781"/>
      <c r="CYX11" s="781"/>
      <c r="CYY11" s="781"/>
      <c r="CYZ11" s="781"/>
      <c r="CZA11" s="781"/>
      <c r="CZB11" s="781"/>
      <c r="CZC11" s="781"/>
      <c r="CZD11" s="781"/>
      <c r="CZE11" s="781"/>
      <c r="CZF11" s="781"/>
      <c r="CZG11" s="781"/>
      <c r="CZH11" s="781"/>
      <c r="CZI11" s="781"/>
      <c r="CZJ11" s="781"/>
      <c r="CZK11" s="781"/>
      <c r="CZL11" s="781"/>
      <c r="CZM11" s="781"/>
      <c r="CZN11" s="781"/>
      <c r="CZO11" s="781"/>
      <c r="CZP11" s="781"/>
      <c r="CZQ11" s="781"/>
      <c r="CZR11" s="781"/>
      <c r="CZS11" s="781"/>
      <c r="CZT11" s="781"/>
      <c r="CZU11" s="781"/>
      <c r="CZV11" s="781"/>
      <c r="CZW11" s="781"/>
      <c r="CZX11" s="781"/>
      <c r="CZY11" s="781"/>
      <c r="CZZ11" s="781"/>
      <c r="DAA11" s="781"/>
      <c r="DAB11" s="781"/>
      <c r="DAC11" s="781"/>
      <c r="DAD11" s="781"/>
      <c r="DAE11" s="781"/>
      <c r="DAF11" s="781"/>
      <c r="DAG11" s="781"/>
      <c r="DAH11" s="781"/>
      <c r="DAI11" s="781"/>
      <c r="DAJ11" s="781"/>
      <c r="DAK11" s="781"/>
      <c r="DAL11" s="781"/>
      <c r="DAM11" s="781"/>
      <c r="DAN11" s="781"/>
      <c r="DAO11" s="781"/>
      <c r="DAP11" s="781"/>
      <c r="DAQ11" s="781"/>
      <c r="DAR11" s="781"/>
      <c r="DAS11" s="781"/>
      <c r="DAT11" s="781"/>
      <c r="DAU11" s="781"/>
      <c r="DAV11" s="781"/>
      <c r="DAW11" s="781"/>
      <c r="DAX11" s="781"/>
      <c r="DAY11" s="781"/>
      <c r="DAZ11" s="781"/>
      <c r="DBA11" s="781"/>
      <c r="DBB11" s="781"/>
      <c r="DBC11" s="781"/>
      <c r="DBD11" s="781"/>
      <c r="DBE11" s="781"/>
      <c r="DBF11" s="781"/>
      <c r="DBG11" s="781"/>
      <c r="DBH11" s="781"/>
      <c r="DBI11" s="781"/>
      <c r="DBJ11" s="781"/>
      <c r="DBK11" s="781"/>
      <c r="DBL11" s="781"/>
      <c r="DBM11" s="781"/>
      <c r="DBN11" s="781"/>
      <c r="DBO11" s="781"/>
      <c r="DBP11" s="781"/>
      <c r="DBQ11" s="781"/>
      <c r="DBR11" s="781"/>
      <c r="DBS11" s="781"/>
      <c r="DBT11" s="781"/>
      <c r="DBU11" s="781"/>
      <c r="DBV11" s="781"/>
      <c r="DBW11" s="781"/>
      <c r="DBX11" s="781"/>
      <c r="DBY11" s="781"/>
      <c r="DBZ11" s="781"/>
      <c r="DCA11" s="781"/>
      <c r="DCB11" s="781"/>
      <c r="DCC11" s="781"/>
      <c r="DCD11" s="781"/>
      <c r="DCE11" s="781"/>
      <c r="DCF11" s="781"/>
      <c r="DCG11" s="781"/>
      <c r="DCH11" s="781"/>
      <c r="DCI11" s="781"/>
      <c r="DCJ11" s="781"/>
      <c r="DCK11" s="781"/>
      <c r="DCL11" s="781"/>
      <c r="DCM11" s="781"/>
      <c r="DCN11" s="781"/>
      <c r="DCO11" s="781"/>
      <c r="DCP11" s="781"/>
      <c r="DCQ11" s="781"/>
      <c r="DCR11" s="781"/>
      <c r="DCS11" s="781"/>
      <c r="DCT11" s="781"/>
      <c r="DCU11" s="781"/>
      <c r="DCV11" s="781"/>
      <c r="DCW11" s="781"/>
      <c r="DCX11" s="781"/>
      <c r="DCY11" s="781"/>
      <c r="DCZ11" s="781"/>
      <c r="DDA11" s="781"/>
      <c r="DDB11" s="781"/>
      <c r="DDC11" s="781"/>
      <c r="DDD11" s="781"/>
      <c r="DDE11" s="781"/>
      <c r="DDF11" s="781"/>
      <c r="DDG11" s="781"/>
      <c r="DDH11" s="781"/>
      <c r="DDI11" s="781"/>
      <c r="DDJ11" s="781"/>
      <c r="DDK11" s="781"/>
      <c r="DDL11" s="781"/>
      <c r="DDM11" s="781"/>
      <c r="DDN11" s="781"/>
      <c r="DDO11" s="781"/>
      <c r="DDP11" s="781"/>
      <c r="DDQ11" s="781"/>
      <c r="DDR11" s="781"/>
      <c r="DDS11" s="781"/>
      <c r="DDT11" s="781"/>
      <c r="DDU11" s="781"/>
      <c r="DDV11" s="781"/>
      <c r="DDW11" s="781"/>
      <c r="DDX11" s="781"/>
      <c r="DDY11" s="781"/>
      <c r="DDZ11" s="781"/>
      <c r="DEA11" s="781"/>
      <c r="DEB11" s="781"/>
      <c r="DEC11" s="781"/>
      <c r="DED11" s="781"/>
      <c r="DEE11" s="781"/>
      <c r="DEF11" s="781"/>
      <c r="DEG11" s="781"/>
      <c r="DEH11" s="781"/>
      <c r="DEI11" s="781"/>
      <c r="DEJ11" s="781"/>
      <c r="DEK11" s="781"/>
      <c r="DEL11" s="781"/>
      <c r="DEM11" s="781"/>
      <c r="DEN11" s="781"/>
      <c r="DEO11" s="781"/>
      <c r="DEP11" s="781"/>
      <c r="DEQ11" s="781"/>
      <c r="DER11" s="781"/>
      <c r="DES11" s="781"/>
      <c r="DET11" s="781"/>
      <c r="DEU11" s="781"/>
      <c r="DEV11" s="781"/>
      <c r="DEW11" s="781"/>
      <c r="DEX11" s="781"/>
      <c r="DEY11" s="781"/>
      <c r="DEZ11" s="781"/>
      <c r="DFA11" s="781"/>
      <c r="DFB11" s="781"/>
      <c r="DFC11" s="781"/>
      <c r="DFD11" s="781"/>
      <c r="DFE11" s="781"/>
      <c r="DFF11" s="781"/>
      <c r="DFG11" s="781"/>
      <c r="DFH11" s="781"/>
      <c r="DFI11" s="781"/>
      <c r="DFJ11" s="781"/>
      <c r="DFK11" s="781"/>
      <c r="DFL11" s="781"/>
      <c r="DFM11" s="781"/>
      <c r="DFN11" s="781"/>
      <c r="DFO11" s="781"/>
      <c r="DFP11" s="781"/>
      <c r="DFQ11" s="781"/>
      <c r="DFR11" s="781"/>
      <c r="DFS11" s="781"/>
      <c r="DFT11" s="781"/>
      <c r="DFU11" s="781"/>
      <c r="DFV11" s="781"/>
      <c r="DFW11" s="781"/>
      <c r="DFX11" s="781"/>
      <c r="DFY11" s="781"/>
      <c r="DFZ11" s="781"/>
      <c r="DGA11" s="781"/>
      <c r="DGB11" s="781"/>
      <c r="DGC11" s="781"/>
      <c r="DGD11" s="781"/>
      <c r="DGE11" s="781"/>
      <c r="DGF11" s="781"/>
      <c r="DGG11" s="781"/>
      <c r="DGH11" s="781"/>
      <c r="DGI11" s="781"/>
      <c r="DGJ11" s="781"/>
      <c r="DGK11" s="781"/>
      <c r="DGL11" s="781"/>
      <c r="DGM11" s="781"/>
      <c r="DGN11" s="781"/>
      <c r="DGO11" s="781"/>
      <c r="DGP11" s="781"/>
      <c r="DGQ11" s="781"/>
      <c r="DGR11" s="781"/>
      <c r="DGS11" s="781"/>
      <c r="DGT11" s="781"/>
      <c r="DGU11" s="781"/>
      <c r="DGV11" s="781"/>
      <c r="DGW11" s="781"/>
      <c r="DGX11" s="781"/>
      <c r="DGY11" s="781"/>
      <c r="DGZ11" s="781"/>
      <c r="DHA11" s="781"/>
      <c r="DHB11" s="781"/>
      <c r="DHC11" s="781"/>
      <c r="DHD11" s="781"/>
      <c r="DHE11" s="781"/>
      <c r="DHF11" s="781"/>
      <c r="DHG11" s="781"/>
      <c r="DHH11" s="781"/>
      <c r="DHI11" s="781"/>
      <c r="DHJ11" s="781"/>
      <c r="DHK11" s="781"/>
      <c r="DHL11" s="781"/>
      <c r="DHM11" s="781"/>
      <c r="DHN11" s="781"/>
      <c r="DHO11" s="781"/>
      <c r="DHP11" s="781"/>
      <c r="DHQ11" s="781"/>
      <c r="DHR11" s="781"/>
      <c r="DHS11" s="781"/>
      <c r="DHT11" s="781"/>
      <c r="DHU11" s="781"/>
      <c r="DHV11" s="781"/>
      <c r="DHW11" s="781"/>
      <c r="DHX11" s="781"/>
      <c r="DHY11" s="781"/>
      <c r="DHZ11" s="781"/>
      <c r="DIA11" s="781"/>
      <c r="DIB11" s="781"/>
      <c r="DIC11" s="781"/>
      <c r="DID11" s="781"/>
      <c r="DIE11" s="781"/>
      <c r="DIF11" s="781"/>
      <c r="DIG11" s="781"/>
      <c r="DIH11" s="781"/>
      <c r="DII11" s="781"/>
      <c r="DIJ11" s="781"/>
      <c r="DIK11" s="781"/>
      <c r="DIL11" s="781"/>
      <c r="DIM11" s="781"/>
      <c r="DIN11" s="781"/>
      <c r="DIO11" s="781"/>
      <c r="DIP11" s="781"/>
      <c r="DIQ11" s="781"/>
      <c r="DIR11" s="781"/>
      <c r="DIS11" s="781"/>
      <c r="DIT11" s="781"/>
      <c r="DIU11" s="781"/>
      <c r="DIV11" s="781"/>
      <c r="DIW11" s="781"/>
      <c r="DIX11" s="781"/>
      <c r="DIY11" s="781"/>
      <c r="DIZ11" s="781"/>
      <c r="DJA11" s="781"/>
      <c r="DJB11" s="781"/>
      <c r="DJC11" s="781"/>
      <c r="DJD11" s="781"/>
      <c r="DJE11" s="781"/>
      <c r="DJF11" s="781"/>
      <c r="DJG11" s="781"/>
      <c r="DJH11" s="781"/>
      <c r="DJI11" s="781"/>
      <c r="DJJ11" s="781"/>
      <c r="DJK11" s="781"/>
      <c r="DJL11" s="781"/>
      <c r="DJM11" s="781"/>
      <c r="DJN11" s="781"/>
      <c r="DJO11" s="781"/>
      <c r="DJP11" s="781"/>
      <c r="DJQ11" s="781"/>
      <c r="DJR11" s="781"/>
      <c r="DJS11" s="781"/>
      <c r="DJT11" s="781"/>
      <c r="DJU11" s="781"/>
      <c r="DJV11" s="781"/>
      <c r="DJW11" s="781"/>
      <c r="DJX11" s="781"/>
      <c r="DJY11" s="781"/>
      <c r="DJZ11" s="781"/>
      <c r="DKA11" s="781"/>
      <c r="DKB11" s="781"/>
      <c r="DKC11" s="781"/>
      <c r="DKD11" s="781"/>
      <c r="DKE11" s="781"/>
      <c r="DKF11" s="781"/>
      <c r="DKG11" s="781"/>
      <c r="DKH11" s="781"/>
      <c r="DKI11" s="781"/>
      <c r="DKJ11" s="781"/>
      <c r="DKK11" s="781"/>
      <c r="DKL11" s="781"/>
      <c r="DKM11" s="781"/>
      <c r="DKN11" s="781"/>
      <c r="DKO11" s="781"/>
      <c r="DKP11" s="781"/>
      <c r="DKQ11" s="781"/>
      <c r="DKR11" s="781"/>
      <c r="DKS11" s="781"/>
      <c r="DKT11" s="781"/>
      <c r="DKU11" s="781"/>
      <c r="DKV11" s="781"/>
      <c r="DKW11" s="781"/>
      <c r="DKX11" s="781"/>
      <c r="DKY11" s="781"/>
      <c r="DKZ11" s="781"/>
      <c r="DLA11" s="781"/>
      <c r="DLB11" s="781"/>
      <c r="DLC11" s="781"/>
      <c r="DLD11" s="781"/>
      <c r="DLE11" s="781"/>
      <c r="DLF11" s="781"/>
      <c r="DLG11" s="781"/>
      <c r="DLH11" s="781"/>
      <c r="DLI11" s="781"/>
      <c r="DLJ11" s="781"/>
      <c r="DLK11" s="781"/>
      <c r="DLL11" s="781"/>
      <c r="DLM11" s="781"/>
      <c r="DLN11" s="781"/>
      <c r="DLO11" s="781"/>
      <c r="DLP11" s="781"/>
      <c r="DLQ11" s="781"/>
      <c r="DLR11" s="781"/>
      <c r="DLS11" s="781"/>
      <c r="DLT11" s="781"/>
      <c r="DLU11" s="781"/>
      <c r="DLV11" s="781"/>
      <c r="DLW11" s="781"/>
      <c r="DLX11" s="781"/>
      <c r="DLY11" s="781"/>
      <c r="DLZ11" s="781"/>
      <c r="DMA11" s="781"/>
      <c r="DMB11" s="781"/>
      <c r="DMC11" s="781"/>
      <c r="DMD11" s="781"/>
      <c r="DME11" s="781"/>
      <c r="DMF11" s="781"/>
      <c r="DMG11" s="781"/>
      <c r="DMH11" s="781"/>
      <c r="DMI11" s="781"/>
      <c r="DMJ11" s="781"/>
      <c r="DMK11" s="781"/>
      <c r="DML11" s="781"/>
      <c r="DMM11" s="781"/>
      <c r="DMN11" s="781"/>
      <c r="DMO11" s="781"/>
      <c r="DMP11" s="781"/>
      <c r="DMQ11" s="781"/>
      <c r="DMR11" s="781"/>
      <c r="DMS11" s="781"/>
      <c r="DMT11" s="781"/>
      <c r="DMU11" s="781"/>
      <c r="DMV11" s="781"/>
      <c r="DMW11" s="781"/>
      <c r="DMX11" s="781"/>
      <c r="DMY11" s="781"/>
      <c r="DMZ11" s="781"/>
      <c r="DNA11" s="781"/>
      <c r="DNB11" s="781"/>
      <c r="DNC11" s="781"/>
      <c r="DND11" s="781"/>
      <c r="DNE11" s="781"/>
      <c r="DNF11" s="781"/>
      <c r="DNG11" s="781"/>
      <c r="DNH11" s="781"/>
      <c r="DNI11" s="781"/>
      <c r="DNJ11" s="781"/>
      <c r="DNK11" s="781"/>
      <c r="DNL11" s="781"/>
      <c r="DNM11" s="781"/>
      <c r="DNN11" s="781"/>
      <c r="DNO11" s="781"/>
      <c r="DNP11" s="781"/>
      <c r="DNQ11" s="781"/>
      <c r="DNR11" s="781"/>
      <c r="DNS11" s="781"/>
      <c r="DNT11" s="781"/>
      <c r="DNU11" s="781"/>
      <c r="DNV11" s="781"/>
      <c r="DNW11" s="781"/>
      <c r="DNX11" s="781"/>
      <c r="DNY11" s="781"/>
      <c r="DNZ11" s="781"/>
      <c r="DOA11" s="781"/>
      <c r="DOB11" s="781"/>
      <c r="DOC11" s="781"/>
      <c r="DOD11" s="781"/>
      <c r="DOE11" s="781"/>
      <c r="DOF11" s="781"/>
      <c r="DOG11" s="781"/>
      <c r="DOH11" s="781"/>
      <c r="DOI11" s="781"/>
      <c r="DOJ11" s="781"/>
      <c r="DOK11" s="781"/>
      <c r="DOL11" s="781"/>
      <c r="DOM11" s="781"/>
      <c r="DON11" s="781"/>
      <c r="DOO11" s="781"/>
      <c r="DOP11" s="781"/>
      <c r="DOQ11" s="781"/>
      <c r="DOR11" s="781"/>
      <c r="DOS11" s="781"/>
      <c r="DOT11" s="781"/>
      <c r="DOU11" s="781"/>
      <c r="DOV11" s="781"/>
      <c r="DOW11" s="781"/>
      <c r="DOX11" s="781"/>
      <c r="DOY11" s="781"/>
      <c r="DOZ11" s="781"/>
      <c r="DPA11" s="781"/>
      <c r="DPB11" s="781"/>
      <c r="DPC11" s="781"/>
      <c r="DPD11" s="781"/>
      <c r="DPE11" s="781"/>
      <c r="DPF11" s="781"/>
      <c r="DPG11" s="781"/>
      <c r="DPH11" s="781"/>
      <c r="DPI11" s="781"/>
      <c r="DPJ11" s="781"/>
      <c r="DPK11" s="781"/>
      <c r="DPL11" s="781"/>
      <c r="DPM11" s="781"/>
      <c r="DPN11" s="781"/>
      <c r="DPO11" s="781"/>
      <c r="DPP11" s="781"/>
      <c r="DPQ11" s="781"/>
      <c r="DPR11" s="781"/>
      <c r="DPS11" s="781"/>
      <c r="DPT11" s="781"/>
      <c r="DPU11" s="781"/>
      <c r="DPV11" s="781"/>
      <c r="DPW11" s="781"/>
      <c r="DPX11" s="781"/>
      <c r="DPY11" s="781"/>
      <c r="DPZ11" s="781"/>
      <c r="DQA11" s="781"/>
      <c r="DQB11" s="781"/>
      <c r="DQC11" s="781"/>
      <c r="DQD11" s="781"/>
      <c r="DQE11" s="781"/>
      <c r="DQF11" s="781"/>
      <c r="DQG11" s="781"/>
      <c r="DQH11" s="781"/>
      <c r="DQI11" s="781"/>
      <c r="DQJ11" s="781"/>
      <c r="DQK11" s="781"/>
      <c r="DQL11" s="781"/>
      <c r="DQM11" s="781"/>
      <c r="DQN11" s="781"/>
      <c r="DQO11" s="781"/>
      <c r="DQP11" s="781"/>
      <c r="DQQ11" s="781"/>
      <c r="DQR11" s="781"/>
      <c r="DQS11" s="781"/>
      <c r="DQT11" s="781"/>
      <c r="DQU11" s="781"/>
      <c r="DQV11" s="781"/>
      <c r="DQW11" s="781"/>
      <c r="DQX11" s="781"/>
      <c r="DQY11" s="781"/>
      <c r="DQZ11" s="781"/>
      <c r="DRA11" s="781"/>
      <c r="DRB11" s="781"/>
      <c r="DRC11" s="781"/>
      <c r="DRD11" s="781"/>
      <c r="DRE11" s="781"/>
      <c r="DRF11" s="781"/>
      <c r="DRG11" s="781"/>
      <c r="DRH11" s="781"/>
      <c r="DRI11" s="781"/>
      <c r="DRJ11" s="781"/>
      <c r="DRK11" s="781"/>
      <c r="DRL11" s="781"/>
      <c r="DRM11" s="781"/>
      <c r="DRN11" s="781"/>
      <c r="DRO11" s="781"/>
      <c r="DRP11" s="781"/>
      <c r="DRQ11" s="781"/>
      <c r="DRR11" s="781"/>
      <c r="DRS11" s="781"/>
      <c r="DRT11" s="781"/>
      <c r="DRU11" s="781"/>
      <c r="DRV11" s="781"/>
      <c r="DRW11" s="781"/>
      <c r="DRX11" s="781"/>
      <c r="DRY11" s="781"/>
      <c r="DRZ11" s="781"/>
      <c r="DSA11" s="781"/>
      <c r="DSB11" s="781"/>
      <c r="DSC11" s="781"/>
      <c r="DSD11" s="781"/>
      <c r="DSE11" s="781"/>
      <c r="DSF11" s="781"/>
      <c r="DSG11" s="781"/>
      <c r="DSH11" s="781"/>
      <c r="DSI11" s="781"/>
      <c r="DSJ11" s="781"/>
      <c r="DSK11" s="781"/>
      <c r="DSL11" s="781"/>
      <c r="DSM11" s="781"/>
      <c r="DSN11" s="781"/>
      <c r="DSO11" s="781"/>
      <c r="DSP11" s="781"/>
      <c r="DSQ11" s="781"/>
      <c r="DSR11" s="781"/>
      <c r="DSS11" s="781"/>
      <c r="DST11" s="781"/>
      <c r="DSU11" s="781"/>
      <c r="DSV11" s="781"/>
      <c r="DSW11" s="781"/>
      <c r="DSX11" s="781"/>
      <c r="DSY11" s="781"/>
      <c r="DSZ11" s="781"/>
      <c r="DTA11" s="781"/>
      <c r="DTB11" s="781"/>
      <c r="DTC11" s="781"/>
      <c r="DTD11" s="781"/>
      <c r="DTE11" s="781"/>
      <c r="DTF11" s="781"/>
      <c r="DTG11" s="781"/>
      <c r="DTH11" s="781"/>
      <c r="DTI11" s="781"/>
      <c r="DTJ11" s="781"/>
      <c r="DTK11" s="781"/>
      <c r="DTL11" s="781"/>
      <c r="DTM11" s="781"/>
      <c r="DTN11" s="781"/>
      <c r="DTO11" s="781"/>
      <c r="DTP11" s="781"/>
      <c r="DTQ11" s="781"/>
      <c r="DTR11" s="781"/>
      <c r="DTS11" s="781"/>
      <c r="DTT11" s="781"/>
      <c r="DTU11" s="781"/>
      <c r="DTV11" s="781"/>
      <c r="DTW11" s="781"/>
      <c r="DTX11" s="781"/>
      <c r="DTY11" s="781"/>
      <c r="DTZ11" s="781"/>
      <c r="DUA11" s="781"/>
      <c r="DUB11" s="781"/>
      <c r="DUC11" s="781"/>
      <c r="DUD11" s="781"/>
      <c r="DUE11" s="781"/>
      <c r="DUF11" s="781"/>
      <c r="DUG11" s="781"/>
      <c r="DUH11" s="781"/>
      <c r="DUI11" s="781"/>
      <c r="DUJ11" s="781"/>
      <c r="DUK11" s="781"/>
      <c r="DUL11" s="781"/>
      <c r="DUM11" s="781"/>
      <c r="DUN11" s="781"/>
      <c r="DUO11" s="781"/>
      <c r="DUP11" s="781"/>
      <c r="DUQ11" s="781"/>
      <c r="DUR11" s="781"/>
      <c r="DUS11" s="781"/>
      <c r="DUT11" s="781"/>
      <c r="DUU11" s="781"/>
      <c r="DUV11" s="781"/>
      <c r="DUW11" s="781"/>
      <c r="DUX11" s="781"/>
      <c r="DUY11" s="781"/>
      <c r="DUZ11" s="781"/>
      <c r="DVA11" s="781"/>
      <c r="DVB11" s="781"/>
      <c r="DVC11" s="781"/>
      <c r="DVD11" s="781"/>
      <c r="DVE11" s="781"/>
      <c r="DVF11" s="781"/>
      <c r="DVG11" s="781"/>
      <c r="DVH11" s="781"/>
      <c r="DVI11" s="781"/>
      <c r="DVJ11" s="781"/>
      <c r="DVK11" s="781"/>
      <c r="DVL11" s="781"/>
      <c r="DVM11" s="781"/>
      <c r="DVN11" s="781"/>
      <c r="DVO11" s="781"/>
      <c r="DVP11" s="781"/>
      <c r="DVQ11" s="781"/>
      <c r="DVR11" s="781"/>
      <c r="DVS11" s="781"/>
      <c r="DVT11" s="781"/>
      <c r="DVU11" s="781"/>
      <c r="DVV11" s="781"/>
      <c r="DVW11" s="781"/>
      <c r="DVX11" s="781"/>
      <c r="DVY11" s="781"/>
      <c r="DVZ11" s="781"/>
      <c r="DWA11" s="781"/>
      <c r="DWB11" s="781"/>
      <c r="DWC11" s="781"/>
      <c r="DWD11" s="781"/>
      <c r="DWE11" s="781"/>
      <c r="DWF11" s="781"/>
      <c r="DWG11" s="781"/>
      <c r="DWH11" s="781"/>
      <c r="DWI11" s="781"/>
      <c r="DWJ11" s="781"/>
      <c r="DWK11" s="781"/>
      <c r="DWL11" s="781"/>
      <c r="DWM11" s="781"/>
      <c r="DWN11" s="781"/>
      <c r="DWO11" s="781"/>
      <c r="DWP11" s="781"/>
      <c r="DWQ11" s="781"/>
      <c r="DWR11" s="781"/>
      <c r="DWS11" s="781"/>
      <c r="DWT11" s="781"/>
      <c r="DWU11" s="781"/>
      <c r="DWV11" s="781"/>
      <c r="DWW11" s="781"/>
      <c r="DWX11" s="781"/>
      <c r="DWY11" s="781"/>
      <c r="DWZ11" s="781"/>
      <c r="DXA11" s="781"/>
      <c r="DXB11" s="781"/>
      <c r="DXC11" s="781"/>
      <c r="DXD11" s="781"/>
      <c r="DXE11" s="781"/>
      <c r="DXF11" s="781"/>
      <c r="DXG11" s="781"/>
      <c r="DXH11" s="781"/>
      <c r="DXI11" s="781"/>
      <c r="DXJ11" s="781"/>
      <c r="DXK11" s="781"/>
      <c r="DXL11" s="781"/>
      <c r="DXM11" s="781"/>
      <c r="DXN11" s="781"/>
      <c r="DXO11" s="781"/>
      <c r="DXP11" s="781"/>
      <c r="DXQ11" s="781"/>
      <c r="DXR11" s="781"/>
      <c r="DXS11" s="781"/>
      <c r="DXT11" s="781"/>
      <c r="DXU11" s="781"/>
      <c r="DXV11" s="781"/>
      <c r="DXW11" s="781"/>
      <c r="DXX11" s="781"/>
      <c r="DXY11" s="781"/>
      <c r="DXZ11" s="781"/>
      <c r="DYA11" s="781"/>
      <c r="DYB11" s="781"/>
      <c r="DYC11" s="781"/>
      <c r="DYD11" s="781"/>
      <c r="DYE11" s="781"/>
      <c r="DYF11" s="781"/>
      <c r="DYG11" s="781"/>
      <c r="DYH11" s="781"/>
      <c r="DYI11" s="781"/>
      <c r="DYJ11" s="781"/>
      <c r="DYK11" s="781"/>
      <c r="DYL11" s="781"/>
      <c r="DYM11" s="781"/>
      <c r="DYN11" s="781"/>
      <c r="DYO11" s="781"/>
      <c r="DYP11" s="781"/>
      <c r="DYQ11" s="781"/>
      <c r="DYR11" s="781"/>
      <c r="DYS11" s="781"/>
      <c r="DYT11" s="781"/>
      <c r="DYU11" s="781"/>
      <c r="DYV11" s="781"/>
      <c r="DYW11" s="781"/>
      <c r="DYX11" s="781"/>
      <c r="DYY11" s="781"/>
      <c r="DYZ11" s="781"/>
      <c r="DZA11" s="781"/>
      <c r="DZB11" s="781"/>
      <c r="DZC11" s="781"/>
      <c r="DZD11" s="781"/>
      <c r="DZE11" s="781"/>
      <c r="DZF11" s="781"/>
      <c r="DZG11" s="781"/>
      <c r="DZH11" s="781"/>
      <c r="DZI11" s="781"/>
      <c r="DZJ11" s="781"/>
      <c r="DZK11" s="781"/>
      <c r="DZL11" s="781"/>
      <c r="DZM11" s="781"/>
      <c r="DZN11" s="781"/>
      <c r="DZO11" s="781"/>
      <c r="DZP11" s="781"/>
      <c r="DZQ11" s="781"/>
      <c r="DZR11" s="781"/>
      <c r="DZS11" s="781"/>
      <c r="DZT11" s="781"/>
      <c r="DZU11" s="781"/>
      <c r="DZV11" s="781"/>
      <c r="DZW11" s="781"/>
      <c r="DZX11" s="781"/>
      <c r="DZY11" s="781"/>
      <c r="DZZ11" s="781"/>
      <c r="EAA11" s="781"/>
      <c r="EAB11" s="781"/>
      <c r="EAC11" s="781"/>
      <c r="EAD11" s="781"/>
      <c r="EAE11" s="781"/>
      <c r="EAF11" s="781"/>
      <c r="EAG11" s="781"/>
      <c r="EAH11" s="781"/>
      <c r="EAI11" s="781"/>
      <c r="EAJ11" s="781"/>
      <c r="EAK11" s="781"/>
      <c r="EAL11" s="781"/>
      <c r="EAM11" s="781"/>
      <c r="EAN11" s="781"/>
      <c r="EAO11" s="781"/>
      <c r="EAP11" s="781"/>
      <c r="EAQ11" s="781"/>
      <c r="EAR11" s="781"/>
      <c r="EAS11" s="781"/>
      <c r="EAT11" s="781"/>
      <c r="EAU11" s="781"/>
      <c r="EAV11" s="781"/>
      <c r="EAW11" s="781"/>
      <c r="EAX11" s="781"/>
      <c r="EAY11" s="781"/>
      <c r="EAZ11" s="781"/>
      <c r="EBA11" s="781"/>
      <c r="EBB11" s="781"/>
      <c r="EBC11" s="781"/>
      <c r="EBD11" s="781"/>
      <c r="EBE11" s="781"/>
      <c r="EBF11" s="781"/>
      <c r="EBG11" s="781"/>
      <c r="EBH11" s="781"/>
      <c r="EBI11" s="781"/>
      <c r="EBJ11" s="781"/>
      <c r="EBK11" s="781"/>
      <c r="EBL11" s="781"/>
      <c r="EBM11" s="781"/>
      <c r="EBN11" s="781"/>
      <c r="EBO11" s="781"/>
      <c r="EBP11" s="781"/>
      <c r="EBQ11" s="781"/>
      <c r="EBR11" s="781"/>
      <c r="EBS11" s="781"/>
      <c r="EBT11" s="781"/>
      <c r="EBU11" s="781"/>
      <c r="EBV11" s="781"/>
      <c r="EBW11" s="781"/>
      <c r="EBX11" s="781"/>
      <c r="EBY11" s="781"/>
      <c r="EBZ11" s="781"/>
      <c r="ECA11" s="781"/>
      <c r="ECB11" s="781"/>
      <c r="ECC11" s="781"/>
      <c r="ECD11" s="781"/>
      <c r="ECE11" s="781"/>
      <c r="ECF11" s="781"/>
      <c r="ECG11" s="781"/>
      <c r="ECH11" s="781"/>
      <c r="ECI11" s="781"/>
      <c r="ECJ11" s="781"/>
      <c r="ECK11" s="781"/>
      <c r="ECL11" s="781"/>
      <c r="ECM11" s="781"/>
      <c r="ECN11" s="781"/>
      <c r="ECO11" s="781"/>
      <c r="ECP11" s="781"/>
      <c r="ECQ11" s="781"/>
      <c r="ECR11" s="781"/>
      <c r="ECS11" s="781"/>
      <c r="ECT11" s="781"/>
      <c r="ECU11" s="781"/>
      <c r="ECV11" s="781"/>
      <c r="ECW11" s="781"/>
      <c r="ECX11" s="781"/>
      <c r="ECY11" s="781"/>
      <c r="ECZ11" s="781"/>
      <c r="EDA11" s="781"/>
      <c r="EDB11" s="781"/>
      <c r="EDC11" s="781"/>
      <c r="EDD11" s="781"/>
      <c r="EDE11" s="781"/>
      <c r="EDF11" s="781"/>
      <c r="EDG11" s="781"/>
      <c r="EDH11" s="781"/>
      <c r="EDI11" s="781"/>
      <c r="EDJ11" s="781"/>
      <c r="EDK11" s="781"/>
      <c r="EDL11" s="781"/>
      <c r="EDM11" s="781"/>
      <c r="EDN11" s="781"/>
      <c r="EDO11" s="781"/>
      <c r="EDP11" s="781"/>
      <c r="EDQ11" s="781"/>
      <c r="EDR11" s="781"/>
      <c r="EDS11" s="781"/>
      <c r="EDT11" s="781"/>
      <c r="EDU11" s="781"/>
      <c r="EDV11" s="781"/>
      <c r="EDW11" s="781"/>
      <c r="EDX11" s="781"/>
      <c r="EDY11" s="781"/>
      <c r="EDZ11" s="781"/>
      <c r="EEA11" s="781"/>
      <c r="EEB11" s="781"/>
      <c r="EEC11" s="781"/>
      <c r="EED11" s="781"/>
      <c r="EEE11" s="781"/>
      <c r="EEF11" s="781"/>
      <c r="EEG11" s="781"/>
      <c r="EEH11" s="781"/>
      <c r="EEI11" s="781"/>
      <c r="EEJ11" s="781"/>
      <c r="EEK11" s="781"/>
      <c r="EEL11" s="781"/>
      <c r="EEM11" s="781"/>
      <c r="EEN11" s="781"/>
      <c r="EEO11" s="781"/>
      <c r="EEP11" s="781"/>
      <c r="EEQ11" s="781"/>
      <c r="EER11" s="781"/>
      <c r="EES11" s="781"/>
      <c r="EET11" s="781"/>
      <c r="EEU11" s="781"/>
      <c r="EEV11" s="781"/>
      <c r="EEW11" s="781"/>
      <c r="EEX11" s="781"/>
      <c r="EEY11" s="781"/>
      <c r="EEZ11" s="781"/>
      <c r="EFA11" s="781"/>
      <c r="EFB11" s="781"/>
      <c r="EFC11" s="781"/>
      <c r="EFD11" s="781"/>
      <c r="EFE11" s="781"/>
      <c r="EFF11" s="781"/>
      <c r="EFG11" s="781"/>
      <c r="EFH11" s="781"/>
      <c r="EFI11" s="781"/>
      <c r="EFJ11" s="781"/>
      <c r="EFK11" s="781"/>
      <c r="EFL11" s="781"/>
      <c r="EFM11" s="781"/>
      <c r="EFN11" s="781"/>
      <c r="EFO11" s="781"/>
      <c r="EFP11" s="781"/>
      <c r="EFQ11" s="781"/>
      <c r="EFR11" s="781"/>
      <c r="EFS11" s="781"/>
      <c r="EFT11" s="781"/>
      <c r="EFU11" s="781"/>
      <c r="EFV11" s="781"/>
      <c r="EFW11" s="781"/>
      <c r="EFX11" s="781"/>
      <c r="EFY11" s="781"/>
      <c r="EFZ11" s="781"/>
      <c r="EGA11" s="781"/>
      <c r="EGB11" s="781"/>
      <c r="EGC11" s="781"/>
      <c r="EGD11" s="781"/>
      <c r="EGE11" s="781"/>
      <c r="EGF11" s="781"/>
      <c r="EGG11" s="781"/>
      <c r="EGH11" s="781"/>
      <c r="EGI11" s="781"/>
      <c r="EGJ11" s="781"/>
      <c r="EGK11" s="781"/>
      <c r="EGL11" s="781"/>
      <c r="EGM11" s="781"/>
      <c r="EGN11" s="781"/>
      <c r="EGO11" s="781"/>
      <c r="EGP11" s="781"/>
      <c r="EGQ11" s="781"/>
      <c r="EGR11" s="781"/>
      <c r="EGS11" s="781"/>
      <c r="EGT11" s="781"/>
      <c r="EGU11" s="781"/>
      <c r="EGV11" s="781"/>
      <c r="EGW11" s="781"/>
      <c r="EGX11" s="781"/>
      <c r="EGY11" s="781"/>
      <c r="EGZ11" s="781"/>
      <c r="EHA11" s="781"/>
      <c r="EHB11" s="781"/>
      <c r="EHC11" s="781"/>
      <c r="EHD11" s="781"/>
      <c r="EHE11" s="781"/>
      <c r="EHF11" s="781"/>
      <c r="EHG11" s="781"/>
      <c r="EHH11" s="781"/>
      <c r="EHI11" s="781"/>
      <c r="EHJ11" s="781"/>
      <c r="EHK11" s="781"/>
      <c r="EHL11" s="781"/>
      <c r="EHM11" s="781"/>
      <c r="EHN11" s="781"/>
      <c r="EHO11" s="781"/>
      <c r="EHP11" s="781"/>
      <c r="EHQ11" s="781"/>
      <c r="EHR11" s="781"/>
      <c r="EHS11" s="781"/>
      <c r="EHT11" s="781"/>
      <c r="EHU11" s="781"/>
      <c r="EHV11" s="781"/>
      <c r="EHW11" s="781"/>
      <c r="EHX11" s="781"/>
      <c r="EHY11" s="781"/>
      <c r="EHZ11" s="781"/>
      <c r="EIA11" s="781"/>
      <c r="EIB11" s="781"/>
      <c r="EIC11" s="781"/>
      <c r="EID11" s="781"/>
      <c r="EIE11" s="781"/>
      <c r="EIF11" s="781"/>
      <c r="EIG11" s="781"/>
      <c r="EIH11" s="781"/>
      <c r="EII11" s="781"/>
      <c r="EIJ11" s="781"/>
      <c r="EIK11" s="781"/>
      <c r="EIL11" s="781"/>
      <c r="EIM11" s="781"/>
      <c r="EIN11" s="781"/>
      <c r="EIO11" s="781"/>
      <c r="EIP11" s="781"/>
      <c r="EIQ11" s="781"/>
      <c r="EIR11" s="781"/>
      <c r="EIS11" s="781"/>
      <c r="EIT11" s="781"/>
      <c r="EIU11" s="781"/>
      <c r="EIV11" s="781"/>
      <c r="EIW11" s="781"/>
      <c r="EIX11" s="781"/>
      <c r="EIY11" s="781"/>
      <c r="EIZ11" s="781"/>
      <c r="EJA11" s="781"/>
      <c r="EJB11" s="781"/>
      <c r="EJC11" s="781"/>
      <c r="EJD11" s="781"/>
      <c r="EJE11" s="781"/>
      <c r="EJF11" s="781"/>
      <c r="EJG11" s="781"/>
      <c r="EJH11" s="781"/>
      <c r="EJI11" s="781"/>
      <c r="EJJ11" s="781"/>
      <c r="EJK11" s="781"/>
      <c r="EJL11" s="781"/>
      <c r="EJM11" s="781"/>
      <c r="EJN11" s="781"/>
      <c r="EJO11" s="781"/>
      <c r="EJP11" s="781"/>
      <c r="EJQ11" s="781"/>
      <c r="EJR11" s="781"/>
      <c r="EJS11" s="781"/>
      <c r="EJT11" s="781"/>
      <c r="EJU11" s="781"/>
      <c r="EJV11" s="781"/>
      <c r="EJW11" s="781"/>
      <c r="EJX11" s="781"/>
      <c r="EJY11" s="781"/>
      <c r="EJZ11" s="781"/>
      <c r="EKA11" s="781"/>
      <c r="EKB11" s="781"/>
      <c r="EKC11" s="781"/>
      <c r="EKD11" s="781"/>
      <c r="EKE11" s="781"/>
      <c r="EKF11" s="781"/>
      <c r="EKG11" s="781"/>
      <c r="EKH11" s="781"/>
      <c r="EKI11" s="781"/>
      <c r="EKJ11" s="781"/>
      <c r="EKK11" s="781"/>
      <c r="EKL11" s="781"/>
      <c r="EKM11" s="781"/>
      <c r="EKN11" s="781"/>
      <c r="EKO11" s="781"/>
      <c r="EKP11" s="781"/>
      <c r="EKQ11" s="781"/>
      <c r="EKR11" s="781"/>
      <c r="EKS11" s="781"/>
      <c r="EKT11" s="781"/>
      <c r="EKU11" s="781"/>
      <c r="EKV11" s="781"/>
      <c r="EKW11" s="781"/>
      <c r="EKX11" s="781"/>
      <c r="EKY11" s="781"/>
      <c r="EKZ11" s="781"/>
      <c r="ELA11" s="781"/>
      <c r="ELB11" s="781"/>
      <c r="ELC11" s="781"/>
      <c r="ELD11" s="781"/>
      <c r="ELE11" s="781"/>
      <c r="ELF11" s="781"/>
      <c r="ELG11" s="781"/>
      <c r="ELH11" s="781"/>
      <c r="ELI11" s="781"/>
      <c r="ELJ11" s="781"/>
      <c r="ELK11" s="781"/>
      <c r="ELL11" s="781"/>
      <c r="ELM11" s="781"/>
      <c r="ELN11" s="781"/>
      <c r="ELO11" s="781"/>
      <c r="ELP11" s="781"/>
      <c r="ELQ11" s="781"/>
      <c r="ELR11" s="781"/>
      <c r="ELS11" s="781"/>
      <c r="ELT11" s="781"/>
      <c r="ELU11" s="781"/>
      <c r="ELV11" s="781"/>
      <c r="ELW11" s="781"/>
      <c r="ELX11" s="781"/>
      <c r="ELY11" s="781"/>
      <c r="ELZ11" s="781"/>
      <c r="EMA11" s="781"/>
      <c r="EMB11" s="781"/>
      <c r="EMC11" s="781"/>
      <c r="EMD11" s="781"/>
      <c r="EME11" s="781"/>
      <c r="EMF11" s="781"/>
      <c r="EMG11" s="781"/>
      <c r="EMH11" s="781"/>
      <c r="EMI11" s="781"/>
      <c r="EMJ11" s="781"/>
      <c r="EMK11" s="781"/>
      <c r="EML11" s="781"/>
      <c r="EMM11" s="781"/>
      <c r="EMN11" s="781"/>
      <c r="EMO11" s="781"/>
      <c r="EMP11" s="781"/>
      <c r="EMQ11" s="781"/>
      <c r="EMR11" s="781"/>
      <c r="EMS11" s="781"/>
      <c r="EMT11" s="781"/>
      <c r="EMU11" s="781"/>
      <c r="EMV11" s="781"/>
      <c r="EMW11" s="781"/>
      <c r="EMX11" s="781"/>
      <c r="EMY11" s="781"/>
      <c r="EMZ11" s="781"/>
      <c r="ENA11" s="781"/>
      <c r="ENB11" s="781"/>
      <c r="ENC11" s="781"/>
      <c r="END11" s="781"/>
      <c r="ENE11" s="781"/>
      <c r="ENF11" s="781"/>
      <c r="ENG11" s="781"/>
      <c r="ENH11" s="781"/>
      <c r="ENI11" s="781"/>
      <c r="ENJ11" s="781"/>
      <c r="ENK11" s="781"/>
      <c r="ENL11" s="781"/>
      <c r="ENM11" s="781"/>
      <c r="ENN11" s="781"/>
      <c r="ENO11" s="781"/>
      <c r="ENP11" s="781"/>
      <c r="ENQ11" s="781"/>
      <c r="ENR11" s="781"/>
      <c r="ENS11" s="781"/>
      <c r="ENT11" s="781"/>
      <c r="ENU11" s="781"/>
      <c r="ENV11" s="781"/>
      <c r="ENW11" s="781"/>
      <c r="ENX11" s="781"/>
      <c r="ENY11" s="781"/>
      <c r="ENZ11" s="781"/>
      <c r="EOA11" s="781"/>
      <c r="EOB11" s="781"/>
      <c r="EOC11" s="781"/>
      <c r="EOD11" s="781"/>
      <c r="EOE11" s="781"/>
      <c r="EOF11" s="781"/>
      <c r="EOG11" s="781"/>
      <c r="EOH11" s="781"/>
      <c r="EOI11" s="781"/>
      <c r="EOJ11" s="781"/>
      <c r="EOK11" s="781"/>
      <c r="EOL11" s="781"/>
      <c r="EOM11" s="781"/>
      <c r="EON11" s="781"/>
      <c r="EOO11" s="781"/>
      <c r="EOP11" s="781"/>
      <c r="EOQ11" s="781"/>
      <c r="EOR11" s="781"/>
      <c r="EOS11" s="781"/>
      <c r="EOT11" s="781"/>
      <c r="EOU11" s="781"/>
      <c r="EOV11" s="781"/>
      <c r="EOW11" s="781"/>
      <c r="EOX11" s="781"/>
      <c r="EOY11" s="781"/>
      <c r="EOZ11" s="781"/>
      <c r="EPA11" s="781"/>
      <c r="EPB11" s="781"/>
      <c r="EPC11" s="781"/>
      <c r="EPD11" s="781"/>
      <c r="EPE11" s="781"/>
      <c r="EPF11" s="781"/>
      <c r="EPG11" s="781"/>
      <c r="EPH11" s="781"/>
      <c r="EPI11" s="781"/>
      <c r="EPJ11" s="781"/>
      <c r="EPK11" s="781"/>
      <c r="EPL11" s="781"/>
      <c r="EPM11" s="781"/>
      <c r="EPN11" s="781"/>
      <c r="EPO11" s="781"/>
      <c r="EPP11" s="781"/>
      <c r="EPQ11" s="781"/>
      <c r="EPR11" s="781"/>
      <c r="EPS11" s="781"/>
      <c r="EPT11" s="781"/>
      <c r="EPU11" s="781"/>
      <c r="EPV11" s="781"/>
      <c r="EPW11" s="781"/>
      <c r="EPX11" s="781"/>
      <c r="EPY11" s="781"/>
      <c r="EPZ11" s="781"/>
      <c r="EQA11" s="781"/>
      <c r="EQB11" s="781"/>
      <c r="EQC11" s="781"/>
      <c r="EQD11" s="781"/>
      <c r="EQE11" s="781"/>
      <c r="EQF11" s="781"/>
      <c r="EQG11" s="781"/>
      <c r="EQH11" s="781"/>
      <c r="EQI11" s="781"/>
      <c r="EQJ11" s="781"/>
      <c r="EQK11" s="781"/>
      <c r="EQL11" s="781"/>
      <c r="EQM11" s="781"/>
      <c r="EQN11" s="781"/>
      <c r="EQO11" s="781"/>
      <c r="EQP11" s="781"/>
      <c r="EQQ11" s="781"/>
      <c r="EQR11" s="781"/>
      <c r="EQS11" s="781"/>
      <c r="EQT11" s="781"/>
      <c r="EQU11" s="781"/>
      <c r="EQV11" s="781"/>
      <c r="EQW11" s="781"/>
      <c r="EQX11" s="781"/>
      <c r="EQY11" s="781"/>
      <c r="EQZ11" s="781"/>
      <c r="ERA11" s="781"/>
      <c r="ERB11" s="781"/>
      <c r="ERC11" s="781"/>
      <c r="ERD11" s="781"/>
      <c r="ERE11" s="781"/>
      <c r="ERF11" s="781"/>
      <c r="ERG11" s="781"/>
      <c r="ERH11" s="781"/>
      <c r="ERI11" s="781"/>
      <c r="ERJ11" s="781"/>
      <c r="ERK11" s="781"/>
      <c r="ERL11" s="781"/>
      <c r="ERM11" s="781"/>
      <c r="ERN11" s="781"/>
      <c r="ERO11" s="781"/>
      <c r="ERP11" s="781"/>
      <c r="ERQ11" s="781"/>
      <c r="ERR11" s="781"/>
      <c r="ERS11" s="781"/>
      <c r="ERT11" s="781"/>
      <c r="ERU11" s="781"/>
      <c r="ERV11" s="781"/>
      <c r="ERW11" s="781"/>
      <c r="ERX11" s="781"/>
      <c r="ERY11" s="781"/>
      <c r="ERZ11" s="781"/>
      <c r="ESA11" s="781"/>
      <c r="ESB11" s="781"/>
      <c r="ESC11" s="781"/>
      <c r="ESD11" s="781"/>
      <c r="ESE11" s="781"/>
      <c r="ESF11" s="781"/>
      <c r="ESG11" s="781"/>
      <c r="ESH11" s="781"/>
      <c r="ESI11" s="781"/>
      <c r="ESJ11" s="781"/>
      <c r="ESK11" s="781"/>
      <c r="ESL11" s="781"/>
      <c r="ESM11" s="781"/>
      <c r="ESN11" s="781"/>
      <c r="ESO11" s="781"/>
      <c r="ESP11" s="781"/>
      <c r="ESQ11" s="781"/>
      <c r="ESR11" s="781"/>
      <c r="ESS11" s="781"/>
      <c r="EST11" s="781"/>
      <c r="ESU11" s="781"/>
      <c r="ESV11" s="781"/>
      <c r="ESW11" s="781"/>
      <c r="ESX11" s="781"/>
      <c r="ESY11" s="781"/>
      <c r="ESZ11" s="781"/>
      <c r="ETA11" s="781"/>
      <c r="ETB11" s="781"/>
      <c r="ETC11" s="781"/>
      <c r="ETD11" s="781"/>
      <c r="ETE11" s="781"/>
      <c r="ETF11" s="781"/>
      <c r="ETG11" s="781"/>
      <c r="ETH11" s="781"/>
      <c r="ETI11" s="781"/>
      <c r="ETJ11" s="781"/>
      <c r="ETK11" s="781"/>
      <c r="ETL11" s="781"/>
      <c r="ETM11" s="781"/>
      <c r="ETN11" s="781"/>
      <c r="ETO11" s="781"/>
      <c r="ETP11" s="781"/>
      <c r="ETQ11" s="781"/>
      <c r="ETR11" s="781"/>
      <c r="ETS11" s="781"/>
      <c r="ETT11" s="781"/>
      <c r="ETU11" s="781"/>
      <c r="ETV11" s="781"/>
      <c r="ETW11" s="781"/>
      <c r="ETX11" s="781"/>
      <c r="ETY11" s="781"/>
      <c r="ETZ11" s="781"/>
      <c r="EUA11" s="781"/>
      <c r="EUB11" s="781"/>
      <c r="EUC11" s="781"/>
      <c r="EUD11" s="781"/>
      <c r="EUE11" s="781"/>
      <c r="EUF11" s="781"/>
      <c r="EUG11" s="781"/>
      <c r="EUH11" s="781"/>
      <c r="EUI11" s="781"/>
      <c r="EUJ11" s="781"/>
      <c r="EUK11" s="781"/>
      <c r="EUL11" s="781"/>
      <c r="EUM11" s="781"/>
      <c r="EUN11" s="781"/>
      <c r="EUO11" s="781"/>
      <c r="EUP11" s="781"/>
      <c r="EUQ11" s="781"/>
      <c r="EUR11" s="781"/>
      <c r="EUS11" s="781"/>
      <c r="EUT11" s="781"/>
      <c r="EUU11" s="781"/>
      <c r="EUV11" s="781"/>
      <c r="EUW11" s="781"/>
      <c r="EUX11" s="781"/>
      <c r="EUY11" s="781"/>
      <c r="EUZ11" s="781"/>
      <c r="EVA11" s="781"/>
      <c r="EVB11" s="781"/>
      <c r="EVC11" s="781"/>
      <c r="EVD11" s="781"/>
      <c r="EVE11" s="781"/>
      <c r="EVF11" s="781"/>
      <c r="EVG11" s="781"/>
      <c r="EVH11" s="781"/>
      <c r="EVI11" s="781"/>
      <c r="EVJ11" s="781"/>
      <c r="EVK11" s="781"/>
      <c r="EVL11" s="781"/>
      <c r="EVM11" s="781"/>
      <c r="EVN11" s="781"/>
      <c r="EVO11" s="781"/>
      <c r="EVP11" s="781"/>
      <c r="EVQ11" s="781"/>
      <c r="EVR11" s="781"/>
      <c r="EVS11" s="781"/>
      <c r="EVT11" s="781"/>
      <c r="EVU11" s="781"/>
      <c r="EVV11" s="781"/>
      <c r="EVW11" s="781"/>
      <c r="EVX11" s="781"/>
      <c r="EVY11" s="781"/>
      <c r="EVZ11" s="781"/>
      <c r="EWA11" s="781"/>
      <c r="EWB11" s="781"/>
      <c r="EWC11" s="781"/>
      <c r="EWD11" s="781"/>
      <c r="EWE11" s="781"/>
      <c r="EWF11" s="781"/>
      <c r="EWG11" s="781"/>
      <c r="EWH11" s="781"/>
      <c r="EWI11" s="781"/>
      <c r="EWJ11" s="781"/>
      <c r="EWK11" s="781"/>
      <c r="EWL11" s="781"/>
      <c r="EWM11" s="781"/>
      <c r="EWN11" s="781"/>
      <c r="EWO11" s="781"/>
      <c r="EWP11" s="781"/>
      <c r="EWQ11" s="781"/>
      <c r="EWR11" s="781"/>
      <c r="EWS11" s="781"/>
      <c r="EWT11" s="781"/>
      <c r="EWU11" s="781"/>
      <c r="EWV11" s="781"/>
      <c r="EWW11" s="781"/>
      <c r="EWX11" s="781"/>
      <c r="EWY11" s="781"/>
      <c r="EWZ11" s="781"/>
      <c r="EXA11" s="781"/>
      <c r="EXB11" s="781"/>
      <c r="EXC11" s="781"/>
      <c r="EXD11" s="781"/>
      <c r="EXE11" s="781"/>
      <c r="EXF11" s="781"/>
      <c r="EXG11" s="781"/>
      <c r="EXH11" s="781"/>
      <c r="EXI11" s="781"/>
      <c r="EXJ11" s="781"/>
      <c r="EXK11" s="781"/>
      <c r="EXL11" s="781"/>
      <c r="EXM11" s="781"/>
      <c r="EXN11" s="781"/>
      <c r="EXO11" s="781"/>
      <c r="EXP11" s="781"/>
      <c r="EXQ11" s="781"/>
      <c r="EXR11" s="781"/>
      <c r="EXS11" s="781"/>
      <c r="EXT11" s="781"/>
      <c r="EXU11" s="781"/>
      <c r="EXV11" s="781"/>
      <c r="EXW11" s="781"/>
      <c r="EXX11" s="781"/>
      <c r="EXY11" s="781"/>
      <c r="EXZ11" s="781"/>
      <c r="EYA11" s="781"/>
      <c r="EYB11" s="781"/>
      <c r="EYC11" s="781"/>
      <c r="EYD11" s="781"/>
      <c r="EYE11" s="781"/>
      <c r="EYF11" s="781"/>
      <c r="EYG11" s="781"/>
      <c r="EYH11" s="781"/>
      <c r="EYI11" s="781"/>
      <c r="EYJ11" s="781"/>
      <c r="EYK11" s="781"/>
      <c r="EYL11" s="781"/>
      <c r="EYM11" s="781"/>
      <c r="EYN11" s="781"/>
      <c r="EYO11" s="781"/>
      <c r="EYP11" s="781"/>
      <c r="EYQ11" s="781"/>
      <c r="EYR11" s="781"/>
      <c r="EYS11" s="781"/>
      <c r="EYT11" s="781"/>
      <c r="EYU11" s="781"/>
      <c r="EYV11" s="781"/>
      <c r="EYW11" s="781"/>
      <c r="EYX11" s="781"/>
      <c r="EYY11" s="781"/>
      <c r="EYZ11" s="781"/>
      <c r="EZA11" s="781"/>
      <c r="EZB11" s="781"/>
      <c r="EZC11" s="781"/>
      <c r="EZD11" s="781"/>
      <c r="EZE11" s="781"/>
      <c r="EZF11" s="781"/>
      <c r="EZG11" s="781"/>
      <c r="EZH11" s="781"/>
      <c r="EZI11" s="781"/>
      <c r="EZJ11" s="781"/>
      <c r="EZK11" s="781"/>
      <c r="EZL11" s="781"/>
      <c r="EZM11" s="781"/>
      <c r="EZN11" s="781"/>
      <c r="EZO11" s="781"/>
      <c r="EZP11" s="781"/>
      <c r="EZQ11" s="781"/>
      <c r="EZR11" s="781"/>
      <c r="EZS11" s="781"/>
      <c r="EZT11" s="781"/>
      <c r="EZU11" s="781"/>
      <c r="EZV11" s="781"/>
      <c r="EZW11" s="781"/>
      <c r="EZX11" s="781"/>
      <c r="EZY11" s="781"/>
      <c r="EZZ11" s="781"/>
      <c r="FAA11" s="781"/>
      <c r="FAB11" s="781"/>
      <c r="FAC11" s="781"/>
      <c r="FAD11" s="781"/>
      <c r="FAE11" s="781"/>
      <c r="FAF11" s="781"/>
      <c r="FAG11" s="781"/>
      <c r="FAH11" s="781"/>
      <c r="FAI11" s="781"/>
      <c r="FAJ11" s="781"/>
      <c r="FAK11" s="781"/>
      <c r="FAL11" s="781"/>
      <c r="FAM11" s="781"/>
      <c r="FAN11" s="781"/>
      <c r="FAO11" s="781"/>
      <c r="FAP11" s="781"/>
      <c r="FAQ11" s="781"/>
      <c r="FAR11" s="781"/>
      <c r="FAS11" s="781"/>
      <c r="FAT11" s="781"/>
      <c r="FAU11" s="781"/>
      <c r="FAV11" s="781"/>
      <c r="FAW11" s="781"/>
      <c r="FAX11" s="781"/>
      <c r="FAY11" s="781"/>
      <c r="FAZ11" s="781"/>
      <c r="FBA11" s="781"/>
      <c r="FBB11" s="781"/>
      <c r="FBC11" s="781"/>
      <c r="FBD11" s="781"/>
      <c r="FBE11" s="781"/>
      <c r="FBF11" s="781"/>
      <c r="FBG11" s="781"/>
      <c r="FBH11" s="781"/>
      <c r="FBI11" s="781"/>
      <c r="FBJ11" s="781"/>
      <c r="FBK11" s="781"/>
      <c r="FBL11" s="781"/>
      <c r="FBM11" s="781"/>
      <c r="FBN11" s="781"/>
      <c r="FBO11" s="781"/>
      <c r="FBP11" s="781"/>
      <c r="FBQ11" s="781"/>
      <c r="FBR11" s="781"/>
      <c r="FBS11" s="781"/>
      <c r="FBT11" s="781"/>
      <c r="FBU11" s="781"/>
      <c r="FBV11" s="781"/>
      <c r="FBW11" s="781"/>
      <c r="FBX11" s="781"/>
      <c r="FBY11" s="781"/>
      <c r="FBZ11" s="781"/>
      <c r="FCA11" s="781"/>
      <c r="FCB11" s="781"/>
      <c r="FCC11" s="781"/>
      <c r="FCD11" s="781"/>
      <c r="FCE11" s="781"/>
      <c r="FCF11" s="781"/>
      <c r="FCG11" s="781"/>
      <c r="FCH11" s="781"/>
      <c r="FCI11" s="781"/>
      <c r="FCJ11" s="781"/>
      <c r="FCK11" s="781"/>
      <c r="FCL11" s="781"/>
      <c r="FCM11" s="781"/>
      <c r="FCN11" s="781"/>
      <c r="FCO11" s="781"/>
      <c r="FCP11" s="781"/>
      <c r="FCQ11" s="781"/>
      <c r="FCR11" s="781"/>
      <c r="FCS11" s="781"/>
      <c r="FCT11" s="781"/>
      <c r="FCU11" s="781"/>
      <c r="FCV11" s="781"/>
      <c r="FCW11" s="781"/>
      <c r="FCX11" s="781"/>
      <c r="FCY11" s="781"/>
      <c r="FCZ11" s="781"/>
      <c r="FDA11" s="781"/>
      <c r="FDB11" s="781"/>
      <c r="FDC11" s="781"/>
      <c r="FDD11" s="781"/>
      <c r="FDE11" s="781"/>
      <c r="FDF11" s="781"/>
      <c r="FDG11" s="781"/>
      <c r="FDH11" s="781"/>
      <c r="FDI11" s="781"/>
      <c r="FDJ11" s="781"/>
      <c r="FDK11" s="781"/>
      <c r="FDL11" s="781"/>
      <c r="FDM11" s="781"/>
      <c r="FDN11" s="781"/>
      <c r="FDO11" s="781"/>
      <c r="FDP11" s="781"/>
      <c r="FDQ11" s="781"/>
      <c r="FDR11" s="781"/>
      <c r="FDS11" s="781"/>
      <c r="FDT11" s="781"/>
      <c r="FDU11" s="781"/>
      <c r="FDV11" s="781"/>
      <c r="FDW11" s="781"/>
      <c r="FDX11" s="781"/>
      <c r="FDY11" s="781"/>
      <c r="FDZ11" s="781"/>
      <c r="FEA11" s="781"/>
      <c r="FEB11" s="781"/>
      <c r="FEC11" s="781"/>
      <c r="FED11" s="781"/>
      <c r="FEE11" s="781"/>
      <c r="FEF11" s="781"/>
      <c r="FEG11" s="781"/>
      <c r="FEH11" s="781"/>
      <c r="FEI11" s="781"/>
      <c r="FEJ11" s="781"/>
      <c r="FEK11" s="781"/>
      <c r="FEL11" s="781"/>
      <c r="FEM11" s="781"/>
      <c r="FEN11" s="781"/>
      <c r="FEO11" s="781"/>
      <c r="FEP11" s="781"/>
      <c r="FEQ11" s="781"/>
      <c r="FER11" s="781"/>
      <c r="FES11" s="781"/>
      <c r="FET11" s="781"/>
      <c r="FEU11" s="781"/>
      <c r="FEV11" s="781"/>
      <c r="FEW11" s="781"/>
      <c r="FEX11" s="781"/>
      <c r="FEY11" s="781"/>
      <c r="FEZ11" s="781"/>
      <c r="FFA11" s="781"/>
      <c r="FFB11" s="781"/>
      <c r="FFC11" s="781"/>
      <c r="FFD11" s="781"/>
      <c r="FFE11" s="781"/>
      <c r="FFF11" s="781"/>
      <c r="FFG11" s="781"/>
      <c r="FFH11" s="781"/>
      <c r="FFI11" s="781"/>
      <c r="FFJ11" s="781"/>
      <c r="FFK11" s="781"/>
      <c r="FFL11" s="781"/>
      <c r="FFM11" s="781"/>
      <c r="FFN11" s="781"/>
      <c r="FFO11" s="781"/>
      <c r="FFP11" s="781"/>
      <c r="FFQ11" s="781"/>
      <c r="FFR11" s="781"/>
      <c r="FFS11" s="781"/>
      <c r="FFT11" s="781"/>
      <c r="FFU11" s="781"/>
      <c r="FFV11" s="781"/>
      <c r="FFW11" s="781"/>
      <c r="FFX11" s="781"/>
      <c r="FFY11" s="781"/>
      <c r="FFZ11" s="781"/>
      <c r="FGA11" s="781"/>
      <c r="FGB11" s="781"/>
      <c r="FGC11" s="781"/>
      <c r="FGD11" s="781"/>
      <c r="FGE11" s="781"/>
      <c r="FGF11" s="781"/>
      <c r="FGG11" s="781"/>
      <c r="FGH11" s="781"/>
      <c r="FGI11" s="781"/>
      <c r="FGJ11" s="781"/>
      <c r="FGK11" s="781"/>
      <c r="FGL11" s="781"/>
      <c r="FGM11" s="781"/>
      <c r="FGN11" s="781"/>
      <c r="FGO11" s="781"/>
      <c r="FGP11" s="781"/>
      <c r="FGQ11" s="781"/>
      <c r="FGR11" s="781"/>
      <c r="FGS11" s="781"/>
      <c r="FGT11" s="781"/>
      <c r="FGU11" s="781"/>
      <c r="FGV11" s="781"/>
      <c r="FGW11" s="781"/>
      <c r="FGX11" s="781"/>
      <c r="FGY11" s="781"/>
      <c r="FGZ11" s="781"/>
      <c r="FHA11" s="781"/>
      <c r="FHB11" s="781"/>
      <c r="FHC11" s="781"/>
      <c r="FHD11" s="781"/>
      <c r="FHE11" s="781"/>
      <c r="FHF11" s="781"/>
      <c r="FHG11" s="781"/>
      <c r="FHH11" s="781"/>
      <c r="FHI11" s="781"/>
      <c r="FHJ11" s="781"/>
      <c r="FHK11" s="781"/>
      <c r="FHL11" s="781"/>
      <c r="FHM11" s="781"/>
      <c r="FHN11" s="781"/>
      <c r="FHO11" s="781"/>
      <c r="FHP11" s="781"/>
      <c r="FHQ11" s="781"/>
      <c r="FHR11" s="781"/>
      <c r="FHS11" s="781"/>
      <c r="FHT11" s="781"/>
      <c r="FHU11" s="781"/>
      <c r="FHV11" s="781"/>
      <c r="FHW11" s="781"/>
      <c r="FHX11" s="781"/>
      <c r="FHY11" s="781"/>
      <c r="FHZ11" s="781"/>
      <c r="FIA11" s="781"/>
      <c r="FIB11" s="781"/>
      <c r="FIC11" s="781"/>
      <c r="FID11" s="781"/>
      <c r="FIE11" s="781"/>
      <c r="FIF11" s="781"/>
      <c r="FIG11" s="781"/>
      <c r="FIH11" s="781"/>
      <c r="FII11" s="781"/>
      <c r="FIJ11" s="781"/>
      <c r="FIK11" s="781"/>
      <c r="FIL11" s="781"/>
      <c r="FIM11" s="781"/>
      <c r="FIN11" s="781"/>
      <c r="FIO11" s="781"/>
      <c r="FIP11" s="781"/>
      <c r="FIQ11" s="781"/>
      <c r="FIR11" s="781"/>
      <c r="FIS11" s="781"/>
      <c r="FIT11" s="781"/>
      <c r="FIU11" s="781"/>
      <c r="FIV11" s="781"/>
      <c r="FIW11" s="781"/>
      <c r="FIX11" s="781"/>
      <c r="FIY11" s="781"/>
      <c r="FIZ11" s="781"/>
      <c r="FJA11" s="781"/>
      <c r="FJB11" s="781"/>
      <c r="FJC11" s="781"/>
      <c r="FJD11" s="781"/>
      <c r="FJE11" s="781"/>
      <c r="FJF11" s="781"/>
      <c r="FJG11" s="781"/>
      <c r="FJH11" s="781"/>
      <c r="FJI11" s="781"/>
      <c r="FJJ11" s="781"/>
      <c r="FJK11" s="781"/>
      <c r="FJL11" s="781"/>
      <c r="FJM11" s="781"/>
      <c r="FJN11" s="781"/>
      <c r="FJO11" s="781"/>
      <c r="FJP11" s="781"/>
      <c r="FJQ11" s="781"/>
      <c r="FJR11" s="781"/>
      <c r="FJS11" s="781"/>
      <c r="FJT11" s="781"/>
      <c r="FJU11" s="781"/>
      <c r="FJV11" s="781"/>
      <c r="FJW11" s="781"/>
      <c r="FJX11" s="781"/>
      <c r="FJY11" s="781"/>
      <c r="FJZ11" s="781"/>
      <c r="FKA11" s="781"/>
      <c r="FKB11" s="781"/>
      <c r="FKC11" s="781"/>
      <c r="FKD11" s="781"/>
      <c r="FKE11" s="781"/>
      <c r="FKF11" s="781"/>
      <c r="FKG11" s="781"/>
      <c r="FKH11" s="781"/>
      <c r="FKI11" s="781"/>
      <c r="FKJ11" s="781"/>
      <c r="FKK11" s="781"/>
      <c r="FKL11" s="781"/>
      <c r="FKM11" s="781"/>
      <c r="FKN11" s="781"/>
      <c r="FKO11" s="781"/>
      <c r="FKP11" s="781"/>
      <c r="FKQ11" s="781"/>
      <c r="FKR11" s="781"/>
      <c r="FKS11" s="781"/>
      <c r="FKT11" s="781"/>
      <c r="FKU11" s="781"/>
      <c r="FKV11" s="781"/>
      <c r="FKW11" s="781"/>
      <c r="FKX11" s="781"/>
      <c r="FKY11" s="781"/>
      <c r="FKZ11" s="781"/>
      <c r="FLA11" s="781"/>
      <c r="FLB11" s="781"/>
      <c r="FLC11" s="781"/>
      <c r="FLD11" s="781"/>
      <c r="FLE11" s="781"/>
      <c r="FLF11" s="781"/>
      <c r="FLG11" s="781"/>
      <c r="FLH11" s="781"/>
      <c r="FLI11" s="781"/>
      <c r="FLJ11" s="781"/>
      <c r="FLK11" s="781"/>
      <c r="FLL11" s="781"/>
      <c r="FLM11" s="781"/>
      <c r="FLN11" s="781"/>
      <c r="FLO11" s="781"/>
      <c r="FLP11" s="781"/>
      <c r="FLQ11" s="781"/>
      <c r="FLR11" s="781"/>
      <c r="FLS11" s="781"/>
      <c r="FLT11" s="781"/>
      <c r="FLU11" s="781"/>
      <c r="FLV11" s="781"/>
      <c r="FLW11" s="781"/>
      <c r="FLX11" s="781"/>
      <c r="FLY11" s="781"/>
      <c r="FLZ11" s="781"/>
      <c r="FMA11" s="781"/>
      <c r="FMB11" s="781"/>
      <c r="FMC11" s="781"/>
      <c r="FMD11" s="781"/>
      <c r="FME11" s="781"/>
      <c r="FMF11" s="781"/>
      <c r="FMG11" s="781"/>
      <c r="FMH11" s="781"/>
      <c r="FMI11" s="781"/>
      <c r="FMJ11" s="781"/>
      <c r="FMK11" s="781"/>
      <c r="FML11" s="781"/>
      <c r="FMM11" s="781"/>
      <c r="FMN11" s="781"/>
      <c r="FMO11" s="781"/>
      <c r="FMP11" s="781"/>
      <c r="FMQ11" s="781"/>
      <c r="FMR11" s="781"/>
      <c r="FMS11" s="781"/>
      <c r="FMT11" s="781"/>
      <c r="FMU11" s="781"/>
      <c r="FMV11" s="781"/>
      <c r="FMW11" s="781"/>
      <c r="FMX11" s="781"/>
      <c r="FMY11" s="781"/>
      <c r="FMZ11" s="781"/>
      <c r="FNA11" s="781"/>
      <c r="FNB11" s="781"/>
      <c r="FNC11" s="781"/>
      <c r="FND11" s="781"/>
      <c r="FNE11" s="781"/>
      <c r="FNF11" s="781"/>
      <c r="FNG11" s="781"/>
      <c r="FNH11" s="781"/>
      <c r="FNI11" s="781"/>
      <c r="FNJ11" s="781"/>
      <c r="FNK11" s="781"/>
      <c r="FNL11" s="781"/>
      <c r="FNM11" s="781"/>
      <c r="FNN11" s="781"/>
      <c r="FNO11" s="781"/>
      <c r="FNP11" s="781"/>
      <c r="FNQ11" s="781"/>
      <c r="FNR11" s="781"/>
      <c r="FNS11" s="781"/>
      <c r="FNT11" s="781"/>
      <c r="FNU11" s="781"/>
      <c r="FNV11" s="781"/>
      <c r="FNW11" s="781"/>
      <c r="FNX11" s="781"/>
      <c r="FNY11" s="781"/>
      <c r="FNZ11" s="781"/>
      <c r="FOA11" s="781"/>
      <c r="FOB11" s="781"/>
      <c r="FOC11" s="781"/>
      <c r="FOD11" s="781"/>
      <c r="FOE11" s="781"/>
      <c r="FOF11" s="781"/>
      <c r="FOG11" s="781"/>
      <c r="FOH11" s="781"/>
      <c r="FOI11" s="781"/>
      <c r="FOJ11" s="781"/>
      <c r="FOK11" s="781"/>
      <c r="FOL11" s="781"/>
      <c r="FOM11" s="781"/>
      <c r="FON11" s="781"/>
      <c r="FOO11" s="781"/>
      <c r="FOP11" s="781"/>
      <c r="FOQ11" s="781"/>
      <c r="FOR11" s="781"/>
      <c r="FOS11" s="781"/>
      <c r="FOT11" s="781"/>
      <c r="FOU11" s="781"/>
      <c r="FOV11" s="781"/>
      <c r="FOW11" s="781"/>
      <c r="FOX11" s="781"/>
      <c r="FOY11" s="781"/>
      <c r="FOZ11" s="781"/>
      <c r="FPA11" s="781"/>
      <c r="FPB11" s="781"/>
      <c r="FPC11" s="781"/>
      <c r="FPD11" s="781"/>
      <c r="FPE11" s="781"/>
      <c r="FPF11" s="781"/>
      <c r="FPG11" s="781"/>
      <c r="FPH11" s="781"/>
      <c r="FPI11" s="781"/>
      <c r="FPJ11" s="781"/>
      <c r="FPK11" s="781"/>
      <c r="FPL11" s="781"/>
      <c r="FPM11" s="781"/>
      <c r="FPN11" s="781"/>
      <c r="FPO11" s="781"/>
      <c r="FPP11" s="781"/>
      <c r="FPQ11" s="781"/>
      <c r="FPR11" s="781"/>
      <c r="FPS11" s="781"/>
      <c r="FPT11" s="781"/>
      <c r="FPU11" s="781"/>
      <c r="FPV11" s="781"/>
      <c r="FPW11" s="781"/>
      <c r="FPX11" s="781"/>
      <c r="FPY11" s="781"/>
      <c r="FPZ11" s="781"/>
      <c r="FQA11" s="781"/>
      <c r="FQB11" s="781"/>
      <c r="FQC11" s="781"/>
      <c r="FQD11" s="781"/>
      <c r="FQE11" s="781"/>
      <c r="FQF11" s="781"/>
      <c r="FQG11" s="781"/>
      <c r="FQH11" s="781"/>
      <c r="FQI11" s="781"/>
      <c r="FQJ11" s="781"/>
      <c r="FQK11" s="781"/>
      <c r="FQL11" s="781"/>
      <c r="FQM11" s="781"/>
      <c r="FQN11" s="781"/>
      <c r="FQO11" s="781"/>
      <c r="FQP11" s="781"/>
      <c r="FQQ11" s="781"/>
      <c r="FQR11" s="781"/>
      <c r="FQS11" s="781"/>
      <c r="FQT11" s="781"/>
      <c r="FQU11" s="781"/>
      <c r="FQV11" s="781"/>
      <c r="FQW11" s="781"/>
      <c r="FQX11" s="781"/>
      <c r="FQY11" s="781"/>
      <c r="FQZ11" s="781"/>
      <c r="FRA11" s="781"/>
      <c r="FRB11" s="781"/>
      <c r="FRC11" s="781"/>
      <c r="FRD11" s="781"/>
      <c r="FRE11" s="781"/>
      <c r="FRF11" s="781"/>
      <c r="FRG11" s="781"/>
      <c r="FRH11" s="781"/>
      <c r="FRI11" s="781"/>
      <c r="FRJ11" s="781"/>
      <c r="FRK11" s="781"/>
      <c r="FRL11" s="781"/>
      <c r="FRM11" s="781"/>
      <c r="FRN11" s="781"/>
      <c r="FRO11" s="781"/>
      <c r="FRP11" s="781"/>
      <c r="FRQ11" s="781"/>
      <c r="FRR11" s="781"/>
      <c r="FRS11" s="781"/>
      <c r="FRT11" s="781"/>
      <c r="FRU11" s="781"/>
      <c r="FRV11" s="781"/>
      <c r="FRW11" s="781"/>
      <c r="FRX11" s="781"/>
      <c r="FRY11" s="781"/>
      <c r="FRZ11" s="781"/>
      <c r="FSA11" s="781"/>
      <c r="FSB11" s="781"/>
      <c r="FSC11" s="781"/>
      <c r="FSD11" s="781"/>
      <c r="FSE11" s="781"/>
      <c r="FSF11" s="781"/>
      <c r="FSG11" s="781"/>
      <c r="FSH11" s="781"/>
      <c r="FSI11" s="781"/>
      <c r="FSJ11" s="781"/>
      <c r="FSK11" s="781"/>
      <c r="FSL11" s="781"/>
      <c r="FSM11" s="781"/>
      <c r="FSN11" s="781"/>
      <c r="FSO11" s="781"/>
      <c r="FSP11" s="781"/>
      <c r="FSQ11" s="781"/>
      <c r="FSR11" s="781"/>
      <c r="FSS11" s="781"/>
      <c r="FST11" s="781"/>
      <c r="FSU11" s="781"/>
      <c r="FSV11" s="781"/>
      <c r="FSW11" s="781"/>
      <c r="FSX11" s="781"/>
      <c r="FSY11" s="781"/>
      <c r="FSZ11" s="781"/>
      <c r="FTA11" s="781"/>
      <c r="FTB11" s="781"/>
      <c r="FTC11" s="781"/>
      <c r="FTD11" s="781"/>
      <c r="FTE11" s="781"/>
      <c r="FTF11" s="781"/>
      <c r="FTG11" s="781"/>
      <c r="FTH11" s="781"/>
      <c r="FTI11" s="781"/>
      <c r="FTJ11" s="781"/>
      <c r="FTK11" s="781"/>
      <c r="FTL11" s="781"/>
      <c r="FTM11" s="781"/>
      <c r="FTN11" s="781"/>
      <c r="FTO11" s="781"/>
      <c r="FTP11" s="781"/>
      <c r="FTQ11" s="781"/>
      <c r="FTR11" s="781"/>
      <c r="FTS11" s="781"/>
      <c r="FTT11" s="781"/>
      <c r="FTU11" s="781"/>
      <c r="FTV11" s="781"/>
      <c r="FTW11" s="781"/>
      <c r="FTX11" s="781"/>
      <c r="FTY11" s="781"/>
      <c r="FTZ11" s="781"/>
      <c r="FUA11" s="781"/>
      <c r="FUB11" s="781"/>
      <c r="FUC11" s="781"/>
      <c r="FUD11" s="781"/>
      <c r="FUE11" s="781"/>
      <c r="FUF11" s="781"/>
      <c r="FUG11" s="781"/>
      <c r="FUH11" s="781"/>
      <c r="FUI11" s="781"/>
      <c r="FUJ11" s="781"/>
      <c r="FUK11" s="781"/>
      <c r="FUL11" s="781"/>
      <c r="FUM11" s="781"/>
      <c r="FUN11" s="781"/>
      <c r="FUO11" s="781"/>
      <c r="FUP11" s="781"/>
      <c r="FUQ11" s="781"/>
      <c r="FUR11" s="781"/>
      <c r="FUS11" s="781"/>
      <c r="FUT11" s="781"/>
      <c r="FUU11" s="781"/>
      <c r="FUV11" s="781"/>
      <c r="FUW11" s="781"/>
      <c r="FUX11" s="781"/>
      <c r="FUY11" s="781"/>
      <c r="FUZ11" s="781"/>
      <c r="FVA11" s="781"/>
      <c r="FVB11" s="781"/>
      <c r="FVC11" s="781"/>
      <c r="FVD11" s="781"/>
      <c r="FVE11" s="781"/>
      <c r="FVF11" s="781"/>
      <c r="FVG11" s="781"/>
      <c r="FVH11" s="781"/>
      <c r="FVI11" s="781"/>
      <c r="FVJ11" s="781"/>
      <c r="FVK11" s="781"/>
      <c r="FVL11" s="781"/>
      <c r="FVM11" s="781"/>
      <c r="FVN11" s="781"/>
      <c r="FVO11" s="781"/>
      <c r="FVP11" s="781"/>
      <c r="FVQ11" s="781"/>
      <c r="FVR11" s="781"/>
      <c r="FVS11" s="781"/>
      <c r="FVT11" s="781"/>
      <c r="FVU11" s="781"/>
      <c r="FVV11" s="781"/>
      <c r="FVW11" s="781"/>
      <c r="FVX11" s="781"/>
      <c r="FVY11" s="781"/>
      <c r="FVZ11" s="781"/>
      <c r="FWA11" s="781"/>
      <c r="FWB11" s="781"/>
      <c r="FWC11" s="781"/>
      <c r="FWD11" s="781"/>
      <c r="FWE11" s="781"/>
      <c r="FWF11" s="781"/>
      <c r="FWG11" s="781"/>
      <c r="FWH11" s="781"/>
      <c r="FWI11" s="781"/>
      <c r="FWJ11" s="781"/>
      <c r="FWK11" s="781"/>
      <c r="FWL11" s="781"/>
      <c r="FWM11" s="781"/>
      <c r="FWN11" s="781"/>
      <c r="FWO11" s="781"/>
      <c r="FWP11" s="781"/>
      <c r="FWQ11" s="781"/>
      <c r="FWR11" s="781"/>
      <c r="FWS11" s="781"/>
      <c r="FWT11" s="781"/>
      <c r="FWU11" s="781"/>
      <c r="FWV11" s="781"/>
      <c r="FWW11" s="781"/>
      <c r="FWX11" s="781"/>
      <c r="FWY11" s="781"/>
      <c r="FWZ11" s="781"/>
      <c r="FXA11" s="781"/>
      <c r="FXB11" s="781"/>
      <c r="FXC11" s="781"/>
      <c r="FXD11" s="781"/>
      <c r="FXE11" s="781"/>
      <c r="FXF11" s="781"/>
      <c r="FXG11" s="781"/>
      <c r="FXH11" s="781"/>
      <c r="FXI11" s="781"/>
      <c r="FXJ11" s="781"/>
      <c r="FXK11" s="781"/>
      <c r="FXL11" s="781"/>
      <c r="FXM11" s="781"/>
      <c r="FXN11" s="781"/>
      <c r="FXO11" s="781"/>
      <c r="FXP11" s="781"/>
      <c r="FXQ11" s="781"/>
      <c r="FXR11" s="781"/>
      <c r="FXS11" s="781"/>
      <c r="FXT11" s="781"/>
      <c r="FXU11" s="781"/>
      <c r="FXV11" s="781"/>
      <c r="FXW11" s="781"/>
      <c r="FXX11" s="781"/>
      <c r="FXY11" s="781"/>
      <c r="FXZ11" s="781"/>
      <c r="FYA11" s="781"/>
      <c r="FYB11" s="781"/>
      <c r="FYC11" s="781"/>
      <c r="FYD11" s="781"/>
      <c r="FYE11" s="781"/>
      <c r="FYF11" s="781"/>
      <c r="FYG11" s="781"/>
      <c r="FYH11" s="781"/>
      <c r="FYI11" s="781"/>
      <c r="FYJ11" s="781"/>
      <c r="FYK11" s="781"/>
      <c r="FYL11" s="781"/>
      <c r="FYM11" s="781"/>
      <c r="FYN11" s="781"/>
      <c r="FYO11" s="781"/>
      <c r="FYP11" s="781"/>
      <c r="FYQ11" s="781"/>
      <c r="FYR11" s="781"/>
      <c r="FYS11" s="781"/>
      <c r="FYT11" s="781"/>
      <c r="FYU11" s="781"/>
      <c r="FYV11" s="781"/>
      <c r="FYW11" s="781"/>
      <c r="FYX11" s="781"/>
      <c r="FYY11" s="781"/>
      <c r="FYZ11" s="781"/>
      <c r="FZA11" s="781"/>
      <c r="FZB11" s="781"/>
      <c r="FZC11" s="781"/>
      <c r="FZD11" s="781"/>
      <c r="FZE11" s="781"/>
      <c r="FZF11" s="781"/>
      <c r="FZG11" s="781"/>
      <c r="FZH11" s="781"/>
      <c r="FZI11" s="781"/>
      <c r="FZJ11" s="781"/>
      <c r="FZK11" s="781"/>
      <c r="FZL11" s="781"/>
      <c r="FZM11" s="781"/>
      <c r="FZN11" s="781"/>
      <c r="FZO11" s="781"/>
      <c r="FZP11" s="781"/>
      <c r="FZQ11" s="781"/>
      <c r="FZR11" s="781"/>
      <c r="FZS11" s="781"/>
      <c r="FZT11" s="781"/>
      <c r="FZU11" s="781"/>
      <c r="FZV11" s="781"/>
      <c r="FZW11" s="781"/>
      <c r="FZX11" s="781"/>
      <c r="FZY11" s="781"/>
      <c r="FZZ11" s="781"/>
      <c r="GAA11" s="781"/>
      <c r="GAB11" s="781"/>
      <c r="GAC11" s="781"/>
      <c r="GAD11" s="781"/>
      <c r="GAE11" s="781"/>
      <c r="GAF11" s="781"/>
      <c r="GAG11" s="781"/>
      <c r="GAH11" s="781"/>
      <c r="GAI11" s="781"/>
      <c r="GAJ11" s="781"/>
      <c r="GAK11" s="781"/>
      <c r="GAL11" s="781"/>
      <c r="GAM11" s="781"/>
      <c r="GAN11" s="781"/>
      <c r="GAO11" s="781"/>
      <c r="GAP11" s="781"/>
      <c r="GAQ11" s="781"/>
      <c r="GAR11" s="781"/>
      <c r="GAS11" s="781"/>
      <c r="GAT11" s="781"/>
      <c r="GAU11" s="781"/>
      <c r="GAV11" s="781"/>
      <c r="GAW11" s="781"/>
      <c r="GAX11" s="781"/>
      <c r="GAY11" s="781"/>
      <c r="GAZ11" s="781"/>
      <c r="GBA11" s="781"/>
      <c r="GBB11" s="781"/>
      <c r="GBC11" s="781"/>
      <c r="GBD11" s="781"/>
      <c r="GBE11" s="781"/>
      <c r="GBF11" s="781"/>
      <c r="GBG11" s="781"/>
      <c r="GBH11" s="781"/>
      <c r="GBI11" s="781"/>
      <c r="GBJ11" s="781"/>
      <c r="GBK11" s="781"/>
      <c r="GBL11" s="781"/>
      <c r="GBM11" s="781"/>
      <c r="GBN11" s="781"/>
      <c r="GBO11" s="781"/>
      <c r="GBP11" s="781"/>
      <c r="GBQ11" s="781"/>
      <c r="GBR11" s="781"/>
      <c r="GBS11" s="781"/>
      <c r="GBT11" s="781"/>
      <c r="GBU11" s="781"/>
      <c r="GBV11" s="781"/>
      <c r="GBW11" s="781"/>
      <c r="GBX11" s="781"/>
      <c r="GBY11" s="781"/>
      <c r="GBZ11" s="781"/>
      <c r="GCA11" s="781"/>
      <c r="GCB11" s="781"/>
      <c r="GCC11" s="781"/>
      <c r="GCD11" s="781"/>
      <c r="GCE11" s="781"/>
      <c r="GCF11" s="781"/>
      <c r="GCG11" s="781"/>
      <c r="GCH11" s="781"/>
      <c r="GCI11" s="781"/>
      <c r="GCJ11" s="781"/>
      <c r="GCK11" s="781"/>
      <c r="GCL11" s="781"/>
      <c r="GCM11" s="781"/>
      <c r="GCN11" s="781"/>
      <c r="GCO11" s="781"/>
      <c r="GCP11" s="781"/>
      <c r="GCQ11" s="781"/>
      <c r="GCR11" s="781"/>
      <c r="GCS11" s="781"/>
      <c r="GCT11" s="781"/>
      <c r="GCU11" s="781"/>
      <c r="GCV11" s="781"/>
      <c r="GCW11" s="781"/>
      <c r="GCX11" s="781"/>
      <c r="GCY11" s="781"/>
      <c r="GCZ11" s="781"/>
      <c r="GDA11" s="781"/>
      <c r="GDB11" s="781"/>
      <c r="GDC11" s="781"/>
      <c r="GDD11" s="781"/>
      <c r="GDE11" s="781"/>
      <c r="GDF11" s="781"/>
      <c r="GDG11" s="781"/>
      <c r="GDH11" s="781"/>
      <c r="GDI11" s="781"/>
      <c r="GDJ11" s="781"/>
      <c r="GDK11" s="781"/>
      <c r="GDL11" s="781"/>
      <c r="GDM11" s="781"/>
      <c r="GDN11" s="781"/>
      <c r="GDO11" s="781"/>
      <c r="GDP11" s="781"/>
      <c r="GDQ11" s="781"/>
      <c r="GDR11" s="781"/>
      <c r="GDS11" s="781"/>
      <c r="GDT11" s="781"/>
      <c r="GDU11" s="781"/>
      <c r="GDV11" s="781"/>
      <c r="GDW11" s="781"/>
      <c r="GDX11" s="781"/>
      <c r="GDY11" s="781"/>
      <c r="GDZ11" s="781"/>
      <c r="GEA11" s="781"/>
      <c r="GEB11" s="781"/>
      <c r="GEC11" s="781"/>
      <c r="GED11" s="781"/>
      <c r="GEE11" s="781"/>
      <c r="GEF11" s="781"/>
      <c r="GEG11" s="781"/>
      <c r="GEH11" s="781"/>
      <c r="GEI11" s="781"/>
      <c r="GEJ11" s="781"/>
      <c r="GEK11" s="781"/>
      <c r="GEL11" s="781"/>
      <c r="GEM11" s="781"/>
      <c r="GEN11" s="781"/>
      <c r="GEO11" s="781"/>
      <c r="GEP11" s="781"/>
      <c r="GEQ11" s="781"/>
      <c r="GER11" s="781"/>
      <c r="GES11" s="781"/>
      <c r="GET11" s="781"/>
      <c r="GEU11" s="781"/>
      <c r="GEV11" s="781"/>
      <c r="GEW11" s="781"/>
      <c r="GEX11" s="781"/>
      <c r="GEY11" s="781"/>
      <c r="GEZ11" s="781"/>
      <c r="GFA11" s="781"/>
      <c r="GFB11" s="781"/>
      <c r="GFC11" s="781"/>
      <c r="GFD11" s="781"/>
      <c r="GFE11" s="781"/>
      <c r="GFF11" s="781"/>
      <c r="GFG11" s="781"/>
      <c r="GFH11" s="781"/>
      <c r="GFI11" s="781"/>
      <c r="GFJ11" s="781"/>
      <c r="GFK11" s="781"/>
      <c r="GFL11" s="781"/>
      <c r="GFM11" s="781"/>
      <c r="GFN11" s="781"/>
      <c r="GFO11" s="781"/>
      <c r="GFP11" s="781"/>
      <c r="GFQ11" s="781"/>
      <c r="GFR11" s="781"/>
      <c r="GFS11" s="781"/>
      <c r="GFT11" s="781"/>
      <c r="GFU11" s="781"/>
      <c r="GFV11" s="781"/>
      <c r="GFW11" s="781"/>
      <c r="GFX11" s="781"/>
      <c r="GFY11" s="781"/>
      <c r="GFZ11" s="781"/>
      <c r="GGA11" s="781"/>
      <c r="GGB11" s="781"/>
      <c r="GGC11" s="781"/>
      <c r="GGD11" s="781"/>
      <c r="GGE11" s="781"/>
      <c r="GGF11" s="781"/>
      <c r="GGG11" s="781"/>
      <c r="GGH11" s="781"/>
      <c r="GGI11" s="781"/>
      <c r="GGJ11" s="781"/>
      <c r="GGK11" s="781"/>
      <c r="GGL11" s="781"/>
      <c r="GGM11" s="781"/>
      <c r="GGN11" s="781"/>
      <c r="GGO11" s="781"/>
      <c r="GGP11" s="781"/>
      <c r="GGQ11" s="781"/>
      <c r="GGR11" s="781"/>
      <c r="GGS11" s="781"/>
      <c r="GGT11" s="781"/>
      <c r="GGU11" s="781"/>
      <c r="GGV11" s="781"/>
      <c r="GGW11" s="781"/>
      <c r="GGX11" s="781"/>
      <c r="GGY11" s="781"/>
      <c r="GGZ11" s="781"/>
      <c r="GHA11" s="781"/>
      <c r="GHB11" s="781"/>
      <c r="GHC11" s="781"/>
      <c r="GHD11" s="781"/>
      <c r="GHE11" s="781"/>
      <c r="GHF11" s="781"/>
      <c r="GHG11" s="781"/>
      <c r="GHH11" s="781"/>
      <c r="GHI11" s="781"/>
      <c r="GHJ11" s="781"/>
      <c r="GHK11" s="781"/>
      <c r="GHL11" s="781"/>
      <c r="GHM11" s="781"/>
      <c r="GHN11" s="781"/>
      <c r="GHO11" s="781"/>
      <c r="GHP11" s="781"/>
      <c r="GHQ11" s="781"/>
      <c r="GHR11" s="781"/>
      <c r="GHS11" s="781"/>
      <c r="GHT11" s="781"/>
      <c r="GHU11" s="781"/>
      <c r="GHV11" s="781"/>
      <c r="GHW11" s="781"/>
      <c r="GHX11" s="781"/>
      <c r="GHY11" s="781"/>
      <c r="GHZ11" s="781"/>
      <c r="GIA11" s="781"/>
      <c r="GIB11" s="781"/>
      <c r="GIC11" s="781"/>
      <c r="GID11" s="781"/>
      <c r="GIE11" s="781"/>
      <c r="GIF11" s="781"/>
      <c r="GIG11" s="781"/>
      <c r="GIH11" s="781"/>
      <c r="GII11" s="781"/>
      <c r="GIJ11" s="781"/>
      <c r="GIK11" s="781"/>
      <c r="GIL11" s="781"/>
      <c r="GIM11" s="781"/>
      <c r="GIN11" s="781"/>
      <c r="GIO11" s="781"/>
      <c r="GIP11" s="781"/>
      <c r="GIQ11" s="781"/>
      <c r="GIR11" s="781"/>
      <c r="GIS11" s="781"/>
      <c r="GIT11" s="781"/>
      <c r="GIU11" s="781"/>
      <c r="GIV11" s="781"/>
      <c r="GIW11" s="781"/>
      <c r="GIX11" s="781"/>
      <c r="GIY11" s="781"/>
      <c r="GIZ11" s="781"/>
      <c r="GJA11" s="781"/>
      <c r="GJB11" s="781"/>
      <c r="GJC11" s="781"/>
      <c r="GJD11" s="781"/>
      <c r="GJE11" s="781"/>
      <c r="GJF11" s="781"/>
      <c r="GJG11" s="781"/>
      <c r="GJH11" s="781"/>
      <c r="GJI11" s="781"/>
      <c r="GJJ11" s="781"/>
      <c r="GJK11" s="781"/>
      <c r="GJL11" s="781"/>
      <c r="GJM11" s="781"/>
      <c r="GJN11" s="781"/>
      <c r="GJO11" s="781"/>
      <c r="GJP11" s="781"/>
      <c r="GJQ11" s="781"/>
      <c r="GJR11" s="781"/>
      <c r="GJS11" s="781"/>
      <c r="GJT11" s="781"/>
      <c r="GJU11" s="781"/>
      <c r="GJV11" s="781"/>
      <c r="GJW11" s="781"/>
      <c r="GJX11" s="781"/>
      <c r="GJY11" s="781"/>
      <c r="GJZ11" s="781"/>
      <c r="GKA11" s="781"/>
      <c r="GKB11" s="781"/>
      <c r="GKC11" s="781"/>
      <c r="GKD11" s="781"/>
      <c r="GKE11" s="781"/>
      <c r="GKF11" s="781"/>
      <c r="GKG11" s="781"/>
      <c r="GKH11" s="781"/>
      <c r="GKI11" s="781"/>
      <c r="GKJ11" s="781"/>
      <c r="GKK11" s="781"/>
      <c r="GKL11" s="781"/>
      <c r="GKM11" s="781"/>
      <c r="GKN11" s="781"/>
      <c r="GKO11" s="781"/>
      <c r="GKP11" s="781"/>
      <c r="GKQ11" s="781"/>
      <c r="GKR11" s="781"/>
      <c r="GKS11" s="781"/>
      <c r="GKT11" s="781"/>
      <c r="GKU11" s="781"/>
      <c r="GKV11" s="781"/>
      <c r="GKW11" s="781"/>
      <c r="GKX11" s="781"/>
      <c r="GKY11" s="781"/>
      <c r="GKZ11" s="781"/>
      <c r="GLA11" s="781"/>
      <c r="GLB11" s="781"/>
      <c r="GLC11" s="781"/>
      <c r="GLD11" s="781"/>
      <c r="GLE11" s="781"/>
      <c r="GLF11" s="781"/>
      <c r="GLG11" s="781"/>
      <c r="GLH11" s="781"/>
      <c r="GLI11" s="781"/>
      <c r="GLJ11" s="781"/>
      <c r="GLK11" s="781"/>
      <c r="GLL11" s="781"/>
      <c r="GLM11" s="781"/>
      <c r="GLN11" s="781"/>
      <c r="GLO11" s="781"/>
      <c r="GLP11" s="781"/>
      <c r="GLQ11" s="781"/>
      <c r="GLR11" s="781"/>
      <c r="GLS11" s="781"/>
      <c r="GLT11" s="781"/>
      <c r="GLU11" s="781"/>
      <c r="GLV11" s="781"/>
      <c r="GLW11" s="781"/>
      <c r="GLX11" s="781"/>
      <c r="GLY11" s="781"/>
      <c r="GLZ11" s="781"/>
      <c r="GMA11" s="781"/>
      <c r="GMB11" s="781"/>
      <c r="GMC11" s="781"/>
      <c r="GMD11" s="781"/>
      <c r="GME11" s="781"/>
      <c r="GMF11" s="781"/>
      <c r="GMG11" s="781"/>
      <c r="GMH11" s="781"/>
      <c r="GMI11" s="781"/>
      <c r="GMJ11" s="781"/>
      <c r="GMK11" s="781"/>
      <c r="GML11" s="781"/>
      <c r="GMM11" s="781"/>
      <c r="GMN11" s="781"/>
      <c r="GMO11" s="781"/>
      <c r="GMP11" s="781"/>
      <c r="GMQ11" s="781"/>
      <c r="GMR11" s="781"/>
      <c r="GMS11" s="781"/>
      <c r="GMT11" s="781"/>
      <c r="GMU11" s="781"/>
      <c r="GMV11" s="781"/>
      <c r="GMW11" s="781"/>
      <c r="GMX11" s="781"/>
      <c r="GMY11" s="781"/>
      <c r="GMZ11" s="781"/>
      <c r="GNA11" s="781"/>
      <c r="GNB11" s="781"/>
      <c r="GNC11" s="781"/>
      <c r="GND11" s="781"/>
      <c r="GNE11" s="781"/>
      <c r="GNF11" s="781"/>
      <c r="GNG11" s="781"/>
      <c r="GNH11" s="781"/>
      <c r="GNI11" s="781"/>
      <c r="GNJ11" s="781"/>
      <c r="GNK11" s="781"/>
      <c r="GNL11" s="781"/>
      <c r="GNM11" s="781"/>
      <c r="GNN11" s="781"/>
      <c r="GNO11" s="781"/>
      <c r="GNP11" s="781"/>
      <c r="GNQ11" s="781"/>
      <c r="GNR11" s="781"/>
      <c r="GNS11" s="781"/>
      <c r="GNT11" s="781"/>
      <c r="GNU11" s="781"/>
      <c r="GNV11" s="781"/>
      <c r="GNW11" s="781"/>
      <c r="GNX11" s="781"/>
      <c r="GNY11" s="781"/>
      <c r="GNZ11" s="781"/>
      <c r="GOA11" s="781"/>
      <c r="GOB11" s="781"/>
      <c r="GOC11" s="781"/>
      <c r="GOD11" s="781"/>
      <c r="GOE11" s="781"/>
      <c r="GOF11" s="781"/>
      <c r="GOG11" s="781"/>
      <c r="GOH11" s="781"/>
      <c r="GOI11" s="781"/>
      <c r="GOJ11" s="781"/>
      <c r="GOK11" s="781"/>
      <c r="GOL11" s="781"/>
      <c r="GOM11" s="781"/>
      <c r="GON11" s="781"/>
      <c r="GOO11" s="781"/>
      <c r="GOP11" s="781"/>
      <c r="GOQ11" s="781"/>
      <c r="GOR11" s="781"/>
      <c r="GOS11" s="781"/>
      <c r="GOT11" s="781"/>
      <c r="GOU11" s="781"/>
      <c r="GOV11" s="781"/>
      <c r="GOW11" s="781"/>
      <c r="GOX11" s="781"/>
      <c r="GOY11" s="781"/>
      <c r="GOZ11" s="781"/>
      <c r="GPA11" s="781"/>
      <c r="GPB11" s="781"/>
      <c r="GPC11" s="781"/>
      <c r="GPD11" s="781"/>
      <c r="GPE11" s="781"/>
      <c r="GPF11" s="781"/>
      <c r="GPG11" s="781"/>
      <c r="GPH11" s="781"/>
      <c r="GPI11" s="781"/>
      <c r="GPJ11" s="781"/>
      <c r="GPK11" s="781"/>
      <c r="GPL11" s="781"/>
      <c r="GPM11" s="781"/>
      <c r="GPN11" s="781"/>
      <c r="GPO11" s="781"/>
      <c r="GPP11" s="781"/>
      <c r="GPQ11" s="781"/>
      <c r="GPR11" s="781"/>
      <c r="GPS11" s="781"/>
      <c r="GPT11" s="781"/>
      <c r="GPU11" s="781"/>
      <c r="GPV11" s="781"/>
      <c r="GPW11" s="781"/>
      <c r="GPX11" s="781"/>
      <c r="GPY11" s="781"/>
      <c r="GPZ11" s="781"/>
      <c r="GQA11" s="781"/>
      <c r="GQB11" s="781"/>
      <c r="GQC11" s="781"/>
      <c r="GQD11" s="781"/>
      <c r="GQE11" s="781"/>
      <c r="GQF11" s="781"/>
      <c r="GQG11" s="781"/>
      <c r="GQH11" s="781"/>
      <c r="GQI11" s="781"/>
      <c r="GQJ11" s="781"/>
      <c r="GQK11" s="781"/>
      <c r="GQL11" s="781"/>
      <c r="GQM11" s="781"/>
      <c r="GQN11" s="781"/>
      <c r="GQO11" s="781"/>
      <c r="GQP11" s="781"/>
      <c r="GQQ11" s="781"/>
      <c r="GQR11" s="781"/>
      <c r="GQS11" s="781"/>
      <c r="GQT11" s="781"/>
      <c r="GQU11" s="781"/>
      <c r="GQV11" s="781"/>
      <c r="GQW11" s="781"/>
      <c r="GQX11" s="781"/>
      <c r="GQY11" s="781"/>
      <c r="GQZ11" s="781"/>
      <c r="GRA11" s="781"/>
      <c r="GRB11" s="781"/>
      <c r="GRC11" s="781"/>
      <c r="GRD11" s="781"/>
      <c r="GRE11" s="781"/>
      <c r="GRF11" s="781"/>
      <c r="GRG11" s="781"/>
      <c r="GRH11" s="781"/>
      <c r="GRI11" s="781"/>
      <c r="GRJ11" s="781"/>
      <c r="GRK11" s="781"/>
      <c r="GRL11" s="781"/>
      <c r="GRM11" s="781"/>
      <c r="GRN11" s="781"/>
      <c r="GRO11" s="781"/>
      <c r="GRP11" s="781"/>
      <c r="GRQ11" s="781"/>
      <c r="GRR11" s="781"/>
      <c r="GRS11" s="781"/>
      <c r="GRT11" s="781"/>
      <c r="GRU11" s="781"/>
      <c r="GRV11" s="781"/>
      <c r="GRW11" s="781"/>
      <c r="GRX11" s="781"/>
      <c r="GRY11" s="781"/>
      <c r="GRZ11" s="781"/>
      <c r="GSA11" s="781"/>
      <c r="GSB11" s="781"/>
      <c r="GSC11" s="781"/>
      <c r="GSD11" s="781"/>
      <c r="GSE11" s="781"/>
      <c r="GSF11" s="781"/>
      <c r="GSG11" s="781"/>
      <c r="GSH11" s="781"/>
      <c r="GSI11" s="781"/>
      <c r="GSJ11" s="781"/>
      <c r="GSK11" s="781"/>
      <c r="GSL11" s="781"/>
      <c r="GSM11" s="781"/>
      <c r="GSN11" s="781"/>
      <c r="GSO11" s="781"/>
      <c r="GSP11" s="781"/>
      <c r="GSQ11" s="781"/>
      <c r="GSR11" s="781"/>
      <c r="GSS11" s="781"/>
      <c r="GST11" s="781"/>
      <c r="GSU11" s="781"/>
      <c r="GSV11" s="781"/>
      <c r="GSW11" s="781"/>
      <c r="GSX11" s="781"/>
      <c r="GSY11" s="781"/>
      <c r="GSZ11" s="781"/>
      <c r="GTA11" s="781"/>
      <c r="GTB11" s="781"/>
      <c r="GTC11" s="781"/>
      <c r="GTD11" s="781"/>
      <c r="GTE11" s="781"/>
      <c r="GTF11" s="781"/>
      <c r="GTG11" s="781"/>
      <c r="GTH11" s="781"/>
      <c r="GTI11" s="781"/>
      <c r="GTJ11" s="781"/>
      <c r="GTK11" s="781"/>
      <c r="GTL11" s="781"/>
      <c r="GTM11" s="781"/>
      <c r="GTN11" s="781"/>
      <c r="GTO11" s="781"/>
      <c r="GTP11" s="781"/>
      <c r="GTQ11" s="781"/>
      <c r="GTR11" s="781"/>
      <c r="GTS11" s="781"/>
      <c r="GTT11" s="781"/>
      <c r="GTU11" s="781"/>
      <c r="GTV11" s="781"/>
      <c r="GTW11" s="781"/>
      <c r="GTX11" s="781"/>
      <c r="GTY11" s="781"/>
      <c r="GTZ11" s="781"/>
      <c r="GUA11" s="781"/>
      <c r="GUB11" s="781"/>
      <c r="GUC11" s="781"/>
      <c r="GUD11" s="781"/>
      <c r="GUE11" s="781"/>
      <c r="GUF11" s="781"/>
      <c r="GUG11" s="781"/>
      <c r="GUH11" s="781"/>
      <c r="GUI11" s="781"/>
      <c r="GUJ11" s="781"/>
      <c r="GUK11" s="781"/>
      <c r="GUL11" s="781"/>
      <c r="GUM11" s="781"/>
      <c r="GUN11" s="781"/>
      <c r="GUO11" s="781"/>
      <c r="GUP11" s="781"/>
      <c r="GUQ11" s="781"/>
      <c r="GUR11" s="781"/>
      <c r="GUS11" s="781"/>
      <c r="GUT11" s="781"/>
      <c r="GUU11" s="781"/>
      <c r="GUV11" s="781"/>
      <c r="GUW11" s="781"/>
      <c r="GUX11" s="781"/>
      <c r="GUY11" s="781"/>
      <c r="GUZ11" s="781"/>
      <c r="GVA11" s="781"/>
      <c r="GVB11" s="781"/>
      <c r="GVC11" s="781"/>
      <c r="GVD11" s="781"/>
      <c r="GVE11" s="781"/>
      <c r="GVF11" s="781"/>
      <c r="GVG11" s="781"/>
      <c r="GVH11" s="781"/>
      <c r="GVI11" s="781"/>
      <c r="GVJ11" s="781"/>
      <c r="GVK11" s="781"/>
      <c r="GVL11" s="781"/>
      <c r="GVM11" s="781"/>
      <c r="GVN11" s="781"/>
      <c r="GVO11" s="781"/>
      <c r="GVP11" s="781"/>
      <c r="GVQ11" s="781"/>
      <c r="GVR11" s="781"/>
      <c r="GVS11" s="781"/>
      <c r="GVT11" s="781"/>
      <c r="GVU11" s="781"/>
      <c r="GVV11" s="781"/>
      <c r="GVW11" s="781"/>
      <c r="GVX11" s="781"/>
      <c r="GVY11" s="781"/>
      <c r="GVZ11" s="781"/>
      <c r="GWA11" s="781"/>
      <c r="GWB11" s="781"/>
      <c r="GWC11" s="781"/>
      <c r="GWD11" s="781"/>
      <c r="GWE11" s="781"/>
      <c r="GWF11" s="781"/>
      <c r="GWG11" s="781"/>
      <c r="GWH11" s="781"/>
      <c r="GWI11" s="781"/>
      <c r="GWJ11" s="781"/>
      <c r="GWK11" s="781"/>
      <c r="GWL11" s="781"/>
      <c r="GWM11" s="781"/>
      <c r="GWN11" s="781"/>
      <c r="GWO11" s="781"/>
      <c r="GWP11" s="781"/>
      <c r="GWQ11" s="781"/>
      <c r="GWR11" s="781"/>
      <c r="GWS11" s="781"/>
      <c r="GWT11" s="781"/>
      <c r="GWU11" s="781"/>
      <c r="GWV11" s="781"/>
      <c r="GWW11" s="781"/>
      <c r="GWX11" s="781"/>
      <c r="GWY11" s="781"/>
      <c r="GWZ11" s="781"/>
      <c r="GXA11" s="781"/>
      <c r="GXB11" s="781"/>
      <c r="GXC11" s="781"/>
      <c r="GXD11" s="781"/>
      <c r="GXE11" s="781"/>
      <c r="GXF11" s="781"/>
      <c r="GXG11" s="781"/>
      <c r="GXH11" s="781"/>
      <c r="GXI11" s="781"/>
      <c r="GXJ11" s="781"/>
      <c r="GXK11" s="781"/>
      <c r="GXL11" s="781"/>
      <c r="GXM11" s="781"/>
      <c r="GXN11" s="781"/>
      <c r="GXO11" s="781"/>
      <c r="GXP11" s="781"/>
      <c r="GXQ11" s="781"/>
      <c r="GXR11" s="781"/>
      <c r="GXS11" s="781"/>
      <c r="GXT11" s="781"/>
      <c r="GXU11" s="781"/>
      <c r="GXV11" s="781"/>
      <c r="GXW11" s="781"/>
      <c r="GXX11" s="781"/>
      <c r="GXY11" s="781"/>
      <c r="GXZ11" s="781"/>
      <c r="GYA11" s="781"/>
      <c r="GYB11" s="781"/>
      <c r="GYC11" s="781"/>
      <c r="GYD11" s="781"/>
      <c r="GYE11" s="781"/>
      <c r="GYF11" s="781"/>
      <c r="GYG11" s="781"/>
      <c r="GYH11" s="781"/>
      <c r="GYI11" s="781"/>
      <c r="GYJ11" s="781"/>
      <c r="GYK11" s="781"/>
      <c r="GYL11" s="781"/>
      <c r="GYM11" s="781"/>
      <c r="GYN11" s="781"/>
      <c r="GYO11" s="781"/>
      <c r="GYP11" s="781"/>
      <c r="GYQ11" s="781"/>
      <c r="GYR11" s="781"/>
      <c r="GYS11" s="781"/>
      <c r="GYT11" s="781"/>
      <c r="GYU11" s="781"/>
      <c r="GYV11" s="781"/>
      <c r="GYW11" s="781"/>
      <c r="GYX11" s="781"/>
      <c r="GYY11" s="781"/>
      <c r="GYZ11" s="781"/>
      <c r="GZA11" s="781"/>
      <c r="GZB11" s="781"/>
      <c r="GZC11" s="781"/>
      <c r="GZD11" s="781"/>
      <c r="GZE11" s="781"/>
      <c r="GZF11" s="781"/>
      <c r="GZG11" s="781"/>
      <c r="GZH11" s="781"/>
      <c r="GZI11" s="781"/>
      <c r="GZJ11" s="781"/>
      <c r="GZK11" s="781"/>
      <c r="GZL11" s="781"/>
      <c r="GZM11" s="781"/>
      <c r="GZN11" s="781"/>
      <c r="GZO11" s="781"/>
      <c r="GZP11" s="781"/>
      <c r="GZQ11" s="781"/>
      <c r="GZR11" s="781"/>
      <c r="GZS11" s="781"/>
      <c r="GZT11" s="781"/>
      <c r="GZU11" s="781"/>
      <c r="GZV11" s="781"/>
      <c r="GZW11" s="781"/>
      <c r="GZX11" s="781"/>
      <c r="GZY11" s="781"/>
      <c r="GZZ11" s="781"/>
      <c r="HAA11" s="781"/>
      <c r="HAB11" s="781"/>
      <c r="HAC11" s="781"/>
      <c r="HAD11" s="781"/>
      <c r="HAE11" s="781"/>
      <c r="HAF11" s="781"/>
      <c r="HAG11" s="781"/>
      <c r="HAH11" s="781"/>
      <c r="HAI11" s="781"/>
      <c r="HAJ11" s="781"/>
      <c r="HAK11" s="781"/>
      <c r="HAL11" s="781"/>
      <c r="HAM11" s="781"/>
      <c r="HAN11" s="781"/>
      <c r="HAO11" s="781"/>
      <c r="HAP11" s="781"/>
      <c r="HAQ11" s="781"/>
      <c r="HAR11" s="781"/>
      <c r="HAS11" s="781"/>
      <c r="HAT11" s="781"/>
      <c r="HAU11" s="781"/>
      <c r="HAV11" s="781"/>
      <c r="HAW11" s="781"/>
      <c r="HAX11" s="781"/>
      <c r="HAY11" s="781"/>
      <c r="HAZ11" s="781"/>
      <c r="HBA11" s="781"/>
      <c r="HBB11" s="781"/>
      <c r="HBC11" s="781"/>
      <c r="HBD11" s="781"/>
      <c r="HBE11" s="781"/>
      <c r="HBF11" s="781"/>
      <c r="HBG11" s="781"/>
      <c r="HBH11" s="781"/>
      <c r="HBI11" s="781"/>
      <c r="HBJ11" s="781"/>
      <c r="HBK11" s="781"/>
      <c r="HBL11" s="781"/>
      <c r="HBM11" s="781"/>
      <c r="HBN11" s="781"/>
      <c r="HBO11" s="781"/>
      <c r="HBP11" s="781"/>
      <c r="HBQ11" s="781"/>
      <c r="HBR11" s="781"/>
      <c r="HBS11" s="781"/>
      <c r="HBT11" s="781"/>
      <c r="HBU11" s="781"/>
      <c r="HBV11" s="781"/>
      <c r="HBW11" s="781"/>
      <c r="HBX11" s="781"/>
      <c r="HBY11" s="781"/>
      <c r="HBZ11" s="781"/>
      <c r="HCA11" s="781"/>
      <c r="HCB11" s="781"/>
      <c r="HCC11" s="781"/>
      <c r="HCD11" s="781"/>
      <c r="HCE11" s="781"/>
      <c r="HCF11" s="781"/>
      <c r="HCG11" s="781"/>
      <c r="HCH11" s="781"/>
      <c r="HCI11" s="781"/>
      <c r="HCJ11" s="781"/>
      <c r="HCK11" s="781"/>
      <c r="HCL11" s="781"/>
      <c r="HCM11" s="781"/>
      <c r="HCN11" s="781"/>
      <c r="HCO11" s="781"/>
      <c r="HCP11" s="781"/>
      <c r="HCQ11" s="781"/>
      <c r="HCR11" s="781"/>
      <c r="HCS11" s="781"/>
      <c r="HCT11" s="781"/>
      <c r="HCU11" s="781"/>
      <c r="HCV11" s="781"/>
      <c r="HCW11" s="781"/>
      <c r="HCX11" s="781"/>
      <c r="HCY11" s="781"/>
      <c r="HCZ11" s="781"/>
      <c r="HDA11" s="781"/>
      <c r="HDB11" s="781"/>
      <c r="HDC11" s="781"/>
      <c r="HDD11" s="781"/>
      <c r="HDE11" s="781"/>
      <c r="HDF11" s="781"/>
      <c r="HDG11" s="781"/>
      <c r="HDH11" s="781"/>
      <c r="HDI11" s="781"/>
      <c r="HDJ11" s="781"/>
      <c r="HDK11" s="781"/>
      <c r="HDL11" s="781"/>
      <c r="HDM11" s="781"/>
      <c r="HDN11" s="781"/>
      <c r="HDO11" s="781"/>
      <c r="HDP11" s="781"/>
      <c r="HDQ11" s="781"/>
      <c r="HDR11" s="781"/>
      <c r="HDS11" s="781"/>
      <c r="HDT11" s="781"/>
      <c r="HDU11" s="781"/>
      <c r="HDV11" s="781"/>
      <c r="HDW11" s="781"/>
      <c r="HDX11" s="781"/>
      <c r="HDY11" s="781"/>
      <c r="HDZ11" s="781"/>
      <c r="HEA11" s="781"/>
      <c r="HEB11" s="781"/>
      <c r="HEC11" s="781"/>
      <c r="HED11" s="781"/>
      <c r="HEE11" s="781"/>
      <c r="HEF11" s="781"/>
      <c r="HEG11" s="781"/>
      <c r="HEH11" s="781"/>
      <c r="HEI11" s="781"/>
      <c r="HEJ11" s="781"/>
      <c r="HEK11" s="781"/>
      <c r="HEL11" s="781"/>
      <c r="HEM11" s="781"/>
      <c r="HEN11" s="781"/>
      <c r="HEO11" s="781"/>
      <c r="HEP11" s="781"/>
      <c r="HEQ11" s="781"/>
      <c r="HER11" s="781"/>
      <c r="HES11" s="781"/>
      <c r="HET11" s="781"/>
      <c r="HEU11" s="781"/>
      <c r="HEV11" s="781"/>
      <c r="HEW11" s="781"/>
      <c r="HEX11" s="781"/>
      <c r="HEY11" s="781"/>
      <c r="HEZ11" s="781"/>
      <c r="HFA11" s="781"/>
      <c r="HFB11" s="781"/>
      <c r="HFC11" s="781"/>
      <c r="HFD11" s="781"/>
      <c r="HFE11" s="781"/>
      <c r="HFF11" s="781"/>
      <c r="HFG11" s="781"/>
      <c r="HFH11" s="781"/>
      <c r="HFI11" s="781"/>
      <c r="HFJ11" s="781"/>
      <c r="HFK11" s="781"/>
      <c r="HFL11" s="781"/>
      <c r="HFM11" s="781"/>
      <c r="HFN11" s="781"/>
      <c r="HFO11" s="781"/>
      <c r="HFP11" s="781"/>
      <c r="HFQ11" s="781"/>
      <c r="HFR11" s="781"/>
      <c r="HFS11" s="781"/>
      <c r="HFT11" s="781"/>
      <c r="HFU11" s="781"/>
      <c r="HFV11" s="781"/>
      <c r="HFW11" s="781"/>
      <c r="HFX11" s="781"/>
      <c r="HFY11" s="781"/>
      <c r="HFZ11" s="781"/>
      <c r="HGA11" s="781"/>
      <c r="HGB11" s="781"/>
      <c r="HGC11" s="781"/>
      <c r="HGD11" s="781"/>
      <c r="HGE11" s="781"/>
      <c r="HGF11" s="781"/>
      <c r="HGG11" s="781"/>
      <c r="HGH11" s="781"/>
      <c r="HGI11" s="781"/>
      <c r="HGJ11" s="781"/>
      <c r="HGK11" s="781"/>
      <c r="HGL11" s="781"/>
      <c r="HGM11" s="781"/>
      <c r="HGN11" s="781"/>
      <c r="HGO11" s="781"/>
      <c r="HGP11" s="781"/>
      <c r="HGQ11" s="781"/>
      <c r="HGR11" s="781"/>
      <c r="HGS11" s="781"/>
      <c r="HGT11" s="781"/>
      <c r="HGU11" s="781"/>
      <c r="HGV11" s="781"/>
      <c r="HGW11" s="781"/>
      <c r="HGX11" s="781"/>
      <c r="HGY11" s="781"/>
      <c r="HGZ11" s="781"/>
      <c r="HHA11" s="781"/>
      <c r="HHB11" s="781"/>
      <c r="HHC11" s="781"/>
      <c r="HHD11" s="781"/>
      <c r="HHE11" s="781"/>
      <c r="HHF11" s="781"/>
      <c r="HHG11" s="781"/>
      <c r="HHH11" s="781"/>
      <c r="HHI11" s="781"/>
      <c r="HHJ11" s="781"/>
      <c r="HHK11" s="781"/>
      <c r="HHL11" s="781"/>
      <c r="HHM11" s="781"/>
      <c r="HHN11" s="781"/>
      <c r="HHO11" s="781"/>
      <c r="HHP11" s="781"/>
      <c r="HHQ11" s="781"/>
      <c r="HHR11" s="781"/>
      <c r="HHS11" s="781"/>
      <c r="HHT11" s="781"/>
      <c r="HHU11" s="781"/>
      <c r="HHV11" s="781"/>
      <c r="HHW11" s="781"/>
      <c r="HHX11" s="781"/>
      <c r="HHY11" s="781"/>
      <c r="HHZ11" s="781"/>
      <c r="HIA11" s="781"/>
      <c r="HIB11" s="781"/>
      <c r="HIC11" s="781"/>
      <c r="HID11" s="781"/>
      <c r="HIE11" s="781"/>
      <c r="HIF11" s="781"/>
      <c r="HIG11" s="781"/>
      <c r="HIH11" s="781"/>
      <c r="HII11" s="781"/>
      <c r="HIJ11" s="781"/>
      <c r="HIK11" s="781"/>
      <c r="HIL11" s="781"/>
      <c r="HIM11" s="781"/>
      <c r="HIN11" s="781"/>
      <c r="HIO11" s="781"/>
      <c r="HIP11" s="781"/>
      <c r="HIQ11" s="781"/>
      <c r="HIR11" s="781"/>
      <c r="HIS11" s="781"/>
      <c r="HIT11" s="781"/>
      <c r="HIU11" s="781"/>
      <c r="HIV11" s="781"/>
      <c r="HIW11" s="781"/>
      <c r="HIX11" s="781"/>
      <c r="HIY11" s="781"/>
      <c r="HIZ11" s="781"/>
      <c r="HJA11" s="781"/>
      <c r="HJB11" s="781"/>
      <c r="HJC11" s="781"/>
      <c r="HJD11" s="781"/>
      <c r="HJE11" s="781"/>
      <c r="HJF11" s="781"/>
      <c r="HJG11" s="781"/>
      <c r="HJH11" s="781"/>
      <c r="HJI11" s="781"/>
      <c r="HJJ11" s="781"/>
      <c r="HJK11" s="781"/>
      <c r="HJL11" s="781"/>
      <c r="HJM11" s="781"/>
      <c r="HJN11" s="781"/>
      <c r="HJO11" s="781"/>
      <c r="HJP11" s="781"/>
      <c r="HJQ11" s="781"/>
      <c r="HJR11" s="781"/>
      <c r="HJS11" s="781"/>
      <c r="HJT11" s="781"/>
      <c r="HJU11" s="781"/>
      <c r="HJV11" s="781"/>
      <c r="HJW11" s="781"/>
      <c r="HJX11" s="781"/>
      <c r="HJY11" s="781"/>
      <c r="HJZ11" s="781"/>
      <c r="HKA11" s="781"/>
      <c r="HKB11" s="781"/>
      <c r="HKC11" s="781"/>
      <c r="HKD11" s="781"/>
      <c r="HKE11" s="781"/>
      <c r="HKF11" s="781"/>
      <c r="HKG11" s="781"/>
      <c r="HKH11" s="781"/>
      <c r="HKI11" s="781"/>
      <c r="HKJ11" s="781"/>
      <c r="HKK11" s="781"/>
      <c r="HKL11" s="781"/>
      <c r="HKM11" s="781"/>
      <c r="HKN11" s="781"/>
      <c r="HKO11" s="781"/>
      <c r="HKP11" s="781"/>
      <c r="HKQ11" s="781"/>
      <c r="HKR11" s="781"/>
      <c r="HKS11" s="781"/>
      <c r="HKT11" s="781"/>
      <c r="HKU11" s="781"/>
      <c r="HKV11" s="781"/>
      <c r="HKW11" s="781"/>
      <c r="HKX11" s="781"/>
      <c r="HKY11" s="781"/>
      <c r="HKZ11" s="781"/>
      <c r="HLA11" s="781"/>
      <c r="HLB11" s="781"/>
      <c r="HLC11" s="781"/>
      <c r="HLD11" s="781"/>
      <c r="HLE11" s="781"/>
      <c r="HLF11" s="781"/>
      <c r="HLG11" s="781"/>
      <c r="HLH11" s="781"/>
      <c r="HLI11" s="781"/>
      <c r="HLJ11" s="781"/>
      <c r="HLK11" s="781"/>
      <c r="HLL11" s="781"/>
      <c r="HLM11" s="781"/>
      <c r="HLN11" s="781"/>
      <c r="HLO11" s="781"/>
      <c r="HLP11" s="781"/>
      <c r="HLQ11" s="781"/>
      <c r="HLR11" s="781"/>
      <c r="HLS11" s="781"/>
      <c r="HLT11" s="781"/>
      <c r="HLU11" s="781"/>
      <c r="HLV11" s="781"/>
      <c r="HLW11" s="781"/>
      <c r="HLX11" s="781"/>
      <c r="HLY11" s="781"/>
      <c r="HLZ11" s="781"/>
      <c r="HMA11" s="781"/>
      <c r="HMB11" s="781"/>
      <c r="HMC11" s="781"/>
      <c r="HMD11" s="781"/>
      <c r="HME11" s="781"/>
      <c r="HMF11" s="781"/>
      <c r="HMG11" s="781"/>
      <c r="HMH11" s="781"/>
      <c r="HMI11" s="781"/>
      <c r="HMJ11" s="781"/>
      <c r="HMK11" s="781"/>
      <c r="HML11" s="781"/>
      <c r="HMM11" s="781"/>
      <c r="HMN11" s="781"/>
      <c r="HMO11" s="781"/>
      <c r="HMP11" s="781"/>
      <c r="HMQ11" s="781"/>
      <c r="HMR11" s="781"/>
      <c r="HMS11" s="781"/>
      <c r="HMT11" s="781"/>
      <c r="HMU11" s="781"/>
      <c r="HMV11" s="781"/>
      <c r="HMW11" s="781"/>
      <c r="HMX11" s="781"/>
      <c r="HMY11" s="781"/>
      <c r="HMZ11" s="781"/>
      <c r="HNA11" s="781"/>
      <c r="HNB11" s="781"/>
      <c r="HNC11" s="781"/>
      <c r="HND11" s="781"/>
      <c r="HNE11" s="781"/>
      <c r="HNF11" s="781"/>
      <c r="HNG11" s="781"/>
      <c r="HNH11" s="781"/>
      <c r="HNI11" s="781"/>
      <c r="HNJ11" s="781"/>
      <c r="HNK11" s="781"/>
      <c r="HNL11" s="781"/>
      <c r="HNM11" s="781"/>
      <c r="HNN11" s="781"/>
      <c r="HNO11" s="781"/>
      <c r="HNP11" s="781"/>
      <c r="HNQ11" s="781"/>
      <c r="HNR11" s="781"/>
      <c r="HNS11" s="781"/>
      <c r="HNT11" s="781"/>
      <c r="HNU11" s="781"/>
      <c r="HNV11" s="781"/>
      <c r="HNW11" s="781"/>
      <c r="HNX11" s="781"/>
      <c r="HNY11" s="781"/>
      <c r="HNZ11" s="781"/>
      <c r="HOA11" s="781"/>
      <c r="HOB11" s="781"/>
      <c r="HOC11" s="781"/>
      <c r="HOD11" s="781"/>
      <c r="HOE11" s="781"/>
      <c r="HOF11" s="781"/>
      <c r="HOG11" s="781"/>
      <c r="HOH11" s="781"/>
      <c r="HOI11" s="781"/>
      <c r="HOJ11" s="781"/>
      <c r="HOK11" s="781"/>
      <c r="HOL11" s="781"/>
      <c r="HOM11" s="781"/>
      <c r="HON11" s="781"/>
      <c r="HOO11" s="781"/>
      <c r="HOP11" s="781"/>
      <c r="HOQ11" s="781"/>
      <c r="HOR11" s="781"/>
      <c r="HOS11" s="781"/>
      <c r="HOT11" s="781"/>
      <c r="HOU11" s="781"/>
      <c r="HOV11" s="781"/>
      <c r="HOW11" s="781"/>
      <c r="HOX11" s="781"/>
      <c r="HOY11" s="781"/>
      <c r="HOZ11" s="781"/>
      <c r="HPA11" s="781"/>
      <c r="HPB11" s="781"/>
      <c r="HPC11" s="781"/>
      <c r="HPD11" s="781"/>
      <c r="HPE11" s="781"/>
      <c r="HPF11" s="781"/>
      <c r="HPG11" s="781"/>
      <c r="HPH11" s="781"/>
      <c r="HPI11" s="781"/>
      <c r="HPJ11" s="781"/>
      <c r="HPK11" s="781"/>
      <c r="HPL11" s="781"/>
      <c r="HPM11" s="781"/>
      <c r="HPN11" s="781"/>
      <c r="HPO11" s="781"/>
      <c r="HPP11" s="781"/>
      <c r="HPQ11" s="781"/>
      <c r="HPR11" s="781"/>
      <c r="HPS11" s="781"/>
      <c r="HPT11" s="781"/>
      <c r="HPU11" s="781"/>
      <c r="HPV11" s="781"/>
      <c r="HPW11" s="781"/>
      <c r="HPX11" s="781"/>
      <c r="HPY11" s="781"/>
      <c r="HPZ11" s="781"/>
      <c r="HQA11" s="781"/>
      <c r="HQB11" s="781"/>
      <c r="HQC11" s="781"/>
      <c r="HQD11" s="781"/>
      <c r="HQE11" s="781"/>
      <c r="HQF11" s="781"/>
      <c r="HQG11" s="781"/>
      <c r="HQH11" s="781"/>
      <c r="HQI11" s="781"/>
      <c r="HQJ11" s="781"/>
      <c r="HQK11" s="781"/>
      <c r="HQL11" s="781"/>
      <c r="HQM11" s="781"/>
      <c r="HQN11" s="781"/>
      <c r="HQO11" s="781"/>
      <c r="HQP11" s="781"/>
      <c r="HQQ11" s="781"/>
      <c r="HQR11" s="781"/>
      <c r="HQS11" s="781"/>
      <c r="HQT11" s="781"/>
      <c r="HQU11" s="781"/>
      <c r="HQV11" s="781"/>
      <c r="HQW11" s="781"/>
      <c r="HQX11" s="781"/>
      <c r="HQY11" s="781"/>
      <c r="HQZ11" s="781"/>
      <c r="HRA11" s="781"/>
      <c r="HRB11" s="781"/>
      <c r="HRC11" s="781"/>
      <c r="HRD11" s="781"/>
      <c r="HRE11" s="781"/>
      <c r="HRF11" s="781"/>
      <c r="HRG11" s="781"/>
      <c r="HRH11" s="781"/>
      <c r="HRI11" s="781"/>
      <c r="HRJ11" s="781"/>
      <c r="HRK11" s="781"/>
      <c r="HRL11" s="781"/>
      <c r="HRM11" s="781"/>
      <c r="HRN11" s="781"/>
      <c r="HRO11" s="781"/>
      <c r="HRP11" s="781"/>
      <c r="HRQ11" s="781"/>
      <c r="HRR11" s="781"/>
      <c r="HRS11" s="781"/>
      <c r="HRT11" s="781"/>
      <c r="HRU11" s="781"/>
      <c r="HRV11" s="781"/>
      <c r="HRW11" s="781"/>
      <c r="HRX11" s="781"/>
      <c r="HRY11" s="781"/>
      <c r="HRZ11" s="781"/>
      <c r="HSA11" s="781"/>
      <c r="HSB11" s="781"/>
      <c r="HSC11" s="781"/>
      <c r="HSD11" s="781"/>
      <c r="HSE11" s="781"/>
      <c r="HSF11" s="781"/>
      <c r="HSG11" s="781"/>
      <c r="HSH11" s="781"/>
      <c r="HSI11" s="781"/>
      <c r="HSJ11" s="781"/>
      <c r="HSK11" s="781"/>
      <c r="HSL11" s="781"/>
      <c r="HSM11" s="781"/>
      <c r="HSN11" s="781"/>
      <c r="HSO11" s="781"/>
      <c r="HSP11" s="781"/>
      <c r="HSQ11" s="781"/>
      <c r="HSR11" s="781"/>
      <c r="HSS11" s="781"/>
      <c r="HST11" s="781"/>
      <c r="HSU11" s="781"/>
      <c r="HSV11" s="781"/>
      <c r="HSW11" s="781"/>
      <c r="HSX11" s="781"/>
      <c r="HSY11" s="781"/>
      <c r="HSZ11" s="781"/>
      <c r="HTA11" s="781"/>
      <c r="HTB11" s="781"/>
      <c r="HTC11" s="781"/>
      <c r="HTD11" s="781"/>
      <c r="HTE11" s="781"/>
      <c r="HTF11" s="781"/>
      <c r="HTG11" s="781"/>
      <c r="HTH11" s="781"/>
      <c r="HTI11" s="781"/>
      <c r="HTJ11" s="781"/>
      <c r="HTK11" s="781"/>
      <c r="HTL11" s="781"/>
      <c r="HTM11" s="781"/>
      <c r="HTN11" s="781"/>
      <c r="HTO11" s="781"/>
      <c r="HTP11" s="781"/>
      <c r="HTQ11" s="781"/>
      <c r="HTR11" s="781"/>
      <c r="HTS11" s="781"/>
      <c r="HTT11" s="781"/>
      <c r="HTU11" s="781"/>
      <c r="HTV11" s="781"/>
      <c r="HTW11" s="781"/>
      <c r="HTX11" s="781"/>
      <c r="HTY11" s="781"/>
      <c r="HTZ11" s="781"/>
      <c r="HUA11" s="781"/>
      <c r="HUB11" s="781"/>
      <c r="HUC11" s="781"/>
      <c r="HUD11" s="781"/>
      <c r="HUE11" s="781"/>
      <c r="HUF11" s="781"/>
      <c r="HUG11" s="781"/>
      <c r="HUH11" s="781"/>
      <c r="HUI11" s="781"/>
      <c r="HUJ11" s="781"/>
      <c r="HUK11" s="781"/>
      <c r="HUL11" s="781"/>
      <c r="HUM11" s="781"/>
      <c r="HUN11" s="781"/>
      <c r="HUO11" s="781"/>
      <c r="HUP11" s="781"/>
      <c r="HUQ11" s="781"/>
      <c r="HUR11" s="781"/>
      <c r="HUS11" s="781"/>
      <c r="HUT11" s="781"/>
      <c r="HUU11" s="781"/>
      <c r="HUV11" s="781"/>
      <c r="HUW11" s="781"/>
      <c r="HUX11" s="781"/>
      <c r="HUY11" s="781"/>
      <c r="HUZ11" s="781"/>
      <c r="HVA11" s="781"/>
      <c r="HVB11" s="781"/>
      <c r="HVC11" s="781"/>
      <c r="HVD11" s="781"/>
      <c r="HVE11" s="781"/>
      <c r="HVF11" s="781"/>
      <c r="HVG11" s="781"/>
      <c r="HVH11" s="781"/>
      <c r="HVI11" s="781"/>
      <c r="HVJ11" s="781"/>
      <c r="HVK11" s="781"/>
      <c r="HVL11" s="781"/>
      <c r="HVM11" s="781"/>
      <c r="HVN11" s="781"/>
      <c r="HVO11" s="781"/>
      <c r="HVP11" s="781"/>
      <c r="HVQ11" s="781"/>
      <c r="HVR11" s="781"/>
      <c r="HVS11" s="781"/>
      <c r="HVT11" s="781"/>
      <c r="HVU11" s="781"/>
      <c r="HVV11" s="781"/>
      <c r="HVW11" s="781"/>
      <c r="HVX11" s="781"/>
      <c r="HVY11" s="781"/>
      <c r="HVZ11" s="781"/>
      <c r="HWA11" s="781"/>
      <c r="HWB11" s="781"/>
      <c r="HWC11" s="781"/>
      <c r="HWD11" s="781"/>
      <c r="HWE11" s="781"/>
      <c r="HWF11" s="781"/>
      <c r="HWG11" s="781"/>
      <c r="HWH11" s="781"/>
      <c r="HWI11" s="781"/>
      <c r="HWJ11" s="781"/>
      <c r="HWK11" s="781"/>
      <c r="HWL11" s="781"/>
      <c r="HWM11" s="781"/>
      <c r="HWN11" s="781"/>
      <c r="HWO11" s="781"/>
      <c r="HWP11" s="781"/>
      <c r="HWQ11" s="781"/>
      <c r="HWR11" s="781"/>
      <c r="HWS11" s="781"/>
      <c r="HWT11" s="781"/>
      <c r="HWU11" s="781"/>
      <c r="HWV11" s="781"/>
      <c r="HWW11" s="781"/>
      <c r="HWX11" s="781"/>
      <c r="HWY11" s="781"/>
      <c r="HWZ11" s="781"/>
      <c r="HXA11" s="781"/>
      <c r="HXB11" s="781"/>
      <c r="HXC11" s="781"/>
      <c r="HXD11" s="781"/>
      <c r="HXE11" s="781"/>
      <c r="HXF11" s="781"/>
      <c r="HXG11" s="781"/>
      <c r="HXH11" s="781"/>
      <c r="HXI11" s="781"/>
      <c r="HXJ11" s="781"/>
      <c r="HXK11" s="781"/>
      <c r="HXL11" s="781"/>
      <c r="HXM11" s="781"/>
      <c r="HXN11" s="781"/>
      <c r="HXO11" s="781"/>
      <c r="HXP11" s="781"/>
      <c r="HXQ11" s="781"/>
      <c r="HXR11" s="781"/>
      <c r="HXS11" s="781"/>
      <c r="HXT11" s="781"/>
      <c r="HXU11" s="781"/>
      <c r="HXV11" s="781"/>
      <c r="HXW11" s="781"/>
      <c r="HXX11" s="781"/>
      <c r="HXY11" s="781"/>
      <c r="HXZ11" s="781"/>
      <c r="HYA11" s="781"/>
      <c r="HYB11" s="781"/>
      <c r="HYC11" s="781"/>
      <c r="HYD11" s="781"/>
      <c r="HYE11" s="781"/>
      <c r="HYF11" s="781"/>
      <c r="HYG11" s="781"/>
      <c r="HYH11" s="781"/>
      <c r="HYI11" s="781"/>
      <c r="HYJ11" s="781"/>
      <c r="HYK11" s="781"/>
      <c r="HYL11" s="781"/>
      <c r="HYM11" s="781"/>
      <c r="HYN11" s="781"/>
      <c r="HYO11" s="781"/>
      <c r="HYP11" s="781"/>
      <c r="HYQ11" s="781"/>
      <c r="HYR11" s="781"/>
      <c r="HYS11" s="781"/>
      <c r="HYT11" s="781"/>
      <c r="HYU11" s="781"/>
      <c r="HYV11" s="781"/>
      <c r="HYW11" s="781"/>
      <c r="HYX11" s="781"/>
      <c r="HYY11" s="781"/>
      <c r="HYZ11" s="781"/>
      <c r="HZA11" s="781"/>
      <c r="HZB11" s="781"/>
      <c r="HZC11" s="781"/>
      <c r="HZD11" s="781"/>
      <c r="HZE11" s="781"/>
      <c r="HZF11" s="781"/>
      <c r="HZG11" s="781"/>
      <c r="HZH11" s="781"/>
      <c r="HZI11" s="781"/>
      <c r="HZJ11" s="781"/>
      <c r="HZK11" s="781"/>
      <c r="HZL11" s="781"/>
      <c r="HZM11" s="781"/>
      <c r="HZN11" s="781"/>
      <c r="HZO11" s="781"/>
      <c r="HZP11" s="781"/>
      <c r="HZQ11" s="781"/>
      <c r="HZR11" s="781"/>
      <c r="HZS11" s="781"/>
      <c r="HZT11" s="781"/>
      <c r="HZU11" s="781"/>
      <c r="HZV11" s="781"/>
      <c r="HZW11" s="781"/>
      <c r="HZX11" s="781"/>
      <c r="HZY11" s="781"/>
      <c r="HZZ11" s="781"/>
      <c r="IAA11" s="781"/>
      <c r="IAB11" s="781"/>
      <c r="IAC11" s="781"/>
      <c r="IAD11" s="781"/>
      <c r="IAE11" s="781"/>
      <c r="IAF11" s="781"/>
      <c r="IAG11" s="781"/>
      <c r="IAH11" s="781"/>
      <c r="IAI11" s="781"/>
      <c r="IAJ11" s="781"/>
      <c r="IAK11" s="781"/>
      <c r="IAL11" s="781"/>
      <c r="IAM11" s="781"/>
      <c r="IAN11" s="781"/>
      <c r="IAO11" s="781"/>
      <c r="IAP11" s="781"/>
      <c r="IAQ11" s="781"/>
      <c r="IAR11" s="781"/>
      <c r="IAS11" s="781"/>
      <c r="IAT11" s="781"/>
      <c r="IAU11" s="781"/>
      <c r="IAV11" s="781"/>
      <c r="IAW11" s="781"/>
      <c r="IAX11" s="781"/>
      <c r="IAY11" s="781"/>
      <c r="IAZ11" s="781"/>
      <c r="IBA11" s="781"/>
      <c r="IBB11" s="781"/>
      <c r="IBC11" s="781"/>
      <c r="IBD11" s="781"/>
      <c r="IBE11" s="781"/>
      <c r="IBF11" s="781"/>
      <c r="IBG11" s="781"/>
      <c r="IBH11" s="781"/>
      <c r="IBI11" s="781"/>
      <c r="IBJ11" s="781"/>
      <c r="IBK11" s="781"/>
      <c r="IBL11" s="781"/>
      <c r="IBM11" s="781"/>
      <c r="IBN11" s="781"/>
      <c r="IBO11" s="781"/>
      <c r="IBP11" s="781"/>
      <c r="IBQ11" s="781"/>
      <c r="IBR11" s="781"/>
      <c r="IBS11" s="781"/>
      <c r="IBT11" s="781"/>
      <c r="IBU11" s="781"/>
      <c r="IBV11" s="781"/>
      <c r="IBW11" s="781"/>
      <c r="IBX11" s="781"/>
      <c r="IBY11" s="781"/>
      <c r="IBZ11" s="781"/>
      <c r="ICA11" s="781"/>
      <c r="ICB11" s="781"/>
      <c r="ICC11" s="781"/>
      <c r="ICD11" s="781"/>
      <c r="ICE11" s="781"/>
      <c r="ICF11" s="781"/>
      <c r="ICG11" s="781"/>
      <c r="ICH11" s="781"/>
      <c r="ICI11" s="781"/>
      <c r="ICJ11" s="781"/>
      <c r="ICK11" s="781"/>
      <c r="ICL11" s="781"/>
      <c r="ICM11" s="781"/>
      <c r="ICN11" s="781"/>
      <c r="ICO11" s="781"/>
      <c r="ICP11" s="781"/>
      <c r="ICQ11" s="781"/>
      <c r="ICR11" s="781"/>
      <c r="ICS11" s="781"/>
      <c r="ICT11" s="781"/>
      <c r="ICU11" s="781"/>
      <c r="ICV11" s="781"/>
      <c r="ICW11" s="781"/>
      <c r="ICX11" s="781"/>
      <c r="ICY11" s="781"/>
      <c r="ICZ11" s="781"/>
      <c r="IDA11" s="781"/>
      <c r="IDB11" s="781"/>
      <c r="IDC11" s="781"/>
      <c r="IDD11" s="781"/>
      <c r="IDE11" s="781"/>
      <c r="IDF11" s="781"/>
      <c r="IDG11" s="781"/>
      <c r="IDH11" s="781"/>
      <c r="IDI11" s="781"/>
      <c r="IDJ11" s="781"/>
      <c r="IDK11" s="781"/>
      <c r="IDL11" s="781"/>
      <c r="IDM11" s="781"/>
      <c r="IDN11" s="781"/>
      <c r="IDO11" s="781"/>
      <c r="IDP11" s="781"/>
      <c r="IDQ11" s="781"/>
      <c r="IDR11" s="781"/>
      <c r="IDS11" s="781"/>
      <c r="IDT11" s="781"/>
      <c r="IDU11" s="781"/>
      <c r="IDV11" s="781"/>
      <c r="IDW11" s="781"/>
      <c r="IDX11" s="781"/>
      <c r="IDY11" s="781"/>
      <c r="IDZ11" s="781"/>
      <c r="IEA11" s="781"/>
      <c r="IEB11" s="781"/>
      <c r="IEC11" s="781"/>
      <c r="IED11" s="781"/>
      <c r="IEE11" s="781"/>
      <c r="IEF11" s="781"/>
      <c r="IEG11" s="781"/>
      <c r="IEH11" s="781"/>
      <c r="IEI11" s="781"/>
      <c r="IEJ11" s="781"/>
      <c r="IEK11" s="781"/>
      <c r="IEL11" s="781"/>
      <c r="IEM11" s="781"/>
      <c r="IEN11" s="781"/>
      <c r="IEO11" s="781"/>
      <c r="IEP11" s="781"/>
      <c r="IEQ11" s="781"/>
      <c r="IER11" s="781"/>
      <c r="IES11" s="781"/>
      <c r="IET11" s="781"/>
      <c r="IEU11" s="781"/>
      <c r="IEV11" s="781"/>
      <c r="IEW11" s="781"/>
      <c r="IEX11" s="781"/>
      <c r="IEY11" s="781"/>
      <c r="IEZ11" s="781"/>
      <c r="IFA11" s="781"/>
      <c r="IFB11" s="781"/>
      <c r="IFC11" s="781"/>
      <c r="IFD11" s="781"/>
      <c r="IFE11" s="781"/>
      <c r="IFF11" s="781"/>
      <c r="IFG11" s="781"/>
      <c r="IFH11" s="781"/>
      <c r="IFI11" s="781"/>
      <c r="IFJ11" s="781"/>
      <c r="IFK11" s="781"/>
      <c r="IFL11" s="781"/>
      <c r="IFM11" s="781"/>
      <c r="IFN11" s="781"/>
      <c r="IFO11" s="781"/>
      <c r="IFP11" s="781"/>
      <c r="IFQ11" s="781"/>
      <c r="IFR11" s="781"/>
      <c r="IFS11" s="781"/>
      <c r="IFT11" s="781"/>
      <c r="IFU11" s="781"/>
      <c r="IFV11" s="781"/>
      <c r="IFW11" s="781"/>
      <c r="IFX11" s="781"/>
      <c r="IFY11" s="781"/>
      <c r="IFZ11" s="781"/>
      <c r="IGA11" s="781"/>
      <c r="IGB11" s="781"/>
      <c r="IGC11" s="781"/>
      <c r="IGD11" s="781"/>
      <c r="IGE11" s="781"/>
      <c r="IGF11" s="781"/>
      <c r="IGG11" s="781"/>
      <c r="IGH11" s="781"/>
      <c r="IGI11" s="781"/>
      <c r="IGJ11" s="781"/>
      <c r="IGK11" s="781"/>
      <c r="IGL11" s="781"/>
      <c r="IGM11" s="781"/>
      <c r="IGN11" s="781"/>
      <c r="IGO11" s="781"/>
      <c r="IGP11" s="781"/>
      <c r="IGQ11" s="781"/>
      <c r="IGR11" s="781"/>
      <c r="IGS11" s="781"/>
      <c r="IGT11" s="781"/>
      <c r="IGU11" s="781"/>
      <c r="IGV11" s="781"/>
      <c r="IGW11" s="781"/>
      <c r="IGX11" s="781"/>
      <c r="IGY11" s="781"/>
      <c r="IGZ11" s="781"/>
      <c r="IHA11" s="781"/>
      <c r="IHB11" s="781"/>
      <c r="IHC11" s="781"/>
      <c r="IHD11" s="781"/>
      <c r="IHE11" s="781"/>
      <c r="IHF11" s="781"/>
      <c r="IHG11" s="781"/>
      <c r="IHH11" s="781"/>
      <c r="IHI11" s="781"/>
      <c r="IHJ11" s="781"/>
      <c r="IHK11" s="781"/>
      <c r="IHL11" s="781"/>
      <c r="IHM11" s="781"/>
      <c r="IHN11" s="781"/>
      <c r="IHO11" s="781"/>
      <c r="IHP11" s="781"/>
      <c r="IHQ11" s="781"/>
      <c r="IHR11" s="781"/>
      <c r="IHS11" s="781"/>
      <c r="IHT11" s="781"/>
      <c r="IHU11" s="781"/>
      <c r="IHV11" s="781"/>
      <c r="IHW11" s="781"/>
      <c r="IHX11" s="781"/>
      <c r="IHY11" s="781"/>
      <c r="IHZ11" s="781"/>
      <c r="IIA11" s="781"/>
      <c r="IIB11" s="781"/>
      <c r="IIC11" s="781"/>
      <c r="IID11" s="781"/>
      <c r="IIE11" s="781"/>
      <c r="IIF11" s="781"/>
      <c r="IIG11" s="781"/>
      <c r="IIH11" s="781"/>
      <c r="III11" s="781"/>
      <c r="IIJ11" s="781"/>
      <c r="IIK11" s="781"/>
      <c r="IIL11" s="781"/>
      <c r="IIM11" s="781"/>
      <c r="IIN11" s="781"/>
      <c r="IIO11" s="781"/>
      <c r="IIP11" s="781"/>
      <c r="IIQ11" s="781"/>
      <c r="IIR11" s="781"/>
      <c r="IIS11" s="781"/>
      <c r="IIT11" s="781"/>
      <c r="IIU11" s="781"/>
      <c r="IIV11" s="781"/>
      <c r="IIW11" s="781"/>
      <c r="IIX11" s="781"/>
      <c r="IIY11" s="781"/>
      <c r="IIZ11" s="781"/>
      <c r="IJA11" s="781"/>
      <c r="IJB11" s="781"/>
      <c r="IJC11" s="781"/>
      <c r="IJD11" s="781"/>
      <c r="IJE11" s="781"/>
      <c r="IJF11" s="781"/>
      <c r="IJG11" s="781"/>
      <c r="IJH11" s="781"/>
      <c r="IJI11" s="781"/>
      <c r="IJJ11" s="781"/>
      <c r="IJK11" s="781"/>
      <c r="IJL11" s="781"/>
      <c r="IJM11" s="781"/>
      <c r="IJN11" s="781"/>
      <c r="IJO11" s="781"/>
      <c r="IJP11" s="781"/>
      <c r="IJQ11" s="781"/>
      <c r="IJR11" s="781"/>
      <c r="IJS11" s="781"/>
      <c r="IJT11" s="781"/>
      <c r="IJU11" s="781"/>
      <c r="IJV11" s="781"/>
      <c r="IJW11" s="781"/>
      <c r="IJX11" s="781"/>
      <c r="IJY11" s="781"/>
      <c r="IJZ11" s="781"/>
      <c r="IKA11" s="781"/>
      <c r="IKB11" s="781"/>
      <c r="IKC11" s="781"/>
      <c r="IKD11" s="781"/>
      <c r="IKE11" s="781"/>
      <c r="IKF11" s="781"/>
      <c r="IKG11" s="781"/>
      <c r="IKH11" s="781"/>
      <c r="IKI11" s="781"/>
      <c r="IKJ11" s="781"/>
      <c r="IKK11" s="781"/>
      <c r="IKL11" s="781"/>
      <c r="IKM11" s="781"/>
      <c r="IKN11" s="781"/>
      <c r="IKO11" s="781"/>
      <c r="IKP11" s="781"/>
      <c r="IKQ11" s="781"/>
      <c r="IKR11" s="781"/>
      <c r="IKS11" s="781"/>
      <c r="IKT11" s="781"/>
      <c r="IKU11" s="781"/>
      <c r="IKV11" s="781"/>
      <c r="IKW11" s="781"/>
      <c r="IKX11" s="781"/>
      <c r="IKY11" s="781"/>
      <c r="IKZ11" s="781"/>
      <c r="ILA11" s="781"/>
      <c r="ILB11" s="781"/>
      <c r="ILC11" s="781"/>
      <c r="ILD11" s="781"/>
      <c r="ILE11" s="781"/>
      <c r="ILF11" s="781"/>
      <c r="ILG11" s="781"/>
      <c r="ILH11" s="781"/>
      <c r="ILI11" s="781"/>
      <c r="ILJ11" s="781"/>
      <c r="ILK11" s="781"/>
      <c r="ILL11" s="781"/>
      <c r="ILM11" s="781"/>
      <c r="ILN11" s="781"/>
      <c r="ILO11" s="781"/>
      <c r="ILP11" s="781"/>
      <c r="ILQ11" s="781"/>
      <c r="ILR11" s="781"/>
      <c r="ILS11" s="781"/>
      <c r="ILT11" s="781"/>
      <c r="ILU11" s="781"/>
      <c r="ILV11" s="781"/>
      <c r="ILW11" s="781"/>
      <c r="ILX11" s="781"/>
      <c r="ILY11" s="781"/>
      <c r="ILZ11" s="781"/>
      <c r="IMA11" s="781"/>
      <c r="IMB11" s="781"/>
      <c r="IMC11" s="781"/>
      <c r="IMD11" s="781"/>
      <c r="IME11" s="781"/>
      <c r="IMF11" s="781"/>
      <c r="IMG11" s="781"/>
      <c r="IMH11" s="781"/>
      <c r="IMI11" s="781"/>
      <c r="IMJ11" s="781"/>
      <c r="IMK11" s="781"/>
      <c r="IML11" s="781"/>
      <c r="IMM11" s="781"/>
      <c r="IMN11" s="781"/>
      <c r="IMO11" s="781"/>
      <c r="IMP11" s="781"/>
      <c r="IMQ11" s="781"/>
      <c r="IMR11" s="781"/>
      <c r="IMS11" s="781"/>
      <c r="IMT11" s="781"/>
      <c r="IMU11" s="781"/>
      <c r="IMV11" s="781"/>
      <c r="IMW11" s="781"/>
      <c r="IMX11" s="781"/>
      <c r="IMY11" s="781"/>
      <c r="IMZ11" s="781"/>
      <c r="INA11" s="781"/>
      <c r="INB11" s="781"/>
      <c r="INC11" s="781"/>
      <c r="IND11" s="781"/>
      <c r="INE11" s="781"/>
      <c r="INF11" s="781"/>
      <c r="ING11" s="781"/>
      <c r="INH11" s="781"/>
      <c r="INI11" s="781"/>
      <c r="INJ11" s="781"/>
      <c r="INK11" s="781"/>
      <c r="INL11" s="781"/>
      <c r="INM11" s="781"/>
      <c r="INN11" s="781"/>
      <c r="INO11" s="781"/>
      <c r="INP11" s="781"/>
      <c r="INQ11" s="781"/>
      <c r="INR11" s="781"/>
      <c r="INS11" s="781"/>
      <c r="INT11" s="781"/>
      <c r="INU11" s="781"/>
      <c r="INV11" s="781"/>
      <c r="INW11" s="781"/>
      <c r="INX11" s="781"/>
      <c r="INY11" s="781"/>
      <c r="INZ11" s="781"/>
      <c r="IOA11" s="781"/>
      <c r="IOB11" s="781"/>
      <c r="IOC11" s="781"/>
      <c r="IOD11" s="781"/>
      <c r="IOE11" s="781"/>
      <c r="IOF11" s="781"/>
      <c r="IOG11" s="781"/>
      <c r="IOH11" s="781"/>
      <c r="IOI11" s="781"/>
      <c r="IOJ11" s="781"/>
      <c r="IOK11" s="781"/>
      <c r="IOL11" s="781"/>
      <c r="IOM11" s="781"/>
      <c r="ION11" s="781"/>
      <c r="IOO11" s="781"/>
      <c r="IOP11" s="781"/>
      <c r="IOQ11" s="781"/>
      <c r="IOR11" s="781"/>
      <c r="IOS11" s="781"/>
      <c r="IOT11" s="781"/>
      <c r="IOU11" s="781"/>
      <c r="IOV11" s="781"/>
      <c r="IOW11" s="781"/>
      <c r="IOX11" s="781"/>
      <c r="IOY11" s="781"/>
      <c r="IOZ11" s="781"/>
      <c r="IPA11" s="781"/>
      <c r="IPB11" s="781"/>
      <c r="IPC11" s="781"/>
      <c r="IPD11" s="781"/>
      <c r="IPE11" s="781"/>
      <c r="IPF11" s="781"/>
      <c r="IPG11" s="781"/>
      <c r="IPH11" s="781"/>
      <c r="IPI11" s="781"/>
      <c r="IPJ11" s="781"/>
      <c r="IPK11" s="781"/>
      <c r="IPL11" s="781"/>
      <c r="IPM11" s="781"/>
      <c r="IPN11" s="781"/>
      <c r="IPO11" s="781"/>
      <c r="IPP11" s="781"/>
      <c r="IPQ11" s="781"/>
      <c r="IPR11" s="781"/>
      <c r="IPS11" s="781"/>
      <c r="IPT11" s="781"/>
      <c r="IPU11" s="781"/>
      <c r="IPV11" s="781"/>
      <c r="IPW11" s="781"/>
      <c r="IPX11" s="781"/>
      <c r="IPY11" s="781"/>
      <c r="IPZ11" s="781"/>
      <c r="IQA11" s="781"/>
      <c r="IQB11" s="781"/>
      <c r="IQC11" s="781"/>
      <c r="IQD11" s="781"/>
      <c r="IQE11" s="781"/>
      <c r="IQF11" s="781"/>
      <c r="IQG11" s="781"/>
      <c r="IQH11" s="781"/>
      <c r="IQI11" s="781"/>
      <c r="IQJ11" s="781"/>
      <c r="IQK11" s="781"/>
      <c r="IQL11" s="781"/>
      <c r="IQM11" s="781"/>
      <c r="IQN11" s="781"/>
      <c r="IQO11" s="781"/>
      <c r="IQP11" s="781"/>
      <c r="IQQ11" s="781"/>
      <c r="IQR11" s="781"/>
      <c r="IQS11" s="781"/>
      <c r="IQT11" s="781"/>
      <c r="IQU11" s="781"/>
      <c r="IQV11" s="781"/>
      <c r="IQW11" s="781"/>
      <c r="IQX11" s="781"/>
      <c r="IQY11" s="781"/>
      <c r="IQZ11" s="781"/>
      <c r="IRA11" s="781"/>
      <c r="IRB11" s="781"/>
      <c r="IRC11" s="781"/>
      <c r="IRD11" s="781"/>
      <c r="IRE11" s="781"/>
      <c r="IRF11" s="781"/>
      <c r="IRG11" s="781"/>
      <c r="IRH11" s="781"/>
      <c r="IRI11" s="781"/>
      <c r="IRJ11" s="781"/>
      <c r="IRK11" s="781"/>
      <c r="IRL11" s="781"/>
      <c r="IRM11" s="781"/>
      <c r="IRN11" s="781"/>
      <c r="IRO11" s="781"/>
      <c r="IRP11" s="781"/>
      <c r="IRQ11" s="781"/>
      <c r="IRR11" s="781"/>
      <c r="IRS11" s="781"/>
      <c r="IRT11" s="781"/>
      <c r="IRU11" s="781"/>
      <c r="IRV11" s="781"/>
      <c r="IRW11" s="781"/>
      <c r="IRX11" s="781"/>
      <c r="IRY11" s="781"/>
      <c r="IRZ11" s="781"/>
      <c r="ISA11" s="781"/>
      <c r="ISB11" s="781"/>
      <c r="ISC11" s="781"/>
      <c r="ISD11" s="781"/>
      <c r="ISE11" s="781"/>
      <c r="ISF11" s="781"/>
      <c r="ISG11" s="781"/>
      <c r="ISH11" s="781"/>
      <c r="ISI11" s="781"/>
      <c r="ISJ11" s="781"/>
      <c r="ISK11" s="781"/>
      <c r="ISL11" s="781"/>
      <c r="ISM11" s="781"/>
      <c r="ISN11" s="781"/>
      <c r="ISO11" s="781"/>
      <c r="ISP11" s="781"/>
      <c r="ISQ11" s="781"/>
      <c r="ISR11" s="781"/>
      <c r="ISS11" s="781"/>
      <c r="IST11" s="781"/>
      <c r="ISU11" s="781"/>
      <c r="ISV11" s="781"/>
      <c r="ISW11" s="781"/>
      <c r="ISX11" s="781"/>
      <c r="ISY11" s="781"/>
      <c r="ISZ11" s="781"/>
      <c r="ITA11" s="781"/>
      <c r="ITB11" s="781"/>
      <c r="ITC11" s="781"/>
      <c r="ITD11" s="781"/>
      <c r="ITE11" s="781"/>
      <c r="ITF11" s="781"/>
      <c r="ITG11" s="781"/>
      <c r="ITH11" s="781"/>
      <c r="ITI11" s="781"/>
      <c r="ITJ11" s="781"/>
      <c r="ITK11" s="781"/>
      <c r="ITL11" s="781"/>
      <c r="ITM11" s="781"/>
      <c r="ITN11" s="781"/>
      <c r="ITO11" s="781"/>
      <c r="ITP11" s="781"/>
      <c r="ITQ11" s="781"/>
      <c r="ITR11" s="781"/>
      <c r="ITS11" s="781"/>
      <c r="ITT11" s="781"/>
      <c r="ITU11" s="781"/>
      <c r="ITV11" s="781"/>
      <c r="ITW11" s="781"/>
      <c r="ITX11" s="781"/>
      <c r="ITY11" s="781"/>
      <c r="ITZ11" s="781"/>
      <c r="IUA11" s="781"/>
      <c r="IUB11" s="781"/>
      <c r="IUC11" s="781"/>
      <c r="IUD11" s="781"/>
      <c r="IUE11" s="781"/>
      <c r="IUF11" s="781"/>
      <c r="IUG11" s="781"/>
      <c r="IUH11" s="781"/>
      <c r="IUI11" s="781"/>
      <c r="IUJ11" s="781"/>
      <c r="IUK11" s="781"/>
      <c r="IUL11" s="781"/>
      <c r="IUM11" s="781"/>
      <c r="IUN11" s="781"/>
      <c r="IUO11" s="781"/>
      <c r="IUP11" s="781"/>
      <c r="IUQ11" s="781"/>
      <c r="IUR11" s="781"/>
      <c r="IUS11" s="781"/>
      <c r="IUT11" s="781"/>
      <c r="IUU11" s="781"/>
      <c r="IUV11" s="781"/>
      <c r="IUW11" s="781"/>
      <c r="IUX11" s="781"/>
      <c r="IUY11" s="781"/>
      <c r="IUZ11" s="781"/>
      <c r="IVA11" s="781"/>
      <c r="IVB11" s="781"/>
      <c r="IVC11" s="781"/>
      <c r="IVD11" s="781"/>
      <c r="IVE11" s="781"/>
      <c r="IVF11" s="781"/>
      <c r="IVG11" s="781"/>
      <c r="IVH11" s="781"/>
      <c r="IVI11" s="781"/>
      <c r="IVJ11" s="781"/>
      <c r="IVK11" s="781"/>
      <c r="IVL11" s="781"/>
      <c r="IVM11" s="781"/>
      <c r="IVN11" s="781"/>
      <c r="IVO11" s="781"/>
      <c r="IVP11" s="781"/>
      <c r="IVQ11" s="781"/>
      <c r="IVR11" s="781"/>
      <c r="IVS11" s="781"/>
      <c r="IVT11" s="781"/>
      <c r="IVU11" s="781"/>
      <c r="IVV11" s="781"/>
      <c r="IVW11" s="781"/>
      <c r="IVX11" s="781"/>
      <c r="IVY11" s="781"/>
      <c r="IVZ11" s="781"/>
      <c r="IWA11" s="781"/>
      <c r="IWB11" s="781"/>
      <c r="IWC11" s="781"/>
      <c r="IWD11" s="781"/>
      <c r="IWE11" s="781"/>
      <c r="IWF11" s="781"/>
      <c r="IWG11" s="781"/>
      <c r="IWH11" s="781"/>
      <c r="IWI11" s="781"/>
      <c r="IWJ11" s="781"/>
      <c r="IWK11" s="781"/>
      <c r="IWL11" s="781"/>
      <c r="IWM11" s="781"/>
      <c r="IWN11" s="781"/>
      <c r="IWO11" s="781"/>
      <c r="IWP11" s="781"/>
      <c r="IWQ11" s="781"/>
      <c r="IWR11" s="781"/>
      <c r="IWS11" s="781"/>
      <c r="IWT11" s="781"/>
      <c r="IWU11" s="781"/>
      <c r="IWV11" s="781"/>
      <c r="IWW11" s="781"/>
      <c r="IWX11" s="781"/>
      <c r="IWY11" s="781"/>
      <c r="IWZ11" s="781"/>
      <c r="IXA11" s="781"/>
      <c r="IXB11" s="781"/>
      <c r="IXC11" s="781"/>
      <c r="IXD11" s="781"/>
      <c r="IXE11" s="781"/>
      <c r="IXF11" s="781"/>
      <c r="IXG11" s="781"/>
      <c r="IXH11" s="781"/>
      <c r="IXI11" s="781"/>
      <c r="IXJ11" s="781"/>
      <c r="IXK11" s="781"/>
      <c r="IXL11" s="781"/>
      <c r="IXM11" s="781"/>
      <c r="IXN11" s="781"/>
      <c r="IXO11" s="781"/>
      <c r="IXP11" s="781"/>
      <c r="IXQ11" s="781"/>
      <c r="IXR11" s="781"/>
      <c r="IXS11" s="781"/>
      <c r="IXT11" s="781"/>
      <c r="IXU11" s="781"/>
      <c r="IXV11" s="781"/>
      <c r="IXW11" s="781"/>
      <c r="IXX11" s="781"/>
      <c r="IXY11" s="781"/>
      <c r="IXZ11" s="781"/>
      <c r="IYA11" s="781"/>
      <c r="IYB11" s="781"/>
      <c r="IYC11" s="781"/>
      <c r="IYD11" s="781"/>
      <c r="IYE11" s="781"/>
      <c r="IYF11" s="781"/>
      <c r="IYG11" s="781"/>
      <c r="IYH11" s="781"/>
      <c r="IYI11" s="781"/>
      <c r="IYJ11" s="781"/>
      <c r="IYK11" s="781"/>
      <c r="IYL11" s="781"/>
      <c r="IYM11" s="781"/>
      <c r="IYN11" s="781"/>
      <c r="IYO11" s="781"/>
      <c r="IYP11" s="781"/>
      <c r="IYQ11" s="781"/>
      <c r="IYR11" s="781"/>
      <c r="IYS11" s="781"/>
      <c r="IYT11" s="781"/>
      <c r="IYU11" s="781"/>
      <c r="IYV11" s="781"/>
      <c r="IYW11" s="781"/>
      <c r="IYX11" s="781"/>
      <c r="IYY11" s="781"/>
      <c r="IYZ11" s="781"/>
      <c r="IZA11" s="781"/>
      <c r="IZB11" s="781"/>
      <c r="IZC11" s="781"/>
      <c r="IZD11" s="781"/>
      <c r="IZE11" s="781"/>
      <c r="IZF11" s="781"/>
      <c r="IZG11" s="781"/>
      <c r="IZH11" s="781"/>
      <c r="IZI11" s="781"/>
      <c r="IZJ11" s="781"/>
      <c r="IZK11" s="781"/>
      <c r="IZL11" s="781"/>
      <c r="IZM11" s="781"/>
      <c r="IZN11" s="781"/>
      <c r="IZO11" s="781"/>
      <c r="IZP11" s="781"/>
      <c r="IZQ11" s="781"/>
      <c r="IZR11" s="781"/>
      <c r="IZS11" s="781"/>
      <c r="IZT11" s="781"/>
      <c r="IZU11" s="781"/>
      <c r="IZV11" s="781"/>
      <c r="IZW11" s="781"/>
      <c r="IZX11" s="781"/>
      <c r="IZY11" s="781"/>
      <c r="IZZ11" s="781"/>
      <c r="JAA11" s="781"/>
      <c r="JAB11" s="781"/>
      <c r="JAC11" s="781"/>
      <c r="JAD11" s="781"/>
      <c r="JAE11" s="781"/>
      <c r="JAF11" s="781"/>
      <c r="JAG11" s="781"/>
      <c r="JAH11" s="781"/>
      <c r="JAI11" s="781"/>
      <c r="JAJ11" s="781"/>
      <c r="JAK11" s="781"/>
      <c r="JAL11" s="781"/>
      <c r="JAM11" s="781"/>
      <c r="JAN11" s="781"/>
      <c r="JAO11" s="781"/>
      <c r="JAP11" s="781"/>
      <c r="JAQ11" s="781"/>
      <c r="JAR11" s="781"/>
      <c r="JAS11" s="781"/>
      <c r="JAT11" s="781"/>
      <c r="JAU11" s="781"/>
      <c r="JAV11" s="781"/>
      <c r="JAW11" s="781"/>
      <c r="JAX11" s="781"/>
      <c r="JAY11" s="781"/>
      <c r="JAZ11" s="781"/>
      <c r="JBA11" s="781"/>
      <c r="JBB11" s="781"/>
      <c r="JBC11" s="781"/>
      <c r="JBD11" s="781"/>
      <c r="JBE11" s="781"/>
      <c r="JBF11" s="781"/>
      <c r="JBG11" s="781"/>
      <c r="JBH11" s="781"/>
      <c r="JBI11" s="781"/>
      <c r="JBJ11" s="781"/>
      <c r="JBK11" s="781"/>
      <c r="JBL11" s="781"/>
      <c r="JBM11" s="781"/>
      <c r="JBN11" s="781"/>
      <c r="JBO11" s="781"/>
      <c r="JBP11" s="781"/>
      <c r="JBQ11" s="781"/>
      <c r="JBR11" s="781"/>
      <c r="JBS11" s="781"/>
      <c r="JBT11" s="781"/>
      <c r="JBU11" s="781"/>
      <c r="JBV11" s="781"/>
      <c r="JBW11" s="781"/>
      <c r="JBX11" s="781"/>
      <c r="JBY11" s="781"/>
      <c r="JBZ11" s="781"/>
      <c r="JCA11" s="781"/>
      <c r="JCB11" s="781"/>
      <c r="JCC11" s="781"/>
      <c r="JCD11" s="781"/>
      <c r="JCE11" s="781"/>
      <c r="JCF11" s="781"/>
      <c r="JCG11" s="781"/>
      <c r="JCH11" s="781"/>
      <c r="JCI11" s="781"/>
      <c r="JCJ11" s="781"/>
      <c r="JCK11" s="781"/>
      <c r="JCL11" s="781"/>
      <c r="JCM11" s="781"/>
      <c r="JCN11" s="781"/>
      <c r="JCO11" s="781"/>
      <c r="JCP11" s="781"/>
      <c r="JCQ11" s="781"/>
      <c r="JCR11" s="781"/>
      <c r="JCS11" s="781"/>
      <c r="JCT11" s="781"/>
      <c r="JCU11" s="781"/>
      <c r="JCV11" s="781"/>
      <c r="JCW11" s="781"/>
      <c r="JCX11" s="781"/>
      <c r="JCY11" s="781"/>
      <c r="JCZ11" s="781"/>
      <c r="JDA11" s="781"/>
      <c r="JDB11" s="781"/>
      <c r="JDC11" s="781"/>
      <c r="JDD11" s="781"/>
      <c r="JDE11" s="781"/>
      <c r="JDF11" s="781"/>
      <c r="JDG11" s="781"/>
      <c r="JDH11" s="781"/>
      <c r="JDI11" s="781"/>
      <c r="JDJ11" s="781"/>
      <c r="JDK11" s="781"/>
      <c r="JDL11" s="781"/>
      <c r="JDM11" s="781"/>
      <c r="JDN11" s="781"/>
      <c r="JDO11" s="781"/>
      <c r="JDP11" s="781"/>
      <c r="JDQ11" s="781"/>
      <c r="JDR11" s="781"/>
      <c r="JDS11" s="781"/>
      <c r="JDT11" s="781"/>
      <c r="JDU11" s="781"/>
      <c r="JDV11" s="781"/>
      <c r="JDW11" s="781"/>
      <c r="JDX11" s="781"/>
      <c r="JDY11" s="781"/>
      <c r="JDZ11" s="781"/>
      <c r="JEA11" s="781"/>
      <c r="JEB11" s="781"/>
      <c r="JEC11" s="781"/>
      <c r="JED11" s="781"/>
      <c r="JEE11" s="781"/>
      <c r="JEF11" s="781"/>
      <c r="JEG11" s="781"/>
      <c r="JEH11" s="781"/>
      <c r="JEI11" s="781"/>
      <c r="JEJ11" s="781"/>
      <c r="JEK11" s="781"/>
      <c r="JEL11" s="781"/>
      <c r="JEM11" s="781"/>
      <c r="JEN11" s="781"/>
      <c r="JEO11" s="781"/>
      <c r="JEP11" s="781"/>
      <c r="JEQ11" s="781"/>
      <c r="JER11" s="781"/>
      <c r="JES11" s="781"/>
      <c r="JET11" s="781"/>
      <c r="JEU11" s="781"/>
      <c r="JEV11" s="781"/>
      <c r="JEW11" s="781"/>
      <c r="JEX11" s="781"/>
      <c r="JEY11" s="781"/>
      <c r="JEZ11" s="781"/>
      <c r="JFA11" s="781"/>
      <c r="JFB11" s="781"/>
      <c r="JFC11" s="781"/>
      <c r="JFD11" s="781"/>
      <c r="JFE11" s="781"/>
      <c r="JFF11" s="781"/>
      <c r="JFG11" s="781"/>
      <c r="JFH11" s="781"/>
      <c r="JFI11" s="781"/>
      <c r="JFJ11" s="781"/>
      <c r="JFK11" s="781"/>
      <c r="JFL11" s="781"/>
      <c r="JFM11" s="781"/>
      <c r="JFN11" s="781"/>
      <c r="JFO11" s="781"/>
      <c r="JFP11" s="781"/>
      <c r="JFQ11" s="781"/>
      <c r="JFR11" s="781"/>
      <c r="JFS11" s="781"/>
      <c r="JFT11" s="781"/>
      <c r="JFU11" s="781"/>
      <c r="JFV11" s="781"/>
      <c r="JFW11" s="781"/>
      <c r="JFX11" s="781"/>
      <c r="JFY11" s="781"/>
      <c r="JFZ11" s="781"/>
      <c r="JGA11" s="781"/>
      <c r="JGB11" s="781"/>
      <c r="JGC11" s="781"/>
      <c r="JGD11" s="781"/>
      <c r="JGE11" s="781"/>
      <c r="JGF11" s="781"/>
      <c r="JGG11" s="781"/>
      <c r="JGH11" s="781"/>
      <c r="JGI11" s="781"/>
      <c r="JGJ11" s="781"/>
      <c r="JGK11" s="781"/>
      <c r="JGL11" s="781"/>
      <c r="JGM11" s="781"/>
      <c r="JGN11" s="781"/>
      <c r="JGO11" s="781"/>
      <c r="JGP11" s="781"/>
      <c r="JGQ11" s="781"/>
      <c r="JGR11" s="781"/>
      <c r="JGS11" s="781"/>
      <c r="JGT11" s="781"/>
      <c r="JGU11" s="781"/>
      <c r="JGV11" s="781"/>
      <c r="JGW11" s="781"/>
      <c r="JGX11" s="781"/>
      <c r="JGY11" s="781"/>
      <c r="JGZ11" s="781"/>
      <c r="JHA11" s="781"/>
      <c r="JHB11" s="781"/>
      <c r="JHC11" s="781"/>
      <c r="JHD11" s="781"/>
      <c r="JHE11" s="781"/>
      <c r="JHF11" s="781"/>
      <c r="JHG11" s="781"/>
      <c r="JHH11" s="781"/>
      <c r="JHI11" s="781"/>
      <c r="JHJ11" s="781"/>
      <c r="JHK11" s="781"/>
      <c r="JHL11" s="781"/>
      <c r="JHM11" s="781"/>
      <c r="JHN11" s="781"/>
      <c r="JHO11" s="781"/>
      <c r="JHP11" s="781"/>
      <c r="JHQ11" s="781"/>
      <c r="JHR11" s="781"/>
      <c r="JHS11" s="781"/>
      <c r="JHT11" s="781"/>
      <c r="JHU11" s="781"/>
      <c r="JHV11" s="781"/>
      <c r="JHW11" s="781"/>
      <c r="JHX11" s="781"/>
      <c r="JHY11" s="781"/>
      <c r="JHZ11" s="781"/>
      <c r="JIA11" s="781"/>
      <c r="JIB11" s="781"/>
      <c r="JIC11" s="781"/>
      <c r="JID11" s="781"/>
      <c r="JIE11" s="781"/>
      <c r="JIF11" s="781"/>
      <c r="JIG11" s="781"/>
      <c r="JIH11" s="781"/>
      <c r="JII11" s="781"/>
      <c r="JIJ11" s="781"/>
      <c r="JIK11" s="781"/>
      <c r="JIL11" s="781"/>
      <c r="JIM11" s="781"/>
      <c r="JIN11" s="781"/>
      <c r="JIO11" s="781"/>
      <c r="JIP11" s="781"/>
      <c r="JIQ11" s="781"/>
      <c r="JIR11" s="781"/>
      <c r="JIS11" s="781"/>
      <c r="JIT11" s="781"/>
      <c r="JIU11" s="781"/>
      <c r="JIV11" s="781"/>
      <c r="JIW11" s="781"/>
      <c r="JIX11" s="781"/>
      <c r="JIY11" s="781"/>
      <c r="JIZ11" s="781"/>
      <c r="JJA11" s="781"/>
      <c r="JJB11" s="781"/>
      <c r="JJC11" s="781"/>
      <c r="JJD11" s="781"/>
      <c r="JJE11" s="781"/>
      <c r="JJF11" s="781"/>
      <c r="JJG11" s="781"/>
      <c r="JJH11" s="781"/>
      <c r="JJI11" s="781"/>
      <c r="JJJ11" s="781"/>
      <c r="JJK11" s="781"/>
      <c r="JJL11" s="781"/>
      <c r="JJM11" s="781"/>
      <c r="JJN11" s="781"/>
      <c r="JJO11" s="781"/>
      <c r="JJP11" s="781"/>
      <c r="JJQ11" s="781"/>
      <c r="JJR11" s="781"/>
      <c r="JJS11" s="781"/>
      <c r="JJT11" s="781"/>
      <c r="JJU11" s="781"/>
      <c r="JJV11" s="781"/>
      <c r="JJW11" s="781"/>
      <c r="JJX11" s="781"/>
      <c r="JJY11" s="781"/>
      <c r="JJZ11" s="781"/>
      <c r="JKA11" s="781"/>
      <c r="JKB11" s="781"/>
      <c r="JKC11" s="781"/>
      <c r="JKD11" s="781"/>
      <c r="JKE11" s="781"/>
      <c r="JKF11" s="781"/>
      <c r="JKG11" s="781"/>
      <c r="JKH11" s="781"/>
      <c r="JKI11" s="781"/>
      <c r="JKJ11" s="781"/>
      <c r="JKK11" s="781"/>
      <c r="JKL11" s="781"/>
      <c r="JKM11" s="781"/>
      <c r="JKN11" s="781"/>
      <c r="JKO11" s="781"/>
      <c r="JKP11" s="781"/>
      <c r="JKQ11" s="781"/>
      <c r="JKR11" s="781"/>
      <c r="JKS11" s="781"/>
      <c r="JKT11" s="781"/>
      <c r="JKU11" s="781"/>
      <c r="JKV11" s="781"/>
      <c r="JKW11" s="781"/>
      <c r="JKX11" s="781"/>
      <c r="JKY11" s="781"/>
      <c r="JKZ11" s="781"/>
      <c r="JLA11" s="781"/>
      <c r="JLB11" s="781"/>
      <c r="JLC11" s="781"/>
      <c r="JLD11" s="781"/>
      <c r="JLE11" s="781"/>
      <c r="JLF11" s="781"/>
      <c r="JLG11" s="781"/>
      <c r="JLH11" s="781"/>
      <c r="JLI11" s="781"/>
      <c r="JLJ11" s="781"/>
      <c r="JLK11" s="781"/>
      <c r="JLL11" s="781"/>
      <c r="JLM11" s="781"/>
      <c r="JLN11" s="781"/>
      <c r="JLO11" s="781"/>
      <c r="JLP11" s="781"/>
      <c r="JLQ11" s="781"/>
      <c r="JLR11" s="781"/>
      <c r="JLS11" s="781"/>
      <c r="JLT11" s="781"/>
      <c r="JLU11" s="781"/>
      <c r="JLV11" s="781"/>
      <c r="JLW11" s="781"/>
      <c r="JLX11" s="781"/>
      <c r="JLY11" s="781"/>
      <c r="JLZ11" s="781"/>
      <c r="JMA11" s="781"/>
      <c r="JMB11" s="781"/>
      <c r="JMC11" s="781"/>
      <c r="JMD11" s="781"/>
      <c r="JME11" s="781"/>
      <c r="JMF11" s="781"/>
      <c r="JMG11" s="781"/>
      <c r="JMH11" s="781"/>
      <c r="JMI11" s="781"/>
      <c r="JMJ11" s="781"/>
      <c r="JMK11" s="781"/>
      <c r="JML11" s="781"/>
      <c r="JMM11" s="781"/>
      <c r="JMN11" s="781"/>
      <c r="JMO11" s="781"/>
      <c r="JMP11" s="781"/>
      <c r="JMQ11" s="781"/>
      <c r="JMR11" s="781"/>
      <c r="JMS11" s="781"/>
      <c r="JMT11" s="781"/>
      <c r="JMU11" s="781"/>
      <c r="JMV11" s="781"/>
      <c r="JMW11" s="781"/>
      <c r="JMX11" s="781"/>
      <c r="JMY11" s="781"/>
      <c r="JMZ11" s="781"/>
      <c r="JNA11" s="781"/>
      <c r="JNB11" s="781"/>
      <c r="JNC11" s="781"/>
      <c r="JND11" s="781"/>
      <c r="JNE11" s="781"/>
      <c r="JNF11" s="781"/>
      <c r="JNG11" s="781"/>
      <c r="JNH11" s="781"/>
      <c r="JNI11" s="781"/>
      <c r="JNJ11" s="781"/>
      <c r="JNK11" s="781"/>
      <c r="JNL11" s="781"/>
      <c r="JNM11" s="781"/>
      <c r="JNN11" s="781"/>
      <c r="JNO11" s="781"/>
      <c r="JNP11" s="781"/>
      <c r="JNQ11" s="781"/>
      <c r="JNR11" s="781"/>
      <c r="JNS11" s="781"/>
      <c r="JNT11" s="781"/>
      <c r="JNU11" s="781"/>
      <c r="JNV11" s="781"/>
      <c r="JNW11" s="781"/>
      <c r="JNX11" s="781"/>
      <c r="JNY11" s="781"/>
      <c r="JNZ11" s="781"/>
      <c r="JOA11" s="781"/>
      <c r="JOB11" s="781"/>
      <c r="JOC11" s="781"/>
      <c r="JOD11" s="781"/>
      <c r="JOE11" s="781"/>
      <c r="JOF11" s="781"/>
      <c r="JOG11" s="781"/>
      <c r="JOH11" s="781"/>
      <c r="JOI11" s="781"/>
      <c r="JOJ11" s="781"/>
      <c r="JOK11" s="781"/>
      <c r="JOL11" s="781"/>
      <c r="JOM11" s="781"/>
      <c r="JON11" s="781"/>
      <c r="JOO11" s="781"/>
      <c r="JOP11" s="781"/>
      <c r="JOQ11" s="781"/>
      <c r="JOR11" s="781"/>
      <c r="JOS11" s="781"/>
      <c r="JOT11" s="781"/>
      <c r="JOU11" s="781"/>
      <c r="JOV11" s="781"/>
      <c r="JOW11" s="781"/>
      <c r="JOX11" s="781"/>
      <c r="JOY11" s="781"/>
      <c r="JOZ11" s="781"/>
      <c r="JPA11" s="781"/>
      <c r="JPB11" s="781"/>
      <c r="JPC11" s="781"/>
      <c r="JPD11" s="781"/>
      <c r="JPE11" s="781"/>
      <c r="JPF11" s="781"/>
      <c r="JPG11" s="781"/>
      <c r="JPH11" s="781"/>
      <c r="JPI11" s="781"/>
      <c r="JPJ11" s="781"/>
      <c r="JPK11" s="781"/>
      <c r="JPL11" s="781"/>
      <c r="JPM11" s="781"/>
      <c r="JPN11" s="781"/>
      <c r="JPO11" s="781"/>
      <c r="JPP11" s="781"/>
      <c r="JPQ11" s="781"/>
      <c r="JPR11" s="781"/>
      <c r="JPS11" s="781"/>
      <c r="JPT11" s="781"/>
      <c r="JPU11" s="781"/>
      <c r="JPV11" s="781"/>
      <c r="JPW11" s="781"/>
      <c r="JPX11" s="781"/>
      <c r="JPY11" s="781"/>
      <c r="JPZ11" s="781"/>
      <c r="JQA11" s="781"/>
      <c r="JQB11" s="781"/>
      <c r="JQC11" s="781"/>
      <c r="JQD11" s="781"/>
      <c r="JQE11" s="781"/>
      <c r="JQF11" s="781"/>
      <c r="JQG11" s="781"/>
      <c r="JQH11" s="781"/>
      <c r="JQI11" s="781"/>
      <c r="JQJ11" s="781"/>
      <c r="JQK11" s="781"/>
      <c r="JQL11" s="781"/>
      <c r="JQM11" s="781"/>
      <c r="JQN11" s="781"/>
      <c r="JQO11" s="781"/>
      <c r="JQP11" s="781"/>
      <c r="JQQ11" s="781"/>
      <c r="JQR11" s="781"/>
      <c r="JQS11" s="781"/>
      <c r="JQT11" s="781"/>
      <c r="JQU11" s="781"/>
      <c r="JQV11" s="781"/>
      <c r="JQW11" s="781"/>
      <c r="JQX11" s="781"/>
      <c r="JQY11" s="781"/>
      <c r="JQZ11" s="781"/>
      <c r="JRA11" s="781"/>
      <c r="JRB11" s="781"/>
      <c r="JRC11" s="781"/>
      <c r="JRD11" s="781"/>
      <c r="JRE11" s="781"/>
      <c r="JRF11" s="781"/>
      <c r="JRG11" s="781"/>
      <c r="JRH11" s="781"/>
      <c r="JRI11" s="781"/>
      <c r="JRJ11" s="781"/>
      <c r="JRK11" s="781"/>
      <c r="JRL11" s="781"/>
      <c r="JRM11" s="781"/>
      <c r="JRN11" s="781"/>
      <c r="JRO11" s="781"/>
      <c r="JRP11" s="781"/>
      <c r="JRQ11" s="781"/>
      <c r="JRR11" s="781"/>
      <c r="JRS11" s="781"/>
      <c r="JRT11" s="781"/>
      <c r="JRU11" s="781"/>
      <c r="JRV11" s="781"/>
      <c r="JRW11" s="781"/>
      <c r="JRX11" s="781"/>
      <c r="JRY11" s="781"/>
      <c r="JRZ11" s="781"/>
      <c r="JSA11" s="781"/>
      <c r="JSB11" s="781"/>
      <c r="JSC11" s="781"/>
      <c r="JSD11" s="781"/>
      <c r="JSE11" s="781"/>
      <c r="JSF11" s="781"/>
      <c r="JSG11" s="781"/>
      <c r="JSH11" s="781"/>
      <c r="JSI11" s="781"/>
      <c r="JSJ11" s="781"/>
      <c r="JSK11" s="781"/>
      <c r="JSL11" s="781"/>
      <c r="JSM11" s="781"/>
      <c r="JSN11" s="781"/>
      <c r="JSO11" s="781"/>
      <c r="JSP11" s="781"/>
      <c r="JSQ11" s="781"/>
      <c r="JSR11" s="781"/>
      <c r="JSS11" s="781"/>
      <c r="JST11" s="781"/>
      <c r="JSU11" s="781"/>
      <c r="JSV11" s="781"/>
      <c r="JSW11" s="781"/>
      <c r="JSX11" s="781"/>
      <c r="JSY11" s="781"/>
      <c r="JSZ11" s="781"/>
      <c r="JTA11" s="781"/>
      <c r="JTB11" s="781"/>
      <c r="JTC11" s="781"/>
      <c r="JTD11" s="781"/>
      <c r="JTE11" s="781"/>
      <c r="JTF11" s="781"/>
      <c r="JTG11" s="781"/>
      <c r="JTH11" s="781"/>
      <c r="JTI11" s="781"/>
      <c r="JTJ11" s="781"/>
      <c r="JTK11" s="781"/>
      <c r="JTL11" s="781"/>
      <c r="JTM11" s="781"/>
      <c r="JTN11" s="781"/>
      <c r="JTO11" s="781"/>
      <c r="JTP11" s="781"/>
      <c r="JTQ11" s="781"/>
      <c r="JTR11" s="781"/>
      <c r="JTS11" s="781"/>
      <c r="JTT11" s="781"/>
      <c r="JTU11" s="781"/>
      <c r="JTV11" s="781"/>
      <c r="JTW11" s="781"/>
      <c r="JTX11" s="781"/>
      <c r="JTY11" s="781"/>
      <c r="JTZ11" s="781"/>
      <c r="JUA11" s="781"/>
      <c r="JUB11" s="781"/>
      <c r="JUC11" s="781"/>
      <c r="JUD11" s="781"/>
      <c r="JUE11" s="781"/>
      <c r="JUF11" s="781"/>
      <c r="JUG11" s="781"/>
      <c r="JUH11" s="781"/>
      <c r="JUI11" s="781"/>
      <c r="JUJ11" s="781"/>
      <c r="JUK11" s="781"/>
      <c r="JUL11" s="781"/>
      <c r="JUM11" s="781"/>
      <c r="JUN11" s="781"/>
      <c r="JUO11" s="781"/>
      <c r="JUP11" s="781"/>
      <c r="JUQ11" s="781"/>
      <c r="JUR11" s="781"/>
      <c r="JUS11" s="781"/>
      <c r="JUT11" s="781"/>
      <c r="JUU11" s="781"/>
      <c r="JUV11" s="781"/>
      <c r="JUW11" s="781"/>
      <c r="JUX11" s="781"/>
      <c r="JUY11" s="781"/>
      <c r="JUZ11" s="781"/>
      <c r="JVA11" s="781"/>
      <c r="JVB11" s="781"/>
      <c r="JVC11" s="781"/>
      <c r="JVD11" s="781"/>
      <c r="JVE11" s="781"/>
      <c r="JVF11" s="781"/>
      <c r="JVG11" s="781"/>
      <c r="JVH11" s="781"/>
      <c r="JVI11" s="781"/>
      <c r="JVJ11" s="781"/>
      <c r="JVK11" s="781"/>
      <c r="JVL11" s="781"/>
      <c r="JVM11" s="781"/>
      <c r="JVN11" s="781"/>
      <c r="JVO11" s="781"/>
      <c r="JVP11" s="781"/>
      <c r="JVQ11" s="781"/>
      <c r="JVR11" s="781"/>
      <c r="JVS11" s="781"/>
      <c r="JVT11" s="781"/>
      <c r="JVU11" s="781"/>
      <c r="JVV11" s="781"/>
      <c r="JVW11" s="781"/>
      <c r="JVX11" s="781"/>
      <c r="JVY11" s="781"/>
      <c r="JVZ11" s="781"/>
      <c r="JWA11" s="781"/>
      <c r="JWB11" s="781"/>
      <c r="JWC11" s="781"/>
      <c r="JWD11" s="781"/>
      <c r="JWE11" s="781"/>
      <c r="JWF11" s="781"/>
      <c r="JWG11" s="781"/>
      <c r="JWH11" s="781"/>
      <c r="JWI11" s="781"/>
      <c r="JWJ11" s="781"/>
      <c r="JWK11" s="781"/>
      <c r="JWL11" s="781"/>
      <c r="JWM11" s="781"/>
      <c r="JWN11" s="781"/>
      <c r="JWO11" s="781"/>
      <c r="JWP11" s="781"/>
      <c r="JWQ11" s="781"/>
      <c r="JWR11" s="781"/>
      <c r="JWS11" s="781"/>
      <c r="JWT11" s="781"/>
      <c r="JWU11" s="781"/>
      <c r="JWV11" s="781"/>
      <c r="JWW11" s="781"/>
      <c r="JWX11" s="781"/>
      <c r="JWY11" s="781"/>
      <c r="JWZ11" s="781"/>
      <c r="JXA11" s="781"/>
      <c r="JXB11" s="781"/>
      <c r="JXC11" s="781"/>
      <c r="JXD11" s="781"/>
      <c r="JXE11" s="781"/>
      <c r="JXF11" s="781"/>
      <c r="JXG11" s="781"/>
      <c r="JXH11" s="781"/>
      <c r="JXI11" s="781"/>
      <c r="JXJ11" s="781"/>
      <c r="JXK11" s="781"/>
      <c r="JXL11" s="781"/>
      <c r="JXM11" s="781"/>
      <c r="JXN11" s="781"/>
      <c r="JXO11" s="781"/>
      <c r="JXP11" s="781"/>
      <c r="JXQ11" s="781"/>
      <c r="JXR11" s="781"/>
      <c r="JXS11" s="781"/>
      <c r="JXT11" s="781"/>
      <c r="JXU11" s="781"/>
      <c r="JXV11" s="781"/>
      <c r="JXW11" s="781"/>
      <c r="JXX11" s="781"/>
      <c r="JXY11" s="781"/>
      <c r="JXZ11" s="781"/>
      <c r="JYA11" s="781"/>
      <c r="JYB11" s="781"/>
      <c r="JYC11" s="781"/>
      <c r="JYD11" s="781"/>
      <c r="JYE11" s="781"/>
      <c r="JYF11" s="781"/>
      <c r="JYG11" s="781"/>
      <c r="JYH11" s="781"/>
      <c r="JYI11" s="781"/>
      <c r="JYJ11" s="781"/>
      <c r="JYK11" s="781"/>
      <c r="JYL11" s="781"/>
      <c r="JYM11" s="781"/>
      <c r="JYN11" s="781"/>
      <c r="JYO11" s="781"/>
      <c r="JYP11" s="781"/>
      <c r="JYQ11" s="781"/>
      <c r="JYR11" s="781"/>
      <c r="JYS11" s="781"/>
      <c r="JYT11" s="781"/>
      <c r="JYU11" s="781"/>
      <c r="JYV11" s="781"/>
      <c r="JYW11" s="781"/>
      <c r="JYX11" s="781"/>
      <c r="JYY11" s="781"/>
      <c r="JYZ11" s="781"/>
      <c r="JZA11" s="781"/>
      <c r="JZB11" s="781"/>
      <c r="JZC11" s="781"/>
      <c r="JZD11" s="781"/>
      <c r="JZE11" s="781"/>
      <c r="JZF11" s="781"/>
      <c r="JZG11" s="781"/>
      <c r="JZH11" s="781"/>
      <c r="JZI11" s="781"/>
      <c r="JZJ11" s="781"/>
      <c r="JZK11" s="781"/>
      <c r="JZL11" s="781"/>
      <c r="JZM11" s="781"/>
      <c r="JZN11" s="781"/>
      <c r="JZO11" s="781"/>
      <c r="JZP11" s="781"/>
      <c r="JZQ11" s="781"/>
      <c r="JZR11" s="781"/>
      <c r="JZS11" s="781"/>
      <c r="JZT11" s="781"/>
      <c r="JZU11" s="781"/>
      <c r="JZV11" s="781"/>
      <c r="JZW11" s="781"/>
      <c r="JZX11" s="781"/>
      <c r="JZY11" s="781"/>
      <c r="JZZ11" s="781"/>
      <c r="KAA11" s="781"/>
      <c r="KAB11" s="781"/>
      <c r="KAC11" s="781"/>
      <c r="KAD11" s="781"/>
      <c r="KAE11" s="781"/>
      <c r="KAF11" s="781"/>
      <c r="KAG11" s="781"/>
      <c r="KAH11" s="781"/>
      <c r="KAI11" s="781"/>
      <c r="KAJ11" s="781"/>
      <c r="KAK11" s="781"/>
      <c r="KAL11" s="781"/>
      <c r="KAM11" s="781"/>
      <c r="KAN11" s="781"/>
      <c r="KAO11" s="781"/>
      <c r="KAP11" s="781"/>
      <c r="KAQ11" s="781"/>
      <c r="KAR11" s="781"/>
      <c r="KAS11" s="781"/>
      <c r="KAT11" s="781"/>
      <c r="KAU11" s="781"/>
      <c r="KAV11" s="781"/>
      <c r="KAW11" s="781"/>
      <c r="KAX11" s="781"/>
      <c r="KAY11" s="781"/>
      <c r="KAZ11" s="781"/>
      <c r="KBA11" s="781"/>
      <c r="KBB11" s="781"/>
      <c r="KBC11" s="781"/>
      <c r="KBD11" s="781"/>
      <c r="KBE11" s="781"/>
      <c r="KBF11" s="781"/>
      <c r="KBG11" s="781"/>
      <c r="KBH11" s="781"/>
      <c r="KBI11" s="781"/>
      <c r="KBJ11" s="781"/>
      <c r="KBK11" s="781"/>
      <c r="KBL11" s="781"/>
      <c r="KBM11" s="781"/>
      <c r="KBN11" s="781"/>
      <c r="KBO11" s="781"/>
      <c r="KBP11" s="781"/>
      <c r="KBQ11" s="781"/>
      <c r="KBR11" s="781"/>
      <c r="KBS11" s="781"/>
      <c r="KBT11" s="781"/>
      <c r="KBU11" s="781"/>
      <c r="KBV11" s="781"/>
      <c r="KBW11" s="781"/>
      <c r="KBX11" s="781"/>
      <c r="KBY11" s="781"/>
      <c r="KBZ11" s="781"/>
      <c r="KCA11" s="781"/>
      <c r="KCB11" s="781"/>
      <c r="KCC11" s="781"/>
      <c r="KCD11" s="781"/>
      <c r="KCE11" s="781"/>
      <c r="KCF11" s="781"/>
      <c r="KCG11" s="781"/>
      <c r="KCH11" s="781"/>
      <c r="KCI11" s="781"/>
      <c r="KCJ11" s="781"/>
      <c r="KCK11" s="781"/>
      <c r="KCL11" s="781"/>
      <c r="KCM11" s="781"/>
      <c r="KCN11" s="781"/>
      <c r="KCO11" s="781"/>
      <c r="KCP11" s="781"/>
      <c r="KCQ11" s="781"/>
      <c r="KCR11" s="781"/>
      <c r="KCS11" s="781"/>
      <c r="KCT11" s="781"/>
      <c r="KCU11" s="781"/>
      <c r="KCV11" s="781"/>
      <c r="KCW11" s="781"/>
      <c r="KCX11" s="781"/>
      <c r="KCY11" s="781"/>
      <c r="KCZ11" s="781"/>
      <c r="KDA11" s="781"/>
      <c r="KDB11" s="781"/>
      <c r="KDC11" s="781"/>
      <c r="KDD11" s="781"/>
      <c r="KDE11" s="781"/>
      <c r="KDF11" s="781"/>
      <c r="KDG11" s="781"/>
      <c r="KDH11" s="781"/>
      <c r="KDI11" s="781"/>
      <c r="KDJ11" s="781"/>
      <c r="KDK11" s="781"/>
      <c r="KDL11" s="781"/>
      <c r="KDM11" s="781"/>
      <c r="KDN11" s="781"/>
      <c r="KDO11" s="781"/>
      <c r="KDP11" s="781"/>
      <c r="KDQ11" s="781"/>
      <c r="KDR11" s="781"/>
      <c r="KDS11" s="781"/>
      <c r="KDT11" s="781"/>
      <c r="KDU11" s="781"/>
      <c r="KDV11" s="781"/>
      <c r="KDW11" s="781"/>
      <c r="KDX11" s="781"/>
      <c r="KDY11" s="781"/>
      <c r="KDZ11" s="781"/>
      <c r="KEA11" s="781"/>
      <c r="KEB11" s="781"/>
      <c r="KEC11" s="781"/>
      <c r="KED11" s="781"/>
      <c r="KEE11" s="781"/>
      <c r="KEF11" s="781"/>
      <c r="KEG11" s="781"/>
      <c r="KEH11" s="781"/>
      <c r="KEI11" s="781"/>
      <c r="KEJ11" s="781"/>
      <c r="KEK11" s="781"/>
      <c r="KEL11" s="781"/>
      <c r="KEM11" s="781"/>
      <c r="KEN11" s="781"/>
      <c r="KEO11" s="781"/>
      <c r="KEP11" s="781"/>
      <c r="KEQ11" s="781"/>
      <c r="KER11" s="781"/>
      <c r="KES11" s="781"/>
      <c r="KET11" s="781"/>
      <c r="KEU11" s="781"/>
      <c r="KEV11" s="781"/>
      <c r="KEW11" s="781"/>
      <c r="KEX11" s="781"/>
      <c r="KEY11" s="781"/>
      <c r="KEZ11" s="781"/>
      <c r="KFA11" s="781"/>
      <c r="KFB11" s="781"/>
      <c r="KFC11" s="781"/>
      <c r="KFD11" s="781"/>
      <c r="KFE11" s="781"/>
      <c r="KFF11" s="781"/>
      <c r="KFG11" s="781"/>
      <c r="KFH11" s="781"/>
      <c r="KFI11" s="781"/>
      <c r="KFJ11" s="781"/>
      <c r="KFK11" s="781"/>
      <c r="KFL11" s="781"/>
      <c r="KFM11" s="781"/>
      <c r="KFN11" s="781"/>
      <c r="KFO11" s="781"/>
      <c r="KFP11" s="781"/>
      <c r="KFQ11" s="781"/>
      <c r="KFR11" s="781"/>
      <c r="KFS11" s="781"/>
      <c r="KFT11" s="781"/>
      <c r="KFU11" s="781"/>
      <c r="KFV11" s="781"/>
      <c r="KFW11" s="781"/>
      <c r="KFX11" s="781"/>
      <c r="KFY11" s="781"/>
      <c r="KFZ11" s="781"/>
      <c r="KGA11" s="781"/>
      <c r="KGB11" s="781"/>
      <c r="KGC11" s="781"/>
      <c r="KGD11" s="781"/>
      <c r="KGE11" s="781"/>
      <c r="KGF11" s="781"/>
      <c r="KGG11" s="781"/>
      <c r="KGH11" s="781"/>
      <c r="KGI11" s="781"/>
      <c r="KGJ11" s="781"/>
      <c r="KGK11" s="781"/>
      <c r="KGL11" s="781"/>
      <c r="KGM11" s="781"/>
      <c r="KGN11" s="781"/>
      <c r="KGO11" s="781"/>
      <c r="KGP11" s="781"/>
      <c r="KGQ11" s="781"/>
      <c r="KGR11" s="781"/>
      <c r="KGS11" s="781"/>
      <c r="KGT11" s="781"/>
      <c r="KGU11" s="781"/>
      <c r="KGV11" s="781"/>
      <c r="KGW11" s="781"/>
      <c r="KGX11" s="781"/>
      <c r="KGY11" s="781"/>
      <c r="KGZ11" s="781"/>
      <c r="KHA11" s="781"/>
      <c r="KHB11" s="781"/>
      <c r="KHC11" s="781"/>
      <c r="KHD11" s="781"/>
      <c r="KHE11" s="781"/>
      <c r="KHF11" s="781"/>
      <c r="KHG11" s="781"/>
      <c r="KHH11" s="781"/>
      <c r="KHI11" s="781"/>
      <c r="KHJ11" s="781"/>
      <c r="KHK11" s="781"/>
      <c r="KHL11" s="781"/>
      <c r="KHM11" s="781"/>
      <c r="KHN11" s="781"/>
      <c r="KHO11" s="781"/>
      <c r="KHP11" s="781"/>
      <c r="KHQ11" s="781"/>
      <c r="KHR11" s="781"/>
      <c r="KHS11" s="781"/>
      <c r="KHT11" s="781"/>
      <c r="KHU11" s="781"/>
      <c r="KHV11" s="781"/>
      <c r="KHW11" s="781"/>
      <c r="KHX11" s="781"/>
      <c r="KHY11" s="781"/>
      <c r="KHZ11" s="781"/>
      <c r="KIA11" s="781"/>
      <c r="KIB11" s="781"/>
      <c r="KIC11" s="781"/>
      <c r="KID11" s="781"/>
      <c r="KIE11" s="781"/>
      <c r="KIF11" s="781"/>
      <c r="KIG11" s="781"/>
      <c r="KIH11" s="781"/>
      <c r="KII11" s="781"/>
      <c r="KIJ11" s="781"/>
      <c r="KIK11" s="781"/>
      <c r="KIL11" s="781"/>
      <c r="KIM11" s="781"/>
      <c r="KIN11" s="781"/>
      <c r="KIO11" s="781"/>
      <c r="KIP11" s="781"/>
      <c r="KIQ11" s="781"/>
      <c r="KIR11" s="781"/>
      <c r="KIS11" s="781"/>
      <c r="KIT11" s="781"/>
      <c r="KIU11" s="781"/>
      <c r="KIV11" s="781"/>
      <c r="KIW11" s="781"/>
      <c r="KIX11" s="781"/>
      <c r="KIY11" s="781"/>
      <c r="KIZ11" s="781"/>
      <c r="KJA11" s="781"/>
      <c r="KJB11" s="781"/>
      <c r="KJC11" s="781"/>
      <c r="KJD11" s="781"/>
      <c r="KJE11" s="781"/>
      <c r="KJF11" s="781"/>
      <c r="KJG11" s="781"/>
      <c r="KJH11" s="781"/>
      <c r="KJI11" s="781"/>
      <c r="KJJ11" s="781"/>
      <c r="KJK11" s="781"/>
      <c r="KJL11" s="781"/>
      <c r="KJM11" s="781"/>
      <c r="KJN11" s="781"/>
      <c r="KJO11" s="781"/>
      <c r="KJP11" s="781"/>
      <c r="KJQ11" s="781"/>
      <c r="KJR11" s="781"/>
      <c r="KJS11" s="781"/>
      <c r="KJT11" s="781"/>
      <c r="KJU11" s="781"/>
      <c r="KJV11" s="781"/>
      <c r="KJW11" s="781"/>
      <c r="KJX11" s="781"/>
      <c r="KJY11" s="781"/>
      <c r="KJZ11" s="781"/>
      <c r="KKA11" s="781"/>
      <c r="KKB11" s="781"/>
      <c r="KKC11" s="781"/>
      <c r="KKD11" s="781"/>
      <c r="KKE11" s="781"/>
      <c r="KKF11" s="781"/>
      <c r="KKG11" s="781"/>
      <c r="KKH11" s="781"/>
      <c r="KKI11" s="781"/>
      <c r="KKJ11" s="781"/>
      <c r="KKK11" s="781"/>
      <c r="KKL11" s="781"/>
      <c r="KKM11" s="781"/>
      <c r="KKN11" s="781"/>
      <c r="KKO11" s="781"/>
      <c r="KKP11" s="781"/>
      <c r="KKQ11" s="781"/>
      <c r="KKR11" s="781"/>
      <c r="KKS11" s="781"/>
      <c r="KKT11" s="781"/>
      <c r="KKU11" s="781"/>
      <c r="KKV11" s="781"/>
      <c r="KKW11" s="781"/>
      <c r="KKX11" s="781"/>
      <c r="KKY11" s="781"/>
      <c r="KKZ11" s="781"/>
      <c r="KLA11" s="781"/>
      <c r="KLB11" s="781"/>
      <c r="KLC11" s="781"/>
      <c r="KLD11" s="781"/>
      <c r="KLE11" s="781"/>
      <c r="KLF11" s="781"/>
      <c r="KLG11" s="781"/>
      <c r="KLH11" s="781"/>
      <c r="KLI11" s="781"/>
      <c r="KLJ11" s="781"/>
      <c r="KLK11" s="781"/>
      <c r="KLL11" s="781"/>
      <c r="KLM11" s="781"/>
      <c r="KLN11" s="781"/>
      <c r="KLO11" s="781"/>
      <c r="KLP11" s="781"/>
      <c r="KLQ11" s="781"/>
      <c r="KLR11" s="781"/>
      <c r="KLS11" s="781"/>
      <c r="KLT11" s="781"/>
      <c r="KLU11" s="781"/>
      <c r="KLV11" s="781"/>
      <c r="KLW11" s="781"/>
      <c r="KLX11" s="781"/>
      <c r="KLY11" s="781"/>
      <c r="KLZ11" s="781"/>
      <c r="KMA11" s="781"/>
      <c r="KMB11" s="781"/>
      <c r="KMC11" s="781"/>
      <c r="KMD11" s="781"/>
      <c r="KME11" s="781"/>
      <c r="KMF11" s="781"/>
      <c r="KMG11" s="781"/>
      <c r="KMH11" s="781"/>
      <c r="KMI11" s="781"/>
      <c r="KMJ11" s="781"/>
      <c r="KMK11" s="781"/>
      <c r="KML11" s="781"/>
      <c r="KMM11" s="781"/>
      <c r="KMN11" s="781"/>
      <c r="KMO11" s="781"/>
      <c r="KMP11" s="781"/>
      <c r="KMQ11" s="781"/>
      <c r="KMR11" s="781"/>
      <c r="KMS11" s="781"/>
      <c r="KMT11" s="781"/>
      <c r="KMU11" s="781"/>
      <c r="KMV11" s="781"/>
      <c r="KMW11" s="781"/>
      <c r="KMX11" s="781"/>
      <c r="KMY11" s="781"/>
      <c r="KMZ11" s="781"/>
      <c r="KNA11" s="781"/>
      <c r="KNB11" s="781"/>
      <c r="KNC11" s="781"/>
      <c r="KND11" s="781"/>
      <c r="KNE11" s="781"/>
      <c r="KNF11" s="781"/>
      <c r="KNG11" s="781"/>
      <c r="KNH11" s="781"/>
      <c r="KNI11" s="781"/>
      <c r="KNJ11" s="781"/>
      <c r="KNK11" s="781"/>
      <c r="KNL11" s="781"/>
      <c r="KNM11" s="781"/>
      <c r="KNN11" s="781"/>
      <c r="KNO11" s="781"/>
      <c r="KNP11" s="781"/>
      <c r="KNQ11" s="781"/>
      <c r="KNR11" s="781"/>
      <c r="KNS11" s="781"/>
      <c r="KNT11" s="781"/>
      <c r="KNU11" s="781"/>
      <c r="KNV11" s="781"/>
      <c r="KNW11" s="781"/>
      <c r="KNX11" s="781"/>
      <c r="KNY11" s="781"/>
      <c r="KNZ11" s="781"/>
      <c r="KOA11" s="781"/>
      <c r="KOB11" s="781"/>
      <c r="KOC11" s="781"/>
      <c r="KOD11" s="781"/>
      <c r="KOE11" s="781"/>
      <c r="KOF11" s="781"/>
      <c r="KOG11" s="781"/>
      <c r="KOH11" s="781"/>
      <c r="KOI11" s="781"/>
      <c r="KOJ11" s="781"/>
      <c r="KOK11" s="781"/>
      <c r="KOL11" s="781"/>
      <c r="KOM11" s="781"/>
      <c r="KON11" s="781"/>
      <c r="KOO11" s="781"/>
      <c r="KOP11" s="781"/>
      <c r="KOQ11" s="781"/>
      <c r="KOR11" s="781"/>
      <c r="KOS11" s="781"/>
      <c r="KOT11" s="781"/>
      <c r="KOU11" s="781"/>
      <c r="KOV11" s="781"/>
      <c r="KOW11" s="781"/>
      <c r="KOX11" s="781"/>
      <c r="KOY11" s="781"/>
      <c r="KOZ11" s="781"/>
      <c r="KPA11" s="781"/>
      <c r="KPB11" s="781"/>
      <c r="KPC11" s="781"/>
      <c r="KPD11" s="781"/>
      <c r="KPE11" s="781"/>
      <c r="KPF11" s="781"/>
      <c r="KPG11" s="781"/>
      <c r="KPH11" s="781"/>
      <c r="KPI11" s="781"/>
      <c r="KPJ11" s="781"/>
      <c r="KPK11" s="781"/>
      <c r="KPL11" s="781"/>
      <c r="KPM11" s="781"/>
      <c r="KPN11" s="781"/>
      <c r="KPO11" s="781"/>
      <c r="KPP11" s="781"/>
      <c r="KPQ11" s="781"/>
      <c r="KPR11" s="781"/>
      <c r="KPS11" s="781"/>
      <c r="KPT11" s="781"/>
      <c r="KPU11" s="781"/>
      <c r="KPV11" s="781"/>
      <c r="KPW11" s="781"/>
      <c r="KPX11" s="781"/>
      <c r="KPY11" s="781"/>
      <c r="KPZ11" s="781"/>
      <c r="KQA11" s="781"/>
      <c r="KQB11" s="781"/>
      <c r="KQC11" s="781"/>
      <c r="KQD11" s="781"/>
      <c r="KQE11" s="781"/>
      <c r="KQF11" s="781"/>
      <c r="KQG11" s="781"/>
      <c r="KQH11" s="781"/>
      <c r="KQI11" s="781"/>
      <c r="KQJ11" s="781"/>
      <c r="KQK11" s="781"/>
      <c r="KQL11" s="781"/>
      <c r="KQM11" s="781"/>
      <c r="KQN11" s="781"/>
      <c r="KQO11" s="781"/>
      <c r="KQP11" s="781"/>
      <c r="KQQ11" s="781"/>
      <c r="KQR11" s="781"/>
      <c r="KQS11" s="781"/>
      <c r="KQT11" s="781"/>
      <c r="KQU11" s="781"/>
      <c r="KQV11" s="781"/>
      <c r="KQW11" s="781"/>
      <c r="KQX11" s="781"/>
      <c r="KQY11" s="781"/>
      <c r="KQZ11" s="781"/>
      <c r="KRA11" s="781"/>
      <c r="KRB11" s="781"/>
      <c r="KRC11" s="781"/>
      <c r="KRD11" s="781"/>
      <c r="KRE11" s="781"/>
      <c r="KRF11" s="781"/>
      <c r="KRG11" s="781"/>
      <c r="KRH11" s="781"/>
      <c r="KRI11" s="781"/>
      <c r="KRJ11" s="781"/>
      <c r="KRK11" s="781"/>
      <c r="KRL11" s="781"/>
      <c r="KRM11" s="781"/>
      <c r="KRN11" s="781"/>
      <c r="KRO11" s="781"/>
      <c r="KRP11" s="781"/>
      <c r="KRQ11" s="781"/>
      <c r="KRR11" s="781"/>
      <c r="KRS11" s="781"/>
      <c r="KRT11" s="781"/>
      <c r="KRU11" s="781"/>
      <c r="KRV11" s="781"/>
      <c r="KRW11" s="781"/>
      <c r="KRX11" s="781"/>
      <c r="KRY11" s="781"/>
      <c r="KRZ11" s="781"/>
      <c r="KSA11" s="781"/>
      <c r="KSB11" s="781"/>
      <c r="KSC11" s="781"/>
      <c r="KSD11" s="781"/>
      <c r="KSE11" s="781"/>
      <c r="KSF11" s="781"/>
      <c r="KSG11" s="781"/>
      <c r="KSH11" s="781"/>
      <c r="KSI11" s="781"/>
      <c r="KSJ11" s="781"/>
      <c r="KSK11" s="781"/>
      <c r="KSL11" s="781"/>
      <c r="KSM11" s="781"/>
      <c r="KSN11" s="781"/>
      <c r="KSO11" s="781"/>
      <c r="KSP11" s="781"/>
      <c r="KSQ11" s="781"/>
      <c r="KSR11" s="781"/>
      <c r="KSS11" s="781"/>
      <c r="KST11" s="781"/>
      <c r="KSU11" s="781"/>
      <c r="KSV11" s="781"/>
      <c r="KSW11" s="781"/>
      <c r="KSX11" s="781"/>
      <c r="KSY11" s="781"/>
      <c r="KSZ11" s="781"/>
      <c r="KTA11" s="781"/>
      <c r="KTB11" s="781"/>
      <c r="KTC11" s="781"/>
      <c r="KTD11" s="781"/>
      <c r="KTE11" s="781"/>
      <c r="KTF11" s="781"/>
      <c r="KTG11" s="781"/>
      <c r="KTH11" s="781"/>
      <c r="KTI11" s="781"/>
      <c r="KTJ11" s="781"/>
      <c r="KTK11" s="781"/>
      <c r="KTL11" s="781"/>
      <c r="KTM11" s="781"/>
      <c r="KTN11" s="781"/>
      <c r="KTO11" s="781"/>
      <c r="KTP11" s="781"/>
      <c r="KTQ11" s="781"/>
      <c r="KTR11" s="781"/>
      <c r="KTS11" s="781"/>
      <c r="KTT11" s="781"/>
      <c r="KTU11" s="781"/>
      <c r="KTV11" s="781"/>
      <c r="KTW11" s="781"/>
      <c r="KTX11" s="781"/>
      <c r="KTY11" s="781"/>
      <c r="KTZ11" s="781"/>
      <c r="KUA11" s="781"/>
      <c r="KUB11" s="781"/>
      <c r="KUC11" s="781"/>
      <c r="KUD11" s="781"/>
      <c r="KUE11" s="781"/>
      <c r="KUF11" s="781"/>
      <c r="KUG11" s="781"/>
      <c r="KUH11" s="781"/>
      <c r="KUI11" s="781"/>
      <c r="KUJ11" s="781"/>
      <c r="KUK11" s="781"/>
      <c r="KUL11" s="781"/>
      <c r="KUM11" s="781"/>
      <c r="KUN11" s="781"/>
      <c r="KUO11" s="781"/>
      <c r="KUP11" s="781"/>
      <c r="KUQ11" s="781"/>
      <c r="KUR11" s="781"/>
      <c r="KUS11" s="781"/>
      <c r="KUT11" s="781"/>
      <c r="KUU11" s="781"/>
      <c r="KUV11" s="781"/>
      <c r="KUW11" s="781"/>
      <c r="KUX11" s="781"/>
      <c r="KUY11" s="781"/>
      <c r="KUZ11" s="781"/>
      <c r="KVA11" s="781"/>
      <c r="KVB11" s="781"/>
      <c r="KVC11" s="781"/>
      <c r="KVD11" s="781"/>
      <c r="KVE11" s="781"/>
      <c r="KVF11" s="781"/>
      <c r="KVG11" s="781"/>
      <c r="KVH11" s="781"/>
      <c r="KVI11" s="781"/>
      <c r="KVJ11" s="781"/>
      <c r="KVK11" s="781"/>
      <c r="KVL11" s="781"/>
      <c r="KVM11" s="781"/>
      <c r="KVN11" s="781"/>
      <c r="KVO11" s="781"/>
      <c r="KVP11" s="781"/>
      <c r="KVQ11" s="781"/>
      <c r="KVR11" s="781"/>
      <c r="KVS11" s="781"/>
      <c r="KVT11" s="781"/>
      <c r="KVU11" s="781"/>
      <c r="KVV11" s="781"/>
      <c r="KVW11" s="781"/>
      <c r="KVX11" s="781"/>
      <c r="KVY11" s="781"/>
      <c r="KVZ11" s="781"/>
      <c r="KWA11" s="781"/>
      <c r="KWB11" s="781"/>
      <c r="KWC11" s="781"/>
      <c r="KWD11" s="781"/>
      <c r="KWE11" s="781"/>
      <c r="KWF11" s="781"/>
      <c r="KWG11" s="781"/>
      <c r="KWH11" s="781"/>
      <c r="KWI11" s="781"/>
      <c r="KWJ11" s="781"/>
      <c r="KWK11" s="781"/>
      <c r="KWL11" s="781"/>
      <c r="KWM11" s="781"/>
      <c r="KWN11" s="781"/>
      <c r="KWO11" s="781"/>
      <c r="KWP11" s="781"/>
      <c r="KWQ11" s="781"/>
      <c r="KWR11" s="781"/>
      <c r="KWS11" s="781"/>
      <c r="KWT11" s="781"/>
      <c r="KWU11" s="781"/>
      <c r="KWV11" s="781"/>
      <c r="KWW11" s="781"/>
      <c r="KWX11" s="781"/>
      <c r="KWY11" s="781"/>
      <c r="KWZ11" s="781"/>
      <c r="KXA11" s="781"/>
      <c r="KXB11" s="781"/>
      <c r="KXC11" s="781"/>
      <c r="KXD11" s="781"/>
      <c r="KXE11" s="781"/>
      <c r="KXF11" s="781"/>
      <c r="KXG11" s="781"/>
      <c r="KXH11" s="781"/>
      <c r="KXI11" s="781"/>
      <c r="KXJ11" s="781"/>
      <c r="KXK11" s="781"/>
      <c r="KXL11" s="781"/>
      <c r="KXM11" s="781"/>
      <c r="KXN11" s="781"/>
      <c r="KXO11" s="781"/>
      <c r="KXP11" s="781"/>
      <c r="KXQ11" s="781"/>
      <c r="KXR11" s="781"/>
      <c r="KXS11" s="781"/>
      <c r="KXT11" s="781"/>
      <c r="KXU11" s="781"/>
      <c r="KXV11" s="781"/>
      <c r="KXW11" s="781"/>
      <c r="KXX11" s="781"/>
      <c r="KXY11" s="781"/>
      <c r="KXZ11" s="781"/>
      <c r="KYA11" s="781"/>
      <c r="KYB11" s="781"/>
      <c r="KYC11" s="781"/>
      <c r="KYD11" s="781"/>
      <c r="KYE11" s="781"/>
      <c r="KYF11" s="781"/>
      <c r="KYG11" s="781"/>
      <c r="KYH11" s="781"/>
      <c r="KYI11" s="781"/>
      <c r="KYJ11" s="781"/>
      <c r="KYK11" s="781"/>
      <c r="KYL11" s="781"/>
      <c r="KYM11" s="781"/>
      <c r="KYN11" s="781"/>
      <c r="KYO11" s="781"/>
      <c r="KYP11" s="781"/>
      <c r="KYQ11" s="781"/>
      <c r="KYR11" s="781"/>
      <c r="KYS11" s="781"/>
      <c r="KYT11" s="781"/>
      <c r="KYU11" s="781"/>
      <c r="KYV11" s="781"/>
      <c r="KYW11" s="781"/>
      <c r="KYX11" s="781"/>
      <c r="KYY11" s="781"/>
      <c r="KYZ11" s="781"/>
      <c r="KZA11" s="781"/>
      <c r="KZB11" s="781"/>
      <c r="KZC11" s="781"/>
      <c r="KZD11" s="781"/>
      <c r="KZE11" s="781"/>
      <c r="KZF11" s="781"/>
      <c r="KZG11" s="781"/>
      <c r="KZH11" s="781"/>
      <c r="KZI11" s="781"/>
      <c r="KZJ11" s="781"/>
      <c r="KZK11" s="781"/>
      <c r="KZL11" s="781"/>
      <c r="KZM11" s="781"/>
      <c r="KZN11" s="781"/>
      <c r="KZO11" s="781"/>
      <c r="KZP11" s="781"/>
      <c r="KZQ11" s="781"/>
      <c r="KZR11" s="781"/>
      <c r="KZS11" s="781"/>
      <c r="KZT11" s="781"/>
      <c r="KZU11" s="781"/>
      <c r="KZV11" s="781"/>
      <c r="KZW11" s="781"/>
      <c r="KZX11" s="781"/>
      <c r="KZY11" s="781"/>
      <c r="KZZ11" s="781"/>
      <c r="LAA11" s="781"/>
      <c r="LAB11" s="781"/>
      <c r="LAC11" s="781"/>
      <c r="LAD11" s="781"/>
      <c r="LAE11" s="781"/>
      <c r="LAF11" s="781"/>
      <c r="LAG11" s="781"/>
      <c r="LAH11" s="781"/>
      <c r="LAI11" s="781"/>
      <c r="LAJ11" s="781"/>
      <c r="LAK11" s="781"/>
      <c r="LAL11" s="781"/>
      <c r="LAM11" s="781"/>
      <c r="LAN11" s="781"/>
      <c r="LAO11" s="781"/>
      <c r="LAP11" s="781"/>
      <c r="LAQ11" s="781"/>
      <c r="LAR11" s="781"/>
      <c r="LAS11" s="781"/>
      <c r="LAT11" s="781"/>
      <c r="LAU11" s="781"/>
      <c r="LAV11" s="781"/>
      <c r="LAW11" s="781"/>
      <c r="LAX11" s="781"/>
      <c r="LAY11" s="781"/>
      <c r="LAZ11" s="781"/>
      <c r="LBA11" s="781"/>
      <c r="LBB11" s="781"/>
      <c r="LBC11" s="781"/>
      <c r="LBD11" s="781"/>
      <c r="LBE11" s="781"/>
      <c r="LBF11" s="781"/>
      <c r="LBG11" s="781"/>
      <c r="LBH11" s="781"/>
      <c r="LBI11" s="781"/>
      <c r="LBJ11" s="781"/>
      <c r="LBK11" s="781"/>
      <c r="LBL11" s="781"/>
      <c r="LBM11" s="781"/>
      <c r="LBN11" s="781"/>
      <c r="LBO11" s="781"/>
      <c r="LBP11" s="781"/>
      <c r="LBQ11" s="781"/>
      <c r="LBR11" s="781"/>
      <c r="LBS11" s="781"/>
      <c r="LBT11" s="781"/>
      <c r="LBU11" s="781"/>
      <c r="LBV11" s="781"/>
      <c r="LBW11" s="781"/>
      <c r="LBX11" s="781"/>
      <c r="LBY11" s="781"/>
      <c r="LBZ11" s="781"/>
      <c r="LCA11" s="781"/>
      <c r="LCB11" s="781"/>
      <c r="LCC11" s="781"/>
      <c r="LCD11" s="781"/>
      <c r="LCE11" s="781"/>
      <c r="LCF11" s="781"/>
      <c r="LCG11" s="781"/>
      <c r="LCH11" s="781"/>
      <c r="LCI11" s="781"/>
      <c r="LCJ11" s="781"/>
      <c r="LCK11" s="781"/>
      <c r="LCL11" s="781"/>
      <c r="LCM11" s="781"/>
      <c r="LCN11" s="781"/>
      <c r="LCO11" s="781"/>
      <c r="LCP11" s="781"/>
      <c r="LCQ11" s="781"/>
      <c r="LCR11" s="781"/>
      <c r="LCS11" s="781"/>
      <c r="LCT11" s="781"/>
      <c r="LCU11" s="781"/>
      <c r="LCV11" s="781"/>
      <c r="LCW11" s="781"/>
      <c r="LCX11" s="781"/>
      <c r="LCY11" s="781"/>
      <c r="LCZ11" s="781"/>
      <c r="LDA11" s="781"/>
      <c r="LDB11" s="781"/>
      <c r="LDC11" s="781"/>
      <c r="LDD11" s="781"/>
      <c r="LDE11" s="781"/>
      <c r="LDF11" s="781"/>
      <c r="LDG11" s="781"/>
      <c r="LDH11" s="781"/>
      <c r="LDI11" s="781"/>
      <c r="LDJ11" s="781"/>
      <c r="LDK11" s="781"/>
      <c r="LDL11" s="781"/>
      <c r="LDM11" s="781"/>
      <c r="LDN11" s="781"/>
      <c r="LDO11" s="781"/>
      <c r="LDP11" s="781"/>
      <c r="LDQ11" s="781"/>
      <c r="LDR11" s="781"/>
      <c r="LDS11" s="781"/>
      <c r="LDT11" s="781"/>
      <c r="LDU11" s="781"/>
      <c r="LDV11" s="781"/>
      <c r="LDW11" s="781"/>
      <c r="LDX11" s="781"/>
      <c r="LDY11" s="781"/>
      <c r="LDZ11" s="781"/>
      <c r="LEA11" s="781"/>
      <c r="LEB11" s="781"/>
      <c r="LEC11" s="781"/>
      <c r="LED11" s="781"/>
      <c r="LEE11" s="781"/>
      <c r="LEF11" s="781"/>
      <c r="LEG11" s="781"/>
      <c r="LEH11" s="781"/>
      <c r="LEI11" s="781"/>
      <c r="LEJ11" s="781"/>
      <c r="LEK11" s="781"/>
      <c r="LEL11" s="781"/>
      <c r="LEM11" s="781"/>
      <c r="LEN11" s="781"/>
      <c r="LEO11" s="781"/>
      <c r="LEP11" s="781"/>
      <c r="LEQ11" s="781"/>
      <c r="LER11" s="781"/>
      <c r="LES11" s="781"/>
      <c r="LET11" s="781"/>
      <c r="LEU11" s="781"/>
      <c r="LEV11" s="781"/>
      <c r="LEW11" s="781"/>
      <c r="LEX11" s="781"/>
      <c r="LEY11" s="781"/>
      <c r="LEZ11" s="781"/>
      <c r="LFA11" s="781"/>
      <c r="LFB11" s="781"/>
      <c r="LFC11" s="781"/>
      <c r="LFD11" s="781"/>
      <c r="LFE11" s="781"/>
      <c r="LFF11" s="781"/>
      <c r="LFG11" s="781"/>
      <c r="LFH11" s="781"/>
      <c r="LFI11" s="781"/>
      <c r="LFJ11" s="781"/>
      <c r="LFK11" s="781"/>
      <c r="LFL11" s="781"/>
      <c r="LFM11" s="781"/>
      <c r="LFN11" s="781"/>
      <c r="LFO11" s="781"/>
      <c r="LFP11" s="781"/>
      <c r="LFQ11" s="781"/>
      <c r="LFR11" s="781"/>
      <c r="LFS11" s="781"/>
      <c r="LFT11" s="781"/>
      <c r="LFU11" s="781"/>
      <c r="LFV11" s="781"/>
      <c r="LFW11" s="781"/>
      <c r="LFX11" s="781"/>
      <c r="LFY11" s="781"/>
      <c r="LFZ11" s="781"/>
      <c r="LGA11" s="781"/>
      <c r="LGB11" s="781"/>
      <c r="LGC11" s="781"/>
      <c r="LGD11" s="781"/>
      <c r="LGE11" s="781"/>
      <c r="LGF11" s="781"/>
      <c r="LGG11" s="781"/>
      <c r="LGH11" s="781"/>
      <c r="LGI11" s="781"/>
      <c r="LGJ11" s="781"/>
      <c r="LGK11" s="781"/>
      <c r="LGL11" s="781"/>
      <c r="LGM11" s="781"/>
      <c r="LGN11" s="781"/>
      <c r="LGO11" s="781"/>
      <c r="LGP11" s="781"/>
      <c r="LGQ11" s="781"/>
      <c r="LGR11" s="781"/>
      <c r="LGS11" s="781"/>
      <c r="LGT11" s="781"/>
      <c r="LGU11" s="781"/>
      <c r="LGV11" s="781"/>
      <c r="LGW11" s="781"/>
      <c r="LGX11" s="781"/>
      <c r="LGY11" s="781"/>
      <c r="LGZ11" s="781"/>
      <c r="LHA11" s="781"/>
      <c r="LHB11" s="781"/>
      <c r="LHC11" s="781"/>
      <c r="LHD11" s="781"/>
      <c r="LHE11" s="781"/>
      <c r="LHF11" s="781"/>
      <c r="LHG11" s="781"/>
      <c r="LHH11" s="781"/>
      <c r="LHI11" s="781"/>
      <c r="LHJ11" s="781"/>
      <c r="LHK11" s="781"/>
      <c r="LHL11" s="781"/>
      <c r="LHM11" s="781"/>
      <c r="LHN11" s="781"/>
      <c r="LHO11" s="781"/>
      <c r="LHP11" s="781"/>
      <c r="LHQ11" s="781"/>
      <c r="LHR11" s="781"/>
      <c r="LHS11" s="781"/>
      <c r="LHT11" s="781"/>
      <c r="LHU11" s="781"/>
      <c r="LHV11" s="781"/>
      <c r="LHW11" s="781"/>
      <c r="LHX11" s="781"/>
      <c r="LHY11" s="781"/>
      <c r="LHZ11" s="781"/>
      <c r="LIA11" s="781"/>
      <c r="LIB11" s="781"/>
      <c r="LIC11" s="781"/>
      <c r="LID11" s="781"/>
      <c r="LIE11" s="781"/>
      <c r="LIF11" s="781"/>
      <c r="LIG11" s="781"/>
      <c r="LIH11" s="781"/>
      <c r="LII11" s="781"/>
      <c r="LIJ11" s="781"/>
      <c r="LIK11" s="781"/>
      <c r="LIL11" s="781"/>
      <c r="LIM11" s="781"/>
      <c r="LIN11" s="781"/>
      <c r="LIO11" s="781"/>
      <c r="LIP11" s="781"/>
      <c r="LIQ11" s="781"/>
      <c r="LIR11" s="781"/>
      <c r="LIS11" s="781"/>
      <c r="LIT11" s="781"/>
      <c r="LIU11" s="781"/>
      <c r="LIV11" s="781"/>
      <c r="LIW11" s="781"/>
      <c r="LIX11" s="781"/>
      <c r="LIY11" s="781"/>
      <c r="LIZ11" s="781"/>
      <c r="LJA11" s="781"/>
      <c r="LJB11" s="781"/>
      <c r="LJC11" s="781"/>
      <c r="LJD11" s="781"/>
      <c r="LJE11" s="781"/>
      <c r="LJF11" s="781"/>
      <c r="LJG11" s="781"/>
      <c r="LJH11" s="781"/>
      <c r="LJI11" s="781"/>
      <c r="LJJ11" s="781"/>
      <c r="LJK11" s="781"/>
      <c r="LJL11" s="781"/>
      <c r="LJM11" s="781"/>
      <c r="LJN11" s="781"/>
      <c r="LJO11" s="781"/>
      <c r="LJP11" s="781"/>
      <c r="LJQ11" s="781"/>
      <c r="LJR11" s="781"/>
      <c r="LJS11" s="781"/>
      <c r="LJT11" s="781"/>
      <c r="LJU11" s="781"/>
      <c r="LJV11" s="781"/>
      <c r="LJW11" s="781"/>
      <c r="LJX11" s="781"/>
      <c r="LJY11" s="781"/>
      <c r="LJZ11" s="781"/>
      <c r="LKA11" s="781"/>
      <c r="LKB11" s="781"/>
      <c r="LKC11" s="781"/>
      <c r="LKD11" s="781"/>
      <c r="LKE11" s="781"/>
      <c r="LKF11" s="781"/>
      <c r="LKG11" s="781"/>
      <c r="LKH11" s="781"/>
      <c r="LKI11" s="781"/>
      <c r="LKJ11" s="781"/>
      <c r="LKK11" s="781"/>
      <c r="LKL11" s="781"/>
      <c r="LKM11" s="781"/>
      <c r="LKN11" s="781"/>
      <c r="LKO11" s="781"/>
      <c r="LKP11" s="781"/>
      <c r="LKQ11" s="781"/>
      <c r="LKR11" s="781"/>
      <c r="LKS11" s="781"/>
      <c r="LKT11" s="781"/>
      <c r="LKU11" s="781"/>
      <c r="LKV11" s="781"/>
      <c r="LKW11" s="781"/>
      <c r="LKX11" s="781"/>
      <c r="LKY11" s="781"/>
      <c r="LKZ11" s="781"/>
      <c r="LLA11" s="781"/>
      <c r="LLB11" s="781"/>
      <c r="LLC11" s="781"/>
      <c r="LLD11" s="781"/>
      <c r="LLE11" s="781"/>
      <c r="LLF11" s="781"/>
      <c r="LLG11" s="781"/>
      <c r="LLH11" s="781"/>
      <c r="LLI11" s="781"/>
      <c r="LLJ11" s="781"/>
      <c r="LLK11" s="781"/>
      <c r="LLL11" s="781"/>
      <c r="LLM11" s="781"/>
      <c r="LLN11" s="781"/>
      <c r="LLO11" s="781"/>
      <c r="LLP11" s="781"/>
      <c r="LLQ11" s="781"/>
      <c r="LLR11" s="781"/>
      <c r="LLS11" s="781"/>
      <c r="LLT11" s="781"/>
      <c r="LLU11" s="781"/>
      <c r="LLV11" s="781"/>
      <c r="LLW11" s="781"/>
      <c r="LLX11" s="781"/>
      <c r="LLY11" s="781"/>
      <c r="LLZ11" s="781"/>
      <c r="LMA11" s="781"/>
      <c r="LMB11" s="781"/>
      <c r="LMC11" s="781"/>
      <c r="LMD11" s="781"/>
      <c r="LME11" s="781"/>
      <c r="LMF11" s="781"/>
      <c r="LMG11" s="781"/>
      <c r="LMH11" s="781"/>
      <c r="LMI11" s="781"/>
      <c r="LMJ11" s="781"/>
      <c r="LMK11" s="781"/>
      <c r="LML11" s="781"/>
      <c r="LMM11" s="781"/>
      <c r="LMN11" s="781"/>
      <c r="LMO11" s="781"/>
      <c r="LMP11" s="781"/>
      <c r="LMQ11" s="781"/>
      <c r="LMR11" s="781"/>
      <c r="LMS11" s="781"/>
      <c r="LMT11" s="781"/>
      <c r="LMU11" s="781"/>
      <c r="LMV11" s="781"/>
      <c r="LMW11" s="781"/>
      <c r="LMX11" s="781"/>
      <c r="LMY11" s="781"/>
      <c r="LMZ11" s="781"/>
      <c r="LNA11" s="781"/>
      <c r="LNB11" s="781"/>
      <c r="LNC11" s="781"/>
      <c r="LND11" s="781"/>
      <c r="LNE11" s="781"/>
      <c r="LNF11" s="781"/>
      <c r="LNG11" s="781"/>
      <c r="LNH11" s="781"/>
      <c r="LNI11" s="781"/>
      <c r="LNJ11" s="781"/>
      <c r="LNK11" s="781"/>
      <c r="LNL11" s="781"/>
      <c r="LNM11" s="781"/>
      <c r="LNN11" s="781"/>
      <c r="LNO11" s="781"/>
      <c r="LNP11" s="781"/>
      <c r="LNQ11" s="781"/>
      <c r="LNR11" s="781"/>
      <c r="LNS11" s="781"/>
      <c r="LNT11" s="781"/>
      <c r="LNU11" s="781"/>
      <c r="LNV11" s="781"/>
      <c r="LNW11" s="781"/>
      <c r="LNX11" s="781"/>
      <c r="LNY11" s="781"/>
      <c r="LNZ11" s="781"/>
      <c r="LOA11" s="781"/>
      <c r="LOB11" s="781"/>
      <c r="LOC11" s="781"/>
      <c r="LOD11" s="781"/>
      <c r="LOE11" s="781"/>
      <c r="LOF11" s="781"/>
      <c r="LOG11" s="781"/>
      <c r="LOH11" s="781"/>
      <c r="LOI11" s="781"/>
      <c r="LOJ11" s="781"/>
      <c r="LOK11" s="781"/>
      <c r="LOL11" s="781"/>
      <c r="LOM11" s="781"/>
      <c r="LON11" s="781"/>
      <c r="LOO11" s="781"/>
      <c r="LOP11" s="781"/>
      <c r="LOQ11" s="781"/>
      <c r="LOR11" s="781"/>
      <c r="LOS11" s="781"/>
      <c r="LOT11" s="781"/>
      <c r="LOU11" s="781"/>
      <c r="LOV11" s="781"/>
      <c r="LOW11" s="781"/>
      <c r="LOX11" s="781"/>
      <c r="LOY11" s="781"/>
      <c r="LOZ11" s="781"/>
      <c r="LPA11" s="781"/>
      <c r="LPB11" s="781"/>
      <c r="LPC11" s="781"/>
      <c r="LPD11" s="781"/>
      <c r="LPE11" s="781"/>
      <c r="LPF11" s="781"/>
      <c r="LPG11" s="781"/>
      <c r="LPH11" s="781"/>
      <c r="LPI11" s="781"/>
      <c r="LPJ11" s="781"/>
      <c r="LPK11" s="781"/>
      <c r="LPL11" s="781"/>
      <c r="LPM11" s="781"/>
      <c r="LPN11" s="781"/>
      <c r="LPO11" s="781"/>
      <c r="LPP11" s="781"/>
      <c r="LPQ11" s="781"/>
      <c r="LPR11" s="781"/>
      <c r="LPS11" s="781"/>
      <c r="LPT11" s="781"/>
      <c r="LPU11" s="781"/>
      <c r="LPV11" s="781"/>
      <c r="LPW11" s="781"/>
      <c r="LPX11" s="781"/>
      <c r="LPY11" s="781"/>
      <c r="LPZ11" s="781"/>
      <c r="LQA11" s="781"/>
      <c r="LQB11" s="781"/>
      <c r="LQC11" s="781"/>
      <c r="LQD11" s="781"/>
      <c r="LQE11" s="781"/>
      <c r="LQF11" s="781"/>
      <c r="LQG11" s="781"/>
      <c r="LQH11" s="781"/>
      <c r="LQI11" s="781"/>
      <c r="LQJ11" s="781"/>
      <c r="LQK11" s="781"/>
      <c r="LQL11" s="781"/>
      <c r="LQM11" s="781"/>
      <c r="LQN11" s="781"/>
      <c r="LQO11" s="781"/>
      <c r="LQP11" s="781"/>
      <c r="LQQ11" s="781"/>
      <c r="LQR11" s="781"/>
      <c r="LQS11" s="781"/>
      <c r="LQT11" s="781"/>
      <c r="LQU11" s="781"/>
      <c r="LQV11" s="781"/>
      <c r="LQW11" s="781"/>
      <c r="LQX11" s="781"/>
      <c r="LQY11" s="781"/>
      <c r="LQZ11" s="781"/>
      <c r="LRA11" s="781"/>
      <c r="LRB11" s="781"/>
      <c r="LRC11" s="781"/>
      <c r="LRD11" s="781"/>
      <c r="LRE11" s="781"/>
      <c r="LRF11" s="781"/>
      <c r="LRG11" s="781"/>
      <c r="LRH11" s="781"/>
      <c r="LRI11" s="781"/>
      <c r="LRJ11" s="781"/>
      <c r="LRK11" s="781"/>
      <c r="LRL11" s="781"/>
      <c r="LRM11" s="781"/>
      <c r="LRN11" s="781"/>
      <c r="LRO11" s="781"/>
      <c r="LRP11" s="781"/>
      <c r="LRQ11" s="781"/>
      <c r="LRR11" s="781"/>
      <c r="LRS11" s="781"/>
      <c r="LRT11" s="781"/>
      <c r="LRU11" s="781"/>
      <c r="LRV11" s="781"/>
      <c r="LRW11" s="781"/>
      <c r="LRX11" s="781"/>
      <c r="LRY11" s="781"/>
      <c r="LRZ11" s="781"/>
      <c r="LSA11" s="781"/>
      <c r="LSB11" s="781"/>
      <c r="LSC11" s="781"/>
      <c r="LSD11" s="781"/>
      <c r="LSE11" s="781"/>
      <c r="LSF11" s="781"/>
      <c r="LSG11" s="781"/>
      <c r="LSH11" s="781"/>
      <c r="LSI11" s="781"/>
      <c r="LSJ11" s="781"/>
      <c r="LSK11" s="781"/>
      <c r="LSL11" s="781"/>
      <c r="LSM11" s="781"/>
      <c r="LSN11" s="781"/>
      <c r="LSO11" s="781"/>
      <c r="LSP11" s="781"/>
      <c r="LSQ11" s="781"/>
      <c r="LSR11" s="781"/>
      <c r="LSS11" s="781"/>
      <c r="LST11" s="781"/>
      <c r="LSU11" s="781"/>
      <c r="LSV11" s="781"/>
      <c r="LSW11" s="781"/>
      <c r="LSX11" s="781"/>
      <c r="LSY11" s="781"/>
      <c r="LSZ11" s="781"/>
      <c r="LTA11" s="781"/>
      <c r="LTB11" s="781"/>
      <c r="LTC11" s="781"/>
      <c r="LTD11" s="781"/>
      <c r="LTE11" s="781"/>
      <c r="LTF11" s="781"/>
      <c r="LTG11" s="781"/>
      <c r="LTH11" s="781"/>
      <c r="LTI11" s="781"/>
      <c r="LTJ11" s="781"/>
      <c r="LTK11" s="781"/>
      <c r="LTL11" s="781"/>
      <c r="LTM11" s="781"/>
      <c r="LTN11" s="781"/>
      <c r="LTO11" s="781"/>
      <c r="LTP11" s="781"/>
      <c r="LTQ11" s="781"/>
      <c r="LTR11" s="781"/>
      <c r="LTS11" s="781"/>
      <c r="LTT11" s="781"/>
      <c r="LTU11" s="781"/>
      <c r="LTV11" s="781"/>
      <c r="LTW11" s="781"/>
      <c r="LTX11" s="781"/>
      <c r="LTY11" s="781"/>
      <c r="LTZ11" s="781"/>
      <c r="LUA11" s="781"/>
      <c r="LUB11" s="781"/>
      <c r="LUC11" s="781"/>
      <c r="LUD11" s="781"/>
      <c r="LUE11" s="781"/>
      <c r="LUF11" s="781"/>
      <c r="LUG11" s="781"/>
      <c r="LUH11" s="781"/>
      <c r="LUI11" s="781"/>
      <c r="LUJ11" s="781"/>
      <c r="LUK11" s="781"/>
      <c r="LUL11" s="781"/>
      <c r="LUM11" s="781"/>
      <c r="LUN11" s="781"/>
      <c r="LUO11" s="781"/>
      <c r="LUP11" s="781"/>
      <c r="LUQ11" s="781"/>
      <c r="LUR11" s="781"/>
      <c r="LUS11" s="781"/>
      <c r="LUT11" s="781"/>
      <c r="LUU11" s="781"/>
      <c r="LUV11" s="781"/>
      <c r="LUW11" s="781"/>
      <c r="LUX11" s="781"/>
      <c r="LUY11" s="781"/>
      <c r="LUZ11" s="781"/>
      <c r="LVA11" s="781"/>
      <c r="LVB11" s="781"/>
      <c r="LVC11" s="781"/>
      <c r="LVD11" s="781"/>
      <c r="LVE11" s="781"/>
      <c r="LVF11" s="781"/>
      <c r="LVG11" s="781"/>
      <c r="LVH11" s="781"/>
      <c r="LVI11" s="781"/>
      <c r="LVJ11" s="781"/>
      <c r="LVK11" s="781"/>
      <c r="LVL11" s="781"/>
      <c r="LVM11" s="781"/>
      <c r="LVN11" s="781"/>
      <c r="LVO11" s="781"/>
      <c r="LVP11" s="781"/>
      <c r="LVQ11" s="781"/>
      <c r="LVR11" s="781"/>
      <c r="LVS11" s="781"/>
      <c r="LVT11" s="781"/>
      <c r="LVU11" s="781"/>
      <c r="LVV11" s="781"/>
      <c r="LVW11" s="781"/>
      <c r="LVX11" s="781"/>
      <c r="LVY11" s="781"/>
      <c r="LVZ11" s="781"/>
      <c r="LWA11" s="781"/>
      <c r="LWB11" s="781"/>
      <c r="LWC11" s="781"/>
      <c r="LWD11" s="781"/>
      <c r="LWE11" s="781"/>
      <c r="LWF11" s="781"/>
      <c r="LWG11" s="781"/>
      <c r="LWH11" s="781"/>
      <c r="LWI11" s="781"/>
      <c r="LWJ11" s="781"/>
      <c r="LWK11" s="781"/>
      <c r="LWL11" s="781"/>
      <c r="LWM11" s="781"/>
      <c r="LWN11" s="781"/>
      <c r="LWO11" s="781"/>
      <c r="LWP11" s="781"/>
      <c r="LWQ11" s="781"/>
      <c r="LWR11" s="781"/>
      <c r="LWS11" s="781"/>
      <c r="LWT11" s="781"/>
      <c r="LWU11" s="781"/>
      <c r="LWV11" s="781"/>
      <c r="LWW11" s="781"/>
      <c r="LWX11" s="781"/>
      <c r="LWY11" s="781"/>
      <c r="LWZ11" s="781"/>
      <c r="LXA11" s="781"/>
      <c r="LXB11" s="781"/>
      <c r="LXC11" s="781"/>
      <c r="LXD11" s="781"/>
      <c r="LXE11" s="781"/>
      <c r="LXF11" s="781"/>
      <c r="LXG11" s="781"/>
      <c r="LXH11" s="781"/>
      <c r="LXI11" s="781"/>
      <c r="LXJ11" s="781"/>
      <c r="LXK11" s="781"/>
      <c r="LXL11" s="781"/>
      <c r="LXM11" s="781"/>
      <c r="LXN11" s="781"/>
      <c r="LXO11" s="781"/>
      <c r="LXP11" s="781"/>
      <c r="LXQ11" s="781"/>
      <c r="LXR11" s="781"/>
      <c r="LXS11" s="781"/>
      <c r="LXT11" s="781"/>
      <c r="LXU11" s="781"/>
      <c r="LXV11" s="781"/>
      <c r="LXW11" s="781"/>
      <c r="LXX11" s="781"/>
      <c r="LXY11" s="781"/>
      <c r="LXZ11" s="781"/>
      <c r="LYA11" s="781"/>
      <c r="LYB11" s="781"/>
      <c r="LYC11" s="781"/>
      <c r="LYD11" s="781"/>
      <c r="LYE11" s="781"/>
      <c r="LYF11" s="781"/>
      <c r="LYG11" s="781"/>
      <c r="LYH11" s="781"/>
      <c r="LYI11" s="781"/>
      <c r="LYJ11" s="781"/>
      <c r="LYK11" s="781"/>
      <c r="LYL11" s="781"/>
      <c r="LYM11" s="781"/>
      <c r="LYN11" s="781"/>
      <c r="LYO11" s="781"/>
      <c r="LYP11" s="781"/>
      <c r="LYQ11" s="781"/>
      <c r="LYR11" s="781"/>
      <c r="LYS11" s="781"/>
      <c r="LYT11" s="781"/>
      <c r="LYU11" s="781"/>
      <c r="LYV11" s="781"/>
      <c r="LYW11" s="781"/>
      <c r="LYX11" s="781"/>
      <c r="LYY11" s="781"/>
      <c r="LYZ11" s="781"/>
      <c r="LZA11" s="781"/>
      <c r="LZB11" s="781"/>
      <c r="LZC11" s="781"/>
      <c r="LZD11" s="781"/>
      <c r="LZE11" s="781"/>
      <c r="LZF11" s="781"/>
      <c r="LZG11" s="781"/>
      <c r="LZH11" s="781"/>
      <c r="LZI11" s="781"/>
      <c r="LZJ11" s="781"/>
      <c r="LZK11" s="781"/>
      <c r="LZL11" s="781"/>
      <c r="LZM11" s="781"/>
      <c r="LZN11" s="781"/>
      <c r="LZO11" s="781"/>
      <c r="LZP11" s="781"/>
      <c r="LZQ11" s="781"/>
      <c r="LZR11" s="781"/>
      <c r="LZS11" s="781"/>
      <c r="LZT11" s="781"/>
      <c r="LZU11" s="781"/>
      <c r="LZV11" s="781"/>
      <c r="LZW11" s="781"/>
      <c r="LZX11" s="781"/>
      <c r="LZY11" s="781"/>
      <c r="LZZ11" s="781"/>
      <c r="MAA11" s="781"/>
      <c r="MAB11" s="781"/>
      <c r="MAC11" s="781"/>
      <c r="MAD11" s="781"/>
      <c r="MAE11" s="781"/>
      <c r="MAF11" s="781"/>
      <c r="MAG11" s="781"/>
      <c r="MAH11" s="781"/>
      <c r="MAI11" s="781"/>
      <c r="MAJ11" s="781"/>
      <c r="MAK11" s="781"/>
      <c r="MAL11" s="781"/>
      <c r="MAM11" s="781"/>
      <c r="MAN11" s="781"/>
      <c r="MAO11" s="781"/>
      <c r="MAP11" s="781"/>
      <c r="MAQ11" s="781"/>
      <c r="MAR11" s="781"/>
      <c r="MAS11" s="781"/>
      <c r="MAT11" s="781"/>
      <c r="MAU11" s="781"/>
      <c r="MAV11" s="781"/>
      <c r="MAW11" s="781"/>
      <c r="MAX11" s="781"/>
      <c r="MAY11" s="781"/>
      <c r="MAZ11" s="781"/>
      <c r="MBA11" s="781"/>
      <c r="MBB11" s="781"/>
      <c r="MBC11" s="781"/>
      <c r="MBD11" s="781"/>
      <c r="MBE11" s="781"/>
      <c r="MBF11" s="781"/>
      <c r="MBG11" s="781"/>
      <c r="MBH11" s="781"/>
      <c r="MBI11" s="781"/>
      <c r="MBJ11" s="781"/>
      <c r="MBK11" s="781"/>
      <c r="MBL11" s="781"/>
      <c r="MBM11" s="781"/>
      <c r="MBN11" s="781"/>
      <c r="MBO11" s="781"/>
      <c r="MBP11" s="781"/>
      <c r="MBQ11" s="781"/>
      <c r="MBR11" s="781"/>
      <c r="MBS11" s="781"/>
      <c r="MBT11" s="781"/>
      <c r="MBU11" s="781"/>
      <c r="MBV11" s="781"/>
      <c r="MBW11" s="781"/>
      <c r="MBX11" s="781"/>
      <c r="MBY11" s="781"/>
      <c r="MBZ11" s="781"/>
      <c r="MCA11" s="781"/>
      <c r="MCB11" s="781"/>
      <c r="MCC11" s="781"/>
      <c r="MCD11" s="781"/>
      <c r="MCE11" s="781"/>
      <c r="MCF11" s="781"/>
      <c r="MCG11" s="781"/>
      <c r="MCH11" s="781"/>
      <c r="MCI11" s="781"/>
      <c r="MCJ11" s="781"/>
      <c r="MCK11" s="781"/>
      <c r="MCL11" s="781"/>
      <c r="MCM11" s="781"/>
      <c r="MCN11" s="781"/>
      <c r="MCO11" s="781"/>
      <c r="MCP11" s="781"/>
      <c r="MCQ11" s="781"/>
      <c r="MCR11" s="781"/>
      <c r="MCS11" s="781"/>
      <c r="MCT11" s="781"/>
      <c r="MCU11" s="781"/>
      <c r="MCV11" s="781"/>
      <c r="MCW11" s="781"/>
      <c r="MCX11" s="781"/>
      <c r="MCY11" s="781"/>
      <c r="MCZ11" s="781"/>
      <c r="MDA11" s="781"/>
      <c r="MDB11" s="781"/>
      <c r="MDC11" s="781"/>
      <c r="MDD11" s="781"/>
      <c r="MDE11" s="781"/>
      <c r="MDF11" s="781"/>
      <c r="MDG11" s="781"/>
      <c r="MDH11" s="781"/>
      <c r="MDI11" s="781"/>
      <c r="MDJ11" s="781"/>
      <c r="MDK11" s="781"/>
      <c r="MDL11" s="781"/>
      <c r="MDM11" s="781"/>
      <c r="MDN11" s="781"/>
      <c r="MDO11" s="781"/>
      <c r="MDP11" s="781"/>
      <c r="MDQ11" s="781"/>
      <c r="MDR11" s="781"/>
      <c r="MDS11" s="781"/>
      <c r="MDT11" s="781"/>
      <c r="MDU11" s="781"/>
      <c r="MDV11" s="781"/>
      <c r="MDW11" s="781"/>
      <c r="MDX11" s="781"/>
      <c r="MDY11" s="781"/>
      <c r="MDZ11" s="781"/>
      <c r="MEA11" s="781"/>
      <c r="MEB11" s="781"/>
      <c r="MEC11" s="781"/>
      <c r="MED11" s="781"/>
      <c r="MEE11" s="781"/>
      <c r="MEF11" s="781"/>
      <c r="MEG11" s="781"/>
      <c r="MEH11" s="781"/>
      <c r="MEI11" s="781"/>
      <c r="MEJ11" s="781"/>
      <c r="MEK11" s="781"/>
      <c r="MEL11" s="781"/>
      <c r="MEM11" s="781"/>
      <c r="MEN11" s="781"/>
      <c r="MEO11" s="781"/>
      <c r="MEP11" s="781"/>
      <c r="MEQ11" s="781"/>
      <c r="MER11" s="781"/>
      <c r="MES11" s="781"/>
      <c r="MET11" s="781"/>
      <c r="MEU11" s="781"/>
      <c r="MEV11" s="781"/>
      <c r="MEW11" s="781"/>
      <c r="MEX11" s="781"/>
      <c r="MEY11" s="781"/>
      <c r="MEZ11" s="781"/>
      <c r="MFA11" s="781"/>
      <c r="MFB11" s="781"/>
      <c r="MFC11" s="781"/>
      <c r="MFD11" s="781"/>
      <c r="MFE11" s="781"/>
      <c r="MFF11" s="781"/>
      <c r="MFG11" s="781"/>
      <c r="MFH11" s="781"/>
      <c r="MFI11" s="781"/>
      <c r="MFJ11" s="781"/>
      <c r="MFK11" s="781"/>
      <c r="MFL11" s="781"/>
      <c r="MFM11" s="781"/>
      <c r="MFN11" s="781"/>
      <c r="MFO11" s="781"/>
      <c r="MFP11" s="781"/>
      <c r="MFQ11" s="781"/>
      <c r="MFR11" s="781"/>
      <c r="MFS11" s="781"/>
      <c r="MFT11" s="781"/>
      <c r="MFU11" s="781"/>
      <c r="MFV11" s="781"/>
      <c r="MFW11" s="781"/>
      <c r="MFX11" s="781"/>
      <c r="MFY11" s="781"/>
      <c r="MFZ11" s="781"/>
      <c r="MGA11" s="781"/>
      <c r="MGB11" s="781"/>
      <c r="MGC11" s="781"/>
      <c r="MGD11" s="781"/>
      <c r="MGE11" s="781"/>
      <c r="MGF11" s="781"/>
      <c r="MGG11" s="781"/>
      <c r="MGH11" s="781"/>
      <c r="MGI11" s="781"/>
      <c r="MGJ11" s="781"/>
      <c r="MGK11" s="781"/>
      <c r="MGL11" s="781"/>
      <c r="MGM11" s="781"/>
      <c r="MGN11" s="781"/>
      <c r="MGO11" s="781"/>
      <c r="MGP11" s="781"/>
      <c r="MGQ11" s="781"/>
      <c r="MGR11" s="781"/>
      <c r="MGS11" s="781"/>
      <c r="MGT11" s="781"/>
      <c r="MGU11" s="781"/>
      <c r="MGV11" s="781"/>
      <c r="MGW11" s="781"/>
      <c r="MGX11" s="781"/>
      <c r="MGY11" s="781"/>
      <c r="MGZ11" s="781"/>
      <c r="MHA11" s="781"/>
      <c r="MHB11" s="781"/>
      <c r="MHC11" s="781"/>
      <c r="MHD11" s="781"/>
      <c r="MHE11" s="781"/>
      <c r="MHF11" s="781"/>
      <c r="MHG11" s="781"/>
      <c r="MHH11" s="781"/>
      <c r="MHI11" s="781"/>
      <c r="MHJ11" s="781"/>
      <c r="MHK11" s="781"/>
      <c r="MHL11" s="781"/>
      <c r="MHM11" s="781"/>
      <c r="MHN11" s="781"/>
      <c r="MHO11" s="781"/>
      <c r="MHP11" s="781"/>
      <c r="MHQ11" s="781"/>
      <c r="MHR11" s="781"/>
      <c r="MHS11" s="781"/>
      <c r="MHT11" s="781"/>
      <c r="MHU11" s="781"/>
      <c r="MHV11" s="781"/>
      <c r="MHW11" s="781"/>
      <c r="MHX11" s="781"/>
      <c r="MHY11" s="781"/>
      <c r="MHZ11" s="781"/>
      <c r="MIA11" s="781"/>
      <c r="MIB11" s="781"/>
      <c r="MIC11" s="781"/>
      <c r="MID11" s="781"/>
      <c r="MIE11" s="781"/>
      <c r="MIF11" s="781"/>
      <c r="MIG11" s="781"/>
      <c r="MIH11" s="781"/>
      <c r="MII11" s="781"/>
      <c r="MIJ11" s="781"/>
      <c r="MIK11" s="781"/>
      <c r="MIL11" s="781"/>
      <c r="MIM11" s="781"/>
      <c r="MIN11" s="781"/>
      <c r="MIO11" s="781"/>
      <c r="MIP11" s="781"/>
      <c r="MIQ11" s="781"/>
      <c r="MIR11" s="781"/>
      <c r="MIS11" s="781"/>
      <c r="MIT11" s="781"/>
      <c r="MIU11" s="781"/>
      <c r="MIV11" s="781"/>
      <c r="MIW11" s="781"/>
      <c r="MIX11" s="781"/>
      <c r="MIY11" s="781"/>
      <c r="MIZ11" s="781"/>
      <c r="MJA11" s="781"/>
      <c r="MJB11" s="781"/>
      <c r="MJC11" s="781"/>
      <c r="MJD11" s="781"/>
      <c r="MJE11" s="781"/>
      <c r="MJF11" s="781"/>
      <c r="MJG11" s="781"/>
      <c r="MJH11" s="781"/>
      <c r="MJI11" s="781"/>
      <c r="MJJ11" s="781"/>
      <c r="MJK11" s="781"/>
      <c r="MJL11" s="781"/>
      <c r="MJM11" s="781"/>
      <c r="MJN11" s="781"/>
      <c r="MJO11" s="781"/>
      <c r="MJP11" s="781"/>
      <c r="MJQ11" s="781"/>
      <c r="MJR11" s="781"/>
      <c r="MJS11" s="781"/>
      <c r="MJT11" s="781"/>
      <c r="MJU11" s="781"/>
      <c r="MJV11" s="781"/>
      <c r="MJW11" s="781"/>
      <c r="MJX11" s="781"/>
      <c r="MJY11" s="781"/>
      <c r="MJZ11" s="781"/>
      <c r="MKA11" s="781"/>
      <c r="MKB11" s="781"/>
      <c r="MKC11" s="781"/>
      <c r="MKD11" s="781"/>
      <c r="MKE11" s="781"/>
      <c r="MKF11" s="781"/>
      <c r="MKG11" s="781"/>
      <c r="MKH11" s="781"/>
      <c r="MKI11" s="781"/>
      <c r="MKJ11" s="781"/>
      <c r="MKK11" s="781"/>
      <c r="MKL11" s="781"/>
      <c r="MKM11" s="781"/>
      <c r="MKN11" s="781"/>
      <c r="MKO11" s="781"/>
      <c r="MKP11" s="781"/>
      <c r="MKQ11" s="781"/>
      <c r="MKR11" s="781"/>
      <c r="MKS11" s="781"/>
      <c r="MKT11" s="781"/>
      <c r="MKU11" s="781"/>
      <c r="MKV11" s="781"/>
      <c r="MKW11" s="781"/>
      <c r="MKX11" s="781"/>
      <c r="MKY11" s="781"/>
      <c r="MKZ11" s="781"/>
      <c r="MLA11" s="781"/>
      <c r="MLB11" s="781"/>
      <c r="MLC11" s="781"/>
      <c r="MLD11" s="781"/>
      <c r="MLE11" s="781"/>
      <c r="MLF11" s="781"/>
      <c r="MLG11" s="781"/>
      <c r="MLH11" s="781"/>
      <c r="MLI11" s="781"/>
      <c r="MLJ11" s="781"/>
      <c r="MLK11" s="781"/>
      <c r="MLL11" s="781"/>
      <c r="MLM11" s="781"/>
      <c r="MLN11" s="781"/>
      <c r="MLO11" s="781"/>
      <c r="MLP11" s="781"/>
      <c r="MLQ11" s="781"/>
      <c r="MLR11" s="781"/>
      <c r="MLS11" s="781"/>
      <c r="MLT11" s="781"/>
      <c r="MLU11" s="781"/>
      <c r="MLV11" s="781"/>
      <c r="MLW11" s="781"/>
      <c r="MLX11" s="781"/>
      <c r="MLY11" s="781"/>
      <c r="MLZ11" s="781"/>
      <c r="MMA11" s="781"/>
      <c r="MMB11" s="781"/>
      <c r="MMC11" s="781"/>
      <c r="MMD11" s="781"/>
      <c r="MME11" s="781"/>
      <c r="MMF11" s="781"/>
      <c r="MMG11" s="781"/>
      <c r="MMH11" s="781"/>
      <c r="MMI11" s="781"/>
      <c r="MMJ11" s="781"/>
      <c r="MMK11" s="781"/>
      <c r="MML11" s="781"/>
      <c r="MMM11" s="781"/>
      <c r="MMN11" s="781"/>
      <c r="MMO11" s="781"/>
      <c r="MMP11" s="781"/>
      <c r="MMQ11" s="781"/>
      <c r="MMR11" s="781"/>
      <c r="MMS11" s="781"/>
      <c r="MMT11" s="781"/>
      <c r="MMU11" s="781"/>
      <c r="MMV11" s="781"/>
      <c r="MMW11" s="781"/>
      <c r="MMX11" s="781"/>
      <c r="MMY11" s="781"/>
      <c r="MMZ11" s="781"/>
      <c r="MNA11" s="781"/>
      <c r="MNB11" s="781"/>
      <c r="MNC11" s="781"/>
      <c r="MND11" s="781"/>
      <c r="MNE11" s="781"/>
      <c r="MNF11" s="781"/>
      <c r="MNG11" s="781"/>
      <c r="MNH11" s="781"/>
      <c r="MNI11" s="781"/>
      <c r="MNJ11" s="781"/>
      <c r="MNK11" s="781"/>
      <c r="MNL11" s="781"/>
      <c r="MNM11" s="781"/>
      <c r="MNN11" s="781"/>
      <c r="MNO11" s="781"/>
      <c r="MNP11" s="781"/>
      <c r="MNQ11" s="781"/>
      <c r="MNR11" s="781"/>
      <c r="MNS11" s="781"/>
      <c r="MNT11" s="781"/>
      <c r="MNU11" s="781"/>
      <c r="MNV11" s="781"/>
      <c r="MNW11" s="781"/>
      <c r="MNX11" s="781"/>
      <c r="MNY11" s="781"/>
      <c r="MNZ11" s="781"/>
      <c r="MOA11" s="781"/>
      <c r="MOB11" s="781"/>
      <c r="MOC11" s="781"/>
      <c r="MOD11" s="781"/>
      <c r="MOE11" s="781"/>
      <c r="MOF11" s="781"/>
      <c r="MOG11" s="781"/>
      <c r="MOH11" s="781"/>
      <c r="MOI11" s="781"/>
      <c r="MOJ11" s="781"/>
      <c r="MOK11" s="781"/>
      <c r="MOL11" s="781"/>
      <c r="MOM11" s="781"/>
      <c r="MON11" s="781"/>
      <c r="MOO11" s="781"/>
      <c r="MOP11" s="781"/>
      <c r="MOQ11" s="781"/>
      <c r="MOR11" s="781"/>
      <c r="MOS11" s="781"/>
      <c r="MOT11" s="781"/>
      <c r="MOU11" s="781"/>
      <c r="MOV11" s="781"/>
      <c r="MOW11" s="781"/>
      <c r="MOX11" s="781"/>
      <c r="MOY11" s="781"/>
      <c r="MOZ11" s="781"/>
      <c r="MPA11" s="781"/>
      <c r="MPB11" s="781"/>
      <c r="MPC11" s="781"/>
      <c r="MPD11" s="781"/>
      <c r="MPE11" s="781"/>
      <c r="MPF11" s="781"/>
      <c r="MPG11" s="781"/>
      <c r="MPH11" s="781"/>
      <c r="MPI11" s="781"/>
      <c r="MPJ11" s="781"/>
      <c r="MPK11" s="781"/>
      <c r="MPL11" s="781"/>
      <c r="MPM11" s="781"/>
      <c r="MPN11" s="781"/>
      <c r="MPO11" s="781"/>
      <c r="MPP11" s="781"/>
      <c r="MPQ11" s="781"/>
      <c r="MPR11" s="781"/>
      <c r="MPS11" s="781"/>
      <c r="MPT11" s="781"/>
      <c r="MPU11" s="781"/>
      <c r="MPV11" s="781"/>
      <c r="MPW11" s="781"/>
      <c r="MPX11" s="781"/>
      <c r="MPY11" s="781"/>
      <c r="MPZ11" s="781"/>
      <c r="MQA11" s="781"/>
      <c r="MQB11" s="781"/>
      <c r="MQC11" s="781"/>
      <c r="MQD11" s="781"/>
      <c r="MQE11" s="781"/>
      <c r="MQF11" s="781"/>
      <c r="MQG11" s="781"/>
      <c r="MQH11" s="781"/>
      <c r="MQI11" s="781"/>
      <c r="MQJ11" s="781"/>
      <c r="MQK11" s="781"/>
      <c r="MQL11" s="781"/>
      <c r="MQM11" s="781"/>
      <c r="MQN11" s="781"/>
      <c r="MQO11" s="781"/>
      <c r="MQP11" s="781"/>
      <c r="MQQ11" s="781"/>
      <c r="MQR11" s="781"/>
      <c r="MQS11" s="781"/>
      <c r="MQT11" s="781"/>
      <c r="MQU11" s="781"/>
      <c r="MQV11" s="781"/>
      <c r="MQW11" s="781"/>
      <c r="MQX11" s="781"/>
      <c r="MQY11" s="781"/>
      <c r="MQZ11" s="781"/>
      <c r="MRA11" s="781"/>
      <c r="MRB11" s="781"/>
      <c r="MRC11" s="781"/>
      <c r="MRD11" s="781"/>
      <c r="MRE11" s="781"/>
      <c r="MRF11" s="781"/>
      <c r="MRG11" s="781"/>
      <c r="MRH11" s="781"/>
      <c r="MRI11" s="781"/>
      <c r="MRJ11" s="781"/>
      <c r="MRK11" s="781"/>
      <c r="MRL11" s="781"/>
      <c r="MRM11" s="781"/>
      <c r="MRN11" s="781"/>
      <c r="MRO11" s="781"/>
      <c r="MRP11" s="781"/>
      <c r="MRQ11" s="781"/>
      <c r="MRR11" s="781"/>
      <c r="MRS11" s="781"/>
      <c r="MRT11" s="781"/>
      <c r="MRU11" s="781"/>
      <c r="MRV11" s="781"/>
      <c r="MRW11" s="781"/>
      <c r="MRX11" s="781"/>
      <c r="MRY11" s="781"/>
      <c r="MRZ11" s="781"/>
      <c r="MSA11" s="781"/>
      <c r="MSB11" s="781"/>
      <c r="MSC11" s="781"/>
      <c r="MSD11" s="781"/>
      <c r="MSE11" s="781"/>
      <c r="MSF11" s="781"/>
      <c r="MSG11" s="781"/>
      <c r="MSH11" s="781"/>
      <c r="MSI11" s="781"/>
      <c r="MSJ11" s="781"/>
      <c r="MSK11" s="781"/>
      <c r="MSL11" s="781"/>
      <c r="MSM11" s="781"/>
      <c r="MSN11" s="781"/>
      <c r="MSO11" s="781"/>
      <c r="MSP11" s="781"/>
      <c r="MSQ11" s="781"/>
      <c r="MSR11" s="781"/>
      <c r="MSS11" s="781"/>
      <c r="MST11" s="781"/>
      <c r="MSU11" s="781"/>
      <c r="MSV11" s="781"/>
      <c r="MSW11" s="781"/>
      <c r="MSX11" s="781"/>
      <c r="MSY11" s="781"/>
      <c r="MSZ11" s="781"/>
      <c r="MTA11" s="781"/>
      <c r="MTB11" s="781"/>
      <c r="MTC11" s="781"/>
      <c r="MTD11" s="781"/>
      <c r="MTE11" s="781"/>
      <c r="MTF11" s="781"/>
      <c r="MTG11" s="781"/>
      <c r="MTH11" s="781"/>
      <c r="MTI11" s="781"/>
      <c r="MTJ11" s="781"/>
      <c r="MTK11" s="781"/>
      <c r="MTL11" s="781"/>
      <c r="MTM11" s="781"/>
      <c r="MTN11" s="781"/>
      <c r="MTO11" s="781"/>
      <c r="MTP11" s="781"/>
      <c r="MTQ11" s="781"/>
      <c r="MTR11" s="781"/>
      <c r="MTS11" s="781"/>
      <c r="MTT11" s="781"/>
      <c r="MTU11" s="781"/>
      <c r="MTV11" s="781"/>
      <c r="MTW11" s="781"/>
      <c r="MTX11" s="781"/>
      <c r="MTY11" s="781"/>
      <c r="MTZ11" s="781"/>
      <c r="MUA11" s="781"/>
      <c r="MUB11" s="781"/>
      <c r="MUC11" s="781"/>
      <c r="MUD11" s="781"/>
      <c r="MUE11" s="781"/>
      <c r="MUF11" s="781"/>
      <c r="MUG11" s="781"/>
      <c r="MUH11" s="781"/>
      <c r="MUI11" s="781"/>
      <c r="MUJ11" s="781"/>
      <c r="MUK11" s="781"/>
      <c r="MUL11" s="781"/>
      <c r="MUM11" s="781"/>
      <c r="MUN11" s="781"/>
      <c r="MUO11" s="781"/>
      <c r="MUP11" s="781"/>
      <c r="MUQ11" s="781"/>
      <c r="MUR11" s="781"/>
      <c r="MUS11" s="781"/>
      <c r="MUT11" s="781"/>
      <c r="MUU11" s="781"/>
      <c r="MUV11" s="781"/>
      <c r="MUW11" s="781"/>
      <c r="MUX11" s="781"/>
      <c r="MUY11" s="781"/>
      <c r="MUZ11" s="781"/>
      <c r="MVA11" s="781"/>
      <c r="MVB11" s="781"/>
      <c r="MVC11" s="781"/>
      <c r="MVD11" s="781"/>
      <c r="MVE11" s="781"/>
      <c r="MVF11" s="781"/>
      <c r="MVG11" s="781"/>
      <c r="MVH11" s="781"/>
      <c r="MVI11" s="781"/>
      <c r="MVJ11" s="781"/>
      <c r="MVK11" s="781"/>
      <c r="MVL11" s="781"/>
      <c r="MVM11" s="781"/>
      <c r="MVN11" s="781"/>
      <c r="MVO11" s="781"/>
      <c r="MVP11" s="781"/>
      <c r="MVQ11" s="781"/>
      <c r="MVR11" s="781"/>
      <c r="MVS11" s="781"/>
      <c r="MVT11" s="781"/>
      <c r="MVU11" s="781"/>
      <c r="MVV11" s="781"/>
      <c r="MVW11" s="781"/>
      <c r="MVX11" s="781"/>
      <c r="MVY11" s="781"/>
      <c r="MVZ11" s="781"/>
      <c r="MWA11" s="781"/>
      <c r="MWB11" s="781"/>
      <c r="MWC11" s="781"/>
      <c r="MWD11" s="781"/>
      <c r="MWE11" s="781"/>
      <c r="MWF11" s="781"/>
      <c r="MWG11" s="781"/>
      <c r="MWH11" s="781"/>
      <c r="MWI11" s="781"/>
      <c r="MWJ11" s="781"/>
      <c r="MWK11" s="781"/>
      <c r="MWL11" s="781"/>
      <c r="MWM11" s="781"/>
      <c r="MWN11" s="781"/>
      <c r="MWO11" s="781"/>
      <c r="MWP11" s="781"/>
      <c r="MWQ11" s="781"/>
      <c r="MWR11" s="781"/>
      <c r="MWS11" s="781"/>
      <c r="MWT11" s="781"/>
      <c r="MWU11" s="781"/>
      <c r="MWV11" s="781"/>
      <c r="MWW11" s="781"/>
      <c r="MWX11" s="781"/>
      <c r="MWY11" s="781"/>
      <c r="MWZ11" s="781"/>
      <c r="MXA11" s="781"/>
      <c r="MXB11" s="781"/>
      <c r="MXC11" s="781"/>
      <c r="MXD11" s="781"/>
      <c r="MXE11" s="781"/>
      <c r="MXF11" s="781"/>
      <c r="MXG11" s="781"/>
      <c r="MXH11" s="781"/>
      <c r="MXI11" s="781"/>
      <c r="MXJ11" s="781"/>
      <c r="MXK11" s="781"/>
      <c r="MXL11" s="781"/>
      <c r="MXM11" s="781"/>
      <c r="MXN11" s="781"/>
      <c r="MXO11" s="781"/>
      <c r="MXP11" s="781"/>
      <c r="MXQ11" s="781"/>
      <c r="MXR11" s="781"/>
      <c r="MXS11" s="781"/>
      <c r="MXT11" s="781"/>
      <c r="MXU11" s="781"/>
      <c r="MXV11" s="781"/>
      <c r="MXW11" s="781"/>
      <c r="MXX11" s="781"/>
      <c r="MXY11" s="781"/>
      <c r="MXZ11" s="781"/>
      <c r="MYA11" s="781"/>
      <c r="MYB11" s="781"/>
      <c r="MYC11" s="781"/>
      <c r="MYD11" s="781"/>
      <c r="MYE11" s="781"/>
      <c r="MYF11" s="781"/>
      <c r="MYG11" s="781"/>
      <c r="MYH11" s="781"/>
      <c r="MYI11" s="781"/>
      <c r="MYJ11" s="781"/>
      <c r="MYK11" s="781"/>
      <c r="MYL11" s="781"/>
      <c r="MYM11" s="781"/>
      <c r="MYN11" s="781"/>
      <c r="MYO11" s="781"/>
      <c r="MYP11" s="781"/>
      <c r="MYQ11" s="781"/>
      <c r="MYR11" s="781"/>
      <c r="MYS11" s="781"/>
      <c r="MYT11" s="781"/>
      <c r="MYU11" s="781"/>
      <c r="MYV11" s="781"/>
      <c r="MYW11" s="781"/>
      <c r="MYX11" s="781"/>
      <c r="MYY11" s="781"/>
      <c r="MYZ11" s="781"/>
      <c r="MZA11" s="781"/>
      <c r="MZB11" s="781"/>
      <c r="MZC11" s="781"/>
      <c r="MZD11" s="781"/>
      <c r="MZE11" s="781"/>
      <c r="MZF11" s="781"/>
      <c r="MZG11" s="781"/>
      <c r="MZH11" s="781"/>
      <c r="MZI11" s="781"/>
      <c r="MZJ11" s="781"/>
      <c r="MZK11" s="781"/>
      <c r="MZL11" s="781"/>
      <c r="MZM11" s="781"/>
      <c r="MZN11" s="781"/>
      <c r="MZO11" s="781"/>
      <c r="MZP11" s="781"/>
      <c r="MZQ11" s="781"/>
      <c r="MZR11" s="781"/>
      <c r="MZS11" s="781"/>
      <c r="MZT11" s="781"/>
      <c r="MZU11" s="781"/>
      <c r="MZV11" s="781"/>
      <c r="MZW11" s="781"/>
      <c r="MZX11" s="781"/>
      <c r="MZY11" s="781"/>
      <c r="MZZ11" s="781"/>
      <c r="NAA11" s="781"/>
      <c r="NAB11" s="781"/>
      <c r="NAC11" s="781"/>
      <c r="NAD11" s="781"/>
      <c r="NAE11" s="781"/>
      <c r="NAF11" s="781"/>
      <c r="NAG11" s="781"/>
      <c r="NAH11" s="781"/>
      <c r="NAI11" s="781"/>
      <c r="NAJ11" s="781"/>
      <c r="NAK11" s="781"/>
      <c r="NAL11" s="781"/>
      <c r="NAM11" s="781"/>
      <c r="NAN11" s="781"/>
      <c r="NAO11" s="781"/>
      <c r="NAP11" s="781"/>
      <c r="NAQ11" s="781"/>
      <c r="NAR11" s="781"/>
      <c r="NAS11" s="781"/>
      <c r="NAT11" s="781"/>
      <c r="NAU11" s="781"/>
      <c r="NAV11" s="781"/>
      <c r="NAW11" s="781"/>
      <c r="NAX11" s="781"/>
      <c r="NAY11" s="781"/>
      <c r="NAZ11" s="781"/>
      <c r="NBA11" s="781"/>
      <c r="NBB11" s="781"/>
      <c r="NBC11" s="781"/>
      <c r="NBD11" s="781"/>
      <c r="NBE11" s="781"/>
      <c r="NBF11" s="781"/>
      <c r="NBG11" s="781"/>
      <c r="NBH11" s="781"/>
      <c r="NBI11" s="781"/>
      <c r="NBJ11" s="781"/>
      <c r="NBK11" s="781"/>
      <c r="NBL11" s="781"/>
      <c r="NBM11" s="781"/>
      <c r="NBN11" s="781"/>
      <c r="NBO11" s="781"/>
      <c r="NBP11" s="781"/>
      <c r="NBQ11" s="781"/>
      <c r="NBR11" s="781"/>
      <c r="NBS11" s="781"/>
      <c r="NBT11" s="781"/>
      <c r="NBU11" s="781"/>
      <c r="NBV11" s="781"/>
      <c r="NBW11" s="781"/>
      <c r="NBX11" s="781"/>
      <c r="NBY11" s="781"/>
      <c r="NBZ11" s="781"/>
      <c r="NCA11" s="781"/>
      <c r="NCB11" s="781"/>
      <c r="NCC11" s="781"/>
      <c r="NCD11" s="781"/>
      <c r="NCE11" s="781"/>
      <c r="NCF11" s="781"/>
      <c r="NCG11" s="781"/>
      <c r="NCH11" s="781"/>
      <c r="NCI11" s="781"/>
      <c r="NCJ11" s="781"/>
      <c r="NCK11" s="781"/>
      <c r="NCL11" s="781"/>
      <c r="NCM11" s="781"/>
      <c r="NCN11" s="781"/>
      <c r="NCO11" s="781"/>
      <c r="NCP11" s="781"/>
      <c r="NCQ11" s="781"/>
      <c r="NCR11" s="781"/>
      <c r="NCS11" s="781"/>
      <c r="NCT11" s="781"/>
      <c r="NCU11" s="781"/>
      <c r="NCV11" s="781"/>
      <c r="NCW11" s="781"/>
      <c r="NCX11" s="781"/>
      <c r="NCY11" s="781"/>
      <c r="NCZ11" s="781"/>
      <c r="NDA11" s="781"/>
      <c r="NDB11" s="781"/>
      <c r="NDC11" s="781"/>
      <c r="NDD11" s="781"/>
      <c r="NDE11" s="781"/>
      <c r="NDF11" s="781"/>
      <c r="NDG11" s="781"/>
      <c r="NDH11" s="781"/>
      <c r="NDI11" s="781"/>
      <c r="NDJ11" s="781"/>
      <c r="NDK11" s="781"/>
      <c r="NDL11" s="781"/>
      <c r="NDM11" s="781"/>
      <c r="NDN11" s="781"/>
      <c r="NDO11" s="781"/>
      <c r="NDP11" s="781"/>
      <c r="NDQ11" s="781"/>
      <c r="NDR11" s="781"/>
      <c r="NDS11" s="781"/>
      <c r="NDT11" s="781"/>
      <c r="NDU11" s="781"/>
      <c r="NDV11" s="781"/>
      <c r="NDW11" s="781"/>
      <c r="NDX11" s="781"/>
      <c r="NDY11" s="781"/>
      <c r="NDZ11" s="781"/>
      <c r="NEA11" s="781"/>
      <c r="NEB11" s="781"/>
      <c r="NEC11" s="781"/>
      <c r="NED11" s="781"/>
      <c r="NEE11" s="781"/>
      <c r="NEF11" s="781"/>
      <c r="NEG11" s="781"/>
      <c r="NEH11" s="781"/>
      <c r="NEI11" s="781"/>
      <c r="NEJ11" s="781"/>
      <c r="NEK11" s="781"/>
      <c r="NEL11" s="781"/>
      <c r="NEM11" s="781"/>
      <c r="NEN11" s="781"/>
      <c r="NEO11" s="781"/>
      <c r="NEP11" s="781"/>
      <c r="NEQ11" s="781"/>
      <c r="NER11" s="781"/>
      <c r="NES11" s="781"/>
      <c r="NET11" s="781"/>
      <c r="NEU11" s="781"/>
      <c r="NEV11" s="781"/>
      <c r="NEW11" s="781"/>
      <c r="NEX11" s="781"/>
      <c r="NEY11" s="781"/>
      <c r="NEZ11" s="781"/>
      <c r="NFA11" s="781"/>
      <c r="NFB11" s="781"/>
      <c r="NFC11" s="781"/>
      <c r="NFD11" s="781"/>
      <c r="NFE11" s="781"/>
      <c r="NFF11" s="781"/>
      <c r="NFG11" s="781"/>
      <c r="NFH11" s="781"/>
      <c r="NFI11" s="781"/>
      <c r="NFJ11" s="781"/>
      <c r="NFK11" s="781"/>
      <c r="NFL11" s="781"/>
      <c r="NFM11" s="781"/>
      <c r="NFN11" s="781"/>
      <c r="NFO11" s="781"/>
      <c r="NFP11" s="781"/>
      <c r="NFQ11" s="781"/>
      <c r="NFR11" s="781"/>
      <c r="NFS11" s="781"/>
      <c r="NFT11" s="781"/>
      <c r="NFU11" s="781"/>
      <c r="NFV11" s="781"/>
      <c r="NFW11" s="781"/>
      <c r="NFX11" s="781"/>
      <c r="NFY11" s="781"/>
      <c r="NFZ11" s="781"/>
      <c r="NGA11" s="781"/>
      <c r="NGB11" s="781"/>
      <c r="NGC11" s="781"/>
      <c r="NGD11" s="781"/>
      <c r="NGE11" s="781"/>
      <c r="NGF11" s="781"/>
      <c r="NGG11" s="781"/>
      <c r="NGH11" s="781"/>
      <c r="NGI11" s="781"/>
      <c r="NGJ11" s="781"/>
      <c r="NGK11" s="781"/>
      <c r="NGL11" s="781"/>
      <c r="NGM11" s="781"/>
      <c r="NGN11" s="781"/>
      <c r="NGO11" s="781"/>
      <c r="NGP11" s="781"/>
      <c r="NGQ11" s="781"/>
      <c r="NGR11" s="781"/>
      <c r="NGS11" s="781"/>
      <c r="NGT11" s="781"/>
      <c r="NGU11" s="781"/>
      <c r="NGV11" s="781"/>
      <c r="NGW11" s="781"/>
      <c r="NGX11" s="781"/>
      <c r="NGY11" s="781"/>
      <c r="NGZ11" s="781"/>
      <c r="NHA11" s="781"/>
      <c r="NHB11" s="781"/>
      <c r="NHC11" s="781"/>
      <c r="NHD11" s="781"/>
      <c r="NHE11" s="781"/>
      <c r="NHF11" s="781"/>
      <c r="NHG11" s="781"/>
      <c r="NHH11" s="781"/>
      <c r="NHI11" s="781"/>
      <c r="NHJ11" s="781"/>
      <c r="NHK11" s="781"/>
      <c r="NHL11" s="781"/>
      <c r="NHM11" s="781"/>
      <c r="NHN11" s="781"/>
      <c r="NHO11" s="781"/>
      <c r="NHP11" s="781"/>
      <c r="NHQ11" s="781"/>
      <c r="NHR11" s="781"/>
      <c r="NHS11" s="781"/>
      <c r="NHT11" s="781"/>
      <c r="NHU11" s="781"/>
      <c r="NHV11" s="781"/>
      <c r="NHW11" s="781"/>
      <c r="NHX11" s="781"/>
      <c r="NHY11" s="781"/>
      <c r="NHZ11" s="781"/>
      <c r="NIA11" s="781"/>
      <c r="NIB11" s="781"/>
      <c r="NIC11" s="781"/>
      <c r="NID11" s="781"/>
      <c r="NIE11" s="781"/>
      <c r="NIF11" s="781"/>
      <c r="NIG11" s="781"/>
      <c r="NIH11" s="781"/>
      <c r="NII11" s="781"/>
      <c r="NIJ11" s="781"/>
      <c r="NIK11" s="781"/>
      <c r="NIL11" s="781"/>
      <c r="NIM11" s="781"/>
      <c r="NIN11" s="781"/>
      <c r="NIO11" s="781"/>
      <c r="NIP11" s="781"/>
      <c r="NIQ11" s="781"/>
      <c r="NIR11" s="781"/>
      <c r="NIS11" s="781"/>
      <c r="NIT11" s="781"/>
      <c r="NIU11" s="781"/>
      <c r="NIV11" s="781"/>
      <c r="NIW11" s="781"/>
      <c r="NIX11" s="781"/>
      <c r="NIY11" s="781"/>
      <c r="NIZ11" s="781"/>
      <c r="NJA11" s="781"/>
      <c r="NJB11" s="781"/>
      <c r="NJC11" s="781"/>
      <c r="NJD11" s="781"/>
      <c r="NJE11" s="781"/>
      <c r="NJF11" s="781"/>
      <c r="NJG11" s="781"/>
      <c r="NJH11" s="781"/>
      <c r="NJI11" s="781"/>
      <c r="NJJ11" s="781"/>
      <c r="NJK11" s="781"/>
      <c r="NJL11" s="781"/>
      <c r="NJM11" s="781"/>
      <c r="NJN11" s="781"/>
      <c r="NJO11" s="781"/>
      <c r="NJP11" s="781"/>
      <c r="NJQ11" s="781"/>
      <c r="NJR11" s="781"/>
      <c r="NJS11" s="781"/>
      <c r="NJT11" s="781"/>
      <c r="NJU11" s="781"/>
      <c r="NJV11" s="781"/>
      <c r="NJW11" s="781"/>
      <c r="NJX11" s="781"/>
      <c r="NJY11" s="781"/>
      <c r="NJZ11" s="781"/>
      <c r="NKA11" s="781"/>
      <c r="NKB11" s="781"/>
      <c r="NKC11" s="781"/>
      <c r="NKD11" s="781"/>
      <c r="NKE11" s="781"/>
      <c r="NKF11" s="781"/>
      <c r="NKG11" s="781"/>
      <c r="NKH11" s="781"/>
      <c r="NKI11" s="781"/>
      <c r="NKJ11" s="781"/>
      <c r="NKK11" s="781"/>
      <c r="NKL11" s="781"/>
      <c r="NKM11" s="781"/>
      <c r="NKN11" s="781"/>
      <c r="NKO11" s="781"/>
      <c r="NKP11" s="781"/>
      <c r="NKQ11" s="781"/>
      <c r="NKR11" s="781"/>
      <c r="NKS11" s="781"/>
      <c r="NKT11" s="781"/>
      <c r="NKU11" s="781"/>
      <c r="NKV11" s="781"/>
      <c r="NKW11" s="781"/>
      <c r="NKX11" s="781"/>
      <c r="NKY11" s="781"/>
      <c r="NKZ11" s="781"/>
      <c r="NLA11" s="781"/>
      <c r="NLB11" s="781"/>
      <c r="NLC11" s="781"/>
      <c r="NLD11" s="781"/>
      <c r="NLE11" s="781"/>
      <c r="NLF11" s="781"/>
      <c r="NLG11" s="781"/>
      <c r="NLH11" s="781"/>
      <c r="NLI11" s="781"/>
      <c r="NLJ11" s="781"/>
      <c r="NLK11" s="781"/>
      <c r="NLL11" s="781"/>
      <c r="NLM11" s="781"/>
      <c r="NLN11" s="781"/>
      <c r="NLO11" s="781"/>
      <c r="NLP11" s="781"/>
      <c r="NLQ11" s="781"/>
      <c r="NLR11" s="781"/>
      <c r="NLS11" s="781"/>
      <c r="NLT11" s="781"/>
      <c r="NLU11" s="781"/>
      <c r="NLV11" s="781"/>
      <c r="NLW11" s="781"/>
      <c r="NLX11" s="781"/>
      <c r="NLY11" s="781"/>
      <c r="NLZ11" s="781"/>
      <c r="NMA11" s="781"/>
      <c r="NMB11" s="781"/>
      <c r="NMC11" s="781"/>
      <c r="NMD11" s="781"/>
      <c r="NME11" s="781"/>
      <c r="NMF11" s="781"/>
      <c r="NMG11" s="781"/>
      <c r="NMH11" s="781"/>
      <c r="NMI11" s="781"/>
      <c r="NMJ11" s="781"/>
      <c r="NMK11" s="781"/>
      <c r="NML11" s="781"/>
      <c r="NMM11" s="781"/>
      <c r="NMN11" s="781"/>
      <c r="NMO11" s="781"/>
      <c r="NMP11" s="781"/>
      <c r="NMQ11" s="781"/>
      <c r="NMR11" s="781"/>
      <c r="NMS11" s="781"/>
      <c r="NMT11" s="781"/>
      <c r="NMU11" s="781"/>
      <c r="NMV11" s="781"/>
      <c r="NMW11" s="781"/>
      <c r="NMX11" s="781"/>
      <c r="NMY11" s="781"/>
      <c r="NMZ11" s="781"/>
      <c r="NNA11" s="781"/>
      <c r="NNB11" s="781"/>
      <c r="NNC11" s="781"/>
      <c r="NND11" s="781"/>
      <c r="NNE11" s="781"/>
      <c r="NNF11" s="781"/>
      <c r="NNG11" s="781"/>
      <c r="NNH11" s="781"/>
      <c r="NNI11" s="781"/>
      <c r="NNJ11" s="781"/>
      <c r="NNK11" s="781"/>
      <c r="NNL11" s="781"/>
      <c r="NNM11" s="781"/>
      <c r="NNN11" s="781"/>
      <c r="NNO11" s="781"/>
      <c r="NNP11" s="781"/>
      <c r="NNQ11" s="781"/>
      <c r="NNR11" s="781"/>
      <c r="NNS11" s="781"/>
      <c r="NNT11" s="781"/>
      <c r="NNU11" s="781"/>
      <c r="NNV11" s="781"/>
      <c r="NNW11" s="781"/>
      <c r="NNX11" s="781"/>
      <c r="NNY11" s="781"/>
      <c r="NNZ11" s="781"/>
      <c r="NOA11" s="781"/>
      <c r="NOB11" s="781"/>
      <c r="NOC11" s="781"/>
      <c r="NOD11" s="781"/>
      <c r="NOE11" s="781"/>
      <c r="NOF11" s="781"/>
      <c r="NOG11" s="781"/>
      <c r="NOH11" s="781"/>
      <c r="NOI11" s="781"/>
      <c r="NOJ11" s="781"/>
      <c r="NOK11" s="781"/>
      <c r="NOL11" s="781"/>
      <c r="NOM11" s="781"/>
      <c r="NON11" s="781"/>
      <c r="NOO11" s="781"/>
      <c r="NOP11" s="781"/>
      <c r="NOQ11" s="781"/>
      <c r="NOR11" s="781"/>
      <c r="NOS11" s="781"/>
      <c r="NOT11" s="781"/>
      <c r="NOU11" s="781"/>
      <c r="NOV11" s="781"/>
      <c r="NOW11" s="781"/>
      <c r="NOX11" s="781"/>
      <c r="NOY11" s="781"/>
      <c r="NOZ11" s="781"/>
      <c r="NPA11" s="781"/>
      <c r="NPB11" s="781"/>
      <c r="NPC11" s="781"/>
      <c r="NPD11" s="781"/>
      <c r="NPE11" s="781"/>
      <c r="NPF11" s="781"/>
      <c r="NPG11" s="781"/>
      <c r="NPH11" s="781"/>
      <c r="NPI11" s="781"/>
      <c r="NPJ11" s="781"/>
      <c r="NPK11" s="781"/>
      <c r="NPL11" s="781"/>
      <c r="NPM11" s="781"/>
      <c r="NPN11" s="781"/>
      <c r="NPO11" s="781"/>
      <c r="NPP11" s="781"/>
      <c r="NPQ11" s="781"/>
      <c r="NPR11" s="781"/>
      <c r="NPS11" s="781"/>
      <c r="NPT11" s="781"/>
      <c r="NPU11" s="781"/>
      <c r="NPV11" s="781"/>
      <c r="NPW11" s="781"/>
      <c r="NPX11" s="781"/>
      <c r="NPY11" s="781"/>
      <c r="NPZ11" s="781"/>
      <c r="NQA11" s="781"/>
      <c r="NQB11" s="781"/>
      <c r="NQC11" s="781"/>
      <c r="NQD11" s="781"/>
      <c r="NQE11" s="781"/>
      <c r="NQF11" s="781"/>
      <c r="NQG11" s="781"/>
      <c r="NQH11" s="781"/>
      <c r="NQI11" s="781"/>
      <c r="NQJ11" s="781"/>
      <c r="NQK11" s="781"/>
      <c r="NQL11" s="781"/>
      <c r="NQM11" s="781"/>
      <c r="NQN11" s="781"/>
      <c r="NQO11" s="781"/>
      <c r="NQP11" s="781"/>
      <c r="NQQ11" s="781"/>
      <c r="NQR11" s="781"/>
      <c r="NQS11" s="781"/>
      <c r="NQT11" s="781"/>
      <c r="NQU11" s="781"/>
      <c r="NQV11" s="781"/>
      <c r="NQW11" s="781"/>
      <c r="NQX11" s="781"/>
      <c r="NQY11" s="781"/>
      <c r="NQZ11" s="781"/>
      <c r="NRA11" s="781"/>
      <c r="NRB11" s="781"/>
      <c r="NRC11" s="781"/>
      <c r="NRD11" s="781"/>
      <c r="NRE11" s="781"/>
      <c r="NRF11" s="781"/>
      <c r="NRG11" s="781"/>
      <c r="NRH11" s="781"/>
      <c r="NRI11" s="781"/>
      <c r="NRJ11" s="781"/>
      <c r="NRK11" s="781"/>
      <c r="NRL11" s="781"/>
      <c r="NRM11" s="781"/>
      <c r="NRN11" s="781"/>
      <c r="NRO11" s="781"/>
      <c r="NRP11" s="781"/>
      <c r="NRQ11" s="781"/>
      <c r="NRR11" s="781"/>
      <c r="NRS11" s="781"/>
      <c r="NRT11" s="781"/>
      <c r="NRU11" s="781"/>
      <c r="NRV11" s="781"/>
      <c r="NRW11" s="781"/>
      <c r="NRX11" s="781"/>
      <c r="NRY11" s="781"/>
      <c r="NRZ11" s="781"/>
      <c r="NSA11" s="781"/>
      <c r="NSB11" s="781"/>
      <c r="NSC11" s="781"/>
      <c r="NSD11" s="781"/>
      <c r="NSE11" s="781"/>
      <c r="NSF11" s="781"/>
      <c r="NSG11" s="781"/>
      <c r="NSH11" s="781"/>
      <c r="NSI11" s="781"/>
      <c r="NSJ11" s="781"/>
      <c r="NSK11" s="781"/>
      <c r="NSL11" s="781"/>
      <c r="NSM11" s="781"/>
      <c r="NSN11" s="781"/>
      <c r="NSO11" s="781"/>
      <c r="NSP11" s="781"/>
      <c r="NSQ11" s="781"/>
      <c r="NSR11" s="781"/>
      <c r="NSS11" s="781"/>
      <c r="NST11" s="781"/>
      <c r="NSU11" s="781"/>
      <c r="NSV11" s="781"/>
      <c r="NSW11" s="781"/>
      <c r="NSX11" s="781"/>
      <c r="NSY11" s="781"/>
      <c r="NSZ11" s="781"/>
      <c r="NTA11" s="781"/>
      <c r="NTB11" s="781"/>
      <c r="NTC11" s="781"/>
      <c r="NTD11" s="781"/>
      <c r="NTE11" s="781"/>
      <c r="NTF11" s="781"/>
      <c r="NTG11" s="781"/>
      <c r="NTH11" s="781"/>
      <c r="NTI11" s="781"/>
      <c r="NTJ11" s="781"/>
      <c r="NTK11" s="781"/>
      <c r="NTL11" s="781"/>
      <c r="NTM11" s="781"/>
      <c r="NTN11" s="781"/>
      <c r="NTO11" s="781"/>
      <c r="NTP11" s="781"/>
      <c r="NTQ11" s="781"/>
      <c r="NTR11" s="781"/>
      <c r="NTS11" s="781"/>
      <c r="NTT11" s="781"/>
      <c r="NTU11" s="781"/>
      <c r="NTV11" s="781"/>
      <c r="NTW11" s="781"/>
      <c r="NTX11" s="781"/>
      <c r="NTY11" s="781"/>
      <c r="NTZ11" s="781"/>
      <c r="NUA11" s="781"/>
      <c r="NUB11" s="781"/>
      <c r="NUC11" s="781"/>
      <c r="NUD11" s="781"/>
      <c r="NUE11" s="781"/>
      <c r="NUF11" s="781"/>
      <c r="NUG11" s="781"/>
      <c r="NUH11" s="781"/>
      <c r="NUI11" s="781"/>
      <c r="NUJ11" s="781"/>
      <c r="NUK11" s="781"/>
      <c r="NUL11" s="781"/>
      <c r="NUM11" s="781"/>
      <c r="NUN11" s="781"/>
      <c r="NUO11" s="781"/>
      <c r="NUP11" s="781"/>
      <c r="NUQ11" s="781"/>
      <c r="NUR11" s="781"/>
      <c r="NUS11" s="781"/>
      <c r="NUT11" s="781"/>
      <c r="NUU11" s="781"/>
      <c r="NUV11" s="781"/>
      <c r="NUW11" s="781"/>
      <c r="NUX11" s="781"/>
      <c r="NUY11" s="781"/>
      <c r="NUZ11" s="781"/>
      <c r="NVA11" s="781"/>
      <c r="NVB11" s="781"/>
      <c r="NVC11" s="781"/>
      <c r="NVD11" s="781"/>
      <c r="NVE11" s="781"/>
      <c r="NVF11" s="781"/>
      <c r="NVG11" s="781"/>
      <c r="NVH11" s="781"/>
      <c r="NVI11" s="781"/>
      <c r="NVJ11" s="781"/>
      <c r="NVK11" s="781"/>
      <c r="NVL11" s="781"/>
      <c r="NVM11" s="781"/>
      <c r="NVN11" s="781"/>
      <c r="NVO11" s="781"/>
      <c r="NVP11" s="781"/>
      <c r="NVQ11" s="781"/>
      <c r="NVR11" s="781"/>
      <c r="NVS11" s="781"/>
      <c r="NVT11" s="781"/>
      <c r="NVU11" s="781"/>
      <c r="NVV11" s="781"/>
      <c r="NVW11" s="781"/>
      <c r="NVX11" s="781"/>
      <c r="NVY11" s="781"/>
      <c r="NVZ11" s="781"/>
      <c r="NWA11" s="781"/>
      <c r="NWB11" s="781"/>
      <c r="NWC11" s="781"/>
      <c r="NWD11" s="781"/>
      <c r="NWE11" s="781"/>
      <c r="NWF11" s="781"/>
      <c r="NWG11" s="781"/>
      <c r="NWH11" s="781"/>
      <c r="NWI11" s="781"/>
      <c r="NWJ11" s="781"/>
      <c r="NWK11" s="781"/>
      <c r="NWL11" s="781"/>
      <c r="NWM11" s="781"/>
      <c r="NWN11" s="781"/>
      <c r="NWO11" s="781"/>
      <c r="NWP11" s="781"/>
      <c r="NWQ11" s="781"/>
      <c r="NWR11" s="781"/>
      <c r="NWS11" s="781"/>
      <c r="NWT11" s="781"/>
      <c r="NWU11" s="781"/>
      <c r="NWV11" s="781"/>
      <c r="NWW11" s="781"/>
      <c r="NWX11" s="781"/>
      <c r="NWY11" s="781"/>
      <c r="NWZ11" s="781"/>
      <c r="NXA11" s="781"/>
      <c r="NXB11" s="781"/>
      <c r="NXC11" s="781"/>
      <c r="NXD11" s="781"/>
      <c r="NXE11" s="781"/>
      <c r="NXF11" s="781"/>
      <c r="NXG11" s="781"/>
      <c r="NXH11" s="781"/>
      <c r="NXI11" s="781"/>
      <c r="NXJ11" s="781"/>
      <c r="NXK11" s="781"/>
      <c r="NXL11" s="781"/>
      <c r="NXM11" s="781"/>
      <c r="NXN11" s="781"/>
      <c r="NXO11" s="781"/>
      <c r="NXP11" s="781"/>
      <c r="NXQ11" s="781"/>
      <c r="NXR11" s="781"/>
      <c r="NXS11" s="781"/>
      <c r="NXT11" s="781"/>
      <c r="NXU11" s="781"/>
      <c r="NXV11" s="781"/>
      <c r="NXW11" s="781"/>
      <c r="NXX11" s="781"/>
      <c r="NXY11" s="781"/>
      <c r="NXZ11" s="781"/>
      <c r="NYA11" s="781"/>
      <c r="NYB11" s="781"/>
      <c r="NYC11" s="781"/>
      <c r="NYD11" s="781"/>
      <c r="NYE11" s="781"/>
      <c r="NYF11" s="781"/>
      <c r="NYG11" s="781"/>
      <c r="NYH11" s="781"/>
      <c r="NYI11" s="781"/>
      <c r="NYJ11" s="781"/>
      <c r="NYK11" s="781"/>
      <c r="NYL11" s="781"/>
      <c r="NYM11" s="781"/>
      <c r="NYN11" s="781"/>
      <c r="NYO11" s="781"/>
      <c r="NYP11" s="781"/>
      <c r="NYQ11" s="781"/>
      <c r="NYR11" s="781"/>
      <c r="NYS11" s="781"/>
      <c r="NYT11" s="781"/>
      <c r="NYU11" s="781"/>
      <c r="NYV11" s="781"/>
      <c r="NYW11" s="781"/>
      <c r="NYX11" s="781"/>
      <c r="NYY11" s="781"/>
      <c r="NYZ11" s="781"/>
      <c r="NZA11" s="781"/>
      <c r="NZB11" s="781"/>
      <c r="NZC11" s="781"/>
      <c r="NZD11" s="781"/>
      <c r="NZE11" s="781"/>
      <c r="NZF11" s="781"/>
      <c r="NZG11" s="781"/>
      <c r="NZH11" s="781"/>
      <c r="NZI11" s="781"/>
      <c r="NZJ11" s="781"/>
      <c r="NZK11" s="781"/>
      <c r="NZL11" s="781"/>
      <c r="NZM11" s="781"/>
      <c r="NZN11" s="781"/>
      <c r="NZO11" s="781"/>
      <c r="NZP11" s="781"/>
      <c r="NZQ11" s="781"/>
      <c r="NZR11" s="781"/>
      <c r="NZS11" s="781"/>
      <c r="NZT11" s="781"/>
      <c r="NZU11" s="781"/>
      <c r="NZV11" s="781"/>
      <c r="NZW11" s="781"/>
      <c r="NZX11" s="781"/>
      <c r="NZY11" s="781"/>
      <c r="NZZ11" s="781"/>
      <c r="OAA11" s="781"/>
      <c r="OAB11" s="781"/>
      <c r="OAC11" s="781"/>
      <c r="OAD11" s="781"/>
      <c r="OAE11" s="781"/>
      <c r="OAF11" s="781"/>
      <c r="OAG11" s="781"/>
      <c r="OAH11" s="781"/>
      <c r="OAI11" s="781"/>
      <c r="OAJ11" s="781"/>
      <c r="OAK11" s="781"/>
      <c r="OAL11" s="781"/>
      <c r="OAM11" s="781"/>
      <c r="OAN11" s="781"/>
      <c r="OAO11" s="781"/>
      <c r="OAP11" s="781"/>
      <c r="OAQ11" s="781"/>
      <c r="OAR11" s="781"/>
      <c r="OAS11" s="781"/>
      <c r="OAT11" s="781"/>
      <c r="OAU11" s="781"/>
      <c r="OAV11" s="781"/>
      <c r="OAW11" s="781"/>
      <c r="OAX11" s="781"/>
      <c r="OAY11" s="781"/>
      <c r="OAZ11" s="781"/>
      <c r="OBA11" s="781"/>
      <c r="OBB11" s="781"/>
      <c r="OBC11" s="781"/>
      <c r="OBD11" s="781"/>
      <c r="OBE11" s="781"/>
      <c r="OBF11" s="781"/>
      <c r="OBG11" s="781"/>
      <c r="OBH11" s="781"/>
      <c r="OBI11" s="781"/>
      <c r="OBJ11" s="781"/>
      <c r="OBK11" s="781"/>
      <c r="OBL11" s="781"/>
      <c r="OBM11" s="781"/>
      <c r="OBN11" s="781"/>
      <c r="OBO11" s="781"/>
      <c r="OBP11" s="781"/>
      <c r="OBQ11" s="781"/>
      <c r="OBR11" s="781"/>
      <c r="OBS11" s="781"/>
      <c r="OBT11" s="781"/>
      <c r="OBU11" s="781"/>
      <c r="OBV11" s="781"/>
      <c r="OBW11" s="781"/>
      <c r="OBX11" s="781"/>
      <c r="OBY11" s="781"/>
      <c r="OBZ11" s="781"/>
      <c r="OCA11" s="781"/>
      <c r="OCB11" s="781"/>
      <c r="OCC11" s="781"/>
      <c r="OCD11" s="781"/>
      <c r="OCE11" s="781"/>
      <c r="OCF11" s="781"/>
      <c r="OCG11" s="781"/>
      <c r="OCH11" s="781"/>
      <c r="OCI11" s="781"/>
      <c r="OCJ11" s="781"/>
      <c r="OCK11" s="781"/>
      <c r="OCL11" s="781"/>
      <c r="OCM11" s="781"/>
      <c r="OCN11" s="781"/>
      <c r="OCO11" s="781"/>
      <c r="OCP11" s="781"/>
      <c r="OCQ11" s="781"/>
      <c r="OCR11" s="781"/>
      <c r="OCS11" s="781"/>
      <c r="OCT11" s="781"/>
      <c r="OCU11" s="781"/>
      <c r="OCV11" s="781"/>
      <c r="OCW11" s="781"/>
      <c r="OCX11" s="781"/>
      <c r="OCY11" s="781"/>
      <c r="OCZ11" s="781"/>
      <c r="ODA11" s="781"/>
      <c r="ODB11" s="781"/>
      <c r="ODC11" s="781"/>
      <c r="ODD11" s="781"/>
      <c r="ODE11" s="781"/>
      <c r="ODF11" s="781"/>
      <c r="ODG11" s="781"/>
      <c r="ODH11" s="781"/>
      <c r="ODI11" s="781"/>
      <c r="ODJ11" s="781"/>
      <c r="ODK11" s="781"/>
      <c r="ODL11" s="781"/>
      <c r="ODM11" s="781"/>
      <c r="ODN11" s="781"/>
      <c r="ODO11" s="781"/>
      <c r="ODP11" s="781"/>
      <c r="ODQ11" s="781"/>
      <c r="ODR11" s="781"/>
      <c r="ODS11" s="781"/>
      <c r="ODT11" s="781"/>
      <c r="ODU11" s="781"/>
      <c r="ODV11" s="781"/>
      <c r="ODW11" s="781"/>
      <c r="ODX11" s="781"/>
      <c r="ODY11" s="781"/>
      <c r="ODZ11" s="781"/>
      <c r="OEA11" s="781"/>
      <c r="OEB11" s="781"/>
      <c r="OEC11" s="781"/>
      <c r="OED11" s="781"/>
      <c r="OEE11" s="781"/>
      <c r="OEF11" s="781"/>
      <c r="OEG11" s="781"/>
      <c r="OEH11" s="781"/>
      <c r="OEI11" s="781"/>
      <c r="OEJ11" s="781"/>
      <c r="OEK11" s="781"/>
      <c r="OEL11" s="781"/>
      <c r="OEM11" s="781"/>
      <c r="OEN11" s="781"/>
      <c r="OEO11" s="781"/>
      <c r="OEP11" s="781"/>
      <c r="OEQ11" s="781"/>
      <c r="OER11" s="781"/>
      <c r="OES11" s="781"/>
      <c r="OET11" s="781"/>
      <c r="OEU11" s="781"/>
      <c r="OEV11" s="781"/>
      <c r="OEW11" s="781"/>
      <c r="OEX11" s="781"/>
      <c r="OEY11" s="781"/>
      <c r="OEZ11" s="781"/>
      <c r="OFA11" s="781"/>
      <c r="OFB11" s="781"/>
      <c r="OFC11" s="781"/>
      <c r="OFD11" s="781"/>
      <c r="OFE11" s="781"/>
      <c r="OFF11" s="781"/>
      <c r="OFG11" s="781"/>
      <c r="OFH11" s="781"/>
      <c r="OFI11" s="781"/>
      <c r="OFJ11" s="781"/>
      <c r="OFK11" s="781"/>
      <c r="OFL11" s="781"/>
      <c r="OFM11" s="781"/>
      <c r="OFN11" s="781"/>
      <c r="OFO11" s="781"/>
      <c r="OFP11" s="781"/>
      <c r="OFQ11" s="781"/>
      <c r="OFR11" s="781"/>
      <c r="OFS11" s="781"/>
      <c r="OFT11" s="781"/>
      <c r="OFU11" s="781"/>
      <c r="OFV11" s="781"/>
      <c r="OFW11" s="781"/>
      <c r="OFX11" s="781"/>
      <c r="OFY11" s="781"/>
      <c r="OFZ11" s="781"/>
      <c r="OGA11" s="781"/>
      <c r="OGB11" s="781"/>
      <c r="OGC11" s="781"/>
      <c r="OGD11" s="781"/>
      <c r="OGE11" s="781"/>
      <c r="OGF11" s="781"/>
      <c r="OGG11" s="781"/>
      <c r="OGH11" s="781"/>
      <c r="OGI11" s="781"/>
      <c r="OGJ11" s="781"/>
      <c r="OGK11" s="781"/>
      <c r="OGL11" s="781"/>
      <c r="OGM11" s="781"/>
      <c r="OGN11" s="781"/>
      <c r="OGO11" s="781"/>
      <c r="OGP11" s="781"/>
      <c r="OGQ11" s="781"/>
      <c r="OGR11" s="781"/>
      <c r="OGS11" s="781"/>
      <c r="OGT11" s="781"/>
      <c r="OGU11" s="781"/>
      <c r="OGV11" s="781"/>
      <c r="OGW11" s="781"/>
      <c r="OGX11" s="781"/>
      <c r="OGY11" s="781"/>
      <c r="OGZ11" s="781"/>
      <c r="OHA11" s="781"/>
      <c r="OHB11" s="781"/>
      <c r="OHC11" s="781"/>
      <c r="OHD11" s="781"/>
      <c r="OHE11" s="781"/>
      <c r="OHF11" s="781"/>
      <c r="OHG11" s="781"/>
      <c r="OHH11" s="781"/>
      <c r="OHI11" s="781"/>
      <c r="OHJ11" s="781"/>
      <c r="OHK11" s="781"/>
      <c r="OHL11" s="781"/>
      <c r="OHM11" s="781"/>
      <c r="OHN11" s="781"/>
      <c r="OHO11" s="781"/>
      <c r="OHP11" s="781"/>
      <c r="OHQ11" s="781"/>
      <c r="OHR11" s="781"/>
      <c r="OHS11" s="781"/>
      <c r="OHT11" s="781"/>
      <c r="OHU11" s="781"/>
      <c r="OHV11" s="781"/>
      <c r="OHW11" s="781"/>
      <c r="OHX11" s="781"/>
      <c r="OHY11" s="781"/>
      <c r="OHZ11" s="781"/>
      <c r="OIA11" s="781"/>
      <c r="OIB11" s="781"/>
      <c r="OIC11" s="781"/>
      <c r="OID11" s="781"/>
      <c r="OIE11" s="781"/>
      <c r="OIF11" s="781"/>
      <c r="OIG11" s="781"/>
      <c r="OIH11" s="781"/>
      <c r="OII11" s="781"/>
      <c r="OIJ11" s="781"/>
      <c r="OIK11" s="781"/>
      <c r="OIL11" s="781"/>
      <c r="OIM11" s="781"/>
      <c r="OIN11" s="781"/>
      <c r="OIO11" s="781"/>
      <c r="OIP11" s="781"/>
      <c r="OIQ11" s="781"/>
      <c r="OIR11" s="781"/>
      <c r="OIS11" s="781"/>
      <c r="OIT11" s="781"/>
      <c r="OIU11" s="781"/>
      <c r="OIV11" s="781"/>
      <c r="OIW11" s="781"/>
      <c r="OIX11" s="781"/>
      <c r="OIY11" s="781"/>
      <c r="OIZ11" s="781"/>
      <c r="OJA11" s="781"/>
      <c r="OJB11" s="781"/>
      <c r="OJC11" s="781"/>
      <c r="OJD11" s="781"/>
      <c r="OJE11" s="781"/>
      <c r="OJF11" s="781"/>
      <c r="OJG11" s="781"/>
      <c r="OJH11" s="781"/>
      <c r="OJI11" s="781"/>
      <c r="OJJ11" s="781"/>
      <c r="OJK11" s="781"/>
      <c r="OJL11" s="781"/>
      <c r="OJM11" s="781"/>
      <c r="OJN11" s="781"/>
      <c r="OJO11" s="781"/>
      <c r="OJP11" s="781"/>
      <c r="OJQ11" s="781"/>
      <c r="OJR11" s="781"/>
      <c r="OJS11" s="781"/>
      <c r="OJT11" s="781"/>
      <c r="OJU11" s="781"/>
      <c r="OJV11" s="781"/>
      <c r="OJW11" s="781"/>
      <c r="OJX11" s="781"/>
      <c r="OJY11" s="781"/>
      <c r="OJZ11" s="781"/>
      <c r="OKA11" s="781"/>
      <c r="OKB11" s="781"/>
      <c r="OKC11" s="781"/>
      <c r="OKD11" s="781"/>
      <c r="OKE11" s="781"/>
      <c r="OKF11" s="781"/>
      <c r="OKG11" s="781"/>
      <c r="OKH11" s="781"/>
      <c r="OKI11" s="781"/>
      <c r="OKJ11" s="781"/>
      <c r="OKK11" s="781"/>
      <c r="OKL11" s="781"/>
      <c r="OKM11" s="781"/>
      <c r="OKN11" s="781"/>
      <c r="OKO11" s="781"/>
      <c r="OKP11" s="781"/>
      <c r="OKQ11" s="781"/>
      <c r="OKR11" s="781"/>
      <c r="OKS11" s="781"/>
      <c r="OKT11" s="781"/>
      <c r="OKU11" s="781"/>
      <c r="OKV11" s="781"/>
      <c r="OKW11" s="781"/>
      <c r="OKX11" s="781"/>
      <c r="OKY11" s="781"/>
      <c r="OKZ11" s="781"/>
      <c r="OLA11" s="781"/>
      <c r="OLB11" s="781"/>
      <c r="OLC11" s="781"/>
      <c r="OLD11" s="781"/>
      <c r="OLE11" s="781"/>
      <c r="OLF11" s="781"/>
      <c r="OLG11" s="781"/>
      <c r="OLH11" s="781"/>
      <c r="OLI11" s="781"/>
      <c r="OLJ11" s="781"/>
      <c r="OLK11" s="781"/>
      <c r="OLL11" s="781"/>
      <c r="OLM11" s="781"/>
      <c r="OLN11" s="781"/>
      <c r="OLO11" s="781"/>
      <c r="OLP11" s="781"/>
      <c r="OLQ11" s="781"/>
      <c r="OLR11" s="781"/>
      <c r="OLS11" s="781"/>
      <c r="OLT11" s="781"/>
      <c r="OLU11" s="781"/>
      <c r="OLV11" s="781"/>
      <c r="OLW11" s="781"/>
      <c r="OLX11" s="781"/>
      <c r="OLY11" s="781"/>
      <c r="OLZ11" s="781"/>
      <c r="OMA11" s="781"/>
      <c r="OMB11" s="781"/>
      <c r="OMC11" s="781"/>
      <c r="OMD11" s="781"/>
      <c r="OME11" s="781"/>
      <c r="OMF11" s="781"/>
      <c r="OMG11" s="781"/>
      <c r="OMH11" s="781"/>
      <c r="OMI11" s="781"/>
      <c r="OMJ11" s="781"/>
      <c r="OMK11" s="781"/>
      <c r="OML11" s="781"/>
      <c r="OMM11" s="781"/>
      <c r="OMN11" s="781"/>
      <c r="OMO11" s="781"/>
      <c r="OMP11" s="781"/>
      <c r="OMQ11" s="781"/>
      <c r="OMR11" s="781"/>
      <c r="OMS11" s="781"/>
      <c r="OMT11" s="781"/>
      <c r="OMU11" s="781"/>
      <c r="OMV11" s="781"/>
      <c r="OMW11" s="781"/>
      <c r="OMX11" s="781"/>
      <c r="OMY11" s="781"/>
      <c r="OMZ11" s="781"/>
      <c r="ONA11" s="781"/>
      <c r="ONB11" s="781"/>
      <c r="ONC11" s="781"/>
      <c r="OND11" s="781"/>
      <c r="ONE11" s="781"/>
      <c r="ONF11" s="781"/>
      <c r="ONG11" s="781"/>
      <c r="ONH11" s="781"/>
      <c r="ONI11" s="781"/>
      <c r="ONJ11" s="781"/>
      <c r="ONK11" s="781"/>
      <c r="ONL11" s="781"/>
      <c r="ONM11" s="781"/>
      <c r="ONN11" s="781"/>
      <c r="ONO11" s="781"/>
      <c r="ONP11" s="781"/>
      <c r="ONQ11" s="781"/>
      <c r="ONR11" s="781"/>
      <c r="ONS11" s="781"/>
      <c r="ONT11" s="781"/>
      <c r="ONU11" s="781"/>
      <c r="ONV11" s="781"/>
      <c r="ONW11" s="781"/>
      <c r="ONX11" s="781"/>
      <c r="ONY11" s="781"/>
      <c r="ONZ11" s="781"/>
      <c r="OOA11" s="781"/>
      <c r="OOB11" s="781"/>
      <c r="OOC11" s="781"/>
      <c r="OOD11" s="781"/>
      <c r="OOE11" s="781"/>
      <c r="OOF11" s="781"/>
      <c r="OOG11" s="781"/>
      <c r="OOH11" s="781"/>
      <c r="OOI11" s="781"/>
      <c r="OOJ11" s="781"/>
      <c r="OOK11" s="781"/>
      <c r="OOL11" s="781"/>
      <c r="OOM11" s="781"/>
      <c r="OON11" s="781"/>
      <c r="OOO11" s="781"/>
      <c r="OOP11" s="781"/>
      <c r="OOQ11" s="781"/>
      <c r="OOR11" s="781"/>
      <c r="OOS11" s="781"/>
      <c r="OOT11" s="781"/>
      <c r="OOU11" s="781"/>
      <c r="OOV11" s="781"/>
      <c r="OOW11" s="781"/>
      <c r="OOX11" s="781"/>
      <c r="OOY11" s="781"/>
      <c r="OOZ11" s="781"/>
      <c r="OPA11" s="781"/>
      <c r="OPB11" s="781"/>
      <c r="OPC11" s="781"/>
      <c r="OPD11" s="781"/>
      <c r="OPE11" s="781"/>
      <c r="OPF11" s="781"/>
      <c r="OPG11" s="781"/>
      <c r="OPH11" s="781"/>
      <c r="OPI11" s="781"/>
      <c r="OPJ11" s="781"/>
      <c r="OPK11" s="781"/>
      <c r="OPL11" s="781"/>
      <c r="OPM11" s="781"/>
      <c r="OPN11" s="781"/>
      <c r="OPO11" s="781"/>
      <c r="OPP11" s="781"/>
      <c r="OPQ11" s="781"/>
      <c r="OPR11" s="781"/>
      <c r="OPS11" s="781"/>
      <c r="OPT11" s="781"/>
      <c r="OPU11" s="781"/>
      <c r="OPV11" s="781"/>
      <c r="OPW11" s="781"/>
      <c r="OPX11" s="781"/>
      <c r="OPY11" s="781"/>
      <c r="OPZ11" s="781"/>
      <c r="OQA11" s="781"/>
      <c r="OQB11" s="781"/>
      <c r="OQC11" s="781"/>
      <c r="OQD11" s="781"/>
      <c r="OQE11" s="781"/>
      <c r="OQF11" s="781"/>
      <c r="OQG11" s="781"/>
      <c r="OQH11" s="781"/>
      <c r="OQI11" s="781"/>
      <c r="OQJ11" s="781"/>
      <c r="OQK11" s="781"/>
      <c r="OQL11" s="781"/>
      <c r="OQM11" s="781"/>
      <c r="OQN11" s="781"/>
      <c r="OQO11" s="781"/>
      <c r="OQP11" s="781"/>
      <c r="OQQ11" s="781"/>
      <c r="OQR11" s="781"/>
      <c r="OQS11" s="781"/>
      <c r="OQT11" s="781"/>
      <c r="OQU11" s="781"/>
      <c r="OQV11" s="781"/>
      <c r="OQW11" s="781"/>
      <c r="OQX11" s="781"/>
      <c r="OQY11" s="781"/>
      <c r="OQZ11" s="781"/>
      <c r="ORA11" s="781"/>
      <c r="ORB11" s="781"/>
      <c r="ORC11" s="781"/>
      <c r="ORD11" s="781"/>
      <c r="ORE11" s="781"/>
      <c r="ORF11" s="781"/>
      <c r="ORG11" s="781"/>
      <c r="ORH11" s="781"/>
      <c r="ORI11" s="781"/>
      <c r="ORJ11" s="781"/>
      <c r="ORK11" s="781"/>
      <c r="ORL11" s="781"/>
      <c r="ORM11" s="781"/>
      <c r="ORN11" s="781"/>
      <c r="ORO11" s="781"/>
      <c r="ORP11" s="781"/>
      <c r="ORQ11" s="781"/>
      <c r="ORR11" s="781"/>
      <c r="ORS11" s="781"/>
      <c r="ORT11" s="781"/>
      <c r="ORU11" s="781"/>
      <c r="ORV11" s="781"/>
      <c r="ORW11" s="781"/>
      <c r="ORX11" s="781"/>
      <c r="ORY11" s="781"/>
      <c r="ORZ11" s="781"/>
      <c r="OSA11" s="781"/>
      <c r="OSB11" s="781"/>
      <c r="OSC11" s="781"/>
      <c r="OSD11" s="781"/>
      <c r="OSE11" s="781"/>
      <c r="OSF11" s="781"/>
      <c r="OSG11" s="781"/>
      <c r="OSH11" s="781"/>
      <c r="OSI11" s="781"/>
      <c r="OSJ11" s="781"/>
      <c r="OSK11" s="781"/>
      <c r="OSL11" s="781"/>
      <c r="OSM11" s="781"/>
      <c r="OSN11" s="781"/>
      <c r="OSO11" s="781"/>
      <c r="OSP11" s="781"/>
      <c r="OSQ11" s="781"/>
      <c r="OSR11" s="781"/>
      <c r="OSS11" s="781"/>
      <c r="OST11" s="781"/>
      <c r="OSU11" s="781"/>
      <c r="OSV11" s="781"/>
      <c r="OSW11" s="781"/>
      <c r="OSX11" s="781"/>
      <c r="OSY11" s="781"/>
      <c r="OSZ11" s="781"/>
      <c r="OTA11" s="781"/>
      <c r="OTB11" s="781"/>
      <c r="OTC11" s="781"/>
      <c r="OTD11" s="781"/>
      <c r="OTE11" s="781"/>
      <c r="OTF11" s="781"/>
      <c r="OTG11" s="781"/>
      <c r="OTH11" s="781"/>
      <c r="OTI11" s="781"/>
      <c r="OTJ11" s="781"/>
      <c r="OTK11" s="781"/>
      <c r="OTL11" s="781"/>
      <c r="OTM11" s="781"/>
      <c r="OTN11" s="781"/>
      <c r="OTO11" s="781"/>
      <c r="OTP11" s="781"/>
      <c r="OTQ11" s="781"/>
      <c r="OTR11" s="781"/>
      <c r="OTS11" s="781"/>
      <c r="OTT11" s="781"/>
      <c r="OTU11" s="781"/>
      <c r="OTV11" s="781"/>
      <c r="OTW11" s="781"/>
      <c r="OTX11" s="781"/>
      <c r="OTY11" s="781"/>
      <c r="OTZ11" s="781"/>
      <c r="OUA11" s="781"/>
      <c r="OUB11" s="781"/>
      <c r="OUC11" s="781"/>
      <c r="OUD11" s="781"/>
      <c r="OUE11" s="781"/>
      <c r="OUF11" s="781"/>
      <c r="OUG11" s="781"/>
      <c r="OUH11" s="781"/>
      <c r="OUI11" s="781"/>
      <c r="OUJ11" s="781"/>
      <c r="OUK11" s="781"/>
      <c r="OUL11" s="781"/>
      <c r="OUM11" s="781"/>
      <c r="OUN11" s="781"/>
      <c r="OUO11" s="781"/>
      <c r="OUP11" s="781"/>
      <c r="OUQ11" s="781"/>
      <c r="OUR11" s="781"/>
      <c r="OUS11" s="781"/>
      <c r="OUT11" s="781"/>
      <c r="OUU11" s="781"/>
      <c r="OUV11" s="781"/>
      <c r="OUW11" s="781"/>
      <c r="OUX11" s="781"/>
      <c r="OUY11" s="781"/>
      <c r="OUZ11" s="781"/>
      <c r="OVA11" s="781"/>
      <c r="OVB11" s="781"/>
      <c r="OVC11" s="781"/>
      <c r="OVD11" s="781"/>
      <c r="OVE11" s="781"/>
      <c r="OVF11" s="781"/>
      <c r="OVG11" s="781"/>
      <c r="OVH11" s="781"/>
      <c r="OVI11" s="781"/>
      <c r="OVJ11" s="781"/>
      <c r="OVK11" s="781"/>
      <c r="OVL11" s="781"/>
      <c r="OVM11" s="781"/>
      <c r="OVN11" s="781"/>
      <c r="OVO11" s="781"/>
      <c r="OVP11" s="781"/>
      <c r="OVQ11" s="781"/>
      <c r="OVR11" s="781"/>
      <c r="OVS11" s="781"/>
      <c r="OVT11" s="781"/>
      <c r="OVU11" s="781"/>
      <c r="OVV11" s="781"/>
      <c r="OVW11" s="781"/>
      <c r="OVX11" s="781"/>
      <c r="OVY11" s="781"/>
      <c r="OVZ11" s="781"/>
      <c r="OWA11" s="781"/>
      <c r="OWB11" s="781"/>
      <c r="OWC11" s="781"/>
      <c r="OWD11" s="781"/>
      <c r="OWE11" s="781"/>
      <c r="OWF11" s="781"/>
      <c r="OWG11" s="781"/>
      <c r="OWH11" s="781"/>
      <c r="OWI11" s="781"/>
      <c r="OWJ11" s="781"/>
      <c r="OWK11" s="781"/>
      <c r="OWL11" s="781"/>
      <c r="OWM11" s="781"/>
      <c r="OWN11" s="781"/>
      <c r="OWO11" s="781"/>
      <c r="OWP11" s="781"/>
      <c r="OWQ11" s="781"/>
      <c r="OWR11" s="781"/>
      <c r="OWS11" s="781"/>
      <c r="OWT11" s="781"/>
      <c r="OWU11" s="781"/>
      <c r="OWV11" s="781"/>
      <c r="OWW11" s="781"/>
      <c r="OWX11" s="781"/>
      <c r="OWY11" s="781"/>
      <c r="OWZ11" s="781"/>
      <c r="OXA11" s="781"/>
      <c r="OXB11" s="781"/>
      <c r="OXC11" s="781"/>
      <c r="OXD11" s="781"/>
      <c r="OXE11" s="781"/>
      <c r="OXF11" s="781"/>
      <c r="OXG11" s="781"/>
      <c r="OXH11" s="781"/>
      <c r="OXI11" s="781"/>
      <c r="OXJ11" s="781"/>
      <c r="OXK11" s="781"/>
      <c r="OXL11" s="781"/>
      <c r="OXM11" s="781"/>
      <c r="OXN11" s="781"/>
      <c r="OXO11" s="781"/>
      <c r="OXP11" s="781"/>
      <c r="OXQ11" s="781"/>
      <c r="OXR11" s="781"/>
      <c r="OXS11" s="781"/>
      <c r="OXT11" s="781"/>
      <c r="OXU11" s="781"/>
      <c r="OXV11" s="781"/>
      <c r="OXW11" s="781"/>
      <c r="OXX11" s="781"/>
      <c r="OXY11" s="781"/>
      <c r="OXZ11" s="781"/>
      <c r="OYA11" s="781"/>
      <c r="OYB11" s="781"/>
      <c r="OYC11" s="781"/>
      <c r="OYD11" s="781"/>
      <c r="OYE11" s="781"/>
      <c r="OYF11" s="781"/>
      <c r="OYG11" s="781"/>
      <c r="OYH11" s="781"/>
      <c r="OYI11" s="781"/>
      <c r="OYJ11" s="781"/>
      <c r="OYK11" s="781"/>
      <c r="OYL11" s="781"/>
      <c r="OYM11" s="781"/>
      <c r="OYN11" s="781"/>
      <c r="OYO11" s="781"/>
      <c r="OYP11" s="781"/>
      <c r="OYQ11" s="781"/>
      <c r="OYR11" s="781"/>
      <c r="OYS11" s="781"/>
      <c r="OYT11" s="781"/>
      <c r="OYU11" s="781"/>
      <c r="OYV11" s="781"/>
      <c r="OYW11" s="781"/>
      <c r="OYX11" s="781"/>
      <c r="OYY11" s="781"/>
      <c r="OYZ11" s="781"/>
      <c r="OZA11" s="781"/>
      <c r="OZB11" s="781"/>
      <c r="OZC11" s="781"/>
      <c r="OZD11" s="781"/>
      <c r="OZE11" s="781"/>
      <c r="OZF11" s="781"/>
      <c r="OZG11" s="781"/>
      <c r="OZH11" s="781"/>
      <c r="OZI11" s="781"/>
      <c r="OZJ11" s="781"/>
      <c r="OZK11" s="781"/>
      <c r="OZL11" s="781"/>
      <c r="OZM11" s="781"/>
      <c r="OZN11" s="781"/>
      <c r="OZO11" s="781"/>
      <c r="OZP11" s="781"/>
      <c r="OZQ11" s="781"/>
      <c r="OZR11" s="781"/>
      <c r="OZS11" s="781"/>
      <c r="OZT11" s="781"/>
      <c r="OZU11" s="781"/>
      <c r="OZV11" s="781"/>
      <c r="OZW11" s="781"/>
      <c r="OZX11" s="781"/>
      <c r="OZY11" s="781"/>
      <c r="OZZ11" s="781"/>
      <c r="PAA11" s="781"/>
      <c r="PAB11" s="781"/>
      <c r="PAC11" s="781"/>
      <c r="PAD11" s="781"/>
      <c r="PAE11" s="781"/>
      <c r="PAF11" s="781"/>
      <c r="PAG11" s="781"/>
      <c r="PAH11" s="781"/>
      <c r="PAI11" s="781"/>
      <c r="PAJ11" s="781"/>
      <c r="PAK11" s="781"/>
      <c r="PAL11" s="781"/>
      <c r="PAM11" s="781"/>
      <c r="PAN11" s="781"/>
      <c r="PAO11" s="781"/>
      <c r="PAP11" s="781"/>
      <c r="PAQ11" s="781"/>
      <c r="PAR11" s="781"/>
      <c r="PAS11" s="781"/>
      <c r="PAT11" s="781"/>
      <c r="PAU11" s="781"/>
      <c r="PAV11" s="781"/>
      <c r="PAW11" s="781"/>
      <c r="PAX11" s="781"/>
      <c r="PAY11" s="781"/>
      <c r="PAZ11" s="781"/>
      <c r="PBA11" s="781"/>
      <c r="PBB11" s="781"/>
      <c r="PBC11" s="781"/>
      <c r="PBD11" s="781"/>
      <c r="PBE11" s="781"/>
      <c r="PBF11" s="781"/>
      <c r="PBG11" s="781"/>
      <c r="PBH11" s="781"/>
      <c r="PBI11" s="781"/>
      <c r="PBJ11" s="781"/>
      <c r="PBK11" s="781"/>
      <c r="PBL11" s="781"/>
      <c r="PBM11" s="781"/>
      <c r="PBN11" s="781"/>
      <c r="PBO11" s="781"/>
      <c r="PBP11" s="781"/>
      <c r="PBQ11" s="781"/>
      <c r="PBR11" s="781"/>
      <c r="PBS11" s="781"/>
      <c r="PBT11" s="781"/>
      <c r="PBU11" s="781"/>
      <c r="PBV11" s="781"/>
      <c r="PBW11" s="781"/>
      <c r="PBX11" s="781"/>
      <c r="PBY11" s="781"/>
      <c r="PBZ11" s="781"/>
      <c r="PCA11" s="781"/>
      <c r="PCB11" s="781"/>
      <c r="PCC11" s="781"/>
      <c r="PCD11" s="781"/>
      <c r="PCE11" s="781"/>
      <c r="PCF11" s="781"/>
      <c r="PCG11" s="781"/>
      <c r="PCH11" s="781"/>
      <c r="PCI11" s="781"/>
      <c r="PCJ11" s="781"/>
      <c r="PCK11" s="781"/>
      <c r="PCL11" s="781"/>
      <c r="PCM11" s="781"/>
      <c r="PCN11" s="781"/>
      <c r="PCO11" s="781"/>
      <c r="PCP11" s="781"/>
      <c r="PCQ11" s="781"/>
      <c r="PCR11" s="781"/>
      <c r="PCS11" s="781"/>
      <c r="PCT11" s="781"/>
      <c r="PCU11" s="781"/>
      <c r="PCV11" s="781"/>
      <c r="PCW11" s="781"/>
      <c r="PCX11" s="781"/>
      <c r="PCY11" s="781"/>
      <c r="PCZ11" s="781"/>
      <c r="PDA11" s="781"/>
      <c r="PDB11" s="781"/>
      <c r="PDC11" s="781"/>
      <c r="PDD11" s="781"/>
      <c r="PDE11" s="781"/>
      <c r="PDF11" s="781"/>
      <c r="PDG11" s="781"/>
      <c r="PDH11" s="781"/>
      <c r="PDI11" s="781"/>
      <c r="PDJ11" s="781"/>
      <c r="PDK11" s="781"/>
      <c r="PDL11" s="781"/>
      <c r="PDM11" s="781"/>
      <c r="PDN11" s="781"/>
      <c r="PDO11" s="781"/>
      <c r="PDP11" s="781"/>
      <c r="PDQ11" s="781"/>
      <c r="PDR11" s="781"/>
      <c r="PDS11" s="781"/>
      <c r="PDT11" s="781"/>
      <c r="PDU11" s="781"/>
      <c r="PDV11" s="781"/>
      <c r="PDW11" s="781"/>
      <c r="PDX11" s="781"/>
      <c r="PDY11" s="781"/>
      <c r="PDZ11" s="781"/>
      <c r="PEA11" s="781"/>
      <c r="PEB11" s="781"/>
      <c r="PEC11" s="781"/>
      <c r="PED11" s="781"/>
      <c r="PEE11" s="781"/>
      <c r="PEF11" s="781"/>
      <c r="PEG11" s="781"/>
      <c r="PEH11" s="781"/>
      <c r="PEI11" s="781"/>
      <c r="PEJ11" s="781"/>
      <c r="PEK11" s="781"/>
      <c r="PEL11" s="781"/>
      <c r="PEM11" s="781"/>
      <c r="PEN11" s="781"/>
      <c r="PEO11" s="781"/>
      <c r="PEP11" s="781"/>
      <c r="PEQ11" s="781"/>
      <c r="PER11" s="781"/>
      <c r="PES11" s="781"/>
      <c r="PET11" s="781"/>
      <c r="PEU11" s="781"/>
      <c r="PEV11" s="781"/>
      <c r="PEW11" s="781"/>
      <c r="PEX11" s="781"/>
      <c r="PEY11" s="781"/>
      <c r="PEZ11" s="781"/>
      <c r="PFA11" s="781"/>
      <c r="PFB11" s="781"/>
      <c r="PFC11" s="781"/>
      <c r="PFD11" s="781"/>
      <c r="PFE11" s="781"/>
      <c r="PFF11" s="781"/>
      <c r="PFG11" s="781"/>
      <c r="PFH11" s="781"/>
      <c r="PFI11" s="781"/>
      <c r="PFJ11" s="781"/>
      <c r="PFK11" s="781"/>
      <c r="PFL11" s="781"/>
      <c r="PFM11" s="781"/>
      <c r="PFN11" s="781"/>
      <c r="PFO11" s="781"/>
      <c r="PFP11" s="781"/>
      <c r="PFQ11" s="781"/>
      <c r="PFR11" s="781"/>
      <c r="PFS11" s="781"/>
      <c r="PFT11" s="781"/>
      <c r="PFU11" s="781"/>
      <c r="PFV11" s="781"/>
      <c r="PFW11" s="781"/>
      <c r="PFX11" s="781"/>
      <c r="PFY11" s="781"/>
      <c r="PFZ11" s="781"/>
      <c r="PGA11" s="781"/>
      <c r="PGB11" s="781"/>
      <c r="PGC11" s="781"/>
      <c r="PGD11" s="781"/>
      <c r="PGE11" s="781"/>
      <c r="PGF11" s="781"/>
      <c r="PGG11" s="781"/>
      <c r="PGH11" s="781"/>
      <c r="PGI11" s="781"/>
      <c r="PGJ11" s="781"/>
      <c r="PGK11" s="781"/>
      <c r="PGL11" s="781"/>
      <c r="PGM11" s="781"/>
      <c r="PGN11" s="781"/>
      <c r="PGO11" s="781"/>
      <c r="PGP11" s="781"/>
      <c r="PGQ11" s="781"/>
      <c r="PGR11" s="781"/>
      <c r="PGS11" s="781"/>
      <c r="PGT11" s="781"/>
      <c r="PGU11" s="781"/>
      <c r="PGV11" s="781"/>
      <c r="PGW11" s="781"/>
      <c r="PGX11" s="781"/>
      <c r="PGY11" s="781"/>
      <c r="PGZ11" s="781"/>
      <c r="PHA11" s="781"/>
      <c r="PHB11" s="781"/>
      <c r="PHC11" s="781"/>
      <c r="PHD11" s="781"/>
      <c r="PHE11" s="781"/>
      <c r="PHF11" s="781"/>
      <c r="PHG11" s="781"/>
      <c r="PHH11" s="781"/>
      <c r="PHI11" s="781"/>
      <c r="PHJ11" s="781"/>
      <c r="PHK11" s="781"/>
      <c r="PHL11" s="781"/>
      <c r="PHM11" s="781"/>
      <c r="PHN11" s="781"/>
      <c r="PHO11" s="781"/>
      <c r="PHP11" s="781"/>
      <c r="PHQ11" s="781"/>
      <c r="PHR11" s="781"/>
      <c r="PHS11" s="781"/>
      <c r="PHT11" s="781"/>
      <c r="PHU11" s="781"/>
      <c r="PHV11" s="781"/>
      <c r="PHW11" s="781"/>
      <c r="PHX11" s="781"/>
      <c r="PHY11" s="781"/>
      <c r="PHZ11" s="781"/>
      <c r="PIA11" s="781"/>
      <c r="PIB11" s="781"/>
      <c r="PIC11" s="781"/>
      <c r="PID11" s="781"/>
      <c r="PIE11" s="781"/>
      <c r="PIF11" s="781"/>
      <c r="PIG11" s="781"/>
      <c r="PIH11" s="781"/>
      <c r="PII11" s="781"/>
      <c r="PIJ11" s="781"/>
      <c r="PIK11" s="781"/>
      <c r="PIL11" s="781"/>
      <c r="PIM11" s="781"/>
      <c r="PIN11" s="781"/>
      <c r="PIO11" s="781"/>
      <c r="PIP11" s="781"/>
      <c r="PIQ11" s="781"/>
      <c r="PIR11" s="781"/>
      <c r="PIS11" s="781"/>
      <c r="PIT11" s="781"/>
      <c r="PIU11" s="781"/>
      <c r="PIV11" s="781"/>
      <c r="PIW11" s="781"/>
      <c r="PIX11" s="781"/>
      <c r="PIY11" s="781"/>
      <c r="PIZ11" s="781"/>
      <c r="PJA11" s="781"/>
      <c r="PJB11" s="781"/>
      <c r="PJC11" s="781"/>
      <c r="PJD11" s="781"/>
      <c r="PJE11" s="781"/>
      <c r="PJF11" s="781"/>
      <c r="PJG11" s="781"/>
      <c r="PJH11" s="781"/>
      <c r="PJI11" s="781"/>
      <c r="PJJ11" s="781"/>
      <c r="PJK11" s="781"/>
      <c r="PJL11" s="781"/>
      <c r="PJM11" s="781"/>
      <c r="PJN11" s="781"/>
      <c r="PJO11" s="781"/>
      <c r="PJP11" s="781"/>
      <c r="PJQ11" s="781"/>
      <c r="PJR11" s="781"/>
      <c r="PJS11" s="781"/>
      <c r="PJT11" s="781"/>
      <c r="PJU11" s="781"/>
      <c r="PJV11" s="781"/>
      <c r="PJW11" s="781"/>
      <c r="PJX11" s="781"/>
      <c r="PJY11" s="781"/>
      <c r="PJZ11" s="781"/>
      <c r="PKA11" s="781"/>
      <c r="PKB11" s="781"/>
      <c r="PKC11" s="781"/>
      <c r="PKD11" s="781"/>
      <c r="PKE11" s="781"/>
      <c r="PKF11" s="781"/>
      <c r="PKG11" s="781"/>
      <c r="PKH11" s="781"/>
      <c r="PKI11" s="781"/>
      <c r="PKJ11" s="781"/>
      <c r="PKK11" s="781"/>
      <c r="PKL11" s="781"/>
      <c r="PKM11" s="781"/>
      <c r="PKN11" s="781"/>
      <c r="PKO11" s="781"/>
      <c r="PKP11" s="781"/>
      <c r="PKQ11" s="781"/>
      <c r="PKR11" s="781"/>
      <c r="PKS11" s="781"/>
      <c r="PKT11" s="781"/>
      <c r="PKU11" s="781"/>
      <c r="PKV11" s="781"/>
      <c r="PKW11" s="781"/>
      <c r="PKX11" s="781"/>
      <c r="PKY11" s="781"/>
      <c r="PKZ11" s="781"/>
      <c r="PLA11" s="781"/>
      <c r="PLB11" s="781"/>
      <c r="PLC11" s="781"/>
      <c r="PLD11" s="781"/>
      <c r="PLE11" s="781"/>
      <c r="PLF11" s="781"/>
      <c r="PLG11" s="781"/>
      <c r="PLH11" s="781"/>
      <c r="PLI11" s="781"/>
      <c r="PLJ11" s="781"/>
      <c r="PLK11" s="781"/>
      <c r="PLL11" s="781"/>
      <c r="PLM11" s="781"/>
      <c r="PLN11" s="781"/>
      <c r="PLO11" s="781"/>
      <c r="PLP11" s="781"/>
      <c r="PLQ11" s="781"/>
      <c r="PLR11" s="781"/>
      <c r="PLS11" s="781"/>
      <c r="PLT11" s="781"/>
      <c r="PLU11" s="781"/>
      <c r="PLV11" s="781"/>
      <c r="PLW11" s="781"/>
      <c r="PLX11" s="781"/>
      <c r="PLY11" s="781"/>
      <c r="PLZ11" s="781"/>
      <c r="PMA11" s="781"/>
      <c r="PMB11" s="781"/>
      <c r="PMC11" s="781"/>
      <c r="PMD11" s="781"/>
      <c r="PME11" s="781"/>
      <c r="PMF11" s="781"/>
      <c r="PMG11" s="781"/>
      <c r="PMH11" s="781"/>
      <c r="PMI11" s="781"/>
      <c r="PMJ11" s="781"/>
      <c r="PMK11" s="781"/>
      <c r="PML11" s="781"/>
      <c r="PMM11" s="781"/>
      <c r="PMN11" s="781"/>
      <c r="PMO11" s="781"/>
      <c r="PMP11" s="781"/>
      <c r="PMQ11" s="781"/>
      <c r="PMR11" s="781"/>
      <c r="PMS11" s="781"/>
      <c r="PMT11" s="781"/>
      <c r="PMU11" s="781"/>
      <c r="PMV11" s="781"/>
      <c r="PMW11" s="781"/>
      <c r="PMX11" s="781"/>
      <c r="PMY11" s="781"/>
      <c r="PMZ11" s="781"/>
      <c r="PNA11" s="781"/>
      <c r="PNB11" s="781"/>
      <c r="PNC11" s="781"/>
      <c r="PND11" s="781"/>
      <c r="PNE11" s="781"/>
      <c r="PNF11" s="781"/>
      <c r="PNG11" s="781"/>
      <c r="PNH11" s="781"/>
      <c r="PNI11" s="781"/>
      <c r="PNJ11" s="781"/>
      <c r="PNK11" s="781"/>
      <c r="PNL11" s="781"/>
      <c r="PNM11" s="781"/>
      <c r="PNN11" s="781"/>
      <c r="PNO11" s="781"/>
      <c r="PNP11" s="781"/>
      <c r="PNQ11" s="781"/>
      <c r="PNR11" s="781"/>
      <c r="PNS11" s="781"/>
      <c r="PNT11" s="781"/>
      <c r="PNU11" s="781"/>
      <c r="PNV11" s="781"/>
      <c r="PNW11" s="781"/>
      <c r="PNX11" s="781"/>
      <c r="PNY11" s="781"/>
      <c r="PNZ11" s="781"/>
      <c r="POA11" s="781"/>
      <c r="POB11" s="781"/>
      <c r="POC11" s="781"/>
      <c r="POD11" s="781"/>
      <c r="POE11" s="781"/>
      <c r="POF11" s="781"/>
      <c r="POG11" s="781"/>
      <c r="POH11" s="781"/>
      <c r="POI11" s="781"/>
      <c r="POJ11" s="781"/>
      <c r="POK11" s="781"/>
      <c r="POL11" s="781"/>
      <c r="POM11" s="781"/>
      <c r="PON11" s="781"/>
      <c r="POO11" s="781"/>
      <c r="POP11" s="781"/>
      <c r="POQ11" s="781"/>
      <c r="POR11" s="781"/>
      <c r="POS11" s="781"/>
      <c r="POT11" s="781"/>
      <c r="POU11" s="781"/>
      <c r="POV11" s="781"/>
      <c r="POW11" s="781"/>
      <c r="POX11" s="781"/>
      <c r="POY11" s="781"/>
      <c r="POZ11" s="781"/>
      <c r="PPA11" s="781"/>
      <c r="PPB11" s="781"/>
      <c r="PPC11" s="781"/>
      <c r="PPD11" s="781"/>
      <c r="PPE11" s="781"/>
      <c r="PPF11" s="781"/>
      <c r="PPG11" s="781"/>
      <c r="PPH11" s="781"/>
      <c r="PPI11" s="781"/>
      <c r="PPJ11" s="781"/>
      <c r="PPK11" s="781"/>
      <c r="PPL11" s="781"/>
      <c r="PPM11" s="781"/>
      <c r="PPN11" s="781"/>
      <c r="PPO11" s="781"/>
      <c r="PPP11" s="781"/>
      <c r="PPQ11" s="781"/>
      <c r="PPR11" s="781"/>
      <c r="PPS11" s="781"/>
      <c r="PPT11" s="781"/>
      <c r="PPU11" s="781"/>
      <c r="PPV11" s="781"/>
      <c r="PPW11" s="781"/>
      <c r="PPX11" s="781"/>
      <c r="PPY11" s="781"/>
      <c r="PPZ11" s="781"/>
      <c r="PQA11" s="781"/>
      <c r="PQB11" s="781"/>
      <c r="PQC11" s="781"/>
      <c r="PQD11" s="781"/>
      <c r="PQE11" s="781"/>
      <c r="PQF11" s="781"/>
      <c r="PQG11" s="781"/>
      <c r="PQH11" s="781"/>
      <c r="PQI11" s="781"/>
      <c r="PQJ11" s="781"/>
      <c r="PQK11" s="781"/>
      <c r="PQL11" s="781"/>
      <c r="PQM11" s="781"/>
      <c r="PQN11" s="781"/>
      <c r="PQO11" s="781"/>
      <c r="PQP11" s="781"/>
      <c r="PQQ11" s="781"/>
      <c r="PQR11" s="781"/>
      <c r="PQS11" s="781"/>
      <c r="PQT11" s="781"/>
      <c r="PQU11" s="781"/>
      <c r="PQV11" s="781"/>
      <c r="PQW11" s="781"/>
      <c r="PQX11" s="781"/>
      <c r="PQY11" s="781"/>
      <c r="PQZ11" s="781"/>
      <c r="PRA11" s="781"/>
      <c r="PRB11" s="781"/>
      <c r="PRC11" s="781"/>
      <c r="PRD11" s="781"/>
      <c r="PRE11" s="781"/>
      <c r="PRF11" s="781"/>
      <c r="PRG11" s="781"/>
      <c r="PRH11" s="781"/>
      <c r="PRI11" s="781"/>
      <c r="PRJ11" s="781"/>
      <c r="PRK11" s="781"/>
      <c r="PRL11" s="781"/>
      <c r="PRM11" s="781"/>
      <c r="PRN11" s="781"/>
      <c r="PRO11" s="781"/>
      <c r="PRP11" s="781"/>
      <c r="PRQ11" s="781"/>
      <c r="PRR11" s="781"/>
      <c r="PRS11" s="781"/>
      <c r="PRT11" s="781"/>
      <c r="PRU11" s="781"/>
      <c r="PRV11" s="781"/>
      <c r="PRW11" s="781"/>
      <c r="PRX11" s="781"/>
      <c r="PRY11" s="781"/>
      <c r="PRZ11" s="781"/>
      <c r="PSA11" s="781"/>
      <c r="PSB11" s="781"/>
      <c r="PSC11" s="781"/>
      <c r="PSD11" s="781"/>
      <c r="PSE11" s="781"/>
      <c r="PSF11" s="781"/>
      <c r="PSG11" s="781"/>
      <c r="PSH11" s="781"/>
      <c r="PSI11" s="781"/>
      <c r="PSJ11" s="781"/>
      <c r="PSK11" s="781"/>
      <c r="PSL11" s="781"/>
      <c r="PSM11" s="781"/>
      <c r="PSN11" s="781"/>
      <c r="PSO11" s="781"/>
      <c r="PSP11" s="781"/>
      <c r="PSQ11" s="781"/>
      <c r="PSR11" s="781"/>
      <c r="PSS11" s="781"/>
      <c r="PST11" s="781"/>
      <c r="PSU11" s="781"/>
      <c r="PSV11" s="781"/>
      <c r="PSW11" s="781"/>
      <c r="PSX11" s="781"/>
      <c r="PSY11" s="781"/>
      <c r="PSZ11" s="781"/>
      <c r="PTA11" s="781"/>
      <c r="PTB11" s="781"/>
      <c r="PTC11" s="781"/>
      <c r="PTD11" s="781"/>
      <c r="PTE11" s="781"/>
      <c r="PTF11" s="781"/>
      <c r="PTG11" s="781"/>
      <c r="PTH11" s="781"/>
      <c r="PTI11" s="781"/>
      <c r="PTJ11" s="781"/>
      <c r="PTK11" s="781"/>
      <c r="PTL11" s="781"/>
      <c r="PTM11" s="781"/>
      <c r="PTN11" s="781"/>
      <c r="PTO11" s="781"/>
      <c r="PTP11" s="781"/>
      <c r="PTQ11" s="781"/>
      <c r="PTR11" s="781"/>
      <c r="PTS11" s="781"/>
      <c r="PTT11" s="781"/>
      <c r="PTU11" s="781"/>
      <c r="PTV11" s="781"/>
      <c r="PTW11" s="781"/>
      <c r="PTX11" s="781"/>
      <c r="PTY11" s="781"/>
      <c r="PTZ11" s="781"/>
      <c r="PUA11" s="781"/>
      <c r="PUB11" s="781"/>
      <c r="PUC11" s="781"/>
      <c r="PUD11" s="781"/>
      <c r="PUE11" s="781"/>
      <c r="PUF11" s="781"/>
      <c r="PUG11" s="781"/>
      <c r="PUH11" s="781"/>
      <c r="PUI11" s="781"/>
      <c r="PUJ11" s="781"/>
      <c r="PUK11" s="781"/>
      <c r="PUL11" s="781"/>
      <c r="PUM11" s="781"/>
      <c r="PUN11" s="781"/>
      <c r="PUO11" s="781"/>
      <c r="PUP11" s="781"/>
      <c r="PUQ11" s="781"/>
      <c r="PUR11" s="781"/>
      <c r="PUS11" s="781"/>
      <c r="PUT11" s="781"/>
      <c r="PUU11" s="781"/>
      <c r="PUV11" s="781"/>
      <c r="PUW11" s="781"/>
      <c r="PUX11" s="781"/>
      <c r="PUY11" s="781"/>
      <c r="PUZ11" s="781"/>
      <c r="PVA11" s="781"/>
      <c r="PVB11" s="781"/>
      <c r="PVC11" s="781"/>
      <c r="PVD11" s="781"/>
      <c r="PVE11" s="781"/>
      <c r="PVF11" s="781"/>
      <c r="PVG11" s="781"/>
      <c r="PVH11" s="781"/>
      <c r="PVI11" s="781"/>
      <c r="PVJ11" s="781"/>
      <c r="PVK11" s="781"/>
      <c r="PVL11" s="781"/>
      <c r="PVM11" s="781"/>
      <c r="PVN11" s="781"/>
      <c r="PVO11" s="781"/>
      <c r="PVP11" s="781"/>
      <c r="PVQ11" s="781"/>
      <c r="PVR11" s="781"/>
      <c r="PVS11" s="781"/>
      <c r="PVT11" s="781"/>
      <c r="PVU11" s="781"/>
      <c r="PVV11" s="781"/>
      <c r="PVW11" s="781"/>
      <c r="PVX11" s="781"/>
      <c r="PVY11" s="781"/>
      <c r="PVZ11" s="781"/>
      <c r="PWA11" s="781"/>
      <c r="PWB11" s="781"/>
      <c r="PWC11" s="781"/>
      <c r="PWD11" s="781"/>
      <c r="PWE11" s="781"/>
      <c r="PWF11" s="781"/>
      <c r="PWG11" s="781"/>
      <c r="PWH11" s="781"/>
      <c r="PWI11" s="781"/>
      <c r="PWJ11" s="781"/>
      <c r="PWK11" s="781"/>
      <c r="PWL11" s="781"/>
      <c r="PWM11" s="781"/>
      <c r="PWN11" s="781"/>
      <c r="PWO11" s="781"/>
      <c r="PWP11" s="781"/>
      <c r="PWQ11" s="781"/>
      <c r="PWR11" s="781"/>
      <c r="PWS11" s="781"/>
      <c r="PWT11" s="781"/>
      <c r="PWU11" s="781"/>
      <c r="PWV11" s="781"/>
      <c r="PWW11" s="781"/>
      <c r="PWX11" s="781"/>
      <c r="PWY11" s="781"/>
      <c r="PWZ11" s="781"/>
      <c r="PXA11" s="781"/>
      <c r="PXB11" s="781"/>
      <c r="PXC11" s="781"/>
      <c r="PXD11" s="781"/>
      <c r="PXE11" s="781"/>
      <c r="PXF11" s="781"/>
      <c r="PXG11" s="781"/>
      <c r="PXH11" s="781"/>
      <c r="PXI11" s="781"/>
      <c r="PXJ11" s="781"/>
      <c r="PXK11" s="781"/>
      <c r="PXL11" s="781"/>
      <c r="PXM11" s="781"/>
      <c r="PXN11" s="781"/>
      <c r="PXO11" s="781"/>
      <c r="PXP11" s="781"/>
      <c r="PXQ11" s="781"/>
      <c r="PXR11" s="781"/>
      <c r="PXS11" s="781"/>
      <c r="PXT11" s="781"/>
      <c r="PXU11" s="781"/>
      <c r="PXV11" s="781"/>
      <c r="PXW11" s="781"/>
      <c r="PXX11" s="781"/>
      <c r="PXY11" s="781"/>
      <c r="PXZ11" s="781"/>
      <c r="PYA11" s="781"/>
      <c r="PYB11" s="781"/>
      <c r="PYC11" s="781"/>
      <c r="PYD11" s="781"/>
      <c r="PYE11" s="781"/>
      <c r="PYF11" s="781"/>
      <c r="PYG11" s="781"/>
      <c r="PYH11" s="781"/>
      <c r="PYI11" s="781"/>
      <c r="PYJ11" s="781"/>
      <c r="PYK11" s="781"/>
      <c r="PYL11" s="781"/>
      <c r="PYM11" s="781"/>
      <c r="PYN11" s="781"/>
      <c r="PYO11" s="781"/>
      <c r="PYP11" s="781"/>
      <c r="PYQ11" s="781"/>
      <c r="PYR11" s="781"/>
      <c r="PYS11" s="781"/>
      <c r="PYT11" s="781"/>
      <c r="PYU11" s="781"/>
      <c r="PYV11" s="781"/>
      <c r="PYW11" s="781"/>
      <c r="PYX11" s="781"/>
      <c r="PYY11" s="781"/>
      <c r="PYZ11" s="781"/>
      <c r="PZA11" s="781"/>
      <c r="PZB11" s="781"/>
      <c r="PZC11" s="781"/>
      <c r="PZD11" s="781"/>
      <c r="PZE11" s="781"/>
      <c r="PZF11" s="781"/>
      <c r="PZG11" s="781"/>
      <c r="PZH11" s="781"/>
      <c r="PZI11" s="781"/>
      <c r="PZJ11" s="781"/>
      <c r="PZK11" s="781"/>
      <c r="PZL11" s="781"/>
      <c r="PZM11" s="781"/>
      <c r="PZN11" s="781"/>
      <c r="PZO11" s="781"/>
      <c r="PZP11" s="781"/>
      <c r="PZQ11" s="781"/>
      <c r="PZR11" s="781"/>
      <c r="PZS11" s="781"/>
      <c r="PZT11" s="781"/>
      <c r="PZU11" s="781"/>
      <c r="PZV11" s="781"/>
      <c r="PZW11" s="781"/>
      <c r="PZX11" s="781"/>
      <c r="PZY11" s="781"/>
      <c r="PZZ11" s="781"/>
      <c r="QAA11" s="781"/>
      <c r="QAB11" s="781"/>
      <c r="QAC11" s="781"/>
      <c r="QAD11" s="781"/>
      <c r="QAE11" s="781"/>
      <c r="QAF11" s="781"/>
      <c r="QAG11" s="781"/>
      <c r="QAH11" s="781"/>
      <c r="QAI11" s="781"/>
      <c r="QAJ11" s="781"/>
      <c r="QAK11" s="781"/>
      <c r="QAL11" s="781"/>
      <c r="QAM11" s="781"/>
      <c r="QAN11" s="781"/>
      <c r="QAO11" s="781"/>
      <c r="QAP11" s="781"/>
      <c r="QAQ11" s="781"/>
      <c r="QAR11" s="781"/>
      <c r="QAS11" s="781"/>
      <c r="QAT11" s="781"/>
      <c r="QAU11" s="781"/>
      <c r="QAV11" s="781"/>
      <c r="QAW11" s="781"/>
      <c r="QAX11" s="781"/>
      <c r="QAY11" s="781"/>
      <c r="QAZ11" s="781"/>
      <c r="QBA11" s="781"/>
      <c r="QBB11" s="781"/>
      <c r="QBC11" s="781"/>
      <c r="QBD11" s="781"/>
      <c r="QBE11" s="781"/>
      <c r="QBF11" s="781"/>
      <c r="QBG11" s="781"/>
      <c r="QBH11" s="781"/>
      <c r="QBI11" s="781"/>
      <c r="QBJ11" s="781"/>
      <c r="QBK11" s="781"/>
      <c r="QBL11" s="781"/>
      <c r="QBM11" s="781"/>
      <c r="QBN11" s="781"/>
      <c r="QBO11" s="781"/>
      <c r="QBP11" s="781"/>
      <c r="QBQ11" s="781"/>
      <c r="QBR11" s="781"/>
      <c r="QBS11" s="781"/>
      <c r="QBT11" s="781"/>
      <c r="QBU11" s="781"/>
      <c r="QBV11" s="781"/>
      <c r="QBW11" s="781"/>
      <c r="QBX11" s="781"/>
      <c r="QBY11" s="781"/>
      <c r="QBZ11" s="781"/>
      <c r="QCA11" s="781"/>
      <c r="QCB11" s="781"/>
      <c r="QCC11" s="781"/>
      <c r="QCD11" s="781"/>
      <c r="QCE11" s="781"/>
      <c r="QCF11" s="781"/>
      <c r="QCG11" s="781"/>
      <c r="QCH11" s="781"/>
      <c r="QCI11" s="781"/>
      <c r="QCJ11" s="781"/>
      <c r="QCK11" s="781"/>
      <c r="QCL11" s="781"/>
      <c r="QCM11" s="781"/>
      <c r="QCN11" s="781"/>
      <c r="QCO11" s="781"/>
      <c r="QCP11" s="781"/>
      <c r="QCQ11" s="781"/>
      <c r="QCR11" s="781"/>
      <c r="QCS11" s="781"/>
      <c r="QCT11" s="781"/>
      <c r="QCU11" s="781"/>
      <c r="QCV11" s="781"/>
      <c r="QCW11" s="781"/>
      <c r="QCX11" s="781"/>
      <c r="QCY11" s="781"/>
      <c r="QCZ11" s="781"/>
      <c r="QDA11" s="781"/>
      <c r="QDB11" s="781"/>
      <c r="QDC11" s="781"/>
      <c r="QDD11" s="781"/>
      <c r="QDE11" s="781"/>
      <c r="QDF11" s="781"/>
      <c r="QDG11" s="781"/>
      <c r="QDH11" s="781"/>
      <c r="QDI11" s="781"/>
      <c r="QDJ11" s="781"/>
      <c r="QDK11" s="781"/>
      <c r="QDL11" s="781"/>
      <c r="QDM11" s="781"/>
      <c r="QDN11" s="781"/>
      <c r="QDO11" s="781"/>
      <c r="QDP11" s="781"/>
      <c r="QDQ11" s="781"/>
      <c r="QDR11" s="781"/>
      <c r="QDS11" s="781"/>
      <c r="QDT11" s="781"/>
      <c r="QDU11" s="781"/>
      <c r="QDV11" s="781"/>
      <c r="QDW11" s="781"/>
      <c r="QDX11" s="781"/>
      <c r="QDY11" s="781"/>
      <c r="QDZ11" s="781"/>
      <c r="QEA11" s="781"/>
      <c r="QEB11" s="781"/>
      <c r="QEC11" s="781"/>
      <c r="QED11" s="781"/>
      <c r="QEE11" s="781"/>
      <c r="QEF11" s="781"/>
      <c r="QEG11" s="781"/>
      <c r="QEH11" s="781"/>
      <c r="QEI11" s="781"/>
      <c r="QEJ11" s="781"/>
      <c r="QEK11" s="781"/>
      <c r="QEL11" s="781"/>
      <c r="QEM11" s="781"/>
      <c r="QEN11" s="781"/>
      <c r="QEO11" s="781"/>
      <c r="QEP11" s="781"/>
      <c r="QEQ11" s="781"/>
      <c r="QER11" s="781"/>
      <c r="QES11" s="781"/>
      <c r="QET11" s="781"/>
      <c r="QEU11" s="781"/>
      <c r="QEV11" s="781"/>
      <c r="QEW11" s="781"/>
      <c r="QEX11" s="781"/>
      <c r="QEY11" s="781"/>
      <c r="QEZ11" s="781"/>
      <c r="QFA11" s="781"/>
      <c r="QFB11" s="781"/>
      <c r="QFC11" s="781"/>
      <c r="QFD11" s="781"/>
      <c r="QFE11" s="781"/>
      <c r="QFF11" s="781"/>
      <c r="QFG11" s="781"/>
      <c r="QFH11" s="781"/>
      <c r="QFI11" s="781"/>
      <c r="QFJ11" s="781"/>
      <c r="QFK11" s="781"/>
      <c r="QFL11" s="781"/>
      <c r="QFM11" s="781"/>
      <c r="QFN11" s="781"/>
      <c r="QFO11" s="781"/>
      <c r="QFP11" s="781"/>
      <c r="QFQ11" s="781"/>
      <c r="QFR11" s="781"/>
      <c r="QFS11" s="781"/>
      <c r="QFT11" s="781"/>
      <c r="QFU11" s="781"/>
      <c r="QFV11" s="781"/>
      <c r="QFW11" s="781"/>
      <c r="QFX11" s="781"/>
      <c r="QFY11" s="781"/>
      <c r="QFZ11" s="781"/>
      <c r="QGA11" s="781"/>
      <c r="QGB11" s="781"/>
      <c r="QGC11" s="781"/>
      <c r="QGD11" s="781"/>
      <c r="QGE11" s="781"/>
      <c r="QGF11" s="781"/>
      <c r="QGG11" s="781"/>
      <c r="QGH11" s="781"/>
      <c r="QGI11" s="781"/>
      <c r="QGJ11" s="781"/>
      <c r="QGK11" s="781"/>
      <c r="QGL11" s="781"/>
      <c r="QGM11" s="781"/>
      <c r="QGN11" s="781"/>
      <c r="QGO11" s="781"/>
      <c r="QGP11" s="781"/>
      <c r="QGQ11" s="781"/>
      <c r="QGR11" s="781"/>
      <c r="QGS11" s="781"/>
      <c r="QGT11" s="781"/>
      <c r="QGU11" s="781"/>
      <c r="QGV11" s="781"/>
      <c r="QGW11" s="781"/>
      <c r="QGX11" s="781"/>
      <c r="QGY11" s="781"/>
      <c r="QGZ11" s="781"/>
      <c r="QHA11" s="781"/>
      <c r="QHB11" s="781"/>
      <c r="QHC11" s="781"/>
      <c r="QHD11" s="781"/>
      <c r="QHE11" s="781"/>
      <c r="QHF11" s="781"/>
      <c r="QHG11" s="781"/>
      <c r="QHH11" s="781"/>
      <c r="QHI11" s="781"/>
      <c r="QHJ11" s="781"/>
      <c r="QHK11" s="781"/>
      <c r="QHL11" s="781"/>
      <c r="QHM11" s="781"/>
      <c r="QHN11" s="781"/>
      <c r="QHO11" s="781"/>
      <c r="QHP11" s="781"/>
      <c r="QHQ11" s="781"/>
      <c r="QHR11" s="781"/>
      <c r="QHS11" s="781"/>
      <c r="QHT11" s="781"/>
      <c r="QHU11" s="781"/>
      <c r="QHV11" s="781"/>
      <c r="QHW11" s="781"/>
      <c r="QHX11" s="781"/>
      <c r="QHY11" s="781"/>
      <c r="QHZ11" s="781"/>
      <c r="QIA11" s="781"/>
      <c r="QIB11" s="781"/>
      <c r="QIC11" s="781"/>
      <c r="QID11" s="781"/>
      <c r="QIE11" s="781"/>
      <c r="QIF11" s="781"/>
      <c r="QIG11" s="781"/>
      <c r="QIH11" s="781"/>
      <c r="QII11" s="781"/>
      <c r="QIJ11" s="781"/>
      <c r="QIK11" s="781"/>
      <c r="QIL11" s="781"/>
      <c r="QIM11" s="781"/>
      <c r="QIN11" s="781"/>
      <c r="QIO11" s="781"/>
      <c r="QIP11" s="781"/>
      <c r="QIQ11" s="781"/>
      <c r="QIR11" s="781"/>
      <c r="QIS11" s="781"/>
      <c r="QIT11" s="781"/>
      <c r="QIU11" s="781"/>
      <c r="QIV11" s="781"/>
      <c r="QIW11" s="781"/>
      <c r="QIX11" s="781"/>
      <c r="QIY11" s="781"/>
      <c r="QIZ11" s="781"/>
      <c r="QJA11" s="781"/>
      <c r="QJB11" s="781"/>
      <c r="QJC11" s="781"/>
      <c r="QJD11" s="781"/>
      <c r="QJE11" s="781"/>
      <c r="QJF11" s="781"/>
      <c r="QJG11" s="781"/>
      <c r="QJH11" s="781"/>
      <c r="QJI11" s="781"/>
      <c r="QJJ11" s="781"/>
      <c r="QJK11" s="781"/>
      <c r="QJL11" s="781"/>
      <c r="QJM11" s="781"/>
      <c r="QJN11" s="781"/>
      <c r="QJO11" s="781"/>
      <c r="QJP11" s="781"/>
      <c r="QJQ11" s="781"/>
      <c r="QJR11" s="781"/>
      <c r="QJS11" s="781"/>
      <c r="QJT11" s="781"/>
      <c r="QJU11" s="781"/>
      <c r="QJV11" s="781"/>
      <c r="QJW11" s="781"/>
      <c r="QJX11" s="781"/>
      <c r="QJY11" s="781"/>
      <c r="QJZ11" s="781"/>
      <c r="QKA11" s="781"/>
      <c r="QKB11" s="781"/>
      <c r="QKC11" s="781"/>
      <c r="QKD11" s="781"/>
      <c r="QKE11" s="781"/>
      <c r="QKF11" s="781"/>
      <c r="QKG11" s="781"/>
      <c r="QKH11" s="781"/>
      <c r="QKI11" s="781"/>
      <c r="QKJ11" s="781"/>
      <c r="QKK11" s="781"/>
      <c r="QKL11" s="781"/>
      <c r="QKM11" s="781"/>
      <c r="QKN11" s="781"/>
      <c r="QKO11" s="781"/>
      <c r="QKP11" s="781"/>
      <c r="QKQ11" s="781"/>
      <c r="QKR11" s="781"/>
      <c r="QKS11" s="781"/>
      <c r="QKT11" s="781"/>
      <c r="QKU11" s="781"/>
      <c r="QKV11" s="781"/>
      <c r="QKW11" s="781"/>
      <c r="QKX11" s="781"/>
      <c r="QKY11" s="781"/>
      <c r="QKZ11" s="781"/>
      <c r="QLA11" s="781"/>
      <c r="QLB11" s="781"/>
      <c r="QLC11" s="781"/>
      <c r="QLD11" s="781"/>
      <c r="QLE11" s="781"/>
      <c r="QLF11" s="781"/>
      <c r="QLG11" s="781"/>
      <c r="QLH11" s="781"/>
      <c r="QLI11" s="781"/>
      <c r="QLJ11" s="781"/>
      <c r="QLK11" s="781"/>
      <c r="QLL11" s="781"/>
      <c r="QLM11" s="781"/>
      <c r="QLN11" s="781"/>
      <c r="QLO11" s="781"/>
      <c r="QLP11" s="781"/>
      <c r="QLQ11" s="781"/>
      <c r="QLR11" s="781"/>
      <c r="QLS11" s="781"/>
      <c r="QLT11" s="781"/>
      <c r="QLU11" s="781"/>
      <c r="QLV11" s="781"/>
      <c r="QLW11" s="781"/>
      <c r="QLX11" s="781"/>
      <c r="QLY11" s="781"/>
      <c r="QLZ11" s="781"/>
      <c r="QMA11" s="781"/>
      <c r="QMB11" s="781"/>
      <c r="QMC11" s="781"/>
      <c r="QMD11" s="781"/>
      <c r="QME11" s="781"/>
      <c r="QMF11" s="781"/>
      <c r="QMG11" s="781"/>
      <c r="QMH11" s="781"/>
      <c r="QMI11" s="781"/>
      <c r="QMJ11" s="781"/>
      <c r="QMK11" s="781"/>
      <c r="QML11" s="781"/>
      <c r="QMM11" s="781"/>
      <c r="QMN11" s="781"/>
      <c r="QMO11" s="781"/>
      <c r="QMP11" s="781"/>
      <c r="QMQ11" s="781"/>
      <c r="QMR11" s="781"/>
      <c r="QMS11" s="781"/>
      <c r="QMT11" s="781"/>
      <c r="QMU11" s="781"/>
      <c r="QMV11" s="781"/>
      <c r="QMW11" s="781"/>
      <c r="QMX11" s="781"/>
      <c r="QMY11" s="781"/>
      <c r="QMZ11" s="781"/>
      <c r="QNA11" s="781"/>
      <c r="QNB11" s="781"/>
      <c r="QNC11" s="781"/>
      <c r="QND11" s="781"/>
      <c r="QNE11" s="781"/>
      <c r="QNF11" s="781"/>
      <c r="QNG11" s="781"/>
      <c r="QNH11" s="781"/>
      <c r="QNI11" s="781"/>
      <c r="QNJ11" s="781"/>
      <c r="QNK11" s="781"/>
      <c r="QNL11" s="781"/>
      <c r="QNM11" s="781"/>
      <c r="QNN11" s="781"/>
      <c r="QNO11" s="781"/>
      <c r="QNP11" s="781"/>
      <c r="QNQ11" s="781"/>
      <c r="QNR11" s="781"/>
      <c r="QNS11" s="781"/>
      <c r="QNT11" s="781"/>
      <c r="QNU11" s="781"/>
      <c r="QNV11" s="781"/>
      <c r="QNW11" s="781"/>
      <c r="QNX11" s="781"/>
      <c r="QNY11" s="781"/>
      <c r="QNZ11" s="781"/>
      <c r="QOA11" s="781"/>
      <c r="QOB11" s="781"/>
      <c r="QOC11" s="781"/>
      <c r="QOD11" s="781"/>
      <c r="QOE11" s="781"/>
      <c r="QOF11" s="781"/>
      <c r="QOG11" s="781"/>
      <c r="QOH11" s="781"/>
      <c r="QOI11" s="781"/>
      <c r="QOJ11" s="781"/>
      <c r="QOK11" s="781"/>
      <c r="QOL11" s="781"/>
      <c r="QOM11" s="781"/>
      <c r="QON11" s="781"/>
      <c r="QOO11" s="781"/>
      <c r="QOP11" s="781"/>
      <c r="QOQ11" s="781"/>
      <c r="QOR11" s="781"/>
      <c r="QOS11" s="781"/>
      <c r="QOT11" s="781"/>
      <c r="QOU11" s="781"/>
      <c r="QOV11" s="781"/>
      <c r="QOW11" s="781"/>
      <c r="QOX11" s="781"/>
      <c r="QOY11" s="781"/>
      <c r="QOZ11" s="781"/>
      <c r="QPA11" s="781"/>
      <c r="QPB11" s="781"/>
      <c r="QPC11" s="781"/>
      <c r="QPD11" s="781"/>
      <c r="QPE11" s="781"/>
      <c r="QPF11" s="781"/>
      <c r="QPG11" s="781"/>
      <c r="QPH11" s="781"/>
      <c r="QPI11" s="781"/>
      <c r="QPJ11" s="781"/>
      <c r="QPK11" s="781"/>
      <c r="QPL11" s="781"/>
      <c r="QPM11" s="781"/>
      <c r="QPN11" s="781"/>
      <c r="QPO11" s="781"/>
      <c r="QPP11" s="781"/>
      <c r="QPQ11" s="781"/>
      <c r="QPR11" s="781"/>
      <c r="QPS11" s="781"/>
      <c r="QPT11" s="781"/>
      <c r="QPU11" s="781"/>
      <c r="QPV11" s="781"/>
      <c r="QPW11" s="781"/>
      <c r="QPX11" s="781"/>
      <c r="QPY11" s="781"/>
      <c r="QPZ11" s="781"/>
      <c r="QQA11" s="781"/>
      <c r="QQB11" s="781"/>
      <c r="QQC11" s="781"/>
      <c r="QQD11" s="781"/>
      <c r="QQE11" s="781"/>
      <c r="QQF11" s="781"/>
      <c r="QQG11" s="781"/>
      <c r="QQH11" s="781"/>
      <c r="QQI11" s="781"/>
      <c r="QQJ11" s="781"/>
      <c r="QQK11" s="781"/>
      <c r="QQL11" s="781"/>
      <c r="QQM11" s="781"/>
      <c r="QQN11" s="781"/>
      <c r="QQO11" s="781"/>
      <c r="QQP11" s="781"/>
      <c r="QQQ11" s="781"/>
      <c r="QQR11" s="781"/>
      <c r="QQS11" s="781"/>
      <c r="QQT11" s="781"/>
      <c r="QQU11" s="781"/>
      <c r="QQV11" s="781"/>
      <c r="QQW11" s="781"/>
      <c r="QQX11" s="781"/>
      <c r="QQY11" s="781"/>
      <c r="QQZ11" s="781"/>
      <c r="QRA11" s="781"/>
      <c r="QRB11" s="781"/>
      <c r="QRC11" s="781"/>
      <c r="QRD11" s="781"/>
      <c r="QRE11" s="781"/>
      <c r="QRF11" s="781"/>
      <c r="QRG11" s="781"/>
      <c r="QRH11" s="781"/>
      <c r="QRI11" s="781"/>
      <c r="QRJ11" s="781"/>
      <c r="QRK11" s="781"/>
      <c r="QRL11" s="781"/>
      <c r="QRM11" s="781"/>
      <c r="QRN11" s="781"/>
      <c r="QRO11" s="781"/>
      <c r="QRP11" s="781"/>
      <c r="QRQ11" s="781"/>
      <c r="QRR11" s="781"/>
      <c r="QRS11" s="781"/>
      <c r="QRT11" s="781"/>
      <c r="QRU11" s="781"/>
      <c r="QRV11" s="781"/>
      <c r="QRW11" s="781"/>
      <c r="QRX11" s="781"/>
      <c r="QRY11" s="781"/>
      <c r="QRZ11" s="781"/>
      <c r="QSA11" s="781"/>
      <c r="QSB11" s="781"/>
      <c r="QSC11" s="781"/>
      <c r="QSD11" s="781"/>
      <c r="QSE11" s="781"/>
      <c r="QSF11" s="781"/>
      <c r="QSG11" s="781"/>
      <c r="QSH11" s="781"/>
      <c r="QSI11" s="781"/>
      <c r="QSJ11" s="781"/>
      <c r="QSK11" s="781"/>
      <c r="QSL11" s="781"/>
      <c r="QSM11" s="781"/>
      <c r="QSN11" s="781"/>
      <c r="QSO11" s="781"/>
      <c r="QSP11" s="781"/>
      <c r="QSQ11" s="781"/>
      <c r="QSR11" s="781"/>
      <c r="QSS11" s="781"/>
      <c r="QST11" s="781"/>
      <c r="QSU11" s="781"/>
      <c r="QSV11" s="781"/>
      <c r="QSW11" s="781"/>
      <c r="QSX11" s="781"/>
      <c r="QSY11" s="781"/>
      <c r="QSZ11" s="781"/>
      <c r="QTA11" s="781"/>
      <c r="QTB11" s="781"/>
      <c r="QTC11" s="781"/>
      <c r="QTD11" s="781"/>
      <c r="QTE11" s="781"/>
      <c r="QTF11" s="781"/>
      <c r="QTG11" s="781"/>
      <c r="QTH11" s="781"/>
      <c r="QTI11" s="781"/>
      <c r="QTJ11" s="781"/>
      <c r="QTK11" s="781"/>
      <c r="QTL11" s="781"/>
      <c r="QTM11" s="781"/>
      <c r="QTN11" s="781"/>
      <c r="QTO11" s="781"/>
      <c r="QTP11" s="781"/>
      <c r="QTQ11" s="781"/>
      <c r="QTR11" s="781"/>
      <c r="QTS11" s="781"/>
      <c r="QTT11" s="781"/>
      <c r="QTU11" s="781"/>
      <c r="QTV11" s="781"/>
      <c r="QTW11" s="781"/>
      <c r="QTX11" s="781"/>
      <c r="QTY11" s="781"/>
      <c r="QTZ11" s="781"/>
      <c r="QUA11" s="781"/>
      <c r="QUB11" s="781"/>
      <c r="QUC11" s="781"/>
      <c r="QUD11" s="781"/>
      <c r="QUE11" s="781"/>
      <c r="QUF11" s="781"/>
      <c r="QUG11" s="781"/>
      <c r="QUH11" s="781"/>
      <c r="QUI11" s="781"/>
      <c r="QUJ11" s="781"/>
      <c r="QUK11" s="781"/>
      <c r="QUL11" s="781"/>
      <c r="QUM11" s="781"/>
      <c r="QUN11" s="781"/>
      <c r="QUO11" s="781"/>
      <c r="QUP11" s="781"/>
      <c r="QUQ11" s="781"/>
      <c r="QUR11" s="781"/>
      <c r="QUS11" s="781"/>
      <c r="QUT11" s="781"/>
      <c r="QUU11" s="781"/>
      <c r="QUV11" s="781"/>
      <c r="QUW11" s="781"/>
      <c r="QUX11" s="781"/>
      <c r="QUY11" s="781"/>
      <c r="QUZ11" s="781"/>
      <c r="QVA11" s="781"/>
      <c r="QVB11" s="781"/>
      <c r="QVC11" s="781"/>
      <c r="QVD11" s="781"/>
      <c r="QVE11" s="781"/>
      <c r="QVF11" s="781"/>
      <c r="QVG11" s="781"/>
      <c r="QVH11" s="781"/>
      <c r="QVI11" s="781"/>
      <c r="QVJ11" s="781"/>
      <c r="QVK11" s="781"/>
      <c r="QVL11" s="781"/>
      <c r="QVM11" s="781"/>
      <c r="QVN11" s="781"/>
      <c r="QVO11" s="781"/>
      <c r="QVP11" s="781"/>
      <c r="QVQ11" s="781"/>
      <c r="QVR11" s="781"/>
      <c r="QVS11" s="781"/>
      <c r="QVT11" s="781"/>
      <c r="QVU11" s="781"/>
      <c r="QVV11" s="781"/>
      <c r="QVW11" s="781"/>
      <c r="QVX11" s="781"/>
      <c r="QVY11" s="781"/>
      <c r="QVZ11" s="781"/>
      <c r="QWA11" s="781"/>
      <c r="QWB11" s="781"/>
      <c r="QWC11" s="781"/>
      <c r="QWD11" s="781"/>
      <c r="QWE11" s="781"/>
      <c r="QWF11" s="781"/>
      <c r="QWG11" s="781"/>
      <c r="QWH11" s="781"/>
      <c r="QWI11" s="781"/>
      <c r="QWJ11" s="781"/>
      <c r="QWK11" s="781"/>
      <c r="QWL11" s="781"/>
      <c r="QWM11" s="781"/>
      <c r="QWN11" s="781"/>
      <c r="QWO11" s="781"/>
      <c r="QWP11" s="781"/>
      <c r="QWQ11" s="781"/>
      <c r="QWR11" s="781"/>
      <c r="QWS11" s="781"/>
      <c r="QWT11" s="781"/>
      <c r="QWU11" s="781"/>
      <c r="QWV11" s="781"/>
      <c r="QWW11" s="781"/>
      <c r="QWX11" s="781"/>
      <c r="QWY11" s="781"/>
      <c r="QWZ11" s="781"/>
      <c r="QXA11" s="781"/>
      <c r="QXB11" s="781"/>
      <c r="QXC11" s="781"/>
      <c r="QXD11" s="781"/>
      <c r="QXE11" s="781"/>
      <c r="QXF11" s="781"/>
      <c r="QXG11" s="781"/>
      <c r="QXH11" s="781"/>
      <c r="QXI11" s="781"/>
      <c r="QXJ11" s="781"/>
      <c r="QXK11" s="781"/>
      <c r="QXL11" s="781"/>
      <c r="QXM11" s="781"/>
      <c r="QXN11" s="781"/>
      <c r="QXO11" s="781"/>
      <c r="QXP11" s="781"/>
      <c r="QXQ11" s="781"/>
      <c r="QXR11" s="781"/>
      <c r="QXS11" s="781"/>
      <c r="QXT11" s="781"/>
      <c r="QXU11" s="781"/>
      <c r="QXV11" s="781"/>
      <c r="QXW11" s="781"/>
      <c r="QXX11" s="781"/>
      <c r="QXY11" s="781"/>
      <c r="QXZ11" s="781"/>
      <c r="QYA11" s="781"/>
      <c r="QYB11" s="781"/>
      <c r="QYC11" s="781"/>
      <c r="QYD11" s="781"/>
      <c r="QYE11" s="781"/>
      <c r="QYF11" s="781"/>
      <c r="QYG11" s="781"/>
      <c r="QYH11" s="781"/>
      <c r="QYI11" s="781"/>
      <c r="QYJ11" s="781"/>
      <c r="QYK11" s="781"/>
      <c r="QYL11" s="781"/>
      <c r="QYM11" s="781"/>
      <c r="QYN11" s="781"/>
      <c r="QYO11" s="781"/>
      <c r="QYP11" s="781"/>
      <c r="QYQ11" s="781"/>
      <c r="QYR11" s="781"/>
      <c r="QYS11" s="781"/>
      <c r="QYT11" s="781"/>
      <c r="QYU11" s="781"/>
      <c r="QYV11" s="781"/>
      <c r="QYW11" s="781"/>
      <c r="QYX11" s="781"/>
      <c r="QYY11" s="781"/>
      <c r="QYZ11" s="781"/>
      <c r="QZA11" s="781"/>
      <c r="QZB11" s="781"/>
      <c r="QZC11" s="781"/>
      <c r="QZD11" s="781"/>
      <c r="QZE11" s="781"/>
      <c r="QZF11" s="781"/>
      <c r="QZG11" s="781"/>
      <c r="QZH11" s="781"/>
      <c r="QZI11" s="781"/>
      <c r="QZJ11" s="781"/>
      <c r="QZK11" s="781"/>
      <c r="QZL11" s="781"/>
      <c r="QZM11" s="781"/>
      <c r="QZN11" s="781"/>
      <c r="QZO11" s="781"/>
      <c r="QZP11" s="781"/>
      <c r="QZQ11" s="781"/>
      <c r="QZR11" s="781"/>
      <c r="QZS11" s="781"/>
      <c r="QZT11" s="781"/>
      <c r="QZU11" s="781"/>
      <c r="QZV11" s="781"/>
      <c r="QZW11" s="781"/>
      <c r="QZX11" s="781"/>
      <c r="QZY11" s="781"/>
      <c r="QZZ11" s="781"/>
      <c r="RAA11" s="781"/>
      <c r="RAB11" s="781"/>
      <c r="RAC11" s="781"/>
      <c r="RAD11" s="781"/>
      <c r="RAE11" s="781"/>
      <c r="RAF11" s="781"/>
      <c r="RAG11" s="781"/>
      <c r="RAH11" s="781"/>
      <c r="RAI11" s="781"/>
      <c r="RAJ11" s="781"/>
      <c r="RAK11" s="781"/>
      <c r="RAL11" s="781"/>
      <c r="RAM11" s="781"/>
      <c r="RAN11" s="781"/>
      <c r="RAO11" s="781"/>
      <c r="RAP11" s="781"/>
      <c r="RAQ11" s="781"/>
      <c r="RAR11" s="781"/>
      <c r="RAS11" s="781"/>
      <c r="RAT11" s="781"/>
      <c r="RAU11" s="781"/>
      <c r="RAV11" s="781"/>
      <c r="RAW11" s="781"/>
      <c r="RAX11" s="781"/>
      <c r="RAY11" s="781"/>
      <c r="RAZ11" s="781"/>
      <c r="RBA11" s="781"/>
      <c r="RBB11" s="781"/>
      <c r="RBC11" s="781"/>
      <c r="RBD11" s="781"/>
      <c r="RBE11" s="781"/>
      <c r="RBF11" s="781"/>
      <c r="RBG11" s="781"/>
      <c r="RBH11" s="781"/>
      <c r="RBI11" s="781"/>
      <c r="RBJ11" s="781"/>
      <c r="RBK11" s="781"/>
      <c r="RBL11" s="781"/>
      <c r="RBM11" s="781"/>
      <c r="RBN11" s="781"/>
      <c r="RBO11" s="781"/>
      <c r="RBP11" s="781"/>
      <c r="RBQ11" s="781"/>
      <c r="RBR11" s="781"/>
      <c r="RBS11" s="781"/>
      <c r="RBT11" s="781"/>
      <c r="RBU11" s="781"/>
      <c r="RBV11" s="781"/>
      <c r="RBW11" s="781"/>
      <c r="RBX11" s="781"/>
      <c r="RBY11" s="781"/>
      <c r="RBZ11" s="781"/>
      <c r="RCA11" s="781"/>
      <c r="RCB11" s="781"/>
      <c r="RCC11" s="781"/>
      <c r="RCD11" s="781"/>
      <c r="RCE11" s="781"/>
      <c r="RCF11" s="781"/>
      <c r="RCG11" s="781"/>
      <c r="RCH11" s="781"/>
      <c r="RCI11" s="781"/>
      <c r="RCJ11" s="781"/>
      <c r="RCK11" s="781"/>
      <c r="RCL11" s="781"/>
      <c r="RCM11" s="781"/>
      <c r="RCN11" s="781"/>
      <c r="RCO11" s="781"/>
      <c r="RCP11" s="781"/>
      <c r="RCQ11" s="781"/>
      <c r="RCR11" s="781"/>
      <c r="RCS11" s="781"/>
      <c r="RCT11" s="781"/>
      <c r="RCU11" s="781"/>
      <c r="RCV11" s="781"/>
      <c r="RCW11" s="781"/>
      <c r="RCX11" s="781"/>
      <c r="RCY11" s="781"/>
      <c r="RCZ11" s="781"/>
      <c r="RDA11" s="781"/>
      <c r="RDB11" s="781"/>
      <c r="RDC11" s="781"/>
      <c r="RDD11" s="781"/>
      <c r="RDE11" s="781"/>
      <c r="RDF11" s="781"/>
      <c r="RDG11" s="781"/>
      <c r="RDH11" s="781"/>
      <c r="RDI11" s="781"/>
      <c r="RDJ11" s="781"/>
      <c r="RDK11" s="781"/>
      <c r="RDL11" s="781"/>
      <c r="RDM11" s="781"/>
      <c r="RDN11" s="781"/>
      <c r="RDO11" s="781"/>
      <c r="RDP11" s="781"/>
      <c r="RDQ11" s="781"/>
      <c r="RDR11" s="781"/>
      <c r="RDS11" s="781"/>
      <c r="RDT11" s="781"/>
      <c r="RDU11" s="781"/>
      <c r="RDV11" s="781"/>
      <c r="RDW11" s="781"/>
      <c r="RDX11" s="781"/>
      <c r="RDY11" s="781"/>
      <c r="RDZ11" s="781"/>
      <c r="REA11" s="781"/>
      <c r="REB11" s="781"/>
      <c r="REC11" s="781"/>
      <c r="RED11" s="781"/>
      <c r="REE11" s="781"/>
      <c r="REF11" s="781"/>
      <c r="REG11" s="781"/>
      <c r="REH11" s="781"/>
      <c r="REI11" s="781"/>
      <c r="REJ11" s="781"/>
      <c r="REK11" s="781"/>
      <c r="REL11" s="781"/>
      <c r="REM11" s="781"/>
      <c r="REN11" s="781"/>
      <c r="REO11" s="781"/>
      <c r="REP11" s="781"/>
      <c r="REQ11" s="781"/>
      <c r="RER11" s="781"/>
      <c r="RES11" s="781"/>
      <c r="RET11" s="781"/>
      <c r="REU11" s="781"/>
      <c r="REV11" s="781"/>
      <c r="REW11" s="781"/>
      <c r="REX11" s="781"/>
      <c r="REY11" s="781"/>
      <c r="REZ11" s="781"/>
      <c r="RFA11" s="781"/>
      <c r="RFB11" s="781"/>
      <c r="RFC11" s="781"/>
      <c r="RFD11" s="781"/>
      <c r="RFE11" s="781"/>
      <c r="RFF11" s="781"/>
      <c r="RFG11" s="781"/>
      <c r="RFH11" s="781"/>
      <c r="RFI11" s="781"/>
      <c r="RFJ11" s="781"/>
      <c r="RFK11" s="781"/>
      <c r="RFL11" s="781"/>
      <c r="RFM11" s="781"/>
      <c r="RFN11" s="781"/>
      <c r="RFO11" s="781"/>
      <c r="RFP11" s="781"/>
      <c r="RFQ11" s="781"/>
      <c r="RFR11" s="781"/>
      <c r="RFS11" s="781"/>
      <c r="RFT11" s="781"/>
      <c r="RFU11" s="781"/>
      <c r="RFV11" s="781"/>
      <c r="RFW11" s="781"/>
      <c r="RFX11" s="781"/>
      <c r="RFY11" s="781"/>
      <c r="RFZ11" s="781"/>
      <c r="RGA11" s="781"/>
      <c r="RGB11" s="781"/>
      <c r="RGC11" s="781"/>
      <c r="RGD11" s="781"/>
      <c r="RGE11" s="781"/>
      <c r="RGF11" s="781"/>
      <c r="RGG11" s="781"/>
      <c r="RGH11" s="781"/>
      <c r="RGI11" s="781"/>
      <c r="RGJ11" s="781"/>
      <c r="RGK11" s="781"/>
      <c r="RGL11" s="781"/>
      <c r="RGM11" s="781"/>
      <c r="RGN11" s="781"/>
      <c r="RGO11" s="781"/>
      <c r="RGP11" s="781"/>
      <c r="RGQ11" s="781"/>
      <c r="RGR11" s="781"/>
      <c r="RGS11" s="781"/>
      <c r="RGT11" s="781"/>
      <c r="RGU11" s="781"/>
      <c r="RGV11" s="781"/>
      <c r="RGW11" s="781"/>
      <c r="RGX11" s="781"/>
      <c r="RGY11" s="781"/>
      <c r="RGZ11" s="781"/>
      <c r="RHA11" s="781"/>
      <c r="RHB11" s="781"/>
      <c r="RHC11" s="781"/>
      <c r="RHD11" s="781"/>
      <c r="RHE11" s="781"/>
      <c r="RHF11" s="781"/>
      <c r="RHG11" s="781"/>
      <c r="RHH11" s="781"/>
      <c r="RHI11" s="781"/>
      <c r="RHJ11" s="781"/>
      <c r="RHK11" s="781"/>
      <c r="RHL11" s="781"/>
      <c r="RHM11" s="781"/>
      <c r="RHN11" s="781"/>
      <c r="RHO11" s="781"/>
      <c r="RHP11" s="781"/>
      <c r="RHQ11" s="781"/>
      <c r="RHR11" s="781"/>
      <c r="RHS11" s="781"/>
      <c r="RHT11" s="781"/>
      <c r="RHU11" s="781"/>
      <c r="RHV11" s="781"/>
      <c r="RHW11" s="781"/>
      <c r="RHX11" s="781"/>
      <c r="RHY11" s="781"/>
      <c r="RHZ11" s="781"/>
      <c r="RIA11" s="781"/>
      <c r="RIB11" s="781"/>
      <c r="RIC11" s="781"/>
      <c r="RID11" s="781"/>
      <c r="RIE11" s="781"/>
      <c r="RIF11" s="781"/>
      <c r="RIG11" s="781"/>
      <c r="RIH11" s="781"/>
      <c r="RII11" s="781"/>
      <c r="RIJ11" s="781"/>
      <c r="RIK11" s="781"/>
      <c r="RIL11" s="781"/>
      <c r="RIM11" s="781"/>
      <c r="RIN11" s="781"/>
      <c r="RIO11" s="781"/>
      <c r="RIP11" s="781"/>
      <c r="RIQ11" s="781"/>
      <c r="RIR11" s="781"/>
      <c r="RIS11" s="781"/>
      <c r="RIT11" s="781"/>
      <c r="RIU11" s="781"/>
      <c r="RIV11" s="781"/>
      <c r="RIW11" s="781"/>
      <c r="RIX11" s="781"/>
      <c r="RIY11" s="781"/>
      <c r="RIZ11" s="781"/>
      <c r="RJA11" s="781"/>
      <c r="RJB11" s="781"/>
      <c r="RJC11" s="781"/>
      <c r="RJD11" s="781"/>
      <c r="RJE11" s="781"/>
      <c r="RJF11" s="781"/>
      <c r="RJG11" s="781"/>
      <c r="RJH11" s="781"/>
      <c r="RJI11" s="781"/>
      <c r="RJJ11" s="781"/>
      <c r="RJK11" s="781"/>
      <c r="RJL11" s="781"/>
      <c r="RJM11" s="781"/>
      <c r="RJN11" s="781"/>
      <c r="RJO11" s="781"/>
      <c r="RJP11" s="781"/>
      <c r="RJQ11" s="781"/>
      <c r="RJR11" s="781"/>
      <c r="RJS11" s="781"/>
      <c r="RJT11" s="781"/>
      <c r="RJU11" s="781"/>
      <c r="RJV11" s="781"/>
      <c r="RJW11" s="781"/>
      <c r="RJX11" s="781"/>
      <c r="RJY11" s="781"/>
      <c r="RJZ11" s="781"/>
      <c r="RKA11" s="781"/>
      <c r="RKB11" s="781"/>
      <c r="RKC11" s="781"/>
      <c r="RKD11" s="781"/>
      <c r="RKE11" s="781"/>
      <c r="RKF11" s="781"/>
      <c r="RKG11" s="781"/>
      <c r="RKH11" s="781"/>
      <c r="RKI11" s="781"/>
      <c r="RKJ11" s="781"/>
      <c r="RKK11" s="781"/>
      <c r="RKL11" s="781"/>
      <c r="RKM11" s="781"/>
      <c r="RKN11" s="781"/>
      <c r="RKO11" s="781"/>
      <c r="RKP11" s="781"/>
      <c r="RKQ11" s="781"/>
      <c r="RKR11" s="781"/>
      <c r="RKS11" s="781"/>
      <c r="RKT11" s="781"/>
      <c r="RKU11" s="781"/>
      <c r="RKV11" s="781"/>
      <c r="RKW11" s="781"/>
      <c r="RKX11" s="781"/>
      <c r="RKY11" s="781"/>
      <c r="RKZ11" s="781"/>
      <c r="RLA11" s="781"/>
      <c r="RLB11" s="781"/>
      <c r="RLC11" s="781"/>
      <c r="RLD11" s="781"/>
      <c r="RLE11" s="781"/>
      <c r="RLF11" s="781"/>
      <c r="RLG11" s="781"/>
      <c r="RLH11" s="781"/>
      <c r="RLI11" s="781"/>
      <c r="RLJ11" s="781"/>
      <c r="RLK11" s="781"/>
      <c r="RLL11" s="781"/>
      <c r="RLM11" s="781"/>
      <c r="RLN11" s="781"/>
      <c r="RLO11" s="781"/>
      <c r="RLP11" s="781"/>
      <c r="RLQ11" s="781"/>
      <c r="RLR11" s="781"/>
      <c r="RLS11" s="781"/>
      <c r="RLT11" s="781"/>
      <c r="RLU11" s="781"/>
      <c r="RLV11" s="781"/>
      <c r="RLW11" s="781"/>
      <c r="RLX11" s="781"/>
      <c r="RLY11" s="781"/>
      <c r="RLZ11" s="781"/>
      <c r="RMA11" s="781"/>
      <c r="RMB11" s="781"/>
      <c r="RMC11" s="781"/>
      <c r="RMD11" s="781"/>
      <c r="RME11" s="781"/>
      <c r="RMF11" s="781"/>
      <c r="RMG11" s="781"/>
      <c r="RMH11" s="781"/>
      <c r="RMI11" s="781"/>
      <c r="RMJ11" s="781"/>
      <c r="RMK11" s="781"/>
      <c r="RML11" s="781"/>
      <c r="RMM11" s="781"/>
      <c r="RMN11" s="781"/>
      <c r="RMO11" s="781"/>
      <c r="RMP11" s="781"/>
      <c r="RMQ11" s="781"/>
      <c r="RMR11" s="781"/>
      <c r="RMS11" s="781"/>
      <c r="RMT11" s="781"/>
      <c r="RMU11" s="781"/>
      <c r="RMV11" s="781"/>
      <c r="RMW11" s="781"/>
      <c r="RMX11" s="781"/>
      <c r="RMY11" s="781"/>
      <c r="RMZ11" s="781"/>
      <c r="RNA11" s="781"/>
      <c r="RNB11" s="781"/>
      <c r="RNC11" s="781"/>
      <c r="RND11" s="781"/>
      <c r="RNE11" s="781"/>
      <c r="RNF11" s="781"/>
      <c r="RNG11" s="781"/>
      <c r="RNH11" s="781"/>
      <c r="RNI11" s="781"/>
      <c r="RNJ11" s="781"/>
      <c r="RNK11" s="781"/>
      <c r="RNL11" s="781"/>
      <c r="RNM11" s="781"/>
      <c r="RNN11" s="781"/>
      <c r="RNO11" s="781"/>
      <c r="RNP11" s="781"/>
      <c r="RNQ11" s="781"/>
      <c r="RNR11" s="781"/>
      <c r="RNS11" s="781"/>
      <c r="RNT11" s="781"/>
      <c r="RNU11" s="781"/>
      <c r="RNV11" s="781"/>
      <c r="RNW11" s="781"/>
      <c r="RNX11" s="781"/>
      <c r="RNY11" s="781"/>
      <c r="RNZ11" s="781"/>
      <c r="ROA11" s="781"/>
      <c r="ROB11" s="781"/>
      <c r="ROC11" s="781"/>
      <c r="ROD11" s="781"/>
      <c r="ROE11" s="781"/>
      <c r="ROF11" s="781"/>
      <c r="ROG11" s="781"/>
      <c r="ROH11" s="781"/>
      <c r="ROI11" s="781"/>
      <c r="ROJ11" s="781"/>
      <c r="ROK11" s="781"/>
      <c r="ROL11" s="781"/>
      <c r="ROM11" s="781"/>
      <c r="RON11" s="781"/>
      <c r="ROO11" s="781"/>
      <c r="ROP11" s="781"/>
      <c r="ROQ11" s="781"/>
      <c r="ROR11" s="781"/>
      <c r="ROS11" s="781"/>
      <c r="ROT11" s="781"/>
      <c r="ROU11" s="781"/>
      <c r="ROV11" s="781"/>
      <c r="ROW11" s="781"/>
      <c r="ROX11" s="781"/>
      <c r="ROY11" s="781"/>
      <c r="ROZ11" s="781"/>
      <c r="RPA11" s="781"/>
      <c r="RPB11" s="781"/>
      <c r="RPC11" s="781"/>
      <c r="RPD11" s="781"/>
      <c r="RPE11" s="781"/>
      <c r="RPF11" s="781"/>
      <c r="RPG11" s="781"/>
      <c r="RPH11" s="781"/>
      <c r="RPI11" s="781"/>
      <c r="RPJ11" s="781"/>
      <c r="RPK11" s="781"/>
      <c r="RPL11" s="781"/>
      <c r="RPM11" s="781"/>
      <c r="RPN11" s="781"/>
      <c r="RPO11" s="781"/>
      <c r="RPP11" s="781"/>
      <c r="RPQ11" s="781"/>
      <c r="RPR11" s="781"/>
      <c r="RPS11" s="781"/>
      <c r="RPT11" s="781"/>
      <c r="RPU11" s="781"/>
      <c r="RPV11" s="781"/>
      <c r="RPW11" s="781"/>
      <c r="RPX11" s="781"/>
      <c r="RPY11" s="781"/>
      <c r="RPZ11" s="781"/>
      <c r="RQA11" s="781"/>
      <c r="RQB11" s="781"/>
      <c r="RQC11" s="781"/>
      <c r="RQD11" s="781"/>
      <c r="RQE11" s="781"/>
      <c r="RQF11" s="781"/>
      <c r="RQG11" s="781"/>
      <c r="RQH11" s="781"/>
      <c r="RQI11" s="781"/>
      <c r="RQJ11" s="781"/>
      <c r="RQK11" s="781"/>
      <c r="RQL11" s="781"/>
      <c r="RQM11" s="781"/>
      <c r="RQN11" s="781"/>
      <c r="RQO11" s="781"/>
      <c r="RQP11" s="781"/>
      <c r="RQQ11" s="781"/>
      <c r="RQR11" s="781"/>
      <c r="RQS11" s="781"/>
      <c r="RQT11" s="781"/>
      <c r="RQU11" s="781"/>
      <c r="RQV11" s="781"/>
      <c r="RQW11" s="781"/>
      <c r="RQX11" s="781"/>
      <c r="RQY11" s="781"/>
      <c r="RQZ11" s="781"/>
      <c r="RRA11" s="781"/>
      <c r="RRB11" s="781"/>
      <c r="RRC11" s="781"/>
      <c r="RRD11" s="781"/>
      <c r="RRE11" s="781"/>
      <c r="RRF11" s="781"/>
      <c r="RRG11" s="781"/>
      <c r="RRH11" s="781"/>
      <c r="RRI11" s="781"/>
      <c r="RRJ11" s="781"/>
      <c r="RRK11" s="781"/>
      <c r="RRL11" s="781"/>
      <c r="RRM11" s="781"/>
      <c r="RRN11" s="781"/>
      <c r="RRO11" s="781"/>
      <c r="RRP11" s="781"/>
      <c r="RRQ11" s="781"/>
      <c r="RRR11" s="781"/>
      <c r="RRS11" s="781"/>
      <c r="RRT11" s="781"/>
      <c r="RRU11" s="781"/>
      <c r="RRV11" s="781"/>
      <c r="RRW11" s="781"/>
      <c r="RRX11" s="781"/>
      <c r="RRY11" s="781"/>
      <c r="RRZ11" s="781"/>
      <c r="RSA11" s="781"/>
      <c r="RSB11" s="781"/>
      <c r="RSC11" s="781"/>
      <c r="RSD11" s="781"/>
      <c r="RSE11" s="781"/>
      <c r="RSF11" s="781"/>
      <c r="RSG11" s="781"/>
      <c r="RSH11" s="781"/>
      <c r="RSI11" s="781"/>
      <c r="RSJ11" s="781"/>
      <c r="RSK11" s="781"/>
      <c r="RSL11" s="781"/>
      <c r="RSM11" s="781"/>
      <c r="RSN11" s="781"/>
      <c r="RSO11" s="781"/>
      <c r="RSP11" s="781"/>
      <c r="RSQ11" s="781"/>
      <c r="RSR11" s="781"/>
      <c r="RSS11" s="781"/>
      <c r="RST11" s="781"/>
      <c r="RSU11" s="781"/>
      <c r="RSV11" s="781"/>
      <c r="RSW11" s="781"/>
      <c r="RSX11" s="781"/>
      <c r="RSY11" s="781"/>
      <c r="RSZ11" s="781"/>
      <c r="RTA11" s="781"/>
      <c r="RTB11" s="781"/>
      <c r="RTC11" s="781"/>
      <c r="RTD11" s="781"/>
      <c r="RTE11" s="781"/>
      <c r="RTF11" s="781"/>
      <c r="RTG11" s="781"/>
      <c r="RTH11" s="781"/>
      <c r="RTI11" s="781"/>
      <c r="RTJ11" s="781"/>
      <c r="RTK11" s="781"/>
      <c r="RTL11" s="781"/>
      <c r="RTM11" s="781"/>
      <c r="RTN11" s="781"/>
      <c r="RTO11" s="781"/>
      <c r="RTP11" s="781"/>
      <c r="RTQ11" s="781"/>
      <c r="RTR11" s="781"/>
      <c r="RTS11" s="781"/>
      <c r="RTT11" s="781"/>
      <c r="RTU11" s="781"/>
      <c r="RTV11" s="781"/>
      <c r="RTW11" s="781"/>
      <c r="RTX11" s="781"/>
      <c r="RTY11" s="781"/>
      <c r="RTZ11" s="781"/>
      <c r="RUA11" s="781"/>
      <c r="RUB11" s="781"/>
      <c r="RUC11" s="781"/>
      <c r="RUD11" s="781"/>
      <c r="RUE11" s="781"/>
      <c r="RUF11" s="781"/>
      <c r="RUG11" s="781"/>
      <c r="RUH11" s="781"/>
      <c r="RUI11" s="781"/>
      <c r="RUJ11" s="781"/>
      <c r="RUK11" s="781"/>
      <c r="RUL11" s="781"/>
      <c r="RUM11" s="781"/>
      <c r="RUN11" s="781"/>
      <c r="RUO11" s="781"/>
      <c r="RUP11" s="781"/>
      <c r="RUQ11" s="781"/>
      <c r="RUR11" s="781"/>
      <c r="RUS11" s="781"/>
      <c r="RUT11" s="781"/>
      <c r="RUU11" s="781"/>
      <c r="RUV11" s="781"/>
      <c r="RUW11" s="781"/>
      <c r="RUX11" s="781"/>
      <c r="RUY11" s="781"/>
      <c r="RUZ11" s="781"/>
      <c r="RVA11" s="781"/>
      <c r="RVB11" s="781"/>
      <c r="RVC11" s="781"/>
      <c r="RVD11" s="781"/>
      <c r="RVE11" s="781"/>
      <c r="RVF11" s="781"/>
      <c r="RVG11" s="781"/>
      <c r="RVH11" s="781"/>
      <c r="RVI11" s="781"/>
      <c r="RVJ11" s="781"/>
      <c r="RVK11" s="781"/>
      <c r="RVL11" s="781"/>
      <c r="RVM11" s="781"/>
      <c r="RVN11" s="781"/>
      <c r="RVO11" s="781"/>
      <c r="RVP11" s="781"/>
      <c r="RVQ11" s="781"/>
      <c r="RVR11" s="781"/>
      <c r="RVS11" s="781"/>
      <c r="RVT11" s="781"/>
      <c r="RVU11" s="781"/>
      <c r="RVV11" s="781"/>
      <c r="RVW11" s="781"/>
      <c r="RVX11" s="781"/>
      <c r="RVY11" s="781"/>
      <c r="RVZ11" s="781"/>
      <c r="RWA11" s="781"/>
      <c r="RWB11" s="781"/>
      <c r="RWC11" s="781"/>
      <c r="RWD11" s="781"/>
      <c r="RWE11" s="781"/>
      <c r="RWF11" s="781"/>
      <c r="RWG11" s="781"/>
      <c r="RWH11" s="781"/>
      <c r="RWI11" s="781"/>
      <c r="RWJ11" s="781"/>
      <c r="RWK11" s="781"/>
      <c r="RWL11" s="781"/>
      <c r="RWM11" s="781"/>
      <c r="RWN11" s="781"/>
      <c r="RWO11" s="781"/>
      <c r="RWP11" s="781"/>
      <c r="RWQ11" s="781"/>
      <c r="RWR11" s="781"/>
      <c r="RWS11" s="781"/>
      <c r="RWT11" s="781"/>
      <c r="RWU11" s="781"/>
      <c r="RWV11" s="781"/>
      <c r="RWW11" s="781"/>
      <c r="RWX11" s="781"/>
      <c r="RWY11" s="781"/>
      <c r="RWZ11" s="781"/>
      <c r="RXA11" s="781"/>
      <c r="RXB11" s="781"/>
      <c r="RXC11" s="781"/>
      <c r="RXD11" s="781"/>
      <c r="RXE11" s="781"/>
      <c r="RXF11" s="781"/>
      <c r="RXG11" s="781"/>
      <c r="RXH11" s="781"/>
      <c r="RXI11" s="781"/>
      <c r="RXJ11" s="781"/>
      <c r="RXK11" s="781"/>
      <c r="RXL11" s="781"/>
      <c r="RXM11" s="781"/>
      <c r="RXN11" s="781"/>
      <c r="RXO11" s="781"/>
      <c r="RXP11" s="781"/>
      <c r="RXQ11" s="781"/>
      <c r="RXR11" s="781"/>
      <c r="RXS11" s="781"/>
      <c r="RXT11" s="781"/>
      <c r="RXU11" s="781"/>
      <c r="RXV11" s="781"/>
      <c r="RXW11" s="781"/>
      <c r="RXX11" s="781"/>
      <c r="RXY11" s="781"/>
      <c r="RXZ11" s="781"/>
      <c r="RYA11" s="781"/>
      <c r="RYB11" s="781"/>
      <c r="RYC11" s="781"/>
      <c r="RYD11" s="781"/>
      <c r="RYE11" s="781"/>
      <c r="RYF11" s="781"/>
      <c r="RYG11" s="781"/>
      <c r="RYH11" s="781"/>
      <c r="RYI11" s="781"/>
      <c r="RYJ11" s="781"/>
      <c r="RYK11" s="781"/>
      <c r="RYL11" s="781"/>
      <c r="RYM11" s="781"/>
      <c r="RYN11" s="781"/>
      <c r="RYO11" s="781"/>
      <c r="RYP11" s="781"/>
      <c r="RYQ11" s="781"/>
      <c r="RYR11" s="781"/>
      <c r="RYS11" s="781"/>
      <c r="RYT11" s="781"/>
      <c r="RYU11" s="781"/>
      <c r="RYV11" s="781"/>
      <c r="RYW11" s="781"/>
      <c r="RYX11" s="781"/>
      <c r="RYY11" s="781"/>
      <c r="RYZ11" s="781"/>
      <c r="RZA11" s="781"/>
      <c r="RZB11" s="781"/>
      <c r="RZC11" s="781"/>
      <c r="RZD11" s="781"/>
      <c r="RZE11" s="781"/>
      <c r="RZF11" s="781"/>
      <c r="RZG11" s="781"/>
      <c r="RZH11" s="781"/>
      <c r="RZI11" s="781"/>
      <c r="RZJ11" s="781"/>
      <c r="RZK11" s="781"/>
      <c r="RZL11" s="781"/>
      <c r="RZM11" s="781"/>
      <c r="RZN11" s="781"/>
      <c r="RZO11" s="781"/>
      <c r="RZP11" s="781"/>
      <c r="RZQ11" s="781"/>
      <c r="RZR11" s="781"/>
      <c r="RZS11" s="781"/>
      <c r="RZT11" s="781"/>
      <c r="RZU11" s="781"/>
      <c r="RZV11" s="781"/>
      <c r="RZW11" s="781"/>
      <c r="RZX11" s="781"/>
      <c r="RZY11" s="781"/>
      <c r="RZZ11" s="781"/>
      <c r="SAA11" s="781"/>
      <c r="SAB11" s="781"/>
      <c r="SAC11" s="781"/>
      <c r="SAD11" s="781"/>
      <c r="SAE11" s="781"/>
      <c r="SAF11" s="781"/>
      <c r="SAG11" s="781"/>
      <c r="SAH11" s="781"/>
      <c r="SAI11" s="781"/>
      <c r="SAJ11" s="781"/>
      <c r="SAK11" s="781"/>
      <c r="SAL11" s="781"/>
      <c r="SAM11" s="781"/>
      <c r="SAN11" s="781"/>
      <c r="SAO11" s="781"/>
      <c r="SAP11" s="781"/>
      <c r="SAQ11" s="781"/>
      <c r="SAR11" s="781"/>
      <c r="SAS11" s="781"/>
      <c r="SAT11" s="781"/>
      <c r="SAU11" s="781"/>
      <c r="SAV11" s="781"/>
      <c r="SAW11" s="781"/>
      <c r="SAX11" s="781"/>
      <c r="SAY11" s="781"/>
      <c r="SAZ11" s="781"/>
      <c r="SBA11" s="781"/>
      <c r="SBB11" s="781"/>
      <c r="SBC11" s="781"/>
      <c r="SBD11" s="781"/>
      <c r="SBE11" s="781"/>
      <c r="SBF11" s="781"/>
      <c r="SBG11" s="781"/>
      <c r="SBH11" s="781"/>
      <c r="SBI11" s="781"/>
      <c r="SBJ11" s="781"/>
      <c r="SBK11" s="781"/>
      <c r="SBL11" s="781"/>
      <c r="SBM11" s="781"/>
      <c r="SBN11" s="781"/>
      <c r="SBO11" s="781"/>
      <c r="SBP11" s="781"/>
      <c r="SBQ11" s="781"/>
      <c r="SBR11" s="781"/>
      <c r="SBS11" s="781"/>
      <c r="SBT11" s="781"/>
      <c r="SBU11" s="781"/>
      <c r="SBV11" s="781"/>
      <c r="SBW11" s="781"/>
      <c r="SBX11" s="781"/>
      <c r="SBY11" s="781"/>
      <c r="SBZ11" s="781"/>
      <c r="SCA11" s="781"/>
      <c r="SCB11" s="781"/>
      <c r="SCC11" s="781"/>
      <c r="SCD11" s="781"/>
      <c r="SCE11" s="781"/>
      <c r="SCF11" s="781"/>
      <c r="SCG11" s="781"/>
      <c r="SCH11" s="781"/>
      <c r="SCI11" s="781"/>
      <c r="SCJ11" s="781"/>
      <c r="SCK11" s="781"/>
      <c r="SCL11" s="781"/>
      <c r="SCM11" s="781"/>
      <c r="SCN11" s="781"/>
      <c r="SCO11" s="781"/>
      <c r="SCP11" s="781"/>
      <c r="SCQ11" s="781"/>
      <c r="SCR11" s="781"/>
      <c r="SCS11" s="781"/>
      <c r="SCT11" s="781"/>
      <c r="SCU11" s="781"/>
      <c r="SCV11" s="781"/>
      <c r="SCW11" s="781"/>
      <c r="SCX11" s="781"/>
      <c r="SCY11" s="781"/>
      <c r="SCZ11" s="781"/>
      <c r="SDA11" s="781"/>
      <c r="SDB11" s="781"/>
      <c r="SDC11" s="781"/>
      <c r="SDD11" s="781"/>
      <c r="SDE11" s="781"/>
      <c r="SDF11" s="781"/>
      <c r="SDG11" s="781"/>
      <c r="SDH11" s="781"/>
      <c r="SDI11" s="781"/>
      <c r="SDJ11" s="781"/>
      <c r="SDK11" s="781"/>
      <c r="SDL11" s="781"/>
      <c r="SDM11" s="781"/>
      <c r="SDN11" s="781"/>
      <c r="SDO11" s="781"/>
      <c r="SDP11" s="781"/>
      <c r="SDQ11" s="781"/>
      <c r="SDR11" s="781"/>
      <c r="SDS11" s="781"/>
      <c r="SDT11" s="781"/>
      <c r="SDU11" s="781"/>
      <c r="SDV11" s="781"/>
      <c r="SDW11" s="781"/>
      <c r="SDX11" s="781"/>
      <c r="SDY11" s="781"/>
      <c r="SDZ11" s="781"/>
      <c r="SEA11" s="781"/>
      <c r="SEB11" s="781"/>
      <c r="SEC11" s="781"/>
      <c r="SED11" s="781"/>
      <c r="SEE11" s="781"/>
      <c r="SEF11" s="781"/>
      <c r="SEG11" s="781"/>
      <c r="SEH11" s="781"/>
      <c r="SEI11" s="781"/>
      <c r="SEJ11" s="781"/>
      <c r="SEK11" s="781"/>
      <c r="SEL11" s="781"/>
      <c r="SEM11" s="781"/>
      <c r="SEN11" s="781"/>
      <c r="SEO11" s="781"/>
      <c r="SEP11" s="781"/>
      <c r="SEQ11" s="781"/>
      <c r="SER11" s="781"/>
      <c r="SES11" s="781"/>
      <c r="SET11" s="781"/>
      <c r="SEU11" s="781"/>
      <c r="SEV11" s="781"/>
      <c r="SEW11" s="781"/>
      <c r="SEX11" s="781"/>
      <c r="SEY11" s="781"/>
      <c r="SEZ11" s="781"/>
      <c r="SFA11" s="781"/>
      <c r="SFB11" s="781"/>
      <c r="SFC11" s="781"/>
      <c r="SFD11" s="781"/>
      <c r="SFE11" s="781"/>
      <c r="SFF11" s="781"/>
      <c r="SFG11" s="781"/>
      <c r="SFH11" s="781"/>
      <c r="SFI11" s="781"/>
      <c r="SFJ11" s="781"/>
      <c r="SFK11" s="781"/>
      <c r="SFL11" s="781"/>
      <c r="SFM11" s="781"/>
      <c r="SFN11" s="781"/>
      <c r="SFO11" s="781"/>
      <c r="SFP11" s="781"/>
      <c r="SFQ11" s="781"/>
      <c r="SFR11" s="781"/>
      <c r="SFS11" s="781"/>
      <c r="SFT11" s="781"/>
      <c r="SFU11" s="781"/>
      <c r="SFV11" s="781"/>
      <c r="SFW11" s="781"/>
      <c r="SFX11" s="781"/>
      <c r="SFY11" s="781"/>
      <c r="SFZ11" s="781"/>
      <c r="SGA11" s="781"/>
      <c r="SGB11" s="781"/>
      <c r="SGC11" s="781"/>
      <c r="SGD11" s="781"/>
      <c r="SGE11" s="781"/>
      <c r="SGF11" s="781"/>
      <c r="SGG11" s="781"/>
      <c r="SGH11" s="781"/>
      <c r="SGI11" s="781"/>
      <c r="SGJ11" s="781"/>
      <c r="SGK11" s="781"/>
      <c r="SGL11" s="781"/>
      <c r="SGM11" s="781"/>
      <c r="SGN11" s="781"/>
      <c r="SGO11" s="781"/>
      <c r="SGP11" s="781"/>
      <c r="SGQ11" s="781"/>
      <c r="SGR11" s="781"/>
      <c r="SGS11" s="781"/>
      <c r="SGT11" s="781"/>
      <c r="SGU11" s="781"/>
      <c r="SGV11" s="781"/>
      <c r="SGW11" s="781"/>
      <c r="SGX11" s="781"/>
      <c r="SGY11" s="781"/>
      <c r="SGZ11" s="781"/>
      <c r="SHA11" s="781"/>
      <c r="SHB11" s="781"/>
      <c r="SHC11" s="781"/>
      <c r="SHD11" s="781"/>
      <c r="SHE11" s="781"/>
      <c r="SHF11" s="781"/>
      <c r="SHG11" s="781"/>
      <c r="SHH11" s="781"/>
      <c r="SHI11" s="781"/>
      <c r="SHJ11" s="781"/>
      <c r="SHK11" s="781"/>
      <c r="SHL11" s="781"/>
      <c r="SHM11" s="781"/>
      <c r="SHN11" s="781"/>
      <c r="SHO11" s="781"/>
      <c r="SHP11" s="781"/>
      <c r="SHQ11" s="781"/>
      <c r="SHR11" s="781"/>
      <c r="SHS11" s="781"/>
      <c r="SHT11" s="781"/>
      <c r="SHU11" s="781"/>
      <c r="SHV11" s="781"/>
      <c r="SHW11" s="781"/>
      <c r="SHX11" s="781"/>
      <c r="SHY11" s="781"/>
      <c r="SHZ11" s="781"/>
      <c r="SIA11" s="781"/>
      <c r="SIB11" s="781"/>
      <c r="SIC11" s="781"/>
      <c r="SID11" s="781"/>
      <c r="SIE11" s="781"/>
      <c r="SIF11" s="781"/>
      <c r="SIG11" s="781"/>
      <c r="SIH11" s="781"/>
      <c r="SII11" s="781"/>
      <c r="SIJ11" s="781"/>
      <c r="SIK11" s="781"/>
      <c r="SIL11" s="781"/>
      <c r="SIM11" s="781"/>
      <c r="SIN11" s="781"/>
      <c r="SIO11" s="781"/>
      <c r="SIP11" s="781"/>
      <c r="SIQ11" s="781"/>
      <c r="SIR11" s="781"/>
      <c r="SIS11" s="781"/>
      <c r="SIT11" s="781"/>
      <c r="SIU11" s="781"/>
      <c r="SIV11" s="781"/>
      <c r="SIW11" s="781"/>
      <c r="SIX11" s="781"/>
      <c r="SIY11" s="781"/>
      <c r="SIZ11" s="781"/>
      <c r="SJA11" s="781"/>
      <c r="SJB11" s="781"/>
      <c r="SJC11" s="781"/>
      <c r="SJD11" s="781"/>
      <c r="SJE11" s="781"/>
      <c r="SJF11" s="781"/>
      <c r="SJG11" s="781"/>
      <c r="SJH11" s="781"/>
      <c r="SJI11" s="781"/>
      <c r="SJJ11" s="781"/>
      <c r="SJK11" s="781"/>
      <c r="SJL11" s="781"/>
      <c r="SJM11" s="781"/>
      <c r="SJN11" s="781"/>
      <c r="SJO11" s="781"/>
      <c r="SJP11" s="781"/>
      <c r="SJQ11" s="781"/>
      <c r="SJR11" s="781"/>
      <c r="SJS11" s="781"/>
      <c r="SJT11" s="781"/>
      <c r="SJU11" s="781"/>
      <c r="SJV11" s="781"/>
      <c r="SJW11" s="781"/>
      <c r="SJX11" s="781"/>
      <c r="SJY11" s="781"/>
      <c r="SJZ11" s="781"/>
      <c r="SKA11" s="781"/>
      <c r="SKB11" s="781"/>
      <c r="SKC11" s="781"/>
      <c r="SKD11" s="781"/>
      <c r="SKE11" s="781"/>
      <c r="SKF11" s="781"/>
      <c r="SKG11" s="781"/>
      <c r="SKH11" s="781"/>
      <c r="SKI11" s="781"/>
      <c r="SKJ11" s="781"/>
      <c r="SKK11" s="781"/>
      <c r="SKL11" s="781"/>
      <c r="SKM11" s="781"/>
      <c r="SKN11" s="781"/>
      <c r="SKO11" s="781"/>
      <c r="SKP11" s="781"/>
      <c r="SKQ11" s="781"/>
      <c r="SKR11" s="781"/>
      <c r="SKS11" s="781"/>
      <c r="SKT11" s="781"/>
      <c r="SKU11" s="781"/>
      <c r="SKV11" s="781"/>
      <c r="SKW11" s="781"/>
      <c r="SKX11" s="781"/>
      <c r="SKY11" s="781"/>
      <c r="SKZ11" s="781"/>
      <c r="SLA11" s="781"/>
      <c r="SLB11" s="781"/>
      <c r="SLC11" s="781"/>
      <c r="SLD11" s="781"/>
      <c r="SLE11" s="781"/>
      <c r="SLF11" s="781"/>
      <c r="SLG11" s="781"/>
      <c r="SLH11" s="781"/>
      <c r="SLI11" s="781"/>
      <c r="SLJ11" s="781"/>
      <c r="SLK11" s="781"/>
      <c r="SLL11" s="781"/>
      <c r="SLM11" s="781"/>
      <c r="SLN11" s="781"/>
      <c r="SLO11" s="781"/>
      <c r="SLP11" s="781"/>
      <c r="SLQ11" s="781"/>
      <c r="SLR11" s="781"/>
      <c r="SLS11" s="781"/>
      <c r="SLT11" s="781"/>
      <c r="SLU11" s="781"/>
      <c r="SLV11" s="781"/>
      <c r="SLW11" s="781"/>
      <c r="SLX11" s="781"/>
      <c r="SLY11" s="781"/>
      <c r="SLZ11" s="781"/>
      <c r="SMA11" s="781"/>
      <c r="SMB11" s="781"/>
      <c r="SMC11" s="781"/>
      <c r="SMD11" s="781"/>
      <c r="SME11" s="781"/>
      <c r="SMF11" s="781"/>
      <c r="SMG11" s="781"/>
      <c r="SMH11" s="781"/>
      <c r="SMI11" s="781"/>
      <c r="SMJ11" s="781"/>
      <c r="SMK11" s="781"/>
      <c r="SML11" s="781"/>
      <c r="SMM11" s="781"/>
      <c r="SMN11" s="781"/>
      <c r="SMO11" s="781"/>
      <c r="SMP11" s="781"/>
      <c r="SMQ11" s="781"/>
      <c r="SMR11" s="781"/>
      <c r="SMS11" s="781"/>
      <c r="SMT11" s="781"/>
      <c r="SMU11" s="781"/>
      <c r="SMV11" s="781"/>
      <c r="SMW11" s="781"/>
      <c r="SMX11" s="781"/>
      <c r="SMY11" s="781"/>
      <c r="SMZ11" s="781"/>
      <c r="SNA11" s="781"/>
      <c r="SNB11" s="781"/>
      <c r="SNC11" s="781"/>
      <c r="SND11" s="781"/>
      <c r="SNE11" s="781"/>
      <c r="SNF11" s="781"/>
      <c r="SNG11" s="781"/>
      <c r="SNH11" s="781"/>
      <c r="SNI11" s="781"/>
      <c r="SNJ11" s="781"/>
      <c r="SNK11" s="781"/>
      <c r="SNL11" s="781"/>
      <c r="SNM11" s="781"/>
      <c r="SNN11" s="781"/>
      <c r="SNO11" s="781"/>
      <c r="SNP11" s="781"/>
      <c r="SNQ11" s="781"/>
      <c r="SNR11" s="781"/>
      <c r="SNS11" s="781"/>
      <c r="SNT11" s="781"/>
      <c r="SNU11" s="781"/>
      <c r="SNV11" s="781"/>
      <c r="SNW11" s="781"/>
      <c r="SNX11" s="781"/>
      <c r="SNY11" s="781"/>
      <c r="SNZ11" s="781"/>
      <c r="SOA11" s="781"/>
      <c r="SOB11" s="781"/>
      <c r="SOC11" s="781"/>
      <c r="SOD11" s="781"/>
      <c r="SOE11" s="781"/>
      <c r="SOF11" s="781"/>
      <c r="SOG11" s="781"/>
      <c r="SOH11" s="781"/>
      <c r="SOI11" s="781"/>
      <c r="SOJ11" s="781"/>
      <c r="SOK11" s="781"/>
      <c r="SOL11" s="781"/>
      <c r="SOM11" s="781"/>
      <c r="SON11" s="781"/>
      <c r="SOO11" s="781"/>
      <c r="SOP11" s="781"/>
      <c r="SOQ11" s="781"/>
      <c r="SOR11" s="781"/>
      <c r="SOS11" s="781"/>
      <c r="SOT11" s="781"/>
      <c r="SOU11" s="781"/>
      <c r="SOV11" s="781"/>
      <c r="SOW11" s="781"/>
      <c r="SOX11" s="781"/>
      <c r="SOY11" s="781"/>
      <c r="SOZ11" s="781"/>
      <c r="SPA11" s="781"/>
      <c r="SPB11" s="781"/>
      <c r="SPC11" s="781"/>
      <c r="SPD11" s="781"/>
      <c r="SPE11" s="781"/>
      <c r="SPF11" s="781"/>
      <c r="SPG11" s="781"/>
      <c r="SPH11" s="781"/>
      <c r="SPI11" s="781"/>
      <c r="SPJ11" s="781"/>
      <c r="SPK11" s="781"/>
      <c r="SPL11" s="781"/>
      <c r="SPM11" s="781"/>
      <c r="SPN11" s="781"/>
      <c r="SPO11" s="781"/>
      <c r="SPP11" s="781"/>
      <c r="SPQ11" s="781"/>
      <c r="SPR11" s="781"/>
      <c r="SPS11" s="781"/>
      <c r="SPT11" s="781"/>
      <c r="SPU11" s="781"/>
      <c r="SPV11" s="781"/>
      <c r="SPW11" s="781"/>
      <c r="SPX11" s="781"/>
      <c r="SPY11" s="781"/>
      <c r="SPZ11" s="781"/>
      <c r="SQA11" s="781"/>
      <c r="SQB11" s="781"/>
      <c r="SQC11" s="781"/>
      <c r="SQD11" s="781"/>
      <c r="SQE11" s="781"/>
      <c r="SQF11" s="781"/>
      <c r="SQG11" s="781"/>
      <c r="SQH11" s="781"/>
      <c r="SQI11" s="781"/>
      <c r="SQJ11" s="781"/>
      <c r="SQK11" s="781"/>
      <c r="SQL11" s="781"/>
      <c r="SQM11" s="781"/>
      <c r="SQN11" s="781"/>
      <c r="SQO11" s="781"/>
      <c r="SQP11" s="781"/>
      <c r="SQQ11" s="781"/>
      <c r="SQR11" s="781"/>
      <c r="SQS11" s="781"/>
      <c r="SQT11" s="781"/>
      <c r="SQU11" s="781"/>
      <c r="SQV11" s="781"/>
      <c r="SQW11" s="781"/>
      <c r="SQX11" s="781"/>
      <c r="SQY11" s="781"/>
      <c r="SQZ11" s="781"/>
      <c r="SRA11" s="781"/>
      <c r="SRB11" s="781"/>
      <c r="SRC11" s="781"/>
      <c r="SRD11" s="781"/>
      <c r="SRE11" s="781"/>
      <c r="SRF11" s="781"/>
      <c r="SRG11" s="781"/>
      <c r="SRH11" s="781"/>
      <c r="SRI11" s="781"/>
      <c r="SRJ11" s="781"/>
      <c r="SRK11" s="781"/>
      <c r="SRL11" s="781"/>
      <c r="SRM11" s="781"/>
      <c r="SRN11" s="781"/>
      <c r="SRO11" s="781"/>
      <c r="SRP11" s="781"/>
      <c r="SRQ11" s="781"/>
      <c r="SRR11" s="781"/>
      <c r="SRS11" s="781"/>
      <c r="SRT11" s="781"/>
      <c r="SRU11" s="781"/>
      <c r="SRV11" s="781"/>
      <c r="SRW11" s="781"/>
      <c r="SRX11" s="781"/>
      <c r="SRY11" s="781"/>
      <c r="SRZ11" s="781"/>
      <c r="SSA11" s="781"/>
      <c r="SSB11" s="781"/>
      <c r="SSC11" s="781"/>
      <c r="SSD11" s="781"/>
      <c r="SSE11" s="781"/>
      <c r="SSF11" s="781"/>
      <c r="SSG11" s="781"/>
      <c r="SSH11" s="781"/>
      <c r="SSI11" s="781"/>
      <c r="SSJ11" s="781"/>
      <c r="SSK11" s="781"/>
      <c r="SSL11" s="781"/>
      <c r="SSM11" s="781"/>
      <c r="SSN11" s="781"/>
      <c r="SSO11" s="781"/>
      <c r="SSP11" s="781"/>
      <c r="SSQ11" s="781"/>
      <c r="SSR11" s="781"/>
      <c r="SSS11" s="781"/>
      <c r="SST11" s="781"/>
      <c r="SSU11" s="781"/>
      <c r="SSV11" s="781"/>
      <c r="SSW11" s="781"/>
      <c r="SSX11" s="781"/>
      <c r="SSY11" s="781"/>
      <c r="SSZ11" s="781"/>
      <c r="STA11" s="781"/>
      <c r="STB11" s="781"/>
      <c r="STC11" s="781"/>
      <c r="STD11" s="781"/>
      <c r="STE11" s="781"/>
      <c r="STF11" s="781"/>
      <c r="STG11" s="781"/>
      <c r="STH11" s="781"/>
      <c r="STI11" s="781"/>
      <c r="STJ11" s="781"/>
      <c r="STK11" s="781"/>
      <c r="STL11" s="781"/>
      <c r="STM11" s="781"/>
      <c r="STN11" s="781"/>
      <c r="STO11" s="781"/>
      <c r="STP11" s="781"/>
      <c r="STQ11" s="781"/>
      <c r="STR11" s="781"/>
      <c r="STS11" s="781"/>
      <c r="STT11" s="781"/>
      <c r="STU11" s="781"/>
      <c r="STV11" s="781"/>
      <c r="STW11" s="781"/>
      <c r="STX11" s="781"/>
      <c r="STY11" s="781"/>
      <c r="STZ11" s="781"/>
      <c r="SUA11" s="781"/>
      <c r="SUB11" s="781"/>
      <c r="SUC11" s="781"/>
      <c r="SUD11" s="781"/>
      <c r="SUE11" s="781"/>
      <c r="SUF11" s="781"/>
      <c r="SUG11" s="781"/>
      <c r="SUH11" s="781"/>
      <c r="SUI11" s="781"/>
      <c r="SUJ11" s="781"/>
      <c r="SUK11" s="781"/>
      <c r="SUL11" s="781"/>
      <c r="SUM11" s="781"/>
      <c r="SUN11" s="781"/>
      <c r="SUO11" s="781"/>
      <c r="SUP11" s="781"/>
      <c r="SUQ11" s="781"/>
      <c r="SUR11" s="781"/>
      <c r="SUS11" s="781"/>
      <c r="SUT11" s="781"/>
      <c r="SUU11" s="781"/>
      <c r="SUV11" s="781"/>
      <c r="SUW11" s="781"/>
      <c r="SUX11" s="781"/>
      <c r="SUY11" s="781"/>
      <c r="SUZ11" s="781"/>
      <c r="SVA11" s="781"/>
      <c r="SVB11" s="781"/>
      <c r="SVC11" s="781"/>
      <c r="SVD11" s="781"/>
      <c r="SVE11" s="781"/>
      <c r="SVF11" s="781"/>
      <c r="SVG11" s="781"/>
      <c r="SVH11" s="781"/>
      <c r="SVI11" s="781"/>
      <c r="SVJ11" s="781"/>
      <c r="SVK11" s="781"/>
      <c r="SVL11" s="781"/>
      <c r="SVM11" s="781"/>
      <c r="SVN11" s="781"/>
      <c r="SVO11" s="781"/>
      <c r="SVP11" s="781"/>
      <c r="SVQ11" s="781"/>
      <c r="SVR11" s="781"/>
      <c r="SVS11" s="781"/>
      <c r="SVT11" s="781"/>
      <c r="SVU11" s="781"/>
      <c r="SVV11" s="781"/>
      <c r="SVW11" s="781"/>
      <c r="SVX11" s="781"/>
      <c r="SVY11" s="781"/>
      <c r="SVZ11" s="781"/>
      <c r="SWA11" s="781"/>
      <c r="SWB11" s="781"/>
      <c r="SWC11" s="781"/>
      <c r="SWD11" s="781"/>
      <c r="SWE11" s="781"/>
      <c r="SWF11" s="781"/>
      <c r="SWG11" s="781"/>
      <c r="SWH11" s="781"/>
      <c r="SWI11" s="781"/>
      <c r="SWJ11" s="781"/>
      <c r="SWK11" s="781"/>
      <c r="SWL11" s="781"/>
      <c r="SWM11" s="781"/>
      <c r="SWN11" s="781"/>
      <c r="SWO11" s="781"/>
      <c r="SWP11" s="781"/>
      <c r="SWQ11" s="781"/>
      <c r="SWR11" s="781"/>
      <c r="SWS11" s="781"/>
      <c r="SWT11" s="781"/>
      <c r="SWU11" s="781"/>
      <c r="SWV11" s="781"/>
      <c r="SWW11" s="781"/>
      <c r="SWX11" s="781"/>
      <c r="SWY11" s="781"/>
      <c r="SWZ11" s="781"/>
      <c r="SXA11" s="781"/>
      <c r="SXB11" s="781"/>
      <c r="SXC11" s="781"/>
      <c r="SXD11" s="781"/>
      <c r="SXE11" s="781"/>
      <c r="SXF11" s="781"/>
      <c r="SXG11" s="781"/>
      <c r="SXH11" s="781"/>
      <c r="SXI11" s="781"/>
      <c r="SXJ11" s="781"/>
      <c r="SXK11" s="781"/>
      <c r="SXL11" s="781"/>
      <c r="SXM11" s="781"/>
      <c r="SXN11" s="781"/>
      <c r="SXO11" s="781"/>
      <c r="SXP11" s="781"/>
      <c r="SXQ11" s="781"/>
      <c r="SXR11" s="781"/>
      <c r="SXS11" s="781"/>
      <c r="SXT11" s="781"/>
      <c r="SXU11" s="781"/>
      <c r="SXV11" s="781"/>
      <c r="SXW11" s="781"/>
      <c r="SXX11" s="781"/>
      <c r="SXY11" s="781"/>
      <c r="SXZ11" s="781"/>
      <c r="SYA11" s="781"/>
      <c r="SYB11" s="781"/>
      <c r="SYC11" s="781"/>
      <c r="SYD11" s="781"/>
      <c r="SYE11" s="781"/>
      <c r="SYF11" s="781"/>
      <c r="SYG11" s="781"/>
      <c r="SYH11" s="781"/>
      <c r="SYI11" s="781"/>
      <c r="SYJ11" s="781"/>
      <c r="SYK11" s="781"/>
      <c r="SYL11" s="781"/>
      <c r="SYM11" s="781"/>
      <c r="SYN11" s="781"/>
      <c r="SYO11" s="781"/>
      <c r="SYP11" s="781"/>
      <c r="SYQ11" s="781"/>
      <c r="SYR11" s="781"/>
      <c r="SYS11" s="781"/>
      <c r="SYT11" s="781"/>
      <c r="SYU11" s="781"/>
      <c r="SYV11" s="781"/>
      <c r="SYW11" s="781"/>
      <c r="SYX11" s="781"/>
      <c r="SYY11" s="781"/>
      <c r="SYZ11" s="781"/>
      <c r="SZA11" s="781"/>
      <c r="SZB11" s="781"/>
      <c r="SZC11" s="781"/>
      <c r="SZD11" s="781"/>
      <c r="SZE11" s="781"/>
      <c r="SZF11" s="781"/>
      <c r="SZG11" s="781"/>
      <c r="SZH11" s="781"/>
      <c r="SZI11" s="781"/>
      <c r="SZJ11" s="781"/>
      <c r="SZK11" s="781"/>
      <c r="SZL11" s="781"/>
      <c r="SZM11" s="781"/>
      <c r="SZN11" s="781"/>
      <c r="SZO11" s="781"/>
      <c r="SZP11" s="781"/>
      <c r="SZQ11" s="781"/>
      <c r="SZR11" s="781"/>
      <c r="SZS11" s="781"/>
      <c r="SZT11" s="781"/>
      <c r="SZU11" s="781"/>
      <c r="SZV11" s="781"/>
      <c r="SZW11" s="781"/>
      <c r="SZX11" s="781"/>
      <c r="SZY11" s="781"/>
      <c r="SZZ11" s="781"/>
      <c r="TAA11" s="781"/>
      <c r="TAB11" s="781"/>
      <c r="TAC11" s="781"/>
      <c r="TAD11" s="781"/>
      <c r="TAE11" s="781"/>
      <c r="TAF11" s="781"/>
      <c r="TAG11" s="781"/>
      <c r="TAH11" s="781"/>
      <c r="TAI11" s="781"/>
      <c r="TAJ11" s="781"/>
      <c r="TAK11" s="781"/>
      <c r="TAL11" s="781"/>
      <c r="TAM11" s="781"/>
      <c r="TAN11" s="781"/>
      <c r="TAO11" s="781"/>
      <c r="TAP11" s="781"/>
      <c r="TAQ11" s="781"/>
      <c r="TAR11" s="781"/>
      <c r="TAS11" s="781"/>
      <c r="TAT11" s="781"/>
      <c r="TAU11" s="781"/>
      <c r="TAV11" s="781"/>
      <c r="TAW11" s="781"/>
      <c r="TAX11" s="781"/>
      <c r="TAY11" s="781"/>
      <c r="TAZ11" s="781"/>
      <c r="TBA11" s="781"/>
      <c r="TBB11" s="781"/>
      <c r="TBC11" s="781"/>
      <c r="TBD11" s="781"/>
      <c r="TBE11" s="781"/>
      <c r="TBF11" s="781"/>
      <c r="TBG11" s="781"/>
      <c r="TBH11" s="781"/>
      <c r="TBI11" s="781"/>
      <c r="TBJ11" s="781"/>
      <c r="TBK11" s="781"/>
      <c r="TBL11" s="781"/>
      <c r="TBM11" s="781"/>
      <c r="TBN11" s="781"/>
      <c r="TBO11" s="781"/>
      <c r="TBP11" s="781"/>
      <c r="TBQ11" s="781"/>
      <c r="TBR11" s="781"/>
      <c r="TBS11" s="781"/>
      <c r="TBT11" s="781"/>
      <c r="TBU11" s="781"/>
      <c r="TBV11" s="781"/>
      <c r="TBW11" s="781"/>
      <c r="TBX11" s="781"/>
      <c r="TBY11" s="781"/>
      <c r="TBZ11" s="781"/>
      <c r="TCA11" s="781"/>
      <c r="TCB11" s="781"/>
      <c r="TCC11" s="781"/>
      <c r="TCD11" s="781"/>
      <c r="TCE11" s="781"/>
      <c r="TCF11" s="781"/>
      <c r="TCG11" s="781"/>
      <c r="TCH11" s="781"/>
      <c r="TCI11" s="781"/>
      <c r="TCJ11" s="781"/>
      <c r="TCK11" s="781"/>
      <c r="TCL11" s="781"/>
      <c r="TCM11" s="781"/>
      <c r="TCN11" s="781"/>
      <c r="TCO11" s="781"/>
      <c r="TCP11" s="781"/>
      <c r="TCQ11" s="781"/>
      <c r="TCR11" s="781"/>
      <c r="TCS11" s="781"/>
      <c r="TCT11" s="781"/>
      <c r="TCU11" s="781"/>
      <c r="TCV11" s="781"/>
      <c r="TCW11" s="781"/>
      <c r="TCX11" s="781"/>
      <c r="TCY11" s="781"/>
      <c r="TCZ11" s="781"/>
      <c r="TDA11" s="781"/>
      <c r="TDB11" s="781"/>
      <c r="TDC11" s="781"/>
      <c r="TDD11" s="781"/>
      <c r="TDE11" s="781"/>
      <c r="TDF11" s="781"/>
      <c r="TDG11" s="781"/>
      <c r="TDH11" s="781"/>
      <c r="TDI11" s="781"/>
      <c r="TDJ11" s="781"/>
      <c r="TDK11" s="781"/>
      <c r="TDL11" s="781"/>
      <c r="TDM11" s="781"/>
      <c r="TDN11" s="781"/>
      <c r="TDO11" s="781"/>
      <c r="TDP11" s="781"/>
      <c r="TDQ11" s="781"/>
      <c r="TDR11" s="781"/>
      <c r="TDS11" s="781"/>
      <c r="TDT11" s="781"/>
      <c r="TDU11" s="781"/>
      <c r="TDV11" s="781"/>
      <c r="TDW11" s="781"/>
      <c r="TDX11" s="781"/>
      <c r="TDY11" s="781"/>
      <c r="TDZ11" s="781"/>
      <c r="TEA11" s="781"/>
      <c r="TEB11" s="781"/>
      <c r="TEC11" s="781"/>
      <c r="TED11" s="781"/>
      <c r="TEE11" s="781"/>
      <c r="TEF11" s="781"/>
      <c r="TEG11" s="781"/>
      <c r="TEH11" s="781"/>
      <c r="TEI11" s="781"/>
      <c r="TEJ11" s="781"/>
      <c r="TEK11" s="781"/>
      <c r="TEL11" s="781"/>
      <c r="TEM11" s="781"/>
      <c r="TEN11" s="781"/>
      <c r="TEO11" s="781"/>
      <c r="TEP11" s="781"/>
      <c r="TEQ11" s="781"/>
      <c r="TER11" s="781"/>
      <c r="TES11" s="781"/>
      <c r="TET11" s="781"/>
      <c r="TEU11" s="781"/>
      <c r="TEV11" s="781"/>
      <c r="TEW11" s="781"/>
      <c r="TEX11" s="781"/>
      <c r="TEY11" s="781"/>
      <c r="TEZ11" s="781"/>
      <c r="TFA11" s="781"/>
      <c r="TFB11" s="781"/>
      <c r="TFC11" s="781"/>
      <c r="TFD11" s="781"/>
      <c r="TFE11" s="781"/>
      <c r="TFF11" s="781"/>
      <c r="TFG11" s="781"/>
      <c r="TFH11" s="781"/>
      <c r="TFI11" s="781"/>
      <c r="TFJ11" s="781"/>
      <c r="TFK11" s="781"/>
      <c r="TFL11" s="781"/>
      <c r="TFM11" s="781"/>
      <c r="TFN11" s="781"/>
      <c r="TFO11" s="781"/>
      <c r="TFP11" s="781"/>
      <c r="TFQ11" s="781"/>
      <c r="TFR11" s="781"/>
      <c r="TFS11" s="781"/>
      <c r="TFT11" s="781"/>
      <c r="TFU11" s="781"/>
      <c r="TFV11" s="781"/>
      <c r="TFW11" s="781"/>
      <c r="TFX11" s="781"/>
      <c r="TFY11" s="781"/>
      <c r="TFZ11" s="781"/>
      <c r="TGA11" s="781"/>
      <c r="TGB11" s="781"/>
      <c r="TGC11" s="781"/>
      <c r="TGD11" s="781"/>
      <c r="TGE11" s="781"/>
      <c r="TGF11" s="781"/>
      <c r="TGG11" s="781"/>
      <c r="TGH11" s="781"/>
      <c r="TGI11" s="781"/>
      <c r="TGJ11" s="781"/>
      <c r="TGK11" s="781"/>
      <c r="TGL11" s="781"/>
      <c r="TGM11" s="781"/>
      <c r="TGN11" s="781"/>
      <c r="TGO11" s="781"/>
      <c r="TGP11" s="781"/>
      <c r="TGQ11" s="781"/>
      <c r="TGR11" s="781"/>
      <c r="TGS11" s="781"/>
      <c r="TGT11" s="781"/>
      <c r="TGU11" s="781"/>
      <c r="TGV11" s="781"/>
      <c r="TGW11" s="781"/>
      <c r="TGX11" s="781"/>
      <c r="TGY11" s="781"/>
      <c r="TGZ11" s="781"/>
      <c r="THA11" s="781"/>
      <c r="THB11" s="781"/>
      <c r="THC11" s="781"/>
      <c r="THD11" s="781"/>
      <c r="THE11" s="781"/>
      <c r="THF11" s="781"/>
      <c r="THG11" s="781"/>
      <c r="THH11" s="781"/>
      <c r="THI11" s="781"/>
      <c r="THJ11" s="781"/>
      <c r="THK11" s="781"/>
      <c r="THL11" s="781"/>
      <c r="THM11" s="781"/>
      <c r="THN11" s="781"/>
      <c r="THO11" s="781"/>
      <c r="THP11" s="781"/>
      <c r="THQ11" s="781"/>
      <c r="THR11" s="781"/>
      <c r="THS11" s="781"/>
      <c r="THT11" s="781"/>
      <c r="THU11" s="781"/>
      <c r="THV11" s="781"/>
      <c r="THW11" s="781"/>
      <c r="THX11" s="781"/>
      <c r="THY11" s="781"/>
      <c r="THZ11" s="781"/>
      <c r="TIA11" s="781"/>
      <c r="TIB11" s="781"/>
      <c r="TIC11" s="781"/>
      <c r="TID11" s="781"/>
      <c r="TIE11" s="781"/>
      <c r="TIF11" s="781"/>
      <c r="TIG11" s="781"/>
      <c r="TIH11" s="781"/>
      <c r="TII11" s="781"/>
      <c r="TIJ11" s="781"/>
      <c r="TIK11" s="781"/>
      <c r="TIL11" s="781"/>
      <c r="TIM11" s="781"/>
      <c r="TIN11" s="781"/>
      <c r="TIO11" s="781"/>
      <c r="TIP11" s="781"/>
      <c r="TIQ11" s="781"/>
      <c r="TIR11" s="781"/>
      <c r="TIS11" s="781"/>
      <c r="TIT11" s="781"/>
      <c r="TIU11" s="781"/>
      <c r="TIV11" s="781"/>
      <c r="TIW11" s="781"/>
      <c r="TIX11" s="781"/>
      <c r="TIY11" s="781"/>
      <c r="TIZ11" s="781"/>
      <c r="TJA11" s="781"/>
      <c r="TJB11" s="781"/>
      <c r="TJC11" s="781"/>
      <c r="TJD11" s="781"/>
      <c r="TJE11" s="781"/>
      <c r="TJF11" s="781"/>
      <c r="TJG11" s="781"/>
      <c r="TJH11" s="781"/>
      <c r="TJI11" s="781"/>
      <c r="TJJ11" s="781"/>
      <c r="TJK11" s="781"/>
      <c r="TJL11" s="781"/>
      <c r="TJM11" s="781"/>
      <c r="TJN11" s="781"/>
      <c r="TJO11" s="781"/>
      <c r="TJP11" s="781"/>
      <c r="TJQ11" s="781"/>
      <c r="TJR11" s="781"/>
      <c r="TJS11" s="781"/>
      <c r="TJT11" s="781"/>
      <c r="TJU11" s="781"/>
      <c r="TJV11" s="781"/>
      <c r="TJW11" s="781"/>
      <c r="TJX11" s="781"/>
      <c r="TJY11" s="781"/>
      <c r="TJZ11" s="781"/>
      <c r="TKA11" s="781"/>
      <c r="TKB11" s="781"/>
      <c r="TKC11" s="781"/>
      <c r="TKD11" s="781"/>
      <c r="TKE11" s="781"/>
      <c r="TKF11" s="781"/>
      <c r="TKG11" s="781"/>
      <c r="TKH11" s="781"/>
      <c r="TKI11" s="781"/>
      <c r="TKJ11" s="781"/>
      <c r="TKK11" s="781"/>
      <c r="TKL11" s="781"/>
      <c r="TKM11" s="781"/>
      <c r="TKN11" s="781"/>
      <c r="TKO11" s="781"/>
      <c r="TKP11" s="781"/>
      <c r="TKQ11" s="781"/>
      <c r="TKR11" s="781"/>
      <c r="TKS11" s="781"/>
      <c r="TKT11" s="781"/>
      <c r="TKU11" s="781"/>
      <c r="TKV11" s="781"/>
      <c r="TKW11" s="781"/>
      <c r="TKX11" s="781"/>
      <c r="TKY11" s="781"/>
      <c r="TKZ11" s="781"/>
      <c r="TLA11" s="781"/>
      <c r="TLB11" s="781"/>
      <c r="TLC11" s="781"/>
      <c r="TLD11" s="781"/>
      <c r="TLE11" s="781"/>
      <c r="TLF11" s="781"/>
      <c r="TLG11" s="781"/>
      <c r="TLH11" s="781"/>
      <c r="TLI11" s="781"/>
      <c r="TLJ11" s="781"/>
      <c r="TLK11" s="781"/>
      <c r="TLL11" s="781"/>
      <c r="TLM11" s="781"/>
      <c r="TLN11" s="781"/>
      <c r="TLO11" s="781"/>
      <c r="TLP11" s="781"/>
      <c r="TLQ11" s="781"/>
      <c r="TLR11" s="781"/>
      <c r="TLS11" s="781"/>
      <c r="TLT11" s="781"/>
      <c r="TLU11" s="781"/>
      <c r="TLV11" s="781"/>
      <c r="TLW11" s="781"/>
      <c r="TLX11" s="781"/>
      <c r="TLY11" s="781"/>
      <c r="TLZ11" s="781"/>
      <c r="TMA11" s="781"/>
      <c r="TMB11" s="781"/>
      <c r="TMC11" s="781"/>
      <c r="TMD11" s="781"/>
      <c r="TME11" s="781"/>
      <c r="TMF11" s="781"/>
      <c r="TMG11" s="781"/>
      <c r="TMH11" s="781"/>
      <c r="TMI11" s="781"/>
      <c r="TMJ11" s="781"/>
      <c r="TMK11" s="781"/>
      <c r="TML11" s="781"/>
      <c r="TMM11" s="781"/>
      <c r="TMN11" s="781"/>
      <c r="TMO11" s="781"/>
      <c r="TMP11" s="781"/>
      <c r="TMQ11" s="781"/>
      <c r="TMR11" s="781"/>
      <c r="TMS11" s="781"/>
      <c r="TMT11" s="781"/>
      <c r="TMU11" s="781"/>
      <c r="TMV11" s="781"/>
      <c r="TMW11" s="781"/>
      <c r="TMX11" s="781"/>
      <c r="TMY11" s="781"/>
      <c r="TMZ11" s="781"/>
      <c r="TNA11" s="781"/>
      <c r="TNB11" s="781"/>
      <c r="TNC11" s="781"/>
      <c r="TND11" s="781"/>
      <c r="TNE11" s="781"/>
      <c r="TNF11" s="781"/>
      <c r="TNG11" s="781"/>
      <c r="TNH11" s="781"/>
      <c r="TNI11" s="781"/>
      <c r="TNJ11" s="781"/>
      <c r="TNK11" s="781"/>
      <c r="TNL11" s="781"/>
      <c r="TNM11" s="781"/>
      <c r="TNN11" s="781"/>
      <c r="TNO11" s="781"/>
      <c r="TNP11" s="781"/>
      <c r="TNQ11" s="781"/>
      <c r="TNR11" s="781"/>
      <c r="TNS11" s="781"/>
      <c r="TNT11" s="781"/>
      <c r="TNU11" s="781"/>
      <c r="TNV11" s="781"/>
      <c r="TNW11" s="781"/>
      <c r="TNX11" s="781"/>
      <c r="TNY11" s="781"/>
      <c r="TNZ11" s="781"/>
      <c r="TOA11" s="781"/>
      <c r="TOB11" s="781"/>
      <c r="TOC11" s="781"/>
      <c r="TOD11" s="781"/>
      <c r="TOE11" s="781"/>
      <c r="TOF11" s="781"/>
      <c r="TOG11" s="781"/>
      <c r="TOH11" s="781"/>
      <c r="TOI11" s="781"/>
      <c r="TOJ11" s="781"/>
      <c r="TOK11" s="781"/>
      <c r="TOL11" s="781"/>
      <c r="TOM11" s="781"/>
      <c r="TON11" s="781"/>
      <c r="TOO11" s="781"/>
      <c r="TOP11" s="781"/>
      <c r="TOQ11" s="781"/>
      <c r="TOR11" s="781"/>
      <c r="TOS11" s="781"/>
      <c r="TOT11" s="781"/>
      <c r="TOU11" s="781"/>
      <c r="TOV11" s="781"/>
      <c r="TOW11" s="781"/>
      <c r="TOX11" s="781"/>
      <c r="TOY11" s="781"/>
      <c r="TOZ11" s="781"/>
      <c r="TPA11" s="781"/>
      <c r="TPB11" s="781"/>
      <c r="TPC11" s="781"/>
      <c r="TPD11" s="781"/>
      <c r="TPE11" s="781"/>
      <c r="TPF11" s="781"/>
      <c r="TPG11" s="781"/>
      <c r="TPH11" s="781"/>
      <c r="TPI11" s="781"/>
      <c r="TPJ11" s="781"/>
      <c r="TPK11" s="781"/>
      <c r="TPL11" s="781"/>
      <c r="TPM11" s="781"/>
      <c r="TPN11" s="781"/>
      <c r="TPO11" s="781"/>
      <c r="TPP11" s="781"/>
      <c r="TPQ11" s="781"/>
      <c r="TPR11" s="781"/>
      <c r="TPS11" s="781"/>
      <c r="TPT11" s="781"/>
      <c r="TPU11" s="781"/>
      <c r="TPV11" s="781"/>
      <c r="TPW11" s="781"/>
      <c r="TPX11" s="781"/>
      <c r="TPY11" s="781"/>
      <c r="TPZ11" s="781"/>
      <c r="TQA11" s="781"/>
      <c r="TQB11" s="781"/>
      <c r="TQC11" s="781"/>
      <c r="TQD11" s="781"/>
      <c r="TQE11" s="781"/>
      <c r="TQF11" s="781"/>
      <c r="TQG11" s="781"/>
      <c r="TQH11" s="781"/>
      <c r="TQI11" s="781"/>
      <c r="TQJ11" s="781"/>
      <c r="TQK11" s="781"/>
      <c r="TQL11" s="781"/>
      <c r="TQM11" s="781"/>
      <c r="TQN11" s="781"/>
      <c r="TQO11" s="781"/>
      <c r="TQP11" s="781"/>
      <c r="TQQ11" s="781"/>
      <c r="TQR11" s="781"/>
      <c r="TQS11" s="781"/>
      <c r="TQT11" s="781"/>
      <c r="TQU11" s="781"/>
      <c r="TQV11" s="781"/>
      <c r="TQW11" s="781"/>
      <c r="TQX11" s="781"/>
      <c r="TQY11" s="781"/>
      <c r="TQZ11" s="781"/>
      <c r="TRA11" s="781"/>
      <c r="TRB11" s="781"/>
      <c r="TRC11" s="781"/>
      <c r="TRD11" s="781"/>
      <c r="TRE11" s="781"/>
      <c r="TRF11" s="781"/>
      <c r="TRG11" s="781"/>
      <c r="TRH11" s="781"/>
      <c r="TRI11" s="781"/>
      <c r="TRJ11" s="781"/>
      <c r="TRK11" s="781"/>
      <c r="TRL11" s="781"/>
      <c r="TRM11" s="781"/>
      <c r="TRN11" s="781"/>
      <c r="TRO11" s="781"/>
      <c r="TRP11" s="781"/>
      <c r="TRQ11" s="781"/>
      <c r="TRR11" s="781"/>
      <c r="TRS11" s="781"/>
      <c r="TRT11" s="781"/>
      <c r="TRU11" s="781"/>
      <c r="TRV11" s="781"/>
      <c r="TRW11" s="781"/>
      <c r="TRX11" s="781"/>
      <c r="TRY11" s="781"/>
      <c r="TRZ11" s="781"/>
      <c r="TSA11" s="781"/>
      <c r="TSB11" s="781"/>
      <c r="TSC11" s="781"/>
      <c r="TSD11" s="781"/>
      <c r="TSE11" s="781"/>
      <c r="TSF11" s="781"/>
      <c r="TSG11" s="781"/>
      <c r="TSH11" s="781"/>
      <c r="TSI11" s="781"/>
      <c r="TSJ11" s="781"/>
      <c r="TSK11" s="781"/>
      <c r="TSL11" s="781"/>
      <c r="TSM11" s="781"/>
      <c r="TSN11" s="781"/>
      <c r="TSO11" s="781"/>
      <c r="TSP11" s="781"/>
      <c r="TSQ11" s="781"/>
      <c r="TSR11" s="781"/>
      <c r="TSS11" s="781"/>
      <c r="TST11" s="781"/>
      <c r="TSU11" s="781"/>
      <c r="TSV11" s="781"/>
      <c r="TSW11" s="781"/>
      <c r="TSX11" s="781"/>
      <c r="TSY11" s="781"/>
      <c r="TSZ11" s="781"/>
      <c r="TTA11" s="781"/>
      <c r="TTB11" s="781"/>
      <c r="TTC11" s="781"/>
      <c r="TTD11" s="781"/>
      <c r="TTE11" s="781"/>
      <c r="TTF11" s="781"/>
      <c r="TTG11" s="781"/>
      <c r="TTH11" s="781"/>
      <c r="TTI11" s="781"/>
      <c r="TTJ11" s="781"/>
      <c r="TTK11" s="781"/>
      <c r="TTL11" s="781"/>
      <c r="TTM11" s="781"/>
      <c r="TTN11" s="781"/>
      <c r="TTO11" s="781"/>
      <c r="TTP11" s="781"/>
      <c r="TTQ11" s="781"/>
      <c r="TTR11" s="781"/>
      <c r="TTS11" s="781"/>
      <c r="TTT11" s="781"/>
      <c r="TTU11" s="781"/>
      <c r="TTV11" s="781"/>
      <c r="TTW11" s="781"/>
      <c r="TTX11" s="781"/>
      <c r="TTY11" s="781"/>
      <c r="TTZ11" s="781"/>
      <c r="TUA11" s="781"/>
      <c r="TUB11" s="781"/>
      <c r="TUC11" s="781"/>
      <c r="TUD11" s="781"/>
      <c r="TUE11" s="781"/>
      <c r="TUF11" s="781"/>
      <c r="TUG11" s="781"/>
      <c r="TUH11" s="781"/>
      <c r="TUI11" s="781"/>
      <c r="TUJ11" s="781"/>
      <c r="TUK11" s="781"/>
      <c r="TUL11" s="781"/>
      <c r="TUM11" s="781"/>
      <c r="TUN11" s="781"/>
      <c r="TUO11" s="781"/>
      <c r="TUP11" s="781"/>
      <c r="TUQ11" s="781"/>
      <c r="TUR11" s="781"/>
      <c r="TUS11" s="781"/>
      <c r="TUT11" s="781"/>
      <c r="TUU11" s="781"/>
      <c r="TUV11" s="781"/>
      <c r="TUW11" s="781"/>
      <c r="TUX11" s="781"/>
      <c r="TUY11" s="781"/>
      <c r="TUZ11" s="781"/>
      <c r="TVA11" s="781"/>
      <c r="TVB11" s="781"/>
      <c r="TVC11" s="781"/>
      <c r="TVD11" s="781"/>
      <c r="TVE11" s="781"/>
      <c r="TVF11" s="781"/>
      <c r="TVG11" s="781"/>
      <c r="TVH11" s="781"/>
      <c r="TVI11" s="781"/>
      <c r="TVJ11" s="781"/>
      <c r="TVK11" s="781"/>
      <c r="TVL11" s="781"/>
      <c r="TVM11" s="781"/>
      <c r="TVN11" s="781"/>
      <c r="TVO11" s="781"/>
      <c r="TVP11" s="781"/>
      <c r="TVQ11" s="781"/>
      <c r="TVR11" s="781"/>
      <c r="TVS11" s="781"/>
      <c r="TVT11" s="781"/>
      <c r="TVU11" s="781"/>
      <c r="TVV11" s="781"/>
      <c r="TVW11" s="781"/>
      <c r="TVX11" s="781"/>
      <c r="TVY11" s="781"/>
      <c r="TVZ11" s="781"/>
      <c r="TWA11" s="781"/>
      <c r="TWB11" s="781"/>
      <c r="TWC11" s="781"/>
      <c r="TWD11" s="781"/>
      <c r="TWE11" s="781"/>
      <c r="TWF11" s="781"/>
      <c r="TWG11" s="781"/>
      <c r="TWH11" s="781"/>
      <c r="TWI11" s="781"/>
      <c r="TWJ11" s="781"/>
      <c r="TWK11" s="781"/>
      <c r="TWL11" s="781"/>
      <c r="TWM11" s="781"/>
      <c r="TWN11" s="781"/>
      <c r="TWO11" s="781"/>
      <c r="TWP11" s="781"/>
      <c r="TWQ11" s="781"/>
      <c r="TWR11" s="781"/>
      <c r="TWS11" s="781"/>
      <c r="TWT11" s="781"/>
      <c r="TWU11" s="781"/>
      <c r="TWV11" s="781"/>
      <c r="TWW11" s="781"/>
      <c r="TWX11" s="781"/>
      <c r="TWY11" s="781"/>
      <c r="TWZ11" s="781"/>
      <c r="TXA11" s="781"/>
      <c r="TXB11" s="781"/>
      <c r="TXC11" s="781"/>
      <c r="TXD11" s="781"/>
      <c r="TXE11" s="781"/>
      <c r="TXF11" s="781"/>
      <c r="TXG11" s="781"/>
      <c r="TXH11" s="781"/>
      <c r="TXI11" s="781"/>
      <c r="TXJ11" s="781"/>
      <c r="TXK11" s="781"/>
      <c r="TXL11" s="781"/>
      <c r="TXM11" s="781"/>
      <c r="TXN11" s="781"/>
      <c r="TXO11" s="781"/>
      <c r="TXP11" s="781"/>
      <c r="TXQ11" s="781"/>
      <c r="TXR11" s="781"/>
      <c r="TXS11" s="781"/>
      <c r="TXT11" s="781"/>
      <c r="TXU11" s="781"/>
      <c r="TXV11" s="781"/>
      <c r="TXW11" s="781"/>
      <c r="TXX11" s="781"/>
      <c r="TXY11" s="781"/>
      <c r="TXZ11" s="781"/>
      <c r="TYA11" s="781"/>
      <c r="TYB11" s="781"/>
      <c r="TYC11" s="781"/>
      <c r="TYD11" s="781"/>
      <c r="TYE11" s="781"/>
      <c r="TYF11" s="781"/>
      <c r="TYG11" s="781"/>
      <c r="TYH11" s="781"/>
      <c r="TYI11" s="781"/>
      <c r="TYJ11" s="781"/>
      <c r="TYK11" s="781"/>
      <c r="TYL11" s="781"/>
      <c r="TYM11" s="781"/>
      <c r="TYN11" s="781"/>
      <c r="TYO11" s="781"/>
      <c r="TYP11" s="781"/>
      <c r="TYQ11" s="781"/>
      <c r="TYR11" s="781"/>
      <c r="TYS11" s="781"/>
      <c r="TYT11" s="781"/>
      <c r="TYU11" s="781"/>
      <c r="TYV11" s="781"/>
      <c r="TYW11" s="781"/>
      <c r="TYX11" s="781"/>
      <c r="TYY11" s="781"/>
      <c r="TYZ11" s="781"/>
      <c r="TZA11" s="781"/>
      <c r="TZB11" s="781"/>
      <c r="TZC11" s="781"/>
      <c r="TZD11" s="781"/>
      <c r="TZE11" s="781"/>
      <c r="TZF11" s="781"/>
      <c r="TZG11" s="781"/>
      <c r="TZH11" s="781"/>
      <c r="TZI11" s="781"/>
      <c r="TZJ11" s="781"/>
      <c r="TZK11" s="781"/>
      <c r="TZL11" s="781"/>
      <c r="TZM11" s="781"/>
      <c r="TZN11" s="781"/>
      <c r="TZO11" s="781"/>
      <c r="TZP11" s="781"/>
      <c r="TZQ11" s="781"/>
      <c r="TZR11" s="781"/>
      <c r="TZS11" s="781"/>
      <c r="TZT11" s="781"/>
      <c r="TZU11" s="781"/>
      <c r="TZV11" s="781"/>
      <c r="TZW11" s="781"/>
      <c r="TZX11" s="781"/>
      <c r="TZY11" s="781"/>
      <c r="TZZ11" s="781"/>
      <c r="UAA11" s="781"/>
      <c r="UAB11" s="781"/>
      <c r="UAC11" s="781"/>
      <c r="UAD11" s="781"/>
      <c r="UAE11" s="781"/>
      <c r="UAF11" s="781"/>
      <c r="UAG11" s="781"/>
      <c r="UAH11" s="781"/>
      <c r="UAI11" s="781"/>
      <c r="UAJ11" s="781"/>
      <c r="UAK11" s="781"/>
      <c r="UAL11" s="781"/>
      <c r="UAM11" s="781"/>
      <c r="UAN11" s="781"/>
      <c r="UAO11" s="781"/>
      <c r="UAP11" s="781"/>
      <c r="UAQ11" s="781"/>
      <c r="UAR11" s="781"/>
      <c r="UAS11" s="781"/>
      <c r="UAT11" s="781"/>
      <c r="UAU11" s="781"/>
      <c r="UAV11" s="781"/>
      <c r="UAW11" s="781"/>
      <c r="UAX11" s="781"/>
      <c r="UAY11" s="781"/>
      <c r="UAZ11" s="781"/>
      <c r="UBA11" s="781"/>
      <c r="UBB11" s="781"/>
      <c r="UBC11" s="781"/>
      <c r="UBD11" s="781"/>
      <c r="UBE11" s="781"/>
      <c r="UBF11" s="781"/>
      <c r="UBG11" s="781"/>
      <c r="UBH11" s="781"/>
      <c r="UBI11" s="781"/>
      <c r="UBJ11" s="781"/>
      <c r="UBK11" s="781"/>
      <c r="UBL11" s="781"/>
      <c r="UBM11" s="781"/>
      <c r="UBN11" s="781"/>
      <c r="UBO11" s="781"/>
      <c r="UBP11" s="781"/>
      <c r="UBQ11" s="781"/>
      <c r="UBR11" s="781"/>
      <c r="UBS11" s="781"/>
      <c r="UBT11" s="781"/>
      <c r="UBU11" s="781"/>
      <c r="UBV11" s="781"/>
      <c r="UBW11" s="781"/>
      <c r="UBX11" s="781"/>
      <c r="UBY11" s="781"/>
      <c r="UBZ11" s="781"/>
      <c r="UCA11" s="781"/>
      <c r="UCB11" s="781"/>
      <c r="UCC11" s="781"/>
      <c r="UCD11" s="781"/>
      <c r="UCE11" s="781"/>
      <c r="UCF11" s="781"/>
      <c r="UCG11" s="781"/>
      <c r="UCH11" s="781"/>
      <c r="UCI11" s="781"/>
      <c r="UCJ11" s="781"/>
      <c r="UCK11" s="781"/>
      <c r="UCL11" s="781"/>
      <c r="UCM11" s="781"/>
      <c r="UCN11" s="781"/>
      <c r="UCO11" s="781"/>
      <c r="UCP11" s="781"/>
      <c r="UCQ11" s="781"/>
      <c r="UCR11" s="781"/>
      <c r="UCS11" s="781"/>
      <c r="UCT11" s="781"/>
      <c r="UCU11" s="781"/>
      <c r="UCV11" s="781"/>
      <c r="UCW11" s="781"/>
      <c r="UCX11" s="781"/>
      <c r="UCY11" s="781"/>
      <c r="UCZ11" s="781"/>
      <c r="UDA11" s="781"/>
      <c r="UDB11" s="781"/>
      <c r="UDC11" s="781"/>
      <c r="UDD11" s="781"/>
      <c r="UDE11" s="781"/>
      <c r="UDF11" s="781"/>
      <c r="UDG11" s="781"/>
      <c r="UDH11" s="781"/>
      <c r="UDI11" s="781"/>
      <c r="UDJ11" s="781"/>
      <c r="UDK11" s="781"/>
      <c r="UDL11" s="781"/>
      <c r="UDM11" s="781"/>
      <c r="UDN11" s="781"/>
      <c r="UDO11" s="781"/>
      <c r="UDP11" s="781"/>
      <c r="UDQ11" s="781"/>
      <c r="UDR11" s="781"/>
      <c r="UDS11" s="781"/>
      <c r="UDT11" s="781"/>
      <c r="UDU11" s="781"/>
      <c r="UDV11" s="781"/>
      <c r="UDW11" s="781"/>
      <c r="UDX11" s="781"/>
      <c r="UDY11" s="781"/>
      <c r="UDZ11" s="781"/>
      <c r="UEA11" s="781"/>
      <c r="UEB11" s="781"/>
      <c r="UEC11" s="781"/>
      <c r="UED11" s="781"/>
      <c r="UEE11" s="781"/>
      <c r="UEF11" s="781"/>
      <c r="UEG11" s="781"/>
      <c r="UEH11" s="781"/>
      <c r="UEI11" s="781"/>
      <c r="UEJ11" s="781"/>
      <c r="UEK11" s="781"/>
      <c r="UEL11" s="781"/>
      <c r="UEM11" s="781"/>
      <c r="UEN11" s="781"/>
      <c r="UEO11" s="781"/>
      <c r="UEP11" s="781"/>
      <c r="UEQ11" s="781"/>
      <c r="UER11" s="781"/>
      <c r="UES11" s="781"/>
      <c r="UET11" s="781"/>
      <c r="UEU11" s="781"/>
      <c r="UEV11" s="781"/>
      <c r="UEW11" s="781"/>
      <c r="UEX11" s="781"/>
      <c r="UEY11" s="781"/>
      <c r="UEZ11" s="781"/>
      <c r="UFA11" s="781"/>
      <c r="UFB11" s="781"/>
      <c r="UFC11" s="781"/>
      <c r="UFD11" s="781"/>
      <c r="UFE11" s="781"/>
      <c r="UFF11" s="781"/>
      <c r="UFG11" s="781"/>
      <c r="UFH11" s="781"/>
      <c r="UFI11" s="781"/>
      <c r="UFJ11" s="781"/>
      <c r="UFK11" s="781"/>
      <c r="UFL11" s="781"/>
      <c r="UFM11" s="781"/>
      <c r="UFN11" s="781"/>
      <c r="UFO11" s="781"/>
      <c r="UFP11" s="781"/>
      <c r="UFQ11" s="781"/>
      <c r="UFR11" s="781"/>
      <c r="UFS11" s="781"/>
      <c r="UFT11" s="781"/>
      <c r="UFU11" s="781"/>
      <c r="UFV11" s="781"/>
      <c r="UFW11" s="781"/>
      <c r="UFX11" s="781"/>
      <c r="UFY11" s="781"/>
      <c r="UFZ11" s="781"/>
      <c r="UGA11" s="781"/>
      <c r="UGB11" s="781"/>
      <c r="UGC11" s="781"/>
      <c r="UGD11" s="781"/>
      <c r="UGE11" s="781"/>
      <c r="UGF11" s="781"/>
      <c r="UGG11" s="781"/>
      <c r="UGH11" s="781"/>
      <c r="UGI11" s="781"/>
      <c r="UGJ11" s="781"/>
      <c r="UGK11" s="781"/>
      <c r="UGL11" s="781"/>
      <c r="UGM11" s="781"/>
      <c r="UGN11" s="781"/>
      <c r="UGO11" s="781"/>
      <c r="UGP11" s="781"/>
      <c r="UGQ11" s="781"/>
      <c r="UGR11" s="781"/>
      <c r="UGS11" s="781"/>
      <c r="UGT11" s="781"/>
      <c r="UGU11" s="781"/>
      <c r="UGV11" s="781"/>
      <c r="UGW11" s="781"/>
      <c r="UGX11" s="781"/>
      <c r="UGY11" s="781"/>
      <c r="UGZ11" s="781"/>
      <c r="UHA11" s="781"/>
      <c r="UHB11" s="781"/>
      <c r="UHC11" s="781"/>
      <c r="UHD11" s="781"/>
      <c r="UHE11" s="781"/>
      <c r="UHF11" s="781"/>
      <c r="UHG11" s="781"/>
      <c r="UHH11" s="781"/>
      <c r="UHI11" s="781"/>
      <c r="UHJ11" s="781"/>
      <c r="UHK11" s="781"/>
      <c r="UHL11" s="781"/>
      <c r="UHM11" s="781"/>
      <c r="UHN11" s="781"/>
      <c r="UHO11" s="781"/>
      <c r="UHP11" s="781"/>
      <c r="UHQ11" s="781"/>
      <c r="UHR11" s="781"/>
      <c r="UHS11" s="781"/>
      <c r="UHT11" s="781"/>
      <c r="UHU11" s="781"/>
      <c r="UHV11" s="781"/>
      <c r="UHW11" s="781"/>
      <c r="UHX11" s="781"/>
      <c r="UHY11" s="781"/>
      <c r="UHZ11" s="781"/>
      <c r="UIA11" s="781"/>
      <c r="UIB11" s="781"/>
      <c r="UIC11" s="781"/>
      <c r="UID11" s="781"/>
      <c r="UIE11" s="781"/>
      <c r="UIF11" s="781"/>
      <c r="UIG11" s="781"/>
      <c r="UIH11" s="781"/>
      <c r="UII11" s="781"/>
      <c r="UIJ11" s="781"/>
      <c r="UIK11" s="781"/>
      <c r="UIL11" s="781"/>
      <c r="UIM11" s="781"/>
      <c r="UIN11" s="781"/>
      <c r="UIO11" s="781"/>
      <c r="UIP11" s="781"/>
      <c r="UIQ11" s="781"/>
      <c r="UIR11" s="781"/>
      <c r="UIS11" s="781"/>
      <c r="UIT11" s="781"/>
      <c r="UIU11" s="781"/>
      <c r="UIV11" s="781"/>
      <c r="UIW11" s="781"/>
      <c r="UIX11" s="781"/>
      <c r="UIY11" s="781"/>
      <c r="UIZ11" s="781"/>
      <c r="UJA11" s="781"/>
      <c r="UJB11" s="781"/>
      <c r="UJC11" s="781"/>
      <c r="UJD11" s="781"/>
      <c r="UJE11" s="781"/>
      <c r="UJF11" s="781"/>
      <c r="UJG11" s="781"/>
      <c r="UJH11" s="781"/>
      <c r="UJI11" s="781"/>
      <c r="UJJ11" s="781"/>
      <c r="UJK11" s="781"/>
      <c r="UJL11" s="781"/>
      <c r="UJM11" s="781"/>
      <c r="UJN11" s="781"/>
      <c r="UJO11" s="781"/>
      <c r="UJP11" s="781"/>
      <c r="UJQ11" s="781"/>
      <c r="UJR11" s="781"/>
      <c r="UJS11" s="781"/>
      <c r="UJT11" s="781"/>
      <c r="UJU11" s="781"/>
      <c r="UJV11" s="781"/>
      <c r="UJW11" s="781"/>
      <c r="UJX11" s="781"/>
      <c r="UJY11" s="781"/>
      <c r="UJZ11" s="781"/>
      <c r="UKA11" s="781"/>
      <c r="UKB11" s="781"/>
      <c r="UKC11" s="781"/>
      <c r="UKD11" s="781"/>
      <c r="UKE11" s="781"/>
      <c r="UKF11" s="781"/>
      <c r="UKG11" s="781"/>
      <c r="UKH11" s="781"/>
      <c r="UKI11" s="781"/>
      <c r="UKJ11" s="781"/>
      <c r="UKK11" s="781"/>
      <c r="UKL11" s="781"/>
      <c r="UKM11" s="781"/>
      <c r="UKN11" s="781"/>
      <c r="UKO11" s="781"/>
      <c r="UKP11" s="781"/>
      <c r="UKQ11" s="781"/>
      <c r="UKR11" s="781"/>
      <c r="UKS11" s="781"/>
      <c r="UKT11" s="781"/>
      <c r="UKU11" s="781"/>
      <c r="UKV11" s="781"/>
      <c r="UKW11" s="781"/>
      <c r="UKX11" s="781"/>
      <c r="UKY11" s="781"/>
      <c r="UKZ11" s="781"/>
      <c r="ULA11" s="781"/>
      <c r="ULB11" s="781"/>
      <c r="ULC11" s="781"/>
      <c r="ULD11" s="781"/>
      <c r="ULE11" s="781"/>
      <c r="ULF11" s="781"/>
      <c r="ULG11" s="781"/>
      <c r="ULH11" s="781"/>
      <c r="ULI11" s="781"/>
      <c r="ULJ11" s="781"/>
      <c r="ULK11" s="781"/>
      <c r="ULL11" s="781"/>
      <c r="ULM11" s="781"/>
      <c r="ULN11" s="781"/>
      <c r="ULO11" s="781"/>
      <c r="ULP11" s="781"/>
      <c r="ULQ11" s="781"/>
      <c r="ULR11" s="781"/>
      <c r="ULS11" s="781"/>
      <c r="ULT11" s="781"/>
      <c r="ULU11" s="781"/>
      <c r="ULV11" s="781"/>
      <c r="ULW11" s="781"/>
      <c r="ULX11" s="781"/>
      <c r="ULY11" s="781"/>
      <c r="ULZ11" s="781"/>
      <c r="UMA11" s="781"/>
      <c r="UMB11" s="781"/>
      <c r="UMC11" s="781"/>
      <c r="UMD11" s="781"/>
      <c r="UME11" s="781"/>
      <c r="UMF11" s="781"/>
      <c r="UMG11" s="781"/>
      <c r="UMH11" s="781"/>
      <c r="UMI11" s="781"/>
      <c r="UMJ11" s="781"/>
      <c r="UMK11" s="781"/>
      <c r="UML11" s="781"/>
      <c r="UMM11" s="781"/>
      <c r="UMN11" s="781"/>
      <c r="UMO11" s="781"/>
      <c r="UMP11" s="781"/>
      <c r="UMQ11" s="781"/>
      <c r="UMR11" s="781"/>
      <c r="UMS11" s="781"/>
      <c r="UMT11" s="781"/>
      <c r="UMU11" s="781"/>
      <c r="UMV11" s="781"/>
      <c r="UMW11" s="781"/>
      <c r="UMX11" s="781"/>
      <c r="UMY11" s="781"/>
      <c r="UMZ11" s="781"/>
      <c r="UNA11" s="781"/>
      <c r="UNB11" s="781"/>
      <c r="UNC11" s="781"/>
      <c r="UND11" s="781"/>
      <c r="UNE11" s="781"/>
      <c r="UNF11" s="781"/>
      <c r="UNG11" s="781"/>
      <c r="UNH11" s="781"/>
      <c r="UNI11" s="781"/>
      <c r="UNJ11" s="781"/>
      <c r="UNK11" s="781"/>
      <c r="UNL11" s="781"/>
      <c r="UNM11" s="781"/>
      <c r="UNN11" s="781"/>
      <c r="UNO11" s="781"/>
      <c r="UNP11" s="781"/>
      <c r="UNQ11" s="781"/>
      <c r="UNR11" s="781"/>
      <c r="UNS11" s="781"/>
      <c r="UNT11" s="781"/>
      <c r="UNU11" s="781"/>
      <c r="UNV11" s="781"/>
      <c r="UNW11" s="781"/>
      <c r="UNX11" s="781"/>
      <c r="UNY11" s="781"/>
      <c r="UNZ11" s="781"/>
      <c r="UOA11" s="781"/>
      <c r="UOB11" s="781"/>
      <c r="UOC11" s="781"/>
      <c r="UOD11" s="781"/>
      <c r="UOE11" s="781"/>
      <c r="UOF11" s="781"/>
      <c r="UOG11" s="781"/>
      <c r="UOH11" s="781"/>
      <c r="UOI11" s="781"/>
      <c r="UOJ11" s="781"/>
      <c r="UOK11" s="781"/>
      <c r="UOL11" s="781"/>
      <c r="UOM11" s="781"/>
      <c r="UON11" s="781"/>
      <c r="UOO11" s="781"/>
      <c r="UOP11" s="781"/>
      <c r="UOQ11" s="781"/>
      <c r="UOR11" s="781"/>
      <c r="UOS11" s="781"/>
      <c r="UOT11" s="781"/>
      <c r="UOU11" s="781"/>
      <c r="UOV11" s="781"/>
      <c r="UOW11" s="781"/>
      <c r="UOX11" s="781"/>
      <c r="UOY11" s="781"/>
      <c r="UOZ11" s="781"/>
      <c r="UPA11" s="781"/>
      <c r="UPB11" s="781"/>
      <c r="UPC11" s="781"/>
      <c r="UPD11" s="781"/>
      <c r="UPE11" s="781"/>
      <c r="UPF11" s="781"/>
      <c r="UPG11" s="781"/>
      <c r="UPH11" s="781"/>
      <c r="UPI11" s="781"/>
      <c r="UPJ11" s="781"/>
      <c r="UPK11" s="781"/>
      <c r="UPL11" s="781"/>
      <c r="UPM11" s="781"/>
      <c r="UPN11" s="781"/>
      <c r="UPO11" s="781"/>
      <c r="UPP11" s="781"/>
      <c r="UPQ11" s="781"/>
      <c r="UPR11" s="781"/>
      <c r="UPS11" s="781"/>
      <c r="UPT11" s="781"/>
      <c r="UPU11" s="781"/>
      <c r="UPV11" s="781"/>
      <c r="UPW11" s="781"/>
      <c r="UPX11" s="781"/>
      <c r="UPY11" s="781"/>
      <c r="UPZ11" s="781"/>
      <c r="UQA11" s="781"/>
      <c r="UQB11" s="781"/>
      <c r="UQC11" s="781"/>
      <c r="UQD11" s="781"/>
      <c r="UQE11" s="781"/>
      <c r="UQF11" s="781"/>
      <c r="UQG11" s="781"/>
      <c r="UQH11" s="781"/>
      <c r="UQI11" s="781"/>
      <c r="UQJ11" s="781"/>
      <c r="UQK11" s="781"/>
      <c r="UQL11" s="781"/>
      <c r="UQM11" s="781"/>
      <c r="UQN11" s="781"/>
      <c r="UQO11" s="781"/>
      <c r="UQP11" s="781"/>
      <c r="UQQ11" s="781"/>
      <c r="UQR11" s="781"/>
      <c r="UQS11" s="781"/>
      <c r="UQT11" s="781"/>
      <c r="UQU11" s="781"/>
      <c r="UQV11" s="781"/>
      <c r="UQW11" s="781"/>
      <c r="UQX11" s="781"/>
      <c r="UQY11" s="781"/>
      <c r="UQZ11" s="781"/>
      <c r="URA11" s="781"/>
      <c r="URB11" s="781"/>
      <c r="URC11" s="781"/>
      <c r="URD11" s="781"/>
      <c r="URE11" s="781"/>
      <c r="URF11" s="781"/>
      <c r="URG11" s="781"/>
      <c r="URH11" s="781"/>
      <c r="URI11" s="781"/>
      <c r="URJ11" s="781"/>
      <c r="URK11" s="781"/>
      <c r="URL11" s="781"/>
      <c r="URM11" s="781"/>
      <c r="URN11" s="781"/>
      <c r="URO11" s="781"/>
      <c r="URP11" s="781"/>
      <c r="URQ11" s="781"/>
      <c r="URR11" s="781"/>
      <c r="URS11" s="781"/>
      <c r="URT11" s="781"/>
      <c r="URU11" s="781"/>
      <c r="URV11" s="781"/>
      <c r="URW11" s="781"/>
      <c r="URX11" s="781"/>
      <c r="URY11" s="781"/>
      <c r="URZ11" s="781"/>
      <c r="USA11" s="781"/>
      <c r="USB11" s="781"/>
      <c r="USC11" s="781"/>
      <c r="USD11" s="781"/>
      <c r="USE11" s="781"/>
      <c r="USF11" s="781"/>
      <c r="USG11" s="781"/>
      <c r="USH11" s="781"/>
      <c r="USI11" s="781"/>
      <c r="USJ11" s="781"/>
      <c r="USK11" s="781"/>
      <c r="USL11" s="781"/>
      <c r="USM11" s="781"/>
      <c r="USN11" s="781"/>
      <c r="USO11" s="781"/>
      <c r="USP11" s="781"/>
      <c r="USQ11" s="781"/>
      <c r="USR11" s="781"/>
      <c r="USS11" s="781"/>
      <c r="UST11" s="781"/>
      <c r="USU11" s="781"/>
      <c r="USV11" s="781"/>
      <c r="USW11" s="781"/>
      <c r="USX11" s="781"/>
      <c r="USY11" s="781"/>
      <c r="USZ11" s="781"/>
      <c r="UTA11" s="781"/>
      <c r="UTB11" s="781"/>
      <c r="UTC11" s="781"/>
      <c r="UTD11" s="781"/>
      <c r="UTE11" s="781"/>
      <c r="UTF11" s="781"/>
      <c r="UTG11" s="781"/>
      <c r="UTH11" s="781"/>
      <c r="UTI11" s="781"/>
      <c r="UTJ11" s="781"/>
      <c r="UTK11" s="781"/>
      <c r="UTL11" s="781"/>
      <c r="UTM11" s="781"/>
      <c r="UTN11" s="781"/>
      <c r="UTO11" s="781"/>
      <c r="UTP11" s="781"/>
      <c r="UTQ11" s="781"/>
      <c r="UTR11" s="781"/>
      <c r="UTS11" s="781"/>
      <c r="UTT11" s="781"/>
      <c r="UTU11" s="781"/>
      <c r="UTV11" s="781"/>
      <c r="UTW11" s="781"/>
      <c r="UTX11" s="781"/>
      <c r="UTY11" s="781"/>
      <c r="UTZ11" s="781"/>
      <c r="UUA11" s="781"/>
      <c r="UUB11" s="781"/>
      <c r="UUC11" s="781"/>
      <c r="UUD11" s="781"/>
      <c r="UUE11" s="781"/>
      <c r="UUF11" s="781"/>
      <c r="UUG11" s="781"/>
      <c r="UUH11" s="781"/>
      <c r="UUI11" s="781"/>
      <c r="UUJ11" s="781"/>
      <c r="UUK11" s="781"/>
      <c r="UUL11" s="781"/>
      <c r="UUM11" s="781"/>
      <c r="UUN11" s="781"/>
      <c r="UUO11" s="781"/>
      <c r="UUP11" s="781"/>
      <c r="UUQ11" s="781"/>
      <c r="UUR11" s="781"/>
      <c r="UUS11" s="781"/>
      <c r="UUT11" s="781"/>
      <c r="UUU11" s="781"/>
      <c r="UUV11" s="781"/>
      <c r="UUW11" s="781"/>
      <c r="UUX11" s="781"/>
      <c r="UUY11" s="781"/>
      <c r="UUZ11" s="781"/>
      <c r="UVA11" s="781"/>
      <c r="UVB11" s="781"/>
      <c r="UVC11" s="781"/>
      <c r="UVD11" s="781"/>
      <c r="UVE11" s="781"/>
      <c r="UVF11" s="781"/>
      <c r="UVG11" s="781"/>
      <c r="UVH11" s="781"/>
      <c r="UVI11" s="781"/>
      <c r="UVJ11" s="781"/>
      <c r="UVK11" s="781"/>
      <c r="UVL11" s="781"/>
      <c r="UVM11" s="781"/>
      <c r="UVN11" s="781"/>
      <c r="UVO11" s="781"/>
      <c r="UVP11" s="781"/>
      <c r="UVQ11" s="781"/>
      <c r="UVR11" s="781"/>
      <c r="UVS11" s="781"/>
      <c r="UVT11" s="781"/>
      <c r="UVU11" s="781"/>
      <c r="UVV11" s="781"/>
      <c r="UVW11" s="781"/>
      <c r="UVX11" s="781"/>
      <c r="UVY11" s="781"/>
      <c r="UVZ11" s="781"/>
      <c r="UWA11" s="781"/>
      <c r="UWB11" s="781"/>
      <c r="UWC11" s="781"/>
      <c r="UWD11" s="781"/>
      <c r="UWE11" s="781"/>
      <c r="UWF11" s="781"/>
      <c r="UWG11" s="781"/>
      <c r="UWH11" s="781"/>
      <c r="UWI11" s="781"/>
      <c r="UWJ11" s="781"/>
      <c r="UWK11" s="781"/>
      <c r="UWL11" s="781"/>
      <c r="UWM11" s="781"/>
      <c r="UWN11" s="781"/>
      <c r="UWO11" s="781"/>
      <c r="UWP11" s="781"/>
      <c r="UWQ11" s="781"/>
      <c r="UWR11" s="781"/>
      <c r="UWS11" s="781"/>
      <c r="UWT11" s="781"/>
      <c r="UWU11" s="781"/>
      <c r="UWV11" s="781"/>
      <c r="UWW11" s="781"/>
      <c r="UWX11" s="781"/>
      <c r="UWY11" s="781"/>
      <c r="UWZ11" s="781"/>
      <c r="UXA11" s="781"/>
      <c r="UXB11" s="781"/>
      <c r="UXC11" s="781"/>
      <c r="UXD11" s="781"/>
      <c r="UXE11" s="781"/>
      <c r="UXF11" s="781"/>
      <c r="UXG11" s="781"/>
      <c r="UXH11" s="781"/>
      <c r="UXI11" s="781"/>
      <c r="UXJ11" s="781"/>
      <c r="UXK11" s="781"/>
      <c r="UXL11" s="781"/>
      <c r="UXM11" s="781"/>
      <c r="UXN11" s="781"/>
      <c r="UXO11" s="781"/>
      <c r="UXP11" s="781"/>
      <c r="UXQ11" s="781"/>
      <c r="UXR11" s="781"/>
      <c r="UXS11" s="781"/>
      <c r="UXT11" s="781"/>
      <c r="UXU11" s="781"/>
      <c r="UXV11" s="781"/>
      <c r="UXW11" s="781"/>
      <c r="UXX11" s="781"/>
      <c r="UXY11" s="781"/>
      <c r="UXZ11" s="781"/>
      <c r="UYA11" s="781"/>
      <c r="UYB11" s="781"/>
      <c r="UYC11" s="781"/>
      <c r="UYD11" s="781"/>
      <c r="UYE11" s="781"/>
      <c r="UYF11" s="781"/>
      <c r="UYG11" s="781"/>
      <c r="UYH11" s="781"/>
      <c r="UYI11" s="781"/>
      <c r="UYJ11" s="781"/>
      <c r="UYK11" s="781"/>
      <c r="UYL11" s="781"/>
      <c r="UYM11" s="781"/>
      <c r="UYN11" s="781"/>
      <c r="UYO11" s="781"/>
      <c r="UYP11" s="781"/>
      <c r="UYQ11" s="781"/>
      <c r="UYR11" s="781"/>
      <c r="UYS11" s="781"/>
      <c r="UYT11" s="781"/>
      <c r="UYU11" s="781"/>
      <c r="UYV11" s="781"/>
      <c r="UYW11" s="781"/>
      <c r="UYX11" s="781"/>
      <c r="UYY11" s="781"/>
      <c r="UYZ11" s="781"/>
      <c r="UZA11" s="781"/>
      <c r="UZB11" s="781"/>
      <c r="UZC11" s="781"/>
      <c r="UZD11" s="781"/>
      <c r="UZE11" s="781"/>
      <c r="UZF11" s="781"/>
      <c r="UZG11" s="781"/>
      <c r="UZH11" s="781"/>
      <c r="UZI11" s="781"/>
      <c r="UZJ11" s="781"/>
      <c r="UZK11" s="781"/>
      <c r="UZL11" s="781"/>
      <c r="UZM11" s="781"/>
      <c r="UZN11" s="781"/>
      <c r="UZO11" s="781"/>
      <c r="UZP11" s="781"/>
      <c r="UZQ11" s="781"/>
      <c r="UZR11" s="781"/>
      <c r="UZS11" s="781"/>
      <c r="UZT11" s="781"/>
      <c r="UZU11" s="781"/>
      <c r="UZV11" s="781"/>
      <c r="UZW11" s="781"/>
      <c r="UZX11" s="781"/>
      <c r="UZY11" s="781"/>
      <c r="UZZ11" s="781"/>
      <c r="VAA11" s="781"/>
      <c r="VAB11" s="781"/>
      <c r="VAC11" s="781"/>
      <c r="VAD11" s="781"/>
      <c r="VAE11" s="781"/>
      <c r="VAF11" s="781"/>
      <c r="VAG11" s="781"/>
      <c r="VAH11" s="781"/>
      <c r="VAI11" s="781"/>
      <c r="VAJ11" s="781"/>
      <c r="VAK11" s="781"/>
      <c r="VAL11" s="781"/>
      <c r="VAM11" s="781"/>
      <c r="VAN11" s="781"/>
      <c r="VAO11" s="781"/>
      <c r="VAP11" s="781"/>
      <c r="VAQ11" s="781"/>
      <c r="VAR11" s="781"/>
      <c r="VAS11" s="781"/>
      <c r="VAT11" s="781"/>
      <c r="VAU11" s="781"/>
      <c r="VAV11" s="781"/>
      <c r="VAW11" s="781"/>
      <c r="VAX11" s="781"/>
      <c r="VAY11" s="781"/>
      <c r="VAZ11" s="781"/>
      <c r="VBA11" s="781"/>
      <c r="VBB11" s="781"/>
      <c r="VBC11" s="781"/>
      <c r="VBD11" s="781"/>
      <c r="VBE11" s="781"/>
      <c r="VBF11" s="781"/>
      <c r="VBG11" s="781"/>
      <c r="VBH11" s="781"/>
      <c r="VBI11" s="781"/>
      <c r="VBJ11" s="781"/>
      <c r="VBK11" s="781"/>
      <c r="VBL11" s="781"/>
      <c r="VBM11" s="781"/>
      <c r="VBN11" s="781"/>
      <c r="VBO11" s="781"/>
      <c r="VBP11" s="781"/>
      <c r="VBQ11" s="781"/>
      <c r="VBR11" s="781"/>
      <c r="VBS11" s="781"/>
      <c r="VBT11" s="781"/>
      <c r="VBU11" s="781"/>
      <c r="VBV11" s="781"/>
      <c r="VBW11" s="781"/>
      <c r="VBX11" s="781"/>
      <c r="VBY11" s="781"/>
      <c r="VBZ11" s="781"/>
      <c r="VCA11" s="781"/>
      <c r="VCB11" s="781"/>
      <c r="VCC11" s="781"/>
      <c r="VCD11" s="781"/>
      <c r="VCE11" s="781"/>
      <c r="VCF11" s="781"/>
      <c r="VCG11" s="781"/>
      <c r="VCH11" s="781"/>
      <c r="VCI11" s="781"/>
      <c r="VCJ11" s="781"/>
      <c r="VCK11" s="781"/>
      <c r="VCL11" s="781"/>
      <c r="VCM11" s="781"/>
      <c r="VCN11" s="781"/>
      <c r="VCO11" s="781"/>
      <c r="VCP11" s="781"/>
      <c r="VCQ11" s="781"/>
      <c r="VCR11" s="781"/>
      <c r="VCS11" s="781"/>
      <c r="VCT11" s="781"/>
      <c r="VCU11" s="781"/>
      <c r="VCV11" s="781"/>
      <c r="VCW11" s="781"/>
      <c r="VCX11" s="781"/>
      <c r="VCY11" s="781"/>
      <c r="VCZ11" s="781"/>
      <c r="VDA11" s="781"/>
      <c r="VDB11" s="781"/>
      <c r="VDC11" s="781"/>
      <c r="VDD11" s="781"/>
      <c r="VDE11" s="781"/>
      <c r="VDF11" s="781"/>
      <c r="VDG11" s="781"/>
      <c r="VDH11" s="781"/>
      <c r="VDI11" s="781"/>
      <c r="VDJ11" s="781"/>
      <c r="VDK11" s="781"/>
      <c r="VDL11" s="781"/>
      <c r="VDM11" s="781"/>
      <c r="VDN11" s="781"/>
      <c r="VDO11" s="781"/>
      <c r="VDP11" s="781"/>
      <c r="VDQ11" s="781"/>
      <c r="VDR11" s="781"/>
      <c r="VDS11" s="781"/>
      <c r="VDT11" s="781"/>
      <c r="VDU11" s="781"/>
      <c r="VDV11" s="781"/>
      <c r="VDW11" s="781"/>
      <c r="VDX11" s="781"/>
      <c r="VDY11" s="781"/>
      <c r="VDZ11" s="781"/>
      <c r="VEA11" s="781"/>
      <c r="VEB11" s="781"/>
      <c r="VEC11" s="781"/>
      <c r="VED11" s="781"/>
      <c r="VEE11" s="781"/>
      <c r="VEF11" s="781"/>
      <c r="VEG11" s="781"/>
      <c r="VEH11" s="781"/>
      <c r="VEI11" s="781"/>
      <c r="VEJ11" s="781"/>
      <c r="VEK11" s="781"/>
      <c r="VEL11" s="781"/>
      <c r="VEM11" s="781"/>
      <c r="VEN11" s="781"/>
      <c r="VEO11" s="781"/>
      <c r="VEP11" s="781"/>
      <c r="VEQ11" s="781"/>
      <c r="VER11" s="781"/>
      <c r="VES11" s="781"/>
      <c r="VET11" s="781"/>
      <c r="VEU11" s="781"/>
      <c r="VEV11" s="781"/>
      <c r="VEW11" s="781"/>
      <c r="VEX11" s="781"/>
      <c r="VEY11" s="781"/>
      <c r="VEZ11" s="781"/>
      <c r="VFA11" s="781"/>
      <c r="VFB11" s="781"/>
      <c r="VFC11" s="781"/>
      <c r="VFD11" s="781"/>
      <c r="VFE11" s="781"/>
      <c r="VFF11" s="781"/>
      <c r="VFG11" s="781"/>
      <c r="VFH11" s="781"/>
      <c r="VFI11" s="781"/>
      <c r="VFJ11" s="781"/>
      <c r="VFK11" s="781"/>
      <c r="VFL11" s="781"/>
      <c r="VFM11" s="781"/>
      <c r="VFN11" s="781"/>
      <c r="VFO11" s="781"/>
      <c r="VFP11" s="781"/>
      <c r="VFQ11" s="781"/>
      <c r="VFR11" s="781"/>
      <c r="VFS11" s="781"/>
      <c r="VFT11" s="781"/>
      <c r="VFU11" s="781"/>
      <c r="VFV11" s="781"/>
      <c r="VFW11" s="781"/>
      <c r="VFX11" s="781"/>
      <c r="VFY11" s="781"/>
      <c r="VFZ11" s="781"/>
      <c r="VGA11" s="781"/>
      <c r="VGB11" s="781"/>
      <c r="VGC11" s="781"/>
      <c r="VGD11" s="781"/>
      <c r="VGE11" s="781"/>
      <c r="VGF11" s="781"/>
      <c r="VGG11" s="781"/>
      <c r="VGH11" s="781"/>
      <c r="VGI11" s="781"/>
      <c r="VGJ11" s="781"/>
      <c r="VGK11" s="781"/>
      <c r="VGL11" s="781"/>
      <c r="VGM11" s="781"/>
      <c r="VGN11" s="781"/>
      <c r="VGO11" s="781"/>
      <c r="VGP11" s="781"/>
      <c r="VGQ11" s="781"/>
      <c r="VGR11" s="781"/>
      <c r="VGS11" s="781"/>
      <c r="VGT11" s="781"/>
      <c r="VGU11" s="781"/>
      <c r="VGV11" s="781"/>
      <c r="VGW11" s="781"/>
      <c r="VGX11" s="781"/>
      <c r="VGY11" s="781"/>
      <c r="VGZ11" s="781"/>
      <c r="VHA11" s="781"/>
      <c r="VHB11" s="781"/>
      <c r="VHC11" s="781"/>
      <c r="VHD11" s="781"/>
      <c r="VHE11" s="781"/>
      <c r="VHF11" s="781"/>
      <c r="VHG11" s="781"/>
      <c r="VHH11" s="781"/>
      <c r="VHI11" s="781"/>
      <c r="VHJ11" s="781"/>
      <c r="VHK11" s="781"/>
      <c r="VHL11" s="781"/>
      <c r="VHM11" s="781"/>
      <c r="VHN11" s="781"/>
      <c r="VHO11" s="781"/>
      <c r="VHP11" s="781"/>
      <c r="VHQ11" s="781"/>
      <c r="VHR11" s="781"/>
      <c r="VHS11" s="781"/>
      <c r="VHT11" s="781"/>
      <c r="VHU11" s="781"/>
      <c r="VHV11" s="781"/>
      <c r="VHW11" s="781"/>
      <c r="VHX11" s="781"/>
      <c r="VHY11" s="781"/>
      <c r="VHZ11" s="781"/>
      <c r="VIA11" s="781"/>
      <c r="VIB11" s="781"/>
      <c r="VIC11" s="781"/>
      <c r="VID11" s="781"/>
      <c r="VIE11" s="781"/>
      <c r="VIF11" s="781"/>
      <c r="VIG11" s="781"/>
      <c r="VIH11" s="781"/>
      <c r="VII11" s="781"/>
      <c r="VIJ11" s="781"/>
      <c r="VIK11" s="781"/>
      <c r="VIL11" s="781"/>
      <c r="VIM11" s="781"/>
      <c r="VIN11" s="781"/>
      <c r="VIO11" s="781"/>
      <c r="VIP11" s="781"/>
      <c r="VIQ11" s="781"/>
      <c r="VIR11" s="781"/>
      <c r="VIS11" s="781"/>
      <c r="VIT11" s="781"/>
      <c r="VIU11" s="781"/>
      <c r="VIV11" s="781"/>
      <c r="VIW11" s="781"/>
      <c r="VIX11" s="781"/>
      <c r="VIY11" s="781"/>
      <c r="VIZ11" s="781"/>
      <c r="VJA11" s="781"/>
      <c r="VJB11" s="781"/>
      <c r="VJC11" s="781"/>
      <c r="VJD11" s="781"/>
      <c r="VJE11" s="781"/>
      <c r="VJF11" s="781"/>
      <c r="VJG11" s="781"/>
      <c r="VJH11" s="781"/>
      <c r="VJI11" s="781"/>
      <c r="VJJ11" s="781"/>
      <c r="VJK11" s="781"/>
      <c r="VJL11" s="781"/>
      <c r="VJM11" s="781"/>
      <c r="VJN11" s="781"/>
      <c r="VJO11" s="781"/>
      <c r="VJP11" s="781"/>
      <c r="VJQ11" s="781"/>
      <c r="VJR11" s="781"/>
      <c r="VJS11" s="781"/>
      <c r="VJT11" s="781"/>
      <c r="VJU11" s="781"/>
      <c r="VJV11" s="781"/>
      <c r="VJW11" s="781"/>
      <c r="VJX11" s="781"/>
      <c r="VJY11" s="781"/>
      <c r="VJZ11" s="781"/>
      <c r="VKA11" s="781"/>
      <c r="VKB11" s="781"/>
      <c r="VKC11" s="781"/>
      <c r="VKD11" s="781"/>
      <c r="VKE11" s="781"/>
      <c r="VKF11" s="781"/>
      <c r="VKG11" s="781"/>
      <c r="VKH11" s="781"/>
      <c r="VKI11" s="781"/>
      <c r="VKJ11" s="781"/>
      <c r="VKK11" s="781"/>
      <c r="VKL11" s="781"/>
      <c r="VKM11" s="781"/>
      <c r="VKN11" s="781"/>
      <c r="VKO11" s="781"/>
      <c r="VKP11" s="781"/>
      <c r="VKQ11" s="781"/>
      <c r="VKR11" s="781"/>
      <c r="VKS11" s="781"/>
      <c r="VKT11" s="781"/>
      <c r="VKU11" s="781"/>
      <c r="VKV11" s="781"/>
      <c r="VKW11" s="781"/>
      <c r="VKX11" s="781"/>
      <c r="VKY11" s="781"/>
      <c r="VKZ11" s="781"/>
      <c r="VLA11" s="781"/>
      <c r="VLB11" s="781"/>
      <c r="VLC11" s="781"/>
      <c r="VLD11" s="781"/>
      <c r="VLE11" s="781"/>
      <c r="VLF11" s="781"/>
      <c r="VLG11" s="781"/>
      <c r="VLH11" s="781"/>
      <c r="VLI11" s="781"/>
      <c r="VLJ11" s="781"/>
      <c r="VLK11" s="781"/>
      <c r="VLL11" s="781"/>
      <c r="VLM11" s="781"/>
      <c r="VLN11" s="781"/>
      <c r="VLO11" s="781"/>
      <c r="VLP11" s="781"/>
      <c r="VLQ11" s="781"/>
      <c r="VLR11" s="781"/>
      <c r="VLS11" s="781"/>
      <c r="VLT11" s="781"/>
      <c r="VLU11" s="781"/>
      <c r="VLV11" s="781"/>
      <c r="VLW11" s="781"/>
      <c r="VLX11" s="781"/>
      <c r="VLY11" s="781"/>
      <c r="VLZ11" s="781"/>
      <c r="VMA11" s="781"/>
      <c r="VMB11" s="781"/>
      <c r="VMC11" s="781"/>
      <c r="VMD11" s="781"/>
      <c r="VME11" s="781"/>
      <c r="VMF11" s="781"/>
      <c r="VMG11" s="781"/>
      <c r="VMH11" s="781"/>
      <c r="VMI11" s="781"/>
      <c r="VMJ11" s="781"/>
      <c r="VMK11" s="781"/>
      <c r="VML11" s="781"/>
      <c r="VMM11" s="781"/>
      <c r="VMN11" s="781"/>
      <c r="VMO11" s="781"/>
      <c r="VMP11" s="781"/>
      <c r="VMQ11" s="781"/>
      <c r="VMR11" s="781"/>
      <c r="VMS11" s="781"/>
      <c r="VMT11" s="781"/>
      <c r="VMU11" s="781"/>
      <c r="VMV11" s="781"/>
      <c r="VMW11" s="781"/>
      <c r="VMX11" s="781"/>
      <c r="VMY11" s="781"/>
      <c r="VMZ11" s="781"/>
      <c r="VNA11" s="781"/>
      <c r="VNB11" s="781"/>
      <c r="VNC11" s="781"/>
      <c r="VND11" s="781"/>
      <c r="VNE11" s="781"/>
      <c r="VNF11" s="781"/>
      <c r="VNG11" s="781"/>
      <c r="VNH11" s="781"/>
      <c r="VNI11" s="781"/>
      <c r="VNJ11" s="781"/>
      <c r="VNK11" s="781"/>
      <c r="VNL11" s="781"/>
      <c r="VNM11" s="781"/>
      <c r="VNN11" s="781"/>
      <c r="VNO11" s="781"/>
      <c r="VNP11" s="781"/>
      <c r="VNQ11" s="781"/>
      <c r="VNR11" s="781"/>
      <c r="VNS11" s="781"/>
      <c r="VNT11" s="781"/>
      <c r="VNU11" s="781"/>
      <c r="VNV11" s="781"/>
      <c r="VNW11" s="781"/>
      <c r="VNX11" s="781"/>
      <c r="VNY11" s="781"/>
      <c r="VNZ11" s="781"/>
      <c r="VOA11" s="781"/>
      <c r="VOB11" s="781"/>
      <c r="VOC11" s="781"/>
      <c r="VOD11" s="781"/>
      <c r="VOE11" s="781"/>
      <c r="VOF11" s="781"/>
      <c r="VOG11" s="781"/>
      <c r="VOH11" s="781"/>
      <c r="VOI11" s="781"/>
      <c r="VOJ11" s="781"/>
      <c r="VOK11" s="781"/>
      <c r="VOL11" s="781"/>
      <c r="VOM11" s="781"/>
      <c r="VON11" s="781"/>
      <c r="VOO11" s="781"/>
      <c r="VOP11" s="781"/>
      <c r="VOQ11" s="781"/>
      <c r="VOR11" s="781"/>
      <c r="VOS11" s="781"/>
      <c r="VOT11" s="781"/>
      <c r="VOU11" s="781"/>
      <c r="VOV11" s="781"/>
      <c r="VOW11" s="781"/>
      <c r="VOX11" s="781"/>
      <c r="VOY11" s="781"/>
      <c r="VOZ11" s="781"/>
      <c r="VPA11" s="781"/>
      <c r="VPB11" s="781"/>
      <c r="VPC11" s="781"/>
      <c r="VPD11" s="781"/>
      <c r="VPE11" s="781"/>
      <c r="VPF11" s="781"/>
      <c r="VPG11" s="781"/>
      <c r="VPH11" s="781"/>
      <c r="VPI11" s="781"/>
      <c r="VPJ11" s="781"/>
      <c r="VPK11" s="781"/>
      <c r="VPL11" s="781"/>
      <c r="VPM11" s="781"/>
      <c r="VPN11" s="781"/>
      <c r="VPO11" s="781"/>
      <c r="VPP11" s="781"/>
      <c r="VPQ11" s="781"/>
      <c r="VPR11" s="781"/>
      <c r="VPS11" s="781"/>
      <c r="VPT11" s="781"/>
      <c r="VPU11" s="781"/>
      <c r="VPV11" s="781"/>
      <c r="VPW11" s="781"/>
      <c r="VPX11" s="781"/>
      <c r="VPY11" s="781"/>
      <c r="VPZ11" s="781"/>
      <c r="VQA11" s="781"/>
      <c r="VQB11" s="781"/>
      <c r="VQC11" s="781"/>
      <c r="VQD11" s="781"/>
      <c r="VQE11" s="781"/>
      <c r="VQF11" s="781"/>
      <c r="VQG11" s="781"/>
      <c r="VQH11" s="781"/>
      <c r="VQI11" s="781"/>
      <c r="VQJ11" s="781"/>
      <c r="VQK11" s="781"/>
      <c r="VQL11" s="781"/>
      <c r="VQM11" s="781"/>
      <c r="VQN11" s="781"/>
      <c r="VQO11" s="781"/>
      <c r="VQP11" s="781"/>
      <c r="VQQ11" s="781"/>
      <c r="VQR11" s="781"/>
      <c r="VQS11" s="781"/>
      <c r="VQT11" s="781"/>
      <c r="VQU11" s="781"/>
      <c r="VQV11" s="781"/>
      <c r="VQW11" s="781"/>
      <c r="VQX11" s="781"/>
      <c r="VQY11" s="781"/>
      <c r="VQZ11" s="781"/>
      <c r="VRA11" s="781"/>
      <c r="VRB11" s="781"/>
      <c r="VRC11" s="781"/>
      <c r="VRD11" s="781"/>
      <c r="VRE11" s="781"/>
      <c r="VRF11" s="781"/>
      <c r="VRG11" s="781"/>
      <c r="VRH11" s="781"/>
      <c r="VRI11" s="781"/>
      <c r="VRJ11" s="781"/>
      <c r="VRK11" s="781"/>
      <c r="VRL11" s="781"/>
      <c r="VRM11" s="781"/>
      <c r="VRN11" s="781"/>
      <c r="VRO11" s="781"/>
      <c r="VRP11" s="781"/>
      <c r="VRQ11" s="781"/>
      <c r="VRR11" s="781"/>
      <c r="VRS11" s="781"/>
      <c r="VRT11" s="781"/>
      <c r="VRU11" s="781"/>
      <c r="VRV11" s="781"/>
      <c r="VRW11" s="781"/>
      <c r="VRX11" s="781"/>
      <c r="VRY11" s="781"/>
      <c r="VRZ11" s="781"/>
      <c r="VSA11" s="781"/>
      <c r="VSB11" s="781"/>
      <c r="VSC11" s="781"/>
      <c r="VSD11" s="781"/>
      <c r="VSE11" s="781"/>
      <c r="VSF11" s="781"/>
      <c r="VSG11" s="781"/>
      <c r="VSH11" s="781"/>
      <c r="VSI11" s="781"/>
      <c r="VSJ11" s="781"/>
      <c r="VSK11" s="781"/>
      <c r="VSL11" s="781"/>
      <c r="VSM11" s="781"/>
      <c r="VSN11" s="781"/>
      <c r="VSO11" s="781"/>
      <c r="VSP11" s="781"/>
      <c r="VSQ11" s="781"/>
      <c r="VSR11" s="781"/>
      <c r="VSS11" s="781"/>
      <c r="VST11" s="781"/>
      <c r="VSU11" s="781"/>
      <c r="VSV11" s="781"/>
      <c r="VSW11" s="781"/>
      <c r="VSX11" s="781"/>
      <c r="VSY11" s="781"/>
      <c r="VSZ11" s="781"/>
      <c r="VTA11" s="781"/>
      <c r="VTB11" s="781"/>
      <c r="VTC11" s="781"/>
      <c r="VTD11" s="781"/>
      <c r="VTE11" s="781"/>
      <c r="VTF11" s="781"/>
      <c r="VTG11" s="781"/>
      <c r="VTH11" s="781"/>
      <c r="VTI11" s="781"/>
      <c r="VTJ11" s="781"/>
      <c r="VTK11" s="781"/>
      <c r="VTL11" s="781"/>
      <c r="VTM11" s="781"/>
      <c r="VTN11" s="781"/>
      <c r="VTO11" s="781"/>
      <c r="VTP11" s="781"/>
      <c r="VTQ11" s="781"/>
      <c r="VTR11" s="781"/>
      <c r="VTS11" s="781"/>
      <c r="VTT11" s="781"/>
      <c r="VTU11" s="781"/>
      <c r="VTV11" s="781"/>
      <c r="VTW11" s="781"/>
      <c r="VTX11" s="781"/>
      <c r="VTY11" s="781"/>
      <c r="VTZ11" s="781"/>
      <c r="VUA11" s="781"/>
      <c r="VUB11" s="781"/>
      <c r="VUC11" s="781"/>
      <c r="VUD11" s="781"/>
      <c r="VUE11" s="781"/>
      <c r="VUF11" s="781"/>
      <c r="VUG11" s="781"/>
      <c r="VUH11" s="781"/>
      <c r="VUI11" s="781"/>
      <c r="VUJ11" s="781"/>
      <c r="VUK11" s="781"/>
      <c r="VUL11" s="781"/>
      <c r="VUM11" s="781"/>
      <c r="VUN11" s="781"/>
      <c r="VUO11" s="781"/>
      <c r="VUP11" s="781"/>
      <c r="VUQ11" s="781"/>
      <c r="VUR11" s="781"/>
      <c r="VUS11" s="781"/>
      <c r="VUT11" s="781"/>
      <c r="VUU11" s="781"/>
      <c r="VUV11" s="781"/>
      <c r="VUW11" s="781"/>
      <c r="VUX11" s="781"/>
      <c r="VUY11" s="781"/>
      <c r="VUZ11" s="781"/>
      <c r="VVA11" s="781"/>
      <c r="VVB11" s="781"/>
      <c r="VVC11" s="781"/>
      <c r="VVD11" s="781"/>
      <c r="VVE11" s="781"/>
      <c r="VVF11" s="781"/>
      <c r="VVG11" s="781"/>
      <c r="VVH11" s="781"/>
      <c r="VVI11" s="781"/>
      <c r="VVJ11" s="781"/>
      <c r="VVK11" s="781"/>
      <c r="VVL11" s="781"/>
      <c r="VVM11" s="781"/>
      <c r="VVN11" s="781"/>
      <c r="VVO11" s="781"/>
      <c r="VVP11" s="781"/>
      <c r="VVQ11" s="781"/>
      <c r="VVR11" s="781"/>
      <c r="VVS11" s="781"/>
      <c r="VVT11" s="781"/>
      <c r="VVU11" s="781"/>
      <c r="VVV11" s="781"/>
      <c r="VVW11" s="781"/>
      <c r="VVX11" s="781"/>
      <c r="VVY11" s="781"/>
      <c r="VVZ11" s="781"/>
      <c r="VWA11" s="781"/>
      <c r="VWB11" s="781"/>
      <c r="VWC11" s="781"/>
      <c r="VWD11" s="781"/>
      <c r="VWE11" s="781"/>
      <c r="VWF11" s="781"/>
      <c r="VWG11" s="781"/>
      <c r="VWH11" s="781"/>
      <c r="VWI11" s="781"/>
      <c r="VWJ11" s="781"/>
      <c r="VWK11" s="781"/>
      <c r="VWL11" s="781"/>
      <c r="VWM11" s="781"/>
      <c r="VWN11" s="781"/>
      <c r="VWO11" s="781"/>
      <c r="VWP11" s="781"/>
      <c r="VWQ11" s="781"/>
      <c r="VWR11" s="781"/>
      <c r="VWS11" s="781"/>
      <c r="VWT11" s="781"/>
      <c r="VWU11" s="781"/>
      <c r="VWV11" s="781"/>
      <c r="VWW11" s="781"/>
      <c r="VWX11" s="781"/>
      <c r="VWY11" s="781"/>
      <c r="VWZ11" s="781"/>
      <c r="VXA11" s="781"/>
      <c r="VXB11" s="781"/>
      <c r="VXC11" s="781"/>
      <c r="VXD11" s="781"/>
      <c r="VXE11" s="781"/>
      <c r="VXF11" s="781"/>
      <c r="VXG11" s="781"/>
      <c r="VXH11" s="781"/>
      <c r="VXI11" s="781"/>
      <c r="VXJ11" s="781"/>
      <c r="VXK11" s="781"/>
      <c r="VXL11" s="781"/>
      <c r="VXM11" s="781"/>
      <c r="VXN11" s="781"/>
      <c r="VXO11" s="781"/>
      <c r="VXP11" s="781"/>
      <c r="VXQ11" s="781"/>
      <c r="VXR11" s="781"/>
      <c r="VXS11" s="781"/>
      <c r="VXT11" s="781"/>
      <c r="VXU11" s="781"/>
      <c r="VXV11" s="781"/>
      <c r="VXW11" s="781"/>
      <c r="VXX11" s="781"/>
      <c r="VXY11" s="781"/>
      <c r="VXZ11" s="781"/>
      <c r="VYA11" s="781"/>
      <c r="VYB11" s="781"/>
      <c r="VYC11" s="781"/>
      <c r="VYD11" s="781"/>
      <c r="VYE11" s="781"/>
      <c r="VYF11" s="781"/>
      <c r="VYG11" s="781"/>
      <c r="VYH11" s="781"/>
      <c r="VYI11" s="781"/>
      <c r="VYJ11" s="781"/>
      <c r="VYK11" s="781"/>
      <c r="VYL11" s="781"/>
      <c r="VYM11" s="781"/>
      <c r="VYN11" s="781"/>
      <c r="VYO11" s="781"/>
      <c r="VYP11" s="781"/>
      <c r="VYQ11" s="781"/>
      <c r="VYR11" s="781"/>
      <c r="VYS11" s="781"/>
      <c r="VYT11" s="781"/>
      <c r="VYU11" s="781"/>
      <c r="VYV11" s="781"/>
      <c r="VYW11" s="781"/>
      <c r="VYX11" s="781"/>
      <c r="VYY11" s="781"/>
      <c r="VYZ11" s="781"/>
      <c r="VZA11" s="781"/>
      <c r="VZB11" s="781"/>
      <c r="VZC11" s="781"/>
      <c r="VZD11" s="781"/>
      <c r="VZE11" s="781"/>
      <c r="VZF11" s="781"/>
      <c r="VZG11" s="781"/>
      <c r="VZH11" s="781"/>
      <c r="VZI11" s="781"/>
      <c r="VZJ11" s="781"/>
      <c r="VZK11" s="781"/>
      <c r="VZL11" s="781"/>
      <c r="VZM11" s="781"/>
      <c r="VZN11" s="781"/>
      <c r="VZO11" s="781"/>
      <c r="VZP11" s="781"/>
      <c r="VZQ11" s="781"/>
      <c r="VZR11" s="781"/>
      <c r="VZS11" s="781"/>
      <c r="VZT11" s="781"/>
      <c r="VZU11" s="781"/>
      <c r="VZV11" s="781"/>
      <c r="VZW11" s="781"/>
      <c r="VZX11" s="781"/>
      <c r="VZY11" s="781"/>
      <c r="VZZ11" s="781"/>
      <c r="WAA11" s="781"/>
      <c r="WAB11" s="781"/>
      <c r="WAC11" s="781"/>
      <c r="WAD11" s="781"/>
      <c r="WAE11" s="781"/>
      <c r="WAF11" s="781"/>
      <c r="WAG11" s="781"/>
      <c r="WAH11" s="781"/>
      <c r="WAI11" s="781"/>
      <c r="WAJ11" s="781"/>
      <c r="WAK11" s="781"/>
      <c r="WAL11" s="781"/>
      <c r="WAM11" s="781"/>
      <c r="WAN11" s="781"/>
      <c r="WAO11" s="781"/>
      <c r="WAP11" s="781"/>
      <c r="WAQ11" s="781"/>
      <c r="WAR11" s="781"/>
      <c r="WAS11" s="781"/>
      <c r="WAT11" s="781"/>
      <c r="WAU11" s="781"/>
      <c r="WAV11" s="781"/>
      <c r="WAW11" s="781"/>
      <c r="WAX11" s="781"/>
      <c r="WAY11" s="781"/>
      <c r="WAZ11" s="781"/>
      <c r="WBA11" s="781"/>
      <c r="WBB11" s="781"/>
      <c r="WBC11" s="781"/>
      <c r="WBD11" s="781"/>
      <c r="WBE11" s="781"/>
      <c r="WBF11" s="781"/>
      <c r="WBG11" s="781"/>
      <c r="WBH11" s="781"/>
      <c r="WBI11" s="781"/>
      <c r="WBJ11" s="781"/>
      <c r="WBK11" s="781"/>
      <c r="WBL11" s="781"/>
      <c r="WBM11" s="781"/>
      <c r="WBN11" s="781"/>
      <c r="WBO11" s="781"/>
      <c r="WBP11" s="781"/>
      <c r="WBQ11" s="781"/>
      <c r="WBR11" s="781"/>
      <c r="WBS11" s="781"/>
      <c r="WBT11" s="781"/>
      <c r="WBU11" s="781"/>
      <c r="WBV11" s="781"/>
      <c r="WBW11" s="781"/>
      <c r="WBX11" s="781"/>
      <c r="WBY11" s="781"/>
      <c r="WBZ11" s="781"/>
      <c r="WCA11" s="781"/>
      <c r="WCB11" s="781"/>
      <c r="WCC11" s="781"/>
      <c r="WCD11" s="781"/>
      <c r="WCE11" s="781"/>
      <c r="WCF11" s="781"/>
      <c r="WCG11" s="781"/>
      <c r="WCH11" s="781"/>
      <c r="WCI11" s="781"/>
      <c r="WCJ11" s="781"/>
      <c r="WCK11" s="781"/>
      <c r="WCL11" s="781"/>
      <c r="WCM11" s="781"/>
      <c r="WCN11" s="781"/>
      <c r="WCO11" s="781"/>
      <c r="WCP11" s="781"/>
      <c r="WCQ11" s="781"/>
      <c r="WCR11" s="781"/>
      <c r="WCS11" s="781"/>
      <c r="WCT11" s="781"/>
      <c r="WCU11" s="781"/>
      <c r="WCV11" s="781"/>
      <c r="WCW11" s="781"/>
      <c r="WCX11" s="781"/>
      <c r="WCY11" s="781"/>
      <c r="WCZ11" s="781"/>
      <c r="WDA11" s="781"/>
      <c r="WDB11" s="781"/>
      <c r="WDC11" s="781"/>
      <c r="WDD11" s="781"/>
      <c r="WDE11" s="781"/>
      <c r="WDF11" s="781"/>
      <c r="WDG11" s="781"/>
      <c r="WDH11" s="781"/>
      <c r="WDI11" s="781"/>
      <c r="WDJ11" s="781"/>
      <c r="WDK11" s="781"/>
      <c r="WDL11" s="781"/>
      <c r="WDM11" s="781"/>
      <c r="WDN11" s="781"/>
      <c r="WDO11" s="781"/>
      <c r="WDP11" s="781"/>
      <c r="WDQ11" s="781"/>
      <c r="WDR11" s="781"/>
      <c r="WDS11" s="781"/>
      <c r="WDT11" s="781"/>
      <c r="WDU11" s="781"/>
      <c r="WDV11" s="781"/>
      <c r="WDW11" s="781"/>
      <c r="WDX11" s="781"/>
      <c r="WDY11" s="781"/>
      <c r="WDZ11" s="781"/>
      <c r="WEA11" s="781"/>
      <c r="WEB11" s="781"/>
      <c r="WEC11" s="781"/>
      <c r="WED11" s="781"/>
      <c r="WEE11" s="781"/>
      <c r="WEF11" s="781"/>
      <c r="WEG11" s="781"/>
      <c r="WEH11" s="781"/>
      <c r="WEI11" s="781"/>
      <c r="WEJ11" s="781"/>
      <c r="WEK11" s="781"/>
      <c r="WEL11" s="781"/>
      <c r="WEM11" s="781"/>
      <c r="WEN11" s="781"/>
      <c r="WEO11" s="781"/>
      <c r="WEP11" s="781"/>
      <c r="WEQ11" s="781"/>
      <c r="WER11" s="781"/>
      <c r="WES11" s="781"/>
      <c r="WET11" s="781"/>
      <c r="WEU11" s="781"/>
      <c r="WEV11" s="781"/>
      <c r="WEW11" s="781"/>
      <c r="WEX11" s="781"/>
      <c r="WEY11" s="781"/>
      <c r="WEZ11" s="781"/>
      <c r="WFA11" s="781"/>
      <c r="WFB11" s="781"/>
      <c r="WFC11" s="781"/>
      <c r="WFD11" s="781"/>
      <c r="WFE11" s="781"/>
      <c r="WFF11" s="781"/>
      <c r="WFG11" s="781"/>
      <c r="WFH11" s="781"/>
      <c r="WFI11" s="781"/>
      <c r="WFJ11" s="781"/>
      <c r="WFK11" s="781"/>
      <c r="WFL11" s="781"/>
      <c r="WFM11" s="781"/>
      <c r="WFN11" s="781"/>
      <c r="WFO11" s="781"/>
      <c r="WFP11" s="781"/>
      <c r="WFQ11" s="781"/>
      <c r="WFR11" s="781"/>
      <c r="WFS11" s="781"/>
      <c r="WFT11" s="781"/>
      <c r="WFU11" s="781"/>
      <c r="WFV11" s="781"/>
      <c r="WFW11" s="781"/>
      <c r="WFX11" s="781"/>
      <c r="WFY11" s="781"/>
      <c r="WFZ11" s="781"/>
      <c r="WGA11" s="781"/>
      <c r="WGB11" s="781"/>
      <c r="WGC11" s="781"/>
      <c r="WGD11" s="781"/>
      <c r="WGE11" s="781"/>
      <c r="WGF11" s="781"/>
      <c r="WGG11" s="781"/>
      <c r="WGH11" s="781"/>
      <c r="WGI11" s="781"/>
      <c r="WGJ11" s="781"/>
      <c r="WGK11" s="781"/>
      <c r="WGL11" s="781"/>
      <c r="WGM11" s="781"/>
      <c r="WGN11" s="781"/>
      <c r="WGO11" s="781"/>
      <c r="WGP11" s="781"/>
      <c r="WGQ11" s="781"/>
      <c r="WGR11" s="781"/>
      <c r="WGS11" s="781"/>
      <c r="WGT11" s="781"/>
      <c r="WGU11" s="781"/>
      <c r="WGV11" s="781"/>
      <c r="WGW11" s="781"/>
      <c r="WGX11" s="781"/>
      <c r="WGY11" s="781"/>
      <c r="WGZ11" s="781"/>
      <c r="WHA11" s="781"/>
      <c r="WHB11" s="781"/>
      <c r="WHC11" s="781"/>
      <c r="WHD11" s="781"/>
      <c r="WHE11" s="781"/>
      <c r="WHF11" s="781"/>
      <c r="WHG11" s="781"/>
      <c r="WHH11" s="781"/>
      <c r="WHI11" s="781"/>
      <c r="WHJ11" s="781"/>
      <c r="WHK11" s="781"/>
      <c r="WHL11" s="781"/>
      <c r="WHM11" s="781"/>
      <c r="WHN11" s="781"/>
      <c r="WHO11" s="781"/>
      <c r="WHP11" s="781"/>
      <c r="WHQ11" s="781"/>
      <c r="WHR11" s="781"/>
      <c r="WHS11" s="781"/>
      <c r="WHT11" s="781"/>
      <c r="WHU11" s="781"/>
      <c r="WHV11" s="781"/>
      <c r="WHW11" s="781"/>
      <c r="WHX11" s="781"/>
      <c r="WHY11" s="781"/>
      <c r="WHZ11" s="781"/>
      <c r="WIA11" s="781"/>
      <c r="WIB11" s="781"/>
      <c r="WIC11" s="781"/>
      <c r="WID11" s="781"/>
      <c r="WIE11" s="781"/>
      <c r="WIF11" s="781"/>
      <c r="WIG11" s="781"/>
      <c r="WIH11" s="781"/>
      <c r="WII11" s="781"/>
      <c r="WIJ11" s="781"/>
      <c r="WIK11" s="781"/>
      <c r="WIL11" s="781"/>
      <c r="WIM11" s="781"/>
      <c r="WIN11" s="781"/>
      <c r="WIO11" s="781"/>
      <c r="WIP11" s="781"/>
      <c r="WIQ11" s="781"/>
      <c r="WIR11" s="781"/>
      <c r="WIS11" s="781"/>
      <c r="WIT11" s="781"/>
      <c r="WIU11" s="781"/>
      <c r="WIV11" s="781"/>
      <c r="WIW11" s="781"/>
      <c r="WIX11" s="781"/>
      <c r="WIY11" s="781"/>
      <c r="WIZ11" s="781"/>
      <c r="WJA11" s="781"/>
      <c r="WJB11" s="781"/>
      <c r="WJC11" s="781"/>
      <c r="WJD11" s="781"/>
      <c r="WJE11" s="781"/>
      <c r="WJF11" s="781"/>
      <c r="WJG11" s="781"/>
      <c r="WJH11" s="781"/>
      <c r="WJI11" s="781"/>
      <c r="WJJ11" s="781"/>
      <c r="WJK11" s="781"/>
      <c r="WJL11" s="781"/>
      <c r="WJM11" s="781"/>
      <c r="WJN11" s="781"/>
      <c r="WJO11" s="781"/>
      <c r="WJP11" s="781"/>
      <c r="WJQ11" s="781"/>
      <c r="WJR11" s="781"/>
      <c r="WJS11" s="781"/>
      <c r="WJT11" s="781"/>
      <c r="WJU11" s="781"/>
      <c r="WJV11" s="781"/>
      <c r="WJW11" s="781"/>
      <c r="WJX11" s="781"/>
      <c r="WJY11" s="781"/>
      <c r="WJZ11" s="781"/>
      <c r="WKA11" s="781"/>
      <c r="WKB11" s="781"/>
      <c r="WKC11" s="781"/>
      <c r="WKD11" s="781"/>
      <c r="WKE11" s="781"/>
      <c r="WKF11" s="781"/>
      <c r="WKG11" s="781"/>
      <c r="WKH11" s="781"/>
      <c r="WKI11" s="781"/>
      <c r="WKJ11" s="781"/>
      <c r="WKK11" s="781"/>
      <c r="WKL11" s="781"/>
      <c r="WKM11" s="781"/>
      <c r="WKN11" s="781"/>
      <c r="WKO11" s="781"/>
      <c r="WKP11" s="781"/>
      <c r="WKQ11" s="781"/>
      <c r="WKR11" s="781"/>
      <c r="WKS11" s="781"/>
      <c r="WKT11" s="781"/>
      <c r="WKU11" s="781"/>
      <c r="WKV11" s="781"/>
      <c r="WKW11" s="781"/>
      <c r="WKX11" s="781"/>
      <c r="WKY11" s="781"/>
      <c r="WKZ11" s="781"/>
      <c r="WLA11" s="781"/>
      <c r="WLB11" s="781"/>
      <c r="WLC11" s="781"/>
      <c r="WLD11" s="781"/>
      <c r="WLE11" s="781"/>
      <c r="WLF11" s="781"/>
      <c r="WLG11" s="781"/>
      <c r="WLH11" s="781"/>
      <c r="WLI11" s="781"/>
      <c r="WLJ11" s="781"/>
      <c r="WLK11" s="781"/>
      <c r="WLL11" s="781"/>
      <c r="WLM11" s="781"/>
      <c r="WLN11" s="781"/>
      <c r="WLO11" s="781"/>
      <c r="WLP11" s="781"/>
      <c r="WLQ11" s="781"/>
      <c r="WLR11" s="781"/>
      <c r="WLS11" s="781"/>
      <c r="WLT11" s="781"/>
      <c r="WLU11" s="781"/>
      <c r="WLV11" s="781"/>
      <c r="WLW11" s="781"/>
      <c r="WLX11" s="781"/>
      <c r="WLY11" s="781"/>
      <c r="WLZ11" s="781"/>
      <c r="WMA11" s="781"/>
      <c r="WMB11" s="781"/>
      <c r="WMC11" s="781"/>
      <c r="WMD11" s="781"/>
      <c r="WME11" s="781"/>
      <c r="WMF11" s="781"/>
      <c r="WMG11" s="781"/>
      <c r="WMH11" s="781"/>
      <c r="WMI11" s="781"/>
      <c r="WMJ11" s="781"/>
      <c r="WMK11" s="781"/>
      <c r="WML11" s="781"/>
      <c r="WMM11" s="781"/>
      <c r="WMN11" s="781"/>
      <c r="WMO11" s="781"/>
      <c r="WMP11" s="781"/>
      <c r="WMQ11" s="781"/>
      <c r="WMR11" s="781"/>
      <c r="WMS11" s="781"/>
      <c r="WMT11" s="781"/>
      <c r="WMU11" s="781"/>
      <c r="WMV11" s="781"/>
      <c r="WMW11" s="781"/>
      <c r="WMX11" s="781"/>
      <c r="WMY11" s="781"/>
      <c r="WMZ11" s="781"/>
      <c r="WNA11" s="781"/>
      <c r="WNB11" s="781"/>
      <c r="WNC11" s="781"/>
      <c r="WND11" s="781"/>
      <c r="WNE11" s="781"/>
      <c r="WNF11" s="781"/>
      <c r="WNG11" s="781"/>
      <c r="WNH11" s="781"/>
      <c r="WNI11" s="781"/>
      <c r="WNJ11" s="781"/>
      <c r="WNK11" s="781"/>
      <c r="WNL11" s="781"/>
      <c r="WNM11" s="781"/>
      <c r="WNN11" s="781"/>
      <c r="WNO11" s="781"/>
      <c r="WNP11" s="781"/>
      <c r="WNQ11" s="781"/>
      <c r="WNR11" s="781"/>
      <c r="WNS11" s="781"/>
      <c r="WNT11" s="781"/>
      <c r="WNU11" s="781"/>
      <c r="WNV11" s="781"/>
      <c r="WNW11" s="781"/>
      <c r="WNX11" s="781"/>
      <c r="WNY11" s="781"/>
      <c r="WNZ11" s="781"/>
      <c r="WOA11" s="781"/>
      <c r="WOB11" s="781"/>
      <c r="WOC11" s="781"/>
      <c r="WOD11" s="781"/>
      <c r="WOE11" s="781"/>
      <c r="WOF11" s="781"/>
      <c r="WOG11" s="781"/>
      <c r="WOH11" s="781"/>
      <c r="WOI11" s="781"/>
      <c r="WOJ11" s="781"/>
      <c r="WOK11" s="781"/>
      <c r="WOL11" s="781"/>
      <c r="WOM11" s="781"/>
      <c r="WON11" s="781"/>
      <c r="WOO11" s="781"/>
      <c r="WOP11" s="781"/>
      <c r="WOQ11" s="781"/>
      <c r="WOR11" s="781"/>
      <c r="WOS11" s="781"/>
      <c r="WOT11" s="781"/>
      <c r="WOU11" s="781"/>
      <c r="WOV11" s="781"/>
      <c r="WOW11" s="781"/>
      <c r="WOX11" s="781"/>
      <c r="WOY11" s="781"/>
      <c r="WOZ11" s="781"/>
      <c r="WPA11" s="781"/>
      <c r="WPB11" s="781"/>
      <c r="WPC11" s="781"/>
      <c r="WPD11" s="781"/>
      <c r="WPE11" s="781"/>
      <c r="WPF11" s="781"/>
      <c r="WPG11" s="781"/>
      <c r="WPH11" s="781"/>
      <c r="WPI11" s="781"/>
      <c r="WPJ11" s="781"/>
      <c r="WPK11" s="781"/>
      <c r="WPL11" s="781"/>
      <c r="WPM11" s="781"/>
      <c r="WPN11" s="781"/>
      <c r="WPO11" s="781"/>
      <c r="WPP11" s="781"/>
      <c r="WPQ11" s="781"/>
      <c r="WPR11" s="781"/>
      <c r="WPS11" s="781"/>
      <c r="WPT11" s="781"/>
      <c r="WPU11" s="781"/>
      <c r="WPV11" s="781"/>
      <c r="WPW11" s="781"/>
      <c r="WPX11" s="781"/>
      <c r="WPY11" s="781"/>
      <c r="WPZ11" s="781"/>
      <c r="WQA11" s="781"/>
      <c r="WQB11" s="781"/>
      <c r="WQC11" s="781"/>
      <c r="WQD11" s="781"/>
      <c r="WQE11" s="781"/>
      <c r="WQF11" s="781"/>
      <c r="WQG11" s="781"/>
      <c r="WQH11" s="781"/>
      <c r="WQI11" s="781"/>
      <c r="WQJ11" s="781"/>
      <c r="WQK11" s="781"/>
      <c r="WQL11" s="781"/>
      <c r="WQM11" s="781"/>
      <c r="WQN11" s="781"/>
      <c r="WQO11" s="781"/>
      <c r="WQP11" s="781"/>
      <c r="WQQ11" s="781"/>
      <c r="WQR11" s="781"/>
      <c r="WQS11" s="781"/>
      <c r="WQT11" s="781"/>
      <c r="WQU11" s="781"/>
      <c r="WQV11" s="781"/>
      <c r="WQW11" s="781"/>
      <c r="WQX11" s="781"/>
      <c r="WQY11" s="781"/>
      <c r="WQZ11" s="781"/>
      <c r="WRA11" s="781"/>
      <c r="WRB11" s="781"/>
      <c r="WRC11" s="781"/>
      <c r="WRD11" s="781"/>
      <c r="WRE11" s="781"/>
      <c r="WRF11" s="781"/>
      <c r="WRG11" s="781"/>
      <c r="WRH11" s="781"/>
      <c r="WRI11" s="781"/>
      <c r="WRJ11" s="781"/>
      <c r="WRK11" s="781"/>
      <c r="WRL11" s="781"/>
      <c r="WRM11" s="781"/>
      <c r="WRN11" s="781"/>
      <c r="WRO11" s="781"/>
      <c r="WRP11" s="781"/>
      <c r="WRQ11" s="781"/>
      <c r="WRR11" s="781"/>
      <c r="WRS11" s="781"/>
      <c r="WRT11" s="781"/>
      <c r="WRU11" s="781"/>
      <c r="WRV11" s="781"/>
      <c r="WRW11" s="781"/>
      <c r="WRX11" s="781"/>
      <c r="WRY11" s="781"/>
      <c r="WRZ11" s="781"/>
      <c r="WSA11" s="781"/>
      <c r="WSB11" s="781"/>
      <c r="WSC11" s="781"/>
      <c r="WSD11" s="781"/>
      <c r="WSE11" s="781"/>
      <c r="WSF11" s="781"/>
      <c r="WSG11" s="781"/>
      <c r="WSH11" s="781"/>
      <c r="WSI11" s="781"/>
      <c r="WSJ11" s="781"/>
      <c r="WSK11" s="781"/>
      <c r="WSL11" s="781"/>
      <c r="WSM11" s="781"/>
      <c r="WSN11" s="781"/>
      <c r="WSO11" s="781"/>
      <c r="WSP11" s="781"/>
      <c r="WSQ11" s="781"/>
      <c r="WSR11" s="781"/>
      <c r="WSS11" s="781"/>
      <c r="WST11" s="781"/>
      <c r="WSU11" s="781"/>
      <c r="WSV11" s="781"/>
      <c r="WSW11" s="781"/>
      <c r="WSX11" s="781"/>
      <c r="WSY11" s="781"/>
      <c r="WSZ11" s="781"/>
      <c r="WTA11" s="781"/>
      <c r="WTB11" s="781"/>
      <c r="WTC11" s="781"/>
      <c r="WTD11" s="781"/>
      <c r="WTE11" s="781"/>
      <c r="WTF11" s="781"/>
      <c r="WTG11" s="781"/>
      <c r="WTH11" s="781"/>
      <c r="WTI11" s="781"/>
      <c r="WTJ11" s="781"/>
      <c r="WTK11" s="781"/>
      <c r="WTL11" s="781"/>
      <c r="WTM11" s="781"/>
      <c r="WTN11" s="781"/>
      <c r="WTO11" s="781"/>
      <c r="WTP11" s="781"/>
      <c r="WTQ11" s="781"/>
      <c r="WTR11" s="781"/>
      <c r="WTS11" s="781"/>
      <c r="WTT11" s="781"/>
      <c r="WTU11" s="781"/>
      <c r="WTV11" s="781"/>
      <c r="WTW11" s="781"/>
      <c r="WTX11" s="781"/>
      <c r="WTY11" s="781"/>
      <c r="WTZ11" s="781"/>
      <c r="WUA11" s="781"/>
      <c r="WUB11" s="781"/>
      <c r="WUC11" s="781"/>
      <c r="WUD11" s="781"/>
      <c r="WUE11" s="781"/>
      <c r="WUF11" s="781"/>
      <c r="WUG11" s="781"/>
      <c r="WUH11" s="781"/>
      <c r="WUI11" s="781"/>
      <c r="WUJ11" s="781"/>
      <c r="WUK11" s="781"/>
      <c r="WUL11" s="781"/>
      <c r="WUM11" s="781"/>
      <c r="WUN11" s="781"/>
      <c r="WUO11" s="781"/>
      <c r="WUP11" s="781"/>
      <c r="WUQ11" s="781"/>
      <c r="WUR11" s="781"/>
      <c r="WUS11" s="781"/>
      <c r="WUT11" s="781"/>
      <c r="WUU11" s="781"/>
      <c r="WUV11" s="781"/>
      <c r="WUW11" s="781"/>
      <c r="WUX11" s="781"/>
      <c r="WUY11" s="781"/>
      <c r="WUZ11" s="781"/>
      <c r="WVA11" s="781"/>
      <c r="WVB11" s="781"/>
      <c r="WVC11" s="781"/>
      <c r="WVD11" s="781"/>
      <c r="WVE11" s="781"/>
      <c r="WVF11" s="781"/>
      <c r="WVG11" s="781"/>
      <c r="WVH11" s="781"/>
      <c r="WVI11" s="781"/>
      <c r="WVJ11" s="781"/>
      <c r="WVK11" s="781"/>
      <c r="WVL11" s="781"/>
      <c r="WVM11" s="781"/>
      <c r="WVN11" s="781"/>
      <c r="WVO11" s="781"/>
      <c r="WVP11" s="781"/>
      <c r="WVQ11" s="781"/>
      <c r="WVR11" s="781"/>
      <c r="WVS11" s="781"/>
      <c r="WVT11" s="781"/>
      <c r="WVU11" s="781"/>
      <c r="WVV11" s="781"/>
      <c r="WVW11" s="781"/>
      <c r="WVX11" s="781"/>
      <c r="WVY11" s="781"/>
      <c r="WVZ11" s="781"/>
      <c r="WWA11" s="781"/>
      <c r="WWB11" s="781"/>
      <c r="WWC11" s="781"/>
      <c r="WWD11" s="781"/>
      <c r="WWE11" s="781"/>
      <c r="WWF11" s="781"/>
      <c r="WWG11" s="781"/>
      <c r="WWH11" s="781"/>
      <c r="WWI11" s="781"/>
      <c r="WWJ11" s="781"/>
      <c r="WWK11" s="781"/>
      <c r="WWL11" s="781"/>
      <c r="WWM11" s="781"/>
      <c r="WWN11" s="781"/>
      <c r="WWO11" s="781"/>
      <c r="WWP11" s="781"/>
      <c r="WWQ11" s="781"/>
      <c r="WWR11" s="781"/>
      <c r="WWS11" s="781"/>
      <c r="WWT11" s="781"/>
      <c r="WWU11" s="781"/>
      <c r="WWV11" s="781"/>
      <c r="WWW11" s="781"/>
      <c r="WWX11" s="781"/>
      <c r="WWY11" s="781"/>
      <c r="WWZ11" s="781"/>
      <c r="WXA11" s="781"/>
      <c r="WXB11" s="781"/>
      <c r="WXC11" s="781"/>
      <c r="WXD11" s="781"/>
      <c r="WXE11" s="781"/>
      <c r="WXF11" s="781"/>
      <c r="WXG11" s="781"/>
      <c r="WXH11" s="781"/>
      <c r="WXI11" s="781"/>
      <c r="WXJ11" s="781"/>
      <c r="WXK11" s="781"/>
      <c r="WXL11" s="781"/>
      <c r="WXM11" s="781"/>
      <c r="WXN11" s="781"/>
      <c r="WXO11" s="781"/>
      <c r="WXP11" s="781"/>
      <c r="WXQ11" s="781"/>
      <c r="WXR11" s="781"/>
      <c r="WXS11" s="781"/>
      <c r="WXT11" s="781"/>
      <c r="WXU11" s="781"/>
      <c r="WXV11" s="781"/>
      <c r="WXW11" s="781"/>
      <c r="WXX11" s="781"/>
      <c r="WXY11" s="781"/>
      <c r="WXZ11" s="781"/>
      <c r="WYA11" s="781"/>
      <c r="WYB11" s="781"/>
      <c r="WYC11" s="781"/>
      <c r="WYD11" s="781"/>
      <c r="WYE11" s="781"/>
      <c r="WYF11" s="781"/>
      <c r="WYG11" s="781"/>
      <c r="WYH11" s="781"/>
      <c r="WYI11" s="781"/>
      <c r="WYJ11" s="781"/>
      <c r="WYK11" s="781"/>
      <c r="WYL11" s="781"/>
      <c r="WYM11" s="781"/>
      <c r="WYN11" s="781"/>
      <c r="WYO11" s="781"/>
      <c r="WYP11" s="781"/>
      <c r="WYQ11" s="781"/>
      <c r="WYR11" s="781"/>
      <c r="WYS11" s="781"/>
      <c r="WYT11" s="781"/>
      <c r="WYU11" s="781"/>
      <c r="WYV11" s="781"/>
      <c r="WYW11" s="781"/>
      <c r="WYX11" s="781"/>
      <c r="WYY11" s="781"/>
      <c r="WYZ11" s="781"/>
      <c r="WZA11" s="781"/>
      <c r="WZB11" s="781"/>
      <c r="WZC11" s="781"/>
      <c r="WZD11" s="781"/>
      <c r="WZE11" s="781"/>
      <c r="WZF11" s="781"/>
      <c r="WZG11" s="781"/>
      <c r="WZH11" s="781"/>
      <c r="WZI11" s="781"/>
      <c r="WZJ11" s="781"/>
      <c r="WZK11" s="781"/>
      <c r="WZL11" s="781"/>
      <c r="WZM11" s="781"/>
      <c r="WZN11" s="781"/>
      <c r="WZO11" s="781"/>
      <c r="WZP11" s="781"/>
      <c r="WZQ11" s="781"/>
      <c r="WZR11" s="781"/>
      <c r="WZS11" s="781"/>
      <c r="WZT11" s="781"/>
      <c r="WZU11" s="781"/>
      <c r="WZV11" s="781"/>
      <c r="WZW11" s="781"/>
      <c r="WZX11" s="781"/>
      <c r="WZY11" s="781"/>
      <c r="WZZ11" s="781"/>
      <c r="XAA11" s="781"/>
      <c r="XAB11" s="781"/>
      <c r="XAC11" s="781"/>
      <c r="XAD11" s="781"/>
      <c r="XAE11" s="781"/>
      <c r="XAF11" s="781"/>
      <c r="XAG11" s="781"/>
      <c r="XAH11" s="781"/>
      <c r="XAI11" s="781"/>
      <c r="XAJ11" s="781"/>
      <c r="XAK11" s="781"/>
      <c r="XAL11" s="781"/>
      <c r="XAM11" s="781"/>
      <c r="XAN11" s="781"/>
      <c r="XAO11" s="781"/>
      <c r="XAP11" s="781"/>
      <c r="XAQ11" s="781"/>
      <c r="XAR11" s="781"/>
      <c r="XAS11" s="781"/>
      <c r="XAT11" s="781"/>
      <c r="XAU11" s="781"/>
      <c r="XAV11" s="781"/>
      <c r="XAW11" s="781"/>
      <c r="XAX11" s="781"/>
      <c r="XAY11" s="781"/>
      <c r="XAZ11" s="781"/>
      <c r="XBA11" s="781"/>
      <c r="XBB11" s="781"/>
      <c r="XBC11" s="781"/>
      <c r="XBD11" s="781"/>
      <c r="XBE11" s="781"/>
      <c r="XBF11" s="781"/>
      <c r="XBG11" s="781"/>
      <c r="XBH11" s="781"/>
      <c r="XBI11" s="781"/>
      <c r="XBJ11" s="781"/>
      <c r="XBK11" s="781"/>
      <c r="XBL11" s="781"/>
      <c r="XBM11" s="781"/>
      <c r="XBN11" s="781"/>
      <c r="XBO11" s="781"/>
      <c r="XBP11" s="781"/>
      <c r="XBQ11" s="781"/>
      <c r="XBR11" s="781"/>
      <c r="XBS11" s="781"/>
      <c r="XBT11" s="781"/>
      <c r="XBU11" s="781"/>
      <c r="XBV11" s="781"/>
      <c r="XBW11" s="781"/>
      <c r="XBX11" s="781"/>
      <c r="XBY11" s="781"/>
      <c r="XBZ11" s="781"/>
      <c r="XCA11" s="781"/>
      <c r="XCB11" s="781"/>
      <c r="XCC11" s="781"/>
      <c r="XCD11" s="781"/>
      <c r="XCE11" s="781"/>
      <c r="XCF11" s="781"/>
      <c r="XCG11" s="781"/>
      <c r="XCH11" s="781"/>
      <c r="XCI11" s="781"/>
      <c r="XCJ11" s="781"/>
      <c r="XCK11" s="781"/>
      <c r="XCL11" s="781"/>
      <c r="XCM11" s="781"/>
      <c r="XCN11" s="781"/>
      <c r="XCO11" s="781"/>
      <c r="XCP11" s="781"/>
      <c r="XCQ11" s="781"/>
      <c r="XCR11" s="781"/>
      <c r="XCS11" s="781"/>
      <c r="XCT11" s="781"/>
      <c r="XCU11" s="781"/>
      <c r="XCV11" s="781"/>
      <c r="XCW11" s="781"/>
      <c r="XCX11" s="781"/>
      <c r="XCY11" s="781"/>
      <c r="XCZ11" s="781"/>
      <c r="XDA11" s="781"/>
      <c r="XDB11" s="781"/>
      <c r="XDC11" s="781"/>
      <c r="XDD11" s="781"/>
      <c r="XDE11" s="781"/>
      <c r="XDF11" s="781"/>
      <c r="XDG11" s="781"/>
      <c r="XDH11" s="781"/>
      <c r="XDI11" s="781"/>
      <c r="XDJ11" s="781"/>
      <c r="XDK11" s="781"/>
      <c r="XDL11" s="781"/>
      <c r="XDM11" s="781"/>
      <c r="XDN11" s="781"/>
      <c r="XDO11" s="781"/>
      <c r="XDP11" s="781"/>
      <c r="XDQ11" s="781"/>
      <c r="XDR11" s="781"/>
      <c r="XDS11" s="781"/>
      <c r="XDT11" s="781"/>
      <c r="XDU11" s="781"/>
      <c r="XDV11" s="781"/>
      <c r="XDW11" s="781"/>
      <c r="XDX11" s="781"/>
      <c r="XDY11" s="781"/>
      <c r="XDZ11" s="781"/>
      <c r="XEA11" s="781"/>
      <c r="XEB11" s="781"/>
      <c r="XEC11" s="781"/>
      <c r="XED11" s="781"/>
      <c r="XEE11" s="781"/>
      <c r="XEF11" s="781"/>
      <c r="XEG11" s="781"/>
      <c r="XEH11" s="781"/>
      <c r="XEI11" s="781"/>
      <c r="XEJ11" s="781"/>
      <c r="XEK11" s="781"/>
      <c r="XEL11" s="781"/>
      <c r="XEM11" s="781"/>
      <c r="XEN11" s="781"/>
      <c r="XEO11" s="781"/>
      <c r="XEP11" s="781"/>
      <c r="XEQ11" s="781"/>
      <c r="XER11" s="781"/>
      <c r="XES11" s="781"/>
      <c r="XET11" s="781"/>
      <c r="XEU11" s="781"/>
      <c r="XEV11" s="781"/>
      <c r="XEW11" s="781"/>
      <c r="XEX11" s="781"/>
      <c r="XEY11" s="781"/>
      <c r="XEZ11" s="781"/>
      <c r="XFA11" s="781"/>
      <c r="XFB11" s="781"/>
    </row>
    <row r="12" spans="1:16382">
      <c r="D12" s="80" t="s">
        <v>197</v>
      </c>
      <c r="E12" s="80" t="s">
        <v>150</v>
      </c>
    </row>
    <row r="13" spans="1:16382">
      <c r="B13" t="s">
        <v>198</v>
      </c>
      <c r="C13" s="66" t="s">
        <v>199</v>
      </c>
      <c r="D13" s="81" t="s">
        <v>200</v>
      </c>
      <c r="E13" s="82">
        <f t="shared" ref="E13:E14" si="3">SUM(F13:AT13)</f>
        <v>20</v>
      </c>
      <c r="F13" s="83">
        <f t="shared" ref="F13:AT13" si="4">IF(AND(F9&gt;=$K$4,F9&lt;SUM($G$4,$K$4)),1,0)</f>
        <v>0</v>
      </c>
      <c r="G13" s="83">
        <f t="shared" si="4"/>
        <v>0</v>
      </c>
      <c r="H13" s="83">
        <f t="shared" si="4"/>
        <v>0</v>
      </c>
      <c r="I13" s="83">
        <f t="shared" si="4"/>
        <v>0</v>
      </c>
      <c r="J13" s="83">
        <f t="shared" si="4"/>
        <v>0</v>
      </c>
      <c r="K13" s="83">
        <f t="shared" si="4"/>
        <v>1</v>
      </c>
      <c r="L13" s="83">
        <f t="shared" si="4"/>
        <v>1</v>
      </c>
      <c r="M13" s="83">
        <f t="shared" si="4"/>
        <v>1</v>
      </c>
      <c r="N13" s="83">
        <f t="shared" si="4"/>
        <v>1</v>
      </c>
      <c r="O13" s="83">
        <f t="shared" si="4"/>
        <v>1</v>
      </c>
      <c r="P13" s="83">
        <f t="shared" si="4"/>
        <v>1</v>
      </c>
      <c r="Q13" s="83">
        <f t="shared" si="4"/>
        <v>1</v>
      </c>
      <c r="R13" s="83">
        <f t="shared" si="4"/>
        <v>1</v>
      </c>
      <c r="S13" s="83">
        <f t="shared" si="4"/>
        <v>1</v>
      </c>
      <c r="T13" s="83">
        <f t="shared" si="4"/>
        <v>1</v>
      </c>
      <c r="U13" s="83">
        <f t="shared" si="4"/>
        <v>1</v>
      </c>
      <c r="V13" s="83">
        <f t="shared" si="4"/>
        <v>1</v>
      </c>
      <c r="W13" s="83">
        <f t="shared" si="4"/>
        <v>1</v>
      </c>
      <c r="X13" s="83">
        <f t="shared" si="4"/>
        <v>1</v>
      </c>
      <c r="Y13" s="83">
        <f t="shared" si="4"/>
        <v>1</v>
      </c>
      <c r="Z13" s="83">
        <f t="shared" si="4"/>
        <v>1</v>
      </c>
      <c r="AA13" s="83">
        <f t="shared" si="4"/>
        <v>1</v>
      </c>
      <c r="AB13" s="83">
        <f t="shared" si="4"/>
        <v>1</v>
      </c>
      <c r="AC13" s="83">
        <f t="shared" si="4"/>
        <v>1</v>
      </c>
      <c r="AD13" s="83">
        <f t="shared" si="4"/>
        <v>1</v>
      </c>
      <c r="AE13" s="83">
        <f t="shared" si="4"/>
        <v>0</v>
      </c>
      <c r="AF13" s="83">
        <f t="shared" si="4"/>
        <v>0</v>
      </c>
      <c r="AG13" s="83">
        <f t="shared" si="4"/>
        <v>0</v>
      </c>
      <c r="AH13" s="83">
        <f t="shared" si="4"/>
        <v>0</v>
      </c>
      <c r="AI13" s="83">
        <f t="shared" si="4"/>
        <v>0</v>
      </c>
      <c r="AJ13" s="83">
        <f t="shared" si="4"/>
        <v>0</v>
      </c>
      <c r="AK13" s="83">
        <f t="shared" si="4"/>
        <v>0</v>
      </c>
      <c r="AL13" s="83">
        <f t="shared" si="4"/>
        <v>0</v>
      </c>
      <c r="AM13" s="83">
        <f t="shared" si="4"/>
        <v>0</v>
      </c>
      <c r="AN13" s="83">
        <f t="shared" si="4"/>
        <v>0</v>
      </c>
      <c r="AO13" s="83">
        <f t="shared" si="4"/>
        <v>0</v>
      </c>
      <c r="AP13" s="83">
        <f t="shared" si="4"/>
        <v>0</v>
      </c>
      <c r="AQ13" s="83">
        <f t="shared" si="4"/>
        <v>0</v>
      </c>
      <c r="AR13" s="83">
        <f t="shared" si="4"/>
        <v>0</v>
      </c>
      <c r="AS13" s="83">
        <f t="shared" si="4"/>
        <v>0</v>
      </c>
      <c r="AT13" s="83">
        <f t="shared" si="4"/>
        <v>0</v>
      </c>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3"/>
      <c r="IX13" s="83"/>
      <c r="IY13" s="83"/>
      <c r="IZ13" s="83"/>
      <c r="JA13" s="83"/>
      <c r="JB13" s="83"/>
      <c r="JC13" s="83"/>
      <c r="JD13" s="83"/>
      <c r="JE13" s="83"/>
      <c r="JF13" s="83"/>
      <c r="JG13" s="83"/>
      <c r="JH13" s="83"/>
      <c r="JI13" s="83"/>
      <c r="JJ13" s="83"/>
      <c r="JK13" s="83"/>
      <c r="JL13" s="83"/>
      <c r="JM13" s="83"/>
      <c r="JN13" s="83"/>
      <c r="JO13" s="83"/>
      <c r="JP13" s="83"/>
      <c r="JQ13" s="83"/>
      <c r="JR13" s="83"/>
      <c r="JS13" s="83"/>
      <c r="JT13" s="83"/>
      <c r="JU13" s="83"/>
      <c r="JV13" s="83"/>
      <c r="JW13" s="83"/>
      <c r="JX13" s="83"/>
      <c r="JY13" s="83"/>
      <c r="JZ13" s="83"/>
      <c r="KA13" s="83"/>
      <c r="KB13" s="83"/>
      <c r="KC13" s="83"/>
      <c r="KD13" s="83"/>
      <c r="KE13" s="83"/>
      <c r="KF13" s="83"/>
      <c r="KG13" s="83"/>
      <c r="KH13" s="83"/>
      <c r="KI13" s="83"/>
      <c r="KJ13" s="83"/>
      <c r="KK13" s="83"/>
      <c r="KL13" s="83"/>
      <c r="KM13" s="83"/>
      <c r="KN13" s="83"/>
      <c r="KO13" s="83"/>
      <c r="KP13" s="83"/>
      <c r="KQ13" s="83"/>
      <c r="KR13" s="83"/>
      <c r="KS13" s="83"/>
      <c r="KT13" s="83"/>
      <c r="KU13" s="83"/>
      <c r="KV13" s="83"/>
      <c r="KW13" s="83"/>
      <c r="KX13" s="83"/>
      <c r="KY13" s="83"/>
      <c r="KZ13" s="83"/>
      <c r="LA13" s="83"/>
      <c r="LB13" s="83"/>
      <c r="LC13" s="83"/>
      <c r="LD13" s="83"/>
      <c r="LE13" s="83"/>
      <c r="LF13" s="83"/>
      <c r="LG13" s="83"/>
      <c r="LH13" s="83"/>
      <c r="LI13" s="83"/>
      <c r="LJ13" s="83"/>
      <c r="LK13" s="83"/>
      <c r="LL13" s="83"/>
      <c r="LM13" s="83"/>
      <c r="LN13" s="83"/>
      <c r="LO13" s="83"/>
      <c r="LP13" s="83"/>
      <c r="LQ13" s="83"/>
      <c r="LR13" s="83"/>
      <c r="LS13" s="83"/>
      <c r="LT13" s="83"/>
      <c r="LU13" s="83"/>
      <c r="LV13" s="83"/>
      <c r="LW13" s="83"/>
      <c r="LX13" s="83"/>
      <c r="LY13" s="83"/>
      <c r="LZ13" s="83"/>
      <c r="MA13" s="83"/>
      <c r="MB13" s="83"/>
      <c r="MC13" s="83"/>
      <c r="MD13" s="83"/>
      <c r="ME13" s="83"/>
      <c r="MF13" s="83"/>
      <c r="MG13" s="83"/>
      <c r="MH13" s="83"/>
      <c r="MI13" s="83"/>
      <c r="MJ13" s="83"/>
      <c r="MK13" s="83"/>
      <c r="ML13" s="83"/>
      <c r="MM13" s="83"/>
      <c r="MN13" s="83"/>
      <c r="MO13" s="83"/>
      <c r="MP13" s="83"/>
      <c r="MQ13" s="83"/>
      <c r="MR13" s="83"/>
      <c r="MS13" s="83"/>
      <c r="MT13" s="83"/>
      <c r="MU13" s="83"/>
      <c r="MV13" s="83"/>
      <c r="MW13" s="83"/>
      <c r="MX13" s="83"/>
      <c r="MY13" s="83"/>
      <c r="MZ13" s="83"/>
      <c r="NA13" s="83"/>
      <c r="NB13" s="83"/>
      <c r="NC13" s="83"/>
      <c r="ND13" s="83"/>
      <c r="NE13" s="83"/>
      <c r="NF13" s="83"/>
      <c r="NG13" s="83"/>
      <c r="NH13" s="83"/>
      <c r="NI13" s="83"/>
      <c r="NJ13" s="83"/>
      <c r="NK13" s="83"/>
      <c r="NL13" s="83"/>
      <c r="NM13" s="83"/>
      <c r="NN13" s="83"/>
      <c r="NO13" s="83"/>
      <c r="NP13" s="83"/>
      <c r="NQ13" s="83"/>
      <c r="NR13" s="83"/>
      <c r="NS13" s="83"/>
      <c r="NT13" s="83"/>
      <c r="NU13" s="83"/>
      <c r="NV13" s="83"/>
      <c r="NW13" s="83"/>
      <c r="NX13" s="83"/>
      <c r="NY13" s="83"/>
      <c r="NZ13" s="83"/>
      <c r="OA13" s="83"/>
      <c r="OB13" s="83"/>
      <c r="OC13" s="83"/>
      <c r="OD13" s="83"/>
      <c r="OE13" s="83"/>
      <c r="OF13" s="83"/>
      <c r="OG13" s="83"/>
      <c r="OH13" s="83"/>
      <c r="OI13" s="83"/>
      <c r="OJ13" s="83"/>
      <c r="OK13" s="83"/>
      <c r="OL13" s="83"/>
      <c r="OM13" s="83"/>
      <c r="ON13" s="83"/>
      <c r="OO13" s="83"/>
      <c r="OP13" s="83"/>
      <c r="OQ13" s="83"/>
      <c r="OR13" s="83"/>
      <c r="OS13" s="83"/>
      <c r="OT13" s="83"/>
      <c r="OU13" s="83"/>
      <c r="OV13" s="83"/>
      <c r="OW13" s="83"/>
      <c r="OX13" s="83"/>
      <c r="OY13" s="83"/>
      <c r="OZ13" s="83"/>
      <c r="PA13" s="83"/>
      <c r="PB13" s="83"/>
      <c r="PC13" s="83"/>
      <c r="PD13" s="83"/>
      <c r="PE13" s="83"/>
      <c r="PF13" s="83"/>
      <c r="PG13" s="83"/>
      <c r="PH13" s="83"/>
      <c r="PI13" s="83"/>
      <c r="PJ13" s="83"/>
      <c r="PK13" s="83"/>
      <c r="PL13" s="83"/>
      <c r="PM13" s="83"/>
      <c r="PN13" s="83"/>
      <c r="PO13" s="83"/>
      <c r="PP13" s="83"/>
      <c r="PQ13" s="83"/>
      <c r="PR13" s="83"/>
      <c r="PS13" s="83"/>
      <c r="PT13" s="83"/>
      <c r="PU13" s="83"/>
      <c r="PV13" s="83"/>
      <c r="PW13" s="83"/>
      <c r="PX13" s="83"/>
      <c r="PY13" s="83"/>
      <c r="PZ13" s="83"/>
      <c r="QA13" s="83"/>
      <c r="QB13" s="83"/>
      <c r="QC13" s="83"/>
      <c r="QD13" s="83"/>
      <c r="QE13" s="83"/>
      <c r="QF13" s="83"/>
      <c r="QG13" s="83"/>
      <c r="QH13" s="83"/>
      <c r="QI13" s="83"/>
      <c r="QJ13" s="83"/>
      <c r="QK13" s="83"/>
      <c r="QL13" s="83"/>
      <c r="QM13" s="83"/>
      <c r="QN13" s="83"/>
      <c r="QO13" s="83"/>
      <c r="QP13" s="83"/>
      <c r="QQ13" s="83"/>
      <c r="QR13" s="83"/>
      <c r="QS13" s="83"/>
      <c r="QT13" s="83"/>
      <c r="QU13" s="83"/>
      <c r="QV13" s="83"/>
      <c r="QW13" s="83"/>
      <c r="QX13" s="83"/>
      <c r="QY13" s="83"/>
      <c r="QZ13" s="83"/>
      <c r="RA13" s="83"/>
      <c r="RB13" s="83"/>
      <c r="RC13" s="83"/>
      <c r="RD13" s="83"/>
      <c r="RE13" s="83"/>
      <c r="RF13" s="83"/>
      <c r="RG13" s="83"/>
      <c r="RH13" s="83"/>
      <c r="RI13" s="83"/>
      <c r="RJ13" s="83"/>
      <c r="RK13" s="83"/>
      <c r="RL13" s="83"/>
      <c r="RM13" s="83"/>
      <c r="RN13" s="83"/>
      <c r="RO13" s="83"/>
      <c r="RP13" s="83"/>
      <c r="RQ13" s="83"/>
      <c r="RR13" s="83"/>
      <c r="RS13" s="83"/>
      <c r="RT13" s="83"/>
      <c r="RU13" s="83"/>
      <c r="RV13" s="83"/>
      <c r="RW13" s="83"/>
      <c r="RX13" s="83"/>
      <c r="RY13" s="83"/>
      <c r="RZ13" s="83"/>
      <c r="SA13" s="83"/>
      <c r="SB13" s="83"/>
      <c r="SC13" s="83"/>
      <c r="SD13" s="83"/>
      <c r="SE13" s="83"/>
      <c r="SF13" s="83"/>
      <c r="SG13" s="83"/>
      <c r="SH13" s="83"/>
      <c r="SI13" s="83"/>
      <c r="SJ13" s="83"/>
      <c r="SK13" s="83"/>
      <c r="SL13" s="83"/>
      <c r="SM13" s="83"/>
      <c r="SN13" s="83"/>
      <c r="SO13" s="83"/>
      <c r="SP13" s="83"/>
      <c r="SQ13" s="83"/>
      <c r="SR13" s="83"/>
      <c r="SS13" s="83"/>
      <c r="ST13" s="83"/>
      <c r="SU13" s="83"/>
      <c r="SV13" s="83"/>
      <c r="SW13" s="83"/>
      <c r="SX13" s="83"/>
      <c r="SY13" s="83"/>
      <c r="SZ13" s="83"/>
      <c r="TA13" s="83"/>
      <c r="TB13" s="83"/>
      <c r="TC13" s="83"/>
      <c r="TD13" s="83"/>
      <c r="TE13" s="83"/>
      <c r="TF13" s="83"/>
      <c r="TG13" s="83"/>
      <c r="TH13" s="83"/>
      <c r="TI13" s="83"/>
      <c r="TJ13" s="83"/>
      <c r="TK13" s="83"/>
      <c r="TL13" s="83"/>
      <c r="TM13" s="83"/>
      <c r="TN13" s="83"/>
      <c r="TO13" s="83"/>
      <c r="TP13" s="83"/>
      <c r="TQ13" s="83"/>
      <c r="TR13" s="83"/>
      <c r="TS13" s="83"/>
      <c r="TT13" s="83"/>
      <c r="TU13" s="83"/>
      <c r="TV13" s="83"/>
      <c r="TW13" s="83"/>
      <c r="TX13" s="83"/>
      <c r="TY13" s="83"/>
      <c r="TZ13" s="83"/>
      <c r="UA13" s="83"/>
      <c r="UB13" s="83"/>
      <c r="UC13" s="83"/>
      <c r="UD13" s="83"/>
      <c r="UE13" s="83"/>
      <c r="UF13" s="83"/>
      <c r="UG13" s="83"/>
      <c r="UH13" s="83"/>
      <c r="UI13" s="83"/>
      <c r="UJ13" s="83"/>
      <c r="UK13" s="83"/>
      <c r="UL13" s="83"/>
      <c r="UM13" s="83"/>
      <c r="UN13" s="83"/>
      <c r="UO13" s="83"/>
      <c r="UP13" s="83"/>
      <c r="UQ13" s="83"/>
      <c r="UR13" s="83"/>
      <c r="US13" s="83"/>
      <c r="UT13" s="83"/>
      <c r="UU13" s="83"/>
      <c r="UV13" s="83"/>
      <c r="UW13" s="83"/>
      <c r="UX13" s="83"/>
      <c r="UY13" s="83"/>
      <c r="UZ13" s="83"/>
      <c r="VA13" s="83"/>
      <c r="VB13" s="83"/>
      <c r="VC13" s="83"/>
      <c r="VD13" s="83"/>
      <c r="VE13" s="83"/>
      <c r="VF13" s="83"/>
      <c r="VG13" s="83"/>
      <c r="VH13" s="83"/>
      <c r="VI13" s="83"/>
      <c r="VJ13" s="83"/>
      <c r="VK13" s="83"/>
      <c r="VL13" s="83"/>
      <c r="VM13" s="83"/>
      <c r="VN13" s="83"/>
      <c r="VO13" s="83"/>
      <c r="VP13" s="83"/>
      <c r="VQ13" s="83"/>
      <c r="VR13" s="83"/>
      <c r="VS13" s="83"/>
      <c r="VT13" s="83"/>
      <c r="VU13" s="83"/>
      <c r="VV13" s="83"/>
      <c r="VW13" s="83"/>
      <c r="VX13" s="83"/>
      <c r="VY13" s="83"/>
      <c r="VZ13" s="83"/>
      <c r="WA13" s="83"/>
      <c r="WB13" s="83"/>
      <c r="WC13" s="83"/>
      <c r="WD13" s="83"/>
      <c r="WE13" s="83"/>
      <c r="WF13" s="83"/>
      <c r="WG13" s="83"/>
      <c r="WH13" s="83"/>
      <c r="WI13" s="83"/>
      <c r="WJ13" s="83"/>
      <c r="WK13" s="83"/>
      <c r="WL13" s="83"/>
      <c r="WM13" s="83"/>
      <c r="WN13" s="83"/>
      <c r="WO13" s="83"/>
      <c r="WP13" s="83"/>
      <c r="WQ13" s="83"/>
      <c r="WR13" s="83"/>
      <c r="WS13" s="83"/>
      <c r="WT13" s="83"/>
      <c r="WU13" s="83"/>
      <c r="WV13" s="83"/>
      <c r="WW13" s="83"/>
      <c r="WX13" s="83"/>
      <c r="WY13" s="83"/>
      <c r="WZ13" s="83"/>
      <c r="XA13" s="83"/>
      <c r="XB13" s="83"/>
      <c r="XC13" s="83"/>
      <c r="XD13" s="83"/>
      <c r="XE13" s="83"/>
      <c r="XF13" s="83"/>
      <c r="XG13" s="83"/>
      <c r="XH13" s="83"/>
      <c r="XI13" s="83"/>
      <c r="XJ13" s="83"/>
      <c r="XK13" s="83"/>
      <c r="XL13" s="83"/>
      <c r="XM13" s="83"/>
      <c r="XN13" s="83"/>
      <c r="XO13" s="83"/>
      <c r="XP13" s="83"/>
      <c r="XQ13" s="83"/>
      <c r="XR13" s="83"/>
      <c r="XS13" s="83"/>
      <c r="XT13" s="83"/>
      <c r="XU13" s="83"/>
      <c r="XV13" s="83"/>
      <c r="XW13" s="83"/>
      <c r="XX13" s="83"/>
      <c r="XY13" s="83"/>
      <c r="XZ13" s="83"/>
      <c r="YA13" s="83"/>
      <c r="YB13" s="83"/>
      <c r="YC13" s="83"/>
      <c r="YD13" s="83"/>
      <c r="YE13" s="83"/>
      <c r="YF13" s="83"/>
      <c r="YG13" s="83"/>
      <c r="YH13" s="83"/>
      <c r="YI13" s="83"/>
      <c r="YJ13" s="83"/>
      <c r="YK13" s="83"/>
      <c r="YL13" s="83"/>
      <c r="YM13" s="83"/>
      <c r="YN13" s="83"/>
      <c r="YO13" s="83"/>
      <c r="YP13" s="83"/>
      <c r="YQ13" s="83"/>
      <c r="YR13" s="83"/>
      <c r="YS13" s="83"/>
      <c r="YT13" s="83"/>
      <c r="YU13" s="83"/>
      <c r="YV13" s="83"/>
      <c r="YW13" s="83"/>
      <c r="YX13" s="83"/>
      <c r="YY13" s="83"/>
      <c r="YZ13" s="83"/>
      <c r="ZA13" s="83"/>
      <c r="ZB13" s="83"/>
      <c r="ZC13" s="83"/>
      <c r="ZD13" s="83"/>
      <c r="ZE13" s="83"/>
      <c r="ZF13" s="83"/>
      <c r="ZG13" s="83"/>
      <c r="ZH13" s="83"/>
      <c r="ZI13" s="83"/>
      <c r="ZJ13" s="83"/>
      <c r="ZK13" s="83"/>
      <c r="ZL13" s="83"/>
      <c r="ZM13" s="83"/>
      <c r="ZN13" s="83"/>
      <c r="ZO13" s="83"/>
      <c r="ZP13" s="83"/>
      <c r="ZQ13" s="83"/>
      <c r="ZR13" s="83"/>
      <c r="ZS13" s="83"/>
      <c r="ZT13" s="83"/>
      <c r="ZU13" s="83"/>
      <c r="ZV13" s="83"/>
      <c r="ZW13" s="83"/>
      <c r="ZX13" s="83"/>
      <c r="ZY13" s="83"/>
      <c r="ZZ13" s="83"/>
      <c r="AAA13" s="83"/>
      <c r="AAB13" s="83"/>
      <c r="AAC13" s="83"/>
      <c r="AAD13" s="83"/>
      <c r="AAE13" s="83"/>
      <c r="AAF13" s="83"/>
      <c r="AAG13" s="83"/>
      <c r="AAH13" s="83"/>
      <c r="AAI13" s="83"/>
      <c r="AAJ13" s="83"/>
      <c r="AAK13" s="83"/>
      <c r="AAL13" s="83"/>
      <c r="AAM13" s="83"/>
      <c r="AAN13" s="83"/>
      <c r="AAO13" s="83"/>
      <c r="AAP13" s="83"/>
      <c r="AAQ13" s="83"/>
      <c r="AAR13" s="83"/>
      <c r="AAS13" s="83"/>
      <c r="AAT13" s="83"/>
      <c r="AAU13" s="83"/>
      <c r="AAV13" s="83"/>
      <c r="AAW13" s="83"/>
      <c r="AAX13" s="83"/>
      <c r="AAY13" s="83"/>
      <c r="AAZ13" s="83"/>
      <c r="ABA13" s="83"/>
      <c r="ABB13" s="83"/>
      <c r="ABC13" s="83"/>
      <c r="ABD13" s="83"/>
      <c r="ABE13" s="83"/>
      <c r="ABF13" s="83"/>
      <c r="ABG13" s="83"/>
      <c r="ABH13" s="83"/>
      <c r="ABI13" s="83"/>
      <c r="ABJ13" s="83"/>
      <c r="ABK13" s="83"/>
      <c r="ABL13" s="83"/>
      <c r="ABM13" s="83"/>
      <c r="ABN13" s="83"/>
      <c r="ABO13" s="83"/>
      <c r="ABP13" s="83"/>
      <c r="ABQ13" s="83"/>
      <c r="ABR13" s="83"/>
      <c r="ABS13" s="83"/>
      <c r="ABT13" s="83"/>
      <c r="ABU13" s="83"/>
      <c r="ABV13" s="83"/>
      <c r="ABW13" s="83"/>
      <c r="ABX13" s="83"/>
      <c r="ABY13" s="83"/>
      <c r="ABZ13" s="83"/>
      <c r="ACA13" s="83"/>
      <c r="ACB13" s="83"/>
      <c r="ACC13" s="83"/>
      <c r="ACD13" s="83"/>
      <c r="ACE13" s="83"/>
      <c r="ACF13" s="83"/>
      <c r="ACG13" s="83"/>
      <c r="ACH13" s="83"/>
      <c r="ACI13" s="83"/>
      <c r="ACJ13" s="83"/>
      <c r="ACK13" s="83"/>
      <c r="ACL13" s="83"/>
      <c r="ACM13" s="83"/>
      <c r="ACN13" s="83"/>
      <c r="ACO13" s="83"/>
      <c r="ACP13" s="83"/>
      <c r="ACQ13" s="83"/>
      <c r="ACR13" s="83"/>
      <c r="ACS13" s="83"/>
      <c r="ACT13" s="83"/>
      <c r="ACU13" s="83"/>
      <c r="ACV13" s="83"/>
      <c r="ACW13" s="83"/>
      <c r="ACX13" s="83"/>
      <c r="ACY13" s="83"/>
      <c r="ACZ13" s="83"/>
      <c r="ADA13" s="83"/>
      <c r="ADB13" s="83"/>
      <c r="ADC13" s="83"/>
      <c r="ADD13" s="83"/>
      <c r="ADE13" s="83"/>
      <c r="ADF13" s="83"/>
      <c r="ADG13" s="83"/>
      <c r="ADH13" s="83"/>
      <c r="ADI13" s="83"/>
      <c r="ADJ13" s="83"/>
      <c r="ADK13" s="83"/>
      <c r="ADL13" s="83"/>
      <c r="ADM13" s="83"/>
      <c r="ADN13" s="83"/>
      <c r="ADO13" s="83"/>
      <c r="ADP13" s="83"/>
      <c r="ADQ13" s="83"/>
      <c r="ADR13" s="83"/>
      <c r="ADS13" s="83"/>
      <c r="ADT13" s="83"/>
      <c r="ADU13" s="83"/>
      <c r="ADV13" s="83"/>
      <c r="ADW13" s="83"/>
      <c r="ADX13" s="83"/>
      <c r="ADY13" s="83"/>
      <c r="ADZ13" s="83"/>
      <c r="AEA13" s="83"/>
      <c r="AEB13" s="83"/>
      <c r="AEC13" s="83"/>
      <c r="AED13" s="83"/>
      <c r="AEE13" s="83"/>
      <c r="AEF13" s="83"/>
      <c r="AEG13" s="83"/>
      <c r="AEH13" s="83"/>
      <c r="AEI13" s="83"/>
      <c r="AEJ13" s="83"/>
      <c r="AEK13" s="83"/>
      <c r="AEL13" s="83"/>
      <c r="AEM13" s="83"/>
      <c r="AEN13" s="83"/>
      <c r="AEO13" s="83"/>
      <c r="AEP13" s="83"/>
      <c r="AEQ13" s="83"/>
      <c r="AER13" s="83"/>
      <c r="AES13" s="83"/>
      <c r="AET13" s="83"/>
      <c r="AEU13" s="83"/>
      <c r="AEV13" s="83"/>
      <c r="AEW13" s="83"/>
      <c r="AEX13" s="83"/>
      <c r="AEY13" s="83"/>
      <c r="AEZ13" s="83"/>
      <c r="AFA13" s="83"/>
      <c r="AFB13" s="83"/>
      <c r="AFC13" s="83"/>
      <c r="AFD13" s="83"/>
      <c r="AFE13" s="83"/>
      <c r="AFF13" s="83"/>
      <c r="AFG13" s="83"/>
      <c r="AFH13" s="83"/>
      <c r="AFI13" s="83"/>
      <c r="AFJ13" s="83"/>
      <c r="AFK13" s="83"/>
      <c r="AFL13" s="83"/>
      <c r="AFM13" s="83"/>
      <c r="AFN13" s="83"/>
      <c r="AFO13" s="83"/>
      <c r="AFP13" s="83"/>
      <c r="AFQ13" s="83"/>
      <c r="AFR13" s="83"/>
      <c r="AFS13" s="83"/>
      <c r="AFT13" s="83"/>
      <c r="AFU13" s="83"/>
      <c r="AFV13" s="83"/>
      <c r="AFW13" s="83"/>
      <c r="AFX13" s="83"/>
      <c r="AFY13" s="83"/>
      <c r="AFZ13" s="83"/>
      <c r="AGA13" s="83"/>
      <c r="AGB13" s="83"/>
      <c r="AGC13" s="83"/>
      <c r="AGD13" s="83"/>
      <c r="AGE13" s="83"/>
      <c r="AGF13" s="83"/>
      <c r="AGG13" s="83"/>
      <c r="AGH13" s="83"/>
      <c r="AGI13" s="83"/>
      <c r="AGJ13" s="83"/>
      <c r="AGK13" s="83"/>
      <c r="AGL13" s="83"/>
      <c r="AGM13" s="83"/>
      <c r="AGN13" s="83"/>
      <c r="AGO13" s="83"/>
      <c r="AGP13" s="83"/>
      <c r="AGQ13" s="83"/>
      <c r="AGR13" s="83"/>
      <c r="AGS13" s="83"/>
      <c r="AGT13" s="83"/>
      <c r="AGU13" s="83"/>
      <c r="AGV13" s="83"/>
      <c r="AGW13" s="83"/>
      <c r="AGX13" s="83"/>
      <c r="AGY13" s="83"/>
      <c r="AGZ13" s="83"/>
      <c r="AHA13" s="83"/>
      <c r="AHB13" s="83"/>
      <c r="AHC13" s="83"/>
      <c r="AHD13" s="83"/>
      <c r="AHE13" s="83"/>
      <c r="AHF13" s="83"/>
      <c r="AHG13" s="83"/>
      <c r="AHH13" s="83"/>
      <c r="AHI13" s="83"/>
      <c r="AHJ13" s="83"/>
      <c r="AHK13" s="83"/>
      <c r="AHL13" s="83"/>
      <c r="AHM13" s="83"/>
      <c r="AHN13" s="83"/>
      <c r="AHO13" s="83"/>
      <c r="AHP13" s="83"/>
      <c r="AHQ13" s="83"/>
      <c r="AHR13" s="83"/>
      <c r="AHS13" s="83"/>
      <c r="AHT13" s="83"/>
      <c r="AHU13" s="83"/>
      <c r="AHV13" s="83"/>
      <c r="AHW13" s="83"/>
      <c r="AHX13" s="83"/>
      <c r="AHY13" s="83"/>
      <c r="AHZ13" s="83"/>
      <c r="AIA13" s="83"/>
      <c r="AIB13" s="83"/>
      <c r="AIC13" s="83"/>
      <c r="AID13" s="83"/>
      <c r="AIE13" s="83"/>
      <c r="AIF13" s="83"/>
      <c r="AIG13" s="83"/>
      <c r="AIH13" s="83"/>
      <c r="AII13" s="83"/>
      <c r="AIJ13" s="83"/>
      <c r="AIK13" s="83"/>
      <c r="AIL13" s="83"/>
      <c r="AIM13" s="83"/>
      <c r="AIN13" s="83"/>
      <c r="AIO13" s="83"/>
      <c r="AIP13" s="83"/>
      <c r="AIQ13" s="83"/>
      <c r="AIR13" s="83"/>
      <c r="AIS13" s="83"/>
      <c r="AIT13" s="83"/>
      <c r="AIU13" s="83"/>
      <c r="AIV13" s="83"/>
      <c r="AIW13" s="83"/>
      <c r="AIX13" s="83"/>
      <c r="AIY13" s="83"/>
      <c r="AIZ13" s="83"/>
      <c r="AJA13" s="83"/>
      <c r="AJB13" s="83"/>
      <c r="AJC13" s="83"/>
      <c r="AJD13" s="83"/>
      <c r="AJE13" s="83"/>
      <c r="AJF13" s="83"/>
      <c r="AJG13" s="83"/>
      <c r="AJH13" s="83"/>
      <c r="AJI13" s="83"/>
      <c r="AJJ13" s="83"/>
      <c r="AJK13" s="83"/>
      <c r="AJL13" s="83"/>
      <c r="AJM13" s="83"/>
      <c r="AJN13" s="83"/>
      <c r="AJO13" s="83"/>
      <c r="AJP13" s="83"/>
      <c r="AJQ13" s="83"/>
      <c r="AJR13" s="83"/>
      <c r="AJS13" s="83"/>
      <c r="AJT13" s="83"/>
      <c r="AJU13" s="83"/>
      <c r="AJV13" s="83"/>
      <c r="AJW13" s="83"/>
      <c r="AJX13" s="83"/>
      <c r="AJY13" s="83"/>
      <c r="AJZ13" s="83"/>
      <c r="AKA13" s="83"/>
      <c r="AKB13" s="83"/>
      <c r="AKC13" s="83"/>
      <c r="AKD13" s="83"/>
      <c r="AKE13" s="83"/>
      <c r="AKF13" s="83"/>
      <c r="AKG13" s="83"/>
      <c r="AKH13" s="83"/>
      <c r="AKI13" s="83"/>
      <c r="AKJ13" s="83"/>
      <c r="AKK13" s="83"/>
      <c r="AKL13" s="83"/>
      <c r="AKM13" s="83"/>
      <c r="AKN13" s="83"/>
      <c r="AKO13" s="83"/>
      <c r="AKP13" s="83"/>
      <c r="AKQ13" s="83"/>
      <c r="AKR13" s="83"/>
      <c r="AKS13" s="83"/>
      <c r="AKT13" s="83"/>
      <c r="AKU13" s="83"/>
      <c r="AKV13" s="83"/>
      <c r="AKW13" s="83"/>
      <c r="AKX13" s="83"/>
      <c r="AKY13" s="83"/>
      <c r="AKZ13" s="83"/>
      <c r="ALA13" s="83"/>
      <c r="ALB13" s="83"/>
      <c r="ALC13" s="83"/>
      <c r="ALD13" s="83"/>
      <c r="ALE13" s="83"/>
      <c r="ALF13" s="83"/>
      <c r="ALG13" s="83"/>
      <c r="ALH13" s="83"/>
      <c r="ALI13" s="83"/>
      <c r="ALJ13" s="83"/>
      <c r="ALK13" s="83"/>
      <c r="ALL13" s="83"/>
      <c r="ALM13" s="83"/>
      <c r="ALN13" s="83"/>
      <c r="ALO13" s="83"/>
      <c r="ALP13" s="83"/>
      <c r="ALQ13" s="83"/>
      <c r="ALR13" s="83"/>
      <c r="ALS13" s="83"/>
      <c r="ALT13" s="83"/>
      <c r="ALU13" s="83"/>
      <c r="ALV13" s="83"/>
      <c r="ALW13" s="83"/>
      <c r="ALX13" s="83"/>
      <c r="ALY13" s="83"/>
      <c r="ALZ13" s="83"/>
      <c r="AMA13" s="83"/>
      <c r="AMB13" s="83"/>
      <c r="AMC13" s="83"/>
      <c r="AMD13" s="83"/>
      <c r="AME13" s="83"/>
      <c r="AMF13" s="83"/>
      <c r="AMG13" s="83"/>
      <c r="AMH13" s="83"/>
      <c r="AMI13" s="83"/>
      <c r="AMJ13" s="83"/>
      <c r="AMK13" s="83"/>
      <c r="AML13" s="83"/>
      <c r="AMM13" s="83"/>
      <c r="AMN13" s="83"/>
      <c r="AMO13" s="83"/>
      <c r="AMP13" s="83"/>
      <c r="AMQ13" s="83"/>
      <c r="AMR13" s="83"/>
      <c r="AMS13" s="83"/>
      <c r="AMT13" s="83"/>
      <c r="AMU13" s="83"/>
      <c r="AMV13" s="83"/>
      <c r="AMW13" s="83"/>
      <c r="AMX13" s="83"/>
      <c r="AMY13" s="83"/>
      <c r="AMZ13" s="83"/>
      <c r="ANA13" s="83"/>
      <c r="ANB13" s="83"/>
      <c r="ANC13" s="83"/>
      <c r="AND13" s="83"/>
      <c r="ANE13" s="83"/>
      <c r="ANF13" s="83"/>
      <c r="ANG13" s="83"/>
      <c r="ANH13" s="83"/>
      <c r="ANI13" s="83"/>
      <c r="ANJ13" s="83"/>
      <c r="ANK13" s="83"/>
      <c r="ANL13" s="83"/>
      <c r="ANM13" s="83"/>
      <c r="ANN13" s="83"/>
      <c r="ANO13" s="83"/>
      <c r="ANP13" s="83"/>
      <c r="ANQ13" s="83"/>
      <c r="ANR13" s="83"/>
      <c r="ANS13" s="83"/>
      <c r="ANT13" s="83"/>
      <c r="ANU13" s="83"/>
      <c r="ANV13" s="83"/>
      <c r="ANW13" s="83"/>
      <c r="ANX13" s="83"/>
      <c r="ANY13" s="83"/>
      <c r="ANZ13" s="83"/>
      <c r="AOA13" s="83"/>
      <c r="AOB13" s="83"/>
      <c r="AOC13" s="83"/>
      <c r="AOD13" s="83"/>
      <c r="AOE13" s="83"/>
      <c r="AOF13" s="83"/>
      <c r="AOG13" s="83"/>
      <c r="AOH13" s="83"/>
      <c r="AOI13" s="83"/>
      <c r="AOJ13" s="83"/>
      <c r="AOK13" s="83"/>
      <c r="AOL13" s="83"/>
      <c r="AOM13" s="83"/>
      <c r="AON13" s="83"/>
      <c r="AOO13" s="83"/>
      <c r="AOP13" s="83"/>
      <c r="AOQ13" s="83"/>
      <c r="AOR13" s="83"/>
      <c r="AOS13" s="83"/>
      <c r="AOT13" s="83"/>
      <c r="AOU13" s="83"/>
      <c r="AOV13" s="83"/>
      <c r="AOW13" s="83"/>
      <c r="AOX13" s="83"/>
      <c r="AOY13" s="83"/>
      <c r="AOZ13" s="83"/>
      <c r="APA13" s="83"/>
      <c r="APB13" s="83"/>
      <c r="APC13" s="83"/>
      <c r="APD13" s="83"/>
      <c r="APE13" s="83"/>
      <c r="APF13" s="83"/>
      <c r="APG13" s="83"/>
      <c r="APH13" s="83"/>
      <c r="API13" s="83"/>
      <c r="APJ13" s="83"/>
      <c r="APK13" s="83"/>
      <c r="APL13" s="83"/>
      <c r="APM13" s="83"/>
      <c r="APN13" s="83"/>
      <c r="APO13" s="83"/>
      <c r="APP13" s="83"/>
      <c r="APQ13" s="83"/>
      <c r="APR13" s="83"/>
      <c r="APS13" s="83"/>
      <c r="APT13" s="83"/>
      <c r="APU13" s="83"/>
      <c r="APV13" s="83"/>
      <c r="APW13" s="83"/>
      <c r="APX13" s="83"/>
      <c r="APY13" s="83"/>
      <c r="APZ13" s="83"/>
      <c r="AQA13" s="83"/>
      <c r="AQB13" s="83"/>
      <c r="AQC13" s="83"/>
      <c r="AQD13" s="83"/>
      <c r="AQE13" s="83"/>
      <c r="AQF13" s="83"/>
      <c r="AQG13" s="83"/>
      <c r="AQH13" s="83"/>
      <c r="AQI13" s="83"/>
      <c r="AQJ13" s="83"/>
      <c r="AQK13" s="83"/>
      <c r="AQL13" s="83"/>
      <c r="AQM13" s="83"/>
      <c r="AQN13" s="83"/>
      <c r="AQO13" s="83"/>
      <c r="AQP13" s="83"/>
      <c r="AQQ13" s="83"/>
      <c r="AQR13" s="83"/>
      <c r="AQS13" s="83"/>
      <c r="AQT13" s="83"/>
      <c r="AQU13" s="83"/>
      <c r="AQV13" s="83"/>
      <c r="AQW13" s="83"/>
      <c r="AQX13" s="83"/>
      <c r="AQY13" s="83"/>
      <c r="AQZ13" s="83"/>
      <c r="ARA13" s="83"/>
      <c r="ARB13" s="83"/>
      <c r="ARC13" s="83"/>
      <c r="ARD13" s="83"/>
      <c r="ARE13" s="83"/>
      <c r="ARF13" s="83"/>
      <c r="ARG13" s="83"/>
      <c r="ARH13" s="83"/>
      <c r="ARI13" s="83"/>
      <c r="ARJ13" s="83"/>
      <c r="ARK13" s="83"/>
      <c r="ARL13" s="83"/>
      <c r="ARM13" s="83"/>
      <c r="ARN13" s="83"/>
      <c r="ARO13" s="83"/>
      <c r="ARP13" s="83"/>
      <c r="ARQ13" s="83"/>
      <c r="ARR13" s="83"/>
      <c r="ARS13" s="83"/>
      <c r="ART13" s="83"/>
      <c r="ARU13" s="83"/>
      <c r="ARV13" s="83"/>
      <c r="ARW13" s="83"/>
      <c r="ARX13" s="83"/>
      <c r="ARY13" s="83"/>
      <c r="ARZ13" s="83"/>
      <c r="ASA13" s="83"/>
      <c r="ASB13" s="83"/>
      <c r="ASC13" s="83"/>
      <c r="ASD13" s="83"/>
      <c r="ASE13" s="83"/>
      <c r="ASF13" s="83"/>
      <c r="ASG13" s="83"/>
      <c r="ASH13" s="83"/>
      <c r="ASI13" s="83"/>
      <c r="ASJ13" s="83"/>
      <c r="ASK13" s="83"/>
      <c r="ASL13" s="83"/>
      <c r="ASM13" s="83"/>
      <c r="ASN13" s="83"/>
      <c r="ASO13" s="83"/>
      <c r="ASP13" s="83"/>
      <c r="ASQ13" s="83"/>
      <c r="ASR13" s="83"/>
      <c r="ASS13" s="83"/>
      <c r="AST13" s="83"/>
      <c r="ASU13" s="83"/>
      <c r="ASV13" s="83"/>
      <c r="ASW13" s="83"/>
      <c r="ASX13" s="83"/>
      <c r="ASY13" s="83"/>
      <c r="ASZ13" s="83"/>
      <c r="ATA13" s="83"/>
      <c r="ATB13" s="83"/>
      <c r="ATC13" s="83"/>
      <c r="ATD13" s="83"/>
      <c r="ATE13" s="83"/>
      <c r="ATF13" s="83"/>
      <c r="ATG13" s="83"/>
      <c r="ATH13" s="83"/>
      <c r="ATI13" s="83"/>
      <c r="ATJ13" s="83"/>
      <c r="ATK13" s="83"/>
      <c r="ATL13" s="83"/>
      <c r="ATM13" s="83"/>
      <c r="ATN13" s="83"/>
      <c r="ATO13" s="83"/>
      <c r="ATP13" s="83"/>
      <c r="ATQ13" s="83"/>
      <c r="ATR13" s="83"/>
      <c r="ATS13" s="83"/>
      <c r="ATT13" s="83"/>
      <c r="ATU13" s="83"/>
      <c r="ATV13" s="83"/>
      <c r="ATW13" s="83"/>
      <c r="ATX13" s="83"/>
      <c r="ATY13" s="83"/>
      <c r="ATZ13" s="83"/>
      <c r="AUA13" s="83"/>
      <c r="AUB13" s="83"/>
      <c r="AUC13" s="83"/>
      <c r="AUD13" s="83"/>
      <c r="AUE13" s="83"/>
      <c r="AUF13" s="83"/>
      <c r="AUG13" s="83"/>
      <c r="AUH13" s="83"/>
      <c r="AUI13" s="83"/>
      <c r="AUJ13" s="83"/>
      <c r="AUK13" s="83"/>
      <c r="AUL13" s="83"/>
      <c r="AUM13" s="83"/>
      <c r="AUN13" s="83"/>
      <c r="AUO13" s="83"/>
      <c r="AUP13" s="83"/>
      <c r="AUQ13" s="83"/>
      <c r="AUR13" s="83"/>
      <c r="AUS13" s="83"/>
      <c r="AUT13" s="83"/>
      <c r="AUU13" s="83"/>
      <c r="AUV13" s="83"/>
      <c r="AUW13" s="83"/>
      <c r="AUX13" s="83"/>
      <c r="AUY13" s="83"/>
      <c r="AUZ13" s="83"/>
      <c r="AVA13" s="83"/>
      <c r="AVB13" s="83"/>
      <c r="AVC13" s="83"/>
      <c r="AVD13" s="83"/>
      <c r="AVE13" s="83"/>
      <c r="AVF13" s="83"/>
      <c r="AVG13" s="83"/>
      <c r="AVH13" s="83"/>
      <c r="AVI13" s="83"/>
      <c r="AVJ13" s="83"/>
      <c r="AVK13" s="83"/>
      <c r="AVL13" s="83"/>
      <c r="AVM13" s="83"/>
      <c r="AVN13" s="83"/>
      <c r="AVO13" s="83"/>
      <c r="AVP13" s="83"/>
      <c r="AVQ13" s="83"/>
      <c r="AVR13" s="83"/>
      <c r="AVS13" s="83"/>
      <c r="AVT13" s="83"/>
      <c r="AVU13" s="83"/>
      <c r="AVV13" s="83"/>
      <c r="AVW13" s="83"/>
      <c r="AVX13" s="83"/>
      <c r="AVY13" s="83"/>
      <c r="AVZ13" s="83"/>
      <c r="AWA13" s="83"/>
      <c r="AWB13" s="83"/>
      <c r="AWC13" s="83"/>
      <c r="AWD13" s="83"/>
      <c r="AWE13" s="83"/>
      <c r="AWF13" s="83"/>
      <c r="AWG13" s="83"/>
      <c r="AWH13" s="83"/>
      <c r="AWI13" s="83"/>
      <c r="AWJ13" s="83"/>
      <c r="AWK13" s="83"/>
      <c r="AWL13" s="83"/>
      <c r="AWM13" s="83"/>
      <c r="AWN13" s="83"/>
      <c r="AWO13" s="83"/>
      <c r="AWP13" s="83"/>
      <c r="AWQ13" s="83"/>
      <c r="AWR13" s="83"/>
      <c r="AWS13" s="83"/>
      <c r="AWT13" s="83"/>
      <c r="AWU13" s="83"/>
      <c r="AWV13" s="83"/>
      <c r="AWW13" s="83"/>
      <c r="AWX13" s="83"/>
      <c r="AWY13" s="83"/>
      <c r="AWZ13" s="83"/>
      <c r="AXA13" s="83"/>
      <c r="AXB13" s="83"/>
      <c r="AXC13" s="83"/>
      <c r="AXD13" s="83"/>
      <c r="AXE13" s="83"/>
      <c r="AXF13" s="83"/>
      <c r="AXG13" s="83"/>
      <c r="AXH13" s="83"/>
      <c r="AXI13" s="83"/>
      <c r="AXJ13" s="83"/>
      <c r="AXK13" s="83"/>
      <c r="AXL13" s="83"/>
      <c r="AXM13" s="83"/>
      <c r="AXN13" s="83"/>
      <c r="AXO13" s="83"/>
      <c r="AXP13" s="83"/>
      <c r="AXQ13" s="83"/>
      <c r="AXR13" s="83"/>
      <c r="AXS13" s="83"/>
      <c r="AXT13" s="83"/>
      <c r="AXU13" s="83"/>
      <c r="AXV13" s="83"/>
      <c r="AXW13" s="83"/>
      <c r="AXX13" s="83"/>
      <c r="AXY13" s="83"/>
      <c r="AXZ13" s="83"/>
      <c r="AYA13" s="83"/>
      <c r="AYB13" s="83"/>
      <c r="AYC13" s="83"/>
      <c r="AYD13" s="83"/>
      <c r="AYE13" s="83"/>
      <c r="AYF13" s="83"/>
      <c r="AYG13" s="83"/>
      <c r="AYH13" s="83"/>
      <c r="AYI13" s="83"/>
      <c r="AYJ13" s="83"/>
      <c r="AYK13" s="83"/>
      <c r="AYL13" s="83"/>
      <c r="AYM13" s="83"/>
      <c r="AYN13" s="83"/>
      <c r="AYO13" s="83"/>
      <c r="AYP13" s="83"/>
      <c r="AYQ13" s="83"/>
      <c r="AYR13" s="83"/>
      <c r="AYS13" s="83"/>
      <c r="AYT13" s="83"/>
      <c r="AYU13" s="83"/>
      <c r="AYV13" s="83"/>
      <c r="AYW13" s="83"/>
      <c r="AYX13" s="83"/>
      <c r="AYY13" s="83"/>
      <c r="AYZ13" s="83"/>
      <c r="AZA13" s="83"/>
      <c r="AZB13" s="83"/>
      <c r="AZC13" s="83"/>
      <c r="AZD13" s="83"/>
      <c r="AZE13" s="83"/>
      <c r="AZF13" s="83"/>
      <c r="AZG13" s="83"/>
      <c r="AZH13" s="83"/>
      <c r="AZI13" s="83"/>
      <c r="AZJ13" s="83"/>
      <c r="AZK13" s="83"/>
      <c r="AZL13" s="83"/>
      <c r="AZM13" s="83"/>
      <c r="AZN13" s="83"/>
      <c r="AZO13" s="83"/>
      <c r="AZP13" s="83"/>
      <c r="AZQ13" s="83"/>
      <c r="AZR13" s="83"/>
      <c r="AZS13" s="83"/>
      <c r="AZT13" s="83"/>
      <c r="AZU13" s="83"/>
      <c r="AZV13" s="83"/>
      <c r="AZW13" s="83"/>
      <c r="AZX13" s="83"/>
      <c r="AZY13" s="83"/>
      <c r="AZZ13" s="83"/>
      <c r="BAA13" s="83"/>
      <c r="BAB13" s="83"/>
      <c r="BAC13" s="83"/>
      <c r="BAD13" s="83"/>
      <c r="BAE13" s="83"/>
      <c r="BAF13" s="83"/>
      <c r="BAG13" s="83"/>
      <c r="BAH13" s="83"/>
      <c r="BAI13" s="83"/>
      <c r="BAJ13" s="83"/>
      <c r="BAK13" s="83"/>
      <c r="BAL13" s="83"/>
      <c r="BAM13" s="83"/>
      <c r="BAN13" s="83"/>
      <c r="BAO13" s="83"/>
      <c r="BAP13" s="83"/>
      <c r="BAQ13" s="83"/>
      <c r="BAR13" s="83"/>
      <c r="BAS13" s="83"/>
      <c r="BAT13" s="83"/>
      <c r="BAU13" s="83"/>
      <c r="BAV13" s="83"/>
      <c r="BAW13" s="83"/>
      <c r="BAX13" s="83"/>
      <c r="BAY13" s="83"/>
      <c r="BAZ13" s="83"/>
      <c r="BBA13" s="83"/>
      <c r="BBB13" s="83"/>
      <c r="BBC13" s="83"/>
      <c r="BBD13" s="83"/>
      <c r="BBE13" s="83"/>
      <c r="BBF13" s="83"/>
      <c r="BBG13" s="83"/>
      <c r="BBH13" s="83"/>
      <c r="BBI13" s="83"/>
      <c r="BBJ13" s="83"/>
      <c r="BBK13" s="83"/>
      <c r="BBL13" s="83"/>
      <c r="BBM13" s="83"/>
      <c r="BBN13" s="83"/>
      <c r="BBO13" s="83"/>
      <c r="BBP13" s="83"/>
      <c r="BBQ13" s="83"/>
      <c r="BBR13" s="83"/>
      <c r="BBS13" s="83"/>
      <c r="BBT13" s="83"/>
      <c r="BBU13" s="83"/>
      <c r="BBV13" s="83"/>
      <c r="BBW13" s="83"/>
      <c r="BBX13" s="83"/>
      <c r="BBY13" s="83"/>
      <c r="BBZ13" s="83"/>
      <c r="BCA13" s="83"/>
      <c r="BCB13" s="83"/>
      <c r="BCC13" s="83"/>
      <c r="BCD13" s="83"/>
      <c r="BCE13" s="83"/>
      <c r="BCF13" s="83"/>
      <c r="BCG13" s="83"/>
      <c r="BCH13" s="83"/>
      <c r="BCI13" s="83"/>
      <c r="BCJ13" s="83"/>
      <c r="BCK13" s="83"/>
      <c r="BCL13" s="83"/>
      <c r="BCM13" s="83"/>
      <c r="BCN13" s="83"/>
      <c r="BCO13" s="83"/>
      <c r="BCP13" s="83"/>
      <c r="BCQ13" s="83"/>
      <c r="BCR13" s="83"/>
      <c r="BCS13" s="83"/>
      <c r="BCT13" s="83"/>
      <c r="BCU13" s="83"/>
      <c r="BCV13" s="83"/>
      <c r="BCW13" s="83"/>
      <c r="BCX13" s="83"/>
      <c r="BCY13" s="83"/>
      <c r="BCZ13" s="83"/>
      <c r="BDA13" s="83"/>
      <c r="BDB13" s="83"/>
      <c r="BDC13" s="83"/>
      <c r="BDD13" s="83"/>
      <c r="BDE13" s="83"/>
      <c r="BDF13" s="83"/>
      <c r="BDG13" s="83"/>
      <c r="BDH13" s="83"/>
      <c r="BDI13" s="83"/>
      <c r="BDJ13" s="83"/>
      <c r="BDK13" s="83"/>
      <c r="BDL13" s="83"/>
      <c r="BDM13" s="83"/>
      <c r="BDN13" s="83"/>
      <c r="BDO13" s="83"/>
      <c r="BDP13" s="83"/>
      <c r="BDQ13" s="83"/>
      <c r="BDR13" s="83"/>
      <c r="BDS13" s="83"/>
      <c r="BDT13" s="83"/>
      <c r="BDU13" s="83"/>
      <c r="BDV13" s="83"/>
      <c r="BDW13" s="83"/>
      <c r="BDX13" s="83"/>
      <c r="BDY13" s="83"/>
      <c r="BDZ13" s="83"/>
      <c r="BEA13" s="83"/>
      <c r="BEB13" s="83"/>
      <c r="BEC13" s="83"/>
      <c r="BED13" s="83"/>
      <c r="BEE13" s="83"/>
      <c r="BEF13" s="83"/>
      <c r="BEG13" s="83"/>
      <c r="BEH13" s="83"/>
      <c r="BEI13" s="83"/>
      <c r="BEJ13" s="83"/>
      <c r="BEK13" s="83"/>
      <c r="BEL13" s="83"/>
      <c r="BEM13" s="83"/>
      <c r="BEN13" s="83"/>
      <c r="BEO13" s="83"/>
      <c r="BEP13" s="83"/>
      <c r="BEQ13" s="83"/>
      <c r="BER13" s="83"/>
      <c r="BES13" s="83"/>
      <c r="BET13" s="83"/>
      <c r="BEU13" s="83"/>
      <c r="BEV13" s="83"/>
      <c r="BEW13" s="83"/>
      <c r="BEX13" s="83"/>
      <c r="BEY13" s="83"/>
      <c r="BEZ13" s="83"/>
      <c r="BFA13" s="83"/>
      <c r="BFB13" s="83"/>
      <c r="BFC13" s="83"/>
      <c r="BFD13" s="83"/>
      <c r="BFE13" s="83"/>
      <c r="BFF13" s="83"/>
      <c r="BFG13" s="83"/>
      <c r="BFH13" s="83"/>
      <c r="BFI13" s="83"/>
      <c r="BFJ13" s="83"/>
      <c r="BFK13" s="83"/>
      <c r="BFL13" s="83"/>
      <c r="BFM13" s="83"/>
      <c r="BFN13" s="83"/>
      <c r="BFO13" s="83"/>
      <c r="BFP13" s="83"/>
      <c r="BFQ13" s="83"/>
      <c r="BFR13" s="83"/>
      <c r="BFS13" s="83"/>
      <c r="BFT13" s="83"/>
      <c r="BFU13" s="83"/>
      <c r="BFV13" s="83"/>
      <c r="BFW13" s="83"/>
      <c r="BFX13" s="83"/>
      <c r="BFY13" s="83"/>
      <c r="BFZ13" s="83"/>
      <c r="BGA13" s="83"/>
      <c r="BGB13" s="83"/>
      <c r="BGC13" s="83"/>
      <c r="BGD13" s="83"/>
      <c r="BGE13" s="83"/>
      <c r="BGF13" s="83"/>
      <c r="BGG13" s="83"/>
      <c r="BGH13" s="83"/>
      <c r="BGI13" s="83"/>
      <c r="BGJ13" s="83"/>
      <c r="BGK13" s="83"/>
      <c r="BGL13" s="83"/>
      <c r="BGM13" s="83"/>
      <c r="BGN13" s="83"/>
      <c r="BGO13" s="83"/>
      <c r="BGP13" s="83"/>
      <c r="BGQ13" s="83"/>
      <c r="BGR13" s="83"/>
      <c r="BGS13" s="83"/>
      <c r="BGT13" s="83"/>
      <c r="BGU13" s="83"/>
      <c r="BGV13" s="83"/>
      <c r="BGW13" s="83"/>
      <c r="BGX13" s="83"/>
      <c r="BGY13" s="83"/>
      <c r="BGZ13" s="83"/>
      <c r="BHA13" s="83"/>
      <c r="BHB13" s="83"/>
      <c r="BHC13" s="83"/>
      <c r="BHD13" s="83"/>
      <c r="BHE13" s="83"/>
      <c r="BHF13" s="83"/>
      <c r="BHG13" s="83"/>
      <c r="BHH13" s="83"/>
      <c r="BHI13" s="83"/>
      <c r="BHJ13" s="83"/>
      <c r="BHK13" s="83"/>
      <c r="BHL13" s="83"/>
      <c r="BHM13" s="83"/>
      <c r="BHN13" s="83"/>
      <c r="BHO13" s="83"/>
      <c r="BHP13" s="83"/>
      <c r="BHQ13" s="83"/>
      <c r="BHR13" s="83"/>
      <c r="BHS13" s="83"/>
      <c r="BHT13" s="83"/>
      <c r="BHU13" s="83"/>
      <c r="BHV13" s="83"/>
      <c r="BHW13" s="83"/>
      <c r="BHX13" s="83"/>
      <c r="BHY13" s="83"/>
      <c r="BHZ13" s="83"/>
      <c r="BIA13" s="83"/>
      <c r="BIB13" s="83"/>
      <c r="BIC13" s="83"/>
      <c r="BID13" s="83"/>
      <c r="BIE13" s="83"/>
      <c r="BIF13" s="83"/>
      <c r="BIG13" s="83"/>
      <c r="BIH13" s="83"/>
      <c r="BII13" s="83"/>
      <c r="BIJ13" s="83"/>
      <c r="BIK13" s="83"/>
      <c r="BIL13" s="83"/>
      <c r="BIM13" s="83"/>
      <c r="BIN13" s="83"/>
      <c r="BIO13" s="83"/>
      <c r="BIP13" s="83"/>
      <c r="BIQ13" s="83"/>
      <c r="BIR13" s="83"/>
      <c r="BIS13" s="83"/>
      <c r="BIT13" s="83"/>
      <c r="BIU13" s="83"/>
      <c r="BIV13" s="83"/>
      <c r="BIW13" s="83"/>
      <c r="BIX13" s="83"/>
      <c r="BIY13" s="83"/>
      <c r="BIZ13" s="83"/>
      <c r="BJA13" s="83"/>
      <c r="BJB13" s="83"/>
      <c r="BJC13" s="83"/>
      <c r="BJD13" s="83"/>
      <c r="BJE13" s="83"/>
      <c r="BJF13" s="83"/>
      <c r="BJG13" s="83"/>
      <c r="BJH13" s="83"/>
      <c r="BJI13" s="83"/>
      <c r="BJJ13" s="83"/>
      <c r="BJK13" s="83"/>
      <c r="BJL13" s="83"/>
      <c r="BJM13" s="83"/>
      <c r="BJN13" s="83"/>
      <c r="BJO13" s="83"/>
      <c r="BJP13" s="83"/>
      <c r="BJQ13" s="83"/>
      <c r="BJR13" s="83"/>
      <c r="BJS13" s="83"/>
      <c r="BJT13" s="83"/>
      <c r="BJU13" s="83"/>
      <c r="BJV13" s="83"/>
      <c r="BJW13" s="83"/>
      <c r="BJX13" s="83"/>
      <c r="BJY13" s="83"/>
      <c r="BJZ13" s="83"/>
      <c r="BKA13" s="83"/>
      <c r="BKB13" s="83"/>
      <c r="BKC13" s="83"/>
      <c r="BKD13" s="83"/>
      <c r="BKE13" s="83"/>
      <c r="BKF13" s="83"/>
      <c r="BKG13" s="83"/>
      <c r="BKH13" s="83"/>
      <c r="BKI13" s="83"/>
      <c r="BKJ13" s="83"/>
      <c r="BKK13" s="83"/>
      <c r="BKL13" s="83"/>
      <c r="BKM13" s="83"/>
      <c r="BKN13" s="83"/>
      <c r="BKO13" s="83"/>
      <c r="BKP13" s="83"/>
      <c r="BKQ13" s="83"/>
      <c r="BKR13" s="83"/>
      <c r="BKS13" s="83"/>
      <c r="BKT13" s="83"/>
      <c r="BKU13" s="83"/>
      <c r="BKV13" s="83"/>
      <c r="BKW13" s="83"/>
      <c r="BKX13" s="83"/>
      <c r="BKY13" s="83"/>
      <c r="BKZ13" s="83"/>
      <c r="BLA13" s="83"/>
      <c r="BLB13" s="83"/>
      <c r="BLC13" s="83"/>
      <c r="BLD13" s="83"/>
      <c r="BLE13" s="83"/>
      <c r="BLF13" s="83"/>
      <c r="BLG13" s="83"/>
      <c r="BLH13" s="83"/>
      <c r="BLI13" s="83"/>
      <c r="BLJ13" s="83"/>
      <c r="BLK13" s="83"/>
      <c r="BLL13" s="83"/>
      <c r="BLM13" s="83"/>
      <c r="BLN13" s="83"/>
      <c r="BLO13" s="83"/>
      <c r="BLP13" s="83"/>
      <c r="BLQ13" s="83"/>
      <c r="BLR13" s="83"/>
      <c r="BLS13" s="83"/>
      <c r="BLT13" s="83"/>
      <c r="BLU13" s="83"/>
      <c r="BLV13" s="83"/>
      <c r="BLW13" s="83"/>
      <c r="BLX13" s="83"/>
      <c r="BLY13" s="83"/>
      <c r="BLZ13" s="83"/>
      <c r="BMA13" s="83"/>
      <c r="BMB13" s="83"/>
      <c r="BMC13" s="83"/>
      <c r="BMD13" s="83"/>
      <c r="BME13" s="83"/>
      <c r="BMF13" s="83"/>
      <c r="BMG13" s="83"/>
      <c r="BMH13" s="83"/>
      <c r="BMI13" s="83"/>
      <c r="BMJ13" s="83"/>
      <c r="BMK13" s="83"/>
      <c r="BML13" s="83"/>
      <c r="BMM13" s="83"/>
      <c r="BMN13" s="83"/>
      <c r="BMO13" s="83"/>
      <c r="BMP13" s="83"/>
      <c r="BMQ13" s="83"/>
      <c r="BMR13" s="83"/>
      <c r="BMS13" s="83"/>
      <c r="BMT13" s="83"/>
      <c r="BMU13" s="83"/>
      <c r="BMV13" s="83"/>
      <c r="BMW13" s="83"/>
      <c r="BMX13" s="83"/>
      <c r="BMY13" s="83"/>
      <c r="BMZ13" s="83"/>
      <c r="BNA13" s="83"/>
      <c r="BNB13" s="83"/>
      <c r="BNC13" s="83"/>
      <c r="BND13" s="83"/>
      <c r="BNE13" s="83"/>
      <c r="BNF13" s="83"/>
      <c r="BNG13" s="83"/>
      <c r="BNH13" s="83"/>
      <c r="BNI13" s="83"/>
      <c r="BNJ13" s="83"/>
      <c r="BNK13" s="83"/>
      <c r="BNL13" s="83"/>
      <c r="BNM13" s="83"/>
      <c r="BNN13" s="83"/>
      <c r="BNO13" s="83"/>
      <c r="BNP13" s="83"/>
      <c r="BNQ13" s="83"/>
      <c r="BNR13" s="83"/>
      <c r="BNS13" s="83"/>
      <c r="BNT13" s="83"/>
      <c r="BNU13" s="83"/>
      <c r="BNV13" s="83"/>
      <c r="BNW13" s="83"/>
      <c r="BNX13" s="83"/>
      <c r="BNY13" s="83"/>
      <c r="BNZ13" s="83"/>
      <c r="BOA13" s="83"/>
      <c r="BOB13" s="83"/>
      <c r="BOC13" s="83"/>
      <c r="BOD13" s="83"/>
      <c r="BOE13" s="83"/>
      <c r="BOF13" s="83"/>
      <c r="BOG13" s="83"/>
      <c r="BOH13" s="83"/>
      <c r="BOI13" s="83"/>
      <c r="BOJ13" s="83"/>
      <c r="BOK13" s="83"/>
      <c r="BOL13" s="83"/>
      <c r="BOM13" s="83"/>
      <c r="BON13" s="83"/>
      <c r="BOO13" s="83"/>
      <c r="BOP13" s="83"/>
      <c r="BOQ13" s="83"/>
      <c r="BOR13" s="83"/>
      <c r="BOS13" s="83"/>
      <c r="BOT13" s="83"/>
      <c r="BOU13" s="83"/>
      <c r="BOV13" s="83"/>
      <c r="BOW13" s="83"/>
      <c r="BOX13" s="83"/>
      <c r="BOY13" s="83"/>
      <c r="BOZ13" s="83"/>
      <c r="BPA13" s="83"/>
      <c r="BPB13" s="83"/>
      <c r="BPC13" s="83"/>
      <c r="BPD13" s="83"/>
      <c r="BPE13" s="83"/>
      <c r="BPF13" s="83"/>
      <c r="BPG13" s="83"/>
      <c r="BPH13" s="83"/>
      <c r="BPI13" s="83"/>
      <c r="BPJ13" s="83"/>
      <c r="BPK13" s="83"/>
      <c r="BPL13" s="83"/>
      <c r="BPM13" s="83"/>
      <c r="BPN13" s="83"/>
      <c r="BPO13" s="83"/>
      <c r="BPP13" s="83"/>
      <c r="BPQ13" s="83"/>
      <c r="BPR13" s="83"/>
      <c r="BPS13" s="83"/>
      <c r="BPT13" s="83"/>
      <c r="BPU13" s="83"/>
      <c r="BPV13" s="83"/>
      <c r="BPW13" s="83"/>
      <c r="BPX13" s="83"/>
      <c r="BPY13" s="83"/>
      <c r="BPZ13" s="83"/>
      <c r="BQA13" s="83"/>
      <c r="BQB13" s="83"/>
      <c r="BQC13" s="83"/>
      <c r="BQD13" s="83"/>
      <c r="BQE13" s="83"/>
      <c r="BQF13" s="83"/>
      <c r="BQG13" s="83"/>
      <c r="BQH13" s="83"/>
      <c r="BQI13" s="83"/>
      <c r="BQJ13" s="83"/>
      <c r="BQK13" s="83"/>
      <c r="BQL13" s="83"/>
      <c r="BQM13" s="83"/>
      <c r="BQN13" s="83"/>
      <c r="BQO13" s="83"/>
      <c r="BQP13" s="83"/>
      <c r="BQQ13" s="83"/>
      <c r="BQR13" s="83"/>
      <c r="BQS13" s="83"/>
      <c r="BQT13" s="83"/>
      <c r="BQU13" s="83"/>
      <c r="BQV13" s="83"/>
      <c r="BQW13" s="83"/>
      <c r="BQX13" s="83"/>
      <c r="BQY13" s="83"/>
      <c r="BQZ13" s="83"/>
      <c r="BRA13" s="83"/>
      <c r="BRB13" s="83"/>
      <c r="BRC13" s="83"/>
      <c r="BRD13" s="83"/>
      <c r="BRE13" s="83"/>
      <c r="BRF13" s="83"/>
      <c r="BRG13" s="83"/>
      <c r="BRH13" s="83"/>
      <c r="BRI13" s="83"/>
      <c r="BRJ13" s="83"/>
      <c r="BRK13" s="83"/>
      <c r="BRL13" s="83"/>
      <c r="BRM13" s="83"/>
      <c r="BRN13" s="83"/>
      <c r="BRO13" s="83"/>
      <c r="BRP13" s="83"/>
      <c r="BRQ13" s="83"/>
      <c r="BRR13" s="83"/>
      <c r="BRS13" s="83"/>
      <c r="BRT13" s="83"/>
      <c r="BRU13" s="83"/>
      <c r="BRV13" s="83"/>
      <c r="BRW13" s="83"/>
      <c r="BRX13" s="83"/>
      <c r="BRY13" s="83"/>
      <c r="BRZ13" s="83"/>
      <c r="BSA13" s="83"/>
      <c r="BSB13" s="83"/>
      <c r="BSC13" s="83"/>
      <c r="BSD13" s="83"/>
      <c r="BSE13" s="83"/>
      <c r="BSF13" s="83"/>
      <c r="BSG13" s="83"/>
      <c r="BSH13" s="83"/>
      <c r="BSI13" s="83"/>
      <c r="BSJ13" s="83"/>
      <c r="BSK13" s="83"/>
      <c r="BSL13" s="83"/>
      <c r="BSM13" s="83"/>
      <c r="BSN13" s="83"/>
      <c r="BSO13" s="83"/>
      <c r="BSP13" s="83"/>
      <c r="BSQ13" s="83"/>
      <c r="BSR13" s="83"/>
      <c r="BSS13" s="83"/>
      <c r="BST13" s="83"/>
      <c r="BSU13" s="83"/>
      <c r="BSV13" s="83"/>
      <c r="BSW13" s="83"/>
      <c r="BSX13" s="83"/>
      <c r="BSY13" s="83"/>
      <c r="BSZ13" s="83"/>
      <c r="BTA13" s="83"/>
      <c r="BTB13" s="83"/>
      <c r="BTC13" s="83"/>
      <c r="BTD13" s="83"/>
      <c r="BTE13" s="83"/>
      <c r="BTF13" s="83"/>
      <c r="BTG13" s="83"/>
      <c r="BTH13" s="83"/>
      <c r="BTI13" s="83"/>
      <c r="BTJ13" s="83"/>
      <c r="BTK13" s="83"/>
      <c r="BTL13" s="83"/>
      <c r="BTM13" s="83"/>
      <c r="BTN13" s="83"/>
      <c r="BTO13" s="83"/>
      <c r="BTP13" s="83"/>
      <c r="BTQ13" s="83"/>
      <c r="BTR13" s="83"/>
      <c r="BTS13" s="83"/>
      <c r="BTT13" s="83"/>
      <c r="BTU13" s="83"/>
      <c r="BTV13" s="83"/>
      <c r="BTW13" s="83"/>
      <c r="BTX13" s="83"/>
      <c r="BTY13" s="83"/>
      <c r="BTZ13" s="83"/>
      <c r="BUA13" s="83"/>
      <c r="BUB13" s="83"/>
      <c r="BUC13" s="83"/>
      <c r="BUD13" s="83"/>
      <c r="BUE13" s="83"/>
      <c r="BUF13" s="83"/>
      <c r="BUG13" s="83"/>
      <c r="BUH13" s="83"/>
      <c r="BUI13" s="83"/>
      <c r="BUJ13" s="83"/>
      <c r="BUK13" s="83"/>
      <c r="BUL13" s="83"/>
      <c r="BUM13" s="83"/>
      <c r="BUN13" s="83"/>
      <c r="BUO13" s="83"/>
      <c r="BUP13" s="83"/>
      <c r="BUQ13" s="83"/>
      <c r="BUR13" s="83"/>
      <c r="BUS13" s="83"/>
      <c r="BUT13" s="83"/>
      <c r="BUU13" s="83"/>
      <c r="BUV13" s="83"/>
      <c r="BUW13" s="83"/>
      <c r="BUX13" s="83"/>
      <c r="BUY13" s="83"/>
      <c r="BUZ13" s="83"/>
      <c r="BVA13" s="83"/>
      <c r="BVB13" s="83"/>
      <c r="BVC13" s="83"/>
      <c r="BVD13" s="83"/>
      <c r="BVE13" s="83"/>
      <c r="BVF13" s="83"/>
      <c r="BVG13" s="83"/>
      <c r="BVH13" s="83"/>
      <c r="BVI13" s="83"/>
      <c r="BVJ13" s="83"/>
      <c r="BVK13" s="83"/>
      <c r="BVL13" s="83"/>
      <c r="BVM13" s="83"/>
      <c r="BVN13" s="83"/>
      <c r="BVO13" s="83"/>
      <c r="BVP13" s="83"/>
      <c r="BVQ13" s="83"/>
      <c r="BVR13" s="83"/>
      <c r="BVS13" s="83"/>
      <c r="BVT13" s="83"/>
      <c r="BVU13" s="83"/>
      <c r="BVV13" s="83"/>
      <c r="BVW13" s="83"/>
      <c r="BVX13" s="83"/>
      <c r="BVY13" s="83"/>
      <c r="BVZ13" s="83"/>
      <c r="BWA13" s="83"/>
      <c r="BWB13" s="83"/>
      <c r="BWC13" s="83"/>
      <c r="BWD13" s="83"/>
      <c r="BWE13" s="83"/>
      <c r="BWF13" s="83"/>
      <c r="BWG13" s="83"/>
      <c r="BWH13" s="83"/>
      <c r="BWI13" s="83"/>
      <c r="BWJ13" s="83"/>
      <c r="BWK13" s="83"/>
      <c r="BWL13" s="83"/>
      <c r="BWM13" s="83"/>
      <c r="BWN13" s="83"/>
      <c r="BWO13" s="83"/>
      <c r="BWP13" s="83"/>
      <c r="BWQ13" s="83"/>
      <c r="BWR13" s="83"/>
      <c r="BWS13" s="83"/>
      <c r="BWT13" s="83"/>
      <c r="BWU13" s="83"/>
      <c r="BWV13" s="83"/>
      <c r="BWW13" s="83"/>
      <c r="BWX13" s="83"/>
      <c r="BWY13" s="83"/>
      <c r="BWZ13" s="83"/>
      <c r="BXA13" s="83"/>
      <c r="BXB13" s="83"/>
      <c r="BXC13" s="83"/>
      <c r="BXD13" s="83"/>
      <c r="BXE13" s="83"/>
      <c r="BXF13" s="83"/>
      <c r="BXG13" s="83"/>
      <c r="BXH13" s="83"/>
      <c r="BXI13" s="83"/>
      <c r="BXJ13" s="83"/>
      <c r="BXK13" s="83"/>
      <c r="BXL13" s="83"/>
      <c r="BXM13" s="83"/>
      <c r="BXN13" s="83"/>
      <c r="BXO13" s="83"/>
      <c r="BXP13" s="83"/>
      <c r="BXQ13" s="83"/>
      <c r="BXR13" s="83"/>
      <c r="BXS13" s="83"/>
      <c r="BXT13" s="83"/>
      <c r="BXU13" s="83"/>
      <c r="BXV13" s="83"/>
      <c r="BXW13" s="83"/>
      <c r="BXX13" s="83"/>
      <c r="BXY13" s="83"/>
      <c r="BXZ13" s="83"/>
      <c r="BYA13" s="83"/>
      <c r="BYB13" s="83"/>
      <c r="BYC13" s="83"/>
      <c r="BYD13" s="83"/>
      <c r="BYE13" s="83"/>
      <c r="BYF13" s="83"/>
      <c r="BYG13" s="83"/>
      <c r="BYH13" s="83"/>
      <c r="BYI13" s="83"/>
      <c r="BYJ13" s="83"/>
      <c r="BYK13" s="83"/>
      <c r="BYL13" s="83"/>
      <c r="BYM13" s="83"/>
      <c r="BYN13" s="83"/>
      <c r="BYO13" s="83"/>
      <c r="BYP13" s="83"/>
      <c r="BYQ13" s="83"/>
      <c r="BYR13" s="83"/>
      <c r="BYS13" s="83"/>
      <c r="BYT13" s="83"/>
      <c r="BYU13" s="83"/>
      <c r="BYV13" s="83"/>
      <c r="BYW13" s="83"/>
      <c r="BYX13" s="83"/>
      <c r="BYY13" s="83"/>
      <c r="BYZ13" s="83"/>
      <c r="BZA13" s="83"/>
      <c r="BZB13" s="83"/>
      <c r="BZC13" s="83"/>
      <c r="BZD13" s="83"/>
      <c r="BZE13" s="83"/>
      <c r="BZF13" s="83"/>
      <c r="BZG13" s="83"/>
      <c r="BZH13" s="83"/>
      <c r="BZI13" s="83"/>
      <c r="BZJ13" s="83"/>
      <c r="BZK13" s="83"/>
      <c r="BZL13" s="83"/>
      <c r="BZM13" s="83"/>
      <c r="BZN13" s="83"/>
      <c r="BZO13" s="83"/>
      <c r="BZP13" s="83"/>
      <c r="BZQ13" s="83"/>
      <c r="BZR13" s="83"/>
      <c r="BZS13" s="83"/>
      <c r="BZT13" s="83"/>
      <c r="BZU13" s="83"/>
      <c r="BZV13" s="83"/>
      <c r="BZW13" s="83"/>
      <c r="BZX13" s="83"/>
      <c r="BZY13" s="83"/>
      <c r="BZZ13" s="83"/>
      <c r="CAA13" s="83"/>
      <c r="CAB13" s="83"/>
      <c r="CAC13" s="83"/>
      <c r="CAD13" s="83"/>
      <c r="CAE13" s="83"/>
      <c r="CAF13" s="83"/>
      <c r="CAG13" s="83"/>
      <c r="CAH13" s="83"/>
      <c r="CAI13" s="83"/>
      <c r="CAJ13" s="83"/>
      <c r="CAK13" s="83"/>
      <c r="CAL13" s="83"/>
      <c r="CAM13" s="83"/>
      <c r="CAN13" s="83"/>
      <c r="CAO13" s="83"/>
      <c r="CAP13" s="83"/>
      <c r="CAQ13" s="83"/>
      <c r="CAR13" s="83"/>
      <c r="CAS13" s="83"/>
      <c r="CAT13" s="83"/>
      <c r="CAU13" s="83"/>
      <c r="CAV13" s="83"/>
      <c r="CAW13" s="83"/>
      <c r="CAX13" s="83"/>
      <c r="CAY13" s="83"/>
      <c r="CAZ13" s="83"/>
      <c r="CBA13" s="83"/>
      <c r="CBB13" s="83"/>
      <c r="CBC13" s="83"/>
      <c r="CBD13" s="83"/>
      <c r="CBE13" s="83"/>
      <c r="CBF13" s="83"/>
      <c r="CBG13" s="83"/>
      <c r="CBH13" s="83"/>
      <c r="CBI13" s="83"/>
      <c r="CBJ13" s="83"/>
      <c r="CBK13" s="83"/>
      <c r="CBL13" s="83"/>
      <c r="CBM13" s="83"/>
      <c r="CBN13" s="83"/>
      <c r="CBO13" s="83"/>
      <c r="CBP13" s="83"/>
      <c r="CBQ13" s="83"/>
      <c r="CBR13" s="83"/>
      <c r="CBS13" s="83"/>
      <c r="CBT13" s="83"/>
      <c r="CBU13" s="83"/>
      <c r="CBV13" s="83"/>
      <c r="CBW13" s="83"/>
      <c r="CBX13" s="83"/>
      <c r="CBY13" s="83"/>
      <c r="CBZ13" s="83"/>
      <c r="CCA13" s="83"/>
      <c r="CCB13" s="83"/>
      <c r="CCC13" s="83"/>
      <c r="CCD13" s="83"/>
      <c r="CCE13" s="83"/>
      <c r="CCF13" s="83"/>
      <c r="CCG13" s="83"/>
      <c r="CCH13" s="83"/>
      <c r="CCI13" s="83"/>
      <c r="CCJ13" s="83"/>
      <c r="CCK13" s="83"/>
      <c r="CCL13" s="83"/>
      <c r="CCM13" s="83"/>
      <c r="CCN13" s="83"/>
      <c r="CCO13" s="83"/>
      <c r="CCP13" s="83"/>
      <c r="CCQ13" s="83"/>
      <c r="CCR13" s="83"/>
      <c r="CCS13" s="83"/>
      <c r="CCT13" s="83"/>
      <c r="CCU13" s="83"/>
      <c r="CCV13" s="83"/>
      <c r="CCW13" s="83"/>
      <c r="CCX13" s="83"/>
      <c r="CCY13" s="83"/>
      <c r="CCZ13" s="83"/>
      <c r="CDA13" s="83"/>
      <c r="CDB13" s="83"/>
      <c r="CDC13" s="83"/>
      <c r="CDD13" s="83"/>
      <c r="CDE13" s="83"/>
      <c r="CDF13" s="83"/>
      <c r="CDG13" s="83"/>
      <c r="CDH13" s="83"/>
      <c r="CDI13" s="83"/>
      <c r="CDJ13" s="83"/>
      <c r="CDK13" s="83"/>
      <c r="CDL13" s="83"/>
      <c r="CDM13" s="83"/>
      <c r="CDN13" s="83"/>
      <c r="CDO13" s="83"/>
      <c r="CDP13" s="83"/>
      <c r="CDQ13" s="83"/>
      <c r="CDR13" s="83"/>
      <c r="CDS13" s="83"/>
      <c r="CDT13" s="83"/>
      <c r="CDU13" s="83"/>
      <c r="CDV13" s="83"/>
      <c r="CDW13" s="83"/>
      <c r="CDX13" s="83"/>
      <c r="CDY13" s="83"/>
      <c r="CDZ13" s="83"/>
      <c r="CEA13" s="83"/>
      <c r="CEB13" s="83"/>
      <c r="CEC13" s="83"/>
      <c r="CED13" s="83"/>
      <c r="CEE13" s="83"/>
      <c r="CEF13" s="83"/>
      <c r="CEG13" s="83"/>
      <c r="CEH13" s="83"/>
      <c r="CEI13" s="83"/>
      <c r="CEJ13" s="83"/>
      <c r="CEK13" s="83"/>
      <c r="CEL13" s="83"/>
      <c r="CEM13" s="83"/>
      <c r="CEN13" s="83"/>
      <c r="CEO13" s="83"/>
      <c r="CEP13" s="83"/>
      <c r="CEQ13" s="83"/>
      <c r="CER13" s="83"/>
      <c r="CES13" s="83"/>
      <c r="CET13" s="83"/>
      <c r="CEU13" s="83"/>
      <c r="CEV13" s="83"/>
      <c r="CEW13" s="83"/>
      <c r="CEX13" s="83"/>
      <c r="CEY13" s="83"/>
      <c r="CEZ13" s="83"/>
      <c r="CFA13" s="83"/>
      <c r="CFB13" s="83"/>
      <c r="CFC13" s="83"/>
      <c r="CFD13" s="83"/>
      <c r="CFE13" s="83"/>
      <c r="CFF13" s="83"/>
      <c r="CFG13" s="83"/>
      <c r="CFH13" s="83"/>
      <c r="CFI13" s="83"/>
      <c r="CFJ13" s="83"/>
      <c r="CFK13" s="83"/>
      <c r="CFL13" s="83"/>
      <c r="CFM13" s="83"/>
      <c r="CFN13" s="83"/>
      <c r="CFO13" s="83"/>
      <c r="CFP13" s="83"/>
      <c r="CFQ13" s="83"/>
      <c r="CFR13" s="83"/>
      <c r="CFS13" s="83"/>
      <c r="CFT13" s="83"/>
      <c r="CFU13" s="83"/>
      <c r="CFV13" s="83"/>
      <c r="CFW13" s="83"/>
      <c r="CFX13" s="83"/>
      <c r="CFY13" s="83"/>
      <c r="CFZ13" s="83"/>
      <c r="CGA13" s="83"/>
      <c r="CGB13" s="83"/>
      <c r="CGC13" s="83"/>
      <c r="CGD13" s="83"/>
      <c r="CGE13" s="83"/>
      <c r="CGF13" s="83"/>
      <c r="CGG13" s="83"/>
      <c r="CGH13" s="83"/>
      <c r="CGI13" s="83"/>
      <c r="CGJ13" s="83"/>
      <c r="CGK13" s="83"/>
      <c r="CGL13" s="83"/>
      <c r="CGM13" s="83"/>
      <c r="CGN13" s="83"/>
      <c r="CGO13" s="83"/>
      <c r="CGP13" s="83"/>
      <c r="CGQ13" s="83"/>
      <c r="CGR13" s="83"/>
      <c r="CGS13" s="83"/>
      <c r="CGT13" s="83"/>
      <c r="CGU13" s="83"/>
      <c r="CGV13" s="83"/>
      <c r="CGW13" s="83"/>
      <c r="CGX13" s="83"/>
      <c r="CGY13" s="83"/>
      <c r="CGZ13" s="83"/>
      <c r="CHA13" s="83"/>
      <c r="CHB13" s="83"/>
      <c r="CHC13" s="83"/>
      <c r="CHD13" s="83"/>
      <c r="CHE13" s="83"/>
      <c r="CHF13" s="83"/>
      <c r="CHG13" s="83"/>
      <c r="CHH13" s="83"/>
      <c r="CHI13" s="83"/>
      <c r="CHJ13" s="83"/>
      <c r="CHK13" s="83"/>
      <c r="CHL13" s="83"/>
      <c r="CHM13" s="83"/>
      <c r="CHN13" s="83"/>
      <c r="CHO13" s="83"/>
      <c r="CHP13" s="83"/>
      <c r="CHQ13" s="83"/>
      <c r="CHR13" s="83"/>
      <c r="CHS13" s="83"/>
      <c r="CHT13" s="83"/>
      <c r="CHU13" s="83"/>
      <c r="CHV13" s="83"/>
      <c r="CHW13" s="83"/>
      <c r="CHX13" s="83"/>
      <c r="CHY13" s="83"/>
      <c r="CHZ13" s="83"/>
      <c r="CIA13" s="83"/>
      <c r="CIB13" s="83"/>
      <c r="CIC13" s="83"/>
      <c r="CID13" s="83"/>
      <c r="CIE13" s="83"/>
      <c r="CIF13" s="83"/>
      <c r="CIG13" s="83"/>
      <c r="CIH13" s="83"/>
      <c r="CII13" s="83"/>
      <c r="CIJ13" s="83"/>
      <c r="CIK13" s="83"/>
      <c r="CIL13" s="83"/>
      <c r="CIM13" s="83"/>
      <c r="CIN13" s="83"/>
      <c r="CIO13" s="83"/>
      <c r="CIP13" s="83"/>
      <c r="CIQ13" s="83"/>
      <c r="CIR13" s="83"/>
      <c r="CIS13" s="83"/>
      <c r="CIT13" s="83"/>
      <c r="CIU13" s="83"/>
      <c r="CIV13" s="83"/>
      <c r="CIW13" s="83"/>
      <c r="CIX13" s="83"/>
      <c r="CIY13" s="83"/>
      <c r="CIZ13" s="83"/>
      <c r="CJA13" s="83"/>
      <c r="CJB13" s="83"/>
      <c r="CJC13" s="83"/>
      <c r="CJD13" s="83"/>
      <c r="CJE13" s="83"/>
      <c r="CJF13" s="83"/>
      <c r="CJG13" s="83"/>
      <c r="CJH13" s="83"/>
      <c r="CJI13" s="83"/>
      <c r="CJJ13" s="83"/>
      <c r="CJK13" s="83"/>
      <c r="CJL13" s="83"/>
      <c r="CJM13" s="83"/>
      <c r="CJN13" s="83"/>
      <c r="CJO13" s="83"/>
      <c r="CJP13" s="83"/>
      <c r="CJQ13" s="83"/>
      <c r="CJR13" s="83"/>
      <c r="CJS13" s="83"/>
      <c r="CJT13" s="83"/>
      <c r="CJU13" s="83"/>
      <c r="CJV13" s="83"/>
      <c r="CJW13" s="83"/>
      <c r="CJX13" s="83"/>
      <c r="CJY13" s="83"/>
      <c r="CJZ13" s="83"/>
      <c r="CKA13" s="83"/>
      <c r="CKB13" s="83"/>
      <c r="CKC13" s="83"/>
      <c r="CKD13" s="83"/>
      <c r="CKE13" s="83"/>
      <c r="CKF13" s="83"/>
      <c r="CKG13" s="83"/>
      <c r="CKH13" s="83"/>
      <c r="CKI13" s="83"/>
      <c r="CKJ13" s="83"/>
      <c r="CKK13" s="83"/>
      <c r="CKL13" s="83"/>
      <c r="CKM13" s="83"/>
      <c r="CKN13" s="83"/>
      <c r="CKO13" s="83"/>
      <c r="CKP13" s="83"/>
      <c r="CKQ13" s="83"/>
      <c r="CKR13" s="83"/>
      <c r="CKS13" s="83"/>
      <c r="CKT13" s="83"/>
      <c r="CKU13" s="83"/>
      <c r="CKV13" s="83"/>
      <c r="CKW13" s="83"/>
      <c r="CKX13" s="83"/>
      <c r="CKY13" s="83"/>
      <c r="CKZ13" s="83"/>
      <c r="CLA13" s="83"/>
      <c r="CLB13" s="83"/>
      <c r="CLC13" s="83"/>
      <c r="CLD13" s="83"/>
      <c r="CLE13" s="83"/>
      <c r="CLF13" s="83"/>
      <c r="CLG13" s="83"/>
      <c r="CLH13" s="83"/>
      <c r="CLI13" s="83"/>
      <c r="CLJ13" s="83"/>
      <c r="CLK13" s="83"/>
      <c r="CLL13" s="83"/>
      <c r="CLM13" s="83"/>
      <c r="CLN13" s="83"/>
      <c r="CLO13" s="83"/>
      <c r="CLP13" s="83"/>
      <c r="CLQ13" s="83"/>
      <c r="CLR13" s="83"/>
      <c r="CLS13" s="83"/>
      <c r="CLT13" s="83"/>
      <c r="CLU13" s="83"/>
      <c r="CLV13" s="83"/>
      <c r="CLW13" s="83"/>
      <c r="CLX13" s="83"/>
      <c r="CLY13" s="83"/>
      <c r="CLZ13" s="83"/>
      <c r="CMA13" s="83"/>
      <c r="CMB13" s="83"/>
      <c r="CMC13" s="83"/>
      <c r="CMD13" s="83"/>
      <c r="CME13" s="83"/>
      <c r="CMF13" s="83"/>
      <c r="CMG13" s="83"/>
      <c r="CMH13" s="83"/>
      <c r="CMI13" s="83"/>
      <c r="CMJ13" s="83"/>
      <c r="CMK13" s="83"/>
      <c r="CML13" s="83"/>
      <c r="CMM13" s="83"/>
      <c r="CMN13" s="83"/>
      <c r="CMO13" s="83"/>
      <c r="CMP13" s="83"/>
      <c r="CMQ13" s="83"/>
      <c r="CMR13" s="83"/>
      <c r="CMS13" s="83"/>
      <c r="CMT13" s="83"/>
      <c r="CMU13" s="83"/>
      <c r="CMV13" s="83"/>
      <c r="CMW13" s="83"/>
      <c r="CMX13" s="83"/>
      <c r="CMY13" s="83"/>
      <c r="CMZ13" s="83"/>
      <c r="CNA13" s="83"/>
      <c r="CNB13" s="83"/>
      <c r="CNC13" s="83"/>
      <c r="CND13" s="83"/>
      <c r="CNE13" s="83"/>
      <c r="CNF13" s="83"/>
      <c r="CNG13" s="83"/>
      <c r="CNH13" s="83"/>
      <c r="CNI13" s="83"/>
      <c r="CNJ13" s="83"/>
      <c r="CNK13" s="83"/>
      <c r="CNL13" s="83"/>
      <c r="CNM13" s="83"/>
      <c r="CNN13" s="83"/>
      <c r="CNO13" s="83"/>
      <c r="CNP13" s="83"/>
      <c r="CNQ13" s="83"/>
      <c r="CNR13" s="83"/>
      <c r="CNS13" s="83"/>
      <c r="CNT13" s="83"/>
      <c r="CNU13" s="83"/>
      <c r="CNV13" s="83"/>
      <c r="CNW13" s="83"/>
      <c r="CNX13" s="83"/>
      <c r="CNY13" s="83"/>
      <c r="CNZ13" s="83"/>
      <c r="COA13" s="83"/>
      <c r="COB13" s="83"/>
      <c r="COC13" s="83"/>
      <c r="COD13" s="83"/>
      <c r="COE13" s="83"/>
      <c r="COF13" s="83"/>
      <c r="COG13" s="83"/>
      <c r="COH13" s="83"/>
      <c r="COI13" s="83"/>
      <c r="COJ13" s="83"/>
      <c r="COK13" s="83"/>
      <c r="COL13" s="83"/>
      <c r="COM13" s="83"/>
      <c r="CON13" s="83"/>
      <c r="COO13" s="83"/>
      <c r="COP13" s="83"/>
      <c r="COQ13" s="83"/>
      <c r="COR13" s="83"/>
      <c r="COS13" s="83"/>
      <c r="COT13" s="83"/>
      <c r="COU13" s="83"/>
      <c r="COV13" s="83"/>
      <c r="COW13" s="83"/>
      <c r="COX13" s="83"/>
      <c r="COY13" s="83"/>
      <c r="COZ13" s="83"/>
      <c r="CPA13" s="83"/>
      <c r="CPB13" s="83"/>
      <c r="CPC13" s="83"/>
      <c r="CPD13" s="83"/>
      <c r="CPE13" s="83"/>
      <c r="CPF13" s="83"/>
      <c r="CPG13" s="83"/>
      <c r="CPH13" s="83"/>
      <c r="CPI13" s="83"/>
      <c r="CPJ13" s="83"/>
      <c r="CPK13" s="83"/>
      <c r="CPL13" s="83"/>
      <c r="CPM13" s="83"/>
      <c r="CPN13" s="83"/>
      <c r="CPO13" s="83"/>
      <c r="CPP13" s="83"/>
      <c r="CPQ13" s="83"/>
      <c r="CPR13" s="83"/>
      <c r="CPS13" s="83"/>
      <c r="CPT13" s="83"/>
      <c r="CPU13" s="83"/>
      <c r="CPV13" s="83"/>
      <c r="CPW13" s="83"/>
      <c r="CPX13" s="83"/>
      <c r="CPY13" s="83"/>
      <c r="CPZ13" s="83"/>
      <c r="CQA13" s="83"/>
      <c r="CQB13" s="83"/>
      <c r="CQC13" s="83"/>
      <c r="CQD13" s="83"/>
      <c r="CQE13" s="83"/>
      <c r="CQF13" s="83"/>
      <c r="CQG13" s="83"/>
      <c r="CQH13" s="83"/>
      <c r="CQI13" s="83"/>
      <c r="CQJ13" s="83"/>
      <c r="CQK13" s="83"/>
      <c r="CQL13" s="83"/>
      <c r="CQM13" s="83"/>
      <c r="CQN13" s="83"/>
      <c r="CQO13" s="83"/>
      <c r="CQP13" s="83"/>
      <c r="CQQ13" s="83"/>
      <c r="CQR13" s="83"/>
      <c r="CQS13" s="83"/>
      <c r="CQT13" s="83"/>
      <c r="CQU13" s="83"/>
      <c r="CQV13" s="83"/>
      <c r="CQW13" s="83"/>
      <c r="CQX13" s="83"/>
      <c r="CQY13" s="83"/>
      <c r="CQZ13" s="83"/>
      <c r="CRA13" s="83"/>
      <c r="CRB13" s="83"/>
      <c r="CRC13" s="83"/>
      <c r="CRD13" s="83"/>
      <c r="CRE13" s="83"/>
      <c r="CRF13" s="83"/>
      <c r="CRG13" s="83"/>
      <c r="CRH13" s="83"/>
      <c r="CRI13" s="83"/>
      <c r="CRJ13" s="83"/>
      <c r="CRK13" s="83"/>
      <c r="CRL13" s="83"/>
      <c r="CRM13" s="83"/>
      <c r="CRN13" s="83"/>
      <c r="CRO13" s="83"/>
      <c r="CRP13" s="83"/>
      <c r="CRQ13" s="83"/>
      <c r="CRR13" s="83"/>
      <c r="CRS13" s="83"/>
      <c r="CRT13" s="83"/>
      <c r="CRU13" s="83"/>
      <c r="CRV13" s="83"/>
      <c r="CRW13" s="83"/>
      <c r="CRX13" s="83"/>
      <c r="CRY13" s="83"/>
      <c r="CRZ13" s="83"/>
      <c r="CSA13" s="83"/>
      <c r="CSB13" s="83"/>
      <c r="CSC13" s="83"/>
      <c r="CSD13" s="83"/>
      <c r="CSE13" s="83"/>
      <c r="CSF13" s="83"/>
      <c r="CSG13" s="83"/>
      <c r="CSH13" s="83"/>
      <c r="CSI13" s="83"/>
      <c r="CSJ13" s="83"/>
      <c r="CSK13" s="83"/>
      <c r="CSL13" s="83"/>
      <c r="CSM13" s="83"/>
      <c r="CSN13" s="83"/>
      <c r="CSO13" s="83"/>
      <c r="CSP13" s="83"/>
      <c r="CSQ13" s="83"/>
      <c r="CSR13" s="83"/>
      <c r="CSS13" s="83"/>
      <c r="CST13" s="83"/>
      <c r="CSU13" s="83"/>
      <c r="CSV13" s="83"/>
      <c r="CSW13" s="83"/>
      <c r="CSX13" s="83"/>
      <c r="CSY13" s="83"/>
      <c r="CSZ13" s="83"/>
      <c r="CTA13" s="83"/>
      <c r="CTB13" s="83"/>
      <c r="CTC13" s="83"/>
      <c r="CTD13" s="83"/>
      <c r="CTE13" s="83"/>
      <c r="CTF13" s="83"/>
      <c r="CTG13" s="83"/>
      <c r="CTH13" s="83"/>
      <c r="CTI13" s="83"/>
      <c r="CTJ13" s="83"/>
      <c r="CTK13" s="83"/>
      <c r="CTL13" s="83"/>
      <c r="CTM13" s="83"/>
      <c r="CTN13" s="83"/>
      <c r="CTO13" s="83"/>
      <c r="CTP13" s="83"/>
      <c r="CTQ13" s="83"/>
      <c r="CTR13" s="83"/>
      <c r="CTS13" s="83"/>
      <c r="CTT13" s="83"/>
      <c r="CTU13" s="83"/>
      <c r="CTV13" s="83"/>
      <c r="CTW13" s="83"/>
      <c r="CTX13" s="83"/>
      <c r="CTY13" s="83"/>
      <c r="CTZ13" s="83"/>
      <c r="CUA13" s="83"/>
      <c r="CUB13" s="83"/>
      <c r="CUC13" s="83"/>
      <c r="CUD13" s="83"/>
      <c r="CUE13" s="83"/>
      <c r="CUF13" s="83"/>
      <c r="CUG13" s="83"/>
      <c r="CUH13" s="83"/>
      <c r="CUI13" s="83"/>
      <c r="CUJ13" s="83"/>
      <c r="CUK13" s="83"/>
      <c r="CUL13" s="83"/>
      <c r="CUM13" s="83"/>
      <c r="CUN13" s="83"/>
      <c r="CUO13" s="83"/>
      <c r="CUP13" s="83"/>
      <c r="CUQ13" s="83"/>
      <c r="CUR13" s="83"/>
      <c r="CUS13" s="83"/>
      <c r="CUT13" s="83"/>
      <c r="CUU13" s="83"/>
      <c r="CUV13" s="83"/>
      <c r="CUW13" s="83"/>
      <c r="CUX13" s="83"/>
      <c r="CUY13" s="83"/>
      <c r="CUZ13" s="83"/>
      <c r="CVA13" s="83"/>
      <c r="CVB13" s="83"/>
      <c r="CVC13" s="83"/>
      <c r="CVD13" s="83"/>
      <c r="CVE13" s="83"/>
      <c r="CVF13" s="83"/>
      <c r="CVG13" s="83"/>
      <c r="CVH13" s="83"/>
      <c r="CVI13" s="83"/>
      <c r="CVJ13" s="83"/>
      <c r="CVK13" s="83"/>
      <c r="CVL13" s="83"/>
      <c r="CVM13" s="83"/>
      <c r="CVN13" s="83"/>
      <c r="CVO13" s="83"/>
      <c r="CVP13" s="83"/>
      <c r="CVQ13" s="83"/>
      <c r="CVR13" s="83"/>
      <c r="CVS13" s="83"/>
      <c r="CVT13" s="83"/>
      <c r="CVU13" s="83"/>
      <c r="CVV13" s="83"/>
      <c r="CVW13" s="83"/>
      <c r="CVX13" s="83"/>
      <c r="CVY13" s="83"/>
      <c r="CVZ13" s="83"/>
      <c r="CWA13" s="83"/>
      <c r="CWB13" s="83"/>
      <c r="CWC13" s="83"/>
      <c r="CWD13" s="83"/>
      <c r="CWE13" s="83"/>
      <c r="CWF13" s="83"/>
      <c r="CWG13" s="83"/>
      <c r="CWH13" s="83"/>
      <c r="CWI13" s="83"/>
      <c r="CWJ13" s="83"/>
      <c r="CWK13" s="83"/>
      <c r="CWL13" s="83"/>
      <c r="CWM13" s="83"/>
      <c r="CWN13" s="83"/>
      <c r="CWO13" s="83"/>
      <c r="CWP13" s="83"/>
      <c r="CWQ13" s="83"/>
      <c r="CWR13" s="83"/>
      <c r="CWS13" s="83"/>
      <c r="CWT13" s="83"/>
      <c r="CWU13" s="83"/>
      <c r="CWV13" s="83"/>
      <c r="CWW13" s="83"/>
      <c r="CWX13" s="83"/>
      <c r="CWY13" s="83"/>
      <c r="CWZ13" s="83"/>
      <c r="CXA13" s="83"/>
      <c r="CXB13" s="83"/>
      <c r="CXC13" s="83"/>
      <c r="CXD13" s="83"/>
      <c r="CXE13" s="83"/>
      <c r="CXF13" s="83"/>
      <c r="CXG13" s="83"/>
      <c r="CXH13" s="83"/>
      <c r="CXI13" s="83"/>
      <c r="CXJ13" s="83"/>
      <c r="CXK13" s="83"/>
      <c r="CXL13" s="83"/>
      <c r="CXM13" s="83"/>
      <c r="CXN13" s="83"/>
      <c r="CXO13" s="83"/>
      <c r="CXP13" s="83"/>
      <c r="CXQ13" s="83"/>
      <c r="CXR13" s="83"/>
      <c r="CXS13" s="83"/>
      <c r="CXT13" s="83"/>
      <c r="CXU13" s="83"/>
      <c r="CXV13" s="83"/>
      <c r="CXW13" s="83"/>
      <c r="CXX13" s="83"/>
      <c r="CXY13" s="83"/>
      <c r="CXZ13" s="83"/>
      <c r="CYA13" s="83"/>
      <c r="CYB13" s="83"/>
      <c r="CYC13" s="83"/>
      <c r="CYD13" s="83"/>
      <c r="CYE13" s="83"/>
      <c r="CYF13" s="83"/>
      <c r="CYG13" s="83"/>
      <c r="CYH13" s="83"/>
      <c r="CYI13" s="83"/>
      <c r="CYJ13" s="83"/>
      <c r="CYK13" s="83"/>
      <c r="CYL13" s="83"/>
      <c r="CYM13" s="83"/>
      <c r="CYN13" s="83"/>
      <c r="CYO13" s="83"/>
      <c r="CYP13" s="83"/>
      <c r="CYQ13" s="83"/>
      <c r="CYR13" s="83"/>
      <c r="CYS13" s="83"/>
      <c r="CYT13" s="83"/>
      <c r="CYU13" s="83"/>
      <c r="CYV13" s="83"/>
      <c r="CYW13" s="83"/>
      <c r="CYX13" s="83"/>
      <c r="CYY13" s="83"/>
      <c r="CYZ13" s="83"/>
      <c r="CZA13" s="83"/>
      <c r="CZB13" s="83"/>
      <c r="CZC13" s="83"/>
      <c r="CZD13" s="83"/>
      <c r="CZE13" s="83"/>
      <c r="CZF13" s="83"/>
      <c r="CZG13" s="83"/>
      <c r="CZH13" s="83"/>
      <c r="CZI13" s="83"/>
      <c r="CZJ13" s="83"/>
      <c r="CZK13" s="83"/>
      <c r="CZL13" s="83"/>
      <c r="CZM13" s="83"/>
      <c r="CZN13" s="83"/>
      <c r="CZO13" s="83"/>
      <c r="CZP13" s="83"/>
      <c r="CZQ13" s="83"/>
      <c r="CZR13" s="83"/>
      <c r="CZS13" s="83"/>
      <c r="CZT13" s="83"/>
      <c r="CZU13" s="83"/>
      <c r="CZV13" s="83"/>
      <c r="CZW13" s="83"/>
      <c r="CZX13" s="83"/>
      <c r="CZY13" s="83"/>
      <c r="CZZ13" s="83"/>
      <c r="DAA13" s="83"/>
      <c r="DAB13" s="83"/>
      <c r="DAC13" s="83"/>
      <c r="DAD13" s="83"/>
      <c r="DAE13" s="83"/>
      <c r="DAF13" s="83"/>
      <c r="DAG13" s="83"/>
      <c r="DAH13" s="83"/>
      <c r="DAI13" s="83"/>
      <c r="DAJ13" s="83"/>
      <c r="DAK13" s="83"/>
      <c r="DAL13" s="83"/>
      <c r="DAM13" s="83"/>
      <c r="DAN13" s="83"/>
      <c r="DAO13" s="83"/>
      <c r="DAP13" s="83"/>
      <c r="DAQ13" s="83"/>
      <c r="DAR13" s="83"/>
      <c r="DAS13" s="83"/>
      <c r="DAT13" s="83"/>
      <c r="DAU13" s="83"/>
      <c r="DAV13" s="83"/>
      <c r="DAW13" s="83"/>
      <c r="DAX13" s="83"/>
      <c r="DAY13" s="83"/>
      <c r="DAZ13" s="83"/>
      <c r="DBA13" s="83"/>
      <c r="DBB13" s="83"/>
      <c r="DBC13" s="83"/>
      <c r="DBD13" s="83"/>
      <c r="DBE13" s="83"/>
      <c r="DBF13" s="83"/>
      <c r="DBG13" s="83"/>
      <c r="DBH13" s="83"/>
      <c r="DBI13" s="83"/>
      <c r="DBJ13" s="83"/>
      <c r="DBK13" s="83"/>
      <c r="DBL13" s="83"/>
      <c r="DBM13" s="83"/>
      <c r="DBN13" s="83"/>
      <c r="DBO13" s="83"/>
      <c r="DBP13" s="83"/>
      <c r="DBQ13" s="83"/>
      <c r="DBR13" s="83"/>
      <c r="DBS13" s="83"/>
      <c r="DBT13" s="83"/>
      <c r="DBU13" s="83"/>
      <c r="DBV13" s="83"/>
      <c r="DBW13" s="83"/>
      <c r="DBX13" s="83"/>
      <c r="DBY13" s="83"/>
      <c r="DBZ13" s="83"/>
      <c r="DCA13" s="83"/>
      <c r="DCB13" s="83"/>
      <c r="DCC13" s="83"/>
      <c r="DCD13" s="83"/>
      <c r="DCE13" s="83"/>
      <c r="DCF13" s="83"/>
      <c r="DCG13" s="83"/>
      <c r="DCH13" s="83"/>
      <c r="DCI13" s="83"/>
      <c r="DCJ13" s="83"/>
      <c r="DCK13" s="83"/>
      <c r="DCL13" s="83"/>
      <c r="DCM13" s="83"/>
      <c r="DCN13" s="83"/>
      <c r="DCO13" s="83"/>
      <c r="DCP13" s="83"/>
      <c r="DCQ13" s="83"/>
      <c r="DCR13" s="83"/>
      <c r="DCS13" s="83"/>
      <c r="DCT13" s="83"/>
      <c r="DCU13" s="83"/>
      <c r="DCV13" s="83"/>
      <c r="DCW13" s="83"/>
      <c r="DCX13" s="83"/>
      <c r="DCY13" s="83"/>
      <c r="DCZ13" s="83"/>
      <c r="DDA13" s="83"/>
      <c r="DDB13" s="83"/>
      <c r="DDC13" s="83"/>
      <c r="DDD13" s="83"/>
      <c r="DDE13" s="83"/>
      <c r="DDF13" s="83"/>
      <c r="DDG13" s="83"/>
      <c r="DDH13" s="83"/>
      <c r="DDI13" s="83"/>
      <c r="DDJ13" s="83"/>
      <c r="DDK13" s="83"/>
      <c r="DDL13" s="83"/>
      <c r="DDM13" s="83"/>
      <c r="DDN13" s="83"/>
      <c r="DDO13" s="83"/>
      <c r="DDP13" s="83"/>
      <c r="DDQ13" s="83"/>
      <c r="DDR13" s="83"/>
      <c r="DDS13" s="83"/>
      <c r="DDT13" s="83"/>
      <c r="DDU13" s="83"/>
      <c r="DDV13" s="83"/>
      <c r="DDW13" s="83"/>
      <c r="DDX13" s="83"/>
      <c r="DDY13" s="83"/>
      <c r="DDZ13" s="83"/>
      <c r="DEA13" s="83"/>
      <c r="DEB13" s="83"/>
      <c r="DEC13" s="83"/>
      <c r="DED13" s="83"/>
      <c r="DEE13" s="83"/>
      <c r="DEF13" s="83"/>
      <c r="DEG13" s="83"/>
      <c r="DEH13" s="83"/>
      <c r="DEI13" s="83"/>
      <c r="DEJ13" s="83"/>
      <c r="DEK13" s="83"/>
      <c r="DEL13" s="83"/>
      <c r="DEM13" s="83"/>
      <c r="DEN13" s="83"/>
      <c r="DEO13" s="83"/>
      <c r="DEP13" s="83"/>
      <c r="DEQ13" s="83"/>
      <c r="DER13" s="83"/>
      <c r="DES13" s="83"/>
      <c r="DET13" s="83"/>
      <c r="DEU13" s="83"/>
      <c r="DEV13" s="83"/>
      <c r="DEW13" s="83"/>
      <c r="DEX13" s="83"/>
      <c r="DEY13" s="83"/>
      <c r="DEZ13" s="83"/>
      <c r="DFA13" s="83"/>
      <c r="DFB13" s="83"/>
      <c r="DFC13" s="83"/>
      <c r="DFD13" s="83"/>
      <c r="DFE13" s="83"/>
      <c r="DFF13" s="83"/>
      <c r="DFG13" s="83"/>
      <c r="DFH13" s="83"/>
      <c r="DFI13" s="83"/>
      <c r="DFJ13" s="83"/>
      <c r="DFK13" s="83"/>
      <c r="DFL13" s="83"/>
      <c r="DFM13" s="83"/>
      <c r="DFN13" s="83"/>
      <c r="DFO13" s="83"/>
      <c r="DFP13" s="83"/>
      <c r="DFQ13" s="83"/>
      <c r="DFR13" s="83"/>
      <c r="DFS13" s="83"/>
      <c r="DFT13" s="83"/>
      <c r="DFU13" s="83"/>
      <c r="DFV13" s="83"/>
      <c r="DFW13" s="83"/>
      <c r="DFX13" s="83"/>
      <c r="DFY13" s="83"/>
      <c r="DFZ13" s="83"/>
      <c r="DGA13" s="83"/>
      <c r="DGB13" s="83"/>
      <c r="DGC13" s="83"/>
      <c r="DGD13" s="83"/>
      <c r="DGE13" s="83"/>
      <c r="DGF13" s="83"/>
      <c r="DGG13" s="83"/>
      <c r="DGH13" s="83"/>
      <c r="DGI13" s="83"/>
      <c r="DGJ13" s="83"/>
      <c r="DGK13" s="83"/>
      <c r="DGL13" s="83"/>
      <c r="DGM13" s="83"/>
      <c r="DGN13" s="83"/>
      <c r="DGO13" s="83"/>
      <c r="DGP13" s="83"/>
      <c r="DGQ13" s="83"/>
      <c r="DGR13" s="83"/>
      <c r="DGS13" s="83"/>
      <c r="DGT13" s="83"/>
      <c r="DGU13" s="83"/>
      <c r="DGV13" s="83"/>
      <c r="DGW13" s="83"/>
      <c r="DGX13" s="83"/>
      <c r="DGY13" s="83"/>
      <c r="DGZ13" s="83"/>
      <c r="DHA13" s="83"/>
      <c r="DHB13" s="83"/>
      <c r="DHC13" s="83"/>
      <c r="DHD13" s="83"/>
      <c r="DHE13" s="83"/>
      <c r="DHF13" s="83"/>
      <c r="DHG13" s="83"/>
      <c r="DHH13" s="83"/>
      <c r="DHI13" s="83"/>
      <c r="DHJ13" s="83"/>
      <c r="DHK13" s="83"/>
      <c r="DHL13" s="83"/>
      <c r="DHM13" s="83"/>
      <c r="DHN13" s="83"/>
      <c r="DHO13" s="83"/>
      <c r="DHP13" s="83"/>
      <c r="DHQ13" s="83"/>
      <c r="DHR13" s="83"/>
      <c r="DHS13" s="83"/>
      <c r="DHT13" s="83"/>
      <c r="DHU13" s="83"/>
      <c r="DHV13" s="83"/>
      <c r="DHW13" s="83"/>
      <c r="DHX13" s="83"/>
      <c r="DHY13" s="83"/>
      <c r="DHZ13" s="83"/>
      <c r="DIA13" s="83"/>
      <c r="DIB13" s="83"/>
      <c r="DIC13" s="83"/>
      <c r="DID13" s="83"/>
      <c r="DIE13" s="83"/>
      <c r="DIF13" s="83"/>
      <c r="DIG13" s="83"/>
      <c r="DIH13" s="83"/>
      <c r="DII13" s="83"/>
      <c r="DIJ13" s="83"/>
      <c r="DIK13" s="83"/>
      <c r="DIL13" s="83"/>
      <c r="DIM13" s="83"/>
      <c r="DIN13" s="83"/>
      <c r="DIO13" s="83"/>
      <c r="DIP13" s="83"/>
      <c r="DIQ13" s="83"/>
      <c r="DIR13" s="83"/>
      <c r="DIS13" s="83"/>
      <c r="DIT13" s="83"/>
      <c r="DIU13" s="83"/>
      <c r="DIV13" s="83"/>
      <c r="DIW13" s="83"/>
      <c r="DIX13" s="83"/>
      <c r="DIY13" s="83"/>
      <c r="DIZ13" s="83"/>
      <c r="DJA13" s="83"/>
      <c r="DJB13" s="83"/>
      <c r="DJC13" s="83"/>
      <c r="DJD13" s="83"/>
      <c r="DJE13" s="83"/>
      <c r="DJF13" s="83"/>
      <c r="DJG13" s="83"/>
      <c r="DJH13" s="83"/>
      <c r="DJI13" s="83"/>
      <c r="DJJ13" s="83"/>
      <c r="DJK13" s="83"/>
      <c r="DJL13" s="83"/>
      <c r="DJM13" s="83"/>
      <c r="DJN13" s="83"/>
      <c r="DJO13" s="83"/>
      <c r="DJP13" s="83"/>
      <c r="DJQ13" s="83"/>
      <c r="DJR13" s="83"/>
      <c r="DJS13" s="83"/>
      <c r="DJT13" s="83"/>
      <c r="DJU13" s="83"/>
      <c r="DJV13" s="83"/>
      <c r="DJW13" s="83"/>
      <c r="DJX13" s="83"/>
      <c r="DJY13" s="83"/>
      <c r="DJZ13" s="83"/>
      <c r="DKA13" s="83"/>
      <c r="DKB13" s="83"/>
      <c r="DKC13" s="83"/>
      <c r="DKD13" s="83"/>
      <c r="DKE13" s="83"/>
      <c r="DKF13" s="83"/>
      <c r="DKG13" s="83"/>
      <c r="DKH13" s="83"/>
      <c r="DKI13" s="83"/>
      <c r="DKJ13" s="83"/>
      <c r="DKK13" s="83"/>
      <c r="DKL13" s="83"/>
      <c r="DKM13" s="83"/>
      <c r="DKN13" s="83"/>
      <c r="DKO13" s="83"/>
      <c r="DKP13" s="83"/>
      <c r="DKQ13" s="83"/>
      <c r="DKR13" s="83"/>
      <c r="DKS13" s="83"/>
      <c r="DKT13" s="83"/>
      <c r="DKU13" s="83"/>
      <c r="DKV13" s="83"/>
      <c r="DKW13" s="83"/>
      <c r="DKX13" s="83"/>
      <c r="DKY13" s="83"/>
      <c r="DKZ13" s="83"/>
      <c r="DLA13" s="83"/>
      <c r="DLB13" s="83"/>
      <c r="DLC13" s="83"/>
      <c r="DLD13" s="83"/>
      <c r="DLE13" s="83"/>
      <c r="DLF13" s="83"/>
      <c r="DLG13" s="83"/>
      <c r="DLH13" s="83"/>
      <c r="DLI13" s="83"/>
      <c r="DLJ13" s="83"/>
      <c r="DLK13" s="83"/>
      <c r="DLL13" s="83"/>
      <c r="DLM13" s="83"/>
      <c r="DLN13" s="83"/>
      <c r="DLO13" s="83"/>
      <c r="DLP13" s="83"/>
      <c r="DLQ13" s="83"/>
      <c r="DLR13" s="83"/>
      <c r="DLS13" s="83"/>
      <c r="DLT13" s="83"/>
      <c r="DLU13" s="83"/>
      <c r="DLV13" s="83"/>
      <c r="DLW13" s="83"/>
      <c r="DLX13" s="83"/>
      <c r="DLY13" s="83"/>
      <c r="DLZ13" s="83"/>
      <c r="DMA13" s="83"/>
      <c r="DMB13" s="83"/>
      <c r="DMC13" s="83"/>
      <c r="DMD13" s="83"/>
      <c r="DME13" s="83"/>
      <c r="DMF13" s="83"/>
      <c r="DMG13" s="83"/>
      <c r="DMH13" s="83"/>
      <c r="DMI13" s="83"/>
      <c r="DMJ13" s="83"/>
      <c r="DMK13" s="83"/>
      <c r="DML13" s="83"/>
      <c r="DMM13" s="83"/>
      <c r="DMN13" s="83"/>
      <c r="DMO13" s="83"/>
      <c r="DMP13" s="83"/>
      <c r="DMQ13" s="83"/>
      <c r="DMR13" s="83"/>
      <c r="DMS13" s="83"/>
      <c r="DMT13" s="83"/>
      <c r="DMU13" s="83"/>
      <c r="DMV13" s="83"/>
      <c r="DMW13" s="83"/>
      <c r="DMX13" s="83"/>
      <c r="DMY13" s="83"/>
      <c r="DMZ13" s="83"/>
      <c r="DNA13" s="83"/>
      <c r="DNB13" s="83"/>
      <c r="DNC13" s="83"/>
      <c r="DND13" s="83"/>
      <c r="DNE13" s="83"/>
      <c r="DNF13" s="83"/>
      <c r="DNG13" s="83"/>
      <c r="DNH13" s="83"/>
      <c r="DNI13" s="83"/>
      <c r="DNJ13" s="83"/>
      <c r="DNK13" s="83"/>
      <c r="DNL13" s="83"/>
      <c r="DNM13" s="83"/>
      <c r="DNN13" s="83"/>
      <c r="DNO13" s="83"/>
      <c r="DNP13" s="83"/>
      <c r="DNQ13" s="83"/>
      <c r="DNR13" s="83"/>
      <c r="DNS13" s="83"/>
      <c r="DNT13" s="83"/>
      <c r="DNU13" s="83"/>
      <c r="DNV13" s="83"/>
      <c r="DNW13" s="83"/>
      <c r="DNX13" s="83"/>
      <c r="DNY13" s="83"/>
      <c r="DNZ13" s="83"/>
      <c r="DOA13" s="83"/>
      <c r="DOB13" s="83"/>
      <c r="DOC13" s="83"/>
      <c r="DOD13" s="83"/>
      <c r="DOE13" s="83"/>
      <c r="DOF13" s="83"/>
      <c r="DOG13" s="83"/>
      <c r="DOH13" s="83"/>
      <c r="DOI13" s="83"/>
      <c r="DOJ13" s="83"/>
      <c r="DOK13" s="83"/>
      <c r="DOL13" s="83"/>
      <c r="DOM13" s="83"/>
      <c r="DON13" s="83"/>
      <c r="DOO13" s="83"/>
      <c r="DOP13" s="83"/>
      <c r="DOQ13" s="83"/>
      <c r="DOR13" s="83"/>
      <c r="DOS13" s="83"/>
      <c r="DOT13" s="83"/>
      <c r="DOU13" s="83"/>
      <c r="DOV13" s="83"/>
      <c r="DOW13" s="83"/>
      <c r="DOX13" s="83"/>
      <c r="DOY13" s="83"/>
      <c r="DOZ13" s="83"/>
      <c r="DPA13" s="83"/>
      <c r="DPB13" s="83"/>
      <c r="DPC13" s="83"/>
      <c r="DPD13" s="83"/>
      <c r="DPE13" s="83"/>
      <c r="DPF13" s="83"/>
      <c r="DPG13" s="83"/>
      <c r="DPH13" s="83"/>
      <c r="DPI13" s="83"/>
      <c r="DPJ13" s="83"/>
      <c r="DPK13" s="83"/>
      <c r="DPL13" s="83"/>
      <c r="DPM13" s="83"/>
      <c r="DPN13" s="83"/>
      <c r="DPO13" s="83"/>
      <c r="DPP13" s="83"/>
      <c r="DPQ13" s="83"/>
      <c r="DPR13" s="83"/>
      <c r="DPS13" s="83"/>
      <c r="DPT13" s="83"/>
      <c r="DPU13" s="83"/>
      <c r="DPV13" s="83"/>
      <c r="DPW13" s="83"/>
      <c r="DPX13" s="83"/>
      <c r="DPY13" s="83"/>
      <c r="DPZ13" s="83"/>
      <c r="DQA13" s="83"/>
      <c r="DQB13" s="83"/>
      <c r="DQC13" s="83"/>
      <c r="DQD13" s="83"/>
      <c r="DQE13" s="83"/>
      <c r="DQF13" s="83"/>
      <c r="DQG13" s="83"/>
      <c r="DQH13" s="83"/>
      <c r="DQI13" s="83"/>
      <c r="DQJ13" s="83"/>
      <c r="DQK13" s="83"/>
      <c r="DQL13" s="83"/>
      <c r="DQM13" s="83"/>
      <c r="DQN13" s="83"/>
      <c r="DQO13" s="83"/>
      <c r="DQP13" s="83"/>
      <c r="DQQ13" s="83"/>
      <c r="DQR13" s="83"/>
      <c r="DQS13" s="83"/>
      <c r="DQT13" s="83"/>
      <c r="DQU13" s="83"/>
      <c r="DQV13" s="83"/>
      <c r="DQW13" s="83"/>
      <c r="DQX13" s="83"/>
      <c r="DQY13" s="83"/>
      <c r="DQZ13" s="83"/>
      <c r="DRA13" s="83"/>
      <c r="DRB13" s="83"/>
      <c r="DRC13" s="83"/>
      <c r="DRD13" s="83"/>
      <c r="DRE13" s="83"/>
      <c r="DRF13" s="83"/>
      <c r="DRG13" s="83"/>
      <c r="DRH13" s="83"/>
      <c r="DRI13" s="83"/>
      <c r="DRJ13" s="83"/>
      <c r="DRK13" s="83"/>
      <c r="DRL13" s="83"/>
      <c r="DRM13" s="83"/>
      <c r="DRN13" s="83"/>
      <c r="DRO13" s="83"/>
      <c r="DRP13" s="83"/>
      <c r="DRQ13" s="83"/>
      <c r="DRR13" s="83"/>
      <c r="DRS13" s="83"/>
      <c r="DRT13" s="83"/>
      <c r="DRU13" s="83"/>
      <c r="DRV13" s="83"/>
      <c r="DRW13" s="83"/>
      <c r="DRX13" s="83"/>
      <c r="DRY13" s="83"/>
      <c r="DRZ13" s="83"/>
      <c r="DSA13" s="83"/>
      <c r="DSB13" s="83"/>
      <c r="DSC13" s="83"/>
      <c r="DSD13" s="83"/>
      <c r="DSE13" s="83"/>
      <c r="DSF13" s="83"/>
      <c r="DSG13" s="83"/>
      <c r="DSH13" s="83"/>
      <c r="DSI13" s="83"/>
      <c r="DSJ13" s="83"/>
      <c r="DSK13" s="83"/>
      <c r="DSL13" s="83"/>
      <c r="DSM13" s="83"/>
      <c r="DSN13" s="83"/>
      <c r="DSO13" s="83"/>
      <c r="DSP13" s="83"/>
      <c r="DSQ13" s="83"/>
      <c r="DSR13" s="83"/>
      <c r="DSS13" s="83"/>
      <c r="DST13" s="83"/>
      <c r="DSU13" s="83"/>
      <c r="DSV13" s="83"/>
      <c r="DSW13" s="83"/>
      <c r="DSX13" s="83"/>
      <c r="DSY13" s="83"/>
      <c r="DSZ13" s="83"/>
      <c r="DTA13" s="83"/>
      <c r="DTB13" s="83"/>
      <c r="DTC13" s="83"/>
      <c r="DTD13" s="83"/>
      <c r="DTE13" s="83"/>
      <c r="DTF13" s="83"/>
      <c r="DTG13" s="83"/>
      <c r="DTH13" s="83"/>
      <c r="DTI13" s="83"/>
      <c r="DTJ13" s="83"/>
      <c r="DTK13" s="83"/>
      <c r="DTL13" s="83"/>
      <c r="DTM13" s="83"/>
      <c r="DTN13" s="83"/>
      <c r="DTO13" s="83"/>
      <c r="DTP13" s="83"/>
      <c r="DTQ13" s="83"/>
      <c r="DTR13" s="83"/>
      <c r="DTS13" s="83"/>
      <c r="DTT13" s="83"/>
      <c r="DTU13" s="83"/>
      <c r="DTV13" s="83"/>
      <c r="DTW13" s="83"/>
      <c r="DTX13" s="83"/>
      <c r="DTY13" s="83"/>
      <c r="DTZ13" s="83"/>
      <c r="DUA13" s="83"/>
      <c r="DUB13" s="83"/>
      <c r="DUC13" s="83"/>
      <c r="DUD13" s="83"/>
      <c r="DUE13" s="83"/>
      <c r="DUF13" s="83"/>
      <c r="DUG13" s="83"/>
      <c r="DUH13" s="83"/>
      <c r="DUI13" s="83"/>
      <c r="DUJ13" s="83"/>
      <c r="DUK13" s="83"/>
      <c r="DUL13" s="83"/>
      <c r="DUM13" s="83"/>
      <c r="DUN13" s="83"/>
      <c r="DUO13" s="83"/>
      <c r="DUP13" s="83"/>
      <c r="DUQ13" s="83"/>
      <c r="DUR13" s="83"/>
      <c r="DUS13" s="83"/>
      <c r="DUT13" s="83"/>
      <c r="DUU13" s="83"/>
      <c r="DUV13" s="83"/>
      <c r="DUW13" s="83"/>
      <c r="DUX13" s="83"/>
      <c r="DUY13" s="83"/>
      <c r="DUZ13" s="83"/>
      <c r="DVA13" s="83"/>
      <c r="DVB13" s="83"/>
      <c r="DVC13" s="83"/>
      <c r="DVD13" s="83"/>
      <c r="DVE13" s="83"/>
      <c r="DVF13" s="83"/>
      <c r="DVG13" s="83"/>
      <c r="DVH13" s="83"/>
      <c r="DVI13" s="83"/>
      <c r="DVJ13" s="83"/>
      <c r="DVK13" s="83"/>
      <c r="DVL13" s="83"/>
      <c r="DVM13" s="83"/>
      <c r="DVN13" s="83"/>
      <c r="DVO13" s="83"/>
      <c r="DVP13" s="83"/>
      <c r="DVQ13" s="83"/>
      <c r="DVR13" s="83"/>
      <c r="DVS13" s="83"/>
      <c r="DVT13" s="83"/>
      <c r="DVU13" s="83"/>
      <c r="DVV13" s="83"/>
      <c r="DVW13" s="83"/>
      <c r="DVX13" s="83"/>
      <c r="DVY13" s="83"/>
      <c r="DVZ13" s="83"/>
      <c r="DWA13" s="83"/>
      <c r="DWB13" s="83"/>
      <c r="DWC13" s="83"/>
      <c r="DWD13" s="83"/>
      <c r="DWE13" s="83"/>
      <c r="DWF13" s="83"/>
      <c r="DWG13" s="83"/>
      <c r="DWH13" s="83"/>
      <c r="DWI13" s="83"/>
      <c r="DWJ13" s="83"/>
      <c r="DWK13" s="83"/>
      <c r="DWL13" s="83"/>
      <c r="DWM13" s="83"/>
      <c r="DWN13" s="83"/>
      <c r="DWO13" s="83"/>
      <c r="DWP13" s="83"/>
      <c r="DWQ13" s="83"/>
      <c r="DWR13" s="83"/>
      <c r="DWS13" s="83"/>
      <c r="DWT13" s="83"/>
      <c r="DWU13" s="83"/>
      <c r="DWV13" s="83"/>
      <c r="DWW13" s="83"/>
      <c r="DWX13" s="83"/>
      <c r="DWY13" s="83"/>
      <c r="DWZ13" s="83"/>
      <c r="DXA13" s="83"/>
      <c r="DXB13" s="83"/>
      <c r="DXC13" s="83"/>
      <c r="DXD13" s="83"/>
      <c r="DXE13" s="83"/>
      <c r="DXF13" s="83"/>
      <c r="DXG13" s="83"/>
      <c r="DXH13" s="83"/>
      <c r="DXI13" s="83"/>
      <c r="DXJ13" s="83"/>
      <c r="DXK13" s="83"/>
      <c r="DXL13" s="83"/>
      <c r="DXM13" s="83"/>
      <c r="DXN13" s="83"/>
      <c r="DXO13" s="83"/>
      <c r="DXP13" s="83"/>
      <c r="DXQ13" s="83"/>
      <c r="DXR13" s="83"/>
      <c r="DXS13" s="83"/>
      <c r="DXT13" s="83"/>
      <c r="DXU13" s="83"/>
      <c r="DXV13" s="83"/>
      <c r="DXW13" s="83"/>
      <c r="DXX13" s="83"/>
      <c r="DXY13" s="83"/>
      <c r="DXZ13" s="83"/>
      <c r="DYA13" s="83"/>
      <c r="DYB13" s="83"/>
      <c r="DYC13" s="83"/>
      <c r="DYD13" s="83"/>
      <c r="DYE13" s="83"/>
      <c r="DYF13" s="83"/>
      <c r="DYG13" s="83"/>
      <c r="DYH13" s="83"/>
      <c r="DYI13" s="83"/>
      <c r="DYJ13" s="83"/>
      <c r="DYK13" s="83"/>
      <c r="DYL13" s="83"/>
      <c r="DYM13" s="83"/>
      <c r="DYN13" s="83"/>
      <c r="DYO13" s="83"/>
      <c r="DYP13" s="83"/>
      <c r="DYQ13" s="83"/>
      <c r="DYR13" s="83"/>
      <c r="DYS13" s="83"/>
      <c r="DYT13" s="83"/>
      <c r="DYU13" s="83"/>
      <c r="DYV13" s="83"/>
      <c r="DYW13" s="83"/>
      <c r="DYX13" s="83"/>
      <c r="DYY13" s="83"/>
      <c r="DYZ13" s="83"/>
      <c r="DZA13" s="83"/>
      <c r="DZB13" s="83"/>
      <c r="DZC13" s="83"/>
      <c r="DZD13" s="83"/>
      <c r="DZE13" s="83"/>
      <c r="DZF13" s="83"/>
      <c r="DZG13" s="83"/>
      <c r="DZH13" s="83"/>
      <c r="DZI13" s="83"/>
      <c r="DZJ13" s="83"/>
      <c r="DZK13" s="83"/>
      <c r="DZL13" s="83"/>
      <c r="DZM13" s="83"/>
      <c r="DZN13" s="83"/>
      <c r="DZO13" s="83"/>
      <c r="DZP13" s="83"/>
      <c r="DZQ13" s="83"/>
      <c r="DZR13" s="83"/>
      <c r="DZS13" s="83"/>
      <c r="DZT13" s="83"/>
      <c r="DZU13" s="83"/>
      <c r="DZV13" s="83"/>
      <c r="DZW13" s="83"/>
      <c r="DZX13" s="83"/>
      <c r="DZY13" s="83"/>
      <c r="DZZ13" s="83"/>
      <c r="EAA13" s="83"/>
      <c r="EAB13" s="83"/>
      <c r="EAC13" s="83"/>
      <c r="EAD13" s="83"/>
      <c r="EAE13" s="83"/>
      <c r="EAF13" s="83"/>
      <c r="EAG13" s="83"/>
      <c r="EAH13" s="83"/>
      <c r="EAI13" s="83"/>
      <c r="EAJ13" s="83"/>
      <c r="EAK13" s="83"/>
      <c r="EAL13" s="83"/>
      <c r="EAM13" s="83"/>
      <c r="EAN13" s="83"/>
      <c r="EAO13" s="83"/>
      <c r="EAP13" s="83"/>
      <c r="EAQ13" s="83"/>
      <c r="EAR13" s="83"/>
      <c r="EAS13" s="83"/>
      <c r="EAT13" s="83"/>
      <c r="EAU13" s="83"/>
      <c r="EAV13" s="83"/>
      <c r="EAW13" s="83"/>
      <c r="EAX13" s="83"/>
      <c r="EAY13" s="83"/>
      <c r="EAZ13" s="83"/>
      <c r="EBA13" s="83"/>
      <c r="EBB13" s="83"/>
      <c r="EBC13" s="83"/>
      <c r="EBD13" s="83"/>
      <c r="EBE13" s="83"/>
      <c r="EBF13" s="83"/>
      <c r="EBG13" s="83"/>
      <c r="EBH13" s="83"/>
      <c r="EBI13" s="83"/>
      <c r="EBJ13" s="83"/>
      <c r="EBK13" s="83"/>
      <c r="EBL13" s="83"/>
      <c r="EBM13" s="83"/>
      <c r="EBN13" s="83"/>
      <c r="EBO13" s="83"/>
      <c r="EBP13" s="83"/>
      <c r="EBQ13" s="83"/>
      <c r="EBR13" s="83"/>
      <c r="EBS13" s="83"/>
      <c r="EBT13" s="83"/>
      <c r="EBU13" s="83"/>
      <c r="EBV13" s="83"/>
      <c r="EBW13" s="83"/>
      <c r="EBX13" s="83"/>
      <c r="EBY13" s="83"/>
      <c r="EBZ13" s="83"/>
      <c r="ECA13" s="83"/>
      <c r="ECB13" s="83"/>
      <c r="ECC13" s="83"/>
      <c r="ECD13" s="83"/>
      <c r="ECE13" s="83"/>
      <c r="ECF13" s="83"/>
      <c r="ECG13" s="83"/>
      <c r="ECH13" s="83"/>
      <c r="ECI13" s="83"/>
      <c r="ECJ13" s="83"/>
      <c r="ECK13" s="83"/>
      <c r="ECL13" s="83"/>
      <c r="ECM13" s="83"/>
      <c r="ECN13" s="83"/>
      <c r="ECO13" s="83"/>
      <c r="ECP13" s="83"/>
      <c r="ECQ13" s="83"/>
      <c r="ECR13" s="83"/>
      <c r="ECS13" s="83"/>
      <c r="ECT13" s="83"/>
      <c r="ECU13" s="83"/>
      <c r="ECV13" s="83"/>
      <c r="ECW13" s="83"/>
      <c r="ECX13" s="83"/>
      <c r="ECY13" s="83"/>
      <c r="ECZ13" s="83"/>
      <c r="EDA13" s="83"/>
      <c r="EDB13" s="83"/>
      <c r="EDC13" s="83"/>
      <c r="EDD13" s="83"/>
      <c r="EDE13" s="83"/>
      <c r="EDF13" s="83"/>
      <c r="EDG13" s="83"/>
      <c r="EDH13" s="83"/>
      <c r="EDI13" s="83"/>
      <c r="EDJ13" s="83"/>
      <c r="EDK13" s="83"/>
      <c r="EDL13" s="83"/>
      <c r="EDM13" s="83"/>
      <c r="EDN13" s="83"/>
      <c r="EDO13" s="83"/>
      <c r="EDP13" s="83"/>
      <c r="EDQ13" s="83"/>
      <c r="EDR13" s="83"/>
      <c r="EDS13" s="83"/>
      <c r="EDT13" s="83"/>
      <c r="EDU13" s="83"/>
      <c r="EDV13" s="83"/>
      <c r="EDW13" s="83"/>
      <c r="EDX13" s="83"/>
      <c r="EDY13" s="83"/>
      <c r="EDZ13" s="83"/>
      <c r="EEA13" s="83"/>
      <c r="EEB13" s="83"/>
      <c r="EEC13" s="83"/>
      <c r="EED13" s="83"/>
      <c r="EEE13" s="83"/>
      <c r="EEF13" s="83"/>
      <c r="EEG13" s="83"/>
      <c r="EEH13" s="83"/>
      <c r="EEI13" s="83"/>
      <c r="EEJ13" s="83"/>
      <c r="EEK13" s="83"/>
      <c r="EEL13" s="83"/>
      <c r="EEM13" s="83"/>
      <c r="EEN13" s="83"/>
      <c r="EEO13" s="83"/>
      <c r="EEP13" s="83"/>
      <c r="EEQ13" s="83"/>
      <c r="EER13" s="83"/>
      <c r="EES13" s="83"/>
      <c r="EET13" s="83"/>
      <c r="EEU13" s="83"/>
      <c r="EEV13" s="83"/>
      <c r="EEW13" s="83"/>
      <c r="EEX13" s="83"/>
      <c r="EEY13" s="83"/>
      <c r="EEZ13" s="83"/>
      <c r="EFA13" s="83"/>
      <c r="EFB13" s="83"/>
      <c r="EFC13" s="83"/>
      <c r="EFD13" s="83"/>
      <c r="EFE13" s="83"/>
      <c r="EFF13" s="83"/>
      <c r="EFG13" s="83"/>
      <c r="EFH13" s="83"/>
      <c r="EFI13" s="83"/>
      <c r="EFJ13" s="83"/>
      <c r="EFK13" s="83"/>
      <c r="EFL13" s="83"/>
      <c r="EFM13" s="83"/>
      <c r="EFN13" s="83"/>
      <c r="EFO13" s="83"/>
      <c r="EFP13" s="83"/>
      <c r="EFQ13" s="83"/>
      <c r="EFR13" s="83"/>
      <c r="EFS13" s="83"/>
      <c r="EFT13" s="83"/>
      <c r="EFU13" s="83"/>
      <c r="EFV13" s="83"/>
      <c r="EFW13" s="83"/>
      <c r="EFX13" s="83"/>
      <c r="EFY13" s="83"/>
      <c r="EFZ13" s="83"/>
      <c r="EGA13" s="83"/>
      <c r="EGB13" s="83"/>
      <c r="EGC13" s="83"/>
      <c r="EGD13" s="83"/>
      <c r="EGE13" s="83"/>
      <c r="EGF13" s="83"/>
      <c r="EGG13" s="83"/>
      <c r="EGH13" s="83"/>
      <c r="EGI13" s="83"/>
      <c r="EGJ13" s="83"/>
      <c r="EGK13" s="83"/>
      <c r="EGL13" s="83"/>
      <c r="EGM13" s="83"/>
      <c r="EGN13" s="83"/>
      <c r="EGO13" s="83"/>
      <c r="EGP13" s="83"/>
      <c r="EGQ13" s="83"/>
      <c r="EGR13" s="83"/>
      <c r="EGS13" s="83"/>
      <c r="EGT13" s="83"/>
      <c r="EGU13" s="83"/>
      <c r="EGV13" s="83"/>
      <c r="EGW13" s="83"/>
      <c r="EGX13" s="83"/>
      <c r="EGY13" s="83"/>
      <c r="EGZ13" s="83"/>
      <c r="EHA13" s="83"/>
      <c r="EHB13" s="83"/>
      <c r="EHC13" s="83"/>
      <c r="EHD13" s="83"/>
      <c r="EHE13" s="83"/>
      <c r="EHF13" s="83"/>
      <c r="EHG13" s="83"/>
      <c r="EHH13" s="83"/>
      <c r="EHI13" s="83"/>
      <c r="EHJ13" s="83"/>
      <c r="EHK13" s="83"/>
      <c r="EHL13" s="83"/>
      <c r="EHM13" s="83"/>
      <c r="EHN13" s="83"/>
      <c r="EHO13" s="83"/>
      <c r="EHP13" s="83"/>
      <c r="EHQ13" s="83"/>
      <c r="EHR13" s="83"/>
      <c r="EHS13" s="83"/>
      <c r="EHT13" s="83"/>
      <c r="EHU13" s="83"/>
      <c r="EHV13" s="83"/>
      <c r="EHW13" s="83"/>
      <c r="EHX13" s="83"/>
      <c r="EHY13" s="83"/>
      <c r="EHZ13" s="83"/>
      <c r="EIA13" s="83"/>
      <c r="EIB13" s="83"/>
      <c r="EIC13" s="83"/>
      <c r="EID13" s="83"/>
      <c r="EIE13" s="83"/>
      <c r="EIF13" s="83"/>
      <c r="EIG13" s="83"/>
      <c r="EIH13" s="83"/>
      <c r="EII13" s="83"/>
      <c r="EIJ13" s="83"/>
      <c r="EIK13" s="83"/>
      <c r="EIL13" s="83"/>
      <c r="EIM13" s="83"/>
      <c r="EIN13" s="83"/>
      <c r="EIO13" s="83"/>
      <c r="EIP13" s="83"/>
      <c r="EIQ13" s="83"/>
      <c r="EIR13" s="83"/>
      <c r="EIS13" s="83"/>
      <c r="EIT13" s="83"/>
      <c r="EIU13" s="83"/>
      <c r="EIV13" s="83"/>
      <c r="EIW13" s="83"/>
      <c r="EIX13" s="83"/>
      <c r="EIY13" s="83"/>
      <c r="EIZ13" s="83"/>
      <c r="EJA13" s="83"/>
      <c r="EJB13" s="83"/>
      <c r="EJC13" s="83"/>
      <c r="EJD13" s="83"/>
      <c r="EJE13" s="83"/>
      <c r="EJF13" s="83"/>
      <c r="EJG13" s="83"/>
      <c r="EJH13" s="83"/>
      <c r="EJI13" s="83"/>
      <c r="EJJ13" s="83"/>
      <c r="EJK13" s="83"/>
      <c r="EJL13" s="83"/>
      <c r="EJM13" s="83"/>
      <c r="EJN13" s="83"/>
      <c r="EJO13" s="83"/>
      <c r="EJP13" s="83"/>
      <c r="EJQ13" s="83"/>
      <c r="EJR13" s="83"/>
      <c r="EJS13" s="83"/>
      <c r="EJT13" s="83"/>
      <c r="EJU13" s="83"/>
      <c r="EJV13" s="83"/>
      <c r="EJW13" s="83"/>
      <c r="EJX13" s="83"/>
      <c r="EJY13" s="83"/>
      <c r="EJZ13" s="83"/>
      <c r="EKA13" s="83"/>
      <c r="EKB13" s="83"/>
      <c r="EKC13" s="83"/>
      <c r="EKD13" s="83"/>
      <c r="EKE13" s="83"/>
      <c r="EKF13" s="83"/>
      <c r="EKG13" s="83"/>
      <c r="EKH13" s="83"/>
      <c r="EKI13" s="83"/>
      <c r="EKJ13" s="83"/>
      <c r="EKK13" s="83"/>
      <c r="EKL13" s="83"/>
      <c r="EKM13" s="83"/>
      <c r="EKN13" s="83"/>
      <c r="EKO13" s="83"/>
      <c r="EKP13" s="83"/>
      <c r="EKQ13" s="83"/>
      <c r="EKR13" s="83"/>
      <c r="EKS13" s="83"/>
      <c r="EKT13" s="83"/>
      <c r="EKU13" s="83"/>
      <c r="EKV13" s="83"/>
      <c r="EKW13" s="83"/>
      <c r="EKX13" s="83"/>
      <c r="EKY13" s="83"/>
      <c r="EKZ13" s="83"/>
      <c r="ELA13" s="83"/>
      <c r="ELB13" s="83"/>
      <c r="ELC13" s="83"/>
      <c r="ELD13" s="83"/>
      <c r="ELE13" s="83"/>
      <c r="ELF13" s="83"/>
      <c r="ELG13" s="83"/>
      <c r="ELH13" s="83"/>
      <c r="ELI13" s="83"/>
      <c r="ELJ13" s="83"/>
      <c r="ELK13" s="83"/>
      <c r="ELL13" s="83"/>
      <c r="ELM13" s="83"/>
      <c r="ELN13" s="83"/>
      <c r="ELO13" s="83"/>
      <c r="ELP13" s="83"/>
      <c r="ELQ13" s="83"/>
      <c r="ELR13" s="83"/>
      <c r="ELS13" s="83"/>
      <c r="ELT13" s="83"/>
      <c r="ELU13" s="83"/>
      <c r="ELV13" s="83"/>
      <c r="ELW13" s="83"/>
      <c r="ELX13" s="83"/>
      <c r="ELY13" s="83"/>
      <c r="ELZ13" s="83"/>
      <c r="EMA13" s="83"/>
      <c r="EMB13" s="83"/>
      <c r="EMC13" s="83"/>
      <c r="EMD13" s="83"/>
      <c r="EME13" s="83"/>
      <c r="EMF13" s="83"/>
      <c r="EMG13" s="83"/>
      <c r="EMH13" s="83"/>
      <c r="EMI13" s="83"/>
      <c r="EMJ13" s="83"/>
      <c r="EMK13" s="83"/>
      <c r="EML13" s="83"/>
      <c r="EMM13" s="83"/>
      <c r="EMN13" s="83"/>
      <c r="EMO13" s="83"/>
      <c r="EMP13" s="83"/>
      <c r="EMQ13" s="83"/>
      <c r="EMR13" s="83"/>
      <c r="EMS13" s="83"/>
      <c r="EMT13" s="83"/>
      <c r="EMU13" s="83"/>
      <c r="EMV13" s="83"/>
      <c r="EMW13" s="83"/>
      <c r="EMX13" s="83"/>
      <c r="EMY13" s="83"/>
      <c r="EMZ13" s="83"/>
      <c r="ENA13" s="83"/>
      <c r="ENB13" s="83"/>
      <c r="ENC13" s="83"/>
      <c r="END13" s="83"/>
      <c r="ENE13" s="83"/>
      <c r="ENF13" s="83"/>
      <c r="ENG13" s="83"/>
      <c r="ENH13" s="83"/>
      <c r="ENI13" s="83"/>
      <c r="ENJ13" s="83"/>
      <c r="ENK13" s="83"/>
      <c r="ENL13" s="83"/>
      <c r="ENM13" s="83"/>
      <c r="ENN13" s="83"/>
      <c r="ENO13" s="83"/>
      <c r="ENP13" s="83"/>
      <c r="ENQ13" s="83"/>
      <c r="ENR13" s="83"/>
      <c r="ENS13" s="83"/>
      <c r="ENT13" s="83"/>
      <c r="ENU13" s="83"/>
      <c r="ENV13" s="83"/>
      <c r="ENW13" s="83"/>
      <c r="ENX13" s="83"/>
      <c r="ENY13" s="83"/>
      <c r="ENZ13" s="83"/>
      <c r="EOA13" s="83"/>
      <c r="EOB13" s="83"/>
      <c r="EOC13" s="83"/>
      <c r="EOD13" s="83"/>
      <c r="EOE13" s="83"/>
      <c r="EOF13" s="83"/>
      <c r="EOG13" s="83"/>
      <c r="EOH13" s="83"/>
      <c r="EOI13" s="83"/>
      <c r="EOJ13" s="83"/>
      <c r="EOK13" s="83"/>
      <c r="EOL13" s="83"/>
      <c r="EOM13" s="83"/>
      <c r="EON13" s="83"/>
      <c r="EOO13" s="83"/>
      <c r="EOP13" s="83"/>
      <c r="EOQ13" s="83"/>
      <c r="EOR13" s="83"/>
      <c r="EOS13" s="83"/>
      <c r="EOT13" s="83"/>
      <c r="EOU13" s="83"/>
      <c r="EOV13" s="83"/>
      <c r="EOW13" s="83"/>
      <c r="EOX13" s="83"/>
      <c r="EOY13" s="83"/>
      <c r="EOZ13" s="83"/>
      <c r="EPA13" s="83"/>
      <c r="EPB13" s="83"/>
      <c r="EPC13" s="83"/>
      <c r="EPD13" s="83"/>
      <c r="EPE13" s="83"/>
      <c r="EPF13" s="83"/>
      <c r="EPG13" s="83"/>
      <c r="EPH13" s="83"/>
      <c r="EPI13" s="83"/>
      <c r="EPJ13" s="83"/>
      <c r="EPK13" s="83"/>
      <c r="EPL13" s="83"/>
      <c r="EPM13" s="83"/>
      <c r="EPN13" s="83"/>
      <c r="EPO13" s="83"/>
      <c r="EPP13" s="83"/>
      <c r="EPQ13" s="83"/>
      <c r="EPR13" s="83"/>
      <c r="EPS13" s="83"/>
      <c r="EPT13" s="83"/>
      <c r="EPU13" s="83"/>
      <c r="EPV13" s="83"/>
      <c r="EPW13" s="83"/>
      <c r="EPX13" s="83"/>
      <c r="EPY13" s="83"/>
      <c r="EPZ13" s="83"/>
      <c r="EQA13" s="83"/>
      <c r="EQB13" s="83"/>
      <c r="EQC13" s="83"/>
      <c r="EQD13" s="83"/>
      <c r="EQE13" s="83"/>
      <c r="EQF13" s="83"/>
      <c r="EQG13" s="83"/>
      <c r="EQH13" s="83"/>
      <c r="EQI13" s="83"/>
      <c r="EQJ13" s="83"/>
      <c r="EQK13" s="83"/>
      <c r="EQL13" s="83"/>
      <c r="EQM13" s="83"/>
      <c r="EQN13" s="83"/>
      <c r="EQO13" s="83"/>
      <c r="EQP13" s="83"/>
      <c r="EQQ13" s="83"/>
      <c r="EQR13" s="83"/>
      <c r="EQS13" s="83"/>
      <c r="EQT13" s="83"/>
      <c r="EQU13" s="83"/>
      <c r="EQV13" s="83"/>
      <c r="EQW13" s="83"/>
      <c r="EQX13" s="83"/>
      <c r="EQY13" s="83"/>
      <c r="EQZ13" s="83"/>
      <c r="ERA13" s="83"/>
      <c r="ERB13" s="83"/>
      <c r="ERC13" s="83"/>
      <c r="ERD13" s="83"/>
      <c r="ERE13" s="83"/>
      <c r="ERF13" s="83"/>
      <c r="ERG13" s="83"/>
      <c r="ERH13" s="83"/>
      <c r="ERI13" s="83"/>
      <c r="ERJ13" s="83"/>
      <c r="ERK13" s="83"/>
      <c r="ERL13" s="83"/>
      <c r="ERM13" s="83"/>
      <c r="ERN13" s="83"/>
      <c r="ERO13" s="83"/>
      <c r="ERP13" s="83"/>
      <c r="ERQ13" s="83"/>
      <c r="ERR13" s="83"/>
      <c r="ERS13" s="83"/>
      <c r="ERT13" s="83"/>
      <c r="ERU13" s="83"/>
      <c r="ERV13" s="83"/>
      <c r="ERW13" s="83"/>
      <c r="ERX13" s="83"/>
      <c r="ERY13" s="83"/>
      <c r="ERZ13" s="83"/>
      <c r="ESA13" s="83"/>
      <c r="ESB13" s="83"/>
      <c r="ESC13" s="83"/>
      <c r="ESD13" s="83"/>
      <c r="ESE13" s="83"/>
      <c r="ESF13" s="83"/>
      <c r="ESG13" s="83"/>
      <c r="ESH13" s="83"/>
      <c r="ESI13" s="83"/>
      <c r="ESJ13" s="83"/>
      <c r="ESK13" s="83"/>
      <c r="ESL13" s="83"/>
      <c r="ESM13" s="83"/>
      <c r="ESN13" s="83"/>
      <c r="ESO13" s="83"/>
      <c r="ESP13" s="83"/>
      <c r="ESQ13" s="83"/>
      <c r="ESR13" s="83"/>
      <c r="ESS13" s="83"/>
      <c r="EST13" s="83"/>
      <c r="ESU13" s="83"/>
      <c r="ESV13" s="83"/>
      <c r="ESW13" s="83"/>
      <c r="ESX13" s="83"/>
      <c r="ESY13" s="83"/>
      <c r="ESZ13" s="83"/>
      <c r="ETA13" s="83"/>
      <c r="ETB13" s="83"/>
      <c r="ETC13" s="83"/>
      <c r="ETD13" s="83"/>
      <c r="ETE13" s="83"/>
      <c r="ETF13" s="83"/>
      <c r="ETG13" s="83"/>
      <c r="ETH13" s="83"/>
      <c r="ETI13" s="83"/>
      <c r="ETJ13" s="83"/>
      <c r="ETK13" s="83"/>
      <c r="ETL13" s="83"/>
      <c r="ETM13" s="83"/>
      <c r="ETN13" s="83"/>
      <c r="ETO13" s="83"/>
      <c r="ETP13" s="83"/>
      <c r="ETQ13" s="83"/>
      <c r="ETR13" s="83"/>
      <c r="ETS13" s="83"/>
      <c r="ETT13" s="83"/>
      <c r="ETU13" s="83"/>
      <c r="ETV13" s="83"/>
      <c r="ETW13" s="83"/>
      <c r="ETX13" s="83"/>
      <c r="ETY13" s="83"/>
      <c r="ETZ13" s="83"/>
      <c r="EUA13" s="83"/>
      <c r="EUB13" s="83"/>
      <c r="EUC13" s="83"/>
      <c r="EUD13" s="83"/>
      <c r="EUE13" s="83"/>
      <c r="EUF13" s="83"/>
      <c r="EUG13" s="83"/>
      <c r="EUH13" s="83"/>
      <c r="EUI13" s="83"/>
      <c r="EUJ13" s="83"/>
      <c r="EUK13" s="83"/>
      <c r="EUL13" s="83"/>
      <c r="EUM13" s="83"/>
      <c r="EUN13" s="83"/>
      <c r="EUO13" s="83"/>
      <c r="EUP13" s="83"/>
      <c r="EUQ13" s="83"/>
      <c r="EUR13" s="83"/>
      <c r="EUS13" s="83"/>
      <c r="EUT13" s="83"/>
      <c r="EUU13" s="83"/>
      <c r="EUV13" s="83"/>
      <c r="EUW13" s="83"/>
      <c r="EUX13" s="83"/>
      <c r="EUY13" s="83"/>
      <c r="EUZ13" s="83"/>
      <c r="EVA13" s="83"/>
      <c r="EVB13" s="83"/>
      <c r="EVC13" s="83"/>
      <c r="EVD13" s="83"/>
      <c r="EVE13" s="83"/>
      <c r="EVF13" s="83"/>
      <c r="EVG13" s="83"/>
      <c r="EVH13" s="83"/>
      <c r="EVI13" s="83"/>
      <c r="EVJ13" s="83"/>
      <c r="EVK13" s="83"/>
      <c r="EVL13" s="83"/>
      <c r="EVM13" s="83"/>
      <c r="EVN13" s="83"/>
      <c r="EVO13" s="83"/>
      <c r="EVP13" s="83"/>
      <c r="EVQ13" s="83"/>
      <c r="EVR13" s="83"/>
      <c r="EVS13" s="83"/>
      <c r="EVT13" s="83"/>
      <c r="EVU13" s="83"/>
      <c r="EVV13" s="83"/>
      <c r="EVW13" s="83"/>
      <c r="EVX13" s="83"/>
      <c r="EVY13" s="83"/>
      <c r="EVZ13" s="83"/>
      <c r="EWA13" s="83"/>
      <c r="EWB13" s="83"/>
      <c r="EWC13" s="83"/>
      <c r="EWD13" s="83"/>
      <c r="EWE13" s="83"/>
      <c r="EWF13" s="83"/>
      <c r="EWG13" s="83"/>
      <c r="EWH13" s="83"/>
      <c r="EWI13" s="83"/>
      <c r="EWJ13" s="83"/>
      <c r="EWK13" s="83"/>
      <c r="EWL13" s="83"/>
      <c r="EWM13" s="83"/>
      <c r="EWN13" s="83"/>
      <c r="EWO13" s="83"/>
      <c r="EWP13" s="83"/>
      <c r="EWQ13" s="83"/>
      <c r="EWR13" s="83"/>
      <c r="EWS13" s="83"/>
      <c r="EWT13" s="83"/>
      <c r="EWU13" s="83"/>
      <c r="EWV13" s="83"/>
      <c r="EWW13" s="83"/>
      <c r="EWX13" s="83"/>
      <c r="EWY13" s="83"/>
      <c r="EWZ13" s="83"/>
      <c r="EXA13" s="83"/>
      <c r="EXB13" s="83"/>
      <c r="EXC13" s="83"/>
      <c r="EXD13" s="83"/>
      <c r="EXE13" s="83"/>
      <c r="EXF13" s="83"/>
      <c r="EXG13" s="83"/>
      <c r="EXH13" s="83"/>
      <c r="EXI13" s="83"/>
      <c r="EXJ13" s="83"/>
      <c r="EXK13" s="83"/>
      <c r="EXL13" s="83"/>
      <c r="EXM13" s="83"/>
      <c r="EXN13" s="83"/>
      <c r="EXO13" s="83"/>
      <c r="EXP13" s="83"/>
      <c r="EXQ13" s="83"/>
      <c r="EXR13" s="83"/>
      <c r="EXS13" s="83"/>
      <c r="EXT13" s="83"/>
      <c r="EXU13" s="83"/>
      <c r="EXV13" s="83"/>
      <c r="EXW13" s="83"/>
      <c r="EXX13" s="83"/>
      <c r="EXY13" s="83"/>
      <c r="EXZ13" s="83"/>
      <c r="EYA13" s="83"/>
      <c r="EYB13" s="83"/>
      <c r="EYC13" s="83"/>
      <c r="EYD13" s="83"/>
      <c r="EYE13" s="83"/>
      <c r="EYF13" s="83"/>
      <c r="EYG13" s="83"/>
      <c r="EYH13" s="83"/>
      <c r="EYI13" s="83"/>
      <c r="EYJ13" s="83"/>
      <c r="EYK13" s="83"/>
      <c r="EYL13" s="83"/>
      <c r="EYM13" s="83"/>
      <c r="EYN13" s="83"/>
      <c r="EYO13" s="83"/>
      <c r="EYP13" s="83"/>
      <c r="EYQ13" s="83"/>
      <c r="EYR13" s="83"/>
      <c r="EYS13" s="83"/>
      <c r="EYT13" s="83"/>
      <c r="EYU13" s="83"/>
      <c r="EYV13" s="83"/>
      <c r="EYW13" s="83"/>
      <c r="EYX13" s="83"/>
      <c r="EYY13" s="83"/>
      <c r="EYZ13" s="83"/>
      <c r="EZA13" s="83"/>
      <c r="EZB13" s="83"/>
      <c r="EZC13" s="83"/>
      <c r="EZD13" s="83"/>
      <c r="EZE13" s="83"/>
      <c r="EZF13" s="83"/>
      <c r="EZG13" s="83"/>
      <c r="EZH13" s="83"/>
      <c r="EZI13" s="83"/>
      <c r="EZJ13" s="83"/>
      <c r="EZK13" s="83"/>
      <c r="EZL13" s="83"/>
      <c r="EZM13" s="83"/>
      <c r="EZN13" s="83"/>
      <c r="EZO13" s="83"/>
      <c r="EZP13" s="83"/>
      <c r="EZQ13" s="83"/>
      <c r="EZR13" s="83"/>
      <c r="EZS13" s="83"/>
      <c r="EZT13" s="83"/>
      <c r="EZU13" s="83"/>
      <c r="EZV13" s="83"/>
      <c r="EZW13" s="83"/>
      <c r="EZX13" s="83"/>
      <c r="EZY13" s="83"/>
      <c r="EZZ13" s="83"/>
      <c r="FAA13" s="83"/>
      <c r="FAB13" s="83"/>
      <c r="FAC13" s="83"/>
      <c r="FAD13" s="83"/>
      <c r="FAE13" s="83"/>
      <c r="FAF13" s="83"/>
      <c r="FAG13" s="83"/>
      <c r="FAH13" s="83"/>
      <c r="FAI13" s="83"/>
      <c r="FAJ13" s="83"/>
      <c r="FAK13" s="83"/>
      <c r="FAL13" s="83"/>
      <c r="FAM13" s="83"/>
      <c r="FAN13" s="83"/>
      <c r="FAO13" s="83"/>
      <c r="FAP13" s="83"/>
      <c r="FAQ13" s="83"/>
      <c r="FAR13" s="83"/>
      <c r="FAS13" s="83"/>
      <c r="FAT13" s="83"/>
      <c r="FAU13" s="83"/>
      <c r="FAV13" s="83"/>
      <c r="FAW13" s="83"/>
      <c r="FAX13" s="83"/>
      <c r="FAY13" s="83"/>
      <c r="FAZ13" s="83"/>
      <c r="FBA13" s="83"/>
      <c r="FBB13" s="83"/>
      <c r="FBC13" s="83"/>
      <c r="FBD13" s="83"/>
      <c r="FBE13" s="83"/>
      <c r="FBF13" s="83"/>
      <c r="FBG13" s="83"/>
      <c r="FBH13" s="83"/>
      <c r="FBI13" s="83"/>
      <c r="FBJ13" s="83"/>
      <c r="FBK13" s="83"/>
      <c r="FBL13" s="83"/>
      <c r="FBM13" s="83"/>
      <c r="FBN13" s="83"/>
      <c r="FBO13" s="83"/>
      <c r="FBP13" s="83"/>
      <c r="FBQ13" s="83"/>
      <c r="FBR13" s="83"/>
      <c r="FBS13" s="83"/>
      <c r="FBT13" s="83"/>
      <c r="FBU13" s="83"/>
      <c r="FBV13" s="83"/>
      <c r="FBW13" s="83"/>
      <c r="FBX13" s="83"/>
      <c r="FBY13" s="83"/>
      <c r="FBZ13" s="83"/>
      <c r="FCA13" s="83"/>
      <c r="FCB13" s="83"/>
      <c r="FCC13" s="83"/>
      <c r="FCD13" s="83"/>
      <c r="FCE13" s="83"/>
      <c r="FCF13" s="83"/>
      <c r="FCG13" s="83"/>
      <c r="FCH13" s="83"/>
      <c r="FCI13" s="83"/>
      <c r="FCJ13" s="83"/>
      <c r="FCK13" s="83"/>
      <c r="FCL13" s="83"/>
      <c r="FCM13" s="83"/>
      <c r="FCN13" s="83"/>
      <c r="FCO13" s="83"/>
      <c r="FCP13" s="83"/>
      <c r="FCQ13" s="83"/>
      <c r="FCR13" s="83"/>
      <c r="FCS13" s="83"/>
      <c r="FCT13" s="83"/>
      <c r="FCU13" s="83"/>
      <c r="FCV13" s="83"/>
      <c r="FCW13" s="83"/>
      <c r="FCX13" s="83"/>
      <c r="FCY13" s="83"/>
      <c r="FCZ13" s="83"/>
      <c r="FDA13" s="83"/>
      <c r="FDB13" s="83"/>
      <c r="FDC13" s="83"/>
      <c r="FDD13" s="83"/>
      <c r="FDE13" s="83"/>
      <c r="FDF13" s="83"/>
      <c r="FDG13" s="83"/>
      <c r="FDH13" s="83"/>
      <c r="FDI13" s="83"/>
      <c r="FDJ13" s="83"/>
      <c r="FDK13" s="83"/>
      <c r="FDL13" s="83"/>
      <c r="FDM13" s="83"/>
      <c r="FDN13" s="83"/>
      <c r="FDO13" s="83"/>
      <c r="FDP13" s="83"/>
      <c r="FDQ13" s="83"/>
      <c r="FDR13" s="83"/>
      <c r="FDS13" s="83"/>
      <c r="FDT13" s="83"/>
      <c r="FDU13" s="83"/>
      <c r="FDV13" s="83"/>
      <c r="FDW13" s="83"/>
      <c r="FDX13" s="83"/>
      <c r="FDY13" s="83"/>
      <c r="FDZ13" s="83"/>
      <c r="FEA13" s="83"/>
      <c r="FEB13" s="83"/>
      <c r="FEC13" s="83"/>
      <c r="FED13" s="83"/>
      <c r="FEE13" s="83"/>
      <c r="FEF13" s="83"/>
      <c r="FEG13" s="83"/>
      <c r="FEH13" s="83"/>
      <c r="FEI13" s="83"/>
      <c r="FEJ13" s="83"/>
      <c r="FEK13" s="83"/>
      <c r="FEL13" s="83"/>
      <c r="FEM13" s="83"/>
      <c r="FEN13" s="83"/>
      <c r="FEO13" s="83"/>
      <c r="FEP13" s="83"/>
      <c r="FEQ13" s="83"/>
      <c r="FER13" s="83"/>
      <c r="FES13" s="83"/>
      <c r="FET13" s="83"/>
      <c r="FEU13" s="83"/>
      <c r="FEV13" s="83"/>
      <c r="FEW13" s="83"/>
      <c r="FEX13" s="83"/>
      <c r="FEY13" s="83"/>
      <c r="FEZ13" s="83"/>
      <c r="FFA13" s="83"/>
      <c r="FFB13" s="83"/>
      <c r="FFC13" s="83"/>
      <c r="FFD13" s="83"/>
      <c r="FFE13" s="83"/>
      <c r="FFF13" s="83"/>
      <c r="FFG13" s="83"/>
      <c r="FFH13" s="83"/>
      <c r="FFI13" s="83"/>
      <c r="FFJ13" s="83"/>
      <c r="FFK13" s="83"/>
      <c r="FFL13" s="83"/>
      <c r="FFM13" s="83"/>
      <c r="FFN13" s="83"/>
      <c r="FFO13" s="83"/>
      <c r="FFP13" s="83"/>
      <c r="FFQ13" s="83"/>
      <c r="FFR13" s="83"/>
      <c r="FFS13" s="83"/>
      <c r="FFT13" s="83"/>
      <c r="FFU13" s="83"/>
      <c r="FFV13" s="83"/>
      <c r="FFW13" s="83"/>
      <c r="FFX13" s="83"/>
      <c r="FFY13" s="83"/>
      <c r="FFZ13" s="83"/>
      <c r="FGA13" s="83"/>
      <c r="FGB13" s="83"/>
      <c r="FGC13" s="83"/>
      <c r="FGD13" s="83"/>
      <c r="FGE13" s="83"/>
      <c r="FGF13" s="83"/>
      <c r="FGG13" s="83"/>
      <c r="FGH13" s="83"/>
      <c r="FGI13" s="83"/>
      <c r="FGJ13" s="83"/>
      <c r="FGK13" s="83"/>
      <c r="FGL13" s="83"/>
      <c r="FGM13" s="83"/>
      <c r="FGN13" s="83"/>
      <c r="FGO13" s="83"/>
      <c r="FGP13" s="83"/>
      <c r="FGQ13" s="83"/>
      <c r="FGR13" s="83"/>
      <c r="FGS13" s="83"/>
      <c r="FGT13" s="83"/>
      <c r="FGU13" s="83"/>
      <c r="FGV13" s="83"/>
      <c r="FGW13" s="83"/>
      <c r="FGX13" s="83"/>
      <c r="FGY13" s="83"/>
      <c r="FGZ13" s="83"/>
      <c r="FHA13" s="83"/>
      <c r="FHB13" s="83"/>
      <c r="FHC13" s="83"/>
      <c r="FHD13" s="83"/>
      <c r="FHE13" s="83"/>
      <c r="FHF13" s="83"/>
      <c r="FHG13" s="83"/>
      <c r="FHH13" s="83"/>
      <c r="FHI13" s="83"/>
      <c r="FHJ13" s="83"/>
      <c r="FHK13" s="83"/>
      <c r="FHL13" s="83"/>
      <c r="FHM13" s="83"/>
      <c r="FHN13" s="83"/>
      <c r="FHO13" s="83"/>
      <c r="FHP13" s="83"/>
      <c r="FHQ13" s="83"/>
      <c r="FHR13" s="83"/>
      <c r="FHS13" s="83"/>
      <c r="FHT13" s="83"/>
      <c r="FHU13" s="83"/>
      <c r="FHV13" s="83"/>
      <c r="FHW13" s="83"/>
      <c r="FHX13" s="83"/>
      <c r="FHY13" s="83"/>
      <c r="FHZ13" s="83"/>
      <c r="FIA13" s="83"/>
      <c r="FIB13" s="83"/>
      <c r="FIC13" s="83"/>
      <c r="FID13" s="83"/>
      <c r="FIE13" s="83"/>
      <c r="FIF13" s="83"/>
      <c r="FIG13" s="83"/>
      <c r="FIH13" s="83"/>
      <c r="FII13" s="83"/>
      <c r="FIJ13" s="83"/>
      <c r="FIK13" s="83"/>
      <c r="FIL13" s="83"/>
      <c r="FIM13" s="83"/>
      <c r="FIN13" s="83"/>
      <c r="FIO13" s="83"/>
      <c r="FIP13" s="83"/>
      <c r="FIQ13" s="83"/>
      <c r="FIR13" s="83"/>
      <c r="FIS13" s="83"/>
      <c r="FIT13" s="83"/>
      <c r="FIU13" s="83"/>
      <c r="FIV13" s="83"/>
      <c r="FIW13" s="83"/>
      <c r="FIX13" s="83"/>
      <c r="FIY13" s="83"/>
      <c r="FIZ13" s="83"/>
      <c r="FJA13" s="83"/>
      <c r="FJB13" s="83"/>
      <c r="FJC13" s="83"/>
      <c r="FJD13" s="83"/>
      <c r="FJE13" s="83"/>
      <c r="FJF13" s="83"/>
      <c r="FJG13" s="83"/>
      <c r="FJH13" s="83"/>
      <c r="FJI13" s="83"/>
      <c r="FJJ13" s="83"/>
      <c r="FJK13" s="83"/>
      <c r="FJL13" s="83"/>
      <c r="FJM13" s="83"/>
      <c r="FJN13" s="83"/>
      <c r="FJO13" s="83"/>
      <c r="FJP13" s="83"/>
      <c r="FJQ13" s="83"/>
      <c r="FJR13" s="83"/>
      <c r="FJS13" s="83"/>
      <c r="FJT13" s="83"/>
      <c r="FJU13" s="83"/>
      <c r="FJV13" s="83"/>
      <c r="FJW13" s="83"/>
      <c r="FJX13" s="83"/>
      <c r="FJY13" s="83"/>
      <c r="FJZ13" s="83"/>
      <c r="FKA13" s="83"/>
      <c r="FKB13" s="83"/>
      <c r="FKC13" s="83"/>
      <c r="FKD13" s="83"/>
      <c r="FKE13" s="83"/>
      <c r="FKF13" s="83"/>
      <c r="FKG13" s="83"/>
      <c r="FKH13" s="83"/>
      <c r="FKI13" s="83"/>
      <c r="FKJ13" s="83"/>
      <c r="FKK13" s="83"/>
      <c r="FKL13" s="83"/>
      <c r="FKM13" s="83"/>
      <c r="FKN13" s="83"/>
      <c r="FKO13" s="83"/>
      <c r="FKP13" s="83"/>
      <c r="FKQ13" s="83"/>
      <c r="FKR13" s="83"/>
      <c r="FKS13" s="83"/>
      <c r="FKT13" s="83"/>
      <c r="FKU13" s="83"/>
      <c r="FKV13" s="83"/>
      <c r="FKW13" s="83"/>
      <c r="FKX13" s="83"/>
      <c r="FKY13" s="83"/>
      <c r="FKZ13" s="83"/>
      <c r="FLA13" s="83"/>
      <c r="FLB13" s="83"/>
      <c r="FLC13" s="83"/>
      <c r="FLD13" s="83"/>
      <c r="FLE13" s="83"/>
      <c r="FLF13" s="83"/>
      <c r="FLG13" s="83"/>
      <c r="FLH13" s="83"/>
      <c r="FLI13" s="83"/>
      <c r="FLJ13" s="83"/>
      <c r="FLK13" s="83"/>
      <c r="FLL13" s="83"/>
      <c r="FLM13" s="83"/>
      <c r="FLN13" s="83"/>
      <c r="FLO13" s="83"/>
      <c r="FLP13" s="83"/>
      <c r="FLQ13" s="83"/>
      <c r="FLR13" s="83"/>
      <c r="FLS13" s="83"/>
      <c r="FLT13" s="83"/>
      <c r="FLU13" s="83"/>
      <c r="FLV13" s="83"/>
      <c r="FLW13" s="83"/>
      <c r="FLX13" s="83"/>
      <c r="FLY13" s="83"/>
      <c r="FLZ13" s="83"/>
      <c r="FMA13" s="83"/>
      <c r="FMB13" s="83"/>
      <c r="FMC13" s="83"/>
      <c r="FMD13" s="83"/>
      <c r="FME13" s="83"/>
      <c r="FMF13" s="83"/>
      <c r="FMG13" s="83"/>
      <c r="FMH13" s="83"/>
      <c r="FMI13" s="83"/>
      <c r="FMJ13" s="83"/>
      <c r="FMK13" s="83"/>
      <c r="FML13" s="83"/>
      <c r="FMM13" s="83"/>
      <c r="FMN13" s="83"/>
      <c r="FMO13" s="83"/>
      <c r="FMP13" s="83"/>
      <c r="FMQ13" s="83"/>
      <c r="FMR13" s="83"/>
      <c r="FMS13" s="83"/>
      <c r="FMT13" s="83"/>
      <c r="FMU13" s="83"/>
      <c r="FMV13" s="83"/>
      <c r="FMW13" s="83"/>
      <c r="FMX13" s="83"/>
      <c r="FMY13" s="83"/>
      <c r="FMZ13" s="83"/>
      <c r="FNA13" s="83"/>
      <c r="FNB13" s="83"/>
      <c r="FNC13" s="83"/>
      <c r="FND13" s="83"/>
      <c r="FNE13" s="83"/>
      <c r="FNF13" s="83"/>
      <c r="FNG13" s="83"/>
      <c r="FNH13" s="83"/>
      <c r="FNI13" s="83"/>
      <c r="FNJ13" s="83"/>
      <c r="FNK13" s="83"/>
      <c r="FNL13" s="83"/>
      <c r="FNM13" s="83"/>
      <c r="FNN13" s="83"/>
      <c r="FNO13" s="83"/>
      <c r="FNP13" s="83"/>
      <c r="FNQ13" s="83"/>
      <c r="FNR13" s="83"/>
      <c r="FNS13" s="83"/>
      <c r="FNT13" s="83"/>
      <c r="FNU13" s="83"/>
      <c r="FNV13" s="83"/>
      <c r="FNW13" s="83"/>
      <c r="FNX13" s="83"/>
      <c r="FNY13" s="83"/>
      <c r="FNZ13" s="83"/>
      <c r="FOA13" s="83"/>
      <c r="FOB13" s="83"/>
      <c r="FOC13" s="83"/>
      <c r="FOD13" s="83"/>
      <c r="FOE13" s="83"/>
      <c r="FOF13" s="83"/>
      <c r="FOG13" s="83"/>
      <c r="FOH13" s="83"/>
      <c r="FOI13" s="83"/>
      <c r="FOJ13" s="83"/>
      <c r="FOK13" s="83"/>
      <c r="FOL13" s="83"/>
      <c r="FOM13" s="83"/>
      <c r="FON13" s="83"/>
      <c r="FOO13" s="83"/>
      <c r="FOP13" s="83"/>
      <c r="FOQ13" s="83"/>
      <c r="FOR13" s="83"/>
      <c r="FOS13" s="83"/>
      <c r="FOT13" s="83"/>
      <c r="FOU13" s="83"/>
      <c r="FOV13" s="83"/>
      <c r="FOW13" s="83"/>
      <c r="FOX13" s="83"/>
      <c r="FOY13" s="83"/>
      <c r="FOZ13" s="83"/>
      <c r="FPA13" s="83"/>
      <c r="FPB13" s="83"/>
      <c r="FPC13" s="83"/>
      <c r="FPD13" s="83"/>
      <c r="FPE13" s="83"/>
      <c r="FPF13" s="83"/>
      <c r="FPG13" s="83"/>
      <c r="FPH13" s="83"/>
      <c r="FPI13" s="83"/>
      <c r="FPJ13" s="83"/>
      <c r="FPK13" s="83"/>
      <c r="FPL13" s="83"/>
      <c r="FPM13" s="83"/>
      <c r="FPN13" s="83"/>
      <c r="FPO13" s="83"/>
      <c r="FPP13" s="83"/>
      <c r="FPQ13" s="83"/>
      <c r="FPR13" s="83"/>
      <c r="FPS13" s="83"/>
      <c r="FPT13" s="83"/>
      <c r="FPU13" s="83"/>
      <c r="FPV13" s="83"/>
      <c r="FPW13" s="83"/>
      <c r="FPX13" s="83"/>
      <c r="FPY13" s="83"/>
      <c r="FPZ13" s="83"/>
      <c r="FQA13" s="83"/>
      <c r="FQB13" s="83"/>
      <c r="FQC13" s="83"/>
      <c r="FQD13" s="83"/>
      <c r="FQE13" s="83"/>
      <c r="FQF13" s="83"/>
      <c r="FQG13" s="83"/>
      <c r="FQH13" s="83"/>
      <c r="FQI13" s="83"/>
      <c r="FQJ13" s="83"/>
      <c r="FQK13" s="83"/>
      <c r="FQL13" s="83"/>
      <c r="FQM13" s="83"/>
      <c r="FQN13" s="83"/>
      <c r="FQO13" s="83"/>
      <c r="FQP13" s="83"/>
      <c r="FQQ13" s="83"/>
      <c r="FQR13" s="83"/>
      <c r="FQS13" s="83"/>
      <c r="FQT13" s="83"/>
      <c r="FQU13" s="83"/>
      <c r="FQV13" s="83"/>
      <c r="FQW13" s="83"/>
      <c r="FQX13" s="83"/>
      <c r="FQY13" s="83"/>
      <c r="FQZ13" s="83"/>
      <c r="FRA13" s="83"/>
      <c r="FRB13" s="83"/>
      <c r="FRC13" s="83"/>
      <c r="FRD13" s="83"/>
      <c r="FRE13" s="83"/>
      <c r="FRF13" s="83"/>
      <c r="FRG13" s="83"/>
      <c r="FRH13" s="83"/>
      <c r="FRI13" s="83"/>
      <c r="FRJ13" s="83"/>
      <c r="FRK13" s="83"/>
      <c r="FRL13" s="83"/>
      <c r="FRM13" s="83"/>
      <c r="FRN13" s="83"/>
      <c r="FRO13" s="83"/>
      <c r="FRP13" s="83"/>
      <c r="FRQ13" s="83"/>
      <c r="FRR13" s="83"/>
      <c r="FRS13" s="83"/>
      <c r="FRT13" s="83"/>
      <c r="FRU13" s="83"/>
      <c r="FRV13" s="83"/>
      <c r="FRW13" s="83"/>
      <c r="FRX13" s="83"/>
      <c r="FRY13" s="83"/>
      <c r="FRZ13" s="83"/>
      <c r="FSA13" s="83"/>
      <c r="FSB13" s="83"/>
      <c r="FSC13" s="83"/>
      <c r="FSD13" s="83"/>
      <c r="FSE13" s="83"/>
      <c r="FSF13" s="83"/>
      <c r="FSG13" s="83"/>
      <c r="FSH13" s="83"/>
      <c r="FSI13" s="83"/>
      <c r="FSJ13" s="83"/>
      <c r="FSK13" s="83"/>
      <c r="FSL13" s="83"/>
      <c r="FSM13" s="83"/>
      <c r="FSN13" s="83"/>
      <c r="FSO13" s="83"/>
      <c r="FSP13" s="83"/>
      <c r="FSQ13" s="83"/>
      <c r="FSR13" s="83"/>
      <c r="FSS13" s="83"/>
      <c r="FST13" s="83"/>
      <c r="FSU13" s="83"/>
      <c r="FSV13" s="83"/>
      <c r="FSW13" s="83"/>
      <c r="FSX13" s="83"/>
      <c r="FSY13" s="83"/>
      <c r="FSZ13" s="83"/>
      <c r="FTA13" s="83"/>
      <c r="FTB13" s="83"/>
      <c r="FTC13" s="83"/>
      <c r="FTD13" s="83"/>
      <c r="FTE13" s="83"/>
      <c r="FTF13" s="83"/>
      <c r="FTG13" s="83"/>
      <c r="FTH13" s="83"/>
      <c r="FTI13" s="83"/>
      <c r="FTJ13" s="83"/>
      <c r="FTK13" s="83"/>
      <c r="FTL13" s="83"/>
      <c r="FTM13" s="83"/>
      <c r="FTN13" s="83"/>
      <c r="FTO13" s="83"/>
      <c r="FTP13" s="83"/>
      <c r="FTQ13" s="83"/>
      <c r="FTR13" s="83"/>
      <c r="FTS13" s="83"/>
      <c r="FTT13" s="83"/>
      <c r="FTU13" s="83"/>
      <c r="FTV13" s="83"/>
      <c r="FTW13" s="83"/>
      <c r="FTX13" s="83"/>
      <c r="FTY13" s="83"/>
      <c r="FTZ13" s="83"/>
      <c r="FUA13" s="83"/>
      <c r="FUB13" s="83"/>
      <c r="FUC13" s="83"/>
      <c r="FUD13" s="83"/>
      <c r="FUE13" s="83"/>
      <c r="FUF13" s="83"/>
      <c r="FUG13" s="83"/>
      <c r="FUH13" s="83"/>
      <c r="FUI13" s="83"/>
      <c r="FUJ13" s="83"/>
      <c r="FUK13" s="83"/>
      <c r="FUL13" s="83"/>
      <c r="FUM13" s="83"/>
      <c r="FUN13" s="83"/>
      <c r="FUO13" s="83"/>
      <c r="FUP13" s="83"/>
      <c r="FUQ13" s="83"/>
      <c r="FUR13" s="83"/>
      <c r="FUS13" s="83"/>
      <c r="FUT13" s="83"/>
      <c r="FUU13" s="83"/>
      <c r="FUV13" s="83"/>
      <c r="FUW13" s="83"/>
      <c r="FUX13" s="83"/>
      <c r="FUY13" s="83"/>
      <c r="FUZ13" s="83"/>
      <c r="FVA13" s="83"/>
      <c r="FVB13" s="83"/>
      <c r="FVC13" s="83"/>
      <c r="FVD13" s="83"/>
      <c r="FVE13" s="83"/>
      <c r="FVF13" s="83"/>
      <c r="FVG13" s="83"/>
      <c r="FVH13" s="83"/>
      <c r="FVI13" s="83"/>
      <c r="FVJ13" s="83"/>
      <c r="FVK13" s="83"/>
      <c r="FVL13" s="83"/>
      <c r="FVM13" s="83"/>
      <c r="FVN13" s="83"/>
      <c r="FVO13" s="83"/>
      <c r="FVP13" s="83"/>
      <c r="FVQ13" s="83"/>
      <c r="FVR13" s="83"/>
      <c r="FVS13" s="83"/>
      <c r="FVT13" s="83"/>
      <c r="FVU13" s="83"/>
      <c r="FVV13" s="83"/>
      <c r="FVW13" s="83"/>
      <c r="FVX13" s="83"/>
      <c r="FVY13" s="83"/>
      <c r="FVZ13" s="83"/>
      <c r="FWA13" s="83"/>
      <c r="FWB13" s="83"/>
      <c r="FWC13" s="83"/>
      <c r="FWD13" s="83"/>
      <c r="FWE13" s="83"/>
      <c r="FWF13" s="83"/>
      <c r="FWG13" s="83"/>
      <c r="FWH13" s="83"/>
      <c r="FWI13" s="83"/>
      <c r="FWJ13" s="83"/>
      <c r="FWK13" s="83"/>
      <c r="FWL13" s="83"/>
      <c r="FWM13" s="83"/>
      <c r="FWN13" s="83"/>
      <c r="FWO13" s="83"/>
      <c r="FWP13" s="83"/>
      <c r="FWQ13" s="83"/>
      <c r="FWR13" s="83"/>
      <c r="FWS13" s="83"/>
      <c r="FWT13" s="83"/>
      <c r="FWU13" s="83"/>
      <c r="FWV13" s="83"/>
      <c r="FWW13" s="83"/>
      <c r="FWX13" s="83"/>
      <c r="FWY13" s="83"/>
      <c r="FWZ13" s="83"/>
      <c r="FXA13" s="83"/>
      <c r="FXB13" s="83"/>
      <c r="FXC13" s="83"/>
      <c r="FXD13" s="83"/>
      <c r="FXE13" s="83"/>
      <c r="FXF13" s="83"/>
      <c r="FXG13" s="83"/>
      <c r="FXH13" s="83"/>
      <c r="FXI13" s="83"/>
      <c r="FXJ13" s="83"/>
      <c r="FXK13" s="83"/>
      <c r="FXL13" s="83"/>
      <c r="FXM13" s="83"/>
      <c r="FXN13" s="83"/>
      <c r="FXO13" s="83"/>
      <c r="FXP13" s="83"/>
      <c r="FXQ13" s="83"/>
      <c r="FXR13" s="83"/>
      <c r="FXS13" s="83"/>
      <c r="FXT13" s="83"/>
      <c r="FXU13" s="83"/>
      <c r="FXV13" s="83"/>
      <c r="FXW13" s="83"/>
      <c r="FXX13" s="83"/>
      <c r="FXY13" s="83"/>
      <c r="FXZ13" s="83"/>
      <c r="FYA13" s="83"/>
      <c r="FYB13" s="83"/>
      <c r="FYC13" s="83"/>
      <c r="FYD13" s="83"/>
      <c r="FYE13" s="83"/>
      <c r="FYF13" s="83"/>
      <c r="FYG13" s="83"/>
      <c r="FYH13" s="83"/>
      <c r="FYI13" s="83"/>
      <c r="FYJ13" s="83"/>
      <c r="FYK13" s="83"/>
      <c r="FYL13" s="83"/>
      <c r="FYM13" s="83"/>
      <c r="FYN13" s="83"/>
      <c r="FYO13" s="83"/>
      <c r="FYP13" s="83"/>
      <c r="FYQ13" s="83"/>
      <c r="FYR13" s="83"/>
      <c r="FYS13" s="83"/>
      <c r="FYT13" s="83"/>
      <c r="FYU13" s="83"/>
      <c r="FYV13" s="83"/>
      <c r="FYW13" s="83"/>
      <c r="FYX13" s="83"/>
      <c r="FYY13" s="83"/>
      <c r="FYZ13" s="83"/>
      <c r="FZA13" s="83"/>
      <c r="FZB13" s="83"/>
      <c r="FZC13" s="83"/>
      <c r="FZD13" s="83"/>
      <c r="FZE13" s="83"/>
      <c r="FZF13" s="83"/>
      <c r="FZG13" s="83"/>
      <c r="FZH13" s="83"/>
      <c r="FZI13" s="83"/>
      <c r="FZJ13" s="83"/>
      <c r="FZK13" s="83"/>
      <c r="FZL13" s="83"/>
      <c r="FZM13" s="83"/>
      <c r="FZN13" s="83"/>
      <c r="FZO13" s="83"/>
      <c r="FZP13" s="83"/>
      <c r="FZQ13" s="83"/>
      <c r="FZR13" s="83"/>
      <c r="FZS13" s="83"/>
      <c r="FZT13" s="83"/>
      <c r="FZU13" s="83"/>
      <c r="FZV13" s="83"/>
      <c r="FZW13" s="83"/>
      <c r="FZX13" s="83"/>
      <c r="FZY13" s="83"/>
      <c r="FZZ13" s="83"/>
      <c r="GAA13" s="83"/>
      <c r="GAB13" s="83"/>
      <c r="GAC13" s="83"/>
      <c r="GAD13" s="83"/>
      <c r="GAE13" s="83"/>
      <c r="GAF13" s="83"/>
      <c r="GAG13" s="83"/>
      <c r="GAH13" s="83"/>
      <c r="GAI13" s="83"/>
      <c r="GAJ13" s="83"/>
      <c r="GAK13" s="83"/>
      <c r="GAL13" s="83"/>
      <c r="GAM13" s="83"/>
      <c r="GAN13" s="83"/>
      <c r="GAO13" s="83"/>
      <c r="GAP13" s="83"/>
      <c r="GAQ13" s="83"/>
      <c r="GAR13" s="83"/>
      <c r="GAS13" s="83"/>
      <c r="GAT13" s="83"/>
      <c r="GAU13" s="83"/>
      <c r="GAV13" s="83"/>
      <c r="GAW13" s="83"/>
      <c r="GAX13" s="83"/>
      <c r="GAY13" s="83"/>
      <c r="GAZ13" s="83"/>
      <c r="GBA13" s="83"/>
      <c r="GBB13" s="83"/>
      <c r="GBC13" s="83"/>
      <c r="GBD13" s="83"/>
      <c r="GBE13" s="83"/>
      <c r="GBF13" s="83"/>
      <c r="GBG13" s="83"/>
      <c r="GBH13" s="83"/>
      <c r="GBI13" s="83"/>
      <c r="GBJ13" s="83"/>
      <c r="GBK13" s="83"/>
      <c r="GBL13" s="83"/>
      <c r="GBM13" s="83"/>
      <c r="GBN13" s="83"/>
      <c r="GBO13" s="83"/>
      <c r="GBP13" s="83"/>
      <c r="GBQ13" s="83"/>
      <c r="GBR13" s="83"/>
      <c r="GBS13" s="83"/>
      <c r="GBT13" s="83"/>
      <c r="GBU13" s="83"/>
      <c r="GBV13" s="83"/>
      <c r="GBW13" s="83"/>
      <c r="GBX13" s="83"/>
      <c r="GBY13" s="83"/>
      <c r="GBZ13" s="83"/>
      <c r="GCA13" s="83"/>
      <c r="GCB13" s="83"/>
      <c r="GCC13" s="83"/>
      <c r="GCD13" s="83"/>
      <c r="GCE13" s="83"/>
      <c r="GCF13" s="83"/>
      <c r="GCG13" s="83"/>
      <c r="GCH13" s="83"/>
      <c r="GCI13" s="83"/>
      <c r="GCJ13" s="83"/>
      <c r="GCK13" s="83"/>
      <c r="GCL13" s="83"/>
      <c r="GCM13" s="83"/>
      <c r="GCN13" s="83"/>
      <c r="GCO13" s="83"/>
      <c r="GCP13" s="83"/>
      <c r="GCQ13" s="83"/>
      <c r="GCR13" s="83"/>
      <c r="GCS13" s="83"/>
      <c r="GCT13" s="83"/>
      <c r="GCU13" s="83"/>
      <c r="GCV13" s="83"/>
      <c r="GCW13" s="83"/>
      <c r="GCX13" s="83"/>
      <c r="GCY13" s="83"/>
      <c r="GCZ13" s="83"/>
      <c r="GDA13" s="83"/>
      <c r="GDB13" s="83"/>
      <c r="GDC13" s="83"/>
      <c r="GDD13" s="83"/>
      <c r="GDE13" s="83"/>
      <c r="GDF13" s="83"/>
      <c r="GDG13" s="83"/>
      <c r="GDH13" s="83"/>
      <c r="GDI13" s="83"/>
      <c r="GDJ13" s="83"/>
      <c r="GDK13" s="83"/>
      <c r="GDL13" s="83"/>
      <c r="GDM13" s="83"/>
      <c r="GDN13" s="83"/>
      <c r="GDO13" s="83"/>
      <c r="GDP13" s="83"/>
      <c r="GDQ13" s="83"/>
      <c r="GDR13" s="83"/>
      <c r="GDS13" s="83"/>
      <c r="GDT13" s="83"/>
      <c r="GDU13" s="83"/>
      <c r="GDV13" s="83"/>
      <c r="GDW13" s="83"/>
      <c r="GDX13" s="83"/>
      <c r="GDY13" s="83"/>
      <c r="GDZ13" s="83"/>
      <c r="GEA13" s="83"/>
      <c r="GEB13" s="83"/>
      <c r="GEC13" s="83"/>
      <c r="GED13" s="83"/>
      <c r="GEE13" s="83"/>
      <c r="GEF13" s="83"/>
      <c r="GEG13" s="83"/>
      <c r="GEH13" s="83"/>
      <c r="GEI13" s="83"/>
      <c r="GEJ13" s="83"/>
      <c r="GEK13" s="83"/>
      <c r="GEL13" s="83"/>
      <c r="GEM13" s="83"/>
      <c r="GEN13" s="83"/>
      <c r="GEO13" s="83"/>
      <c r="GEP13" s="83"/>
      <c r="GEQ13" s="83"/>
      <c r="GER13" s="83"/>
      <c r="GES13" s="83"/>
      <c r="GET13" s="83"/>
      <c r="GEU13" s="83"/>
      <c r="GEV13" s="83"/>
      <c r="GEW13" s="83"/>
      <c r="GEX13" s="83"/>
      <c r="GEY13" s="83"/>
      <c r="GEZ13" s="83"/>
      <c r="GFA13" s="83"/>
      <c r="GFB13" s="83"/>
      <c r="GFC13" s="83"/>
      <c r="GFD13" s="83"/>
      <c r="GFE13" s="83"/>
      <c r="GFF13" s="83"/>
      <c r="GFG13" s="83"/>
      <c r="GFH13" s="83"/>
      <c r="GFI13" s="83"/>
      <c r="GFJ13" s="83"/>
      <c r="GFK13" s="83"/>
      <c r="GFL13" s="83"/>
      <c r="GFM13" s="83"/>
      <c r="GFN13" s="83"/>
      <c r="GFO13" s="83"/>
      <c r="GFP13" s="83"/>
      <c r="GFQ13" s="83"/>
      <c r="GFR13" s="83"/>
      <c r="GFS13" s="83"/>
      <c r="GFT13" s="83"/>
      <c r="GFU13" s="83"/>
      <c r="GFV13" s="83"/>
      <c r="GFW13" s="83"/>
      <c r="GFX13" s="83"/>
      <c r="GFY13" s="83"/>
      <c r="GFZ13" s="83"/>
      <c r="GGA13" s="83"/>
      <c r="GGB13" s="83"/>
      <c r="GGC13" s="83"/>
      <c r="GGD13" s="83"/>
      <c r="GGE13" s="83"/>
      <c r="GGF13" s="83"/>
      <c r="GGG13" s="83"/>
      <c r="GGH13" s="83"/>
      <c r="GGI13" s="83"/>
      <c r="GGJ13" s="83"/>
      <c r="GGK13" s="83"/>
      <c r="GGL13" s="83"/>
      <c r="GGM13" s="83"/>
      <c r="GGN13" s="83"/>
      <c r="GGO13" s="83"/>
      <c r="GGP13" s="83"/>
      <c r="GGQ13" s="83"/>
      <c r="GGR13" s="83"/>
      <c r="GGS13" s="83"/>
      <c r="GGT13" s="83"/>
      <c r="GGU13" s="83"/>
      <c r="GGV13" s="83"/>
      <c r="GGW13" s="83"/>
      <c r="GGX13" s="83"/>
      <c r="GGY13" s="83"/>
      <c r="GGZ13" s="83"/>
      <c r="GHA13" s="83"/>
      <c r="GHB13" s="83"/>
      <c r="GHC13" s="83"/>
      <c r="GHD13" s="83"/>
      <c r="GHE13" s="83"/>
      <c r="GHF13" s="83"/>
      <c r="GHG13" s="83"/>
      <c r="GHH13" s="83"/>
      <c r="GHI13" s="83"/>
      <c r="GHJ13" s="83"/>
      <c r="GHK13" s="83"/>
      <c r="GHL13" s="83"/>
      <c r="GHM13" s="83"/>
      <c r="GHN13" s="83"/>
      <c r="GHO13" s="83"/>
      <c r="GHP13" s="83"/>
      <c r="GHQ13" s="83"/>
      <c r="GHR13" s="83"/>
      <c r="GHS13" s="83"/>
      <c r="GHT13" s="83"/>
      <c r="GHU13" s="83"/>
      <c r="GHV13" s="83"/>
      <c r="GHW13" s="83"/>
      <c r="GHX13" s="83"/>
      <c r="GHY13" s="83"/>
      <c r="GHZ13" s="83"/>
      <c r="GIA13" s="83"/>
      <c r="GIB13" s="83"/>
      <c r="GIC13" s="83"/>
      <c r="GID13" s="83"/>
      <c r="GIE13" s="83"/>
      <c r="GIF13" s="83"/>
      <c r="GIG13" s="83"/>
      <c r="GIH13" s="83"/>
      <c r="GII13" s="83"/>
      <c r="GIJ13" s="83"/>
      <c r="GIK13" s="83"/>
      <c r="GIL13" s="83"/>
      <c r="GIM13" s="83"/>
      <c r="GIN13" s="83"/>
      <c r="GIO13" s="83"/>
      <c r="GIP13" s="83"/>
      <c r="GIQ13" s="83"/>
      <c r="GIR13" s="83"/>
      <c r="GIS13" s="83"/>
      <c r="GIT13" s="83"/>
      <c r="GIU13" s="83"/>
      <c r="GIV13" s="83"/>
      <c r="GIW13" s="83"/>
      <c r="GIX13" s="83"/>
      <c r="GIY13" s="83"/>
      <c r="GIZ13" s="83"/>
      <c r="GJA13" s="83"/>
      <c r="GJB13" s="83"/>
      <c r="GJC13" s="83"/>
      <c r="GJD13" s="83"/>
      <c r="GJE13" s="83"/>
      <c r="GJF13" s="83"/>
      <c r="GJG13" s="83"/>
      <c r="GJH13" s="83"/>
      <c r="GJI13" s="83"/>
      <c r="GJJ13" s="83"/>
      <c r="GJK13" s="83"/>
      <c r="GJL13" s="83"/>
      <c r="GJM13" s="83"/>
      <c r="GJN13" s="83"/>
      <c r="GJO13" s="83"/>
      <c r="GJP13" s="83"/>
      <c r="GJQ13" s="83"/>
      <c r="GJR13" s="83"/>
      <c r="GJS13" s="83"/>
      <c r="GJT13" s="83"/>
      <c r="GJU13" s="83"/>
      <c r="GJV13" s="83"/>
      <c r="GJW13" s="83"/>
      <c r="GJX13" s="83"/>
      <c r="GJY13" s="83"/>
      <c r="GJZ13" s="83"/>
      <c r="GKA13" s="83"/>
      <c r="GKB13" s="83"/>
      <c r="GKC13" s="83"/>
      <c r="GKD13" s="83"/>
      <c r="GKE13" s="83"/>
      <c r="GKF13" s="83"/>
      <c r="GKG13" s="83"/>
      <c r="GKH13" s="83"/>
      <c r="GKI13" s="83"/>
      <c r="GKJ13" s="83"/>
      <c r="GKK13" s="83"/>
      <c r="GKL13" s="83"/>
      <c r="GKM13" s="83"/>
      <c r="GKN13" s="83"/>
      <c r="GKO13" s="83"/>
      <c r="GKP13" s="83"/>
      <c r="GKQ13" s="83"/>
      <c r="GKR13" s="83"/>
      <c r="GKS13" s="83"/>
      <c r="GKT13" s="83"/>
      <c r="GKU13" s="83"/>
      <c r="GKV13" s="83"/>
      <c r="GKW13" s="83"/>
      <c r="GKX13" s="83"/>
      <c r="GKY13" s="83"/>
      <c r="GKZ13" s="83"/>
      <c r="GLA13" s="83"/>
      <c r="GLB13" s="83"/>
      <c r="GLC13" s="83"/>
      <c r="GLD13" s="83"/>
      <c r="GLE13" s="83"/>
      <c r="GLF13" s="83"/>
      <c r="GLG13" s="83"/>
      <c r="GLH13" s="83"/>
      <c r="GLI13" s="83"/>
      <c r="GLJ13" s="83"/>
      <c r="GLK13" s="83"/>
      <c r="GLL13" s="83"/>
      <c r="GLM13" s="83"/>
      <c r="GLN13" s="83"/>
      <c r="GLO13" s="83"/>
      <c r="GLP13" s="83"/>
      <c r="GLQ13" s="83"/>
      <c r="GLR13" s="83"/>
      <c r="GLS13" s="83"/>
      <c r="GLT13" s="83"/>
      <c r="GLU13" s="83"/>
      <c r="GLV13" s="83"/>
      <c r="GLW13" s="83"/>
      <c r="GLX13" s="83"/>
      <c r="GLY13" s="83"/>
      <c r="GLZ13" s="83"/>
      <c r="GMA13" s="83"/>
      <c r="GMB13" s="83"/>
      <c r="GMC13" s="83"/>
      <c r="GMD13" s="83"/>
      <c r="GME13" s="83"/>
      <c r="GMF13" s="83"/>
      <c r="GMG13" s="83"/>
      <c r="GMH13" s="83"/>
      <c r="GMI13" s="83"/>
      <c r="GMJ13" s="83"/>
      <c r="GMK13" s="83"/>
      <c r="GML13" s="83"/>
      <c r="GMM13" s="83"/>
      <c r="GMN13" s="83"/>
      <c r="GMO13" s="83"/>
      <c r="GMP13" s="83"/>
      <c r="GMQ13" s="83"/>
      <c r="GMR13" s="83"/>
      <c r="GMS13" s="83"/>
      <c r="GMT13" s="83"/>
      <c r="GMU13" s="83"/>
      <c r="GMV13" s="83"/>
      <c r="GMW13" s="83"/>
      <c r="GMX13" s="83"/>
      <c r="GMY13" s="83"/>
      <c r="GMZ13" s="83"/>
      <c r="GNA13" s="83"/>
      <c r="GNB13" s="83"/>
      <c r="GNC13" s="83"/>
      <c r="GND13" s="83"/>
      <c r="GNE13" s="83"/>
      <c r="GNF13" s="83"/>
      <c r="GNG13" s="83"/>
      <c r="GNH13" s="83"/>
      <c r="GNI13" s="83"/>
      <c r="GNJ13" s="83"/>
      <c r="GNK13" s="83"/>
      <c r="GNL13" s="83"/>
      <c r="GNM13" s="83"/>
      <c r="GNN13" s="83"/>
      <c r="GNO13" s="83"/>
      <c r="GNP13" s="83"/>
      <c r="GNQ13" s="83"/>
      <c r="GNR13" s="83"/>
      <c r="GNS13" s="83"/>
      <c r="GNT13" s="83"/>
      <c r="GNU13" s="83"/>
      <c r="GNV13" s="83"/>
      <c r="GNW13" s="83"/>
      <c r="GNX13" s="83"/>
      <c r="GNY13" s="83"/>
      <c r="GNZ13" s="83"/>
      <c r="GOA13" s="83"/>
      <c r="GOB13" s="83"/>
      <c r="GOC13" s="83"/>
      <c r="GOD13" s="83"/>
      <c r="GOE13" s="83"/>
      <c r="GOF13" s="83"/>
      <c r="GOG13" s="83"/>
      <c r="GOH13" s="83"/>
      <c r="GOI13" s="83"/>
      <c r="GOJ13" s="83"/>
      <c r="GOK13" s="83"/>
      <c r="GOL13" s="83"/>
      <c r="GOM13" s="83"/>
      <c r="GON13" s="83"/>
      <c r="GOO13" s="83"/>
      <c r="GOP13" s="83"/>
      <c r="GOQ13" s="83"/>
      <c r="GOR13" s="83"/>
      <c r="GOS13" s="83"/>
      <c r="GOT13" s="83"/>
      <c r="GOU13" s="83"/>
      <c r="GOV13" s="83"/>
      <c r="GOW13" s="83"/>
      <c r="GOX13" s="83"/>
      <c r="GOY13" s="83"/>
      <c r="GOZ13" s="83"/>
      <c r="GPA13" s="83"/>
      <c r="GPB13" s="83"/>
      <c r="GPC13" s="83"/>
      <c r="GPD13" s="83"/>
      <c r="GPE13" s="83"/>
      <c r="GPF13" s="83"/>
      <c r="GPG13" s="83"/>
      <c r="GPH13" s="83"/>
      <c r="GPI13" s="83"/>
      <c r="GPJ13" s="83"/>
      <c r="GPK13" s="83"/>
      <c r="GPL13" s="83"/>
      <c r="GPM13" s="83"/>
      <c r="GPN13" s="83"/>
      <c r="GPO13" s="83"/>
      <c r="GPP13" s="83"/>
      <c r="GPQ13" s="83"/>
      <c r="GPR13" s="83"/>
      <c r="GPS13" s="83"/>
      <c r="GPT13" s="83"/>
      <c r="GPU13" s="83"/>
      <c r="GPV13" s="83"/>
      <c r="GPW13" s="83"/>
      <c r="GPX13" s="83"/>
      <c r="GPY13" s="83"/>
      <c r="GPZ13" s="83"/>
      <c r="GQA13" s="83"/>
      <c r="GQB13" s="83"/>
      <c r="GQC13" s="83"/>
      <c r="GQD13" s="83"/>
      <c r="GQE13" s="83"/>
      <c r="GQF13" s="83"/>
      <c r="GQG13" s="83"/>
      <c r="GQH13" s="83"/>
      <c r="GQI13" s="83"/>
      <c r="GQJ13" s="83"/>
      <c r="GQK13" s="83"/>
      <c r="GQL13" s="83"/>
      <c r="GQM13" s="83"/>
      <c r="GQN13" s="83"/>
      <c r="GQO13" s="83"/>
      <c r="GQP13" s="83"/>
      <c r="GQQ13" s="83"/>
      <c r="GQR13" s="83"/>
      <c r="GQS13" s="83"/>
      <c r="GQT13" s="83"/>
      <c r="GQU13" s="83"/>
      <c r="GQV13" s="83"/>
      <c r="GQW13" s="83"/>
      <c r="GQX13" s="83"/>
      <c r="GQY13" s="83"/>
      <c r="GQZ13" s="83"/>
      <c r="GRA13" s="83"/>
      <c r="GRB13" s="83"/>
      <c r="GRC13" s="83"/>
      <c r="GRD13" s="83"/>
      <c r="GRE13" s="83"/>
      <c r="GRF13" s="83"/>
      <c r="GRG13" s="83"/>
      <c r="GRH13" s="83"/>
      <c r="GRI13" s="83"/>
      <c r="GRJ13" s="83"/>
      <c r="GRK13" s="83"/>
      <c r="GRL13" s="83"/>
      <c r="GRM13" s="83"/>
      <c r="GRN13" s="83"/>
      <c r="GRO13" s="83"/>
      <c r="GRP13" s="83"/>
      <c r="GRQ13" s="83"/>
      <c r="GRR13" s="83"/>
      <c r="GRS13" s="83"/>
      <c r="GRT13" s="83"/>
      <c r="GRU13" s="83"/>
      <c r="GRV13" s="83"/>
      <c r="GRW13" s="83"/>
      <c r="GRX13" s="83"/>
      <c r="GRY13" s="83"/>
      <c r="GRZ13" s="83"/>
      <c r="GSA13" s="83"/>
      <c r="GSB13" s="83"/>
      <c r="GSC13" s="83"/>
      <c r="GSD13" s="83"/>
      <c r="GSE13" s="83"/>
      <c r="GSF13" s="83"/>
      <c r="GSG13" s="83"/>
      <c r="GSH13" s="83"/>
      <c r="GSI13" s="83"/>
      <c r="GSJ13" s="83"/>
      <c r="GSK13" s="83"/>
      <c r="GSL13" s="83"/>
      <c r="GSM13" s="83"/>
      <c r="GSN13" s="83"/>
      <c r="GSO13" s="83"/>
      <c r="GSP13" s="83"/>
      <c r="GSQ13" s="83"/>
      <c r="GSR13" s="83"/>
      <c r="GSS13" s="83"/>
      <c r="GST13" s="83"/>
      <c r="GSU13" s="83"/>
      <c r="GSV13" s="83"/>
      <c r="GSW13" s="83"/>
      <c r="GSX13" s="83"/>
      <c r="GSY13" s="83"/>
      <c r="GSZ13" s="83"/>
      <c r="GTA13" s="83"/>
      <c r="GTB13" s="83"/>
      <c r="GTC13" s="83"/>
      <c r="GTD13" s="83"/>
      <c r="GTE13" s="83"/>
      <c r="GTF13" s="83"/>
      <c r="GTG13" s="83"/>
      <c r="GTH13" s="83"/>
      <c r="GTI13" s="83"/>
      <c r="GTJ13" s="83"/>
      <c r="GTK13" s="83"/>
      <c r="GTL13" s="83"/>
      <c r="GTM13" s="83"/>
      <c r="GTN13" s="83"/>
      <c r="GTO13" s="83"/>
      <c r="GTP13" s="83"/>
      <c r="GTQ13" s="83"/>
      <c r="GTR13" s="83"/>
      <c r="GTS13" s="83"/>
      <c r="GTT13" s="83"/>
      <c r="GTU13" s="83"/>
      <c r="GTV13" s="83"/>
      <c r="GTW13" s="83"/>
      <c r="GTX13" s="83"/>
      <c r="GTY13" s="83"/>
      <c r="GTZ13" s="83"/>
      <c r="GUA13" s="83"/>
      <c r="GUB13" s="83"/>
      <c r="GUC13" s="83"/>
      <c r="GUD13" s="83"/>
      <c r="GUE13" s="83"/>
      <c r="GUF13" s="83"/>
      <c r="GUG13" s="83"/>
      <c r="GUH13" s="83"/>
      <c r="GUI13" s="83"/>
      <c r="GUJ13" s="83"/>
      <c r="GUK13" s="83"/>
      <c r="GUL13" s="83"/>
      <c r="GUM13" s="83"/>
      <c r="GUN13" s="83"/>
      <c r="GUO13" s="83"/>
      <c r="GUP13" s="83"/>
      <c r="GUQ13" s="83"/>
      <c r="GUR13" s="83"/>
      <c r="GUS13" s="83"/>
      <c r="GUT13" s="83"/>
      <c r="GUU13" s="83"/>
      <c r="GUV13" s="83"/>
      <c r="GUW13" s="83"/>
      <c r="GUX13" s="83"/>
      <c r="GUY13" s="83"/>
      <c r="GUZ13" s="83"/>
      <c r="GVA13" s="83"/>
      <c r="GVB13" s="83"/>
      <c r="GVC13" s="83"/>
      <c r="GVD13" s="83"/>
      <c r="GVE13" s="83"/>
      <c r="GVF13" s="83"/>
      <c r="GVG13" s="83"/>
      <c r="GVH13" s="83"/>
      <c r="GVI13" s="83"/>
      <c r="GVJ13" s="83"/>
      <c r="GVK13" s="83"/>
      <c r="GVL13" s="83"/>
      <c r="GVM13" s="83"/>
      <c r="GVN13" s="83"/>
      <c r="GVO13" s="83"/>
      <c r="GVP13" s="83"/>
      <c r="GVQ13" s="83"/>
      <c r="GVR13" s="83"/>
      <c r="GVS13" s="83"/>
      <c r="GVT13" s="83"/>
      <c r="GVU13" s="83"/>
      <c r="GVV13" s="83"/>
      <c r="GVW13" s="83"/>
      <c r="GVX13" s="83"/>
      <c r="GVY13" s="83"/>
      <c r="GVZ13" s="83"/>
      <c r="GWA13" s="83"/>
      <c r="GWB13" s="83"/>
      <c r="GWC13" s="83"/>
      <c r="GWD13" s="83"/>
      <c r="GWE13" s="83"/>
      <c r="GWF13" s="83"/>
      <c r="GWG13" s="83"/>
      <c r="GWH13" s="83"/>
      <c r="GWI13" s="83"/>
      <c r="GWJ13" s="83"/>
      <c r="GWK13" s="83"/>
      <c r="GWL13" s="83"/>
      <c r="GWM13" s="83"/>
      <c r="GWN13" s="83"/>
      <c r="GWO13" s="83"/>
      <c r="GWP13" s="83"/>
      <c r="GWQ13" s="83"/>
      <c r="GWR13" s="83"/>
      <c r="GWS13" s="83"/>
      <c r="GWT13" s="83"/>
      <c r="GWU13" s="83"/>
      <c r="GWV13" s="83"/>
      <c r="GWW13" s="83"/>
      <c r="GWX13" s="83"/>
      <c r="GWY13" s="83"/>
      <c r="GWZ13" s="83"/>
      <c r="GXA13" s="83"/>
      <c r="GXB13" s="83"/>
      <c r="GXC13" s="83"/>
      <c r="GXD13" s="83"/>
      <c r="GXE13" s="83"/>
      <c r="GXF13" s="83"/>
      <c r="GXG13" s="83"/>
      <c r="GXH13" s="83"/>
      <c r="GXI13" s="83"/>
      <c r="GXJ13" s="83"/>
      <c r="GXK13" s="83"/>
      <c r="GXL13" s="83"/>
      <c r="GXM13" s="83"/>
      <c r="GXN13" s="83"/>
      <c r="GXO13" s="83"/>
      <c r="GXP13" s="83"/>
      <c r="GXQ13" s="83"/>
      <c r="GXR13" s="83"/>
      <c r="GXS13" s="83"/>
      <c r="GXT13" s="83"/>
      <c r="GXU13" s="83"/>
      <c r="GXV13" s="83"/>
      <c r="GXW13" s="83"/>
      <c r="GXX13" s="83"/>
      <c r="GXY13" s="83"/>
      <c r="GXZ13" s="83"/>
      <c r="GYA13" s="83"/>
      <c r="GYB13" s="83"/>
      <c r="GYC13" s="83"/>
      <c r="GYD13" s="83"/>
      <c r="GYE13" s="83"/>
      <c r="GYF13" s="83"/>
      <c r="GYG13" s="83"/>
      <c r="GYH13" s="83"/>
      <c r="GYI13" s="83"/>
      <c r="GYJ13" s="83"/>
      <c r="GYK13" s="83"/>
      <c r="GYL13" s="83"/>
      <c r="GYM13" s="83"/>
      <c r="GYN13" s="83"/>
      <c r="GYO13" s="83"/>
      <c r="GYP13" s="83"/>
      <c r="GYQ13" s="83"/>
      <c r="GYR13" s="83"/>
      <c r="GYS13" s="83"/>
      <c r="GYT13" s="83"/>
      <c r="GYU13" s="83"/>
      <c r="GYV13" s="83"/>
      <c r="GYW13" s="83"/>
      <c r="GYX13" s="83"/>
      <c r="GYY13" s="83"/>
      <c r="GYZ13" s="83"/>
      <c r="GZA13" s="83"/>
      <c r="GZB13" s="83"/>
      <c r="GZC13" s="83"/>
      <c r="GZD13" s="83"/>
      <c r="GZE13" s="83"/>
      <c r="GZF13" s="83"/>
      <c r="GZG13" s="83"/>
      <c r="GZH13" s="83"/>
      <c r="GZI13" s="83"/>
      <c r="GZJ13" s="83"/>
      <c r="GZK13" s="83"/>
      <c r="GZL13" s="83"/>
      <c r="GZM13" s="83"/>
      <c r="GZN13" s="83"/>
      <c r="GZO13" s="83"/>
      <c r="GZP13" s="83"/>
      <c r="GZQ13" s="83"/>
      <c r="GZR13" s="83"/>
      <c r="GZS13" s="83"/>
      <c r="GZT13" s="83"/>
      <c r="GZU13" s="83"/>
      <c r="GZV13" s="83"/>
      <c r="GZW13" s="83"/>
      <c r="GZX13" s="83"/>
      <c r="GZY13" s="83"/>
      <c r="GZZ13" s="83"/>
      <c r="HAA13" s="83"/>
      <c r="HAB13" s="83"/>
      <c r="HAC13" s="83"/>
      <c r="HAD13" s="83"/>
      <c r="HAE13" s="83"/>
      <c r="HAF13" s="83"/>
      <c r="HAG13" s="83"/>
      <c r="HAH13" s="83"/>
      <c r="HAI13" s="83"/>
      <c r="HAJ13" s="83"/>
      <c r="HAK13" s="83"/>
      <c r="HAL13" s="83"/>
      <c r="HAM13" s="83"/>
      <c r="HAN13" s="83"/>
      <c r="HAO13" s="83"/>
      <c r="HAP13" s="83"/>
      <c r="HAQ13" s="83"/>
      <c r="HAR13" s="83"/>
      <c r="HAS13" s="83"/>
      <c r="HAT13" s="83"/>
      <c r="HAU13" s="83"/>
      <c r="HAV13" s="83"/>
      <c r="HAW13" s="83"/>
      <c r="HAX13" s="83"/>
      <c r="HAY13" s="83"/>
      <c r="HAZ13" s="83"/>
      <c r="HBA13" s="83"/>
      <c r="HBB13" s="83"/>
      <c r="HBC13" s="83"/>
      <c r="HBD13" s="83"/>
      <c r="HBE13" s="83"/>
      <c r="HBF13" s="83"/>
      <c r="HBG13" s="83"/>
      <c r="HBH13" s="83"/>
      <c r="HBI13" s="83"/>
      <c r="HBJ13" s="83"/>
      <c r="HBK13" s="83"/>
      <c r="HBL13" s="83"/>
      <c r="HBM13" s="83"/>
      <c r="HBN13" s="83"/>
      <c r="HBO13" s="83"/>
      <c r="HBP13" s="83"/>
      <c r="HBQ13" s="83"/>
      <c r="HBR13" s="83"/>
      <c r="HBS13" s="83"/>
      <c r="HBT13" s="83"/>
      <c r="HBU13" s="83"/>
      <c r="HBV13" s="83"/>
      <c r="HBW13" s="83"/>
      <c r="HBX13" s="83"/>
      <c r="HBY13" s="83"/>
      <c r="HBZ13" s="83"/>
      <c r="HCA13" s="83"/>
      <c r="HCB13" s="83"/>
      <c r="HCC13" s="83"/>
      <c r="HCD13" s="83"/>
      <c r="HCE13" s="83"/>
      <c r="HCF13" s="83"/>
      <c r="HCG13" s="83"/>
      <c r="HCH13" s="83"/>
      <c r="HCI13" s="83"/>
      <c r="HCJ13" s="83"/>
      <c r="HCK13" s="83"/>
      <c r="HCL13" s="83"/>
      <c r="HCM13" s="83"/>
      <c r="HCN13" s="83"/>
      <c r="HCO13" s="83"/>
      <c r="HCP13" s="83"/>
      <c r="HCQ13" s="83"/>
      <c r="HCR13" s="83"/>
      <c r="HCS13" s="83"/>
      <c r="HCT13" s="83"/>
      <c r="HCU13" s="83"/>
      <c r="HCV13" s="83"/>
      <c r="HCW13" s="83"/>
      <c r="HCX13" s="83"/>
      <c r="HCY13" s="83"/>
      <c r="HCZ13" s="83"/>
      <c r="HDA13" s="83"/>
      <c r="HDB13" s="83"/>
      <c r="HDC13" s="83"/>
      <c r="HDD13" s="83"/>
      <c r="HDE13" s="83"/>
      <c r="HDF13" s="83"/>
      <c r="HDG13" s="83"/>
      <c r="HDH13" s="83"/>
      <c r="HDI13" s="83"/>
      <c r="HDJ13" s="83"/>
      <c r="HDK13" s="83"/>
      <c r="HDL13" s="83"/>
      <c r="HDM13" s="83"/>
      <c r="HDN13" s="83"/>
      <c r="HDO13" s="83"/>
      <c r="HDP13" s="83"/>
      <c r="HDQ13" s="83"/>
      <c r="HDR13" s="83"/>
      <c r="HDS13" s="83"/>
      <c r="HDT13" s="83"/>
      <c r="HDU13" s="83"/>
      <c r="HDV13" s="83"/>
      <c r="HDW13" s="83"/>
      <c r="HDX13" s="83"/>
      <c r="HDY13" s="83"/>
      <c r="HDZ13" s="83"/>
      <c r="HEA13" s="83"/>
      <c r="HEB13" s="83"/>
      <c r="HEC13" s="83"/>
      <c r="HED13" s="83"/>
      <c r="HEE13" s="83"/>
      <c r="HEF13" s="83"/>
      <c r="HEG13" s="83"/>
      <c r="HEH13" s="83"/>
      <c r="HEI13" s="83"/>
      <c r="HEJ13" s="83"/>
      <c r="HEK13" s="83"/>
      <c r="HEL13" s="83"/>
      <c r="HEM13" s="83"/>
      <c r="HEN13" s="83"/>
      <c r="HEO13" s="83"/>
      <c r="HEP13" s="83"/>
      <c r="HEQ13" s="83"/>
      <c r="HER13" s="83"/>
      <c r="HES13" s="83"/>
      <c r="HET13" s="83"/>
      <c r="HEU13" s="83"/>
      <c r="HEV13" s="83"/>
      <c r="HEW13" s="83"/>
      <c r="HEX13" s="83"/>
      <c r="HEY13" s="83"/>
      <c r="HEZ13" s="83"/>
      <c r="HFA13" s="83"/>
      <c r="HFB13" s="83"/>
      <c r="HFC13" s="83"/>
      <c r="HFD13" s="83"/>
      <c r="HFE13" s="83"/>
      <c r="HFF13" s="83"/>
      <c r="HFG13" s="83"/>
      <c r="HFH13" s="83"/>
      <c r="HFI13" s="83"/>
      <c r="HFJ13" s="83"/>
      <c r="HFK13" s="83"/>
      <c r="HFL13" s="83"/>
      <c r="HFM13" s="83"/>
      <c r="HFN13" s="83"/>
      <c r="HFO13" s="83"/>
      <c r="HFP13" s="83"/>
      <c r="HFQ13" s="83"/>
      <c r="HFR13" s="83"/>
      <c r="HFS13" s="83"/>
      <c r="HFT13" s="83"/>
      <c r="HFU13" s="83"/>
      <c r="HFV13" s="83"/>
      <c r="HFW13" s="83"/>
      <c r="HFX13" s="83"/>
      <c r="HFY13" s="83"/>
      <c r="HFZ13" s="83"/>
      <c r="HGA13" s="83"/>
      <c r="HGB13" s="83"/>
      <c r="HGC13" s="83"/>
      <c r="HGD13" s="83"/>
      <c r="HGE13" s="83"/>
      <c r="HGF13" s="83"/>
      <c r="HGG13" s="83"/>
      <c r="HGH13" s="83"/>
      <c r="HGI13" s="83"/>
      <c r="HGJ13" s="83"/>
      <c r="HGK13" s="83"/>
      <c r="HGL13" s="83"/>
      <c r="HGM13" s="83"/>
      <c r="HGN13" s="83"/>
      <c r="HGO13" s="83"/>
      <c r="HGP13" s="83"/>
      <c r="HGQ13" s="83"/>
      <c r="HGR13" s="83"/>
      <c r="HGS13" s="83"/>
      <c r="HGT13" s="83"/>
      <c r="HGU13" s="83"/>
      <c r="HGV13" s="83"/>
      <c r="HGW13" s="83"/>
      <c r="HGX13" s="83"/>
      <c r="HGY13" s="83"/>
      <c r="HGZ13" s="83"/>
      <c r="HHA13" s="83"/>
      <c r="HHB13" s="83"/>
      <c r="HHC13" s="83"/>
      <c r="HHD13" s="83"/>
      <c r="HHE13" s="83"/>
      <c r="HHF13" s="83"/>
      <c r="HHG13" s="83"/>
      <c r="HHH13" s="83"/>
      <c r="HHI13" s="83"/>
      <c r="HHJ13" s="83"/>
      <c r="HHK13" s="83"/>
      <c r="HHL13" s="83"/>
      <c r="HHM13" s="83"/>
      <c r="HHN13" s="83"/>
      <c r="HHO13" s="83"/>
      <c r="HHP13" s="83"/>
      <c r="HHQ13" s="83"/>
      <c r="HHR13" s="83"/>
      <c r="HHS13" s="83"/>
      <c r="HHT13" s="83"/>
      <c r="HHU13" s="83"/>
      <c r="HHV13" s="83"/>
      <c r="HHW13" s="83"/>
      <c r="HHX13" s="83"/>
      <c r="HHY13" s="83"/>
      <c r="HHZ13" s="83"/>
      <c r="HIA13" s="83"/>
      <c r="HIB13" s="83"/>
      <c r="HIC13" s="83"/>
      <c r="HID13" s="83"/>
      <c r="HIE13" s="83"/>
      <c r="HIF13" s="83"/>
      <c r="HIG13" s="83"/>
      <c r="HIH13" s="83"/>
      <c r="HII13" s="83"/>
      <c r="HIJ13" s="83"/>
      <c r="HIK13" s="83"/>
      <c r="HIL13" s="83"/>
      <c r="HIM13" s="83"/>
      <c r="HIN13" s="83"/>
      <c r="HIO13" s="83"/>
      <c r="HIP13" s="83"/>
      <c r="HIQ13" s="83"/>
      <c r="HIR13" s="83"/>
      <c r="HIS13" s="83"/>
      <c r="HIT13" s="83"/>
      <c r="HIU13" s="83"/>
      <c r="HIV13" s="83"/>
      <c r="HIW13" s="83"/>
      <c r="HIX13" s="83"/>
      <c r="HIY13" s="83"/>
      <c r="HIZ13" s="83"/>
      <c r="HJA13" s="83"/>
      <c r="HJB13" s="83"/>
      <c r="HJC13" s="83"/>
      <c r="HJD13" s="83"/>
      <c r="HJE13" s="83"/>
      <c r="HJF13" s="83"/>
      <c r="HJG13" s="83"/>
      <c r="HJH13" s="83"/>
      <c r="HJI13" s="83"/>
      <c r="HJJ13" s="83"/>
      <c r="HJK13" s="83"/>
      <c r="HJL13" s="83"/>
      <c r="HJM13" s="83"/>
      <c r="HJN13" s="83"/>
      <c r="HJO13" s="83"/>
      <c r="HJP13" s="83"/>
      <c r="HJQ13" s="83"/>
      <c r="HJR13" s="83"/>
      <c r="HJS13" s="83"/>
      <c r="HJT13" s="83"/>
      <c r="HJU13" s="83"/>
      <c r="HJV13" s="83"/>
      <c r="HJW13" s="83"/>
      <c r="HJX13" s="83"/>
      <c r="HJY13" s="83"/>
      <c r="HJZ13" s="83"/>
      <c r="HKA13" s="83"/>
      <c r="HKB13" s="83"/>
      <c r="HKC13" s="83"/>
      <c r="HKD13" s="83"/>
      <c r="HKE13" s="83"/>
      <c r="HKF13" s="83"/>
      <c r="HKG13" s="83"/>
      <c r="HKH13" s="83"/>
      <c r="HKI13" s="83"/>
      <c r="HKJ13" s="83"/>
      <c r="HKK13" s="83"/>
      <c r="HKL13" s="83"/>
      <c r="HKM13" s="83"/>
      <c r="HKN13" s="83"/>
      <c r="HKO13" s="83"/>
      <c r="HKP13" s="83"/>
      <c r="HKQ13" s="83"/>
      <c r="HKR13" s="83"/>
      <c r="HKS13" s="83"/>
      <c r="HKT13" s="83"/>
      <c r="HKU13" s="83"/>
      <c r="HKV13" s="83"/>
      <c r="HKW13" s="83"/>
      <c r="HKX13" s="83"/>
      <c r="HKY13" s="83"/>
      <c r="HKZ13" s="83"/>
      <c r="HLA13" s="83"/>
      <c r="HLB13" s="83"/>
      <c r="HLC13" s="83"/>
      <c r="HLD13" s="83"/>
      <c r="HLE13" s="83"/>
      <c r="HLF13" s="83"/>
      <c r="HLG13" s="83"/>
      <c r="HLH13" s="83"/>
      <c r="HLI13" s="83"/>
      <c r="HLJ13" s="83"/>
      <c r="HLK13" s="83"/>
      <c r="HLL13" s="83"/>
      <c r="HLM13" s="83"/>
      <c r="HLN13" s="83"/>
      <c r="HLO13" s="83"/>
      <c r="HLP13" s="83"/>
      <c r="HLQ13" s="83"/>
      <c r="HLR13" s="83"/>
      <c r="HLS13" s="83"/>
      <c r="HLT13" s="83"/>
      <c r="HLU13" s="83"/>
      <c r="HLV13" s="83"/>
      <c r="HLW13" s="83"/>
      <c r="HLX13" s="83"/>
      <c r="HLY13" s="83"/>
      <c r="HLZ13" s="83"/>
      <c r="HMA13" s="83"/>
      <c r="HMB13" s="83"/>
      <c r="HMC13" s="83"/>
      <c r="HMD13" s="83"/>
      <c r="HME13" s="83"/>
      <c r="HMF13" s="83"/>
      <c r="HMG13" s="83"/>
      <c r="HMH13" s="83"/>
      <c r="HMI13" s="83"/>
      <c r="HMJ13" s="83"/>
      <c r="HMK13" s="83"/>
      <c r="HML13" s="83"/>
      <c r="HMM13" s="83"/>
      <c r="HMN13" s="83"/>
      <c r="HMO13" s="83"/>
      <c r="HMP13" s="83"/>
      <c r="HMQ13" s="83"/>
      <c r="HMR13" s="83"/>
      <c r="HMS13" s="83"/>
      <c r="HMT13" s="83"/>
      <c r="HMU13" s="83"/>
      <c r="HMV13" s="83"/>
      <c r="HMW13" s="83"/>
      <c r="HMX13" s="83"/>
      <c r="HMY13" s="83"/>
      <c r="HMZ13" s="83"/>
      <c r="HNA13" s="83"/>
      <c r="HNB13" s="83"/>
      <c r="HNC13" s="83"/>
      <c r="HND13" s="83"/>
      <c r="HNE13" s="83"/>
      <c r="HNF13" s="83"/>
      <c r="HNG13" s="83"/>
      <c r="HNH13" s="83"/>
      <c r="HNI13" s="83"/>
      <c r="HNJ13" s="83"/>
      <c r="HNK13" s="83"/>
      <c r="HNL13" s="83"/>
      <c r="HNM13" s="83"/>
      <c r="HNN13" s="83"/>
      <c r="HNO13" s="83"/>
      <c r="HNP13" s="83"/>
      <c r="HNQ13" s="83"/>
      <c r="HNR13" s="83"/>
      <c r="HNS13" s="83"/>
      <c r="HNT13" s="83"/>
      <c r="HNU13" s="83"/>
      <c r="HNV13" s="83"/>
      <c r="HNW13" s="83"/>
      <c r="HNX13" s="83"/>
      <c r="HNY13" s="83"/>
      <c r="HNZ13" s="83"/>
      <c r="HOA13" s="83"/>
      <c r="HOB13" s="83"/>
      <c r="HOC13" s="83"/>
      <c r="HOD13" s="83"/>
      <c r="HOE13" s="83"/>
      <c r="HOF13" s="83"/>
      <c r="HOG13" s="83"/>
      <c r="HOH13" s="83"/>
      <c r="HOI13" s="83"/>
      <c r="HOJ13" s="83"/>
      <c r="HOK13" s="83"/>
      <c r="HOL13" s="83"/>
      <c r="HOM13" s="83"/>
      <c r="HON13" s="83"/>
      <c r="HOO13" s="83"/>
      <c r="HOP13" s="83"/>
      <c r="HOQ13" s="83"/>
      <c r="HOR13" s="83"/>
      <c r="HOS13" s="83"/>
      <c r="HOT13" s="83"/>
      <c r="HOU13" s="83"/>
      <c r="HOV13" s="83"/>
      <c r="HOW13" s="83"/>
      <c r="HOX13" s="83"/>
      <c r="HOY13" s="83"/>
      <c r="HOZ13" s="83"/>
      <c r="HPA13" s="83"/>
      <c r="HPB13" s="83"/>
      <c r="HPC13" s="83"/>
      <c r="HPD13" s="83"/>
      <c r="HPE13" s="83"/>
      <c r="HPF13" s="83"/>
      <c r="HPG13" s="83"/>
      <c r="HPH13" s="83"/>
      <c r="HPI13" s="83"/>
      <c r="HPJ13" s="83"/>
      <c r="HPK13" s="83"/>
      <c r="HPL13" s="83"/>
      <c r="HPM13" s="83"/>
      <c r="HPN13" s="83"/>
      <c r="HPO13" s="83"/>
      <c r="HPP13" s="83"/>
      <c r="HPQ13" s="83"/>
      <c r="HPR13" s="83"/>
      <c r="HPS13" s="83"/>
      <c r="HPT13" s="83"/>
      <c r="HPU13" s="83"/>
      <c r="HPV13" s="83"/>
      <c r="HPW13" s="83"/>
      <c r="HPX13" s="83"/>
      <c r="HPY13" s="83"/>
      <c r="HPZ13" s="83"/>
      <c r="HQA13" s="83"/>
      <c r="HQB13" s="83"/>
      <c r="HQC13" s="83"/>
      <c r="HQD13" s="83"/>
      <c r="HQE13" s="83"/>
      <c r="HQF13" s="83"/>
      <c r="HQG13" s="83"/>
      <c r="HQH13" s="83"/>
      <c r="HQI13" s="83"/>
      <c r="HQJ13" s="83"/>
      <c r="HQK13" s="83"/>
      <c r="HQL13" s="83"/>
      <c r="HQM13" s="83"/>
      <c r="HQN13" s="83"/>
      <c r="HQO13" s="83"/>
      <c r="HQP13" s="83"/>
      <c r="HQQ13" s="83"/>
      <c r="HQR13" s="83"/>
      <c r="HQS13" s="83"/>
      <c r="HQT13" s="83"/>
      <c r="HQU13" s="83"/>
      <c r="HQV13" s="83"/>
      <c r="HQW13" s="83"/>
      <c r="HQX13" s="83"/>
      <c r="HQY13" s="83"/>
      <c r="HQZ13" s="83"/>
      <c r="HRA13" s="83"/>
      <c r="HRB13" s="83"/>
      <c r="HRC13" s="83"/>
      <c r="HRD13" s="83"/>
      <c r="HRE13" s="83"/>
      <c r="HRF13" s="83"/>
      <c r="HRG13" s="83"/>
      <c r="HRH13" s="83"/>
      <c r="HRI13" s="83"/>
      <c r="HRJ13" s="83"/>
      <c r="HRK13" s="83"/>
      <c r="HRL13" s="83"/>
      <c r="HRM13" s="83"/>
      <c r="HRN13" s="83"/>
      <c r="HRO13" s="83"/>
      <c r="HRP13" s="83"/>
      <c r="HRQ13" s="83"/>
      <c r="HRR13" s="83"/>
      <c r="HRS13" s="83"/>
      <c r="HRT13" s="83"/>
      <c r="HRU13" s="83"/>
      <c r="HRV13" s="83"/>
      <c r="HRW13" s="83"/>
      <c r="HRX13" s="83"/>
      <c r="HRY13" s="83"/>
      <c r="HRZ13" s="83"/>
      <c r="HSA13" s="83"/>
      <c r="HSB13" s="83"/>
      <c r="HSC13" s="83"/>
      <c r="HSD13" s="83"/>
      <c r="HSE13" s="83"/>
      <c r="HSF13" s="83"/>
      <c r="HSG13" s="83"/>
      <c r="HSH13" s="83"/>
      <c r="HSI13" s="83"/>
      <c r="HSJ13" s="83"/>
      <c r="HSK13" s="83"/>
      <c r="HSL13" s="83"/>
      <c r="HSM13" s="83"/>
      <c r="HSN13" s="83"/>
      <c r="HSO13" s="83"/>
      <c r="HSP13" s="83"/>
      <c r="HSQ13" s="83"/>
      <c r="HSR13" s="83"/>
      <c r="HSS13" s="83"/>
      <c r="HST13" s="83"/>
      <c r="HSU13" s="83"/>
      <c r="HSV13" s="83"/>
      <c r="HSW13" s="83"/>
      <c r="HSX13" s="83"/>
      <c r="HSY13" s="83"/>
      <c r="HSZ13" s="83"/>
      <c r="HTA13" s="83"/>
      <c r="HTB13" s="83"/>
      <c r="HTC13" s="83"/>
      <c r="HTD13" s="83"/>
      <c r="HTE13" s="83"/>
      <c r="HTF13" s="83"/>
      <c r="HTG13" s="83"/>
      <c r="HTH13" s="83"/>
      <c r="HTI13" s="83"/>
      <c r="HTJ13" s="83"/>
      <c r="HTK13" s="83"/>
      <c r="HTL13" s="83"/>
      <c r="HTM13" s="83"/>
      <c r="HTN13" s="83"/>
      <c r="HTO13" s="83"/>
      <c r="HTP13" s="83"/>
      <c r="HTQ13" s="83"/>
      <c r="HTR13" s="83"/>
      <c r="HTS13" s="83"/>
      <c r="HTT13" s="83"/>
      <c r="HTU13" s="83"/>
      <c r="HTV13" s="83"/>
      <c r="HTW13" s="83"/>
      <c r="HTX13" s="83"/>
      <c r="HTY13" s="83"/>
      <c r="HTZ13" s="83"/>
      <c r="HUA13" s="83"/>
      <c r="HUB13" s="83"/>
      <c r="HUC13" s="83"/>
      <c r="HUD13" s="83"/>
      <c r="HUE13" s="83"/>
      <c r="HUF13" s="83"/>
      <c r="HUG13" s="83"/>
      <c r="HUH13" s="83"/>
      <c r="HUI13" s="83"/>
      <c r="HUJ13" s="83"/>
      <c r="HUK13" s="83"/>
      <c r="HUL13" s="83"/>
      <c r="HUM13" s="83"/>
      <c r="HUN13" s="83"/>
      <c r="HUO13" s="83"/>
      <c r="HUP13" s="83"/>
      <c r="HUQ13" s="83"/>
      <c r="HUR13" s="83"/>
      <c r="HUS13" s="83"/>
      <c r="HUT13" s="83"/>
      <c r="HUU13" s="83"/>
      <c r="HUV13" s="83"/>
      <c r="HUW13" s="83"/>
      <c r="HUX13" s="83"/>
      <c r="HUY13" s="83"/>
      <c r="HUZ13" s="83"/>
      <c r="HVA13" s="83"/>
      <c r="HVB13" s="83"/>
      <c r="HVC13" s="83"/>
      <c r="HVD13" s="83"/>
      <c r="HVE13" s="83"/>
      <c r="HVF13" s="83"/>
      <c r="HVG13" s="83"/>
      <c r="HVH13" s="83"/>
      <c r="HVI13" s="83"/>
      <c r="HVJ13" s="83"/>
      <c r="HVK13" s="83"/>
      <c r="HVL13" s="83"/>
      <c r="HVM13" s="83"/>
      <c r="HVN13" s="83"/>
      <c r="HVO13" s="83"/>
      <c r="HVP13" s="83"/>
      <c r="HVQ13" s="83"/>
      <c r="HVR13" s="83"/>
      <c r="HVS13" s="83"/>
      <c r="HVT13" s="83"/>
      <c r="HVU13" s="83"/>
      <c r="HVV13" s="83"/>
      <c r="HVW13" s="83"/>
      <c r="HVX13" s="83"/>
      <c r="HVY13" s="83"/>
      <c r="HVZ13" s="83"/>
      <c r="HWA13" s="83"/>
      <c r="HWB13" s="83"/>
      <c r="HWC13" s="83"/>
      <c r="HWD13" s="83"/>
      <c r="HWE13" s="83"/>
      <c r="HWF13" s="83"/>
      <c r="HWG13" s="83"/>
      <c r="HWH13" s="83"/>
      <c r="HWI13" s="83"/>
      <c r="HWJ13" s="83"/>
      <c r="HWK13" s="83"/>
      <c r="HWL13" s="83"/>
      <c r="HWM13" s="83"/>
      <c r="HWN13" s="83"/>
      <c r="HWO13" s="83"/>
      <c r="HWP13" s="83"/>
      <c r="HWQ13" s="83"/>
      <c r="HWR13" s="83"/>
      <c r="HWS13" s="83"/>
      <c r="HWT13" s="83"/>
      <c r="HWU13" s="83"/>
      <c r="HWV13" s="83"/>
      <c r="HWW13" s="83"/>
      <c r="HWX13" s="83"/>
      <c r="HWY13" s="83"/>
      <c r="HWZ13" s="83"/>
      <c r="HXA13" s="83"/>
      <c r="HXB13" s="83"/>
      <c r="HXC13" s="83"/>
      <c r="HXD13" s="83"/>
      <c r="HXE13" s="83"/>
      <c r="HXF13" s="83"/>
      <c r="HXG13" s="83"/>
      <c r="HXH13" s="83"/>
      <c r="HXI13" s="83"/>
      <c r="HXJ13" s="83"/>
      <c r="HXK13" s="83"/>
      <c r="HXL13" s="83"/>
      <c r="HXM13" s="83"/>
      <c r="HXN13" s="83"/>
      <c r="HXO13" s="83"/>
      <c r="HXP13" s="83"/>
      <c r="HXQ13" s="83"/>
      <c r="HXR13" s="83"/>
      <c r="HXS13" s="83"/>
      <c r="HXT13" s="83"/>
      <c r="HXU13" s="83"/>
      <c r="HXV13" s="83"/>
      <c r="HXW13" s="83"/>
      <c r="HXX13" s="83"/>
      <c r="HXY13" s="83"/>
      <c r="HXZ13" s="83"/>
      <c r="HYA13" s="83"/>
      <c r="HYB13" s="83"/>
      <c r="HYC13" s="83"/>
      <c r="HYD13" s="83"/>
      <c r="HYE13" s="83"/>
      <c r="HYF13" s="83"/>
      <c r="HYG13" s="83"/>
      <c r="HYH13" s="83"/>
      <c r="HYI13" s="83"/>
      <c r="HYJ13" s="83"/>
      <c r="HYK13" s="83"/>
      <c r="HYL13" s="83"/>
      <c r="HYM13" s="83"/>
      <c r="HYN13" s="83"/>
      <c r="HYO13" s="83"/>
      <c r="HYP13" s="83"/>
      <c r="HYQ13" s="83"/>
      <c r="HYR13" s="83"/>
      <c r="HYS13" s="83"/>
      <c r="HYT13" s="83"/>
      <c r="HYU13" s="83"/>
      <c r="HYV13" s="83"/>
      <c r="HYW13" s="83"/>
      <c r="HYX13" s="83"/>
      <c r="HYY13" s="83"/>
      <c r="HYZ13" s="83"/>
      <c r="HZA13" s="83"/>
      <c r="HZB13" s="83"/>
      <c r="HZC13" s="83"/>
      <c r="HZD13" s="83"/>
      <c r="HZE13" s="83"/>
      <c r="HZF13" s="83"/>
      <c r="HZG13" s="83"/>
      <c r="HZH13" s="83"/>
      <c r="HZI13" s="83"/>
      <c r="HZJ13" s="83"/>
      <c r="HZK13" s="83"/>
      <c r="HZL13" s="83"/>
      <c r="HZM13" s="83"/>
      <c r="HZN13" s="83"/>
      <c r="HZO13" s="83"/>
      <c r="HZP13" s="83"/>
      <c r="HZQ13" s="83"/>
      <c r="HZR13" s="83"/>
      <c r="HZS13" s="83"/>
      <c r="HZT13" s="83"/>
      <c r="HZU13" s="83"/>
      <c r="HZV13" s="83"/>
      <c r="HZW13" s="83"/>
      <c r="HZX13" s="83"/>
      <c r="HZY13" s="83"/>
      <c r="HZZ13" s="83"/>
      <c r="IAA13" s="83"/>
      <c r="IAB13" s="83"/>
      <c r="IAC13" s="83"/>
      <c r="IAD13" s="83"/>
      <c r="IAE13" s="83"/>
      <c r="IAF13" s="83"/>
      <c r="IAG13" s="83"/>
      <c r="IAH13" s="83"/>
      <c r="IAI13" s="83"/>
      <c r="IAJ13" s="83"/>
      <c r="IAK13" s="83"/>
      <c r="IAL13" s="83"/>
      <c r="IAM13" s="83"/>
      <c r="IAN13" s="83"/>
      <c r="IAO13" s="83"/>
      <c r="IAP13" s="83"/>
      <c r="IAQ13" s="83"/>
      <c r="IAR13" s="83"/>
      <c r="IAS13" s="83"/>
      <c r="IAT13" s="83"/>
      <c r="IAU13" s="83"/>
      <c r="IAV13" s="83"/>
      <c r="IAW13" s="83"/>
      <c r="IAX13" s="83"/>
      <c r="IAY13" s="83"/>
      <c r="IAZ13" s="83"/>
      <c r="IBA13" s="83"/>
      <c r="IBB13" s="83"/>
      <c r="IBC13" s="83"/>
      <c r="IBD13" s="83"/>
      <c r="IBE13" s="83"/>
      <c r="IBF13" s="83"/>
      <c r="IBG13" s="83"/>
      <c r="IBH13" s="83"/>
      <c r="IBI13" s="83"/>
      <c r="IBJ13" s="83"/>
      <c r="IBK13" s="83"/>
      <c r="IBL13" s="83"/>
      <c r="IBM13" s="83"/>
      <c r="IBN13" s="83"/>
      <c r="IBO13" s="83"/>
      <c r="IBP13" s="83"/>
      <c r="IBQ13" s="83"/>
      <c r="IBR13" s="83"/>
      <c r="IBS13" s="83"/>
      <c r="IBT13" s="83"/>
      <c r="IBU13" s="83"/>
      <c r="IBV13" s="83"/>
      <c r="IBW13" s="83"/>
      <c r="IBX13" s="83"/>
      <c r="IBY13" s="83"/>
      <c r="IBZ13" s="83"/>
      <c r="ICA13" s="83"/>
      <c r="ICB13" s="83"/>
      <c r="ICC13" s="83"/>
      <c r="ICD13" s="83"/>
      <c r="ICE13" s="83"/>
      <c r="ICF13" s="83"/>
      <c r="ICG13" s="83"/>
      <c r="ICH13" s="83"/>
      <c r="ICI13" s="83"/>
      <c r="ICJ13" s="83"/>
      <c r="ICK13" s="83"/>
      <c r="ICL13" s="83"/>
      <c r="ICM13" s="83"/>
      <c r="ICN13" s="83"/>
      <c r="ICO13" s="83"/>
      <c r="ICP13" s="83"/>
      <c r="ICQ13" s="83"/>
      <c r="ICR13" s="83"/>
      <c r="ICS13" s="83"/>
      <c r="ICT13" s="83"/>
      <c r="ICU13" s="83"/>
      <c r="ICV13" s="83"/>
      <c r="ICW13" s="83"/>
      <c r="ICX13" s="83"/>
      <c r="ICY13" s="83"/>
      <c r="ICZ13" s="83"/>
      <c r="IDA13" s="83"/>
      <c r="IDB13" s="83"/>
      <c r="IDC13" s="83"/>
      <c r="IDD13" s="83"/>
      <c r="IDE13" s="83"/>
      <c r="IDF13" s="83"/>
      <c r="IDG13" s="83"/>
      <c r="IDH13" s="83"/>
      <c r="IDI13" s="83"/>
      <c r="IDJ13" s="83"/>
      <c r="IDK13" s="83"/>
      <c r="IDL13" s="83"/>
      <c r="IDM13" s="83"/>
      <c r="IDN13" s="83"/>
      <c r="IDO13" s="83"/>
      <c r="IDP13" s="83"/>
      <c r="IDQ13" s="83"/>
      <c r="IDR13" s="83"/>
      <c r="IDS13" s="83"/>
      <c r="IDT13" s="83"/>
      <c r="IDU13" s="83"/>
      <c r="IDV13" s="83"/>
      <c r="IDW13" s="83"/>
      <c r="IDX13" s="83"/>
      <c r="IDY13" s="83"/>
      <c r="IDZ13" s="83"/>
      <c r="IEA13" s="83"/>
      <c r="IEB13" s="83"/>
      <c r="IEC13" s="83"/>
      <c r="IED13" s="83"/>
      <c r="IEE13" s="83"/>
      <c r="IEF13" s="83"/>
      <c r="IEG13" s="83"/>
      <c r="IEH13" s="83"/>
      <c r="IEI13" s="83"/>
      <c r="IEJ13" s="83"/>
      <c r="IEK13" s="83"/>
      <c r="IEL13" s="83"/>
      <c r="IEM13" s="83"/>
      <c r="IEN13" s="83"/>
      <c r="IEO13" s="83"/>
      <c r="IEP13" s="83"/>
      <c r="IEQ13" s="83"/>
      <c r="IER13" s="83"/>
      <c r="IES13" s="83"/>
      <c r="IET13" s="83"/>
      <c r="IEU13" s="83"/>
      <c r="IEV13" s="83"/>
      <c r="IEW13" s="83"/>
      <c r="IEX13" s="83"/>
      <c r="IEY13" s="83"/>
      <c r="IEZ13" s="83"/>
      <c r="IFA13" s="83"/>
      <c r="IFB13" s="83"/>
      <c r="IFC13" s="83"/>
      <c r="IFD13" s="83"/>
      <c r="IFE13" s="83"/>
      <c r="IFF13" s="83"/>
      <c r="IFG13" s="83"/>
      <c r="IFH13" s="83"/>
      <c r="IFI13" s="83"/>
      <c r="IFJ13" s="83"/>
      <c r="IFK13" s="83"/>
      <c r="IFL13" s="83"/>
      <c r="IFM13" s="83"/>
      <c r="IFN13" s="83"/>
      <c r="IFO13" s="83"/>
      <c r="IFP13" s="83"/>
      <c r="IFQ13" s="83"/>
      <c r="IFR13" s="83"/>
      <c r="IFS13" s="83"/>
      <c r="IFT13" s="83"/>
      <c r="IFU13" s="83"/>
      <c r="IFV13" s="83"/>
      <c r="IFW13" s="83"/>
      <c r="IFX13" s="83"/>
      <c r="IFY13" s="83"/>
      <c r="IFZ13" s="83"/>
      <c r="IGA13" s="83"/>
      <c r="IGB13" s="83"/>
      <c r="IGC13" s="83"/>
      <c r="IGD13" s="83"/>
      <c r="IGE13" s="83"/>
      <c r="IGF13" s="83"/>
      <c r="IGG13" s="83"/>
      <c r="IGH13" s="83"/>
      <c r="IGI13" s="83"/>
      <c r="IGJ13" s="83"/>
      <c r="IGK13" s="83"/>
      <c r="IGL13" s="83"/>
      <c r="IGM13" s="83"/>
      <c r="IGN13" s="83"/>
      <c r="IGO13" s="83"/>
      <c r="IGP13" s="83"/>
      <c r="IGQ13" s="83"/>
      <c r="IGR13" s="83"/>
      <c r="IGS13" s="83"/>
      <c r="IGT13" s="83"/>
      <c r="IGU13" s="83"/>
      <c r="IGV13" s="83"/>
      <c r="IGW13" s="83"/>
      <c r="IGX13" s="83"/>
      <c r="IGY13" s="83"/>
      <c r="IGZ13" s="83"/>
      <c r="IHA13" s="83"/>
      <c r="IHB13" s="83"/>
      <c r="IHC13" s="83"/>
      <c r="IHD13" s="83"/>
      <c r="IHE13" s="83"/>
      <c r="IHF13" s="83"/>
      <c r="IHG13" s="83"/>
      <c r="IHH13" s="83"/>
      <c r="IHI13" s="83"/>
      <c r="IHJ13" s="83"/>
      <c r="IHK13" s="83"/>
      <c r="IHL13" s="83"/>
      <c r="IHM13" s="83"/>
      <c r="IHN13" s="83"/>
      <c r="IHO13" s="83"/>
      <c r="IHP13" s="83"/>
      <c r="IHQ13" s="83"/>
      <c r="IHR13" s="83"/>
      <c r="IHS13" s="83"/>
      <c r="IHT13" s="83"/>
      <c r="IHU13" s="83"/>
      <c r="IHV13" s="83"/>
      <c r="IHW13" s="83"/>
      <c r="IHX13" s="83"/>
      <c r="IHY13" s="83"/>
      <c r="IHZ13" s="83"/>
      <c r="IIA13" s="83"/>
      <c r="IIB13" s="83"/>
      <c r="IIC13" s="83"/>
      <c r="IID13" s="83"/>
      <c r="IIE13" s="83"/>
      <c r="IIF13" s="83"/>
      <c r="IIG13" s="83"/>
      <c r="IIH13" s="83"/>
      <c r="III13" s="83"/>
      <c r="IIJ13" s="83"/>
      <c r="IIK13" s="83"/>
      <c r="IIL13" s="83"/>
      <c r="IIM13" s="83"/>
      <c r="IIN13" s="83"/>
      <c r="IIO13" s="83"/>
      <c r="IIP13" s="83"/>
      <c r="IIQ13" s="83"/>
      <c r="IIR13" s="83"/>
      <c r="IIS13" s="83"/>
      <c r="IIT13" s="83"/>
      <c r="IIU13" s="83"/>
      <c r="IIV13" s="83"/>
      <c r="IIW13" s="83"/>
      <c r="IIX13" s="83"/>
      <c r="IIY13" s="83"/>
      <c r="IIZ13" s="83"/>
      <c r="IJA13" s="83"/>
      <c r="IJB13" s="83"/>
      <c r="IJC13" s="83"/>
      <c r="IJD13" s="83"/>
      <c r="IJE13" s="83"/>
      <c r="IJF13" s="83"/>
      <c r="IJG13" s="83"/>
      <c r="IJH13" s="83"/>
      <c r="IJI13" s="83"/>
      <c r="IJJ13" s="83"/>
      <c r="IJK13" s="83"/>
      <c r="IJL13" s="83"/>
      <c r="IJM13" s="83"/>
      <c r="IJN13" s="83"/>
      <c r="IJO13" s="83"/>
      <c r="IJP13" s="83"/>
      <c r="IJQ13" s="83"/>
      <c r="IJR13" s="83"/>
      <c r="IJS13" s="83"/>
      <c r="IJT13" s="83"/>
      <c r="IJU13" s="83"/>
      <c r="IJV13" s="83"/>
      <c r="IJW13" s="83"/>
      <c r="IJX13" s="83"/>
      <c r="IJY13" s="83"/>
      <c r="IJZ13" s="83"/>
      <c r="IKA13" s="83"/>
      <c r="IKB13" s="83"/>
      <c r="IKC13" s="83"/>
      <c r="IKD13" s="83"/>
      <c r="IKE13" s="83"/>
      <c r="IKF13" s="83"/>
      <c r="IKG13" s="83"/>
      <c r="IKH13" s="83"/>
      <c r="IKI13" s="83"/>
      <c r="IKJ13" s="83"/>
      <c r="IKK13" s="83"/>
      <c r="IKL13" s="83"/>
      <c r="IKM13" s="83"/>
      <c r="IKN13" s="83"/>
      <c r="IKO13" s="83"/>
      <c r="IKP13" s="83"/>
      <c r="IKQ13" s="83"/>
      <c r="IKR13" s="83"/>
      <c r="IKS13" s="83"/>
      <c r="IKT13" s="83"/>
      <c r="IKU13" s="83"/>
      <c r="IKV13" s="83"/>
      <c r="IKW13" s="83"/>
      <c r="IKX13" s="83"/>
      <c r="IKY13" s="83"/>
      <c r="IKZ13" s="83"/>
      <c r="ILA13" s="83"/>
      <c r="ILB13" s="83"/>
      <c r="ILC13" s="83"/>
      <c r="ILD13" s="83"/>
      <c r="ILE13" s="83"/>
      <c r="ILF13" s="83"/>
      <c r="ILG13" s="83"/>
      <c r="ILH13" s="83"/>
      <c r="ILI13" s="83"/>
      <c r="ILJ13" s="83"/>
      <c r="ILK13" s="83"/>
      <c r="ILL13" s="83"/>
      <c r="ILM13" s="83"/>
      <c r="ILN13" s="83"/>
      <c r="ILO13" s="83"/>
      <c r="ILP13" s="83"/>
      <c r="ILQ13" s="83"/>
      <c r="ILR13" s="83"/>
      <c r="ILS13" s="83"/>
      <c r="ILT13" s="83"/>
      <c r="ILU13" s="83"/>
      <c r="ILV13" s="83"/>
      <c r="ILW13" s="83"/>
      <c r="ILX13" s="83"/>
      <c r="ILY13" s="83"/>
      <c r="ILZ13" s="83"/>
      <c r="IMA13" s="83"/>
      <c r="IMB13" s="83"/>
      <c r="IMC13" s="83"/>
      <c r="IMD13" s="83"/>
      <c r="IME13" s="83"/>
      <c r="IMF13" s="83"/>
      <c r="IMG13" s="83"/>
      <c r="IMH13" s="83"/>
      <c r="IMI13" s="83"/>
      <c r="IMJ13" s="83"/>
      <c r="IMK13" s="83"/>
      <c r="IML13" s="83"/>
      <c r="IMM13" s="83"/>
      <c r="IMN13" s="83"/>
      <c r="IMO13" s="83"/>
      <c r="IMP13" s="83"/>
      <c r="IMQ13" s="83"/>
      <c r="IMR13" s="83"/>
      <c r="IMS13" s="83"/>
      <c r="IMT13" s="83"/>
      <c r="IMU13" s="83"/>
      <c r="IMV13" s="83"/>
      <c r="IMW13" s="83"/>
      <c r="IMX13" s="83"/>
      <c r="IMY13" s="83"/>
      <c r="IMZ13" s="83"/>
      <c r="INA13" s="83"/>
      <c r="INB13" s="83"/>
      <c r="INC13" s="83"/>
      <c r="IND13" s="83"/>
      <c r="INE13" s="83"/>
      <c r="INF13" s="83"/>
      <c r="ING13" s="83"/>
      <c r="INH13" s="83"/>
      <c r="INI13" s="83"/>
      <c r="INJ13" s="83"/>
      <c r="INK13" s="83"/>
      <c r="INL13" s="83"/>
      <c r="INM13" s="83"/>
      <c r="INN13" s="83"/>
      <c r="INO13" s="83"/>
      <c r="INP13" s="83"/>
      <c r="INQ13" s="83"/>
      <c r="INR13" s="83"/>
      <c r="INS13" s="83"/>
      <c r="INT13" s="83"/>
      <c r="INU13" s="83"/>
      <c r="INV13" s="83"/>
      <c r="INW13" s="83"/>
      <c r="INX13" s="83"/>
      <c r="INY13" s="83"/>
      <c r="INZ13" s="83"/>
      <c r="IOA13" s="83"/>
      <c r="IOB13" s="83"/>
      <c r="IOC13" s="83"/>
      <c r="IOD13" s="83"/>
      <c r="IOE13" s="83"/>
      <c r="IOF13" s="83"/>
      <c r="IOG13" s="83"/>
      <c r="IOH13" s="83"/>
      <c r="IOI13" s="83"/>
      <c r="IOJ13" s="83"/>
      <c r="IOK13" s="83"/>
      <c r="IOL13" s="83"/>
      <c r="IOM13" s="83"/>
      <c r="ION13" s="83"/>
      <c r="IOO13" s="83"/>
      <c r="IOP13" s="83"/>
      <c r="IOQ13" s="83"/>
      <c r="IOR13" s="83"/>
      <c r="IOS13" s="83"/>
      <c r="IOT13" s="83"/>
      <c r="IOU13" s="83"/>
      <c r="IOV13" s="83"/>
      <c r="IOW13" s="83"/>
      <c r="IOX13" s="83"/>
      <c r="IOY13" s="83"/>
      <c r="IOZ13" s="83"/>
      <c r="IPA13" s="83"/>
      <c r="IPB13" s="83"/>
      <c r="IPC13" s="83"/>
      <c r="IPD13" s="83"/>
      <c r="IPE13" s="83"/>
      <c r="IPF13" s="83"/>
      <c r="IPG13" s="83"/>
      <c r="IPH13" s="83"/>
      <c r="IPI13" s="83"/>
      <c r="IPJ13" s="83"/>
      <c r="IPK13" s="83"/>
      <c r="IPL13" s="83"/>
      <c r="IPM13" s="83"/>
      <c r="IPN13" s="83"/>
      <c r="IPO13" s="83"/>
      <c r="IPP13" s="83"/>
      <c r="IPQ13" s="83"/>
      <c r="IPR13" s="83"/>
      <c r="IPS13" s="83"/>
      <c r="IPT13" s="83"/>
      <c r="IPU13" s="83"/>
      <c r="IPV13" s="83"/>
      <c r="IPW13" s="83"/>
      <c r="IPX13" s="83"/>
      <c r="IPY13" s="83"/>
      <c r="IPZ13" s="83"/>
      <c r="IQA13" s="83"/>
      <c r="IQB13" s="83"/>
      <c r="IQC13" s="83"/>
      <c r="IQD13" s="83"/>
      <c r="IQE13" s="83"/>
      <c r="IQF13" s="83"/>
      <c r="IQG13" s="83"/>
      <c r="IQH13" s="83"/>
      <c r="IQI13" s="83"/>
      <c r="IQJ13" s="83"/>
      <c r="IQK13" s="83"/>
      <c r="IQL13" s="83"/>
      <c r="IQM13" s="83"/>
      <c r="IQN13" s="83"/>
      <c r="IQO13" s="83"/>
      <c r="IQP13" s="83"/>
      <c r="IQQ13" s="83"/>
      <c r="IQR13" s="83"/>
      <c r="IQS13" s="83"/>
      <c r="IQT13" s="83"/>
      <c r="IQU13" s="83"/>
      <c r="IQV13" s="83"/>
      <c r="IQW13" s="83"/>
      <c r="IQX13" s="83"/>
      <c r="IQY13" s="83"/>
      <c r="IQZ13" s="83"/>
      <c r="IRA13" s="83"/>
      <c r="IRB13" s="83"/>
      <c r="IRC13" s="83"/>
      <c r="IRD13" s="83"/>
      <c r="IRE13" s="83"/>
      <c r="IRF13" s="83"/>
      <c r="IRG13" s="83"/>
      <c r="IRH13" s="83"/>
      <c r="IRI13" s="83"/>
      <c r="IRJ13" s="83"/>
      <c r="IRK13" s="83"/>
      <c r="IRL13" s="83"/>
      <c r="IRM13" s="83"/>
      <c r="IRN13" s="83"/>
      <c r="IRO13" s="83"/>
      <c r="IRP13" s="83"/>
      <c r="IRQ13" s="83"/>
      <c r="IRR13" s="83"/>
      <c r="IRS13" s="83"/>
      <c r="IRT13" s="83"/>
      <c r="IRU13" s="83"/>
      <c r="IRV13" s="83"/>
      <c r="IRW13" s="83"/>
      <c r="IRX13" s="83"/>
      <c r="IRY13" s="83"/>
      <c r="IRZ13" s="83"/>
      <c r="ISA13" s="83"/>
      <c r="ISB13" s="83"/>
      <c r="ISC13" s="83"/>
      <c r="ISD13" s="83"/>
      <c r="ISE13" s="83"/>
      <c r="ISF13" s="83"/>
      <c r="ISG13" s="83"/>
      <c r="ISH13" s="83"/>
      <c r="ISI13" s="83"/>
      <c r="ISJ13" s="83"/>
      <c r="ISK13" s="83"/>
      <c r="ISL13" s="83"/>
      <c r="ISM13" s="83"/>
      <c r="ISN13" s="83"/>
      <c r="ISO13" s="83"/>
      <c r="ISP13" s="83"/>
      <c r="ISQ13" s="83"/>
      <c r="ISR13" s="83"/>
      <c r="ISS13" s="83"/>
      <c r="IST13" s="83"/>
      <c r="ISU13" s="83"/>
      <c r="ISV13" s="83"/>
      <c r="ISW13" s="83"/>
      <c r="ISX13" s="83"/>
      <c r="ISY13" s="83"/>
      <c r="ISZ13" s="83"/>
      <c r="ITA13" s="83"/>
      <c r="ITB13" s="83"/>
      <c r="ITC13" s="83"/>
      <c r="ITD13" s="83"/>
      <c r="ITE13" s="83"/>
      <c r="ITF13" s="83"/>
      <c r="ITG13" s="83"/>
      <c r="ITH13" s="83"/>
      <c r="ITI13" s="83"/>
      <c r="ITJ13" s="83"/>
      <c r="ITK13" s="83"/>
      <c r="ITL13" s="83"/>
      <c r="ITM13" s="83"/>
      <c r="ITN13" s="83"/>
      <c r="ITO13" s="83"/>
      <c r="ITP13" s="83"/>
      <c r="ITQ13" s="83"/>
      <c r="ITR13" s="83"/>
      <c r="ITS13" s="83"/>
      <c r="ITT13" s="83"/>
      <c r="ITU13" s="83"/>
      <c r="ITV13" s="83"/>
      <c r="ITW13" s="83"/>
      <c r="ITX13" s="83"/>
      <c r="ITY13" s="83"/>
      <c r="ITZ13" s="83"/>
      <c r="IUA13" s="83"/>
      <c r="IUB13" s="83"/>
      <c r="IUC13" s="83"/>
      <c r="IUD13" s="83"/>
      <c r="IUE13" s="83"/>
      <c r="IUF13" s="83"/>
      <c r="IUG13" s="83"/>
      <c r="IUH13" s="83"/>
      <c r="IUI13" s="83"/>
      <c r="IUJ13" s="83"/>
      <c r="IUK13" s="83"/>
      <c r="IUL13" s="83"/>
      <c r="IUM13" s="83"/>
      <c r="IUN13" s="83"/>
      <c r="IUO13" s="83"/>
      <c r="IUP13" s="83"/>
      <c r="IUQ13" s="83"/>
      <c r="IUR13" s="83"/>
      <c r="IUS13" s="83"/>
      <c r="IUT13" s="83"/>
      <c r="IUU13" s="83"/>
      <c r="IUV13" s="83"/>
      <c r="IUW13" s="83"/>
      <c r="IUX13" s="83"/>
      <c r="IUY13" s="83"/>
      <c r="IUZ13" s="83"/>
      <c r="IVA13" s="83"/>
      <c r="IVB13" s="83"/>
      <c r="IVC13" s="83"/>
      <c r="IVD13" s="83"/>
      <c r="IVE13" s="83"/>
      <c r="IVF13" s="83"/>
      <c r="IVG13" s="83"/>
      <c r="IVH13" s="83"/>
      <c r="IVI13" s="83"/>
      <c r="IVJ13" s="83"/>
      <c r="IVK13" s="83"/>
      <c r="IVL13" s="83"/>
      <c r="IVM13" s="83"/>
      <c r="IVN13" s="83"/>
      <c r="IVO13" s="83"/>
      <c r="IVP13" s="83"/>
      <c r="IVQ13" s="83"/>
      <c r="IVR13" s="83"/>
      <c r="IVS13" s="83"/>
      <c r="IVT13" s="83"/>
      <c r="IVU13" s="83"/>
      <c r="IVV13" s="83"/>
      <c r="IVW13" s="83"/>
      <c r="IVX13" s="83"/>
      <c r="IVY13" s="83"/>
      <c r="IVZ13" s="83"/>
      <c r="IWA13" s="83"/>
      <c r="IWB13" s="83"/>
      <c r="IWC13" s="83"/>
      <c r="IWD13" s="83"/>
      <c r="IWE13" s="83"/>
      <c r="IWF13" s="83"/>
      <c r="IWG13" s="83"/>
      <c r="IWH13" s="83"/>
      <c r="IWI13" s="83"/>
      <c r="IWJ13" s="83"/>
      <c r="IWK13" s="83"/>
      <c r="IWL13" s="83"/>
      <c r="IWM13" s="83"/>
      <c r="IWN13" s="83"/>
      <c r="IWO13" s="83"/>
      <c r="IWP13" s="83"/>
      <c r="IWQ13" s="83"/>
      <c r="IWR13" s="83"/>
      <c r="IWS13" s="83"/>
      <c r="IWT13" s="83"/>
      <c r="IWU13" s="83"/>
      <c r="IWV13" s="83"/>
      <c r="IWW13" s="83"/>
      <c r="IWX13" s="83"/>
      <c r="IWY13" s="83"/>
      <c r="IWZ13" s="83"/>
      <c r="IXA13" s="83"/>
      <c r="IXB13" s="83"/>
      <c r="IXC13" s="83"/>
      <c r="IXD13" s="83"/>
      <c r="IXE13" s="83"/>
      <c r="IXF13" s="83"/>
      <c r="IXG13" s="83"/>
      <c r="IXH13" s="83"/>
      <c r="IXI13" s="83"/>
      <c r="IXJ13" s="83"/>
      <c r="IXK13" s="83"/>
      <c r="IXL13" s="83"/>
      <c r="IXM13" s="83"/>
      <c r="IXN13" s="83"/>
      <c r="IXO13" s="83"/>
      <c r="IXP13" s="83"/>
      <c r="IXQ13" s="83"/>
      <c r="IXR13" s="83"/>
      <c r="IXS13" s="83"/>
      <c r="IXT13" s="83"/>
      <c r="IXU13" s="83"/>
      <c r="IXV13" s="83"/>
      <c r="IXW13" s="83"/>
      <c r="IXX13" s="83"/>
      <c r="IXY13" s="83"/>
      <c r="IXZ13" s="83"/>
      <c r="IYA13" s="83"/>
      <c r="IYB13" s="83"/>
      <c r="IYC13" s="83"/>
      <c r="IYD13" s="83"/>
      <c r="IYE13" s="83"/>
      <c r="IYF13" s="83"/>
      <c r="IYG13" s="83"/>
      <c r="IYH13" s="83"/>
      <c r="IYI13" s="83"/>
      <c r="IYJ13" s="83"/>
      <c r="IYK13" s="83"/>
      <c r="IYL13" s="83"/>
      <c r="IYM13" s="83"/>
      <c r="IYN13" s="83"/>
      <c r="IYO13" s="83"/>
      <c r="IYP13" s="83"/>
      <c r="IYQ13" s="83"/>
      <c r="IYR13" s="83"/>
      <c r="IYS13" s="83"/>
      <c r="IYT13" s="83"/>
      <c r="IYU13" s="83"/>
      <c r="IYV13" s="83"/>
      <c r="IYW13" s="83"/>
      <c r="IYX13" s="83"/>
      <c r="IYY13" s="83"/>
      <c r="IYZ13" s="83"/>
      <c r="IZA13" s="83"/>
      <c r="IZB13" s="83"/>
      <c r="IZC13" s="83"/>
      <c r="IZD13" s="83"/>
      <c r="IZE13" s="83"/>
      <c r="IZF13" s="83"/>
      <c r="IZG13" s="83"/>
      <c r="IZH13" s="83"/>
      <c r="IZI13" s="83"/>
      <c r="IZJ13" s="83"/>
      <c r="IZK13" s="83"/>
      <c r="IZL13" s="83"/>
      <c r="IZM13" s="83"/>
      <c r="IZN13" s="83"/>
      <c r="IZO13" s="83"/>
      <c r="IZP13" s="83"/>
      <c r="IZQ13" s="83"/>
      <c r="IZR13" s="83"/>
      <c r="IZS13" s="83"/>
      <c r="IZT13" s="83"/>
      <c r="IZU13" s="83"/>
      <c r="IZV13" s="83"/>
      <c r="IZW13" s="83"/>
      <c r="IZX13" s="83"/>
      <c r="IZY13" s="83"/>
      <c r="IZZ13" s="83"/>
      <c r="JAA13" s="83"/>
      <c r="JAB13" s="83"/>
      <c r="JAC13" s="83"/>
      <c r="JAD13" s="83"/>
      <c r="JAE13" s="83"/>
      <c r="JAF13" s="83"/>
      <c r="JAG13" s="83"/>
      <c r="JAH13" s="83"/>
      <c r="JAI13" s="83"/>
      <c r="JAJ13" s="83"/>
      <c r="JAK13" s="83"/>
      <c r="JAL13" s="83"/>
      <c r="JAM13" s="83"/>
      <c r="JAN13" s="83"/>
      <c r="JAO13" s="83"/>
      <c r="JAP13" s="83"/>
      <c r="JAQ13" s="83"/>
      <c r="JAR13" s="83"/>
      <c r="JAS13" s="83"/>
      <c r="JAT13" s="83"/>
      <c r="JAU13" s="83"/>
      <c r="JAV13" s="83"/>
      <c r="JAW13" s="83"/>
      <c r="JAX13" s="83"/>
      <c r="JAY13" s="83"/>
      <c r="JAZ13" s="83"/>
      <c r="JBA13" s="83"/>
      <c r="JBB13" s="83"/>
      <c r="JBC13" s="83"/>
      <c r="JBD13" s="83"/>
      <c r="JBE13" s="83"/>
      <c r="JBF13" s="83"/>
      <c r="JBG13" s="83"/>
      <c r="JBH13" s="83"/>
      <c r="JBI13" s="83"/>
      <c r="JBJ13" s="83"/>
      <c r="JBK13" s="83"/>
      <c r="JBL13" s="83"/>
      <c r="JBM13" s="83"/>
      <c r="JBN13" s="83"/>
      <c r="JBO13" s="83"/>
      <c r="JBP13" s="83"/>
      <c r="JBQ13" s="83"/>
      <c r="JBR13" s="83"/>
      <c r="JBS13" s="83"/>
      <c r="JBT13" s="83"/>
      <c r="JBU13" s="83"/>
      <c r="JBV13" s="83"/>
      <c r="JBW13" s="83"/>
      <c r="JBX13" s="83"/>
      <c r="JBY13" s="83"/>
      <c r="JBZ13" s="83"/>
      <c r="JCA13" s="83"/>
      <c r="JCB13" s="83"/>
      <c r="JCC13" s="83"/>
      <c r="JCD13" s="83"/>
      <c r="JCE13" s="83"/>
      <c r="JCF13" s="83"/>
      <c r="JCG13" s="83"/>
      <c r="JCH13" s="83"/>
      <c r="JCI13" s="83"/>
      <c r="JCJ13" s="83"/>
      <c r="JCK13" s="83"/>
      <c r="JCL13" s="83"/>
      <c r="JCM13" s="83"/>
      <c r="JCN13" s="83"/>
      <c r="JCO13" s="83"/>
      <c r="JCP13" s="83"/>
      <c r="JCQ13" s="83"/>
      <c r="JCR13" s="83"/>
      <c r="JCS13" s="83"/>
      <c r="JCT13" s="83"/>
      <c r="JCU13" s="83"/>
      <c r="JCV13" s="83"/>
      <c r="JCW13" s="83"/>
      <c r="JCX13" s="83"/>
      <c r="JCY13" s="83"/>
      <c r="JCZ13" s="83"/>
      <c r="JDA13" s="83"/>
      <c r="JDB13" s="83"/>
      <c r="JDC13" s="83"/>
      <c r="JDD13" s="83"/>
      <c r="JDE13" s="83"/>
      <c r="JDF13" s="83"/>
      <c r="JDG13" s="83"/>
      <c r="JDH13" s="83"/>
      <c r="JDI13" s="83"/>
      <c r="JDJ13" s="83"/>
      <c r="JDK13" s="83"/>
      <c r="JDL13" s="83"/>
      <c r="JDM13" s="83"/>
      <c r="JDN13" s="83"/>
      <c r="JDO13" s="83"/>
      <c r="JDP13" s="83"/>
      <c r="JDQ13" s="83"/>
      <c r="JDR13" s="83"/>
      <c r="JDS13" s="83"/>
      <c r="JDT13" s="83"/>
      <c r="JDU13" s="83"/>
      <c r="JDV13" s="83"/>
      <c r="JDW13" s="83"/>
      <c r="JDX13" s="83"/>
      <c r="JDY13" s="83"/>
      <c r="JDZ13" s="83"/>
      <c r="JEA13" s="83"/>
      <c r="JEB13" s="83"/>
      <c r="JEC13" s="83"/>
      <c r="JED13" s="83"/>
      <c r="JEE13" s="83"/>
      <c r="JEF13" s="83"/>
      <c r="JEG13" s="83"/>
      <c r="JEH13" s="83"/>
      <c r="JEI13" s="83"/>
      <c r="JEJ13" s="83"/>
      <c r="JEK13" s="83"/>
      <c r="JEL13" s="83"/>
      <c r="JEM13" s="83"/>
      <c r="JEN13" s="83"/>
      <c r="JEO13" s="83"/>
      <c r="JEP13" s="83"/>
      <c r="JEQ13" s="83"/>
      <c r="JER13" s="83"/>
      <c r="JES13" s="83"/>
      <c r="JET13" s="83"/>
      <c r="JEU13" s="83"/>
      <c r="JEV13" s="83"/>
      <c r="JEW13" s="83"/>
      <c r="JEX13" s="83"/>
      <c r="JEY13" s="83"/>
      <c r="JEZ13" s="83"/>
      <c r="JFA13" s="83"/>
      <c r="JFB13" s="83"/>
      <c r="JFC13" s="83"/>
      <c r="JFD13" s="83"/>
      <c r="JFE13" s="83"/>
      <c r="JFF13" s="83"/>
      <c r="JFG13" s="83"/>
      <c r="JFH13" s="83"/>
      <c r="JFI13" s="83"/>
      <c r="JFJ13" s="83"/>
      <c r="JFK13" s="83"/>
      <c r="JFL13" s="83"/>
      <c r="JFM13" s="83"/>
      <c r="JFN13" s="83"/>
      <c r="JFO13" s="83"/>
      <c r="JFP13" s="83"/>
      <c r="JFQ13" s="83"/>
      <c r="JFR13" s="83"/>
      <c r="JFS13" s="83"/>
      <c r="JFT13" s="83"/>
      <c r="JFU13" s="83"/>
      <c r="JFV13" s="83"/>
      <c r="JFW13" s="83"/>
      <c r="JFX13" s="83"/>
      <c r="JFY13" s="83"/>
      <c r="JFZ13" s="83"/>
      <c r="JGA13" s="83"/>
      <c r="JGB13" s="83"/>
      <c r="JGC13" s="83"/>
      <c r="JGD13" s="83"/>
      <c r="JGE13" s="83"/>
      <c r="JGF13" s="83"/>
      <c r="JGG13" s="83"/>
      <c r="JGH13" s="83"/>
      <c r="JGI13" s="83"/>
      <c r="JGJ13" s="83"/>
      <c r="JGK13" s="83"/>
      <c r="JGL13" s="83"/>
      <c r="JGM13" s="83"/>
      <c r="JGN13" s="83"/>
      <c r="JGO13" s="83"/>
      <c r="JGP13" s="83"/>
      <c r="JGQ13" s="83"/>
      <c r="JGR13" s="83"/>
      <c r="JGS13" s="83"/>
      <c r="JGT13" s="83"/>
      <c r="JGU13" s="83"/>
      <c r="JGV13" s="83"/>
      <c r="JGW13" s="83"/>
      <c r="JGX13" s="83"/>
      <c r="JGY13" s="83"/>
      <c r="JGZ13" s="83"/>
      <c r="JHA13" s="83"/>
      <c r="JHB13" s="83"/>
      <c r="JHC13" s="83"/>
      <c r="JHD13" s="83"/>
      <c r="JHE13" s="83"/>
      <c r="JHF13" s="83"/>
      <c r="JHG13" s="83"/>
      <c r="JHH13" s="83"/>
      <c r="JHI13" s="83"/>
      <c r="JHJ13" s="83"/>
      <c r="JHK13" s="83"/>
      <c r="JHL13" s="83"/>
      <c r="JHM13" s="83"/>
      <c r="JHN13" s="83"/>
      <c r="JHO13" s="83"/>
      <c r="JHP13" s="83"/>
      <c r="JHQ13" s="83"/>
      <c r="JHR13" s="83"/>
      <c r="JHS13" s="83"/>
      <c r="JHT13" s="83"/>
      <c r="JHU13" s="83"/>
      <c r="JHV13" s="83"/>
      <c r="JHW13" s="83"/>
      <c r="JHX13" s="83"/>
      <c r="JHY13" s="83"/>
      <c r="JHZ13" s="83"/>
      <c r="JIA13" s="83"/>
      <c r="JIB13" s="83"/>
      <c r="JIC13" s="83"/>
      <c r="JID13" s="83"/>
      <c r="JIE13" s="83"/>
      <c r="JIF13" s="83"/>
      <c r="JIG13" s="83"/>
      <c r="JIH13" s="83"/>
      <c r="JII13" s="83"/>
      <c r="JIJ13" s="83"/>
      <c r="JIK13" s="83"/>
      <c r="JIL13" s="83"/>
      <c r="JIM13" s="83"/>
      <c r="JIN13" s="83"/>
      <c r="JIO13" s="83"/>
      <c r="JIP13" s="83"/>
      <c r="JIQ13" s="83"/>
      <c r="JIR13" s="83"/>
      <c r="JIS13" s="83"/>
      <c r="JIT13" s="83"/>
      <c r="JIU13" s="83"/>
      <c r="JIV13" s="83"/>
      <c r="JIW13" s="83"/>
      <c r="JIX13" s="83"/>
      <c r="JIY13" s="83"/>
      <c r="JIZ13" s="83"/>
      <c r="JJA13" s="83"/>
      <c r="JJB13" s="83"/>
      <c r="JJC13" s="83"/>
      <c r="JJD13" s="83"/>
      <c r="JJE13" s="83"/>
      <c r="JJF13" s="83"/>
      <c r="JJG13" s="83"/>
      <c r="JJH13" s="83"/>
      <c r="JJI13" s="83"/>
      <c r="JJJ13" s="83"/>
      <c r="JJK13" s="83"/>
      <c r="JJL13" s="83"/>
      <c r="JJM13" s="83"/>
      <c r="JJN13" s="83"/>
      <c r="JJO13" s="83"/>
      <c r="JJP13" s="83"/>
      <c r="JJQ13" s="83"/>
      <c r="JJR13" s="83"/>
      <c r="JJS13" s="83"/>
      <c r="JJT13" s="83"/>
      <c r="JJU13" s="83"/>
      <c r="JJV13" s="83"/>
      <c r="JJW13" s="83"/>
      <c r="JJX13" s="83"/>
      <c r="JJY13" s="83"/>
      <c r="JJZ13" s="83"/>
      <c r="JKA13" s="83"/>
      <c r="JKB13" s="83"/>
      <c r="JKC13" s="83"/>
      <c r="JKD13" s="83"/>
      <c r="JKE13" s="83"/>
      <c r="JKF13" s="83"/>
      <c r="JKG13" s="83"/>
      <c r="JKH13" s="83"/>
      <c r="JKI13" s="83"/>
      <c r="JKJ13" s="83"/>
      <c r="JKK13" s="83"/>
      <c r="JKL13" s="83"/>
      <c r="JKM13" s="83"/>
      <c r="JKN13" s="83"/>
      <c r="JKO13" s="83"/>
      <c r="JKP13" s="83"/>
      <c r="JKQ13" s="83"/>
      <c r="JKR13" s="83"/>
      <c r="JKS13" s="83"/>
      <c r="JKT13" s="83"/>
      <c r="JKU13" s="83"/>
      <c r="JKV13" s="83"/>
      <c r="JKW13" s="83"/>
      <c r="JKX13" s="83"/>
      <c r="JKY13" s="83"/>
      <c r="JKZ13" s="83"/>
      <c r="JLA13" s="83"/>
      <c r="JLB13" s="83"/>
      <c r="JLC13" s="83"/>
      <c r="JLD13" s="83"/>
      <c r="JLE13" s="83"/>
      <c r="JLF13" s="83"/>
      <c r="JLG13" s="83"/>
      <c r="JLH13" s="83"/>
      <c r="JLI13" s="83"/>
      <c r="JLJ13" s="83"/>
      <c r="JLK13" s="83"/>
      <c r="JLL13" s="83"/>
      <c r="JLM13" s="83"/>
      <c r="JLN13" s="83"/>
      <c r="JLO13" s="83"/>
      <c r="JLP13" s="83"/>
      <c r="JLQ13" s="83"/>
      <c r="JLR13" s="83"/>
      <c r="JLS13" s="83"/>
      <c r="JLT13" s="83"/>
      <c r="JLU13" s="83"/>
      <c r="JLV13" s="83"/>
      <c r="JLW13" s="83"/>
      <c r="JLX13" s="83"/>
      <c r="JLY13" s="83"/>
      <c r="JLZ13" s="83"/>
      <c r="JMA13" s="83"/>
      <c r="JMB13" s="83"/>
      <c r="JMC13" s="83"/>
      <c r="JMD13" s="83"/>
      <c r="JME13" s="83"/>
      <c r="JMF13" s="83"/>
      <c r="JMG13" s="83"/>
      <c r="JMH13" s="83"/>
      <c r="JMI13" s="83"/>
      <c r="JMJ13" s="83"/>
      <c r="JMK13" s="83"/>
      <c r="JML13" s="83"/>
      <c r="JMM13" s="83"/>
      <c r="JMN13" s="83"/>
      <c r="JMO13" s="83"/>
      <c r="JMP13" s="83"/>
      <c r="JMQ13" s="83"/>
      <c r="JMR13" s="83"/>
      <c r="JMS13" s="83"/>
      <c r="JMT13" s="83"/>
      <c r="JMU13" s="83"/>
      <c r="JMV13" s="83"/>
      <c r="JMW13" s="83"/>
      <c r="JMX13" s="83"/>
      <c r="JMY13" s="83"/>
      <c r="JMZ13" s="83"/>
      <c r="JNA13" s="83"/>
      <c r="JNB13" s="83"/>
      <c r="JNC13" s="83"/>
      <c r="JND13" s="83"/>
      <c r="JNE13" s="83"/>
      <c r="JNF13" s="83"/>
      <c r="JNG13" s="83"/>
      <c r="JNH13" s="83"/>
      <c r="JNI13" s="83"/>
      <c r="JNJ13" s="83"/>
      <c r="JNK13" s="83"/>
      <c r="JNL13" s="83"/>
      <c r="JNM13" s="83"/>
      <c r="JNN13" s="83"/>
      <c r="JNO13" s="83"/>
      <c r="JNP13" s="83"/>
      <c r="JNQ13" s="83"/>
      <c r="JNR13" s="83"/>
      <c r="JNS13" s="83"/>
      <c r="JNT13" s="83"/>
      <c r="JNU13" s="83"/>
      <c r="JNV13" s="83"/>
      <c r="JNW13" s="83"/>
      <c r="JNX13" s="83"/>
      <c r="JNY13" s="83"/>
      <c r="JNZ13" s="83"/>
      <c r="JOA13" s="83"/>
      <c r="JOB13" s="83"/>
      <c r="JOC13" s="83"/>
      <c r="JOD13" s="83"/>
      <c r="JOE13" s="83"/>
      <c r="JOF13" s="83"/>
      <c r="JOG13" s="83"/>
      <c r="JOH13" s="83"/>
      <c r="JOI13" s="83"/>
      <c r="JOJ13" s="83"/>
      <c r="JOK13" s="83"/>
      <c r="JOL13" s="83"/>
      <c r="JOM13" s="83"/>
      <c r="JON13" s="83"/>
      <c r="JOO13" s="83"/>
      <c r="JOP13" s="83"/>
      <c r="JOQ13" s="83"/>
      <c r="JOR13" s="83"/>
      <c r="JOS13" s="83"/>
      <c r="JOT13" s="83"/>
      <c r="JOU13" s="83"/>
      <c r="JOV13" s="83"/>
      <c r="JOW13" s="83"/>
      <c r="JOX13" s="83"/>
      <c r="JOY13" s="83"/>
      <c r="JOZ13" s="83"/>
      <c r="JPA13" s="83"/>
      <c r="JPB13" s="83"/>
      <c r="JPC13" s="83"/>
      <c r="JPD13" s="83"/>
      <c r="JPE13" s="83"/>
      <c r="JPF13" s="83"/>
      <c r="JPG13" s="83"/>
      <c r="JPH13" s="83"/>
      <c r="JPI13" s="83"/>
      <c r="JPJ13" s="83"/>
      <c r="JPK13" s="83"/>
      <c r="JPL13" s="83"/>
      <c r="JPM13" s="83"/>
      <c r="JPN13" s="83"/>
      <c r="JPO13" s="83"/>
      <c r="JPP13" s="83"/>
      <c r="JPQ13" s="83"/>
      <c r="JPR13" s="83"/>
      <c r="JPS13" s="83"/>
      <c r="JPT13" s="83"/>
      <c r="JPU13" s="83"/>
      <c r="JPV13" s="83"/>
      <c r="JPW13" s="83"/>
      <c r="JPX13" s="83"/>
      <c r="JPY13" s="83"/>
      <c r="JPZ13" s="83"/>
      <c r="JQA13" s="83"/>
      <c r="JQB13" s="83"/>
      <c r="JQC13" s="83"/>
      <c r="JQD13" s="83"/>
      <c r="JQE13" s="83"/>
      <c r="JQF13" s="83"/>
      <c r="JQG13" s="83"/>
      <c r="JQH13" s="83"/>
      <c r="JQI13" s="83"/>
      <c r="JQJ13" s="83"/>
      <c r="JQK13" s="83"/>
      <c r="JQL13" s="83"/>
      <c r="JQM13" s="83"/>
      <c r="JQN13" s="83"/>
      <c r="JQO13" s="83"/>
      <c r="JQP13" s="83"/>
      <c r="JQQ13" s="83"/>
      <c r="JQR13" s="83"/>
      <c r="JQS13" s="83"/>
      <c r="JQT13" s="83"/>
      <c r="JQU13" s="83"/>
      <c r="JQV13" s="83"/>
      <c r="JQW13" s="83"/>
      <c r="JQX13" s="83"/>
      <c r="JQY13" s="83"/>
      <c r="JQZ13" s="83"/>
      <c r="JRA13" s="83"/>
      <c r="JRB13" s="83"/>
      <c r="JRC13" s="83"/>
      <c r="JRD13" s="83"/>
      <c r="JRE13" s="83"/>
      <c r="JRF13" s="83"/>
      <c r="JRG13" s="83"/>
      <c r="JRH13" s="83"/>
      <c r="JRI13" s="83"/>
      <c r="JRJ13" s="83"/>
      <c r="JRK13" s="83"/>
      <c r="JRL13" s="83"/>
      <c r="JRM13" s="83"/>
      <c r="JRN13" s="83"/>
      <c r="JRO13" s="83"/>
      <c r="JRP13" s="83"/>
      <c r="JRQ13" s="83"/>
      <c r="JRR13" s="83"/>
      <c r="JRS13" s="83"/>
      <c r="JRT13" s="83"/>
      <c r="JRU13" s="83"/>
      <c r="JRV13" s="83"/>
      <c r="JRW13" s="83"/>
      <c r="JRX13" s="83"/>
      <c r="JRY13" s="83"/>
      <c r="JRZ13" s="83"/>
      <c r="JSA13" s="83"/>
      <c r="JSB13" s="83"/>
      <c r="JSC13" s="83"/>
      <c r="JSD13" s="83"/>
      <c r="JSE13" s="83"/>
      <c r="JSF13" s="83"/>
      <c r="JSG13" s="83"/>
      <c r="JSH13" s="83"/>
      <c r="JSI13" s="83"/>
      <c r="JSJ13" s="83"/>
      <c r="JSK13" s="83"/>
      <c r="JSL13" s="83"/>
      <c r="JSM13" s="83"/>
      <c r="JSN13" s="83"/>
      <c r="JSO13" s="83"/>
      <c r="JSP13" s="83"/>
      <c r="JSQ13" s="83"/>
      <c r="JSR13" s="83"/>
      <c r="JSS13" s="83"/>
      <c r="JST13" s="83"/>
      <c r="JSU13" s="83"/>
      <c r="JSV13" s="83"/>
      <c r="JSW13" s="83"/>
      <c r="JSX13" s="83"/>
      <c r="JSY13" s="83"/>
      <c r="JSZ13" s="83"/>
      <c r="JTA13" s="83"/>
      <c r="JTB13" s="83"/>
      <c r="JTC13" s="83"/>
      <c r="JTD13" s="83"/>
      <c r="JTE13" s="83"/>
      <c r="JTF13" s="83"/>
      <c r="JTG13" s="83"/>
      <c r="JTH13" s="83"/>
      <c r="JTI13" s="83"/>
      <c r="JTJ13" s="83"/>
      <c r="JTK13" s="83"/>
      <c r="JTL13" s="83"/>
      <c r="JTM13" s="83"/>
      <c r="JTN13" s="83"/>
      <c r="JTO13" s="83"/>
      <c r="JTP13" s="83"/>
      <c r="JTQ13" s="83"/>
      <c r="JTR13" s="83"/>
      <c r="JTS13" s="83"/>
      <c r="JTT13" s="83"/>
      <c r="JTU13" s="83"/>
      <c r="JTV13" s="83"/>
      <c r="JTW13" s="83"/>
      <c r="JTX13" s="83"/>
      <c r="JTY13" s="83"/>
      <c r="JTZ13" s="83"/>
      <c r="JUA13" s="83"/>
      <c r="JUB13" s="83"/>
      <c r="JUC13" s="83"/>
      <c r="JUD13" s="83"/>
      <c r="JUE13" s="83"/>
      <c r="JUF13" s="83"/>
      <c r="JUG13" s="83"/>
      <c r="JUH13" s="83"/>
      <c r="JUI13" s="83"/>
      <c r="JUJ13" s="83"/>
      <c r="JUK13" s="83"/>
      <c r="JUL13" s="83"/>
      <c r="JUM13" s="83"/>
      <c r="JUN13" s="83"/>
      <c r="JUO13" s="83"/>
      <c r="JUP13" s="83"/>
      <c r="JUQ13" s="83"/>
      <c r="JUR13" s="83"/>
      <c r="JUS13" s="83"/>
      <c r="JUT13" s="83"/>
      <c r="JUU13" s="83"/>
      <c r="JUV13" s="83"/>
      <c r="JUW13" s="83"/>
      <c r="JUX13" s="83"/>
      <c r="JUY13" s="83"/>
      <c r="JUZ13" s="83"/>
      <c r="JVA13" s="83"/>
      <c r="JVB13" s="83"/>
      <c r="JVC13" s="83"/>
      <c r="JVD13" s="83"/>
      <c r="JVE13" s="83"/>
      <c r="JVF13" s="83"/>
      <c r="JVG13" s="83"/>
      <c r="JVH13" s="83"/>
      <c r="JVI13" s="83"/>
      <c r="JVJ13" s="83"/>
      <c r="JVK13" s="83"/>
      <c r="JVL13" s="83"/>
      <c r="JVM13" s="83"/>
      <c r="JVN13" s="83"/>
      <c r="JVO13" s="83"/>
      <c r="JVP13" s="83"/>
      <c r="JVQ13" s="83"/>
      <c r="JVR13" s="83"/>
      <c r="JVS13" s="83"/>
      <c r="JVT13" s="83"/>
      <c r="JVU13" s="83"/>
      <c r="JVV13" s="83"/>
      <c r="JVW13" s="83"/>
      <c r="JVX13" s="83"/>
      <c r="JVY13" s="83"/>
      <c r="JVZ13" s="83"/>
      <c r="JWA13" s="83"/>
      <c r="JWB13" s="83"/>
      <c r="JWC13" s="83"/>
      <c r="JWD13" s="83"/>
      <c r="JWE13" s="83"/>
      <c r="JWF13" s="83"/>
      <c r="JWG13" s="83"/>
      <c r="JWH13" s="83"/>
      <c r="JWI13" s="83"/>
      <c r="JWJ13" s="83"/>
      <c r="JWK13" s="83"/>
      <c r="JWL13" s="83"/>
      <c r="JWM13" s="83"/>
      <c r="JWN13" s="83"/>
      <c r="JWO13" s="83"/>
      <c r="JWP13" s="83"/>
      <c r="JWQ13" s="83"/>
      <c r="JWR13" s="83"/>
      <c r="JWS13" s="83"/>
      <c r="JWT13" s="83"/>
      <c r="JWU13" s="83"/>
      <c r="JWV13" s="83"/>
      <c r="JWW13" s="83"/>
      <c r="JWX13" s="83"/>
      <c r="JWY13" s="83"/>
      <c r="JWZ13" s="83"/>
      <c r="JXA13" s="83"/>
      <c r="JXB13" s="83"/>
      <c r="JXC13" s="83"/>
      <c r="JXD13" s="83"/>
      <c r="JXE13" s="83"/>
      <c r="JXF13" s="83"/>
      <c r="JXG13" s="83"/>
      <c r="JXH13" s="83"/>
      <c r="JXI13" s="83"/>
      <c r="JXJ13" s="83"/>
      <c r="JXK13" s="83"/>
      <c r="JXL13" s="83"/>
      <c r="JXM13" s="83"/>
      <c r="JXN13" s="83"/>
      <c r="JXO13" s="83"/>
      <c r="JXP13" s="83"/>
      <c r="JXQ13" s="83"/>
      <c r="JXR13" s="83"/>
      <c r="JXS13" s="83"/>
      <c r="JXT13" s="83"/>
      <c r="JXU13" s="83"/>
      <c r="JXV13" s="83"/>
      <c r="JXW13" s="83"/>
      <c r="JXX13" s="83"/>
      <c r="JXY13" s="83"/>
      <c r="JXZ13" s="83"/>
      <c r="JYA13" s="83"/>
      <c r="JYB13" s="83"/>
      <c r="JYC13" s="83"/>
      <c r="JYD13" s="83"/>
      <c r="JYE13" s="83"/>
      <c r="JYF13" s="83"/>
      <c r="JYG13" s="83"/>
      <c r="JYH13" s="83"/>
      <c r="JYI13" s="83"/>
      <c r="JYJ13" s="83"/>
      <c r="JYK13" s="83"/>
      <c r="JYL13" s="83"/>
      <c r="JYM13" s="83"/>
      <c r="JYN13" s="83"/>
      <c r="JYO13" s="83"/>
      <c r="JYP13" s="83"/>
      <c r="JYQ13" s="83"/>
      <c r="JYR13" s="83"/>
      <c r="JYS13" s="83"/>
      <c r="JYT13" s="83"/>
      <c r="JYU13" s="83"/>
      <c r="JYV13" s="83"/>
      <c r="JYW13" s="83"/>
      <c r="JYX13" s="83"/>
      <c r="JYY13" s="83"/>
      <c r="JYZ13" s="83"/>
      <c r="JZA13" s="83"/>
      <c r="JZB13" s="83"/>
      <c r="JZC13" s="83"/>
      <c r="JZD13" s="83"/>
      <c r="JZE13" s="83"/>
      <c r="JZF13" s="83"/>
      <c r="JZG13" s="83"/>
      <c r="JZH13" s="83"/>
      <c r="JZI13" s="83"/>
      <c r="JZJ13" s="83"/>
      <c r="JZK13" s="83"/>
      <c r="JZL13" s="83"/>
      <c r="JZM13" s="83"/>
      <c r="JZN13" s="83"/>
      <c r="JZO13" s="83"/>
      <c r="JZP13" s="83"/>
      <c r="JZQ13" s="83"/>
      <c r="JZR13" s="83"/>
      <c r="JZS13" s="83"/>
      <c r="JZT13" s="83"/>
      <c r="JZU13" s="83"/>
      <c r="JZV13" s="83"/>
      <c r="JZW13" s="83"/>
      <c r="JZX13" s="83"/>
      <c r="JZY13" s="83"/>
      <c r="JZZ13" s="83"/>
      <c r="KAA13" s="83"/>
      <c r="KAB13" s="83"/>
      <c r="KAC13" s="83"/>
      <c r="KAD13" s="83"/>
      <c r="KAE13" s="83"/>
      <c r="KAF13" s="83"/>
      <c r="KAG13" s="83"/>
      <c r="KAH13" s="83"/>
      <c r="KAI13" s="83"/>
      <c r="KAJ13" s="83"/>
      <c r="KAK13" s="83"/>
      <c r="KAL13" s="83"/>
      <c r="KAM13" s="83"/>
      <c r="KAN13" s="83"/>
      <c r="KAO13" s="83"/>
      <c r="KAP13" s="83"/>
      <c r="KAQ13" s="83"/>
      <c r="KAR13" s="83"/>
      <c r="KAS13" s="83"/>
      <c r="KAT13" s="83"/>
      <c r="KAU13" s="83"/>
      <c r="KAV13" s="83"/>
      <c r="KAW13" s="83"/>
      <c r="KAX13" s="83"/>
      <c r="KAY13" s="83"/>
      <c r="KAZ13" s="83"/>
      <c r="KBA13" s="83"/>
      <c r="KBB13" s="83"/>
      <c r="KBC13" s="83"/>
      <c r="KBD13" s="83"/>
      <c r="KBE13" s="83"/>
      <c r="KBF13" s="83"/>
      <c r="KBG13" s="83"/>
      <c r="KBH13" s="83"/>
      <c r="KBI13" s="83"/>
      <c r="KBJ13" s="83"/>
      <c r="KBK13" s="83"/>
      <c r="KBL13" s="83"/>
      <c r="KBM13" s="83"/>
      <c r="KBN13" s="83"/>
      <c r="KBO13" s="83"/>
      <c r="KBP13" s="83"/>
      <c r="KBQ13" s="83"/>
      <c r="KBR13" s="83"/>
      <c r="KBS13" s="83"/>
      <c r="KBT13" s="83"/>
      <c r="KBU13" s="83"/>
      <c r="KBV13" s="83"/>
      <c r="KBW13" s="83"/>
      <c r="KBX13" s="83"/>
      <c r="KBY13" s="83"/>
      <c r="KBZ13" s="83"/>
      <c r="KCA13" s="83"/>
      <c r="KCB13" s="83"/>
      <c r="KCC13" s="83"/>
      <c r="KCD13" s="83"/>
      <c r="KCE13" s="83"/>
      <c r="KCF13" s="83"/>
      <c r="KCG13" s="83"/>
      <c r="KCH13" s="83"/>
      <c r="KCI13" s="83"/>
      <c r="KCJ13" s="83"/>
      <c r="KCK13" s="83"/>
      <c r="KCL13" s="83"/>
      <c r="KCM13" s="83"/>
      <c r="KCN13" s="83"/>
      <c r="KCO13" s="83"/>
      <c r="KCP13" s="83"/>
      <c r="KCQ13" s="83"/>
      <c r="KCR13" s="83"/>
      <c r="KCS13" s="83"/>
      <c r="KCT13" s="83"/>
      <c r="KCU13" s="83"/>
      <c r="KCV13" s="83"/>
      <c r="KCW13" s="83"/>
      <c r="KCX13" s="83"/>
      <c r="KCY13" s="83"/>
      <c r="KCZ13" s="83"/>
      <c r="KDA13" s="83"/>
      <c r="KDB13" s="83"/>
      <c r="KDC13" s="83"/>
      <c r="KDD13" s="83"/>
      <c r="KDE13" s="83"/>
      <c r="KDF13" s="83"/>
      <c r="KDG13" s="83"/>
      <c r="KDH13" s="83"/>
      <c r="KDI13" s="83"/>
      <c r="KDJ13" s="83"/>
      <c r="KDK13" s="83"/>
      <c r="KDL13" s="83"/>
      <c r="KDM13" s="83"/>
      <c r="KDN13" s="83"/>
      <c r="KDO13" s="83"/>
      <c r="KDP13" s="83"/>
      <c r="KDQ13" s="83"/>
      <c r="KDR13" s="83"/>
      <c r="KDS13" s="83"/>
      <c r="KDT13" s="83"/>
      <c r="KDU13" s="83"/>
      <c r="KDV13" s="83"/>
      <c r="KDW13" s="83"/>
      <c r="KDX13" s="83"/>
      <c r="KDY13" s="83"/>
      <c r="KDZ13" s="83"/>
      <c r="KEA13" s="83"/>
      <c r="KEB13" s="83"/>
      <c r="KEC13" s="83"/>
      <c r="KED13" s="83"/>
      <c r="KEE13" s="83"/>
      <c r="KEF13" s="83"/>
      <c r="KEG13" s="83"/>
      <c r="KEH13" s="83"/>
      <c r="KEI13" s="83"/>
      <c r="KEJ13" s="83"/>
      <c r="KEK13" s="83"/>
      <c r="KEL13" s="83"/>
      <c r="KEM13" s="83"/>
      <c r="KEN13" s="83"/>
      <c r="KEO13" s="83"/>
      <c r="KEP13" s="83"/>
      <c r="KEQ13" s="83"/>
      <c r="KER13" s="83"/>
      <c r="KES13" s="83"/>
      <c r="KET13" s="83"/>
      <c r="KEU13" s="83"/>
      <c r="KEV13" s="83"/>
      <c r="KEW13" s="83"/>
      <c r="KEX13" s="83"/>
      <c r="KEY13" s="83"/>
      <c r="KEZ13" s="83"/>
      <c r="KFA13" s="83"/>
      <c r="KFB13" s="83"/>
      <c r="KFC13" s="83"/>
      <c r="KFD13" s="83"/>
      <c r="KFE13" s="83"/>
      <c r="KFF13" s="83"/>
      <c r="KFG13" s="83"/>
      <c r="KFH13" s="83"/>
      <c r="KFI13" s="83"/>
      <c r="KFJ13" s="83"/>
      <c r="KFK13" s="83"/>
      <c r="KFL13" s="83"/>
      <c r="KFM13" s="83"/>
      <c r="KFN13" s="83"/>
      <c r="KFO13" s="83"/>
      <c r="KFP13" s="83"/>
      <c r="KFQ13" s="83"/>
      <c r="KFR13" s="83"/>
      <c r="KFS13" s="83"/>
      <c r="KFT13" s="83"/>
      <c r="KFU13" s="83"/>
      <c r="KFV13" s="83"/>
      <c r="KFW13" s="83"/>
      <c r="KFX13" s="83"/>
      <c r="KFY13" s="83"/>
      <c r="KFZ13" s="83"/>
      <c r="KGA13" s="83"/>
      <c r="KGB13" s="83"/>
      <c r="KGC13" s="83"/>
      <c r="KGD13" s="83"/>
      <c r="KGE13" s="83"/>
      <c r="KGF13" s="83"/>
      <c r="KGG13" s="83"/>
      <c r="KGH13" s="83"/>
      <c r="KGI13" s="83"/>
      <c r="KGJ13" s="83"/>
      <c r="KGK13" s="83"/>
      <c r="KGL13" s="83"/>
      <c r="KGM13" s="83"/>
      <c r="KGN13" s="83"/>
      <c r="KGO13" s="83"/>
      <c r="KGP13" s="83"/>
      <c r="KGQ13" s="83"/>
      <c r="KGR13" s="83"/>
      <c r="KGS13" s="83"/>
      <c r="KGT13" s="83"/>
      <c r="KGU13" s="83"/>
      <c r="KGV13" s="83"/>
      <c r="KGW13" s="83"/>
      <c r="KGX13" s="83"/>
      <c r="KGY13" s="83"/>
      <c r="KGZ13" s="83"/>
      <c r="KHA13" s="83"/>
      <c r="KHB13" s="83"/>
      <c r="KHC13" s="83"/>
      <c r="KHD13" s="83"/>
      <c r="KHE13" s="83"/>
      <c r="KHF13" s="83"/>
      <c r="KHG13" s="83"/>
      <c r="KHH13" s="83"/>
      <c r="KHI13" s="83"/>
      <c r="KHJ13" s="83"/>
      <c r="KHK13" s="83"/>
      <c r="KHL13" s="83"/>
      <c r="KHM13" s="83"/>
      <c r="KHN13" s="83"/>
      <c r="KHO13" s="83"/>
      <c r="KHP13" s="83"/>
      <c r="KHQ13" s="83"/>
      <c r="KHR13" s="83"/>
      <c r="KHS13" s="83"/>
      <c r="KHT13" s="83"/>
      <c r="KHU13" s="83"/>
      <c r="KHV13" s="83"/>
      <c r="KHW13" s="83"/>
      <c r="KHX13" s="83"/>
      <c r="KHY13" s="83"/>
      <c r="KHZ13" s="83"/>
      <c r="KIA13" s="83"/>
      <c r="KIB13" s="83"/>
      <c r="KIC13" s="83"/>
      <c r="KID13" s="83"/>
      <c r="KIE13" s="83"/>
      <c r="KIF13" s="83"/>
      <c r="KIG13" s="83"/>
      <c r="KIH13" s="83"/>
      <c r="KII13" s="83"/>
      <c r="KIJ13" s="83"/>
      <c r="KIK13" s="83"/>
      <c r="KIL13" s="83"/>
      <c r="KIM13" s="83"/>
      <c r="KIN13" s="83"/>
      <c r="KIO13" s="83"/>
      <c r="KIP13" s="83"/>
      <c r="KIQ13" s="83"/>
      <c r="KIR13" s="83"/>
      <c r="KIS13" s="83"/>
      <c r="KIT13" s="83"/>
      <c r="KIU13" s="83"/>
      <c r="KIV13" s="83"/>
      <c r="KIW13" s="83"/>
      <c r="KIX13" s="83"/>
      <c r="KIY13" s="83"/>
      <c r="KIZ13" s="83"/>
      <c r="KJA13" s="83"/>
      <c r="KJB13" s="83"/>
      <c r="KJC13" s="83"/>
      <c r="KJD13" s="83"/>
      <c r="KJE13" s="83"/>
      <c r="KJF13" s="83"/>
      <c r="KJG13" s="83"/>
      <c r="KJH13" s="83"/>
      <c r="KJI13" s="83"/>
      <c r="KJJ13" s="83"/>
      <c r="KJK13" s="83"/>
      <c r="KJL13" s="83"/>
      <c r="KJM13" s="83"/>
      <c r="KJN13" s="83"/>
      <c r="KJO13" s="83"/>
      <c r="KJP13" s="83"/>
      <c r="KJQ13" s="83"/>
      <c r="KJR13" s="83"/>
      <c r="KJS13" s="83"/>
      <c r="KJT13" s="83"/>
      <c r="KJU13" s="83"/>
      <c r="KJV13" s="83"/>
      <c r="KJW13" s="83"/>
      <c r="KJX13" s="83"/>
      <c r="KJY13" s="83"/>
      <c r="KJZ13" s="83"/>
      <c r="KKA13" s="83"/>
      <c r="KKB13" s="83"/>
      <c r="KKC13" s="83"/>
      <c r="KKD13" s="83"/>
      <c r="KKE13" s="83"/>
      <c r="KKF13" s="83"/>
      <c r="KKG13" s="83"/>
      <c r="KKH13" s="83"/>
      <c r="KKI13" s="83"/>
      <c r="KKJ13" s="83"/>
      <c r="KKK13" s="83"/>
      <c r="KKL13" s="83"/>
      <c r="KKM13" s="83"/>
      <c r="KKN13" s="83"/>
      <c r="KKO13" s="83"/>
      <c r="KKP13" s="83"/>
      <c r="KKQ13" s="83"/>
      <c r="KKR13" s="83"/>
      <c r="KKS13" s="83"/>
      <c r="KKT13" s="83"/>
      <c r="KKU13" s="83"/>
      <c r="KKV13" s="83"/>
      <c r="KKW13" s="83"/>
      <c r="KKX13" s="83"/>
      <c r="KKY13" s="83"/>
      <c r="KKZ13" s="83"/>
      <c r="KLA13" s="83"/>
      <c r="KLB13" s="83"/>
      <c r="KLC13" s="83"/>
      <c r="KLD13" s="83"/>
      <c r="KLE13" s="83"/>
      <c r="KLF13" s="83"/>
      <c r="KLG13" s="83"/>
      <c r="KLH13" s="83"/>
      <c r="KLI13" s="83"/>
      <c r="KLJ13" s="83"/>
      <c r="KLK13" s="83"/>
      <c r="KLL13" s="83"/>
      <c r="KLM13" s="83"/>
      <c r="KLN13" s="83"/>
      <c r="KLO13" s="83"/>
      <c r="KLP13" s="83"/>
      <c r="KLQ13" s="83"/>
      <c r="KLR13" s="83"/>
      <c r="KLS13" s="83"/>
      <c r="KLT13" s="83"/>
      <c r="KLU13" s="83"/>
      <c r="KLV13" s="83"/>
      <c r="KLW13" s="83"/>
      <c r="KLX13" s="83"/>
      <c r="KLY13" s="83"/>
      <c r="KLZ13" s="83"/>
      <c r="KMA13" s="83"/>
      <c r="KMB13" s="83"/>
      <c r="KMC13" s="83"/>
      <c r="KMD13" s="83"/>
      <c r="KME13" s="83"/>
      <c r="KMF13" s="83"/>
      <c r="KMG13" s="83"/>
      <c r="KMH13" s="83"/>
      <c r="KMI13" s="83"/>
      <c r="KMJ13" s="83"/>
      <c r="KMK13" s="83"/>
      <c r="KML13" s="83"/>
      <c r="KMM13" s="83"/>
      <c r="KMN13" s="83"/>
      <c r="KMO13" s="83"/>
      <c r="KMP13" s="83"/>
      <c r="KMQ13" s="83"/>
      <c r="KMR13" s="83"/>
      <c r="KMS13" s="83"/>
      <c r="KMT13" s="83"/>
      <c r="KMU13" s="83"/>
      <c r="KMV13" s="83"/>
      <c r="KMW13" s="83"/>
      <c r="KMX13" s="83"/>
      <c r="KMY13" s="83"/>
      <c r="KMZ13" s="83"/>
      <c r="KNA13" s="83"/>
      <c r="KNB13" s="83"/>
      <c r="KNC13" s="83"/>
      <c r="KND13" s="83"/>
      <c r="KNE13" s="83"/>
      <c r="KNF13" s="83"/>
      <c r="KNG13" s="83"/>
      <c r="KNH13" s="83"/>
      <c r="KNI13" s="83"/>
      <c r="KNJ13" s="83"/>
      <c r="KNK13" s="83"/>
      <c r="KNL13" s="83"/>
      <c r="KNM13" s="83"/>
      <c r="KNN13" s="83"/>
      <c r="KNO13" s="83"/>
      <c r="KNP13" s="83"/>
      <c r="KNQ13" s="83"/>
      <c r="KNR13" s="83"/>
      <c r="KNS13" s="83"/>
      <c r="KNT13" s="83"/>
      <c r="KNU13" s="83"/>
      <c r="KNV13" s="83"/>
      <c r="KNW13" s="83"/>
      <c r="KNX13" s="83"/>
      <c r="KNY13" s="83"/>
      <c r="KNZ13" s="83"/>
      <c r="KOA13" s="83"/>
      <c r="KOB13" s="83"/>
      <c r="KOC13" s="83"/>
      <c r="KOD13" s="83"/>
      <c r="KOE13" s="83"/>
      <c r="KOF13" s="83"/>
      <c r="KOG13" s="83"/>
      <c r="KOH13" s="83"/>
      <c r="KOI13" s="83"/>
      <c r="KOJ13" s="83"/>
      <c r="KOK13" s="83"/>
      <c r="KOL13" s="83"/>
      <c r="KOM13" s="83"/>
      <c r="KON13" s="83"/>
      <c r="KOO13" s="83"/>
      <c r="KOP13" s="83"/>
      <c r="KOQ13" s="83"/>
      <c r="KOR13" s="83"/>
      <c r="KOS13" s="83"/>
      <c r="KOT13" s="83"/>
      <c r="KOU13" s="83"/>
      <c r="KOV13" s="83"/>
      <c r="KOW13" s="83"/>
      <c r="KOX13" s="83"/>
      <c r="KOY13" s="83"/>
      <c r="KOZ13" s="83"/>
      <c r="KPA13" s="83"/>
      <c r="KPB13" s="83"/>
      <c r="KPC13" s="83"/>
      <c r="KPD13" s="83"/>
      <c r="KPE13" s="83"/>
      <c r="KPF13" s="83"/>
      <c r="KPG13" s="83"/>
      <c r="KPH13" s="83"/>
      <c r="KPI13" s="83"/>
      <c r="KPJ13" s="83"/>
      <c r="KPK13" s="83"/>
      <c r="KPL13" s="83"/>
      <c r="KPM13" s="83"/>
      <c r="KPN13" s="83"/>
      <c r="KPO13" s="83"/>
      <c r="KPP13" s="83"/>
      <c r="KPQ13" s="83"/>
      <c r="KPR13" s="83"/>
      <c r="KPS13" s="83"/>
      <c r="KPT13" s="83"/>
      <c r="KPU13" s="83"/>
      <c r="KPV13" s="83"/>
      <c r="KPW13" s="83"/>
      <c r="KPX13" s="83"/>
      <c r="KPY13" s="83"/>
      <c r="KPZ13" s="83"/>
      <c r="KQA13" s="83"/>
      <c r="KQB13" s="83"/>
      <c r="KQC13" s="83"/>
      <c r="KQD13" s="83"/>
      <c r="KQE13" s="83"/>
      <c r="KQF13" s="83"/>
      <c r="KQG13" s="83"/>
      <c r="KQH13" s="83"/>
      <c r="KQI13" s="83"/>
      <c r="KQJ13" s="83"/>
      <c r="KQK13" s="83"/>
      <c r="KQL13" s="83"/>
      <c r="KQM13" s="83"/>
      <c r="KQN13" s="83"/>
      <c r="KQO13" s="83"/>
      <c r="KQP13" s="83"/>
      <c r="KQQ13" s="83"/>
      <c r="KQR13" s="83"/>
      <c r="KQS13" s="83"/>
      <c r="KQT13" s="83"/>
      <c r="KQU13" s="83"/>
      <c r="KQV13" s="83"/>
      <c r="KQW13" s="83"/>
      <c r="KQX13" s="83"/>
      <c r="KQY13" s="83"/>
      <c r="KQZ13" s="83"/>
      <c r="KRA13" s="83"/>
      <c r="KRB13" s="83"/>
      <c r="KRC13" s="83"/>
      <c r="KRD13" s="83"/>
      <c r="KRE13" s="83"/>
      <c r="KRF13" s="83"/>
      <c r="KRG13" s="83"/>
      <c r="KRH13" s="83"/>
      <c r="KRI13" s="83"/>
      <c r="KRJ13" s="83"/>
      <c r="KRK13" s="83"/>
      <c r="KRL13" s="83"/>
      <c r="KRM13" s="83"/>
      <c r="KRN13" s="83"/>
      <c r="KRO13" s="83"/>
      <c r="KRP13" s="83"/>
      <c r="KRQ13" s="83"/>
      <c r="KRR13" s="83"/>
      <c r="KRS13" s="83"/>
      <c r="KRT13" s="83"/>
      <c r="KRU13" s="83"/>
      <c r="KRV13" s="83"/>
      <c r="KRW13" s="83"/>
      <c r="KRX13" s="83"/>
      <c r="KRY13" s="83"/>
      <c r="KRZ13" s="83"/>
      <c r="KSA13" s="83"/>
      <c r="KSB13" s="83"/>
      <c r="KSC13" s="83"/>
      <c r="KSD13" s="83"/>
      <c r="KSE13" s="83"/>
      <c r="KSF13" s="83"/>
      <c r="KSG13" s="83"/>
      <c r="KSH13" s="83"/>
      <c r="KSI13" s="83"/>
      <c r="KSJ13" s="83"/>
      <c r="KSK13" s="83"/>
      <c r="KSL13" s="83"/>
      <c r="KSM13" s="83"/>
      <c r="KSN13" s="83"/>
      <c r="KSO13" s="83"/>
      <c r="KSP13" s="83"/>
      <c r="KSQ13" s="83"/>
      <c r="KSR13" s="83"/>
      <c r="KSS13" s="83"/>
      <c r="KST13" s="83"/>
      <c r="KSU13" s="83"/>
      <c r="KSV13" s="83"/>
      <c r="KSW13" s="83"/>
      <c r="KSX13" s="83"/>
      <c r="KSY13" s="83"/>
      <c r="KSZ13" s="83"/>
      <c r="KTA13" s="83"/>
      <c r="KTB13" s="83"/>
      <c r="KTC13" s="83"/>
      <c r="KTD13" s="83"/>
      <c r="KTE13" s="83"/>
      <c r="KTF13" s="83"/>
      <c r="KTG13" s="83"/>
      <c r="KTH13" s="83"/>
      <c r="KTI13" s="83"/>
      <c r="KTJ13" s="83"/>
      <c r="KTK13" s="83"/>
      <c r="KTL13" s="83"/>
      <c r="KTM13" s="83"/>
      <c r="KTN13" s="83"/>
      <c r="KTO13" s="83"/>
      <c r="KTP13" s="83"/>
      <c r="KTQ13" s="83"/>
      <c r="KTR13" s="83"/>
      <c r="KTS13" s="83"/>
      <c r="KTT13" s="83"/>
      <c r="KTU13" s="83"/>
      <c r="KTV13" s="83"/>
      <c r="KTW13" s="83"/>
      <c r="KTX13" s="83"/>
      <c r="KTY13" s="83"/>
      <c r="KTZ13" s="83"/>
      <c r="KUA13" s="83"/>
      <c r="KUB13" s="83"/>
      <c r="KUC13" s="83"/>
      <c r="KUD13" s="83"/>
      <c r="KUE13" s="83"/>
      <c r="KUF13" s="83"/>
      <c r="KUG13" s="83"/>
      <c r="KUH13" s="83"/>
      <c r="KUI13" s="83"/>
      <c r="KUJ13" s="83"/>
      <c r="KUK13" s="83"/>
      <c r="KUL13" s="83"/>
      <c r="KUM13" s="83"/>
      <c r="KUN13" s="83"/>
      <c r="KUO13" s="83"/>
      <c r="KUP13" s="83"/>
      <c r="KUQ13" s="83"/>
      <c r="KUR13" s="83"/>
      <c r="KUS13" s="83"/>
      <c r="KUT13" s="83"/>
      <c r="KUU13" s="83"/>
      <c r="KUV13" s="83"/>
      <c r="KUW13" s="83"/>
      <c r="KUX13" s="83"/>
      <c r="KUY13" s="83"/>
      <c r="KUZ13" s="83"/>
      <c r="KVA13" s="83"/>
      <c r="KVB13" s="83"/>
      <c r="KVC13" s="83"/>
      <c r="KVD13" s="83"/>
      <c r="KVE13" s="83"/>
      <c r="KVF13" s="83"/>
      <c r="KVG13" s="83"/>
      <c r="KVH13" s="83"/>
      <c r="KVI13" s="83"/>
      <c r="KVJ13" s="83"/>
      <c r="KVK13" s="83"/>
      <c r="KVL13" s="83"/>
      <c r="KVM13" s="83"/>
      <c r="KVN13" s="83"/>
      <c r="KVO13" s="83"/>
      <c r="KVP13" s="83"/>
      <c r="KVQ13" s="83"/>
      <c r="KVR13" s="83"/>
      <c r="KVS13" s="83"/>
      <c r="KVT13" s="83"/>
      <c r="KVU13" s="83"/>
      <c r="KVV13" s="83"/>
      <c r="KVW13" s="83"/>
      <c r="KVX13" s="83"/>
      <c r="KVY13" s="83"/>
      <c r="KVZ13" s="83"/>
      <c r="KWA13" s="83"/>
      <c r="KWB13" s="83"/>
      <c r="KWC13" s="83"/>
      <c r="KWD13" s="83"/>
      <c r="KWE13" s="83"/>
      <c r="KWF13" s="83"/>
      <c r="KWG13" s="83"/>
      <c r="KWH13" s="83"/>
      <c r="KWI13" s="83"/>
      <c r="KWJ13" s="83"/>
      <c r="KWK13" s="83"/>
      <c r="KWL13" s="83"/>
      <c r="KWM13" s="83"/>
      <c r="KWN13" s="83"/>
      <c r="KWO13" s="83"/>
      <c r="KWP13" s="83"/>
      <c r="KWQ13" s="83"/>
      <c r="KWR13" s="83"/>
      <c r="KWS13" s="83"/>
      <c r="KWT13" s="83"/>
      <c r="KWU13" s="83"/>
      <c r="KWV13" s="83"/>
      <c r="KWW13" s="83"/>
      <c r="KWX13" s="83"/>
      <c r="KWY13" s="83"/>
      <c r="KWZ13" s="83"/>
      <c r="KXA13" s="83"/>
      <c r="KXB13" s="83"/>
      <c r="KXC13" s="83"/>
      <c r="KXD13" s="83"/>
      <c r="KXE13" s="83"/>
      <c r="KXF13" s="83"/>
      <c r="KXG13" s="83"/>
      <c r="KXH13" s="83"/>
      <c r="KXI13" s="83"/>
      <c r="KXJ13" s="83"/>
      <c r="KXK13" s="83"/>
      <c r="KXL13" s="83"/>
      <c r="KXM13" s="83"/>
      <c r="KXN13" s="83"/>
      <c r="KXO13" s="83"/>
      <c r="KXP13" s="83"/>
      <c r="KXQ13" s="83"/>
      <c r="KXR13" s="83"/>
      <c r="KXS13" s="83"/>
      <c r="KXT13" s="83"/>
      <c r="KXU13" s="83"/>
      <c r="KXV13" s="83"/>
      <c r="KXW13" s="83"/>
      <c r="KXX13" s="83"/>
      <c r="KXY13" s="83"/>
      <c r="KXZ13" s="83"/>
      <c r="KYA13" s="83"/>
      <c r="KYB13" s="83"/>
      <c r="KYC13" s="83"/>
      <c r="KYD13" s="83"/>
      <c r="KYE13" s="83"/>
      <c r="KYF13" s="83"/>
      <c r="KYG13" s="83"/>
      <c r="KYH13" s="83"/>
      <c r="KYI13" s="83"/>
      <c r="KYJ13" s="83"/>
      <c r="KYK13" s="83"/>
      <c r="KYL13" s="83"/>
      <c r="KYM13" s="83"/>
      <c r="KYN13" s="83"/>
      <c r="KYO13" s="83"/>
      <c r="KYP13" s="83"/>
      <c r="KYQ13" s="83"/>
      <c r="KYR13" s="83"/>
      <c r="KYS13" s="83"/>
      <c r="KYT13" s="83"/>
      <c r="KYU13" s="83"/>
      <c r="KYV13" s="83"/>
      <c r="KYW13" s="83"/>
      <c r="KYX13" s="83"/>
      <c r="KYY13" s="83"/>
      <c r="KYZ13" s="83"/>
      <c r="KZA13" s="83"/>
      <c r="KZB13" s="83"/>
      <c r="KZC13" s="83"/>
      <c r="KZD13" s="83"/>
      <c r="KZE13" s="83"/>
      <c r="KZF13" s="83"/>
      <c r="KZG13" s="83"/>
      <c r="KZH13" s="83"/>
      <c r="KZI13" s="83"/>
      <c r="KZJ13" s="83"/>
      <c r="KZK13" s="83"/>
      <c r="KZL13" s="83"/>
      <c r="KZM13" s="83"/>
      <c r="KZN13" s="83"/>
      <c r="KZO13" s="83"/>
      <c r="KZP13" s="83"/>
      <c r="KZQ13" s="83"/>
      <c r="KZR13" s="83"/>
      <c r="KZS13" s="83"/>
      <c r="KZT13" s="83"/>
      <c r="KZU13" s="83"/>
      <c r="KZV13" s="83"/>
      <c r="KZW13" s="83"/>
      <c r="KZX13" s="83"/>
      <c r="KZY13" s="83"/>
      <c r="KZZ13" s="83"/>
      <c r="LAA13" s="83"/>
      <c r="LAB13" s="83"/>
      <c r="LAC13" s="83"/>
      <c r="LAD13" s="83"/>
      <c r="LAE13" s="83"/>
      <c r="LAF13" s="83"/>
      <c r="LAG13" s="83"/>
      <c r="LAH13" s="83"/>
      <c r="LAI13" s="83"/>
      <c r="LAJ13" s="83"/>
      <c r="LAK13" s="83"/>
      <c r="LAL13" s="83"/>
      <c r="LAM13" s="83"/>
      <c r="LAN13" s="83"/>
      <c r="LAO13" s="83"/>
      <c r="LAP13" s="83"/>
      <c r="LAQ13" s="83"/>
      <c r="LAR13" s="83"/>
      <c r="LAS13" s="83"/>
      <c r="LAT13" s="83"/>
      <c r="LAU13" s="83"/>
      <c r="LAV13" s="83"/>
      <c r="LAW13" s="83"/>
      <c r="LAX13" s="83"/>
      <c r="LAY13" s="83"/>
      <c r="LAZ13" s="83"/>
      <c r="LBA13" s="83"/>
      <c r="LBB13" s="83"/>
      <c r="LBC13" s="83"/>
      <c r="LBD13" s="83"/>
      <c r="LBE13" s="83"/>
      <c r="LBF13" s="83"/>
      <c r="LBG13" s="83"/>
      <c r="LBH13" s="83"/>
      <c r="LBI13" s="83"/>
      <c r="LBJ13" s="83"/>
      <c r="LBK13" s="83"/>
      <c r="LBL13" s="83"/>
      <c r="LBM13" s="83"/>
      <c r="LBN13" s="83"/>
      <c r="LBO13" s="83"/>
      <c r="LBP13" s="83"/>
      <c r="LBQ13" s="83"/>
      <c r="LBR13" s="83"/>
      <c r="LBS13" s="83"/>
      <c r="LBT13" s="83"/>
      <c r="LBU13" s="83"/>
      <c r="LBV13" s="83"/>
      <c r="LBW13" s="83"/>
      <c r="LBX13" s="83"/>
      <c r="LBY13" s="83"/>
      <c r="LBZ13" s="83"/>
      <c r="LCA13" s="83"/>
      <c r="LCB13" s="83"/>
      <c r="LCC13" s="83"/>
      <c r="LCD13" s="83"/>
      <c r="LCE13" s="83"/>
      <c r="LCF13" s="83"/>
      <c r="LCG13" s="83"/>
      <c r="LCH13" s="83"/>
      <c r="LCI13" s="83"/>
      <c r="LCJ13" s="83"/>
      <c r="LCK13" s="83"/>
      <c r="LCL13" s="83"/>
      <c r="LCM13" s="83"/>
      <c r="LCN13" s="83"/>
      <c r="LCO13" s="83"/>
      <c r="LCP13" s="83"/>
      <c r="LCQ13" s="83"/>
      <c r="LCR13" s="83"/>
      <c r="LCS13" s="83"/>
      <c r="LCT13" s="83"/>
      <c r="LCU13" s="83"/>
      <c r="LCV13" s="83"/>
      <c r="LCW13" s="83"/>
      <c r="LCX13" s="83"/>
      <c r="LCY13" s="83"/>
      <c r="LCZ13" s="83"/>
      <c r="LDA13" s="83"/>
      <c r="LDB13" s="83"/>
      <c r="LDC13" s="83"/>
      <c r="LDD13" s="83"/>
      <c r="LDE13" s="83"/>
      <c r="LDF13" s="83"/>
      <c r="LDG13" s="83"/>
      <c r="LDH13" s="83"/>
      <c r="LDI13" s="83"/>
      <c r="LDJ13" s="83"/>
      <c r="LDK13" s="83"/>
      <c r="LDL13" s="83"/>
      <c r="LDM13" s="83"/>
      <c r="LDN13" s="83"/>
      <c r="LDO13" s="83"/>
      <c r="LDP13" s="83"/>
      <c r="LDQ13" s="83"/>
      <c r="LDR13" s="83"/>
      <c r="LDS13" s="83"/>
      <c r="LDT13" s="83"/>
      <c r="LDU13" s="83"/>
      <c r="LDV13" s="83"/>
      <c r="LDW13" s="83"/>
      <c r="LDX13" s="83"/>
      <c r="LDY13" s="83"/>
      <c r="LDZ13" s="83"/>
      <c r="LEA13" s="83"/>
      <c r="LEB13" s="83"/>
      <c r="LEC13" s="83"/>
      <c r="LED13" s="83"/>
      <c r="LEE13" s="83"/>
      <c r="LEF13" s="83"/>
      <c r="LEG13" s="83"/>
      <c r="LEH13" s="83"/>
      <c r="LEI13" s="83"/>
      <c r="LEJ13" s="83"/>
      <c r="LEK13" s="83"/>
      <c r="LEL13" s="83"/>
      <c r="LEM13" s="83"/>
      <c r="LEN13" s="83"/>
      <c r="LEO13" s="83"/>
      <c r="LEP13" s="83"/>
      <c r="LEQ13" s="83"/>
      <c r="LER13" s="83"/>
      <c r="LES13" s="83"/>
      <c r="LET13" s="83"/>
      <c r="LEU13" s="83"/>
      <c r="LEV13" s="83"/>
      <c r="LEW13" s="83"/>
      <c r="LEX13" s="83"/>
      <c r="LEY13" s="83"/>
      <c r="LEZ13" s="83"/>
      <c r="LFA13" s="83"/>
      <c r="LFB13" s="83"/>
      <c r="LFC13" s="83"/>
      <c r="LFD13" s="83"/>
      <c r="LFE13" s="83"/>
      <c r="LFF13" s="83"/>
      <c r="LFG13" s="83"/>
      <c r="LFH13" s="83"/>
      <c r="LFI13" s="83"/>
      <c r="LFJ13" s="83"/>
      <c r="LFK13" s="83"/>
      <c r="LFL13" s="83"/>
      <c r="LFM13" s="83"/>
      <c r="LFN13" s="83"/>
      <c r="LFO13" s="83"/>
      <c r="LFP13" s="83"/>
      <c r="LFQ13" s="83"/>
      <c r="LFR13" s="83"/>
      <c r="LFS13" s="83"/>
      <c r="LFT13" s="83"/>
      <c r="LFU13" s="83"/>
      <c r="LFV13" s="83"/>
      <c r="LFW13" s="83"/>
      <c r="LFX13" s="83"/>
      <c r="LFY13" s="83"/>
      <c r="LFZ13" s="83"/>
      <c r="LGA13" s="83"/>
      <c r="LGB13" s="83"/>
      <c r="LGC13" s="83"/>
      <c r="LGD13" s="83"/>
      <c r="LGE13" s="83"/>
      <c r="LGF13" s="83"/>
      <c r="LGG13" s="83"/>
      <c r="LGH13" s="83"/>
      <c r="LGI13" s="83"/>
      <c r="LGJ13" s="83"/>
      <c r="LGK13" s="83"/>
      <c r="LGL13" s="83"/>
      <c r="LGM13" s="83"/>
      <c r="LGN13" s="83"/>
      <c r="LGO13" s="83"/>
      <c r="LGP13" s="83"/>
      <c r="LGQ13" s="83"/>
      <c r="LGR13" s="83"/>
      <c r="LGS13" s="83"/>
      <c r="LGT13" s="83"/>
      <c r="LGU13" s="83"/>
      <c r="LGV13" s="83"/>
      <c r="LGW13" s="83"/>
      <c r="LGX13" s="83"/>
      <c r="LGY13" s="83"/>
      <c r="LGZ13" s="83"/>
      <c r="LHA13" s="83"/>
      <c r="LHB13" s="83"/>
      <c r="LHC13" s="83"/>
      <c r="LHD13" s="83"/>
      <c r="LHE13" s="83"/>
      <c r="LHF13" s="83"/>
      <c r="LHG13" s="83"/>
      <c r="LHH13" s="83"/>
      <c r="LHI13" s="83"/>
      <c r="LHJ13" s="83"/>
      <c r="LHK13" s="83"/>
      <c r="LHL13" s="83"/>
      <c r="LHM13" s="83"/>
      <c r="LHN13" s="83"/>
      <c r="LHO13" s="83"/>
      <c r="LHP13" s="83"/>
      <c r="LHQ13" s="83"/>
      <c r="LHR13" s="83"/>
      <c r="LHS13" s="83"/>
      <c r="LHT13" s="83"/>
      <c r="LHU13" s="83"/>
      <c r="LHV13" s="83"/>
      <c r="LHW13" s="83"/>
      <c r="LHX13" s="83"/>
      <c r="LHY13" s="83"/>
      <c r="LHZ13" s="83"/>
      <c r="LIA13" s="83"/>
      <c r="LIB13" s="83"/>
      <c r="LIC13" s="83"/>
      <c r="LID13" s="83"/>
      <c r="LIE13" s="83"/>
      <c r="LIF13" s="83"/>
      <c r="LIG13" s="83"/>
      <c r="LIH13" s="83"/>
      <c r="LII13" s="83"/>
      <c r="LIJ13" s="83"/>
      <c r="LIK13" s="83"/>
      <c r="LIL13" s="83"/>
      <c r="LIM13" s="83"/>
      <c r="LIN13" s="83"/>
      <c r="LIO13" s="83"/>
      <c r="LIP13" s="83"/>
      <c r="LIQ13" s="83"/>
      <c r="LIR13" s="83"/>
      <c r="LIS13" s="83"/>
      <c r="LIT13" s="83"/>
      <c r="LIU13" s="83"/>
      <c r="LIV13" s="83"/>
      <c r="LIW13" s="83"/>
      <c r="LIX13" s="83"/>
      <c r="LIY13" s="83"/>
      <c r="LIZ13" s="83"/>
      <c r="LJA13" s="83"/>
      <c r="LJB13" s="83"/>
      <c r="LJC13" s="83"/>
      <c r="LJD13" s="83"/>
      <c r="LJE13" s="83"/>
      <c r="LJF13" s="83"/>
      <c r="LJG13" s="83"/>
      <c r="LJH13" s="83"/>
      <c r="LJI13" s="83"/>
      <c r="LJJ13" s="83"/>
      <c r="LJK13" s="83"/>
      <c r="LJL13" s="83"/>
      <c r="LJM13" s="83"/>
      <c r="LJN13" s="83"/>
      <c r="LJO13" s="83"/>
      <c r="LJP13" s="83"/>
      <c r="LJQ13" s="83"/>
      <c r="LJR13" s="83"/>
      <c r="LJS13" s="83"/>
      <c r="LJT13" s="83"/>
      <c r="LJU13" s="83"/>
      <c r="LJV13" s="83"/>
      <c r="LJW13" s="83"/>
      <c r="LJX13" s="83"/>
      <c r="LJY13" s="83"/>
      <c r="LJZ13" s="83"/>
      <c r="LKA13" s="83"/>
      <c r="LKB13" s="83"/>
      <c r="LKC13" s="83"/>
      <c r="LKD13" s="83"/>
      <c r="LKE13" s="83"/>
      <c r="LKF13" s="83"/>
      <c r="LKG13" s="83"/>
      <c r="LKH13" s="83"/>
      <c r="LKI13" s="83"/>
      <c r="LKJ13" s="83"/>
      <c r="LKK13" s="83"/>
      <c r="LKL13" s="83"/>
      <c r="LKM13" s="83"/>
      <c r="LKN13" s="83"/>
      <c r="LKO13" s="83"/>
      <c r="LKP13" s="83"/>
      <c r="LKQ13" s="83"/>
      <c r="LKR13" s="83"/>
      <c r="LKS13" s="83"/>
      <c r="LKT13" s="83"/>
      <c r="LKU13" s="83"/>
      <c r="LKV13" s="83"/>
      <c r="LKW13" s="83"/>
      <c r="LKX13" s="83"/>
      <c r="LKY13" s="83"/>
      <c r="LKZ13" s="83"/>
      <c r="LLA13" s="83"/>
      <c r="LLB13" s="83"/>
      <c r="LLC13" s="83"/>
      <c r="LLD13" s="83"/>
      <c r="LLE13" s="83"/>
      <c r="LLF13" s="83"/>
      <c r="LLG13" s="83"/>
      <c r="LLH13" s="83"/>
      <c r="LLI13" s="83"/>
      <c r="LLJ13" s="83"/>
      <c r="LLK13" s="83"/>
      <c r="LLL13" s="83"/>
      <c r="LLM13" s="83"/>
      <c r="LLN13" s="83"/>
      <c r="LLO13" s="83"/>
      <c r="LLP13" s="83"/>
      <c r="LLQ13" s="83"/>
      <c r="LLR13" s="83"/>
      <c r="LLS13" s="83"/>
      <c r="LLT13" s="83"/>
      <c r="LLU13" s="83"/>
      <c r="LLV13" s="83"/>
      <c r="LLW13" s="83"/>
      <c r="LLX13" s="83"/>
      <c r="LLY13" s="83"/>
      <c r="LLZ13" s="83"/>
      <c r="LMA13" s="83"/>
      <c r="LMB13" s="83"/>
      <c r="LMC13" s="83"/>
      <c r="LMD13" s="83"/>
      <c r="LME13" s="83"/>
      <c r="LMF13" s="83"/>
      <c r="LMG13" s="83"/>
      <c r="LMH13" s="83"/>
      <c r="LMI13" s="83"/>
      <c r="LMJ13" s="83"/>
      <c r="LMK13" s="83"/>
      <c r="LML13" s="83"/>
      <c r="LMM13" s="83"/>
      <c r="LMN13" s="83"/>
      <c r="LMO13" s="83"/>
      <c r="LMP13" s="83"/>
      <c r="LMQ13" s="83"/>
      <c r="LMR13" s="83"/>
      <c r="LMS13" s="83"/>
      <c r="LMT13" s="83"/>
      <c r="LMU13" s="83"/>
      <c r="LMV13" s="83"/>
      <c r="LMW13" s="83"/>
      <c r="LMX13" s="83"/>
      <c r="LMY13" s="83"/>
      <c r="LMZ13" s="83"/>
      <c r="LNA13" s="83"/>
      <c r="LNB13" s="83"/>
      <c r="LNC13" s="83"/>
      <c r="LND13" s="83"/>
      <c r="LNE13" s="83"/>
      <c r="LNF13" s="83"/>
      <c r="LNG13" s="83"/>
      <c r="LNH13" s="83"/>
      <c r="LNI13" s="83"/>
      <c r="LNJ13" s="83"/>
      <c r="LNK13" s="83"/>
      <c r="LNL13" s="83"/>
      <c r="LNM13" s="83"/>
      <c r="LNN13" s="83"/>
      <c r="LNO13" s="83"/>
      <c r="LNP13" s="83"/>
      <c r="LNQ13" s="83"/>
      <c r="LNR13" s="83"/>
      <c r="LNS13" s="83"/>
      <c r="LNT13" s="83"/>
      <c r="LNU13" s="83"/>
      <c r="LNV13" s="83"/>
      <c r="LNW13" s="83"/>
      <c r="LNX13" s="83"/>
      <c r="LNY13" s="83"/>
      <c r="LNZ13" s="83"/>
      <c r="LOA13" s="83"/>
      <c r="LOB13" s="83"/>
      <c r="LOC13" s="83"/>
      <c r="LOD13" s="83"/>
      <c r="LOE13" s="83"/>
      <c r="LOF13" s="83"/>
      <c r="LOG13" s="83"/>
      <c r="LOH13" s="83"/>
      <c r="LOI13" s="83"/>
      <c r="LOJ13" s="83"/>
      <c r="LOK13" s="83"/>
      <c r="LOL13" s="83"/>
      <c r="LOM13" s="83"/>
      <c r="LON13" s="83"/>
      <c r="LOO13" s="83"/>
      <c r="LOP13" s="83"/>
      <c r="LOQ13" s="83"/>
      <c r="LOR13" s="83"/>
      <c r="LOS13" s="83"/>
      <c r="LOT13" s="83"/>
      <c r="LOU13" s="83"/>
      <c r="LOV13" s="83"/>
      <c r="LOW13" s="83"/>
      <c r="LOX13" s="83"/>
      <c r="LOY13" s="83"/>
      <c r="LOZ13" s="83"/>
      <c r="LPA13" s="83"/>
      <c r="LPB13" s="83"/>
      <c r="LPC13" s="83"/>
      <c r="LPD13" s="83"/>
      <c r="LPE13" s="83"/>
      <c r="LPF13" s="83"/>
      <c r="LPG13" s="83"/>
      <c r="LPH13" s="83"/>
      <c r="LPI13" s="83"/>
      <c r="LPJ13" s="83"/>
      <c r="LPK13" s="83"/>
      <c r="LPL13" s="83"/>
      <c r="LPM13" s="83"/>
      <c r="LPN13" s="83"/>
      <c r="LPO13" s="83"/>
      <c r="LPP13" s="83"/>
      <c r="LPQ13" s="83"/>
      <c r="LPR13" s="83"/>
      <c r="LPS13" s="83"/>
      <c r="LPT13" s="83"/>
      <c r="LPU13" s="83"/>
      <c r="LPV13" s="83"/>
      <c r="LPW13" s="83"/>
      <c r="LPX13" s="83"/>
      <c r="LPY13" s="83"/>
      <c r="LPZ13" s="83"/>
      <c r="LQA13" s="83"/>
      <c r="LQB13" s="83"/>
      <c r="LQC13" s="83"/>
      <c r="LQD13" s="83"/>
      <c r="LQE13" s="83"/>
      <c r="LQF13" s="83"/>
      <c r="LQG13" s="83"/>
      <c r="LQH13" s="83"/>
      <c r="LQI13" s="83"/>
      <c r="LQJ13" s="83"/>
      <c r="LQK13" s="83"/>
      <c r="LQL13" s="83"/>
      <c r="LQM13" s="83"/>
      <c r="LQN13" s="83"/>
      <c r="LQO13" s="83"/>
      <c r="LQP13" s="83"/>
      <c r="LQQ13" s="83"/>
      <c r="LQR13" s="83"/>
      <c r="LQS13" s="83"/>
      <c r="LQT13" s="83"/>
      <c r="LQU13" s="83"/>
      <c r="LQV13" s="83"/>
      <c r="LQW13" s="83"/>
      <c r="LQX13" s="83"/>
      <c r="LQY13" s="83"/>
      <c r="LQZ13" s="83"/>
      <c r="LRA13" s="83"/>
      <c r="LRB13" s="83"/>
      <c r="LRC13" s="83"/>
      <c r="LRD13" s="83"/>
      <c r="LRE13" s="83"/>
      <c r="LRF13" s="83"/>
      <c r="LRG13" s="83"/>
      <c r="LRH13" s="83"/>
      <c r="LRI13" s="83"/>
      <c r="LRJ13" s="83"/>
      <c r="LRK13" s="83"/>
      <c r="LRL13" s="83"/>
      <c r="LRM13" s="83"/>
      <c r="LRN13" s="83"/>
      <c r="LRO13" s="83"/>
      <c r="LRP13" s="83"/>
      <c r="LRQ13" s="83"/>
      <c r="LRR13" s="83"/>
      <c r="LRS13" s="83"/>
      <c r="LRT13" s="83"/>
      <c r="LRU13" s="83"/>
      <c r="LRV13" s="83"/>
      <c r="LRW13" s="83"/>
      <c r="LRX13" s="83"/>
      <c r="LRY13" s="83"/>
      <c r="LRZ13" s="83"/>
      <c r="LSA13" s="83"/>
      <c r="LSB13" s="83"/>
      <c r="LSC13" s="83"/>
      <c r="LSD13" s="83"/>
      <c r="LSE13" s="83"/>
      <c r="LSF13" s="83"/>
      <c r="LSG13" s="83"/>
      <c r="LSH13" s="83"/>
      <c r="LSI13" s="83"/>
      <c r="LSJ13" s="83"/>
      <c r="LSK13" s="83"/>
      <c r="LSL13" s="83"/>
      <c r="LSM13" s="83"/>
      <c r="LSN13" s="83"/>
      <c r="LSO13" s="83"/>
      <c r="LSP13" s="83"/>
      <c r="LSQ13" s="83"/>
      <c r="LSR13" s="83"/>
      <c r="LSS13" s="83"/>
      <c r="LST13" s="83"/>
      <c r="LSU13" s="83"/>
      <c r="LSV13" s="83"/>
      <c r="LSW13" s="83"/>
      <c r="LSX13" s="83"/>
      <c r="LSY13" s="83"/>
      <c r="LSZ13" s="83"/>
      <c r="LTA13" s="83"/>
      <c r="LTB13" s="83"/>
      <c r="LTC13" s="83"/>
      <c r="LTD13" s="83"/>
      <c r="LTE13" s="83"/>
      <c r="LTF13" s="83"/>
      <c r="LTG13" s="83"/>
      <c r="LTH13" s="83"/>
      <c r="LTI13" s="83"/>
      <c r="LTJ13" s="83"/>
      <c r="LTK13" s="83"/>
      <c r="LTL13" s="83"/>
      <c r="LTM13" s="83"/>
      <c r="LTN13" s="83"/>
      <c r="LTO13" s="83"/>
      <c r="LTP13" s="83"/>
      <c r="LTQ13" s="83"/>
      <c r="LTR13" s="83"/>
      <c r="LTS13" s="83"/>
      <c r="LTT13" s="83"/>
      <c r="LTU13" s="83"/>
      <c r="LTV13" s="83"/>
      <c r="LTW13" s="83"/>
      <c r="LTX13" s="83"/>
      <c r="LTY13" s="83"/>
      <c r="LTZ13" s="83"/>
      <c r="LUA13" s="83"/>
      <c r="LUB13" s="83"/>
      <c r="LUC13" s="83"/>
      <c r="LUD13" s="83"/>
      <c r="LUE13" s="83"/>
      <c r="LUF13" s="83"/>
      <c r="LUG13" s="83"/>
      <c r="LUH13" s="83"/>
      <c r="LUI13" s="83"/>
      <c r="LUJ13" s="83"/>
      <c r="LUK13" s="83"/>
      <c r="LUL13" s="83"/>
      <c r="LUM13" s="83"/>
      <c r="LUN13" s="83"/>
      <c r="LUO13" s="83"/>
      <c r="LUP13" s="83"/>
      <c r="LUQ13" s="83"/>
      <c r="LUR13" s="83"/>
      <c r="LUS13" s="83"/>
      <c r="LUT13" s="83"/>
      <c r="LUU13" s="83"/>
      <c r="LUV13" s="83"/>
      <c r="LUW13" s="83"/>
      <c r="LUX13" s="83"/>
      <c r="LUY13" s="83"/>
      <c r="LUZ13" s="83"/>
      <c r="LVA13" s="83"/>
      <c r="LVB13" s="83"/>
      <c r="LVC13" s="83"/>
      <c r="LVD13" s="83"/>
      <c r="LVE13" s="83"/>
      <c r="LVF13" s="83"/>
      <c r="LVG13" s="83"/>
      <c r="LVH13" s="83"/>
      <c r="LVI13" s="83"/>
      <c r="LVJ13" s="83"/>
      <c r="LVK13" s="83"/>
      <c r="LVL13" s="83"/>
      <c r="LVM13" s="83"/>
      <c r="LVN13" s="83"/>
      <c r="LVO13" s="83"/>
      <c r="LVP13" s="83"/>
      <c r="LVQ13" s="83"/>
      <c r="LVR13" s="83"/>
      <c r="LVS13" s="83"/>
      <c r="LVT13" s="83"/>
      <c r="LVU13" s="83"/>
      <c r="LVV13" s="83"/>
      <c r="LVW13" s="83"/>
      <c r="LVX13" s="83"/>
      <c r="LVY13" s="83"/>
      <c r="LVZ13" s="83"/>
      <c r="LWA13" s="83"/>
      <c r="LWB13" s="83"/>
      <c r="LWC13" s="83"/>
      <c r="LWD13" s="83"/>
      <c r="LWE13" s="83"/>
      <c r="LWF13" s="83"/>
      <c r="LWG13" s="83"/>
      <c r="LWH13" s="83"/>
      <c r="LWI13" s="83"/>
      <c r="LWJ13" s="83"/>
      <c r="LWK13" s="83"/>
      <c r="LWL13" s="83"/>
      <c r="LWM13" s="83"/>
      <c r="LWN13" s="83"/>
      <c r="LWO13" s="83"/>
      <c r="LWP13" s="83"/>
      <c r="LWQ13" s="83"/>
      <c r="LWR13" s="83"/>
      <c r="LWS13" s="83"/>
      <c r="LWT13" s="83"/>
      <c r="LWU13" s="83"/>
      <c r="LWV13" s="83"/>
      <c r="LWW13" s="83"/>
      <c r="LWX13" s="83"/>
      <c r="LWY13" s="83"/>
      <c r="LWZ13" s="83"/>
      <c r="LXA13" s="83"/>
      <c r="LXB13" s="83"/>
      <c r="LXC13" s="83"/>
      <c r="LXD13" s="83"/>
      <c r="LXE13" s="83"/>
      <c r="LXF13" s="83"/>
      <c r="LXG13" s="83"/>
      <c r="LXH13" s="83"/>
      <c r="LXI13" s="83"/>
      <c r="LXJ13" s="83"/>
      <c r="LXK13" s="83"/>
      <c r="LXL13" s="83"/>
      <c r="LXM13" s="83"/>
      <c r="LXN13" s="83"/>
      <c r="LXO13" s="83"/>
      <c r="LXP13" s="83"/>
      <c r="LXQ13" s="83"/>
      <c r="LXR13" s="83"/>
      <c r="LXS13" s="83"/>
      <c r="LXT13" s="83"/>
      <c r="LXU13" s="83"/>
      <c r="LXV13" s="83"/>
      <c r="LXW13" s="83"/>
      <c r="LXX13" s="83"/>
      <c r="LXY13" s="83"/>
      <c r="LXZ13" s="83"/>
      <c r="LYA13" s="83"/>
      <c r="LYB13" s="83"/>
      <c r="LYC13" s="83"/>
      <c r="LYD13" s="83"/>
      <c r="LYE13" s="83"/>
      <c r="LYF13" s="83"/>
      <c r="LYG13" s="83"/>
      <c r="LYH13" s="83"/>
      <c r="LYI13" s="83"/>
      <c r="LYJ13" s="83"/>
      <c r="LYK13" s="83"/>
      <c r="LYL13" s="83"/>
      <c r="LYM13" s="83"/>
      <c r="LYN13" s="83"/>
      <c r="LYO13" s="83"/>
      <c r="LYP13" s="83"/>
      <c r="LYQ13" s="83"/>
      <c r="LYR13" s="83"/>
      <c r="LYS13" s="83"/>
      <c r="LYT13" s="83"/>
      <c r="LYU13" s="83"/>
      <c r="LYV13" s="83"/>
      <c r="LYW13" s="83"/>
      <c r="LYX13" s="83"/>
      <c r="LYY13" s="83"/>
      <c r="LYZ13" s="83"/>
      <c r="LZA13" s="83"/>
      <c r="LZB13" s="83"/>
      <c r="LZC13" s="83"/>
      <c r="LZD13" s="83"/>
      <c r="LZE13" s="83"/>
      <c r="LZF13" s="83"/>
      <c r="LZG13" s="83"/>
      <c r="LZH13" s="83"/>
      <c r="LZI13" s="83"/>
      <c r="LZJ13" s="83"/>
      <c r="LZK13" s="83"/>
      <c r="LZL13" s="83"/>
      <c r="LZM13" s="83"/>
      <c r="LZN13" s="83"/>
      <c r="LZO13" s="83"/>
      <c r="LZP13" s="83"/>
      <c r="LZQ13" s="83"/>
      <c r="LZR13" s="83"/>
      <c r="LZS13" s="83"/>
      <c r="LZT13" s="83"/>
      <c r="LZU13" s="83"/>
      <c r="LZV13" s="83"/>
      <c r="LZW13" s="83"/>
      <c r="LZX13" s="83"/>
      <c r="LZY13" s="83"/>
      <c r="LZZ13" s="83"/>
      <c r="MAA13" s="83"/>
      <c r="MAB13" s="83"/>
      <c r="MAC13" s="83"/>
      <c r="MAD13" s="83"/>
      <c r="MAE13" s="83"/>
      <c r="MAF13" s="83"/>
      <c r="MAG13" s="83"/>
      <c r="MAH13" s="83"/>
      <c r="MAI13" s="83"/>
      <c r="MAJ13" s="83"/>
      <c r="MAK13" s="83"/>
      <c r="MAL13" s="83"/>
      <c r="MAM13" s="83"/>
      <c r="MAN13" s="83"/>
      <c r="MAO13" s="83"/>
      <c r="MAP13" s="83"/>
      <c r="MAQ13" s="83"/>
      <c r="MAR13" s="83"/>
      <c r="MAS13" s="83"/>
      <c r="MAT13" s="83"/>
      <c r="MAU13" s="83"/>
      <c r="MAV13" s="83"/>
      <c r="MAW13" s="83"/>
      <c r="MAX13" s="83"/>
      <c r="MAY13" s="83"/>
      <c r="MAZ13" s="83"/>
      <c r="MBA13" s="83"/>
      <c r="MBB13" s="83"/>
      <c r="MBC13" s="83"/>
      <c r="MBD13" s="83"/>
      <c r="MBE13" s="83"/>
      <c r="MBF13" s="83"/>
      <c r="MBG13" s="83"/>
      <c r="MBH13" s="83"/>
      <c r="MBI13" s="83"/>
      <c r="MBJ13" s="83"/>
      <c r="MBK13" s="83"/>
      <c r="MBL13" s="83"/>
      <c r="MBM13" s="83"/>
      <c r="MBN13" s="83"/>
      <c r="MBO13" s="83"/>
      <c r="MBP13" s="83"/>
      <c r="MBQ13" s="83"/>
      <c r="MBR13" s="83"/>
      <c r="MBS13" s="83"/>
      <c r="MBT13" s="83"/>
      <c r="MBU13" s="83"/>
      <c r="MBV13" s="83"/>
      <c r="MBW13" s="83"/>
      <c r="MBX13" s="83"/>
      <c r="MBY13" s="83"/>
      <c r="MBZ13" s="83"/>
      <c r="MCA13" s="83"/>
      <c r="MCB13" s="83"/>
      <c r="MCC13" s="83"/>
      <c r="MCD13" s="83"/>
      <c r="MCE13" s="83"/>
      <c r="MCF13" s="83"/>
      <c r="MCG13" s="83"/>
      <c r="MCH13" s="83"/>
      <c r="MCI13" s="83"/>
      <c r="MCJ13" s="83"/>
      <c r="MCK13" s="83"/>
      <c r="MCL13" s="83"/>
      <c r="MCM13" s="83"/>
      <c r="MCN13" s="83"/>
      <c r="MCO13" s="83"/>
      <c r="MCP13" s="83"/>
      <c r="MCQ13" s="83"/>
      <c r="MCR13" s="83"/>
      <c r="MCS13" s="83"/>
      <c r="MCT13" s="83"/>
      <c r="MCU13" s="83"/>
      <c r="MCV13" s="83"/>
      <c r="MCW13" s="83"/>
      <c r="MCX13" s="83"/>
      <c r="MCY13" s="83"/>
      <c r="MCZ13" s="83"/>
      <c r="MDA13" s="83"/>
      <c r="MDB13" s="83"/>
      <c r="MDC13" s="83"/>
      <c r="MDD13" s="83"/>
      <c r="MDE13" s="83"/>
      <c r="MDF13" s="83"/>
      <c r="MDG13" s="83"/>
      <c r="MDH13" s="83"/>
      <c r="MDI13" s="83"/>
      <c r="MDJ13" s="83"/>
      <c r="MDK13" s="83"/>
      <c r="MDL13" s="83"/>
      <c r="MDM13" s="83"/>
      <c r="MDN13" s="83"/>
      <c r="MDO13" s="83"/>
      <c r="MDP13" s="83"/>
      <c r="MDQ13" s="83"/>
      <c r="MDR13" s="83"/>
      <c r="MDS13" s="83"/>
      <c r="MDT13" s="83"/>
      <c r="MDU13" s="83"/>
      <c r="MDV13" s="83"/>
      <c r="MDW13" s="83"/>
      <c r="MDX13" s="83"/>
      <c r="MDY13" s="83"/>
      <c r="MDZ13" s="83"/>
      <c r="MEA13" s="83"/>
      <c r="MEB13" s="83"/>
      <c r="MEC13" s="83"/>
      <c r="MED13" s="83"/>
      <c r="MEE13" s="83"/>
      <c r="MEF13" s="83"/>
      <c r="MEG13" s="83"/>
      <c r="MEH13" s="83"/>
      <c r="MEI13" s="83"/>
      <c r="MEJ13" s="83"/>
      <c r="MEK13" s="83"/>
      <c r="MEL13" s="83"/>
      <c r="MEM13" s="83"/>
      <c r="MEN13" s="83"/>
      <c r="MEO13" s="83"/>
      <c r="MEP13" s="83"/>
      <c r="MEQ13" s="83"/>
      <c r="MER13" s="83"/>
      <c r="MES13" s="83"/>
      <c r="MET13" s="83"/>
      <c r="MEU13" s="83"/>
      <c r="MEV13" s="83"/>
      <c r="MEW13" s="83"/>
      <c r="MEX13" s="83"/>
      <c r="MEY13" s="83"/>
      <c r="MEZ13" s="83"/>
      <c r="MFA13" s="83"/>
      <c r="MFB13" s="83"/>
      <c r="MFC13" s="83"/>
      <c r="MFD13" s="83"/>
      <c r="MFE13" s="83"/>
      <c r="MFF13" s="83"/>
      <c r="MFG13" s="83"/>
      <c r="MFH13" s="83"/>
      <c r="MFI13" s="83"/>
      <c r="MFJ13" s="83"/>
      <c r="MFK13" s="83"/>
      <c r="MFL13" s="83"/>
      <c r="MFM13" s="83"/>
      <c r="MFN13" s="83"/>
      <c r="MFO13" s="83"/>
      <c r="MFP13" s="83"/>
      <c r="MFQ13" s="83"/>
      <c r="MFR13" s="83"/>
      <c r="MFS13" s="83"/>
      <c r="MFT13" s="83"/>
      <c r="MFU13" s="83"/>
      <c r="MFV13" s="83"/>
      <c r="MFW13" s="83"/>
      <c r="MFX13" s="83"/>
      <c r="MFY13" s="83"/>
      <c r="MFZ13" s="83"/>
      <c r="MGA13" s="83"/>
      <c r="MGB13" s="83"/>
      <c r="MGC13" s="83"/>
      <c r="MGD13" s="83"/>
      <c r="MGE13" s="83"/>
      <c r="MGF13" s="83"/>
      <c r="MGG13" s="83"/>
      <c r="MGH13" s="83"/>
      <c r="MGI13" s="83"/>
      <c r="MGJ13" s="83"/>
      <c r="MGK13" s="83"/>
      <c r="MGL13" s="83"/>
      <c r="MGM13" s="83"/>
      <c r="MGN13" s="83"/>
      <c r="MGO13" s="83"/>
      <c r="MGP13" s="83"/>
      <c r="MGQ13" s="83"/>
      <c r="MGR13" s="83"/>
      <c r="MGS13" s="83"/>
      <c r="MGT13" s="83"/>
      <c r="MGU13" s="83"/>
      <c r="MGV13" s="83"/>
      <c r="MGW13" s="83"/>
      <c r="MGX13" s="83"/>
      <c r="MGY13" s="83"/>
      <c r="MGZ13" s="83"/>
      <c r="MHA13" s="83"/>
      <c r="MHB13" s="83"/>
      <c r="MHC13" s="83"/>
      <c r="MHD13" s="83"/>
      <c r="MHE13" s="83"/>
      <c r="MHF13" s="83"/>
      <c r="MHG13" s="83"/>
      <c r="MHH13" s="83"/>
      <c r="MHI13" s="83"/>
      <c r="MHJ13" s="83"/>
      <c r="MHK13" s="83"/>
      <c r="MHL13" s="83"/>
      <c r="MHM13" s="83"/>
      <c r="MHN13" s="83"/>
      <c r="MHO13" s="83"/>
      <c r="MHP13" s="83"/>
      <c r="MHQ13" s="83"/>
      <c r="MHR13" s="83"/>
      <c r="MHS13" s="83"/>
      <c r="MHT13" s="83"/>
      <c r="MHU13" s="83"/>
      <c r="MHV13" s="83"/>
      <c r="MHW13" s="83"/>
      <c r="MHX13" s="83"/>
      <c r="MHY13" s="83"/>
      <c r="MHZ13" s="83"/>
      <c r="MIA13" s="83"/>
      <c r="MIB13" s="83"/>
      <c r="MIC13" s="83"/>
      <c r="MID13" s="83"/>
      <c r="MIE13" s="83"/>
      <c r="MIF13" s="83"/>
      <c r="MIG13" s="83"/>
      <c r="MIH13" s="83"/>
      <c r="MII13" s="83"/>
      <c r="MIJ13" s="83"/>
      <c r="MIK13" s="83"/>
      <c r="MIL13" s="83"/>
      <c r="MIM13" s="83"/>
      <c r="MIN13" s="83"/>
      <c r="MIO13" s="83"/>
      <c r="MIP13" s="83"/>
      <c r="MIQ13" s="83"/>
      <c r="MIR13" s="83"/>
      <c r="MIS13" s="83"/>
      <c r="MIT13" s="83"/>
      <c r="MIU13" s="83"/>
      <c r="MIV13" s="83"/>
      <c r="MIW13" s="83"/>
      <c r="MIX13" s="83"/>
      <c r="MIY13" s="83"/>
      <c r="MIZ13" s="83"/>
      <c r="MJA13" s="83"/>
      <c r="MJB13" s="83"/>
      <c r="MJC13" s="83"/>
      <c r="MJD13" s="83"/>
      <c r="MJE13" s="83"/>
      <c r="MJF13" s="83"/>
      <c r="MJG13" s="83"/>
      <c r="MJH13" s="83"/>
      <c r="MJI13" s="83"/>
      <c r="MJJ13" s="83"/>
      <c r="MJK13" s="83"/>
      <c r="MJL13" s="83"/>
      <c r="MJM13" s="83"/>
      <c r="MJN13" s="83"/>
      <c r="MJO13" s="83"/>
      <c r="MJP13" s="83"/>
      <c r="MJQ13" s="83"/>
      <c r="MJR13" s="83"/>
      <c r="MJS13" s="83"/>
      <c r="MJT13" s="83"/>
      <c r="MJU13" s="83"/>
      <c r="MJV13" s="83"/>
      <c r="MJW13" s="83"/>
      <c r="MJX13" s="83"/>
      <c r="MJY13" s="83"/>
      <c r="MJZ13" s="83"/>
      <c r="MKA13" s="83"/>
      <c r="MKB13" s="83"/>
      <c r="MKC13" s="83"/>
      <c r="MKD13" s="83"/>
      <c r="MKE13" s="83"/>
      <c r="MKF13" s="83"/>
      <c r="MKG13" s="83"/>
      <c r="MKH13" s="83"/>
      <c r="MKI13" s="83"/>
      <c r="MKJ13" s="83"/>
      <c r="MKK13" s="83"/>
      <c r="MKL13" s="83"/>
      <c r="MKM13" s="83"/>
      <c r="MKN13" s="83"/>
      <c r="MKO13" s="83"/>
      <c r="MKP13" s="83"/>
      <c r="MKQ13" s="83"/>
      <c r="MKR13" s="83"/>
      <c r="MKS13" s="83"/>
      <c r="MKT13" s="83"/>
      <c r="MKU13" s="83"/>
      <c r="MKV13" s="83"/>
      <c r="MKW13" s="83"/>
      <c r="MKX13" s="83"/>
      <c r="MKY13" s="83"/>
      <c r="MKZ13" s="83"/>
      <c r="MLA13" s="83"/>
      <c r="MLB13" s="83"/>
      <c r="MLC13" s="83"/>
      <c r="MLD13" s="83"/>
      <c r="MLE13" s="83"/>
      <c r="MLF13" s="83"/>
      <c r="MLG13" s="83"/>
      <c r="MLH13" s="83"/>
      <c r="MLI13" s="83"/>
      <c r="MLJ13" s="83"/>
      <c r="MLK13" s="83"/>
      <c r="MLL13" s="83"/>
      <c r="MLM13" s="83"/>
      <c r="MLN13" s="83"/>
      <c r="MLO13" s="83"/>
      <c r="MLP13" s="83"/>
      <c r="MLQ13" s="83"/>
      <c r="MLR13" s="83"/>
      <c r="MLS13" s="83"/>
      <c r="MLT13" s="83"/>
      <c r="MLU13" s="83"/>
      <c r="MLV13" s="83"/>
      <c r="MLW13" s="83"/>
      <c r="MLX13" s="83"/>
      <c r="MLY13" s="83"/>
      <c r="MLZ13" s="83"/>
      <c r="MMA13" s="83"/>
      <c r="MMB13" s="83"/>
      <c r="MMC13" s="83"/>
      <c r="MMD13" s="83"/>
      <c r="MME13" s="83"/>
      <c r="MMF13" s="83"/>
      <c r="MMG13" s="83"/>
      <c r="MMH13" s="83"/>
      <c r="MMI13" s="83"/>
      <c r="MMJ13" s="83"/>
      <c r="MMK13" s="83"/>
      <c r="MML13" s="83"/>
      <c r="MMM13" s="83"/>
      <c r="MMN13" s="83"/>
      <c r="MMO13" s="83"/>
      <c r="MMP13" s="83"/>
      <c r="MMQ13" s="83"/>
      <c r="MMR13" s="83"/>
      <c r="MMS13" s="83"/>
      <c r="MMT13" s="83"/>
      <c r="MMU13" s="83"/>
      <c r="MMV13" s="83"/>
      <c r="MMW13" s="83"/>
      <c r="MMX13" s="83"/>
      <c r="MMY13" s="83"/>
      <c r="MMZ13" s="83"/>
      <c r="MNA13" s="83"/>
      <c r="MNB13" s="83"/>
      <c r="MNC13" s="83"/>
      <c r="MND13" s="83"/>
      <c r="MNE13" s="83"/>
      <c r="MNF13" s="83"/>
      <c r="MNG13" s="83"/>
      <c r="MNH13" s="83"/>
      <c r="MNI13" s="83"/>
      <c r="MNJ13" s="83"/>
      <c r="MNK13" s="83"/>
      <c r="MNL13" s="83"/>
      <c r="MNM13" s="83"/>
      <c r="MNN13" s="83"/>
      <c r="MNO13" s="83"/>
      <c r="MNP13" s="83"/>
      <c r="MNQ13" s="83"/>
      <c r="MNR13" s="83"/>
      <c r="MNS13" s="83"/>
      <c r="MNT13" s="83"/>
      <c r="MNU13" s="83"/>
      <c r="MNV13" s="83"/>
      <c r="MNW13" s="83"/>
      <c r="MNX13" s="83"/>
      <c r="MNY13" s="83"/>
      <c r="MNZ13" s="83"/>
      <c r="MOA13" s="83"/>
      <c r="MOB13" s="83"/>
      <c r="MOC13" s="83"/>
      <c r="MOD13" s="83"/>
      <c r="MOE13" s="83"/>
      <c r="MOF13" s="83"/>
      <c r="MOG13" s="83"/>
      <c r="MOH13" s="83"/>
      <c r="MOI13" s="83"/>
      <c r="MOJ13" s="83"/>
      <c r="MOK13" s="83"/>
      <c r="MOL13" s="83"/>
      <c r="MOM13" s="83"/>
      <c r="MON13" s="83"/>
      <c r="MOO13" s="83"/>
      <c r="MOP13" s="83"/>
      <c r="MOQ13" s="83"/>
      <c r="MOR13" s="83"/>
      <c r="MOS13" s="83"/>
      <c r="MOT13" s="83"/>
      <c r="MOU13" s="83"/>
      <c r="MOV13" s="83"/>
      <c r="MOW13" s="83"/>
      <c r="MOX13" s="83"/>
      <c r="MOY13" s="83"/>
      <c r="MOZ13" s="83"/>
      <c r="MPA13" s="83"/>
      <c r="MPB13" s="83"/>
      <c r="MPC13" s="83"/>
      <c r="MPD13" s="83"/>
      <c r="MPE13" s="83"/>
      <c r="MPF13" s="83"/>
      <c r="MPG13" s="83"/>
      <c r="MPH13" s="83"/>
      <c r="MPI13" s="83"/>
      <c r="MPJ13" s="83"/>
      <c r="MPK13" s="83"/>
      <c r="MPL13" s="83"/>
      <c r="MPM13" s="83"/>
      <c r="MPN13" s="83"/>
      <c r="MPO13" s="83"/>
      <c r="MPP13" s="83"/>
      <c r="MPQ13" s="83"/>
      <c r="MPR13" s="83"/>
      <c r="MPS13" s="83"/>
      <c r="MPT13" s="83"/>
      <c r="MPU13" s="83"/>
      <c r="MPV13" s="83"/>
      <c r="MPW13" s="83"/>
      <c r="MPX13" s="83"/>
      <c r="MPY13" s="83"/>
      <c r="MPZ13" s="83"/>
      <c r="MQA13" s="83"/>
      <c r="MQB13" s="83"/>
      <c r="MQC13" s="83"/>
      <c r="MQD13" s="83"/>
      <c r="MQE13" s="83"/>
      <c r="MQF13" s="83"/>
      <c r="MQG13" s="83"/>
      <c r="MQH13" s="83"/>
      <c r="MQI13" s="83"/>
      <c r="MQJ13" s="83"/>
      <c r="MQK13" s="83"/>
      <c r="MQL13" s="83"/>
      <c r="MQM13" s="83"/>
      <c r="MQN13" s="83"/>
      <c r="MQO13" s="83"/>
      <c r="MQP13" s="83"/>
      <c r="MQQ13" s="83"/>
      <c r="MQR13" s="83"/>
      <c r="MQS13" s="83"/>
      <c r="MQT13" s="83"/>
      <c r="MQU13" s="83"/>
      <c r="MQV13" s="83"/>
      <c r="MQW13" s="83"/>
      <c r="MQX13" s="83"/>
      <c r="MQY13" s="83"/>
      <c r="MQZ13" s="83"/>
      <c r="MRA13" s="83"/>
      <c r="MRB13" s="83"/>
      <c r="MRC13" s="83"/>
      <c r="MRD13" s="83"/>
      <c r="MRE13" s="83"/>
      <c r="MRF13" s="83"/>
      <c r="MRG13" s="83"/>
      <c r="MRH13" s="83"/>
      <c r="MRI13" s="83"/>
      <c r="MRJ13" s="83"/>
      <c r="MRK13" s="83"/>
      <c r="MRL13" s="83"/>
      <c r="MRM13" s="83"/>
      <c r="MRN13" s="83"/>
      <c r="MRO13" s="83"/>
      <c r="MRP13" s="83"/>
      <c r="MRQ13" s="83"/>
      <c r="MRR13" s="83"/>
      <c r="MRS13" s="83"/>
      <c r="MRT13" s="83"/>
      <c r="MRU13" s="83"/>
      <c r="MRV13" s="83"/>
      <c r="MRW13" s="83"/>
      <c r="MRX13" s="83"/>
      <c r="MRY13" s="83"/>
      <c r="MRZ13" s="83"/>
      <c r="MSA13" s="83"/>
      <c r="MSB13" s="83"/>
      <c r="MSC13" s="83"/>
      <c r="MSD13" s="83"/>
      <c r="MSE13" s="83"/>
      <c r="MSF13" s="83"/>
      <c r="MSG13" s="83"/>
      <c r="MSH13" s="83"/>
      <c r="MSI13" s="83"/>
      <c r="MSJ13" s="83"/>
      <c r="MSK13" s="83"/>
      <c r="MSL13" s="83"/>
      <c r="MSM13" s="83"/>
      <c r="MSN13" s="83"/>
      <c r="MSO13" s="83"/>
      <c r="MSP13" s="83"/>
      <c r="MSQ13" s="83"/>
      <c r="MSR13" s="83"/>
      <c r="MSS13" s="83"/>
      <c r="MST13" s="83"/>
      <c r="MSU13" s="83"/>
      <c r="MSV13" s="83"/>
      <c r="MSW13" s="83"/>
      <c r="MSX13" s="83"/>
      <c r="MSY13" s="83"/>
      <c r="MSZ13" s="83"/>
      <c r="MTA13" s="83"/>
      <c r="MTB13" s="83"/>
      <c r="MTC13" s="83"/>
      <c r="MTD13" s="83"/>
      <c r="MTE13" s="83"/>
      <c r="MTF13" s="83"/>
      <c r="MTG13" s="83"/>
      <c r="MTH13" s="83"/>
      <c r="MTI13" s="83"/>
      <c r="MTJ13" s="83"/>
      <c r="MTK13" s="83"/>
      <c r="MTL13" s="83"/>
      <c r="MTM13" s="83"/>
      <c r="MTN13" s="83"/>
      <c r="MTO13" s="83"/>
      <c r="MTP13" s="83"/>
      <c r="MTQ13" s="83"/>
      <c r="MTR13" s="83"/>
      <c r="MTS13" s="83"/>
      <c r="MTT13" s="83"/>
      <c r="MTU13" s="83"/>
      <c r="MTV13" s="83"/>
      <c r="MTW13" s="83"/>
      <c r="MTX13" s="83"/>
      <c r="MTY13" s="83"/>
      <c r="MTZ13" s="83"/>
      <c r="MUA13" s="83"/>
      <c r="MUB13" s="83"/>
      <c r="MUC13" s="83"/>
      <c r="MUD13" s="83"/>
      <c r="MUE13" s="83"/>
      <c r="MUF13" s="83"/>
      <c r="MUG13" s="83"/>
      <c r="MUH13" s="83"/>
      <c r="MUI13" s="83"/>
      <c r="MUJ13" s="83"/>
      <c r="MUK13" s="83"/>
      <c r="MUL13" s="83"/>
      <c r="MUM13" s="83"/>
      <c r="MUN13" s="83"/>
      <c r="MUO13" s="83"/>
      <c r="MUP13" s="83"/>
      <c r="MUQ13" s="83"/>
      <c r="MUR13" s="83"/>
      <c r="MUS13" s="83"/>
      <c r="MUT13" s="83"/>
      <c r="MUU13" s="83"/>
      <c r="MUV13" s="83"/>
      <c r="MUW13" s="83"/>
      <c r="MUX13" s="83"/>
      <c r="MUY13" s="83"/>
      <c r="MUZ13" s="83"/>
      <c r="MVA13" s="83"/>
      <c r="MVB13" s="83"/>
      <c r="MVC13" s="83"/>
      <c r="MVD13" s="83"/>
      <c r="MVE13" s="83"/>
      <c r="MVF13" s="83"/>
      <c r="MVG13" s="83"/>
      <c r="MVH13" s="83"/>
      <c r="MVI13" s="83"/>
      <c r="MVJ13" s="83"/>
      <c r="MVK13" s="83"/>
      <c r="MVL13" s="83"/>
      <c r="MVM13" s="83"/>
      <c r="MVN13" s="83"/>
      <c r="MVO13" s="83"/>
      <c r="MVP13" s="83"/>
      <c r="MVQ13" s="83"/>
      <c r="MVR13" s="83"/>
      <c r="MVS13" s="83"/>
      <c r="MVT13" s="83"/>
      <c r="MVU13" s="83"/>
      <c r="MVV13" s="83"/>
      <c r="MVW13" s="83"/>
      <c r="MVX13" s="83"/>
      <c r="MVY13" s="83"/>
      <c r="MVZ13" s="83"/>
      <c r="MWA13" s="83"/>
      <c r="MWB13" s="83"/>
      <c r="MWC13" s="83"/>
      <c r="MWD13" s="83"/>
      <c r="MWE13" s="83"/>
      <c r="MWF13" s="83"/>
      <c r="MWG13" s="83"/>
      <c r="MWH13" s="83"/>
      <c r="MWI13" s="83"/>
      <c r="MWJ13" s="83"/>
      <c r="MWK13" s="83"/>
      <c r="MWL13" s="83"/>
      <c r="MWM13" s="83"/>
      <c r="MWN13" s="83"/>
      <c r="MWO13" s="83"/>
      <c r="MWP13" s="83"/>
      <c r="MWQ13" s="83"/>
      <c r="MWR13" s="83"/>
      <c r="MWS13" s="83"/>
      <c r="MWT13" s="83"/>
      <c r="MWU13" s="83"/>
      <c r="MWV13" s="83"/>
      <c r="MWW13" s="83"/>
      <c r="MWX13" s="83"/>
      <c r="MWY13" s="83"/>
      <c r="MWZ13" s="83"/>
      <c r="MXA13" s="83"/>
      <c r="MXB13" s="83"/>
      <c r="MXC13" s="83"/>
      <c r="MXD13" s="83"/>
      <c r="MXE13" s="83"/>
      <c r="MXF13" s="83"/>
      <c r="MXG13" s="83"/>
      <c r="MXH13" s="83"/>
      <c r="MXI13" s="83"/>
      <c r="MXJ13" s="83"/>
      <c r="MXK13" s="83"/>
      <c r="MXL13" s="83"/>
      <c r="MXM13" s="83"/>
      <c r="MXN13" s="83"/>
      <c r="MXO13" s="83"/>
      <c r="MXP13" s="83"/>
      <c r="MXQ13" s="83"/>
      <c r="MXR13" s="83"/>
      <c r="MXS13" s="83"/>
      <c r="MXT13" s="83"/>
      <c r="MXU13" s="83"/>
      <c r="MXV13" s="83"/>
      <c r="MXW13" s="83"/>
      <c r="MXX13" s="83"/>
      <c r="MXY13" s="83"/>
      <c r="MXZ13" s="83"/>
      <c r="MYA13" s="83"/>
      <c r="MYB13" s="83"/>
      <c r="MYC13" s="83"/>
      <c r="MYD13" s="83"/>
      <c r="MYE13" s="83"/>
      <c r="MYF13" s="83"/>
      <c r="MYG13" s="83"/>
      <c r="MYH13" s="83"/>
      <c r="MYI13" s="83"/>
      <c r="MYJ13" s="83"/>
      <c r="MYK13" s="83"/>
      <c r="MYL13" s="83"/>
      <c r="MYM13" s="83"/>
      <c r="MYN13" s="83"/>
      <c r="MYO13" s="83"/>
      <c r="MYP13" s="83"/>
      <c r="MYQ13" s="83"/>
      <c r="MYR13" s="83"/>
      <c r="MYS13" s="83"/>
      <c r="MYT13" s="83"/>
      <c r="MYU13" s="83"/>
      <c r="MYV13" s="83"/>
      <c r="MYW13" s="83"/>
      <c r="MYX13" s="83"/>
      <c r="MYY13" s="83"/>
      <c r="MYZ13" s="83"/>
      <c r="MZA13" s="83"/>
      <c r="MZB13" s="83"/>
      <c r="MZC13" s="83"/>
      <c r="MZD13" s="83"/>
      <c r="MZE13" s="83"/>
      <c r="MZF13" s="83"/>
      <c r="MZG13" s="83"/>
      <c r="MZH13" s="83"/>
      <c r="MZI13" s="83"/>
      <c r="MZJ13" s="83"/>
      <c r="MZK13" s="83"/>
      <c r="MZL13" s="83"/>
      <c r="MZM13" s="83"/>
      <c r="MZN13" s="83"/>
      <c r="MZO13" s="83"/>
      <c r="MZP13" s="83"/>
      <c r="MZQ13" s="83"/>
      <c r="MZR13" s="83"/>
      <c r="MZS13" s="83"/>
      <c r="MZT13" s="83"/>
      <c r="MZU13" s="83"/>
      <c r="MZV13" s="83"/>
      <c r="MZW13" s="83"/>
      <c r="MZX13" s="83"/>
      <c r="MZY13" s="83"/>
      <c r="MZZ13" s="83"/>
      <c r="NAA13" s="83"/>
      <c r="NAB13" s="83"/>
      <c r="NAC13" s="83"/>
      <c r="NAD13" s="83"/>
      <c r="NAE13" s="83"/>
      <c r="NAF13" s="83"/>
      <c r="NAG13" s="83"/>
      <c r="NAH13" s="83"/>
      <c r="NAI13" s="83"/>
      <c r="NAJ13" s="83"/>
      <c r="NAK13" s="83"/>
      <c r="NAL13" s="83"/>
      <c r="NAM13" s="83"/>
      <c r="NAN13" s="83"/>
      <c r="NAO13" s="83"/>
      <c r="NAP13" s="83"/>
      <c r="NAQ13" s="83"/>
      <c r="NAR13" s="83"/>
      <c r="NAS13" s="83"/>
      <c r="NAT13" s="83"/>
      <c r="NAU13" s="83"/>
      <c r="NAV13" s="83"/>
      <c r="NAW13" s="83"/>
      <c r="NAX13" s="83"/>
      <c r="NAY13" s="83"/>
      <c r="NAZ13" s="83"/>
      <c r="NBA13" s="83"/>
      <c r="NBB13" s="83"/>
      <c r="NBC13" s="83"/>
      <c r="NBD13" s="83"/>
      <c r="NBE13" s="83"/>
      <c r="NBF13" s="83"/>
      <c r="NBG13" s="83"/>
      <c r="NBH13" s="83"/>
      <c r="NBI13" s="83"/>
      <c r="NBJ13" s="83"/>
      <c r="NBK13" s="83"/>
      <c r="NBL13" s="83"/>
      <c r="NBM13" s="83"/>
      <c r="NBN13" s="83"/>
      <c r="NBO13" s="83"/>
      <c r="NBP13" s="83"/>
      <c r="NBQ13" s="83"/>
      <c r="NBR13" s="83"/>
      <c r="NBS13" s="83"/>
      <c r="NBT13" s="83"/>
      <c r="NBU13" s="83"/>
      <c r="NBV13" s="83"/>
      <c r="NBW13" s="83"/>
      <c r="NBX13" s="83"/>
      <c r="NBY13" s="83"/>
      <c r="NBZ13" s="83"/>
      <c r="NCA13" s="83"/>
      <c r="NCB13" s="83"/>
      <c r="NCC13" s="83"/>
      <c r="NCD13" s="83"/>
      <c r="NCE13" s="83"/>
      <c r="NCF13" s="83"/>
      <c r="NCG13" s="83"/>
      <c r="NCH13" s="83"/>
      <c r="NCI13" s="83"/>
      <c r="NCJ13" s="83"/>
      <c r="NCK13" s="83"/>
      <c r="NCL13" s="83"/>
      <c r="NCM13" s="83"/>
      <c r="NCN13" s="83"/>
      <c r="NCO13" s="83"/>
      <c r="NCP13" s="83"/>
      <c r="NCQ13" s="83"/>
      <c r="NCR13" s="83"/>
      <c r="NCS13" s="83"/>
      <c r="NCT13" s="83"/>
      <c r="NCU13" s="83"/>
      <c r="NCV13" s="83"/>
      <c r="NCW13" s="83"/>
      <c r="NCX13" s="83"/>
      <c r="NCY13" s="83"/>
      <c r="NCZ13" s="83"/>
      <c r="NDA13" s="83"/>
      <c r="NDB13" s="83"/>
      <c r="NDC13" s="83"/>
      <c r="NDD13" s="83"/>
      <c r="NDE13" s="83"/>
      <c r="NDF13" s="83"/>
      <c r="NDG13" s="83"/>
      <c r="NDH13" s="83"/>
      <c r="NDI13" s="83"/>
      <c r="NDJ13" s="83"/>
      <c r="NDK13" s="83"/>
      <c r="NDL13" s="83"/>
      <c r="NDM13" s="83"/>
      <c r="NDN13" s="83"/>
      <c r="NDO13" s="83"/>
      <c r="NDP13" s="83"/>
      <c r="NDQ13" s="83"/>
      <c r="NDR13" s="83"/>
      <c r="NDS13" s="83"/>
      <c r="NDT13" s="83"/>
      <c r="NDU13" s="83"/>
      <c r="NDV13" s="83"/>
      <c r="NDW13" s="83"/>
      <c r="NDX13" s="83"/>
      <c r="NDY13" s="83"/>
      <c r="NDZ13" s="83"/>
      <c r="NEA13" s="83"/>
      <c r="NEB13" s="83"/>
      <c r="NEC13" s="83"/>
      <c r="NED13" s="83"/>
      <c r="NEE13" s="83"/>
      <c r="NEF13" s="83"/>
      <c r="NEG13" s="83"/>
      <c r="NEH13" s="83"/>
      <c r="NEI13" s="83"/>
      <c r="NEJ13" s="83"/>
      <c r="NEK13" s="83"/>
      <c r="NEL13" s="83"/>
      <c r="NEM13" s="83"/>
      <c r="NEN13" s="83"/>
      <c r="NEO13" s="83"/>
      <c r="NEP13" s="83"/>
      <c r="NEQ13" s="83"/>
      <c r="NER13" s="83"/>
      <c r="NES13" s="83"/>
      <c r="NET13" s="83"/>
      <c r="NEU13" s="83"/>
      <c r="NEV13" s="83"/>
      <c r="NEW13" s="83"/>
      <c r="NEX13" s="83"/>
      <c r="NEY13" s="83"/>
      <c r="NEZ13" s="83"/>
      <c r="NFA13" s="83"/>
      <c r="NFB13" s="83"/>
      <c r="NFC13" s="83"/>
      <c r="NFD13" s="83"/>
      <c r="NFE13" s="83"/>
      <c r="NFF13" s="83"/>
      <c r="NFG13" s="83"/>
      <c r="NFH13" s="83"/>
      <c r="NFI13" s="83"/>
      <c r="NFJ13" s="83"/>
      <c r="NFK13" s="83"/>
      <c r="NFL13" s="83"/>
      <c r="NFM13" s="83"/>
      <c r="NFN13" s="83"/>
      <c r="NFO13" s="83"/>
      <c r="NFP13" s="83"/>
      <c r="NFQ13" s="83"/>
      <c r="NFR13" s="83"/>
      <c r="NFS13" s="83"/>
      <c r="NFT13" s="83"/>
      <c r="NFU13" s="83"/>
      <c r="NFV13" s="83"/>
      <c r="NFW13" s="83"/>
      <c r="NFX13" s="83"/>
      <c r="NFY13" s="83"/>
      <c r="NFZ13" s="83"/>
      <c r="NGA13" s="83"/>
      <c r="NGB13" s="83"/>
      <c r="NGC13" s="83"/>
      <c r="NGD13" s="83"/>
      <c r="NGE13" s="83"/>
      <c r="NGF13" s="83"/>
      <c r="NGG13" s="83"/>
      <c r="NGH13" s="83"/>
      <c r="NGI13" s="83"/>
      <c r="NGJ13" s="83"/>
      <c r="NGK13" s="83"/>
      <c r="NGL13" s="83"/>
      <c r="NGM13" s="83"/>
      <c r="NGN13" s="83"/>
      <c r="NGO13" s="83"/>
      <c r="NGP13" s="83"/>
      <c r="NGQ13" s="83"/>
      <c r="NGR13" s="83"/>
      <c r="NGS13" s="83"/>
      <c r="NGT13" s="83"/>
      <c r="NGU13" s="83"/>
      <c r="NGV13" s="83"/>
      <c r="NGW13" s="83"/>
      <c r="NGX13" s="83"/>
      <c r="NGY13" s="83"/>
      <c r="NGZ13" s="83"/>
      <c r="NHA13" s="83"/>
      <c r="NHB13" s="83"/>
      <c r="NHC13" s="83"/>
      <c r="NHD13" s="83"/>
      <c r="NHE13" s="83"/>
      <c r="NHF13" s="83"/>
      <c r="NHG13" s="83"/>
      <c r="NHH13" s="83"/>
      <c r="NHI13" s="83"/>
      <c r="NHJ13" s="83"/>
      <c r="NHK13" s="83"/>
      <c r="NHL13" s="83"/>
      <c r="NHM13" s="83"/>
      <c r="NHN13" s="83"/>
      <c r="NHO13" s="83"/>
      <c r="NHP13" s="83"/>
      <c r="NHQ13" s="83"/>
      <c r="NHR13" s="83"/>
      <c r="NHS13" s="83"/>
      <c r="NHT13" s="83"/>
      <c r="NHU13" s="83"/>
      <c r="NHV13" s="83"/>
      <c r="NHW13" s="83"/>
      <c r="NHX13" s="83"/>
      <c r="NHY13" s="83"/>
      <c r="NHZ13" s="83"/>
      <c r="NIA13" s="83"/>
      <c r="NIB13" s="83"/>
      <c r="NIC13" s="83"/>
      <c r="NID13" s="83"/>
      <c r="NIE13" s="83"/>
      <c r="NIF13" s="83"/>
      <c r="NIG13" s="83"/>
      <c r="NIH13" s="83"/>
      <c r="NII13" s="83"/>
      <c r="NIJ13" s="83"/>
      <c r="NIK13" s="83"/>
      <c r="NIL13" s="83"/>
      <c r="NIM13" s="83"/>
      <c r="NIN13" s="83"/>
      <c r="NIO13" s="83"/>
      <c r="NIP13" s="83"/>
      <c r="NIQ13" s="83"/>
      <c r="NIR13" s="83"/>
      <c r="NIS13" s="83"/>
      <c r="NIT13" s="83"/>
      <c r="NIU13" s="83"/>
      <c r="NIV13" s="83"/>
      <c r="NIW13" s="83"/>
      <c r="NIX13" s="83"/>
      <c r="NIY13" s="83"/>
      <c r="NIZ13" s="83"/>
      <c r="NJA13" s="83"/>
      <c r="NJB13" s="83"/>
      <c r="NJC13" s="83"/>
      <c r="NJD13" s="83"/>
      <c r="NJE13" s="83"/>
      <c r="NJF13" s="83"/>
      <c r="NJG13" s="83"/>
      <c r="NJH13" s="83"/>
      <c r="NJI13" s="83"/>
      <c r="NJJ13" s="83"/>
      <c r="NJK13" s="83"/>
      <c r="NJL13" s="83"/>
      <c r="NJM13" s="83"/>
      <c r="NJN13" s="83"/>
      <c r="NJO13" s="83"/>
      <c r="NJP13" s="83"/>
      <c r="NJQ13" s="83"/>
      <c r="NJR13" s="83"/>
      <c r="NJS13" s="83"/>
      <c r="NJT13" s="83"/>
      <c r="NJU13" s="83"/>
      <c r="NJV13" s="83"/>
      <c r="NJW13" s="83"/>
      <c r="NJX13" s="83"/>
      <c r="NJY13" s="83"/>
      <c r="NJZ13" s="83"/>
      <c r="NKA13" s="83"/>
      <c r="NKB13" s="83"/>
      <c r="NKC13" s="83"/>
      <c r="NKD13" s="83"/>
      <c r="NKE13" s="83"/>
      <c r="NKF13" s="83"/>
      <c r="NKG13" s="83"/>
      <c r="NKH13" s="83"/>
      <c r="NKI13" s="83"/>
      <c r="NKJ13" s="83"/>
      <c r="NKK13" s="83"/>
      <c r="NKL13" s="83"/>
      <c r="NKM13" s="83"/>
      <c r="NKN13" s="83"/>
      <c r="NKO13" s="83"/>
      <c r="NKP13" s="83"/>
      <c r="NKQ13" s="83"/>
      <c r="NKR13" s="83"/>
      <c r="NKS13" s="83"/>
      <c r="NKT13" s="83"/>
      <c r="NKU13" s="83"/>
      <c r="NKV13" s="83"/>
      <c r="NKW13" s="83"/>
      <c r="NKX13" s="83"/>
      <c r="NKY13" s="83"/>
      <c r="NKZ13" s="83"/>
      <c r="NLA13" s="83"/>
      <c r="NLB13" s="83"/>
      <c r="NLC13" s="83"/>
      <c r="NLD13" s="83"/>
      <c r="NLE13" s="83"/>
      <c r="NLF13" s="83"/>
      <c r="NLG13" s="83"/>
      <c r="NLH13" s="83"/>
      <c r="NLI13" s="83"/>
      <c r="NLJ13" s="83"/>
      <c r="NLK13" s="83"/>
      <c r="NLL13" s="83"/>
      <c r="NLM13" s="83"/>
      <c r="NLN13" s="83"/>
      <c r="NLO13" s="83"/>
      <c r="NLP13" s="83"/>
      <c r="NLQ13" s="83"/>
      <c r="NLR13" s="83"/>
      <c r="NLS13" s="83"/>
      <c r="NLT13" s="83"/>
      <c r="NLU13" s="83"/>
      <c r="NLV13" s="83"/>
      <c r="NLW13" s="83"/>
      <c r="NLX13" s="83"/>
      <c r="NLY13" s="83"/>
      <c r="NLZ13" s="83"/>
      <c r="NMA13" s="83"/>
      <c r="NMB13" s="83"/>
      <c r="NMC13" s="83"/>
      <c r="NMD13" s="83"/>
      <c r="NME13" s="83"/>
      <c r="NMF13" s="83"/>
      <c r="NMG13" s="83"/>
      <c r="NMH13" s="83"/>
      <c r="NMI13" s="83"/>
      <c r="NMJ13" s="83"/>
      <c r="NMK13" s="83"/>
      <c r="NML13" s="83"/>
      <c r="NMM13" s="83"/>
      <c r="NMN13" s="83"/>
      <c r="NMO13" s="83"/>
      <c r="NMP13" s="83"/>
      <c r="NMQ13" s="83"/>
      <c r="NMR13" s="83"/>
      <c r="NMS13" s="83"/>
      <c r="NMT13" s="83"/>
      <c r="NMU13" s="83"/>
      <c r="NMV13" s="83"/>
      <c r="NMW13" s="83"/>
      <c r="NMX13" s="83"/>
      <c r="NMY13" s="83"/>
      <c r="NMZ13" s="83"/>
      <c r="NNA13" s="83"/>
      <c r="NNB13" s="83"/>
      <c r="NNC13" s="83"/>
      <c r="NND13" s="83"/>
      <c r="NNE13" s="83"/>
      <c r="NNF13" s="83"/>
      <c r="NNG13" s="83"/>
      <c r="NNH13" s="83"/>
      <c r="NNI13" s="83"/>
      <c r="NNJ13" s="83"/>
      <c r="NNK13" s="83"/>
      <c r="NNL13" s="83"/>
      <c r="NNM13" s="83"/>
      <c r="NNN13" s="83"/>
      <c r="NNO13" s="83"/>
      <c r="NNP13" s="83"/>
      <c r="NNQ13" s="83"/>
      <c r="NNR13" s="83"/>
      <c r="NNS13" s="83"/>
      <c r="NNT13" s="83"/>
      <c r="NNU13" s="83"/>
      <c r="NNV13" s="83"/>
      <c r="NNW13" s="83"/>
      <c r="NNX13" s="83"/>
      <c r="NNY13" s="83"/>
      <c r="NNZ13" s="83"/>
      <c r="NOA13" s="83"/>
      <c r="NOB13" s="83"/>
      <c r="NOC13" s="83"/>
      <c r="NOD13" s="83"/>
      <c r="NOE13" s="83"/>
      <c r="NOF13" s="83"/>
      <c r="NOG13" s="83"/>
      <c r="NOH13" s="83"/>
      <c r="NOI13" s="83"/>
      <c r="NOJ13" s="83"/>
      <c r="NOK13" s="83"/>
      <c r="NOL13" s="83"/>
      <c r="NOM13" s="83"/>
      <c r="NON13" s="83"/>
      <c r="NOO13" s="83"/>
      <c r="NOP13" s="83"/>
      <c r="NOQ13" s="83"/>
      <c r="NOR13" s="83"/>
      <c r="NOS13" s="83"/>
      <c r="NOT13" s="83"/>
      <c r="NOU13" s="83"/>
      <c r="NOV13" s="83"/>
      <c r="NOW13" s="83"/>
      <c r="NOX13" s="83"/>
      <c r="NOY13" s="83"/>
      <c r="NOZ13" s="83"/>
      <c r="NPA13" s="83"/>
      <c r="NPB13" s="83"/>
      <c r="NPC13" s="83"/>
      <c r="NPD13" s="83"/>
      <c r="NPE13" s="83"/>
      <c r="NPF13" s="83"/>
      <c r="NPG13" s="83"/>
      <c r="NPH13" s="83"/>
      <c r="NPI13" s="83"/>
      <c r="NPJ13" s="83"/>
      <c r="NPK13" s="83"/>
      <c r="NPL13" s="83"/>
      <c r="NPM13" s="83"/>
      <c r="NPN13" s="83"/>
      <c r="NPO13" s="83"/>
      <c r="NPP13" s="83"/>
      <c r="NPQ13" s="83"/>
      <c r="NPR13" s="83"/>
      <c r="NPS13" s="83"/>
      <c r="NPT13" s="83"/>
      <c r="NPU13" s="83"/>
      <c r="NPV13" s="83"/>
      <c r="NPW13" s="83"/>
      <c r="NPX13" s="83"/>
      <c r="NPY13" s="83"/>
      <c r="NPZ13" s="83"/>
      <c r="NQA13" s="83"/>
      <c r="NQB13" s="83"/>
      <c r="NQC13" s="83"/>
      <c r="NQD13" s="83"/>
      <c r="NQE13" s="83"/>
      <c r="NQF13" s="83"/>
      <c r="NQG13" s="83"/>
      <c r="NQH13" s="83"/>
      <c r="NQI13" s="83"/>
      <c r="NQJ13" s="83"/>
      <c r="NQK13" s="83"/>
      <c r="NQL13" s="83"/>
      <c r="NQM13" s="83"/>
      <c r="NQN13" s="83"/>
      <c r="NQO13" s="83"/>
      <c r="NQP13" s="83"/>
      <c r="NQQ13" s="83"/>
      <c r="NQR13" s="83"/>
      <c r="NQS13" s="83"/>
      <c r="NQT13" s="83"/>
      <c r="NQU13" s="83"/>
      <c r="NQV13" s="83"/>
      <c r="NQW13" s="83"/>
      <c r="NQX13" s="83"/>
      <c r="NQY13" s="83"/>
      <c r="NQZ13" s="83"/>
      <c r="NRA13" s="83"/>
      <c r="NRB13" s="83"/>
      <c r="NRC13" s="83"/>
      <c r="NRD13" s="83"/>
      <c r="NRE13" s="83"/>
      <c r="NRF13" s="83"/>
      <c r="NRG13" s="83"/>
      <c r="NRH13" s="83"/>
      <c r="NRI13" s="83"/>
      <c r="NRJ13" s="83"/>
      <c r="NRK13" s="83"/>
      <c r="NRL13" s="83"/>
      <c r="NRM13" s="83"/>
      <c r="NRN13" s="83"/>
      <c r="NRO13" s="83"/>
      <c r="NRP13" s="83"/>
      <c r="NRQ13" s="83"/>
      <c r="NRR13" s="83"/>
      <c r="NRS13" s="83"/>
      <c r="NRT13" s="83"/>
      <c r="NRU13" s="83"/>
      <c r="NRV13" s="83"/>
      <c r="NRW13" s="83"/>
      <c r="NRX13" s="83"/>
      <c r="NRY13" s="83"/>
      <c r="NRZ13" s="83"/>
      <c r="NSA13" s="83"/>
      <c r="NSB13" s="83"/>
      <c r="NSC13" s="83"/>
      <c r="NSD13" s="83"/>
      <c r="NSE13" s="83"/>
      <c r="NSF13" s="83"/>
      <c r="NSG13" s="83"/>
      <c r="NSH13" s="83"/>
      <c r="NSI13" s="83"/>
      <c r="NSJ13" s="83"/>
      <c r="NSK13" s="83"/>
      <c r="NSL13" s="83"/>
      <c r="NSM13" s="83"/>
      <c r="NSN13" s="83"/>
      <c r="NSO13" s="83"/>
      <c r="NSP13" s="83"/>
      <c r="NSQ13" s="83"/>
      <c r="NSR13" s="83"/>
      <c r="NSS13" s="83"/>
      <c r="NST13" s="83"/>
      <c r="NSU13" s="83"/>
      <c r="NSV13" s="83"/>
      <c r="NSW13" s="83"/>
      <c r="NSX13" s="83"/>
      <c r="NSY13" s="83"/>
      <c r="NSZ13" s="83"/>
      <c r="NTA13" s="83"/>
      <c r="NTB13" s="83"/>
      <c r="NTC13" s="83"/>
      <c r="NTD13" s="83"/>
      <c r="NTE13" s="83"/>
      <c r="NTF13" s="83"/>
      <c r="NTG13" s="83"/>
      <c r="NTH13" s="83"/>
      <c r="NTI13" s="83"/>
      <c r="NTJ13" s="83"/>
      <c r="NTK13" s="83"/>
      <c r="NTL13" s="83"/>
      <c r="NTM13" s="83"/>
      <c r="NTN13" s="83"/>
      <c r="NTO13" s="83"/>
      <c r="NTP13" s="83"/>
      <c r="NTQ13" s="83"/>
      <c r="NTR13" s="83"/>
      <c r="NTS13" s="83"/>
      <c r="NTT13" s="83"/>
      <c r="NTU13" s="83"/>
      <c r="NTV13" s="83"/>
      <c r="NTW13" s="83"/>
      <c r="NTX13" s="83"/>
      <c r="NTY13" s="83"/>
      <c r="NTZ13" s="83"/>
      <c r="NUA13" s="83"/>
      <c r="NUB13" s="83"/>
      <c r="NUC13" s="83"/>
      <c r="NUD13" s="83"/>
      <c r="NUE13" s="83"/>
      <c r="NUF13" s="83"/>
      <c r="NUG13" s="83"/>
      <c r="NUH13" s="83"/>
      <c r="NUI13" s="83"/>
      <c r="NUJ13" s="83"/>
      <c r="NUK13" s="83"/>
      <c r="NUL13" s="83"/>
      <c r="NUM13" s="83"/>
      <c r="NUN13" s="83"/>
      <c r="NUO13" s="83"/>
      <c r="NUP13" s="83"/>
      <c r="NUQ13" s="83"/>
      <c r="NUR13" s="83"/>
      <c r="NUS13" s="83"/>
      <c r="NUT13" s="83"/>
      <c r="NUU13" s="83"/>
      <c r="NUV13" s="83"/>
      <c r="NUW13" s="83"/>
      <c r="NUX13" s="83"/>
      <c r="NUY13" s="83"/>
      <c r="NUZ13" s="83"/>
      <c r="NVA13" s="83"/>
      <c r="NVB13" s="83"/>
      <c r="NVC13" s="83"/>
      <c r="NVD13" s="83"/>
      <c r="NVE13" s="83"/>
      <c r="NVF13" s="83"/>
      <c r="NVG13" s="83"/>
      <c r="NVH13" s="83"/>
      <c r="NVI13" s="83"/>
      <c r="NVJ13" s="83"/>
      <c r="NVK13" s="83"/>
      <c r="NVL13" s="83"/>
      <c r="NVM13" s="83"/>
      <c r="NVN13" s="83"/>
      <c r="NVO13" s="83"/>
      <c r="NVP13" s="83"/>
      <c r="NVQ13" s="83"/>
      <c r="NVR13" s="83"/>
      <c r="NVS13" s="83"/>
      <c r="NVT13" s="83"/>
      <c r="NVU13" s="83"/>
      <c r="NVV13" s="83"/>
      <c r="NVW13" s="83"/>
      <c r="NVX13" s="83"/>
      <c r="NVY13" s="83"/>
      <c r="NVZ13" s="83"/>
      <c r="NWA13" s="83"/>
      <c r="NWB13" s="83"/>
      <c r="NWC13" s="83"/>
      <c r="NWD13" s="83"/>
      <c r="NWE13" s="83"/>
      <c r="NWF13" s="83"/>
      <c r="NWG13" s="83"/>
      <c r="NWH13" s="83"/>
      <c r="NWI13" s="83"/>
      <c r="NWJ13" s="83"/>
      <c r="NWK13" s="83"/>
      <c r="NWL13" s="83"/>
      <c r="NWM13" s="83"/>
      <c r="NWN13" s="83"/>
      <c r="NWO13" s="83"/>
      <c r="NWP13" s="83"/>
      <c r="NWQ13" s="83"/>
      <c r="NWR13" s="83"/>
      <c r="NWS13" s="83"/>
      <c r="NWT13" s="83"/>
      <c r="NWU13" s="83"/>
      <c r="NWV13" s="83"/>
      <c r="NWW13" s="83"/>
      <c r="NWX13" s="83"/>
      <c r="NWY13" s="83"/>
      <c r="NWZ13" s="83"/>
      <c r="NXA13" s="83"/>
      <c r="NXB13" s="83"/>
      <c r="NXC13" s="83"/>
      <c r="NXD13" s="83"/>
      <c r="NXE13" s="83"/>
      <c r="NXF13" s="83"/>
      <c r="NXG13" s="83"/>
      <c r="NXH13" s="83"/>
      <c r="NXI13" s="83"/>
      <c r="NXJ13" s="83"/>
      <c r="NXK13" s="83"/>
      <c r="NXL13" s="83"/>
      <c r="NXM13" s="83"/>
      <c r="NXN13" s="83"/>
      <c r="NXO13" s="83"/>
      <c r="NXP13" s="83"/>
      <c r="NXQ13" s="83"/>
      <c r="NXR13" s="83"/>
      <c r="NXS13" s="83"/>
      <c r="NXT13" s="83"/>
      <c r="NXU13" s="83"/>
      <c r="NXV13" s="83"/>
      <c r="NXW13" s="83"/>
      <c r="NXX13" s="83"/>
      <c r="NXY13" s="83"/>
      <c r="NXZ13" s="83"/>
      <c r="NYA13" s="83"/>
      <c r="NYB13" s="83"/>
      <c r="NYC13" s="83"/>
      <c r="NYD13" s="83"/>
      <c r="NYE13" s="83"/>
      <c r="NYF13" s="83"/>
      <c r="NYG13" s="83"/>
      <c r="NYH13" s="83"/>
      <c r="NYI13" s="83"/>
      <c r="NYJ13" s="83"/>
      <c r="NYK13" s="83"/>
      <c r="NYL13" s="83"/>
      <c r="NYM13" s="83"/>
      <c r="NYN13" s="83"/>
      <c r="NYO13" s="83"/>
      <c r="NYP13" s="83"/>
      <c r="NYQ13" s="83"/>
      <c r="NYR13" s="83"/>
      <c r="NYS13" s="83"/>
      <c r="NYT13" s="83"/>
      <c r="NYU13" s="83"/>
      <c r="NYV13" s="83"/>
      <c r="NYW13" s="83"/>
      <c r="NYX13" s="83"/>
      <c r="NYY13" s="83"/>
      <c r="NYZ13" s="83"/>
      <c r="NZA13" s="83"/>
      <c r="NZB13" s="83"/>
      <c r="NZC13" s="83"/>
      <c r="NZD13" s="83"/>
      <c r="NZE13" s="83"/>
      <c r="NZF13" s="83"/>
      <c r="NZG13" s="83"/>
      <c r="NZH13" s="83"/>
      <c r="NZI13" s="83"/>
      <c r="NZJ13" s="83"/>
      <c r="NZK13" s="83"/>
      <c r="NZL13" s="83"/>
      <c r="NZM13" s="83"/>
      <c r="NZN13" s="83"/>
      <c r="NZO13" s="83"/>
      <c r="NZP13" s="83"/>
      <c r="NZQ13" s="83"/>
      <c r="NZR13" s="83"/>
      <c r="NZS13" s="83"/>
      <c r="NZT13" s="83"/>
      <c r="NZU13" s="83"/>
      <c r="NZV13" s="83"/>
      <c r="NZW13" s="83"/>
      <c r="NZX13" s="83"/>
      <c r="NZY13" s="83"/>
      <c r="NZZ13" s="83"/>
      <c r="OAA13" s="83"/>
      <c r="OAB13" s="83"/>
      <c r="OAC13" s="83"/>
      <c r="OAD13" s="83"/>
      <c r="OAE13" s="83"/>
      <c r="OAF13" s="83"/>
      <c r="OAG13" s="83"/>
      <c r="OAH13" s="83"/>
      <c r="OAI13" s="83"/>
      <c r="OAJ13" s="83"/>
      <c r="OAK13" s="83"/>
      <c r="OAL13" s="83"/>
      <c r="OAM13" s="83"/>
      <c r="OAN13" s="83"/>
      <c r="OAO13" s="83"/>
      <c r="OAP13" s="83"/>
      <c r="OAQ13" s="83"/>
      <c r="OAR13" s="83"/>
      <c r="OAS13" s="83"/>
      <c r="OAT13" s="83"/>
      <c r="OAU13" s="83"/>
      <c r="OAV13" s="83"/>
      <c r="OAW13" s="83"/>
      <c r="OAX13" s="83"/>
      <c r="OAY13" s="83"/>
      <c r="OAZ13" s="83"/>
      <c r="OBA13" s="83"/>
      <c r="OBB13" s="83"/>
      <c r="OBC13" s="83"/>
      <c r="OBD13" s="83"/>
      <c r="OBE13" s="83"/>
      <c r="OBF13" s="83"/>
      <c r="OBG13" s="83"/>
      <c r="OBH13" s="83"/>
      <c r="OBI13" s="83"/>
      <c r="OBJ13" s="83"/>
      <c r="OBK13" s="83"/>
      <c r="OBL13" s="83"/>
      <c r="OBM13" s="83"/>
      <c r="OBN13" s="83"/>
      <c r="OBO13" s="83"/>
      <c r="OBP13" s="83"/>
      <c r="OBQ13" s="83"/>
      <c r="OBR13" s="83"/>
      <c r="OBS13" s="83"/>
      <c r="OBT13" s="83"/>
      <c r="OBU13" s="83"/>
      <c r="OBV13" s="83"/>
      <c r="OBW13" s="83"/>
      <c r="OBX13" s="83"/>
      <c r="OBY13" s="83"/>
      <c r="OBZ13" s="83"/>
      <c r="OCA13" s="83"/>
      <c r="OCB13" s="83"/>
      <c r="OCC13" s="83"/>
      <c r="OCD13" s="83"/>
      <c r="OCE13" s="83"/>
      <c r="OCF13" s="83"/>
      <c r="OCG13" s="83"/>
      <c r="OCH13" s="83"/>
      <c r="OCI13" s="83"/>
      <c r="OCJ13" s="83"/>
      <c r="OCK13" s="83"/>
      <c r="OCL13" s="83"/>
      <c r="OCM13" s="83"/>
      <c r="OCN13" s="83"/>
      <c r="OCO13" s="83"/>
      <c r="OCP13" s="83"/>
      <c r="OCQ13" s="83"/>
      <c r="OCR13" s="83"/>
      <c r="OCS13" s="83"/>
      <c r="OCT13" s="83"/>
      <c r="OCU13" s="83"/>
      <c r="OCV13" s="83"/>
      <c r="OCW13" s="83"/>
      <c r="OCX13" s="83"/>
      <c r="OCY13" s="83"/>
      <c r="OCZ13" s="83"/>
      <c r="ODA13" s="83"/>
      <c r="ODB13" s="83"/>
      <c r="ODC13" s="83"/>
      <c r="ODD13" s="83"/>
      <c r="ODE13" s="83"/>
      <c r="ODF13" s="83"/>
      <c r="ODG13" s="83"/>
      <c r="ODH13" s="83"/>
      <c r="ODI13" s="83"/>
      <c r="ODJ13" s="83"/>
      <c r="ODK13" s="83"/>
      <c r="ODL13" s="83"/>
      <c r="ODM13" s="83"/>
      <c r="ODN13" s="83"/>
      <c r="ODO13" s="83"/>
      <c r="ODP13" s="83"/>
      <c r="ODQ13" s="83"/>
      <c r="ODR13" s="83"/>
      <c r="ODS13" s="83"/>
      <c r="ODT13" s="83"/>
      <c r="ODU13" s="83"/>
      <c r="ODV13" s="83"/>
      <c r="ODW13" s="83"/>
      <c r="ODX13" s="83"/>
      <c r="ODY13" s="83"/>
      <c r="ODZ13" s="83"/>
      <c r="OEA13" s="83"/>
      <c r="OEB13" s="83"/>
      <c r="OEC13" s="83"/>
      <c r="OED13" s="83"/>
      <c r="OEE13" s="83"/>
      <c r="OEF13" s="83"/>
      <c r="OEG13" s="83"/>
      <c r="OEH13" s="83"/>
      <c r="OEI13" s="83"/>
      <c r="OEJ13" s="83"/>
      <c r="OEK13" s="83"/>
      <c r="OEL13" s="83"/>
      <c r="OEM13" s="83"/>
      <c r="OEN13" s="83"/>
      <c r="OEO13" s="83"/>
      <c r="OEP13" s="83"/>
      <c r="OEQ13" s="83"/>
      <c r="OER13" s="83"/>
      <c r="OES13" s="83"/>
      <c r="OET13" s="83"/>
      <c r="OEU13" s="83"/>
      <c r="OEV13" s="83"/>
      <c r="OEW13" s="83"/>
      <c r="OEX13" s="83"/>
      <c r="OEY13" s="83"/>
      <c r="OEZ13" s="83"/>
      <c r="OFA13" s="83"/>
      <c r="OFB13" s="83"/>
      <c r="OFC13" s="83"/>
      <c r="OFD13" s="83"/>
      <c r="OFE13" s="83"/>
      <c r="OFF13" s="83"/>
      <c r="OFG13" s="83"/>
      <c r="OFH13" s="83"/>
      <c r="OFI13" s="83"/>
      <c r="OFJ13" s="83"/>
      <c r="OFK13" s="83"/>
      <c r="OFL13" s="83"/>
      <c r="OFM13" s="83"/>
      <c r="OFN13" s="83"/>
      <c r="OFO13" s="83"/>
      <c r="OFP13" s="83"/>
      <c r="OFQ13" s="83"/>
      <c r="OFR13" s="83"/>
      <c r="OFS13" s="83"/>
      <c r="OFT13" s="83"/>
      <c r="OFU13" s="83"/>
      <c r="OFV13" s="83"/>
      <c r="OFW13" s="83"/>
      <c r="OFX13" s="83"/>
      <c r="OFY13" s="83"/>
      <c r="OFZ13" s="83"/>
      <c r="OGA13" s="83"/>
      <c r="OGB13" s="83"/>
      <c r="OGC13" s="83"/>
      <c r="OGD13" s="83"/>
      <c r="OGE13" s="83"/>
      <c r="OGF13" s="83"/>
      <c r="OGG13" s="83"/>
      <c r="OGH13" s="83"/>
      <c r="OGI13" s="83"/>
      <c r="OGJ13" s="83"/>
      <c r="OGK13" s="83"/>
      <c r="OGL13" s="83"/>
      <c r="OGM13" s="83"/>
      <c r="OGN13" s="83"/>
      <c r="OGO13" s="83"/>
      <c r="OGP13" s="83"/>
      <c r="OGQ13" s="83"/>
      <c r="OGR13" s="83"/>
      <c r="OGS13" s="83"/>
      <c r="OGT13" s="83"/>
      <c r="OGU13" s="83"/>
      <c r="OGV13" s="83"/>
      <c r="OGW13" s="83"/>
      <c r="OGX13" s="83"/>
      <c r="OGY13" s="83"/>
      <c r="OGZ13" s="83"/>
      <c r="OHA13" s="83"/>
      <c r="OHB13" s="83"/>
      <c r="OHC13" s="83"/>
      <c r="OHD13" s="83"/>
      <c r="OHE13" s="83"/>
      <c r="OHF13" s="83"/>
      <c r="OHG13" s="83"/>
      <c r="OHH13" s="83"/>
      <c r="OHI13" s="83"/>
      <c r="OHJ13" s="83"/>
      <c r="OHK13" s="83"/>
      <c r="OHL13" s="83"/>
      <c r="OHM13" s="83"/>
      <c r="OHN13" s="83"/>
      <c r="OHO13" s="83"/>
      <c r="OHP13" s="83"/>
      <c r="OHQ13" s="83"/>
      <c r="OHR13" s="83"/>
      <c r="OHS13" s="83"/>
      <c r="OHT13" s="83"/>
      <c r="OHU13" s="83"/>
      <c r="OHV13" s="83"/>
      <c r="OHW13" s="83"/>
      <c r="OHX13" s="83"/>
      <c r="OHY13" s="83"/>
      <c r="OHZ13" s="83"/>
      <c r="OIA13" s="83"/>
      <c r="OIB13" s="83"/>
      <c r="OIC13" s="83"/>
      <c r="OID13" s="83"/>
      <c r="OIE13" s="83"/>
      <c r="OIF13" s="83"/>
      <c r="OIG13" s="83"/>
      <c r="OIH13" s="83"/>
      <c r="OII13" s="83"/>
      <c r="OIJ13" s="83"/>
      <c r="OIK13" s="83"/>
      <c r="OIL13" s="83"/>
      <c r="OIM13" s="83"/>
      <c r="OIN13" s="83"/>
      <c r="OIO13" s="83"/>
      <c r="OIP13" s="83"/>
      <c r="OIQ13" s="83"/>
      <c r="OIR13" s="83"/>
      <c r="OIS13" s="83"/>
      <c r="OIT13" s="83"/>
      <c r="OIU13" s="83"/>
      <c r="OIV13" s="83"/>
      <c r="OIW13" s="83"/>
      <c r="OIX13" s="83"/>
      <c r="OIY13" s="83"/>
      <c r="OIZ13" s="83"/>
      <c r="OJA13" s="83"/>
      <c r="OJB13" s="83"/>
      <c r="OJC13" s="83"/>
      <c r="OJD13" s="83"/>
      <c r="OJE13" s="83"/>
      <c r="OJF13" s="83"/>
      <c r="OJG13" s="83"/>
      <c r="OJH13" s="83"/>
      <c r="OJI13" s="83"/>
      <c r="OJJ13" s="83"/>
      <c r="OJK13" s="83"/>
      <c r="OJL13" s="83"/>
      <c r="OJM13" s="83"/>
      <c r="OJN13" s="83"/>
      <c r="OJO13" s="83"/>
      <c r="OJP13" s="83"/>
      <c r="OJQ13" s="83"/>
      <c r="OJR13" s="83"/>
      <c r="OJS13" s="83"/>
      <c r="OJT13" s="83"/>
      <c r="OJU13" s="83"/>
      <c r="OJV13" s="83"/>
      <c r="OJW13" s="83"/>
      <c r="OJX13" s="83"/>
      <c r="OJY13" s="83"/>
      <c r="OJZ13" s="83"/>
      <c r="OKA13" s="83"/>
      <c r="OKB13" s="83"/>
      <c r="OKC13" s="83"/>
      <c r="OKD13" s="83"/>
      <c r="OKE13" s="83"/>
      <c r="OKF13" s="83"/>
      <c r="OKG13" s="83"/>
      <c r="OKH13" s="83"/>
      <c r="OKI13" s="83"/>
      <c r="OKJ13" s="83"/>
      <c r="OKK13" s="83"/>
      <c r="OKL13" s="83"/>
      <c r="OKM13" s="83"/>
      <c r="OKN13" s="83"/>
      <c r="OKO13" s="83"/>
      <c r="OKP13" s="83"/>
      <c r="OKQ13" s="83"/>
      <c r="OKR13" s="83"/>
      <c r="OKS13" s="83"/>
      <c r="OKT13" s="83"/>
      <c r="OKU13" s="83"/>
      <c r="OKV13" s="83"/>
      <c r="OKW13" s="83"/>
      <c r="OKX13" s="83"/>
      <c r="OKY13" s="83"/>
      <c r="OKZ13" s="83"/>
      <c r="OLA13" s="83"/>
      <c r="OLB13" s="83"/>
      <c r="OLC13" s="83"/>
      <c r="OLD13" s="83"/>
      <c r="OLE13" s="83"/>
      <c r="OLF13" s="83"/>
      <c r="OLG13" s="83"/>
      <c r="OLH13" s="83"/>
      <c r="OLI13" s="83"/>
      <c r="OLJ13" s="83"/>
      <c r="OLK13" s="83"/>
      <c r="OLL13" s="83"/>
      <c r="OLM13" s="83"/>
      <c r="OLN13" s="83"/>
      <c r="OLO13" s="83"/>
      <c r="OLP13" s="83"/>
      <c r="OLQ13" s="83"/>
      <c r="OLR13" s="83"/>
      <c r="OLS13" s="83"/>
      <c r="OLT13" s="83"/>
      <c r="OLU13" s="83"/>
      <c r="OLV13" s="83"/>
      <c r="OLW13" s="83"/>
      <c r="OLX13" s="83"/>
      <c r="OLY13" s="83"/>
      <c r="OLZ13" s="83"/>
      <c r="OMA13" s="83"/>
      <c r="OMB13" s="83"/>
      <c r="OMC13" s="83"/>
      <c r="OMD13" s="83"/>
      <c r="OME13" s="83"/>
      <c r="OMF13" s="83"/>
      <c r="OMG13" s="83"/>
      <c r="OMH13" s="83"/>
      <c r="OMI13" s="83"/>
      <c r="OMJ13" s="83"/>
      <c r="OMK13" s="83"/>
      <c r="OML13" s="83"/>
      <c r="OMM13" s="83"/>
      <c r="OMN13" s="83"/>
      <c r="OMO13" s="83"/>
      <c r="OMP13" s="83"/>
      <c r="OMQ13" s="83"/>
      <c r="OMR13" s="83"/>
      <c r="OMS13" s="83"/>
      <c r="OMT13" s="83"/>
      <c r="OMU13" s="83"/>
      <c r="OMV13" s="83"/>
      <c r="OMW13" s="83"/>
      <c r="OMX13" s="83"/>
      <c r="OMY13" s="83"/>
      <c r="OMZ13" s="83"/>
      <c r="ONA13" s="83"/>
      <c r="ONB13" s="83"/>
      <c r="ONC13" s="83"/>
      <c r="OND13" s="83"/>
      <c r="ONE13" s="83"/>
      <c r="ONF13" s="83"/>
      <c r="ONG13" s="83"/>
      <c r="ONH13" s="83"/>
      <c r="ONI13" s="83"/>
      <c r="ONJ13" s="83"/>
      <c r="ONK13" s="83"/>
      <c r="ONL13" s="83"/>
      <c r="ONM13" s="83"/>
      <c r="ONN13" s="83"/>
      <c r="ONO13" s="83"/>
      <c r="ONP13" s="83"/>
      <c r="ONQ13" s="83"/>
      <c r="ONR13" s="83"/>
      <c r="ONS13" s="83"/>
      <c r="ONT13" s="83"/>
      <c r="ONU13" s="83"/>
      <c r="ONV13" s="83"/>
      <c r="ONW13" s="83"/>
      <c r="ONX13" s="83"/>
      <c r="ONY13" s="83"/>
      <c r="ONZ13" s="83"/>
      <c r="OOA13" s="83"/>
      <c r="OOB13" s="83"/>
      <c r="OOC13" s="83"/>
      <c r="OOD13" s="83"/>
      <c r="OOE13" s="83"/>
      <c r="OOF13" s="83"/>
      <c r="OOG13" s="83"/>
      <c r="OOH13" s="83"/>
      <c r="OOI13" s="83"/>
      <c r="OOJ13" s="83"/>
      <c r="OOK13" s="83"/>
      <c r="OOL13" s="83"/>
      <c r="OOM13" s="83"/>
      <c r="OON13" s="83"/>
      <c r="OOO13" s="83"/>
      <c r="OOP13" s="83"/>
      <c r="OOQ13" s="83"/>
      <c r="OOR13" s="83"/>
      <c r="OOS13" s="83"/>
      <c r="OOT13" s="83"/>
      <c r="OOU13" s="83"/>
      <c r="OOV13" s="83"/>
      <c r="OOW13" s="83"/>
      <c r="OOX13" s="83"/>
      <c r="OOY13" s="83"/>
      <c r="OOZ13" s="83"/>
      <c r="OPA13" s="83"/>
      <c r="OPB13" s="83"/>
      <c r="OPC13" s="83"/>
      <c r="OPD13" s="83"/>
      <c r="OPE13" s="83"/>
      <c r="OPF13" s="83"/>
      <c r="OPG13" s="83"/>
      <c r="OPH13" s="83"/>
      <c r="OPI13" s="83"/>
      <c r="OPJ13" s="83"/>
      <c r="OPK13" s="83"/>
      <c r="OPL13" s="83"/>
      <c r="OPM13" s="83"/>
      <c r="OPN13" s="83"/>
      <c r="OPO13" s="83"/>
      <c r="OPP13" s="83"/>
      <c r="OPQ13" s="83"/>
      <c r="OPR13" s="83"/>
      <c r="OPS13" s="83"/>
      <c r="OPT13" s="83"/>
      <c r="OPU13" s="83"/>
      <c r="OPV13" s="83"/>
      <c r="OPW13" s="83"/>
      <c r="OPX13" s="83"/>
      <c r="OPY13" s="83"/>
      <c r="OPZ13" s="83"/>
      <c r="OQA13" s="83"/>
      <c r="OQB13" s="83"/>
      <c r="OQC13" s="83"/>
      <c r="OQD13" s="83"/>
      <c r="OQE13" s="83"/>
      <c r="OQF13" s="83"/>
      <c r="OQG13" s="83"/>
      <c r="OQH13" s="83"/>
      <c r="OQI13" s="83"/>
      <c r="OQJ13" s="83"/>
      <c r="OQK13" s="83"/>
      <c r="OQL13" s="83"/>
      <c r="OQM13" s="83"/>
      <c r="OQN13" s="83"/>
      <c r="OQO13" s="83"/>
      <c r="OQP13" s="83"/>
      <c r="OQQ13" s="83"/>
      <c r="OQR13" s="83"/>
      <c r="OQS13" s="83"/>
      <c r="OQT13" s="83"/>
      <c r="OQU13" s="83"/>
      <c r="OQV13" s="83"/>
      <c r="OQW13" s="83"/>
      <c r="OQX13" s="83"/>
      <c r="OQY13" s="83"/>
      <c r="OQZ13" s="83"/>
      <c r="ORA13" s="83"/>
      <c r="ORB13" s="83"/>
      <c r="ORC13" s="83"/>
      <c r="ORD13" s="83"/>
      <c r="ORE13" s="83"/>
      <c r="ORF13" s="83"/>
      <c r="ORG13" s="83"/>
      <c r="ORH13" s="83"/>
      <c r="ORI13" s="83"/>
      <c r="ORJ13" s="83"/>
      <c r="ORK13" s="83"/>
      <c r="ORL13" s="83"/>
      <c r="ORM13" s="83"/>
      <c r="ORN13" s="83"/>
      <c r="ORO13" s="83"/>
      <c r="ORP13" s="83"/>
      <c r="ORQ13" s="83"/>
      <c r="ORR13" s="83"/>
      <c r="ORS13" s="83"/>
      <c r="ORT13" s="83"/>
      <c r="ORU13" s="83"/>
      <c r="ORV13" s="83"/>
      <c r="ORW13" s="83"/>
      <c r="ORX13" s="83"/>
      <c r="ORY13" s="83"/>
      <c r="ORZ13" s="83"/>
      <c r="OSA13" s="83"/>
      <c r="OSB13" s="83"/>
      <c r="OSC13" s="83"/>
      <c r="OSD13" s="83"/>
      <c r="OSE13" s="83"/>
      <c r="OSF13" s="83"/>
      <c r="OSG13" s="83"/>
      <c r="OSH13" s="83"/>
      <c r="OSI13" s="83"/>
      <c r="OSJ13" s="83"/>
      <c r="OSK13" s="83"/>
      <c r="OSL13" s="83"/>
      <c r="OSM13" s="83"/>
      <c r="OSN13" s="83"/>
      <c r="OSO13" s="83"/>
      <c r="OSP13" s="83"/>
      <c r="OSQ13" s="83"/>
      <c r="OSR13" s="83"/>
      <c r="OSS13" s="83"/>
      <c r="OST13" s="83"/>
      <c r="OSU13" s="83"/>
      <c r="OSV13" s="83"/>
      <c r="OSW13" s="83"/>
      <c r="OSX13" s="83"/>
      <c r="OSY13" s="83"/>
      <c r="OSZ13" s="83"/>
      <c r="OTA13" s="83"/>
      <c r="OTB13" s="83"/>
      <c r="OTC13" s="83"/>
      <c r="OTD13" s="83"/>
      <c r="OTE13" s="83"/>
      <c r="OTF13" s="83"/>
      <c r="OTG13" s="83"/>
      <c r="OTH13" s="83"/>
      <c r="OTI13" s="83"/>
      <c r="OTJ13" s="83"/>
      <c r="OTK13" s="83"/>
      <c r="OTL13" s="83"/>
      <c r="OTM13" s="83"/>
      <c r="OTN13" s="83"/>
      <c r="OTO13" s="83"/>
      <c r="OTP13" s="83"/>
      <c r="OTQ13" s="83"/>
      <c r="OTR13" s="83"/>
      <c r="OTS13" s="83"/>
      <c r="OTT13" s="83"/>
      <c r="OTU13" s="83"/>
      <c r="OTV13" s="83"/>
      <c r="OTW13" s="83"/>
      <c r="OTX13" s="83"/>
      <c r="OTY13" s="83"/>
      <c r="OTZ13" s="83"/>
      <c r="OUA13" s="83"/>
      <c r="OUB13" s="83"/>
      <c r="OUC13" s="83"/>
      <c r="OUD13" s="83"/>
      <c r="OUE13" s="83"/>
      <c r="OUF13" s="83"/>
      <c r="OUG13" s="83"/>
      <c r="OUH13" s="83"/>
      <c r="OUI13" s="83"/>
      <c r="OUJ13" s="83"/>
      <c r="OUK13" s="83"/>
      <c r="OUL13" s="83"/>
      <c r="OUM13" s="83"/>
      <c r="OUN13" s="83"/>
      <c r="OUO13" s="83"/>
      <c r="OUP13" s="83"/>
      <c r="OUQ13" s="83"/>
      <c r="OUR13" s="83"/>
      <c r="OUS13" s="83"/>
      <c r="OUT13" s="83"/>
      <c r="OUU13" s="83"/>
      <c r="OUV13" s="83"/>
      <c r="OUW13" s="83"/>
      <c r="OUX13" s="83"/>
      <c r="OUY13" s="83"/>
      <c r="OUZ13" s="83"/>
      <c r="OVA13" s="83"/>
      <c r="OVB13" s="83"/>
      <c r="OVC13" s="83"/>
      <c r="OVD13" s="83"/>
      <c r="OVE13" s="83"/>
      <c r="OVF13" s="83"/>
      <c r="OVG13" s="83"/>
      <c r="OVH13" s="83"/>
      <c r="OVI13" s="83"/>
      <c r="OVJ13" s="83"/>
      <c r="OVK13" s="83"/>
      <c r="OVL13" s="83"/>
      <c r="OVM13" s="83"/>
      <c r="OVN13" s="83"/>
      <c r="OVO13" s="83"/>
      <c r="OVP13" s="83"/>
      <c r="OVQ13" s="83"/>
      <c r="OVR13" s="83"/>
      <c r="OVS13" s="83"/>
      <c r="OVT13" s="83"/>
      <c r="OVU13" s="83"/>
      <c r="OVV13" s="83"/>
      <c r="OVW13" s="83"/>
      <c r="OVX13" s="83"/>
      <c r="OVY13" s="83"/>
      <c r="OVZ13" s="83"/>
      <c r="OWA13" s="83"/>
      <c r="OWB13" s="83"/>
      <c r="OWC13" s="83"/>
      <c r="OWD13" s="83"/>
      <c r="OWE13" s="83"/>
      <c r="OWF13" s="83"/>
      <c r="OWG13" s="83"/>
      <c r="OWH13" s="83"/>
      <c r="OWI13" s="83"/>
      <c r="OWJ13" s="83"/>
      <c r="OWK13" s="83"/>
      <c r="OWL13" s="83"/>
      <c r="OWM13" s="83"/>
      <c r="OWN13" s="83"/>
      <c r="OWO13" s="83"/>
      <c r="OWP13" s="83"/>
      <c r="OWQ13" s="83"/>
      <c r="OWR13" s="83"/>
      <c r="OWS13" s="83"/>
      <c r="OWT13" s="83"/>
      <c r="OWU13" s="83"/>
      <c r="OWV13" s="83"/>
      <c r="OWW13" s="83"/>
      <c r="OWX13" s="83"/>
      <c r="OWY13" s="83"/>
      <c r="OWZ13" s="83"/>
      <c r="OXA13" s="83"/>
      <c r="OXB13" s="83"/>
      <c r="OXC13" s="83"/>
      <c r="OXD13" s="83"/>
      <c r="OXE13" s="83"/>
      <c r="OXF13" s="83"/>
      <c r="OXG13" s="83"/>
      <c r="OXH13" s="83"/>
      <c r="OXI13" s="83"/>
      <c r="OXJ13" s="83"/>
      <c r="OXK13" s="83"/>
      <c r="OXL13" s="83"/>
      <c r="OXM13" s="83"/>
      <c r="OXN13" s="83"/>
      <c r="OXO13" s="83"/>
      <c r="OXP13" s="83"/>
      <c r="OXQ13" s="83"/>
      <c r="OXR13" s="83"/>
      <c r="OXS13" s="83"/>
      <c r="OXT13" s="83"/>
      <c r="OXU13" s="83"/>
      <c r="OXV13" s="83"/>
      <c r="OXW13" s="83"/>
      <c r="OXX13" s="83"/>
      <c r="OXY13" s="83"/>
      <c r="OXZ13" s="83"/>
      <c r="OYA13" s="83"/>
      <c r="OYB13" s="83"/>
      <c r="OYC13" s="83"/>
      <c r="OYD13" s="83"/>
      <c r="OYE13" s="83"/>
      <c r="OYF13" s="83"/>
      <c r="OYG13" s="83"/>
      <c r="OYH13" s="83"/>
      <c r="OYI13" s="83"/>
      <c r="OYJ13" s="83"/>
      <c r="OYK13" s="83"/>
      <c r="OYL13" s="83"/>
      <c r="OYM13" s="83"/>
      <c r="OYN13" s="83"/>
      <c r="OYO13" s="83"/>
      <c r="OYP13" s="83"/>
      <c r="OYQ13" s="83"/>
      <c r="OYR13" s="83"/>
      <c r="OYS13" s="83"/>
      <c r="OYT13" s="83"/>
      <c r="OYU13" s="83"/>
      <c r="OYV13" s="83"/>
      <c r="OYW13" s="83"/>
      <c r="OYX13" s="83"/>
      <c r="OYY13" s="83"/>
      <c r="OYZ13" s="83"/>
      <c r="OZA13" s="83"/>
      <c r="OZB13" s="83"/>
      <c r="OZC13" s="83"/>
      <c r="OZD13" s="83"/>
      <c r="OZE13" s="83"/>
      <c r="OZF13" s="83"/>
      <c r="OZG13" s="83"/>
      <c r="OZH13" s="83"/>
      <c r="OZI13" s="83"/>
      <c r="OZJ13" s="83"/>
      <c r="OZK13" s="83"/>
      <c r="OZL13" s="83"/>
      <c r="OZM13" s="83"/>
      <c r="OZN13" s="83"/>
      <c r="OZO13" s="83"/>
      <c r="OZP13" s="83"/>
      <c r="OZQ13" s="83"/>
      <c r="OZR13" s="83"/>
      <c r="OZS13" s="83"/>
      <c r="OZT13" s="83"/>
      <c r="OZU13" s="83"/>
      <c r="OZV13" s="83"/>
      <c r="OZW13" s="83"/>
      <c r="OZX13" s="83"/>
      <c r="OZY13" s="83"/>
      <c r="OZZ13" s="83"/>
      <c r="PAA13" s="83"/>
      <c r="PAB13" s="83"/>
      <c r="PAC13" s="83"/>
      <c r="PAD13" s="83"/>
      <c r="PAE13" s="83"/>
      <c r="PAF13" s="83"/>
      <c r="PAG13" s="83"/>
      <c r="PAH13" s="83"/>
      <c r="PAI13" s="83"/>
      <c r="PAJ13" s="83"/>
      <c r="PAK13" s="83"/>
      <c r="PAL13" s="83"/>
      <c r="PAM13" s="83"/>
      <c r="PAN13" s="83"/>
      <c r="PAO13" s="83"/>
      <c r="PAP13" s="83"/>
      <c r="PAQ13" s="83"/>
      <c r="PAR13" s="83"/>
      <c r="PAS13" s="83"/>
      <c r="PAT13" s="83"/>
      <c r="PAU13" s="83"/>
      <c r="PAV13" s="83"/>
      <c r="PAW13" s="83"/>
      <c r="PAX13" s="83"/>
      <c r="PAY13" s="83"/>
      <c r="PAZ13" s="83"/>
      <c r="PBA13" s="83"/>
      <c r="PBB13" s="83"/>
      <c r="PBC13" s="83"/>
      <c r="PBD13" s="83"/>
      <c r="PBE13" s="83"/>
      <c r="PBF13" s="83"/>
      <c r="PBG13" s="83"/>
      <c r="PBH13" s="83"/>
      <c r="PBI13" s="83"/>
      <c r="PBJ13" s="83"/>
      <c r="PBK13" s="83"/>
      <c r="PBL13" s="83"/>
      <c r="PBM13" s="83"/>
      <c r="PBN13" s="83"/>
      <c r="PBO13" s="83"/>
      <c r="PBP13" s="83"/>
      <c r="PBQ13" s="83"/>
      <c r="PBR13" s="83"/>
      <c r="PBS13" s="83"/>
      <c r="PBT13" s="83"/>
      <c r="PBU13" s="83"/>
      <c r="PBV13" s="83"/>
      <c r="PBW13" s="83"/>
      <c r="PBX13" s="83"/>
      <c r="PBY13" s="83"/>
      <c r="PBZ13" s="83"/>
      <c r="PCA13" s="83"/>
      <c r="PCB13" s="83"/>
      <c r="PCC13" s="83"/>
      <c r="PCD13" s="83"/>
      <c r="PCE13" s="83"/>
      <c r="PCF13" s="83"/>
      <c r="PCG13" s="83"/>
      <c r="PCH13" s="83"/>
      <c r="PCI13" s="83"/>
      <c r="PCJ13" s="83"/>
      <c r="PCK13" s="83"/>
      <c r="PCL13" s="83"/>
      <c r="PCM13" s="83"/>
      <c r="PCN13" s="83"/>
      <c r="PCO13" s="83"/>
      <c r="PCP13" s="83"/>
      <c r="PCQ13" s="83"/>
      <c r="PCR13" s="83"/>
      <c r="PCS13" s="83"/>
      <c r="PCT13" s="83"/>
      <c r="PCU13" s="83"/>
      <c r="PCV13" s="83"/>
      <c r="PCW13" s="83"/>
      <c r="PCX13" s="83"/>
      <c r="PCY13" s="83"/>
      <c r="PCZ13" s="83"/>
      <c r="PDA13" s="83"/>
      <c r="PDB13" s="83"/>
      <c r="PDC13" s="83"/>
      <c r="PDD13" s="83"/>
      <c r="PDE13" s="83"/>
      <c r="PDF13" s="83"/>
      <c r="PDG13" s="83"/>
      <c r="PDH13" s="83"/>
      <c r="PDI13" s="83"/>
      <c r="PDJ13" s="83"/>
      <c r="PDK13" s="83"/>
      <c r="PDL13" s="83"/>
      <c r="PDM13" s="83"/>
      <c r="PDN13" s="83"/>
      <c r="PDO13" s="83"/>
      <c r="PDP13" s="83"/>
      <c r="PDQ13" s="83"/>
      <c r="PDR13" s="83"/>
      <c r="PDS13" s="83"/>
      <c r="PDT13" s="83"/>
      <c r="PDU13" s="83"/>
      <c r="PDV13" s="83"/>
      <c r="PDW13" s="83"/>
      <c r="PDX13" s="83"/>
      <c r="PDY13" s="83"/>
      <c r="PDZ13" s="83"/>
      <c r="PEA13" s="83"/>
      <c r="PEB13" s="83"/>
      <c r="PEC13" s="83"/>
      <c r="PED13" s="83"/>
      <c r="PEE13" s="83"/>
      <c r="PEF13" s="83"/>
      <c r="PEG13" s="83"/>
      <c r="PEH13" s="83"/>
      <c r="PEI13" s="83"/>
      <c r="PEJ13" s="83"/>
      <c r="PEK13" s="83"/>
      <c r="PEL13" s="83"/>
      <c r="PEM13" s="83"/>
      <c r="PEN13" s="83"/>
      <c r="PEO13" s="83"/>
      <c r="PEP13" s="83"/>
      <c r="PEQ13" s="83"/>
      <c r="PER13" s="83"/>
      <c r="PES13" s="83"/>
      <c r="PET13" s="83"/>
      <c r="PEU13" s="83"/>
      <c r="PEV13" s="83"/>
      <c r="PEW13" s="83"/>
      <c r="PEX13" s="83"/>
      <c r="PEY13" s="83"/>
      <c r="PEZ13" s="83"/>
      <c r="PFA13" s="83"/>
      <c r="PFB13" s="83"/>
      <c r="PFC13" s="83"/>
      <c r="PFD13" s="83"/>
      <c r="PFE13" s="83"/>
      <c r="PFF13" s="83"/>
      <c r="PFG13" s="83"/>
      <c r="PFH13" s="83"/>
      <c r="PFI13" s="83"/>
      <c r="PFJ13" s="83"/>
      <c r="PFK13" s="83"/>
      <c r="PFL13" s="83"/>
      <c r="PFM13" s="83"/>
      <c r="PFN13" s="83"/>
      <c r="PFO13" s="83"/>
      <c r="PFP13" s="83"/>
      <c r="PFQ13" s="83"/>
      <c r="PFR13" s="83"/>
      <c r="PFS13" s="83"/>
      <c r="PFT13" s="83"/>
      <c r="PFU13" s="83"/>
      <c r="PFV13" s="83"/>
      <c r="PFW13" s="83"/>
      <c r="PFX13" s="83"/>
      <c r="PFY13" s="83"/>
      <c r="PFZ13" s="83"/>
      <c r="PGA13" s="83"/>
      <c r="PGB13" s="83"/>
      <c r="PGC13" s="83"/>
      <c r="PGD13" s="83"/>
      <c r="PGE13" s="83"/>
      <c r="PGF13" s="83"/>
      <c r="PGG13" s="83"/>
      <c r="PGH13" s="83"/>
      <c r="PGI13" s="83"/>
      <c r="PGJ13" s="83"/>
      <c r="PGK13" s="83"/>
      <c r="PGL13" s="83"/>
      <c r="PGM13" s="83"/>
      <c r="PGN13" s="83"/>
      <c r="PGO13" s="83"/>
      <c r="PGP13" s="83"/>
      <c r="PGQ13" s="83"/>
      <c r="PGR13" s="83"/>
      <c r="PGS13" s="83"/>
      <c r="PGT13" s="83"/>
      <c r="PGU13" s="83"/>
      <c r="PGV13" s="83"/>
      <c r="PGW13" s="83"/>
      <c r="PGX13" s="83"/>
      <c r="PGY13" s="83"/>
      <c r="PGZ13" s="83"/>
      <c r="PHA13" s="83"/>
      <c r="PHB13" s="83"/>
      <c r="PHC13" s="83"/>
      <c r="PHD13" s="83"/>
      <c r="PHE13" s="83"/>
      <c r="PHF13" s="83"/>
      <c r="PHG13" s="83"/>
      <c r="PHH13" s="83"/>
      <c r="PHI13" s="83"/>
      <c r="PHJ13" s="83"/>
      <c r="PHK13" s="83"/>
      <c r="PHL13" s="83"/>
      <c r="PHM13" s="83"/>
      <c r="PHN13" s="83"/>
      <c r="PHO13" s="83"/>
      <c r="PHP13" s="83"/>
      <c r="PHQ13" s="83"/>
      <c r="PHR13" s="83"/>
      <c r="PHS13" s="83"/>
      <c r="PHT13" s="83"/>
      <c r="PHU13" s="83"/>
      <c r="PHV13" s="83"/>
      <c r="PHW13" s="83"/>
      <c r="PHX13" s="83"/>
      <c r="PHY13" s="83"/>
      <c r="PHZ13" s="83"/>
      <c r="PIA13" s="83"/>
      <c r="PIB13" s="83"/>
      <c r="PIC13" s="83"/>
      <c r="PID13" s="83"/>
      <c r="PIE13" s="83"/>
      <c r="PIF13" s="83"/>
      <c r="PIG13" s="83"/>
      <c r="PIH13" s="83"/>
      <c r="PII13" s="83"/>
      <c r="PIJ13" s="83"/>
      <c r="PIK13" s="83"/>
      <c r="PIL13" s="83"/>
      <c r="PIM13" s="83"/>
      <c r="PIN13" s="83"/>
      <c r="PIO13" s="83"/>
      <c r="PIP13" s="83"/>
      <c r="PIQ13" s="83"/>
      <c r="PIR13" s="83"/>
      <c r="PIS13" s="83"/>
      <c r="PIT13" s="83"/>
      <c r="PIU13" s="83"/>
      <c r="PIV13" s="83"/>
      <c r="PIW13" s="83"/>
      <c r="PIX13" s="83"/>
      <c r="PIY13" s="83"/>
      <c r="PIZ13" s="83"/>
      <c r="PJA13" s="83"/>
      <c r="PJB13" s="83"/>
      <c r="PJC13" s="83"/>
      <c r="PJD13" s="83"/>
      <c r="PJE13" s="83"/>
      <c r="PJF13" s="83"/>
      <c r="PJG13" s="83"/>
      <c r="PJH13" s="83"/>
      <c r="PJI13" s="83"/>
      <c r="PJJ13" s="83"/>
      <c r="PJK13" s="83"/>
      <c r="PJL13" s="83"/>
      <c r="PJM13" s="83"/>
      <c r="PJN13" s="83"/>
      <c r="PJO13" s="83"/>
      <c r="PJP13" s="83"/>
      <c r="PJQ13" s="83"/>
      <c r="PJR13" s="83"/>
      <c r="PJS13" s="83"/>
      <c r="PJT13" s="83"/>
      <c r="PJU13" s="83"/>
      <c r="PJV13" s="83"/>
      <c r="PJW13" s="83"/>
      <c r="PJX13" s="83"/>
      <c r="PJY13" s="83"/>
      <c r="PJZ13" s="83"/>
      <c r="PKA13" s="83"/>
      <c r="PKB13" s="83"/>
      <c r="PKC13" s="83"/>
      <c r="PKD13" s="83"/>
      <c r="PKE13" s="83"/>
      <c r="PKF13" s="83"/>
      <c r="PKG13" s="83"/>
      <c r="PKH13" s="83"/>
      <c r="PKI13" s="83"/>
      <c r="PKJ13" s="83"/>
      <c r="PKK13" s="83"/>
      <c r="PKL13" s="83"/>
      <c r="PKM13" s="83"/>
      <c r="PKN13" s="83"/>
      <c r="PKO13" s="83"/>
      <c r="PKP13" s="83"/>
      <c r="PKQ13" s="83"/>
      <c r="PKR13" s="83"/>
      <c r="PKS13" s="83"/>
      <c r="PKT13" s="83"/>
      <c r="PKU13" s="83"/>
      <c r="PKV13" s="83"/>
      <c r="PKW13" s="83"/>
      <c r="PKX13" s="83"/>
      <c r="PKY13" s="83"/>
      <c r="PKZ13" s="83"/>
      <c r="PLA13" s="83"/>
      <c r="PLB13" s="83"/>
      <c r="PLC13" s="83"/>
      <c r="PLD13" s="83"/>
      <c r="PLE13" s="83"/>
      <c r="PLF13" s="83"/>
      <c r="PLG13" s="83"/>
      <c r="PLH13" s="83"/>
      <c r="PLI13" s="83"/>
      <c r="PLJ13" s="83"/>
      <c r="PLK13" s="83"/>
      <c r="PLL13" s="83"/>
      <c r="PLM13" s="83"/>
      <c r="PLN13" s="83"/>
      <c r="PLO13" s="83"/>
      <c r="PLP13" s="83"/>
      <c r="PLQ13" s="83"/>
      <c r="PLR13" s="83"/>
      <c r="PLS13" s="83"/>
      <c r="PLT13" s="83"/>
      <c r="PLU13" s="83"/>
      <c r="PLV13" s="83"/>
      <c r="PLW13" s="83"/>
      <c r="PLX13" s="83"/>
      <c r="PLY13" s="83"/>
      <c r="PLZ13" s="83"/>
      <c r="PMA13" s="83"/>
      <c r="PMB13" s="83"/>
      <c r="PMC13" s="83"/>
      <c r="PMD13" s="83"/>
      <c r="PME13" s="83"/>
      <c r="PMF13" s="83"/>
      <c r="PMG13" s="83"/>
      <c r="PMH13" s="83"/>
      <c r="PMI13" s="83"/>
      <c r="PMJ13" s="83"/>
      <c r="PMK13" s="83"/>
      <c r="PML13" s="83"/>
      <c r="PMM13" s="83"/>
      <c r="PMN13" s="83"/>
      <c r="PMO13" s="83"/>
      <c r="PMP13" s="83"/>
      <c r="PMQ13" s="83"/>
      <c r="PMR13" s="83"/>
      <c r="PMS13" s="83"/>
      <c r="PMT13" s="83"/>
      <c r="PMU13" s="83"/>
      <c r="PMV13" s="83"/>
      <c r="PMW13" s="83"/>
      <c r="PMX13" s="83"/>
      <c r="PMY13" s="83"/>
      <c r="PMZ13" s="83"/>
      <c r="PNA13" s="83"/>
      <c r="PNB13" s="83"/>
      <c r="PNC13" s="83"/>
      <c r="PND13" s="83"/>
      <c r="PNE13" s="83"/>
      <c r="PNF13" s="83"/>
      <c r="PNG13" s="83"/>
      <c r="PNH13" s="83"/>
      <c r="PNI13" s="83"/>
      <c r="PNJ13" s="83"/>
      <c r="PNK13" s="83"/>
      <c r="PNL13" s="83"/>
      <c r="PNM13" s="83"/>
      <c r="PNN13" s="83"/>
      <c r="PNO13" s="83"/>
      <c r="PNP13" s="83"/>
      <c r="PNQ13" s="83"/>
      <c r="PNR13" s="83"/>
      <c r="PNS13" s="83"/>
      <c r="PNT13" s="83"/>
      <c r="PNU13" s="83"/>
      <c r="PNV13" s="83"/>
      <c r="PNW13" s="83"/>
      <c r="PNX13" s="83"/>
      <c r="PNY13" s="83"/>
      <c r="PNZ13" s="83"/>
      <c r="POA13" s="83"/>
      <c r="POB13" s="83"/>
      <c r="POC13" s="83"/>
      <c r="POD13" s="83"/>
      <c r="POE13" s="83"/>
      <c r="POF13" s="83"/>
      <c r="POG13" s="83"/>
      <c r="POH13" s="83"/>
      <c r="POI13" s="83"/>
      <c r="POJ13" s="83"/>
      <c r="POK13" s="83"/>
      <c r="POL13" s="83"/>
      <c r="POM13" s="83"/>
      <c r="PON13" s="83"/>
      <c r="POO13" s="83"/>
      <c r="POP13" s="83"/>
      <c r="POQ13" s="83"/>
      <c r="POR13" s="83"/>
      <c r="POS13" s="83"/>
      <c r="POT13" s="83"/>
      <c r="POU13" s="83"/>
      <c r="POV13" s="83"/>
      <c r="POW13" s="83"/>
      <c r="POX13" s="83"/>
      <c r="POY13" s="83"/>
      <c r="POZ13" s="83"/>
      <c r="PPA13" s="83"/>
      <c r="PPB13" s="83"/>
      <c r="PPC13" s="83"/>
      <c r="PPD13" s="83"/>
      <c r="PPE13" s="83"/>
      <c r="PPF13" s="83"/>
      <c r="PPG13" s="83"/>
      <c r="PPH13" s="83"/>
      <c r="PPI13" s="83"/>
      <c r="PPJ13" s="83"/>
      <c r="PPK13" s="83"/>
      <c r="PPL13" s="83"/>
      <c r="PPM13" s="83"/>
      <c r="PPN13" s="83"/>
      <c r="PPO13" s="83"/>
      <c r="PPP13" s="83"/>
      <c r="PPQ13" s="83"/>
      <c r="PPR13" s="83"/>
      <c r="PPS13" s="83"/>
      <c r="PPT13" s="83"/>
      <c r="PPU13" s="83"/>
      <c r="PPV13" s="83"/>
      <c r="PPW13" s="83"/>
      <c r="PPX13" s="83"/>
      <c r="PPY13" s="83"/>
      <c r="PPZ13" s="83"/>
      <c r="PQA13" s="83"/>
      <c r="PQB13" s="83"/>
      <c r="PQC13" s="83"/>
      <c r="PQD13" s="83"/>
      <c r="PQE13" s="83"/>
      <c r="PQF13" s="83"/>
      <c r="PQG13" s="83"/>
      <c r="PQH13" s="83"/>
      <c r="PQI13" s="83"/>
      <c r="PQJ13" s="83"/>
      <c r="PQK13" s="83"/>
      <c r="PQL13" s="83"/>
      <c r="PQM13" s="83"/>
      <c r="PQN13" s="83"/>
      <c r="PQO13" s="83"/>
      <c r="PQP13" s="83"/>
      <c r="PQQ13" s="83"/>
      <c r="PQR13" s="83"/>
      <c r="PQS13" s="83"/>
      <c r="PQT13" s="83"/>
      <c r="PQU13" s="83"/>
      <c r="PQV13" s="83"/>
      <c r="PQW13" s="83"/>
      <c r="PQX13" s="83"/>
      <c r="PQY13" s="83"/>
      <c r="PQZ13" s="83"/>
      <c r="PRA13" s="83"/>
      <c r="PRB13" s="83"/>
      <c r="PRC13" s="83"/>
      <c r="PRD13" s="83"/>
      <c r="PRE13" s="83"/>
      <c r="PRF13" s="83"/>
      <c r="PRG13" s="83"/>
      <c r="PRH13" s="83"/>
      <c r="PRI13" s="83"/>
      <c r="PRJ13" s="83"/>
      <c r="PRK13" s="83"/>
      <c r="PRL13" s="83"/>
      <c r="PRM13" s="83"/>
      <c r="PRN13" s="83"/>
      <c r="PRO13" s="83"/>
      <c r="PRP13" s="83"/>
      <c r="PRQ13" s="83"/>
      <c r="PRR13" s="83"/>
      <c r="PRS13" s="83"/>
      <c r="PRT13" s="83"/>
      <c r="PRU13" s="83"/>
      <c r="PRV13" s="83"/>
      <c r="PRW13" s="83"/>
      <c r="PRX13" s="83"/>
      <c r="PRY13" s="83"/>
      <c r="PRZ13" s="83"/>
      <c r="PSA13" s="83"/>
      <c r="PSB13" s="83"/>
      <c r="PSC13" s="83"/>
      <c r="PSD13" s="83"/>
      <c r="PSE13" s="83"/>
      <c r="PSF13" s="83"/>
      <c r="PSG13" s="83"/>
      <c r="PSH13" s="83"/>
      <c r="PSI13" s="83"/>
      <c r="PSJ13" s="83"/>
      <c r="PSK13" s="83"/>
      <c r="PSL13" s="83"/>
      <c r="PSM13" s="83"/>
      <c r="PSN13" s="83"/>
      <c r="PSO13" s="83"/>
      <c r="PSP13" s="83"/>
      <c r="PSQ13" s="83"/>
      <c r="PSR13" s="83"/>
      <c r="PSS13" s="83"/>
      <c r="PST13" s="83"/>
      <c r="PSU13" s="83"/>
      <c r="PSV13" s="83"/>
      <c r="PSW13" s="83"/>
      <c r="PSX13" s="83"/>
      <c r="PSY13" s="83"/>
      <c r="PSZ13" s="83"/>
      <c r="PTA13" s="83"/>
      <c r="PTB13" s="83"/>
      <c r="PTC13" s="83"/>
      <c r="PTD13" s="83"/>
      <c r="PTE13" s="83"/>
      <c r="PTF13" s="83"/>
      <c r="PTG13" s="83"/>
      <c r="PTH13" s="83"/>
      <c r="PTI13" s="83"/>
      <c r="PTJ13" s="83"/>
      <c r="PTK13" s="83"/>
      <c r="PTL13" s="83"/>
      <c r="PTM13" s="83"/>
      <c r="PTN13" s="83"/>
      <c r="PTO13" s="83"/>
      <c r="PTP13" s="83"/>
      <c r="PTQ13" s="83"/>
      <c r="PTR13" s="83"/>
      <c r="PTS13" s="83"/>
      <c r="PTT13" s="83"/>
      <c r="PTU13" s="83"/>
      <c r="PTV13" s="83"/>
      <c r="PTW13" s="83"/>
      <c r="PTX13" s="83"/>
      <c r="PTY13" s="83"/>
      <c r="PTZ13" s="83"/>
      <c r="PUA13" s="83"/>
      <c r="PUB13" s="83"/>
      <c r="PUC13" s="83"/>
      <c r="PUD13" s="83"/>
      <c r="PUE13" s="83"/>
      <c r="PUF13" s="83"/>
      <c r="PUG13" s="83"/>
      <c r="PUH13" s="83"/>
      <c r="PUI13" s="83"/>
      <c r="PUJ13" s="83"/>
      <c r="PUK13" s="83"/>
      <c r="PUL13" s="83"/>
      <c r="PUM13" s="83"/>
      <c r="PUN13" s="83"/>
      <c r="PUO13" s="83"/>
      <c r="PUP13" s="83"/>
      <c r="PUQ13" s="83"/>
      <c r="PUR13" s="83"/>
      <c r="PUS13" s="83"/>
      <c r="PUT13" s="83"/>
      <c r="PUU13" s="83"/>
      <c r="PUV13" s="83"/>
      <c r="PUW13" s="83"/>
      <c r="PUX13" s="83"/>
      <c r="PUY13" s="83"/>
      <c r="PUZ13" s="83"/>
      <c r="PVA13" s="83"/>
      <c r="PVB13" s="83"/>
      <c r="PVC13" s="83"/>
      <c r="PVD13" s="83"/>
      <c r="PVE13" s="83"/>
      <c r="PVF13" s="83"/>
      <c r="PVG13" s="83"/>
      <c r="PVH13" s="83"/>
      <c r="PVI13" s="83"/>
      <c r="PVJ13" s="83"/>
      <c r="PVK13" s="83"/>
      <c r="PVL13" s="83"/>
      <c r="PVM13" s="83"/>
      <c r="PVN13" s="83"/>
      <c r="PVO13" s="83"/>
      <c r="PVP13" s="83"/>
      <c r="PVQ13" s="83"/>
      <c r="PVR13" s="83"/>
      <c r="PVS13" s="83"/>
      <c r="PVT13" s="83"/>
      <c r="PVU13" s="83"/>
      <c r="PVV13" s="83"/>
      <c r="PVW13" s="83"/>
      <c r="PVX13" s="83"/>
      <c r="PVY13" s="83"/>
      <c r="PVZ13" s="83"/>
      <c r="PWA13" s="83"/>
      <c r="PWB13" s="83"/>
      <c r="PWC13" s="83"/>
      <c r="PWD13" s="83"/>
      <c r="PWE13" s="83"/>
      <c r="PWF13" s="83"/>
      <c r="PWG13" s="83"/>
      <c r="PWH13" s="83"/>
      <c r="PWI13" s="83"/>
      <c r="PWJ13" s="83"/>
      <c r="PWK13" s="83"/>
      <c r="PWL13" s="83"/>
      <c r="PWM13" s="83"/>
      <c r="PWN13" s="83"/>
      <c r="PWO13" s="83"/>
      <c r="PWP13" s="83"/>
      <c r="PWQ13" s="83"/>
      <c r="PWR13" s="83"/>
      <c r="PWS13" s="83"/>
      <c r="PWT13" s="83"/>
      <c r="PWU13" s="83"/>
      <c r="PWV13" s="83"/>
      <c r="PWW13" s="83"/>
      <c r="PWX13" s="83"/>
      <c r="PWY13" s="83"/>
      <c r="PWZ13" s="83"/>
      <c r="PXA13" s="83"/>
      <c r="PXB13" s="83"/>
      <c r="PXC13" s="83"/>
      <c r="PXD13" s="83"/>
      <c r="PXE13" s="83"/>
      <c r="PXF13" s="83"/>
      <c r="PXG13" s="83"/>
      <c r="PXH13" s="83"/>
      <c r="PXI13" s="83"/>
      <c r="PXJ13" s="83"/>
      <c r="PXK13" s="83"/>
      <c r="PXL13" s="83"/>
      <c r="PXM13" s="83"/>
      <c r="PXN13" s="83"/>
      <c r="PXO13" s="83"/>
      <c r="PXP13" s="83"/>
      <c r="PXQ13" s="83"/>
      <c r="PXR13" s="83"/>
      <c r="PXS13" s="83"/>
      <c r="PXT13" s="83"/>
      <c r="PXU13" s="83"/>
      <c r="PXV13" s="83"/>
      <c r="PXW13" s="83"/>
      <c r="PXX13" s="83"/>
      <c r="PXY13" s="83"/>
      <c r="PXZ13" s="83"/>
      <c r="PYA13" s="83"/>
      <c r="PYB13" s="83"/>
      <c r="PYC13" s="83"/>
      <c r="PYD13" s="83"/>
      <c r="PYE13" s="83"/>
      <c r="PYF13" s="83"/>
      <c r="PYG13" s="83"/>
      <c r="PYH13" s="83"/>
      <c r="PYI13" s="83"/>
      <c r="PYJ13" s="83"/>
      <c r="PYK13" s="83"/>
      <c r="PYL13" s="83"/>
      <c r="PYM13" s="83"/>
      <c r="PYN13" s="83"/>
      <c r="PYO13" s="83"/>
      <c r="PYP13" s="83"/>
      <c r="PYQ13" s="83"/>
      <c r="PYR13" s="83"/>
      <c r="PYS13" s="83"/>
      <c r="PYT13" s="83"/>
      <c r="PYU13" s="83"/>
      <c r="PYV13" s="83"/>
      <c r="PYW13" s="83"/>
      <c r="PYX13" s="83"/>
      <c r="PYY13" s="83"/>
      <c r="PYZ13" s="83"/>
      <c r="PZA13" s="83"/>
      <c r="PZB13" s="83"/>
      <c r="PZC13" s="83"/>
      <c r="PZD13" s="83"/>
      <c r="PZE13" s="83"/>
      <c r="PZF13" s="83"/>
      <c r="PZG13" s="83"/>
      <c r="PZH13" s="83"/>
      <c r="PZI13" s="83"/>
      <c r="PZJ13" s="83"/>
      <c r="PZK13" s="83"/>
      <c r="PZL13" s="83"/>
      <c r="PZM13" s="83"/>
      <c r="PZN13" s="83"/>
      <c r="PZO13" s="83"/>
      <c r="PZP13" s="83"/>
      <c r="PZQ13" s="83"/>
      <c r="PZR13" s="83"/>
      <c r="PZS13" s="83"/>
      <c r="PZT13" s="83"/>
      <c r="PZU13" s="83"/>
      <c r="PZV13" s="83"/>
      <c r="PZW13" s="83"/>
      <c r="PZX13" s="83"/>
      <c r="PZY13" s="83"/>
      <c r="PZZ13" s="83"/>
      <c r="QAA13" s="83"/>
      <c r="QAB13" s="83"/>
      <c r="QAC13" s="83"/>
      <c r="QAD13" s="83"/>
      <c r="QAE13" s="83"/>
      <c r="QAF13" s="83"/>
      <c r="QAG13" s="83"/>
      <c r="QAH13" s="83"/>
      <c r="QAI13" s="83"/>
      <c r="QAJ13" s="83"/>
      <c r="QAK13" s="83"/>
      <c r="QAL13" s="83"/>
      <c r="QAM13" s="83"/>
      <c r="QAN13" s="83"/>
      <c r="QAO13" s="83"/>
      <c r="QAP13" s="83"/>
      <c r="QAQ13" s="83"/>
      <c r="QAR13" s="83"/>
      <c r="QAS13" s="83"/>
      <c r="QAT13" s="83"/>
      <c r="QAU13" s="83"/>
      <c r="QAV13" s="83"/>
      <c r="QAW13" s="83"/>
      <c r="QAX13" s="83"/>
      <c r="QAY13" s="83"/>
      <c r="QAZ13" s="83"/>
      <c r="QBA13" s="83"/>
      <c r="QBB13" s="83"/>
      <c r="QBC13" s="83"/>
      <c r="QBD13" s="83"/>
      <c r="QBE13" s="83"/>
      <c r="QBF13" s="83"/>
      <c r="QBG13" s="83"/>
      <c r="QBH13" s="83"/>
      <c r="QBI13" s="83"/>
      <c r="QBJ13" s="83"/>
      <c r="QBK13" s="83"/>
      <c r="QBL13" s="83"/>
      <c r="QBM13" s="83"/>
      <c r="QBN13" s="83"/>
      <c r="QBO13" s="83"/>
      <c r="QBP13" s="83"/>
      <c r="QBQ13" s="83"/>
      <c r="QBR13" s="83"/>
      <c r="QBS13" s="83"/>
      <c r="QBT13" s="83"/>
      <c r="QBU13" s="83"/>
      <c r="QBV13" s="83"/>
      <c r="QBW13" s="83"/>
      <c r="QBX13" s="83"/>
      <c r="QBY13" s="83"/>
      <c r="QBZ13" s="83"/>
      <c r="QCA13" s="83"/>
      <c r="QCB13" s="83"/>
      <c r="QCC13" s="83"/>
      <c r="QCD13" s="83"/>
      <c r="QCE13" s="83"/>
      <c r="QCF13" s="83"/>
      <c r="QCG13" s="83"/>
      <c r="QCH13" s="83"/>
      <c r="QCI13" s="83"/>
      <c r="QCJ13" s="83"/>
      <c r="QCK13" s="83"/>
      <c r="QCL13" s="83"/>
      <c r="QCM13" s="83"/>
      <c r="QCN13" s="83"/>
      <c r="QCO13" s="83"/>
      <c r="QCP13" s="83"/>
      <c r="QCQ13" s="83"/>
      <c r="QCR13" s="83"/>
      <c r="QCS13" s="83"/>
      <c r="QCT13" s="83"/>
      <c r="QCU13" s="83"/>
      <c r="QCV13" s="83"/>
      <c r="QCW13" s="83"/>
      <c r="QCX13" s="83"/>
      <c r="QCY13" s="83"/>
      <c r="QCZ13" s="83"/>
      <c r="QDA13" s="83"/>
      <c r="QDB13" s="83"/>
      <c r="QDC13" s="83"/>
      <c r="QDD13" s="83"/>
      <c r="QDE13" s="83"/>
      <c r="QDF13" s="83"/>
      <c r="QDG13" s="83"/>
      <c r="QDH13" s="83"/>
      <c r="QDI13" s="83"/>
      <c r="QDJ13" s="83"/>
      <c r="QDK13" s="83"/>
      <c r="QDL13" s="83"/>
      <c r="QDM13" s="83"/>
      <c r="QDN13" s="83"/>
      <c r="QDO13" s="83"/>
      <c r="QDP13" s="83"/>
      <c r="QDQ13" s="83"/>
      <c r="QDR13" s="83"/>
      <c r="QDS13" s="83"/>
      <c r="QDT13" s="83"/>
      <c r="QDU13" s="83"/>
      <c r="QDV13" s="83"/>
      <c r="QDW13" s="83"/>
      <c r="QDX13" s="83"/>
      <c r="QDY13" s="83"/>
      <c r="QDZ13" s="83"/>
      <c r="QEA13" s="83"/>
      <c r="QEB13" s="83"/>
      <c r="QEC13" s="83"/>
      <c r="QED13" s="83"/>
      <c r="QEE13" s="83"/>
      <c r="QEF13" s="83"/>
      <c r="QEG13" s="83"/>
      <c r="QEH13" s="83"/>
      <c r="QEI13" s="83"/>
      <c r="QEJ13" s="83"/>
      <c r="QEK13" s="83"/>
      <c r="QEL13" s="83"/>
      <c r="QEM13" s="83"/>
      <c r="QEN13" s="83"/>
      <c r="QEO13" s="83"/>
      <c r="QEP13" s="83"/>
      <c r="QEQ13" s="83"/>
      <c r="QER13" s="83"/>
      <c r="QES13" s="83"/>
      <c r="QET13" s="83"/>
      <c r="QEU13" s="83"/>
      <c r="QEV13" s="83"/>
      <c r="QEW13" s="83"/>
      <c r="QEX13" s="83"/>
      <c r="QEY13" s="83"/>
      <c r="QEZ13" s="83"/>
      <c r="QFA13" s="83"/>
      <c r="QFB13" s="83"/>
      <c r="QFC13" s="83"/>
      <c r="QFD13" s="83"/>
      <c r="QFE13" s="83"/>
      <c r="QFF13" s="83"/>
      <c r="QFG13" s="83"/>
      <c r="QFH13" s="83"/>
      <c r="QFI13" s="83"/>
      <c r="QFJ13" s="83"/>
      <c r="QFK13" s="83"/>
      <c r="QFL13" s="83"/>
      <c r="QFM13" s="83"/>
      <c r="QFN13" s="83"/>
      <c r="QFO13" s="83"/>
      <c r="QFP13" s="83"/>
      <c r="QFQ13" s="83"/>
      <c r="QFR13" s="83"/>
      <c r="QFS13" s="83"/>
      <c r="QFT13" s="83"/>
      <c r="QFU13" s="83"/>
      <c r="QFV13" s="83"/>
      <c r="QFW13" s="83"/>
      <c r="QFX13" s="83"/>
      <c r="QFY13" s="83"/>
      <c r="QFZ13" s="83"/>
      <c r="QGA13" s="83"/>
      <c r="QGB13" s="83"/>
      <c r="QGC13" s="83"/>
      <c r="QGD13" s="83"/>
      <c r="QGE13" s="83"/>
      <c r="QGF13" s="83"/>
      <c r="QGG13" s="83"/>
      <c r="QGH13" s="83"/>
      <c r="QGI13" s="83"/>
      <c r="QGJ13" s="83"/>
      <c r="QGK13" s="83"/>
      <c r="QGL13" s="83"/>
      <c r="QGM13" s="83"/>
      <c r="QGN13" s="83"/>
      <c r="QGO13" s="83"/>
      <c r="QGP13" s="83"/>
      <c r="QGQ13" s="83"/>
      <c r="QGR13" s="83"/>
      <c r="QGS13" s="83"/>
      <c r="QGT13" s="83"/>
      <c r="QGU13" s="83"/>
      <c r="QGV13" s="83"/>
      <c r="QGW13" s="83"/>
      <c r="QGX13" s="83"/>
      <c r="QGY13" s="83"/>
      <c r="QGZ13" s="83"/>
      <c r="QHA13" s="83"/>
      <c r="QHB13" s="83"/>
      <c r="QHC13" s="83"/>
      <c r="QHD13" s="83"/>
      <c r="QHE13" s="83"/>
      <c r="QHF13" s="83"/>
      <c r="QHG13" s="83"/>
      <c r="QHH13" s="83"/>
      <c r="QHI13" s="83"/>
      <c r="QHJ13" s="83"/>
      <c r="QHK13" s="83"/>
      <c r="QHL13" s="83"/>
      <c r="QHM13" s="83"/>
      <c r="QHN13" s="83"/>
      <c r="QHO13" s="83"/>
      <c r="QHP13" s="83"/>
      <c r="QHQ13" s="83"/>
      <c r="QHR13" s="83"/>
      <c r="QHS13" s="83"/>
      <c r="QHT13" s="83"/>
      <c r="QHU13" s="83"/>
      <c r="QHV13" s="83"/>
      <c r="QHW13" s="83"/>
      <c r="QHX13" s="83"/>
      <c r="QHY13" s="83"/>
      <c r="QHZ13" s="83"/>
      <c r="QIA13" s="83"/>
      <c r="QIB13" s="83"/>
      <c r="QIC13" s="83"/>
      <c r="QID13" s="83"/>
      <c r="QIE13" s="83"/>
      <c r="QIF13" s="83"/>
      <c r="QIG13" s="83"/>
      <c r="QIH13" s="83"/>
      <c r="QII13" s="83"/>
      <c r="QIJ13" s="83"/>
      <c r="QIK13" s="83"/>
      <c r="QIL13" s="83"/>
      <c r="QIM13" s="83"/>
      <c r="QIN13" s="83"/>
      <c r="QIO13" s="83"/>
      <c r="QIP13" s="83"/>
      <c r="QIQ13" s="83"/>
      <c r="QIR13" s="83"/>
      <c r="QIS13" s="83"/>
      <c r="QIT13" s="83"/>
      <c r="QIU13" s="83"/>
      <c r="QIV13" s="83"/>
      <c r="QIW13" s="83"/>
      <c r="QIX13" s="83"/>
      <c r="QIY13" s="83"/>
      <c r="QIZ13" s="83"/>
      <c r="QJA13" s="83"/>
      <c r="QJB13" s="83"/>
      <c r="QJC13" s="83"/>
      <c r="QJD13" s="83"/>
      <c r="QJE13" s="83"/>
      <c r="QJF13" s="83"/>
      <c r="QJG13" s="83"/>
      <c r="QJH13" s="83"/>
      <c r="QJI13" s="83"/>
      <c r="QJJ13" s="83"/>
      <c r="QJK13" s="83"/>
      <c r="QJL13" s="83"/>
      <c r="QJM13" s="83"/>
      <c r="QJN13" s="83"/>
      <c r="QJO13" s="83"/>
      <c r="QJP13" s="83"/>
      <c r="QJQ13" s="83"/>
      <c r="QJR13" s="83"/>
      <c r="QJS13" s="83"/>
      <c r="QJT13" s="83"/>
      <c r="QJU13" s="83"/>
      <c r="QJV13" s="83"/>
      <c r="QJW13" s="83"/>
      <c r="QJX13" s="83"/>
      <c r="QJY13" s="83"/>
      <c r="QJZ13" s="83"/>
      <c r="QKA13" s="83"/>
      <c r="QKB13" s="83"/>
      <c r="QKC13" s="83"/>
      <c r="QKD13" s="83"/>
      <c r="QKE13" s="83"/>
      <c r="QKF13" s="83"/>
      <c r="QKG13" s="83"/>
      <c r="QKH13" s="83"/>
      <c r="QKI13" s="83"/>
      <c r="QKJ13" s="83"/>
      <c r="QKK13" s="83"/>
      <c r="QKL13" s="83"/>
      <c r="QKM13" s="83"/>
      <c r="QKN13" s="83"/>
      <c r="QKO13" s="83"/>
      <c r="QKP13" s="83"/>
      <c r="QKQ13" s="83"/>
      <c r="QKR13" s="83"/>
      <c r="QKS13" s="83"/>
      <c r="QKT13" s="83"/>
      <c r="QKU13" s="83"/>
      <c r="QKV13" s="83"/>
      <c r="QKW13" s="83"/>
      <c r="QKX13" s="83"/>
      <c r="QKY13" s="83"/>
      <c r="QKZ13" s="83"/>
      <c r="QLA13" s="83"/>
      <c r="QLB13" s="83"/>
      <c r="QLC13" s="83"/>
      <c r="QLD13" s="83"/>
      <c r="QLE13" s="83"/>
      <c r="QLF13" s="83"/>
      <c r="QLG13" s="83"/>
      <c r="QLH13" s="83"/>
      <c r="QLI13" s="83"/>
      <c r="QLJ13" s="83"/>
      <c r="QLK13" s="83"/>
      <c r="QLL13" s="83"/>
      <c r="QLM13" s="83"/>
      <c r="QLN13" s="83"/>
      <c r="QLO13" s="83"/>
      <c r="QLP13" s="83"/>
      <c r="QLQ13" s="83"/>
      <c r="QLR13" s="83"/>
      <c r="QLS13" s="83"/>
      <c r="QLT13" s="83"/>
      <c r="QLU13" s="83"/>
      <c r="QLV13" s="83"/>
      <c r="QLW13" s="83"/>
      <c r="QLX13" s="83"/>
      <c r="QLY13" s="83"/>
      <c r="QLZ13" s="83"/>
      <c r="QMA13" s="83"/>
      <c r="QMB13" s="83"/>
      <c r="QMC13" s="83"/>
      <c r="QMD13" s="83"/>
      <c r="QME13" s="83"/>
      <c r="QMF13" s="83"/>
      <c r="QMG13" s="83"/>
      <c r="QMH13" s="83"/>
      <c r="QMI13" s="83"/>
      <c r="QMJ13" s="83"/>
      <c r="QMK13" s="83"/>
      <c r="QML13" s="83"/>
      <c r="QMM13" s="83"/>
      <c r="QMN13" s="83"/>
      <c r="QMO13" s="83"/>
      <c r="QMP13" s="83"/>
      <c r="QMQ13" s="83"/>
      <c r="QMR13" s="83"/>
      <c r="QMS13" s="83"/>
      <c r="QMT13" s="83"/>
      <c r="QMU13" s="83"/>
      <c r="QMV13" s="83"/>
      <c r="QMW13" s="83"/>
      <c r="QMX13" s="83"/>
      <c r="QMY13" s="83"/>
      <c r="QMZ13" s="83"/>
      <c r="QNA13" s="83"/>
      <c r="QNB13" s="83"/>
      <c r="QNC13" s="83"/>
      <c r="QND13" s="83"/>
      <c r="QNE13" s="83"/>
      <c r="QNF13" s="83"/>
      <c r="QNG13" s="83"/>
      <c r="QNH13" s="83"/>
      <c r="QNI13" s="83"/>
      <c r="QNJ13" s="83"/>
      <c r="QNK13" s="83"/>
      <c r="QNL13" s="83"/>
      <c r="QNM13" s="83"/>
      <c r="QNN13" s="83"/>
      <c r="QNO13" s="83"/>
      <c r="QNP13" s="83"/>
      <c r="QNQ13" s="83"/>
      <c r="QNR13" s="83"/>
      <c r="QNS13" s="83"/>
      <c r="QNT13" s="83"/>
      <c r="QNU13" s="83"/>
      <c r="QNV13" s="83"/>
      <c r="QNW13" s="83"/>
      <c r="QNX13" s="83"/>
      <c r="QNY13" s="83"/>
      <c r="QNZ13" s="83"/>
      <c r="QOA13" s="83"/>
      <c r="QOB13" s="83"/>
      <c r="QOC13" s="83"/>
      <c r="QOD13" s="83"/>
      <c r="QOE13" s="83"/>
      <c r="QOF13" s="83"/>
      <c r="QOG13" s="83"/>
      <c r="QOH13" s="83"/>
      <c r="QOI13" s="83"/>
      <c r="QOJ13" s="83"/>
      <c r="QOK13" s="83"/>
      <c r="QOL13" s="83"/>
      <c r="QOM13" s="83"/>
      <c r="QON13" s="83"/>
      <c r="QOO13" s="83"/>
      <c r="QOP13" s="83"/>
      <c r="QOQ13" s="83"/>
      <c r="QOR13" s="83"/>
      <c r="QOS13" s="83"/>
      <c r="QOT13" s="83"/>
      <c r="QOU13" s="83"/>
      <c r="QOV13" s="83"/>
      <c r="QOW13" s="83"/>
      <c r="QOX13" s="83"/>
      <c r="QOY13" s="83"/>
      <c r="QOZ13" s="83"/>
      <c r="QPA13" s="83"/>
      <c r="QPB13" s="83"/>
      <c r="QPC13" s="83"/>
      <c r="QPD13" s="83"/>
      <c r="QPE13" s="83"/>
      <c r="QPF13" s="83"/>
      <c r="QPG13" s="83"/>
      <c r="QPH13" s="83"/>
      <c r="QPI13" s="83"/>
      <c r="QPJ13" s="83"/>
      <c r="QPK13" s="83"/>
      <c r="QPL13" s="83"/>
      <c r="QPM13" s="83"/>
      <c r="QPN13" s="83"/>
      <c r="QPO13" s="83"/>
      <c r="QPP13" s="83"/>
      <c r="QPQ13" s="83"/>
      <c r="QPR13" s="83"/>
      <c r="QPS13" s="83"/>
      <c r="QPT13" s="83"/>
      <c r="QPU13" s="83"/>
      <c r="QPV13" s="83"/>
      <c r="QPW13" s="83"/>
      <c r="QPX13" s="83"/>
      <c r="QPY13" s="83"/>
      <c r="QPZ13" s="83"/>
      <c r="QQA13" s="83"/>
      <c r="QQB13" s="83"/>
      <c r="QQC13" s="83"/>
      <c r="QQD13" s="83"/>
      <c r="QQE13" s="83"/>
      <c r="QQF13" s="83"/>
      <c r="QQG13" s="83"/>
      <c r="QQH13" s="83"/>
      <c r="QQI13" s="83"/>
      <c r="QQJ13" s="83"/>
      <c r="QQK13" s="83"/>
      <c r="QQL13" s="83"/>
      <c r="QQM13" s="83"/>
      <c r="QQN13" s="83"/>
      <c r="QQO13" s="83"/>
      <c r="QQP13" s="83"/>
      <c r="QQQ13" s="83"/>
      <c r="QQR13" s="83"/>
      <c r="QQS13" s="83"/>
      <c r="QQT13" s="83"/>
      <c r="QQU13" s="83"/>
      <c r="QQV13" s="83"/>
      <c r="QQW13" s="83"/>
      <c r="QQX13" s="83"/>
      <c r="QQY13" s="83"/>
      <c r="QQZ13" s="83"/>
      <c r="QRA13" s="83"/>
      <c r="QRB13" s="83"/>
      <c r="QRC13" s="83"/>
      <c r="QRD13" s="83"/>
      <c r="QRE13" s="83"/>
      <c r="QRF13" s="83"/>
      <c r="QRG13" s="83"/>
      <c r="QRH13" s="83"/>
      <c r="QRI13" s="83"/>
      <c r="QRJ13" s="83"/>
      <c r="QRK13" s="83"/>
      <c r="QRL13" s="83"/>
      <c r="QRM13" s="83"/>
      <c r="QRN13" s="83"/>
      <c r="QRO13" s="83"/>
      <c r="QRP13" s="83"/>
      <c r="QRQ13" s="83"/>
      <c r="QRR13" s="83"/>
      <c r="QRS13" s="83"/>
      <c r="QRT13" s="83"/>
      <c r="QRU13" s="83"/>
      <c r="QRV13" s="83"/>
      <c r="QRW13" s="83"/>
      <c r="QRX13" s="83"/>
      <c r="QRY13" s="83"/>
      <c r="QRZ13" s="83"/>
      <c r="QSA13" s="83"/>
      <c r="QSB13" s="83"/>
      <c r="QSC13" s="83"/>
      <c r="QSD13" s="83"/>
      <c r="QSE13" s="83"/>
      <c r="QSF13" s="83"/>
      <c r="QSG13" s="83"/>
      <c r="QSH13" s="83"/>
      <c r="QSI13" s="83"/>
      <c r="QSJ13" s="83"/>
      <c r="QSK13" s="83"/>
      <c r="QSL13" s="83"/>
      <c r="QSM13" s="83"/>
      <c r="QSN13" s="83"/>
      <c r="QSO13" s="83"/>
      <c r="QSP13" s="83"/>
      <c r="QSQ13" s="83"/>
      <c r="QSR13" s="83"/>
      <c r="QSS13" s="83"/>
      <c r="QST13" s="83"/>
      <c r="QSU13" s="83"/>
      <c r="QSV13" s="83"/>
      <c r="QSW13" s="83"/>
      <c r="QSX13" s="83"/>
      <c r="QSY13" s="83"/>
      <c r="QSZ13" s="83"/>
      <c r="QTA13" s="83"/>
      <c r="QTB13" s="83"/>
      <c r="QTC13" s="83"/>
      <c r="QTD13" s="83"/>
      <c r="QTE13" s="83"/>
      <c r="QTF13" s="83"/>
      <c r="QTG13" s="83"/>
      <c r="QTH13" s="83"/>
      <c r="QTI13" s="83"/>
      <c r="QTJ13" s="83"/>
      <c r="QTK13" s="83"/>
      <c r="QTL13" s="83"/>
      <c r="QTM13" s="83"/>
      <c r="QTN13" s="83"/>
      <c r="QTO13" s="83"/>
      <c r="QTP13" s="83"/>
      <c r="QTQ13" s="83"/>
      <c r="QTR13" s="83"/>
      <c r="QTS13" s="83"/>
      <c r="QTT13" s="83"/>
      <c r="QTU13" s="83"/>
      <c r="QTV13" s="83"/>
      <c r="QTW13" s="83"/>
      <c r="QTX13" s="83"/>
      <c r="QTY13" s="83"/>
      <c r="QTZ13" s="83"/>
      <c r="QUA13" s="83"/>
      <c r="QUB13" s="83"/>
      <c r="QUC13" s="83"/>
      <c r="QUD13" s="83"/>
      <c r="QUE13" s="83"/>
      <c r="QUF13" s="83"/>
      <c r="QUG13" s="83"/>
      <c r="QUH13" s="83"/>
      <c r="QUI13" s="83"/>
      <c r="QUJ13" s="83"/>
      <c r="QUK13" s="83"/>
      <c r="QUL13" s="83"/>
      <c r="QUM13" s="83"/>
      <c r="QUN13" s="83"/>
      <c r="QUO13" s="83"/>
      <c r="QUP13" s="83"/>
      <c r="QUQ13" s="83"/>
      <c r="QUR13" s="83"/>
      <c r="QUS13" s="83"/>
      <c r="QUT13" s="83"/>
      <c r="QUU13" s="83"/>
      <c r="QUV13" s="83"/>
      <c r="QUW13" s="83"/>
      <c r="QUX13" s="83"/>
      <c r="QUY13" s="83"/>
      <c r="QUZ13" s="83"/>
      <c r="QVA13" s="83"/>
      <c r="QVB13" s="83"/>
      <c r="QVC13" s="83"/>
      <c r="QVD13" s="83"/>
      <c r="QVE13" s="83"/>
      <c r="QVF13" s="83"/>
      <c r="QVG13" s="83"/>
      <c r="QVH13" s="83"/>
      <c r="QVI13" s="83"/>
      <c r="QVJ13" s="83"/>
      <c r="QVK13" s="83"/>
      <c r="QVL13" s="83"/>
      <c r="QVM13" s="83"/>
      <c r="QVN13" s="83"/>
      <c r="QVO13" s="83"/>
      <c r="QVP13" s="83"/>
      <c r="QVQ13" s="83"/>
      <c r="QVR13" s="83"/>
      <c r="QVS13" s="83"/>
      <c r="QVT13" s="83"/>
      <c r="QVU13" s="83"/>
      <c r="QVV13" s="83"/>
      <c r="QVW13" s="83"/>
      <c r="QVX13" s="83"/>
      <c r="QVY13" s="83"/>
      <c r="QVZ13" s="83"/>
      <c r="QWA13" s="83"/>
      <c r="QWB13" s="83"/>
      <c r="QWC13" s="83"/>
      <c r="QWD13" s="83"/>
      <c r="QWE13" s="83"/>
      <c r="QWF13" s="83"/>
      <c r="QWG13" s="83"/>
      <c r="QWH13" s="83"/>
      <c r="QWI13" s="83"/>
      <c r="QWJ13" s="83"/>
      <c r="QWK13" s="83"/>
      <c r="QWL13" s="83"/>
      <c r="QWM13" s="83"/>
      <c r="QWN13" s="83"/>
      <c r="QWO13" s="83"/>
      <c r="QWP13" s="83"/>
      <c r="QWQ13" s="83"/>
      <c r="QWR13" s="83"/>
      <c r="QWS13" s="83"/>
      <c r="QWT13" s="83"/>
      <c r="QWU13" s="83"/>
      <c r="QWV13" s="83"/>
      <c r="QWW13" s="83"/>
      <c r="QWX13" s="83"/>
      <c r="QWY13" s="83"/>
      <c r="QWZ13" s="83"/>
      <c r="QXA13" s="83"/>
      <c r="QXB13" s="83"/>
      <c r="QXC13" s="83"/>
      <c r="QXD13" s="83"/>
      <c r="QXE13" s="83"/>
      <c r="QXF13" s="83"/>
      <c r="QXG13" s="83"/>
      <c r="QXH13" s="83"/>
      <c r="QXI13" s="83"/>
      <c r="QXJ13" s="83"/>
      <c r="QXK13" s="83"/>
      <c r="QXL13" s="83"/>
      <c r="QXM13" s="83"/>
      <c r="QXN13" s="83"/>
      <c r="QXO13" s="83"/>
      <c r="QXP13" s="83"/>
      <c r="QXQ13" s="83"/>
      <c r="QXR13" s="83"/>
      <c r="QXS13" s="83"/>
      <c r="QXT13" s="83"/>
      <c r="QXU13" s="83"/>
      <c r="QXV13" s="83"/>
      <c r="QXW13" s="83"/>
      <c r="QXX13" s="83"/>
      <c r="QXY13" s="83"/>
      <c r="QXZ13" s="83"/>
      <c r="QYA13" s="83"/>
      <c r="QYB13" s="83"/>
      <c r="QYC13" s="83"/>
      <c r="QYD13" s="83"/>
      <c r="QYE13" s="83"/>
      <c r="QYF13" s="83"/>
      <c r="QYG13" s="83"/>
      <c r="QYH13" s="83"/>
      <c r="QYI13" s="83"/>
      <c r="QYJ13" s="83"/>
      <c r="QYK13" s="83"/>
      <c r="QYL13" s="83"/>
      <c r="QYM13" s="83"/>
      <c r="QYN13" s="83"/>
      <c r="QYO13" s="83"/>
      <c r="QYP13" s="83"/>
      <c r="QYQ13" s="83"/>
      <c r="QYR13" s="83"/>
      <c r="QYS13" s="83"/>
      <c r="QYT13" s="83"/>
      <c r="QYU13" s="83"/>
      <c r="QYV13" s="83"/>
      <c r="QYW13" s="83"/>
      <c r="QYX13" s="83"/>
      <c r="QYY13" s="83"/>
      <c r="QYZ13" s="83"/>
      <c r="QZA13" s="83"/>
      <c r="QZB13" s="83"/>
      <c r="QZC13" s="83"/>
      <c r="QZD13" s="83"/>
      <c r="QZE13" s="83"/>
      <c r="QZF13" s="83"/>
      <c r="QZG13" s="83"/>
      <c r="QZH13" s="83"/>
      <c r="QZI13" s="83"/>
      <c r="QZJ13" s="83"/>
      <c r="QZK13" s="83"/>
      <c r="QZL13" s="83"/>
      <c r="QZM13" s="83"/>
      <c r="QZN13" s="83"/>
      <c r="QZO13" s="83"/>
      <c r="QZP13" s="83"/>
      <c r="QZQ13" s="83"/>
      <c r="QZR13" s="83"/>
      <c r="QZS13" s="83"/>
      <c r="QZT13" s="83"/>
      <c r="QZU13" s="83"/>
      <c r="QZV13" s="83"/>
      <c r="QZW13" s="83"/>
      <c r="QZX13" s="83"/>
      <c r="QZY13" s="83"/>
      <c r="QZZ13" s="83"/>
      <c r="RAA13" s="83"/>
      <c r="RAB13" s="83"/>
      <c r="RAC13" s="83"/>
      <c r="RAD13" s="83"/>
      <c r="RAE13" s="83"/>
      <c r="RAF13" s="83"/>
      <c r="RAG13" s="83"/>
      <c r="RAH13" s="83"/>
      <c r="RAI13" s="83"/>
      <c r="RAJ13" s="83"/>
      <c r="RAK13" s="83"/>
      <c r="RAL13" s="83"/>
      <c r="RAM13" s="83"/>
      <c r="RAN13" s="83"/>
      <c r="RAO13" s="83"/>
      <c r="RAP13" s="83"/>
      <c r="RAQ13" s="83"/>
      <c r="RAR13" s="83"/>
      <c r="RAS13" s="83"/>
      <c r="RAT13" s="83"/>
      <c r="RAU13" s="83"/>
      <c r="RAV13" s="83"/>
      <c r="RAW13" s="83"/>
      <c r="RAX13" s="83"/>
      <c r="RAY13" s="83"/>
      <c r="RAZ13" s="83"/>
      <c r="RBA13" s="83"/>
      <c r="RBB13" s="83"/>
      <c r="RBC13" s="83"/>
      <c r="RBD13" s="83"/>
      <c r="RBE13" s="83"/>
      <c r="RBF13" s="83"/>
      <c r="RBG13" s="83"/>
      <c r="RBH13" s="83"/>
      <c r="RBI13" s="83"/>
      <c r="RBJ13" s="83"/>
      <c r="RBK13" s="83"/>
      <c r="RBL13" s="83"/>
      <c r="RBM13" s="83"/>
      <c r="RBN13" s="83"/>
      <c r="RBO13" s="83"/>
      <c r="RBP13" s="83"/>
      <c r="RBQ13" s="83"/>
      <c r="RBR13" s="83"/>
      <c r="RBS13" s="83"/>
      <c r="RBT13" s="83"/>
      <c r="RBU13" s="83"/>
      <c r="RBV13" s="83"/>
      <c r="RBW13" s="83"/>
      <c r="RBX13" s="83"/>
      <c r="RBY13" s="83"/>
      <c r="RBZ13" s="83"/>
      <c r="RCA13" s="83"/>
      <c r="RCB13" s="83"/>
      <c r="RCC13" s="83"/>
      <c r="RCD13" s="83"/>
      <c r="RCE13" s="83"/>
      <c r="RCF13" s="83"/>
      <c r="RCG13" s="83"/>
      <c r="RCH13" s="83"/>
      <c r="RCI13" s="83"/>
      <c r="RCJ13" s="83"/>
      <c r="RCK13" s="83"/>
      <c r="RCL13" s="83"/>
      <c r="RCM13" s="83"/>
      <c r="RCN13" s="83"/>
      <c r="RCO13" s="83"/>
      <c r="RCP13" s="83"/>
      <c r="RCQ13" s="83"/>
      <c r="RCR13" s="83"/>
      <c r="RCS13" s="83"/>
      <c r="RCT13" s="83"/>
      <c r="RCU13" s="83"/>
      <c r="RCV13" s="83"/>
      <c r="RCW13" s="83"/>
      <c r="RCX13" s="83"/>
      <c r="RCY13" s="83"/>
      <c r="RCZ13" s="83"/>
      <c r="RDA13" s="83"/>
      <c r="RDB13" s="83"/>
      <c r="RDC13" s="83"/>
      <c r="RDD13" s="83"/>
      <c r="RDE13" s="83"/>
      <c r="RDF13" s="83"/>
      <c r="RDG13" s="83"/>
      <c r="RDH13" s="83"/>
      <c r="RDI13" s="83"/>
      <c r="RDJ13" s="83"/>
      <c r="RDK13" s="83"/>
      <c r="RDL13" s="83"/>
      <c r="RDM13" s="83"/>
      <c r="RDN13" s="83"/>
      <c r="RDO13" s="83"/>
      <c r="RDP13" s="83"/>
      <c r="RDQ13" s="83"/>
      <c r="RDR13" s="83"/>
      <c r="RDS13" s="83"/>
      <c r="RDT13" s="83"/>
      <c r="RDU13" s="83"/>
      <c r="RDV13" s="83"/>
      <c r="RDW13" s="83"/>
      <c r="RDX13" s="83"/>
      <c r="RDY13" s="83"/>
      <c r="RDZ13" s="83"/>
      <c r="REA13" s="83"/>
      <c r="REB13" s="83"/>
      <c r="REC13" s="83"/>
      <c r="RED13" s="83"/>
      <c r="REE13" s="83"/>
      <c r="REF13" s="83"/>
      <c r="REG13" s="83"/>
      <c r="REH13" s="83"/>
      <c r="REI13" s="83"/>
      <c r="REJ13" s="83"/>
      <c r="REK13" s="83"/>
      <c r="REL13" s="83"/>
      <c r="REM13" s="83"/>
      <c r="REN13" s="83"/>
      <c r="REO13" s="83"/>
      <c r="REP13" s="83"/>
      <c r="REQ13" s="83"/>
      <c r="RER13" s="83"/>
      <c r="RES13" s="83"/>
      <c r="RET13" s="83"/>
      <c r="REU13" s="83"/>
      <c r="REV13" s="83"/>
      <c r="REW13" s="83"/>
      <c r="REX13" s="83"/>
      <c r="REY13" s="83"/>
      <c r="REZ13" s="83"/>
      <c r="RFA13" s="83"/>
      <c r="RFB13" s="83"/>
      <c r="RFC13" s="83"/>
      <c r="RFD13" s="83"/>
      <c r="RFE13" s="83"/>
      <c r="RFF13" s="83"/>
      <c r="RFG13" s="83"/>
      <c r="RFH13" s="83"/>
      <c r="RFI13" s="83"/>
      <c r="RFJ13" s="83"/>
      <c r="RFK13" s="83"/>
      <c r="RFL13" s="83"/>
      <c r="RFM13" s="83"/>
      <c r="RFN13" s="83"/>
      <c r="RFO13" s="83"/>
      <c r="RFP13" s="83"/>
      <c r="RFQ13" s="83"/>
      <c r="RFR13" s="83"/>
      <c r="RFS13" s="83"/>
      <c r="RFT13" s="83"/>
      <c r="RFU13" s="83"/>
      <c r="RFV13" s="83"/>
      <c r="RFW13" s="83"/>
      <c r="RFX13" s="83"/>
      <c r="RFY13" s="83"/>
      <c r="RFZ13" s="83"/>
      <c r="RGA13" s="83"/>
      <c r="RGB13" s="83"/>
      <c r="RGC13" s="83"/>
      <c r="RGD13" s="83"/>
      <c r="RGE13" s="83"/>
      <c r="RGF13" s="83"/>
      <c r="RGG13" s="83"/>
      <c r="RGH13" s="83"/>
      <c r="RGI13" s="83"/>
      <c r="RGJ13" s="83"/>
      <c r="RGK13" s="83"/>
      <c r="RGL13" s="83"/>
      <c r="RGM13" s="83"/>
      <c r="RGN13" s="83"/>
      <c r="RGO13" s="83"/>
      <c r="RGP13" s="83"/>
      <c r="RGQ13" s="83"/>
      <c r="RGR13" s="83"/>
      <c r="RGS13" s="83"/>
      <c r="RGT13" s="83"/>
      <c r="RGU13" s="83"/>
      <c r="RGV13" s="83"/>
      <c r="RGW13" s="83"/>
      <c r="RGX13" s="83"/>
      <c r="RGY13" s="83"/>
      <c r="RGZ13" s="83"/>
      <c r="RHA13" s="83"/>
      <c r="RHB13" s="83"/>
      <c r="RHC13" s="83"/>
      <c r="RHD13" s="83"/>
      <c r="RHE13" s="83"/>
      <c r="RHF13" s="83"/>
      <c r="RHG13" s="83"/>
      <c r="RHH13" s="83"/>
      <c r="RHI13" s="83"/>
      <c r="RHJ13" s="83"/>
      <c r="RHK13" s="83"/>
      <c r="RHL13" s="83"/>
      <c r="RHM13" s="83"/>
      <c r="RHN13" s="83"/>
      <c r="RHO13" s="83"/>
      <c r="RHP13" s="83"/>
      <c r="RHQ13" s="83"/>
      <c r="RHR13" s="83"/>
      <c r="RHS13" s="83"/>
      <c r="RHT13" s="83"/>
      <c r="RHU13" s="83"/>
      <c r="RHV13" s="83"/>
      <c r="RHW13" s="83"/>
      <c r="RHX13" s="83"/>
      <c r="RHY13" s="83"/>
      <c r="RHZ13" s="83"/>
      <c r="RIA13" s="83"/>
      <c r="RIB13" s="83"/>
      <c r="RIC13" s="83"/>
      <c r="RID13" s="83"/>
      <c r="RIE13" s="83"/>
      <c r="RIF13" s="83"/>
      <c r="RIG13" s="83"/>
      <c r="RIH13" s="83"/>
      <c r="RII13" s="83"/>
      <c r="RIJ13" s="83"/>
      <c r="RIK13" s="83"/>
      <c r="RIL13" s="83"/>
      <c r="RIM13" s="83"/>
      <c r="RIN13" s="83"/>
      <c r="RIO13" s="83"/>
      <c r="RIP13" s="83"/>
      <c r="RIQ13" s="83"/>
      <c r="RIR13" s="83"/>
      <c r="RIS13" s="83"/>
      <c r="RIT13" s="83"/>
      <c r="RIU13" s="83"/>
      <c r="RIV13" s="83"/>
      <c r="RIW13" s="83"/>
      <c r="RIX13" s="83"/>
      <c r="RIY13" s="83"/>
      <c r="RIZ13" s="83"/>
      <c r="RJA13" s="83"/>
      <c r="RJB13" s="83"/>
      <c r="RJC13" s="83"/>
      <c r="RJD13" s="83"/>
      <c r="RJE13" s="83"/>
      <c r="RJF13" s="83"/>
      <c r="RJG13" s="83"/>
      <c r="RJH13" s="83"/>
      <c r="RJI13" s="83"/>
      <c r="RJJ13" s="83"/>
      <c r="RJK13" s="83"/>
      <c r="RJL13" s="83"/>
      <c r="RJM13" s="83"/>
      <c r="RJN13" s="83"/>
      <c r="RJO13" s="83"/>
      <c r="RJP13" s="83"/>
      <c r="RJQ13" s="83"/>
      <c r="RJR13" s="83"/>
      <c r="RJS13" s="83"/>
      <c r="RJT13" s="83"/>
      <c r="RJU13" s="83"/>
      <c r="RJV13" s="83"/>
      <c r="RJW13" s="83"/>
      <c r="RJX13" s="83"/>
      <c r="RJY13" s="83"/>
      <c r="RJZ13" s="83"/>
      <c r="RKA13" s="83"/>
      <c r="RKB13" s="83"/>
      <c r="RKC13" s="83"/>
      <c r="RKD13" s="83"/>
      <c r="RKE13" s="83"/>
      <c r="RKF13" s="83"/>
      <c r="RKG13" s="83"/>
      <c r="RKH13" s="83"/>
      <c r="RKI13" s="83"/>
      <c r="RKJ13" s="83"/>
      <c r="RKK13" s="83"/>
      <c r="RKL13" s="83"/>
      <c r="RKM13" s="83"/>
      <c r="RKN13" s="83"/>
      <c r="RKO13" s="83"/>
      <c r="RKP13" s="83"/>
      <c r="RKQ13" s="83"/>
      <c r="RKR13" s="83"/>
      <c r="RKS13" s="83"/>
      <c r="RKT13" s="83"/>
      <c r="RKU13" s="83"/>
      <c r="RKV13" s="83"/>
      <c r="RKW13" s="83"/>
      <c r="RKX13" s="83"/>
      <c r="RKY13" s="83"/>
      <c r="RKZ13" s="83"/>
      <c r="RLA13" s="83"/>
      <c r="RLB13" s="83"/>
      <c r="RLC13" s="83"/>
      <c r="RLD13" s="83"/>
      <c r="RLE13" s="83"/>
      <c r="RLF13" s="83"/>
      <c r="RLG13" s="83"/>
      <c r="RLH13" s="83"/>
      <c r="RLI13" s="83"/>
      <c r="RLJ13" s="83"/>
      <c r="RLK13" s="83"/>
      <c r="RLL13" s="83"/>
      <c r="RLM13" s="83"/>
      <c r="RLN13" s="83"/>
      <c r="RLO13" s="83"/>
      <c r="RLP13" s="83"/>
      <c r="RLQ13" s="83"/>
      <c r="RLR13" s="83"/>
      <c r="RLS13" s="83"/>
      <c r="RLT13" s="83"/>
      <c r="RLU13" s="83"/>
      <c r="RLV13" s="83"/>
      <c r="RLW13" s="83"/>
      <c r="RLX13" s="83"/>
      <c r="RLY13" s="83"/>
      <c r="RLZ13" s="83"/>
      <c r="RMA13" s="83"/>
      <c r="RMB13" s="83"/>
      <c r="RMC13" s="83"/>
      <c r="RMD13" s="83"/>
      <c r="RME13" s="83"/>
      <c r="RMF13" s="83"/>
      <c r="RMG13" s="83"/>
      <c r="RMH13" s="83"/>
      <c r="RMI13" s="83"/>
      <c r="RMJ13" s="83"/>
      <c r="RMK13" s="83"/>
      <c r="RML13" s="83"/>
      <c r="RMM13" s="83"/>
      <c r="RMN13" s="83"/>
      <c r="RMO13" s="83"/>
      <c r="RMP13" s="83"/>
      <c r="RMQ13" s="83"/>
      <c r="RMR13" s="83"/>
      <c r="RMS13" s="83"/>
      <c r="RMT13" s="83"/>
      <c r="RMU13" s="83"/>
      <c r="RMV13" s="83"/>
      <c r="RMW13" s="83"/>
      <c r="RMX13" s="83"/>
      <c r="RMY13" s="83"/>
      <c r="RMZ13" s="83"/>
      <c r="RNA13" s="83"/>
      <c r="RNB13" s="83"/>
      <c r="RNC13" s="83"/>
      <c r="RND13" s="83"/>
      <c r="RNE13" s="83"/>
      <c r="RNF13" s="83"/>
      <c r="RNG13" s="83"/>
      <c r="RNH13" s="83"/>
      <c r="RNI13" s="83"/>
      <c r="RNJ13" s="83"/>
      <c r="RNK13" s="83"/>
      <c r="RNL13" s="83"/>
      <c r="RNM13" s="83"/>
      <c r="RNN13" s="83"/>
      <c r="RNO13" s="83"/>
      <c r="RNP13" s="83"/>
      <c r="RNQ13" s="83"/>
      <c r="RNR13" s="83"/>
      <c r="RNS13" s="83"/>
      <c r="RNT13" s="83"/>
      <c r="RNU13" s="83"/>
      <c r="RNV13" s="83"/>
      <c r="RNW13" s="83"/>
      <c r="RNX13" s="83"/>
      <c r="RNY13" s="83"/>
      <c r="RNZ13" s="83"/>
      <c r="ROA13" s="83"/>
      <c r="ROB13" s="83"/>
      <c r="ROC13" s="83"/>
      <c r="ROD13" s="83"/>
      <c r="ROE13" s="83"/>
      <c r="ROF13" s="83"/>
      <c r="ROG13" s="83"/>
      <c r="ROH13" s="83"/>
      <c r="ROI13" s="83"/>
      <c r="ROJ13" s="83"/>
      <c r="ROK13" s="83"/>
      <c r="ROL13" s="83"/>
      <c r="ROM13" s="83"/>
      <c r="RON13" s="83"/>
      <c r="ROO13" s="83"/>
      <c r="ROP13" s="83"/>
      <c r="ROQ13" s="83"/>
      <c r="ROR13" s="83"/>
      <c r="ROS13" s="83"/>
      <c r="ROT13" s="83"/>
      <c r="ROU13" s="83"/>
      <c r="ROV13" s="83"/>
      <c r="ROW13" s="83"/>
      <c r="ROX13" s="83"/>
      <c r="ROY13" s="83"/>
      <c r="ROZ13" s="83"/>
      <c r="RPA13" s="83"/>
      <c r="RPB13" s="83"/>
      <c r="RPC13" s="83"/>
      <c r="RPD13" s="83"/>
      <c r="RPE13" s="83"/>
      <c r="RPF13" s="83"/>
      <c r="RPG13" s="83"/>
      <c r="RPH13" s="83"/>
      <c r="RPI13" s="83"/>
      <c r="RPJ13" s="83"/>
      <c r="RPK13" s="83"/>
      <c r="RPL13" s="83"/>
      <c r="RPM13" s="83"/>
      <c r="RPN13" s="83"/>
      <c r="RPO13" s="83"/>
      <c r="RPP13" s="83"/>
      <c r="RPQ13" s="83"/>
      <c r="RPR13" s="83"/>
      <c r="RPS13" s="83"/>
      <c r="RPT13" s="83"/>
      <c r="RPU13" s="83"/>
      <c r="RPV13" s="83"/>
      <c r="RPW13" s="83"/>
      <c r="RPX13" s="83"/>
      <c r="RPY13" s="83"/>
      <c r="RPZ13" s="83"/>
      <c r="RQA13" s="83"/>
      <c r="RQB13" s="83"/>
      <c r="RQC13" s="83"/>
      <c r="RQD13" s="83"/>
      <c r="RQE13" s="83"/>
      <c r="RQF13" s="83"/>
      <c r="RQG13" s="83"/>
      <c r="RQH13" s="83"/>
      <c r="RQI13" s="83"/>
      <c r="RQJ13" s="83"/>
      <c r="RQK13" s="83"/>
      <c r="RQL13" s="83"/>
      <c r="RQM13" s="83"/>
      <c r="RQN13" s="83"/>
      <c r="RQO13" s="83"/>
      <c r="RQP13" s="83"/>
      <c r="RQQ13" s="83"/>
      <c r="RQR13" s="83"/>
      <c r="RQS13" s="83"/>
      <c r="RQT13" s="83"/>
      <c r="RQU13" s="83"/>
      <c r="RQV13" s="83"/>
      <c r="RQW13" s="83"/>
      <c r="RQX13" s="83"/>
      <c r="RQY13" s="83"/>
      <c r="RQZ13" s="83"/>
      <c r="RRA13" s="83"/>
      <c r="RRB13" s="83"/>
      <c r="RRC13" s="83"/>
      <c r="RRD13" s="83"/>
      <c r="RRE13" s="83"/>
      <c r="RRF13" s="83"/>
      <c r="RRG13" s="83"/>
      <c r="RRH13" s="83"/>
      <c r="RRI13" s="83"/>
      <c r="RRJ13" s="83"/>
      <c r="RRK13" s="83"/>
      <c r="RRL13" s="83"/>
      <c r="RRM13" s="83"/>
      <c r="RRN13" s="83"/>
      <c r="RRO13" s="83"/>
      <c r="RRP13" s="83"/>
      <c r="RRQ13" s="83"/>
      <c r="RRR13" s="83"/>
      <c r="RRS13" s="83"/>
      <c r="RRT13" s="83"/>
      <c r="RRU13" s="83"/>
      <c r="RRV13" s="83"/>
      <c r="RRW13" s="83"/>
      <c r="RRX13" s="83"/>
      <c r="RRY13" s="83"/>
      <c r="RRZ13" s="83"/>
      <c r="RSA13" s="83"/>
      <c r="RSB13" s="83"/>
      <c r="RSC13" s="83"/>
      <c r="RSD13" s="83"/>
      <c r="RSE13" s="83"/>
      <c r="RSF13" s="83"/>
      <c r="RSG13" s="83"/>
      <c r="RSH13" s="83"/>
      <c r="RSI13" s="83"/>
      <c r="RSJ13" s="83"/>
      <c r="RSK13" s="83"/>
      <c r="RSL13" s="83"/>
      <c r="RSM13" s="83"/>
      <c r="RSN13" s="83"/>
      <c r="RSO13" s="83"/>
      <c r="RSP13" s="83"/>
      <c r="RSQ13" s="83"/>
      <c r="RSR13" s="83"/>
      <c r="RSS13" s="83"/>
      <c r="RST13" s="83"/>
      <c r="RSU13" s="83"/>
      <c r="RSV13" s="83"/>
      <c r="RSW13" s="83"/>
      <c r="RSX13" s="83"/>
      <c r="RSY13" s="83"/>
      <c r="RSZ13" s="83"/>
      <c r="RTA13" s="83"/>
      <c r="RTB13" s="83"/>
      <c r="RTC13" s="83"/>
      <c r="RTD13" s="83"/>
      <c r="RTE13" s="83"/>
      <c r="RTF13" s="83"/>
      <c r="RTG13" s="83"/>
      <c r="RTH13" s="83"/>
      <c r="RTI13" s="83"/>
      <c r="RTJ13" s="83"/>
      <c r="RTK13" s="83"/>
      <c r="RTL13" s="83"/>
      <c r="RTM13" s="83"/>
      <c r="RTN13" s="83"/>
      <c r="RTO13" s="83"/>
      <c r="RTP13" s="83"/>
      <c r="RTQ13" s="83"/>
      <c r="RTR13" s="83"/>
      <c r="RTS13" s="83"/>
      <c r="RTT13" s="83"/>
      <c r="RTU13" s="83"/>
      <c r="RTV13" s="83"/>
      <c r="RTW13" s="83"/>
      <c r="RTX13" s="83"/>
      <c r="RTY13" s="83"/>
      <c r="RTZ13" s="83"/>
      <c r="RUA13" s="83"/>
      <c r="RUB13" s="83"/>
      <c r="RUC13" s="83"/>
      <c r="RUD13" s="83"/>
      <c r="RUE13" s="83"/>
      <c r="RUF13" s="83"/>
      <c r="RUG13" s="83"/>
      <c r="RUH13" s="83"/>
      <c r="RUI13" s="83"/>
      <c r="RUJ13" s="83"/>
      <c r="RUK13" s="83"/>
      <c r="RUL13" s="83"/>
      <c r="RUM13" s="83"/>
      <c r="RUN13" s="83"/>
      <c r="RUO13" s="83"/>
      <c r="RUP13" s="83"/>
      <c r="RUQ13" s="83"/>
      <c r="RUR13" s="83"/>
      <c r="RUS13" s="83"/>
      <c r="RUT13" s="83"/>
      <c r="RUU13" s="83"/>
      <c r="RUV13" s="83"/>
      <c r="RUW13" s="83"/>
      <c r="RUX13" s="83"/>
      <c r="RUY13" s="83"/>
      <c r="RUZ13" s="83"/>
      <c r="RVA13" s="83"/>
      <c r="RVB13" s="83"/>
      <c r="RVC13" s="83"/>
      <c r="RVD13" s="83"/>
      <c r="RVE13" s="83"/>
      <c r="RVF13" s="83"/>
      <c r="RVG13" s="83"/>
      <c r="RVH13" s="83"/>
      <c r="RVI13" s="83"/>
      <c r="RVJ13" s="83"/>
      <c r="RVK13" s="83"/>
      <c r="RVL13" s="83"/>
      <c r="RVM13" s="83"/>
      <c r="RVN13" s="83"/>
      <c r="RVO13" s="83"/>
      <c r="RVP13" s="83"/>
      <c r="RVQ13" s="83"/>
      <c r="RVR13" s="83"/>
      <c r="RVS13" s="83"/>
      <c r="RVT13" s="83"/>
      <c r="RVU13" s="83"/>
      <c r="RVV13" s="83"/>
      <c r="RVW13" s="83"/>
      <c r="RVX13" s="83"/>
      <c r="RVY13" s="83"/>
      <c r="RVZ13" s="83"/>
      <c r="RWA13" s="83"/>
      <c r="RWB13" s="83"/>
      <c r="RWC13" s="83"/>
      <c r="RWD13" s="83"/>
      <c r="RWE13" s="83"/>
      <c r="RWF13" s="83"/>
      <c r="RWG13" s="83"/>
      <c r="RWH13" s="83"/>
      <c r="RWI13" s="83"/>
      <c r="RWJ13" s="83"/>
      <c r="RWK13" s="83"/>
      <c r="RWL13" s="83"/>
      <c r="RWM13" s="83"/>
      <c r="RWN13" s="83"/>
      <c r="RWO13" s="83"/>
      <c r="RWP13" s="83"/>
      <c r="RWQ13" s="83"/>
      <c r="RWR13" s="83"/>
      <c r="RWS13" s="83"/>
      <c r="RWT13" s="83"/>
      <c r="RWU13" s="83"/>
      <c r="RWV13" s="83"/>
      <c r="RWW13" s="83"/>
      <c r="RWX13" s="83"/>
      <c r="RWY13" s="83"/>
      <c r="RWZ13" s="83"/>
      <c r="RXA13" s="83"/>
      <c r="RXB13" s="83"/>
      <c r="RXC13" s="83"/>
      <c r="RXD13" s="83"/>
      <c r="RXE13" s="83"/>
      <c r="RXF13" s="83"/>
      <c r="RXG13" s="83"/>
      <c r="RXH13" s="83"/>
      <c r="RXI13" s="83"/>
      <c r="RXJ13" s="83"/>
      <c r="RXK13" s="83"/>
      <c r="RXL13" s="83"/>
      <c r="RXM13" s="83"/>
      <c r="RXN13" s="83"/>
      <c r="RXO13" s="83"/>
      <c r="RXP13" s="83"/>
      <c r="RXQ13" s="83"/>
      <c r="RXR13" s="83"/>
      <c r="RXS13" s="83"/>
      <c r="RXT13" s="83"/>
      <c r="RXU13" s="83"/>
      <c r="RXV13" s="83"/>
      <c r="RXW13" s="83"/>
      <c r="RXX13" s="83"/>
      <c r="RXY13" s="83"/>
      <c r="RXZ13" s="83"/>
      <c r="RYA13" s="83"/>
      <c r="RYB13" s="83"/>
      <c r="RYC13" s="83"/>
      <c r="RYD13" s="83"/>
      <c r="RYE13" s="83"/>
      <c r="RYF13" s="83"/>
      <c r="RYG13" s="83"/>
      <c r="RYH13" s="83"/>
      <c r="RYI13" s="83"/>
      <c r="RYJ13" s="83"/>
      <c r="RYK13" s="83"/>
      <c r="RYL13" s="83"/>
      <c r="RYM13" s="83"/>
      <c r="RYN13" s="83"/>
      <c r="RYO13" s="83"/>
      <c r="RYP13" s="83"/>
      <c r="RYQ13" s="83"/>
      <c r="RYR13" s="83"/>
      <c r="RYS13" s="83"/>
      <c r="RYT13" s="83"/>
      <c r="RYU13" s="83"/>
      <c r="RYV13" s="83"/>
      <c r="RYW13" s="83"/>
      <c r="RYX13" s="83"/>
      <c r="RYY13" s="83"/>
      <c r="RYZ13" s="83"/>
      <c r="RZA13" s="83"/>
      <c r="RZB13" s="83"/>
      <c r="RZC13" s="83"/>
      <c r="RZD13" s="83"/>
      <c r="RZE13" s="83"/>
      <c r="RZF13" s="83"/>
      <c r="RZG13" s="83"/>
      <c r="RZH13" s="83"/>
      <c r="RZI13" s="83"/>
      <c r="RZJ13" s="83"/>
      <c r="RZK13" s="83"/>
      <c r="RZL13" s="83"/>
      <c r="RZM13" s="83"/>
      <c r="RZN13" s="83"/>
      <c r="RZO13" s="83"/>
      <c r="RZP13" s="83"/>
      <c r="RZQ13" s="83"/>
      <c r="RZR13" s="83"/>
      <c r="RZS13" s="83"/>
      <c r="RZT13" s="83"/>
      <c r="RZU13" s="83"/>
      <c r="RZV13" s="83"/>
      <c r="RZW13" s="83"/>
      <c r="RZX13" s="83"/>
      <c r="RZY13" s="83"/>
      <c r="RZZ13" s="83"/>
      <c r="SAA13" s="83"/>
      <c r="SAB13" s="83"/>
      <c r="SAC13" s="83"/>
      <c r="SAD13" s="83"/>
      <c r="SAE13" s="83"/>
      <c r="SAF13" s="83"/>
      <c r="SAG13" s="83"/>
      <c r="SAH13" s="83"/>
      <c r="SAI13" s="83"/>
      <c r="SAJ13" s="83"/>
      <c r="SAK13" s="83"/>
      <c r="SAL13" s="83"/>
      <c r="SAM13" s="83"/>
      <c r="SAN13" s="83"/>
      <c r="SAO13" s="83"/>
      <c r="SAP13" s="83"/>
      <c r="SAQ13" s="83"/>
      <c r="SAR13" s="83"/>
      <c r="SAS13" s="83"/>
      <c r="SAT13" s="83"/>
      <c r="SAU13" s="83"/>
      <c r="SAV13" s="83"/>
      <c r="SAW13" s="83"/>
      <c r="SAX13" s="83"/>
      <c r="SAY13" s="83"/>
      <c r="SAZ13" s="83"/>
      <c r="SBA13" s="83"/>
      <c r="SBB13" s="83"/>
      <c r="SBC13" s="83"/>
      <c r="SBD13" s="83"/>
      <c r="SBE13" s="83"/>
      <c r="SBF13" s="83"/>
      <c r="SBG13" s="83"/>
      <c r="SBH13" s="83"/>
      <c r="SBI13" s="83"/>
      <c r="SBJ13" s="83"/>
      <c r="SBK13" s="83"/>
      <c r="SBL13" s="83"/>
      <c r="SBM13" s="83"/>
      <c r="SBN13" s="83"/>
      <c r="SBO13" s="83"/>
      <c r="SBP13" s="83"/>
      <c r="SBQ13" s="83"/>
      <c r="SBR13" s="83"/>
      <c r="SBS13" s="83"/>
      <c r="SBT13" s="83"/>
      <c r="SBU13" s="83"/>
      <c r="SBV13" s="83"/>
      <c r="SBW13" s="83"/>
      <c r="SBX13" s="83"/>
      <c r="SBY13" s="83"/>
      <c r="SBZ13" s="83"/>
      <c r="SCA13" s="83"/>
      <c r="SCB13" s="83"/>
      <c r="SCC13" s="83"/>
      <c r="SCD13" s="83"/>
      <c r="SCE13" s="83"/>
      <c r="SCF13" s="83"/>
      <c r="SCG13" s="83"/>
      <c r="SCH13" s="83"/>
      <c r="SCI13" s="83"/>
      <c r="SCJ13" s="83"/>
      <c r="SCK13" s="83"/>
      <c r="SCL13" s="83"/>
      <c r="SCM13" s="83"/>
      <c r="SCN13" s="83"/>
      <c r="SCO13" s="83"/>
      <c r="SCP13" s="83"/>
      <c r="SCQ13" s="83"/>
      <c r="SCR13" s="83"/>
      <c r="SCS13" s="83"/>
      <c r="SCT13" s="83"/>
      <c r="SCU13" s="83"/>
      <c r="SCV13" s="83"/>
      <c r="SCW13" s="83"/>
      <c r="SCX13" s="83"/>
      <c r="SCY13" s="83"/>
      <c r="SCZ13" s="83"/>
      <c r="SDA13" s="83"/>
      <c r="SDB13" s="83"/>
      <c r="SDC13" s="83"/>
      <c r="SDD13" s="83"/>
      <c r="SDE13" s="83"/>
      <c r="SDF13" s="83"/>
      <c r="SDG13" s="83"/>
      <c r="SDH13" s="83"/>
      <c r="SDI13" s="83"/>
      <c r="SDJ13" s="83"/>
      <c r="SDK13" s="83"/>
      <c r="SDL13" s="83"/>
      <c r="SDM13" s="83"/>
      <c r="SDN13" s="83"/>
      <c r="SDO13" s="83"/>
      <c r="SDP13" s="83"/>
      <c r="SDQ13" s="83"/>
      <c r="SDR13" s="83"/>
      <c r="SDS13" s="83"/>
      <c r="SDT13" s="83"/>
      <c r="SDU13" s="83"/>
      <c r="SDV13" s="83"/>
      <c r="SDW13" s="83"/>
      <c r="SDX13" s="83"/>
      <c r="SDY13" s="83"/>
      <c r="SDZ13" s="83"/>
      <c r="SEA13" s="83"/>
      <c r="SEB13" s="83"/>
      <c r="SEC13" s="83"/>
      <c r="SED13" s="83"/>
      <c r="SEE13" s="83"/>
      <c r="SEF13" s="83"/>
      <c r="SEG13" s="83"/>
      <c r="SEH13" s="83"/>
      <c r="SEI13" s="83"/>
      <c r="SEJ13" s="83"/>
      <c r="SEK13" s="83"/>
      <c r="SEL13" s="83"/>
      <c r="SEM13" s="83"/>
      <c r="SEN13" s="83"/>
      <c r="SEO13" s="83"/>
      <c r="SEP13" s="83"/>
      <c r="SEQ13" s="83"/>
      <c r="SER13" s="83"/>
      <c r="SES13" s="83"/>
      <c r="SET13" s="83"/>
      <c r="SEU13" s="83"/>
      <c r="SEV13" s="83"/>
      <c r="SEW13" s="83"/>
      <c r="SEX13" s="83"/>
      <c r="SEY13" s="83"/>
      <c r="SEZ13" s="83"/>
      <c r="SFA13" s="83"/>
      <c r="SFB13" s="83"/>
      <c r="SFC13" s="83"/>
      <c r="SFD13" s="83"/>
      <c r="SFE13" s="83"/>
      <c r="SFF13" s="83"/>
      <c r="SFG13" s="83"/>
      <c r="SFH13" s="83"/>
      <c r="SFI13" s="83"/>
      <c r="SFJ13" s="83"/>
      <c r="SFK13" s="83"/>
      <c r="SFL13" s="83"/>
      <c r="SFM13" s="83"/>
      <c r="SFN13" s="83"/>
      <c r="SFO13" s="83"/>
      <c r="SFP13" s="83"/>
      <c r="SFQ13" s="83"/>
      <c r="SFR13" s="83"/>
      <c r="SFS13" s="83"/>
      <c r="SFT13" s="83"/>
      <c r="SFU13" s="83"/>
      <c r="SFV13" s="83"/>
      <c r="SFW13" s="83"/>
      <c r="SFX13" s="83"/>
      <c r="SFY13" s="83"/>
      <c r="SFZ13" s="83"/>
      <c r="SGA13" s="83"/>
      <c r="SGB13" s="83"/>
      <c r="SGC13" s="83"/>
      <c r="SGD13" s="83"/>
      <c r="SGE13" s="83"/>
      <c r="SGF13" s="83"/>
      <c r="SGG13" s="83"/>
      <c r="SGH13" s="83"/>
      <c r="SGI13" s="83"/>
      <c r="SGJ13" s="83"/>
      <c r="SGK13" s="83"/>
      <c r="SGL13" s="83"/>
      <c r="SGM13" s="83"/>
      <c r="SGN13" s="83"/>
      <c r="SGO13" s="83"/>
      <c r="SGP13" s="83"/>
      <c r="SGQ13" s="83"/>
      <c r="SGR13" s="83"/>
      <c r="SGS13" s="83"/>
      <c r="SGT13" s="83"/>
      <c r="SGU13" s="83"/>
      <c r="SGV13" s="83"/>
      <c r="SGW13" s="83"/>
      <c r="SGX13" s="83"/>
      <c r="SGY13" s="83"/>
      <c r="SGZ13" s="83"/>
      <c r="SHA13" s="83"/>
      <c r="SHB13" s="83"/>
      <c r="SHC13" s="83"/>
      <c r="SHD13" s="83"/>
      <c r="SHE13" s="83"/>
      <c r="SHF13" s="83"/>
      <c r="SHG13" s="83"/>
      <c r="SHH13" s="83"/>
      <c r="SHI13" s="83"/>
      <c r="SHJ13" s="83"/>
      <c r="SHK13" s="83"/>
      <c r="SHL13" s="83"/>
      <c r="SHM13" s="83"/>
      <c r="SHN13" s="83"/>
      <c r="SHO13" s="83"/>
      <c r="SHP13" s="83"/>
      <c r="SHQ13" s="83"/>
      <c r="SHR13" s="83"/>
      <c r="SHS13" s="83"/>
      <c r="SHT13" s="83"/>
      <c r="SHU13" s="83"/>
      <c r="SHV13" s="83"/>
      <c r="SHW13" s="83"/>
      <c r="SHX13" s="83"/>
      <c r="SHY13" s="83"/>
      <c r="SHZ13" s="83"/>
      <c r="SIA13" s="83"/>
      <c r="SIB13" s="83"/>
      <c r="SIC13" s="83"/>
      <c r="SID13" s="83"/>
      <c r="SIE13" s="83"/>
      <c r="SIF13" s="83"/>
      <c r="SIG13" s="83"/>
      <c r="SIH13" s="83"/>
      <c r="SII13" s="83"/>
      <c r="SIJ13" s="83"/>
      <c r="SIK13" s="83"/>
      <c r="SIL13" s="83"/>
      <c r="SIM13" s="83"/>
      <c r="SIN13" s="83"/>
      <c r="SIO13" s="83"/>
      <c r="SIP13" s="83"/>
      <c r="SIQ13" s="83"/>
      <c r="SIR13" s="83"/>
      <c r="SIS13" s="83"/>
      <c r="SIT13" s="83"/>
      <c r="SIU13" s="83"/>
      <c r="SIV13" s="83"/>
      <c r="SIW13" s="83"/>
      <c r="SIX13" s="83"/>
      <c r="SIY13" s="83"/>
      <c r="SIZ13" s="83"/>
      <c r="SJA13" s="83"/>
      <c r="SJB13" s="83"/>
      <c r="SJC13" s="83"/>
      <c r="SJD13" s="83"/>
      <c r="SJE13" s="83"/>
      <c r="SJF13" s="83"/>
      <c r="SJG13" s="83"/>
      <c r="SJH13" s="83"/>
      <c r="SJI13" s="83"/>
      <c r="SJJ13" s="83"/>
      <c r="SJK13" s="83"/>
      <c r="SJL13" s="83"/>
      <c r="SJM13" s="83"/>
      <c r="SJN13" s="83"/>
      <c r="SJO13" s="83"/>
      <c r="SJP13" s="83"/>
      <c r="SJQ13" s="83"/>
      <c r="SJR13" s="83"/>
      <c r="SJS13" s="83"/>
      <c r="SJT13" s="83"/>
      <c r="SJU13" s="83"/>
      <c r="SJV13" s="83"/>
      <c r="SJW13" s="83"/>
      <c r="SJX13" s="83"/>
      <c r="SJY13" s="83"/>
      <c r="SJZ13" s="83"/>
      <c r="SKA13" s="83"/>
      <c r="SKB13" s="83"/>
      <c r="SKC13" s="83"/>
      <c r="SKD13" s="83"/>
      <c r="SKE13" s="83"/>
      <c r="SKF13" s="83"/>
      <c r="SKG13" s="83"/>
      <c r="SKH13" s="83"/>
      <c r="SKI13" s="83"/>
      <c r="SKJ13" s="83"/>
      <c r="SKK13" s="83"/>
      <c r="SKL13" s="83"/>
      <c r="SKM13" s="83"/>
      <c r="SKN13" s="83"/>
      <c r="SKO13" s="83"/>
      <c r="SKP13" s="83"/>
      <c r="SKQ13" s="83"/>
      <c r="SKR13" s="83"/>
      <c r="SKS13" s="83"/>
      <c r="SKT13" s="83"/>
      <c r="SKU13" s="83"/>
      <c r="SKV13" s="83"/>
      <c r="SKW13" s="83"/>
      <c r="SKX13" s="83"/>
      <c r="SKY13" s="83"/>
      <c r="SKZ13" s="83"/>
      <c r="SLA13" s="83"/>
      <c r="SLB13" s="83"/>
      <c r="SLC13" s="83"/>
      <c r="SLD13" s="83"/>
      <c r="SLE13" s="83"/>
      <c r="SLF13" s="83"/>
      <c r="SLG13" s="83"/>
      <c r="SLH13" s="83"/>
      <c r="SLI13" s="83"/>
      <c r="SLJ13" s="83"/>
      <c r="SLK13" s="83"/>
      <c r="SLL13" s="83"/>
      <c r="SLM13" s="83"/>
      <c r="SLN13" s="83"/>
      <c r="SLO13" s="83"/>
      <c r="SLP13" s="83"/>
      <c r="SLQ13" s="83"/>
      <c r="SLR13" s="83"/>
      <c r="SLS13" s="83"/>
      <c r="SLT13" s="83"/>
      <c r="SLU13" s="83"/>
      <c r="SLV13" s="83"/>
      <c r="SLW13" s="83"/>
      <c r="SLX13" s="83"/>
      <c r="SLY13" s="83"/>
      <c r="SLZ13" s="83"/>
      <c r="SMA13" s="83"/>
      <c r="SMB13" s="83"/>
      <c r="SMC13" s="83"/>
      <c r="SMD13" s="83"/>
      <c r="SME13" s="83"/>
      <c r="SMF13" s="83"/>
      <c r="SMG13" s="83"/>
      <c r="SMH13" s="83"/>
      <c r="SMI13" s="83"/>
      <c r="SMJ13" s="83"/>
      <c r="SMK13" s="83"/>
      <c r="SML13" s="83"/>
      <c r="SMM13" s="83"/>
      <c r="SMN13" s="83"/>
      <c r="SMO13" s="83"/>
      <c r="SMP13" s="83"/>
      <c r="SMQ13" s="83"/>
      <c r="SMR13" s="83"/>
      <c r="SMS13" s="83"/>
      <c r="SMT13" s="83"/>
      <c r="SMU13" s="83"/>
      <c r="SMV13" s="83"/>
      <c r="SMW13" s="83"/>
      <c r="SMX13" s="83"/>
      <c r="SMY13" s="83"/>
      <c r="SMZ13" s="83"/>
      <c r="SNA13" s="83"/>
      <c r="SNB13" s="83"/>
      <c r="SNC13" s="83"/>
      <c r="SND13" s="83"/>
      <c r="SNE13" s="83"/>
      <c r="SNF13" s="83"/>
      <c r="SNG13" s="83"/>
      <c r="SNH13" s="83"/>
      <c r="SNI13" s="83"/>
      <c r="SNJ13" s="83"/>
      <c r="SNK13" s="83"/>
      <c r="SNL13" s="83"/>
      <c r="SNM13" s="83"/>
      <c r="SNN13" s="83"/>
      <c r="SNO13" s="83"/>
      <c r="SNP13" s="83"/>
      <c r="SNQ13" s="83"/>
      <c r="SNR13" s="83"/>
      <c r="SNS13" s="83"/>
      <c r="SNT13" s="83"/>
      <c r="SNU13" s="83"/>
      <c r="SNV13" s="83"/>
      <c r="SNW13" s="83"/>
      <c r="SNX13" s="83"/>
      <c r="SNY13" s="83"/>
      <c r="SNZ13" s="83"/>
      <c r="SOA13" s="83"/>
      <c r="SOB13" s="83"/>
      <c r="SOC13" s="83"/>
      <c r="SOD13" s="83"/>
      <c r="SOE13" s="83"/>
      <c r="SOF13" s="83"/>
      <c r="SOG13" s="83"/>
      <c r="SOH13" s="83"/>
      <c r="SOI13" s="83"/>
      <c r="SOJ13" s="83"/>
      <c r="SOK13" s="83"/>
      <c r="SOL13" s="83"/>
      <c r="SOM13" s="83"/>
      <c r="SON13" s="83"/>
      <c r="SOO13" s="83"/>
      <c r="SOP13" s="83"/>
      <c r="SOQ13" s="83"/>
      <c r="SOR13" s="83"/>
      <c r="SOS13" s="83"/>
      <c r="SOT13" s="83"/>
      <c r="SOU13" s="83"/>
      <c r="SOV13" s="83"/>
      <c r="SOW13" s="83"/>
      <c r="SOX13" s="83"/>
      <c r="SOY13" s="83"/>
      <c r="SOZ13" s="83"/>
      <c r="SPA13" s="83"/>
      <c r="SPB13" s="83"/>
      <c r="SPC13" s="83"/>
      <c r="SPD13" s="83"/>
      <c r="SPE13" s="83"/>
      <c r="SPF13" s="83"/>
      <c r="SPG13" s="83"/>
      <c r="SPH13" s="83"/>
      <c r="SPI13" s="83"/>
      <c r="SPJ13" s="83"/>
      <c r="SPK13" s="83"/>
      <c r="SPL13" s="83"/>
      <c r="SPM13" s="83"/>
      <c r="SPN13" s="83"/>
      <c r="SPO13" s="83"/>
      <c r="SPP13" s="83"/>
      <c r="SPQ13" s="83"/>
      <c r="SPR13" s="83"/>
      <c r="SPS13" s="83"/>
      <c r="SPT13" s="83"/>
      <c r="SPU13" s="83"/>
      <c r="SPV13" s="83"/>
      <c r="SPW13" s="83"/>
      <c r="SPX13" s="83"/>
      <c r="SPY13" s="83"/>
      <c r="SPZ13" s="83"/>
      <c r="SQA13" s="83"/>
      <c r="SQB13" s="83"/>
      <c r="SQC13" s="83"/>
      <c r="SQD13" s="83"/>
      <c r="SQE13" s="83"/>
      <c r="SQF13" s="83"/>
      <c r="SQG13" s="83"/>
      <c r="SQH13" s="83"/>
      <c r="SQI13" s="83"/>
      <c r="SQJ13" s="83"/>
      <c r="SQK13" s="83"/>
      <c r="SQL13" s="83"/>
      <c r="SQM13" s="83"/>
      <c r="SQN13" s="83"/>
      <c r="SQO13" s="83"/>
      <c r="SQP13" s="83"/>
      <c r="SQQ13" s="83"/>
      <c r="SQR13" s="83"/>
      <c r="SQS13" s="83"/>
      <c r="SQT13" s="83"/>
      <c r="SQU13" s="83"/>
      <c r="SQV13" s="83"/>
      <c r="SQW13" s="83"/>
      <c r="SQX13" s="83"/>
      <c r="SQY13" s="83"/>
      <c r="SQZ13" s="83"/>
      <c r="SRA13" s="83"/>
      <c r="SRB13" s="83"/>
      <c r="SRC13" s="83"/>
      <c r="SRD13" s="83"/>
      <c r="SRE13" s="83"/>
      <c r="SRF13" s="83"/>
      <c r="SRG13" s="83"/>
      <c r="SRH13" s="83"/>
      <c r="SRI13" s="83"/>
      <c r="SRJ13" s="83"/>
      <c r="SRK13" s="83"/>
      <c r="SRL13" s="83"/>
      <c r="SRM13" s="83"/>
      <c r="SRN13" s="83"/>
      <c r="SRO13" s="83"/>
      <c r="SRP13" s="83"/>
      <c r="SRQ13" s="83"/>
      <c r="SRR13" s="83"/>
      <c r="SRS13" s="83"/>
      <c r="SRT13" s="83"/>
      <c r="SRU13" s="83"/>
      <c r="SRV13" s="83"/>
      <c r="SRW13" s="83"/>
      <c r="SRX13" s="83"/>
      <c r="SRY13" s="83"/>
      <c r="SRZ13" s="83"/>
      <c r="SSA13" s="83"/>
      <c r="SSB13" s="83"/>
      <c r="SSC13" s="83"/>
      <c r="SSD13" s="83"/>
      <c r="SSE13" s="83"/>
      <c r="SSF13" s="83"/>
      <c r="SSG13" s="83"/>
      <c r="SSH13" s="83"/>
      <c r="SSI13" s="83"/>
      <c r="SSJ13" s="83"/>
      <c r="SSK13" s="83"/>
      <c r="SSL13" s="83"/>
      <c r="SSM13" s="83"/>
      <c r="SSN13" s="83"/>
      <c r="SSO13" s="83"/>
      <c r="SSP13" s="83"/>
      <c r="SSQ13" s="83"/>
      <c r="SSR13" s="83"/>
      <c r="SSS13" s="83"/>
      <c r="SST13" s="83"/>
      <c r="SSU13" s="83"/>
      <c r="SSV13" s="83"/>
      <c r="SSW13" s="83"/>
      <c r="SSX13" s="83"/>
      <c r="SSY13" s="83"/>
      <c r="SSZ13" s="83"/>
      <c r="STA13" s="83"/>
      <c r="STB13" s="83"/>
      <c r="STC13" s="83"/>
      <c r="STD13" s="83"/>
      <c r="STE13" s="83"/>
      <c r="STF13" s="83"/>
      <c r="STG13" s="83"/>
      <c r="STH13" s="83"/>
      <c r="STI13" s="83"/>
      <c r="STJ13" s="83"/>
      <c r="STK13" s="83"/>
      <c r="STL13" s="83"/>
      <c r="STM13" s="83"/>
      <c r="STN13" s="83"/>
      <c r="STO13" s="83"/>
      <c r="STP13" s="83"/>
      <c r="STQ13" s="83"/>
      <c r="STR13" s="83"/>
      <c r="STS13" s="83"/>
      <c r="STT13" s="83"/>
      <c r="STU13" s="83"/>
      <c r="STV13" s="83"/>
      <c r="STW13" s="83"/>
      <c r="STX13" s="83"/>
      <c r="STY13" s="83"/>
      <c r="STZ13" s="83"/>
      <c r="SUA13" s="83"/>
      <c r="SUB13" s="83"/>
      <c r="SUC13" s="83"/>
      <c r="SUD13" s="83"/>
      <c r="SUE13" s="83"/>
      <c r="SUF13" s="83"/>
      <c r="SUG13" s="83"/>
      <c r="SUH13" s="83"/>
      <c r="SUI13" s="83"/>
      <c r="SUJ13" s="83"/>
      <c r="SUK13" s="83"/>
      <c r="SUL13" s="83"/>
      <c r="SUM13" s="83"/>
      <c r="SUN13" s="83"/>
      <c r="SUO13" s="83"/>
      <c r="SUP13" s="83"/>
      <c r="SUQ13" s="83"/>
      <c r="SUR13" s="83"/>
      <c r="SUS13" s="83"/>
      <c r="SUT13" s="83"/>
      <c r="SUU13" s="83"/>
      <c r="SUV13" s="83"/>
      <c r="SUW13" s="83"/>
      <c r="SUX13" s="83"/>
      <c r="SUY13" s="83"/>
      <c r="SUZ13" s="83"/>
      <c r="SVA13" s="83"/>
      <c r="SVB13" s="83"/>
      <c r="SVC13" s="83"/>
      <c r="SVD13" s="83"/>
      <c r="SVE13" s="83"/>
      <c r="SVF13" s="83"/>
      <c r="SVG13" s="83"/>
      <c r="SVH13" s="83"/>
      <c r="SVI13" s="83"/>
      <c r="SVJ13" s="83"/>
      <c r="SVK13" s="83"/>
      <c r="SVL13" s="83"/>
      <c r="SVM13" s="83"/>
      <c r="SVN13" s="83"/>
      <c r="SVO13" s="83"/>
      <c r="SVP13" s="83"/>
      <c r="SVQ13" s="83"/>
      <c r="SVR13" s="83"/>
      <c r="SVS13" s="83"/>
      <c r="SVT13" s="83"/>
      <c r="SVU13" s="83"/>
      <c r="SVV13" s="83"/>
      <c r="SVW13" s="83"/>
      <c r="SVX13" s="83"/>
      <c r="SVY13" s="83"/>
      <c r="SVZ13" s="83"/>
      <c r="SWA13" s="83"/>
      <c r="SWB13" s="83"/>
      <c r="SWC13" s="83"/>
      <c r="SWD13" s="83"/>
      <c r="SWE13" s="83"/>
      <c r="SWF13" s="83"/>
      <c r="SWG13" s="83"/>
      <c r="SWH13" s="83"/>
      <c r="SWI13" s="83"/>
      <c r="SWJ13" s="83"/>
      <c r="SWK13" s="83"/>
      <c r="SWL13" s="83"/>
      <c r="SWM13" s="83"/>
      <c r="SWN13" s="83"/>
      <c r="SWO13" s="83"/>
      <c r="SWP13" s="83"/>
      <c r="SWQ13" s="83"/>
      <c r="SWR13" s="83"/>
      <c r="SWS13" s="83"/>
      <c r="SWT13" s="83"/>
      <c r="SWU13" s="83"/>
      <c r="SWV13" s="83"/>
      <c r="SWW13" s="83"/>
      <c r="SWX13" s="83"/>
      <c r="SWY13" s="83"/>
      <c r="SWZ13" s="83"/>
      <c r="SXA13" s="83"/>
      <c r="SXB13" s="83"/>
      <c r="SXC13" s="83"/>
      <c r="SXD13" s="83"/>
      <c r="SXE13" s="83"/>
      <c r="SXF13" s="83"/>
      <c r="SXG13" s="83"/>
      <c r="SXH13" s="83"/>
      <c r="SXI13" s="83"/>
      <c r="SXJ13" s="83"/>
      <c r="SXK13" s="83"/>
      <c r="SXL13" s="83"/>
      <c r="SXM13" s="83"/>
      <c r="SXN13" s="83"/>
      <c r="SXO13" s="83"/>
      <c r="SXP13" s="83"/>
      <c r="SXQ13" s="83"/>
      <c r="SXR13" s="83"/>
      <c r="SXS13" s="83"/>
      <c r="SXT13" s="83"/>
      <c r="SXU13" s="83"/>
      <c r="SXV13" s="83"/>
      <c r="SXW13" s="83"/>
      <c r="SXX13" s="83"/>
      <c r="SXY13" s="83"/>
      <c r="SXZ13" s="83"/>
      <c r="SYA13" s="83"/>
      <c r="SYB13" s="83"/>
      <c r="SYC13" s="83"/>
      <c r="SYD13" s="83"/>
      <c r="SYE13" s="83"/>
      <c r="SYF13" s="83"/>
      <c r="SYG13" s="83"/>
      <c r="SYH13" s="83"/>
      <c r="SYI13" s="83"/>
      <c r="SYJ13" s="83"/>
      <c r="SYK13" s="83"/>
      <c r="SYL13" s="83"/>
      <c r="SYM13" s="83"/>
      <c r="SYN13" s="83"/>
      <c r="SYO13" s="83"/>
      <c r="SYP13" s="83"/>
      <c r="SYQ13" s="83"/>
      <c r="SYR13" s="83"/>
      <c r="SYS13" s="83"/>
      <c r="SYT13" s="83"/>
      <c r="SYU13" s="83"/>
      <c r="SYV13" s="83"/>
      <c r="SYW13" s="83"/>
      <c r="SYX13" s="83"/>
      <c r="SYY13" s="83"/>
      <c r="SYZ13" s="83"/>
      <c r="SZA13" s="83"/>
      <c r="SZB13" s="83"/>
      <c r="SZC13" s="83"/>
      <c r="SZD13" s="83"/>
      <c r="SZE13" s="83"/>
      <c r="SZF13" s="83"/>
      <c r="SZG13" s="83"/>
      <c r="SZH13" s="83"/>
      <c r="SZI13" s="83"/>
      <c r="SZJ13" s="83"/>
      <c r="SZK13" s="83"/>
      <c r="SZL13" s="83"/>
      <c r="SZM13" s="83"/>
      <c r="SZN13" s="83"/>
      <c r="SZO13" s="83"/>
      <c r="SZP13" s="83"/>
      <c r="SZQ13" s="83"/>
      <c r="SZR13" s="83"/>
      <c r="SZS13" s="83"/>
      <c r="SZT13" s="83"/>
      <c r="SZU13" s="83"/>
      <c r="SZV13" s="83"/>
      <c r="SZW13" s="83"/>
      <c r="SZX13" s="83"/>
      <c r="SZY13" s="83"/>
      <c r="SZZ13" s="83"/>
      <c r="TAA13" s="83"/>
      <c r="TAB13" s="83"/>
      <c r="TAC13" s="83"/>
      <c r="TAD13" s="83"/>
      <c r="TAE13" s="83"/>
      <c r="TAF13" s="83"/>
      <c r="TAG13" s="83"/>
      <c r="TAH13" s="83"/>
      <c r="TAI13" s="83"/>
      <c r="TAJ13" s="83"/>
      <c r="TAK13" s="83"/>
      <c r="TAL13" s="83"/>
      <c r="TAM13" s="83"/>
      <c r="TAN13" s="83"/>
      <c r="TAO13" s="83"/>
      <c r="TAP13" s="83"/>
      <c r="TAQ13" s="83"/>
      <c r="TAR13" s="83"/>
      <c r="TAS13" s="83"/>
      <c r="TAT13" s="83"/>
      <c r="TAU13" s="83"/>
      <c r="TAV13" s="83"/>
      <c r="TAW13" s="83"/>
      <c r="TAX13" s="83"/>
      <c r="TAY13" s="83"/>
      <c r="TAZ13" s="83"/>
      <c r="TBA13" s="83"/>
      <c r="TBB13" s="83"/>
      <c r="TBC13" s="83"/>
      <c r="TBD13" s="83"/>
      <c r="TBE13" s="83"/>
      <c r="TBF13" s="83"/>
      <c r="TBG13" s="83"/>
      <c r="TBH13" s="83"/>
      <c r="TBI13" s="83"/>
      <c r="TBJ13" s="83"/>
      <c r="TBK13" s="83"/>
      <c r="TBL13" s="83"/>
      <c r="TBM13" s="83"/>
      <c r="TBN13" s="83"/>
      <c r="TBO13" s="83"/>
      <c r="TBP13" s="83"/>
      <c r="TBQ13" s="83"/>
      <c r="TBR13" s="83"/>
      <c r="TBS13" s="83"/>
      <c r="TBT13" s="83"/>
      <c r="TBU13" s="83"/>
      <c r="TBV13" s="83"/>
      <c r="TBW13" s="83"/>
      <c r="TBX13" s="83"/>
      <c r="TBY13" s="83"/>
      <c r="TBZ13" s="83"/>
      <c r="TCA13" s="83"/>
      <c r="TCB13" s="83"/>
      <c r="TCC13" s="83"/>
      <c r="TCD13" s="83"/>
      <c r="TCE13" s="83"/>
      <c r="TCF13" s="83"/>
      <c r="TCG13" s="83"/>
      <c r="TCH13" s="83"/>
      <c r="TCI13" s="83"/>
      <c r="TCJ13" s="83"/>
      <c r="TCK13" s="83"/>
      <c r="TCL13" s="83"/>
      <c r="TCM13" s="83"/>
      <c r="TCN13" s="83"/>
      <c r="TCO13" s="83"/>
      <c r="TCP13" s="83"/>
      <c r="TCQ13" s="83"/>
      <c r="TCR13" s="83"/>
      <c r="TCS13" s="83"/>
      <c r="TCT13" s="83"/>
      <c r="TCU13" s="83"/>
      <c r="TCV13" s="83"/>
      <c r="TCW13" s="83"/>
      <c r="TCX13" s="83"/>
      <c r="TCY13" s="83"/>
      <c r="TCZ13" s="83"/>
      <c r="TDA13" s="83"/>
      <c r="TDB13" s="83"/>
      <c r="TDC13" s="83"/>
      <c r="TDD13" s="83"/>
      <c r="TDE13" s="83"/>
      <c r="TDF13" s="83"/>
      <c r="TDG13" s="83"/>
      <c r="TDH13" s="83"/>
      <c r="TDI13" s="83"/>
      <c r="TDJ13" s="83"/>
      <c r="TDK13" s="83"/>
      <c r="TDL13" s="83"/>
      <c r="TDM13" s="83"/>
      <c r="TDN13" s="83"/>
      <c r="TDO13" s="83"/>
      <c r="TDP13" s="83"/>
      <c r="TDQ13" s="83"/>
      <c r="TDR13" s="83"/>
      <c r="TDS13" s="83"/>
      <c r="TDT13" s="83"/>
      <c r="TDU13" s="83"/>
      <c r="TDV13" s="83"/>
      <c r="TDW13" s="83"/>
      <c r="TDX13" s="83"/>
      <c r="TDY13" s="83"/>
      <c r="TDZ13" s="83"/>
      <c r="TEA13" s="83"/>
      <c r="TEB13" s="83"/>
      <c r="TEC13" s="83"/>
      <c r="TED13" s="83"/>
      <c r="TEE13" s="83"/>
      <c r="TEF13" s="83"/>
      <c r="TEG13" s="83"/>
      <c r="TEH13" s="83"/>
      <c r="TEI13" s="83"/>
      <c r="TEJ13" s="83"/>
      <c r="TEK13" s="83"/>
      <c r="TEL13" s="83"/>
      <c r="TEM13" s="83"/>
      <c r="TEN13" s="83"/>
      <c r="TEO13" s="83"/>
      <c r="TEP13" s="83"/>
      <c r="TEQ13" s="83"/>
      <c r="TER13" s="83"/>
      <c r="TES13" s="83"/>
      <c r="TET13" s="83"/>
      <c r="TEU13" s="83"/>
      <c r="TEV13" s="83"/>
      <c r="TEW13" s="83"/>
      <c r="TEX13" s="83"/>
      <c r="TEY13" s="83"/>
      <c r="TEZ13" s="83"/>
      <c r="TFA13" s="83"/>
      <c r="TFB13" s="83"/>
      <c r="TFC13" s="83"/>
      <c r="TFD13" s="83"/>
      <c r="TFE13" s="83"/>
      <c r="TFF13" s="83"/>
      <c r="TFG13" s="83"/>
      <c r="TFH13" s="83"/>
      <c r="TFI13" s="83"/>
      <c r="TFJ13" s="83"/>
      <c r="TFK13" s="83"/>
      <c r="TFL13" s="83"/>
      <c r="TFM13" s="83"/>
      <c r="TFN13" s="83"/>
      <c r="TFO13" s="83"/>
      <c r="TFP13" s="83"/>
      <c r="TFQ13" s="83"/>
      <c r="TFR13" s="83"/>
      <c r="TFS13" s="83"/>
      <c r="TFT13" s="83"/>
      <c r="TFU13" s="83"/>
      <c r="TFV13" s="83"/>
      <c r="TFW13" s="83"/>
      <c r="TFX13" s="83"/>
      <c r="TFY13" s="83"/>
      <c r="TFZ13" s="83"/>
      <c r="TGA13" s="83"/>
      <c r="TGB13" s="83"/>
      <c r="TGC13" s="83"/>
      <c r="TGD13" s="83"/>
      <c r="TGE13" s="83"/>
      <c r="TGF13" s="83"/>
      <c r="TGG13" s="83"/>
      <c r="TGH13" s="83"/>
      <c r="TGI13" s="83"/>
      <c r="TGJ13" s="83"/>
      <c r="TGK13" s="83"/>
      <c r="TGL13" s="83"/>
      <c r="TGM13" s="83"/>
      <c r="TGN13" s="83"/>
      <c r="TGO13" s="83"/>
      <c r="TGP13" s="83"/>
      <c r="TGQ13" s="83"/>
      <c r="TGR13" s="83"/>
      <c r="TGS13" s="83"/>
      <c r="TGT13" s="83"/>
      <c r="TGU13" s="83"/>
      <c r="TGV13" s="83"/>
      <c r="TGW13" s="83"/>
      <c r="TGX13" s="83"/>
      <c r="TGY13" s="83"/>
      <c r="TGZ13" s="83"/>
      <c r="THA13" s="83"/>
      <c r="THB13" s="83"/>
      <c r="THC13" s="83"/>
      <c r="THD13" s="83"/>
      <c r="THE13" s="83"/>
      <c r="THF13" s="83"/>
      <c r="THG13" s="83"/>
      <c r="THH13" s="83"/>
      <c r="THI13" s="83"/>
      <c r="THJ13" s="83"/>
      <c r="THK13" s="83"/>
      <c r="THL13" s="83"/>
      <c r="THM13" s="83"/>
      <c r="THN13" s="83"/>
      <c r="THO13" s="83"/>
      <c r="THP13" s="83"/>
      <c r="THQ13" s="83"/>
      <c r="THR13" s="83"/>
      <c r="THS13" s="83"/>
      <c r="THT13" s="83"/>
      <c r="THU13" s="83"/>
      <c r="THV13" s="83"/>
      <c r="THW13" s="83"/>
      <c r="THX13" s="83"/>
      <c r="THY13" s="83"/>
      <c r="THZ13" s="83"/>
      <c r="TIA13" s="83"/>
      <c r="TIB13" s="83"/>
      <c r="TIC13" s="83"/>
      <c r="TID13" s="83"/>
      <c r="TIE13" s="83"/>
      <c r="TIF13" s="83"/>
      <c r="TIG13" s="83"/>
      <c r="TIH13" s="83"/>
      <c r="TII13" s="83"/>
      <c r="TIJ13" s="83"/>
      <c r="TIK13" s="83"/>
      <c r="TIL13" s="83"/>
      <c r="TIM13" s="83"/>
      <c r="TIN13" s="83"/>
      <c r="TIO13" s="83"/>
      <c r="TIP13" s="83"/>
      <c r="TIQ13" s="83"/>
      <c r="TIR13" s="83"/>
      <c r="TIS13" s="83"/>
      <c r="TIT13" s="83"/>
      <c r="TIU13" s="83"/>
      <c r="TIV13" s="83"/>
      <c r="TIW13" s="83"/>
      <c r="TIX13" s="83"/>
      <c r="TIY13" s="83"/>
      <c r="TIZ13" s="83"/>
      <c r="TJA13" s="83"/>
      <c r="TJB13" s="83"/>
      <c r="TJC13" s="83"/>
      <c r="TJD13" s="83"/>
      <c r="TJE13" s="83"/>
      <c r="TJF13" s="83"/>
      <c r="TJG13" s="83"/>
      <c r="TJH13" s="83"/>
      <c r="TJI13" s="83"/>
      <c r="TJJ13" s="83"/>
      <c r="TJK13" s="83"/>
      <c r="TJL13" s="83"/>
      <c r="TJM13" s="83"/>
      <c r="TJN13" s="83"/>
      <c r="TJO13" s="83"/>
      <c r="TJP13" s="83"/>
      <c r="TJQ13" s="83"/>
      <c r="TJR13" s="83"/>
      <c r="TJS13" s="83"/>
      <c r="TJT13" s="83"/>
      <c r="TJU13" s="83"/>
      <c r="TJV13" s="83"/>
      <c r="TJW13" s="83"/>
      <c r="TJX13" s="83"/>
      <c r="TJY13" s="83"/>
      <c r="TJZ13" s="83"/>
      <c r="TKA13" s="83"/>
      <c r="TKB13" s="83"/>
      <c r="TKC13" s="83"/>
      <c r="TKD13" s="83"/>
      <c r="TKE13" s="83"/>
      <c r="TKF13" s="83"/>
      <c r="TKG13" s="83"/>
      <c r="TKH13" s="83"/>
      <c r="TKI13" s="83"/>
      <c r="TKJ13" s="83"/>
      <c r="TKK13" s="83"/>
      <c r="TKL13" s="83"/>
      <c r="TKM13" s="83"/>
      <c r="TKN13" s="83"/>
      <c r="TKO13" s="83"/>
      <c r="TKP13" s="83"/>
      <c r="TKQ13" s="83"/>
      <c r="TKR13" s="83"/>
      <c r="TKS13" s="83"/>
      <c r="TKT13" s="83"/>
      <c r="TKU13" s="83"/>
      <c r="TKV13" s="83"/>
      <c r="TKW13" s="83"/>
      <c r="TKX13" s="83"/>
      <c r="TKY13" s="83"/>
      <c r="TKZ13" s="83"/>
      <c r="TLA13" s="83"/>
      <c r="TLB13" s="83"/>
      <c r="TLC13" s="83"/>
      <c r="TLD13" s="83"/>
      <c r="TLE13" s="83"/>
      <c r="TLF13" s="83"/>
      <c r="TLG13" s="83"/>
      <c r="TLH13" s="83"/>
      <c r="TLI13" s="83"/>
      <c r="TLJ13" s="83"/>
      <c r="TLK13" s="83"/>
      <c r="TLL13" s="83"/>
      <c r="TLM13" s="83"/>
      <c r="TLN13" s="83"/>
      <c r="TLO13" s="83"/>
      <c r="TLP13" s="83"/>
      <c r="TLQ13" s="83"/>
      <c r="TLR13" s="83"/>
      <c r="TLS13" s="83"/>
      <c r="TLT13" s="83"/>
      <c r="TLU13" s="83"/>
      <c r="TLV13" s="83"/>
      <c r="TLW13" s="83"/>
      <c r="TLX13" s="83"/>
      <c r="TLY13" s="83"/>
      <c r="TLZ13" s="83"/>
      <c r="TMA13" s="83"/>
      <c r="TMB13" s="83"/>
      <c r="TMC13" s="83"/>
      <c r="TMD13" s="83"/>
      <c r="TME13" s="83"/>
      <c r="TMF13" s="83"/>
      <c r="TMG13" s="83"/>
      <c r="TMH13" s="83"/>
      <c r="TMI13" s="83"/>
      <c r="TMJ13" s="83"/>
      <c r="TMK13" s="83"/>
      <c r="TML13" s="83"/>
      <c r="TMM13" s="83"/>
      <c r="TMN13" s="83"/>
      <c r="TMO13" s="83"/>
      <c r="TMP13" s="83"/>
      <c r="TMQ13" s="83"/>
      <c r="TMR13" s="83"/>
      <c r="TMS13" s="83"/>
      <c r="TMT13" s="83"/>
      <c r="TMU13" s="83"/>
      <c r="TMV13" s="83"/>
      <c r="TMW13" s="83"/>
      <c r="TMX13" s="83"/>
      <c r="TMY13" s="83"/>
      <c r="TMZ13" s="83"/>
      <c r="TNA13" s="83"/>
      <c r="TNB13" s="83"/>
      <c r="TNC13" s="83"/>
      <c r="TND13" s="83"/>
      <c r="TNE13" s="83"/>
      <c r="TNF13" s="83"/>
      <c r="TNG13" s="83"/>
      <c r="TNH13" s="83"/>
      <c r="TNI13" s="83"/>
      <c r="TNJ13" s="83"/>
      <c r="TNK13" s="83"/>
      <c r="TNL13" s="83"/>
      <c r="TNM13" s="83"/>
      <c r="TNN13" s="83"/>
      <c r="TNO13" s="83"/>
      <c r="TNP13" s="83"/>
      <c r="TNQ13" s="83"/>
      <c r="TNR13" s="83"/>
      <c r="TNS13" s="83"/>
      <c r="TNT13" s="83"/>
      <c r="TNU13" s="83"/>
      <c r="TNV13" s="83"/>
      <c r="TNW13" s="83"/>
      <c r="TNX13" s="83"/>
      <c r="TNY13" s="83"/>
      <c r="TNZ13" s="83"/>
      <c r="TOA13" s="83"/>
      <c r="TOB13" s="83"/>
      <c r="TOC13" s="83"/>
      <c r="TOD13" s="83"/>
      <c r="TOE13" s="83"/>
      <c r="TOF13" s="83"/>
      <c r="TOG13" s="83"/>
      <c r="TOH13" s="83"/>
      <c r="TOI13" s="83"/>
      <c r="TOJ13" s="83"/>
      <c r="TOK13" s="83"/>
      <c r="TOL13" s="83"/>
      <c r="TOM13" s="83"/>
      <c r="TON13" s="83"/>
      <c r="TOO13" s="83"/>
      <c r="TOP13" s="83"/>
      <c r="TOQ13" s="83"/>
      <c r="TOR13" s="83"/>
      <c r="TOS13" s="83"/>
      <c r="TOT13" s="83"/>
      <c r="TOU13" s="83"/>
      <c r="TOV13" s="83"/>
      <c r="TOW13" s="83"/>
      <c r="TOX13" s="83"/>
      <c r="TOY13" s="83"/>
      <c r="TOZ13" s="83"/>
      <c r="TPA13" s="83"/>
      <c r="TPB13" s="83"/>
      <c r="TPC13" s="83"/>
      <c r="TPD13" s="83"/>
      <c r="TPE13" s="83"/>
      <c r="TPF13" s="83"/>
      <c r="TPG13" s="83"/>
      <c r="TPH13" s="83"/>
      <c r="TPI13" s="83"/>
      <c r="TPJ13" s="83"/>
      <c r="TPK13" s="83"/>
      <c r="TPL13" s="83"/>
      <c r="TPM13" s="83"/>
      <c r="TPN13" s="83"/>
      <c r="TPO13" s="83"/>
      <c r="TPP13" s="83"/>
      <c r="TPQ13" s="83"/>
      <c r="TPR13" s="83"/>
      <c r="TPS13" s="83"/>
      <c r="TPT13" s="83"/>
      <c r="TPU13" s="83"/>
      <c r="TPV13" s="83"/>
      <c r="TPW13" s="83"/>
      <c r="TPX13" s="83"/>
      <c r="TPY13" s="83"/>
      <c r="TPZ13" s="83"/>
      <c r="TQA13" s="83"/>
      <c r="TQB13" s="83"/>
      <c r="TQC13" s="83"/>
      <c r="TQD13" s="83"/>
      <c r="TQE13" s="83"/>
      <c r="TQF13" s="83"/>
      <c r="TQG13" s="83"/>
      <c r="TQH13" s="83"/>
      <c r="TQI13" s="83"/>
      <c r="TQJ13" s="83"/>
      <c r="TQK13" s="83"/>
      <c r="TQL13" s="83"/>
      <c r="TQM13" s="83"/>
      <c r="TQN13" s="83"/>
      <c r="TQO13" s="83"/>
      <c r="TQP13" s="83"/>
      <c r="TQQ13" s="83"/>
      <c r="TQR13" s="83"/>
      <c r="TQS13" s="83"/>
      <c r="TQT13" s="83"/>
      <c r="TQU13" s="83"/>
      <c r="TQV13" s="83"/>
      <c r="TQW13" s="83"/>
      <c r="TQX13" s="83"/>
      <c r="TQY13" s="83"/>
      <c r="TQZ13" s="83"/>
      <c r="TRA13" s="83"/>
      <c r="TRB13" s="83"/>
      <c r="TRC13" s="83"/>
      <c r="TRD13" s="83"/>
      <c r="TRE13" s="83"/>
      <c r="TRF13" s="83"/>
      <c r="TRG13" s="83"/>
      <c r="TRH13" s="83"/>
      <c r="TRI13" s="83"/>
      <c r="TRJ13" s="83"/>
      <c r="TRK13" s="83"/>
      <c r="TRL13" s="83"/>
      <c r="TRM13" s="83"/>
      <c r="TRN13" s="83"/>
      <c r="TRO13" s="83"/>
      <c r="TRP13" s="83"/>
      <c r="TRQ13" s="83"/>
      <c r="TRR13" s="83"/>
      <c r="TRS13" s="83"/>
      <c r="TRT13" s="83"/>
      <c r="TRU13" s="83"/>
      <c r="TRV13" s="83"/>
      <c r="TRW13" s="83"/>
      <c r="TRX13" s="83"/>
      <c r="TRY13" s="83"/>
      <c r="TRZ13" s="83"/>
      <c r="TSA13" s="83"/>
      <c r="TSB13" s="83"/>
      <c r="TSC13" s="83"/>
      <c r="TSD13" s="83"/>
      <c r="TSE13" s="83"/>
      <c r="TSF13" s="83"/>
      <c r="TSG13" s="83"/>
      <c r="TSH13" s="83"/>
      <c r="TSI13" s="83"/>
      <c r="TSJ13" s="83"/>
      <c r="TSK13" s="83"/>
      <c r="TSL13" s="83"/>
      <c r="TSM13" s="83"/>
      <c r="TSN13" s="83"/>
      <c r="TSO13" s="83"/>
      <c r="TSP13" s="83"/>
      <c r="TSQ13" s="83"/>
      <c r="TSR13" s="83"/>
      <c r="TSS13" s="83"/>
      <c r="TST13" s="83"/>
      <c r="TSU13" s="83"/>
      <c r="TSV13" s="83"/>
      <c r="TSW13" s="83"/>
      <c r="TSX13" s="83"/>
      <c r="TSY13" s="83"/>
      <c r="TSZ13" s="83"/>
      <c r="TTA13" s="83"/>
      <c r="TTB13" s="83"/>
      <c r="TTC13" s="83"/>
      <c r="TTD13" s="83"/>
      <c r="TTE13" s="83"/>
      <c r="TTF13" s="83"/>
      <c r="TTG13" s="83"/>
      <c r="TTH13" s="83"/>
      <c r="TTI13" s="83"/>
      <c r="TTJ13" s="83"/>
      <c r="TTK13" s="83"/>
      <c r="TTL13" s="83"/>
      <c r="TTM13" s="83"/>
      <c r="TTN13" s="83"/>
      <c r="TTO13" s="83"/>
      <c r="TTP13" s="83"/>
      <c r="TTQ13" s="83"/>
      <c r="TTR13" s="83"/>
      <c r="TTS13" s="83"/>
      <c r="TTT13" s="83"/>
      <c r="TTU13" s="83"/>
      <c r="TTV13" s="83"/>
      <c r="TTW13" s="83"/>
      <c r="TTX13" s="83"/>
      <c r="TTY13" s="83"/>
      <c r="TTZ13" s="83"/>
      <c r="TUA13" s="83"/>
      <c r="TUB13" s="83"/>
      <c r="TUC13" s="83"/>
      <c r="TUD13" s="83"/>
      <c r="TUE13" s="83"/>
      <c r="TUF13" s="83"/>
      <c r="TUG13" s="83"/>
      <c r="TUH13" s="83"/>
      <c r="TUI13" s="83"/>
      <c r="TUJ13" s="83"/>
      <c r="TUK13" s="83"/>
      <c r="TUL13" s="83"/>
      <c r="TUM13" s="83"/>
      <c r="TUN13" s="83"/>
      <c r="TUO13" s="83"/>
      <c r="TUP13" s="83"/>
      <c r="TUQ13" s="83"/>
      <c r="TUR13" s="83"/>
      <c r="TUS13" s="83"/>
      <c r="TUT13" s="83"/>
      <c r="TUU13" s="83"/>
      <c r="TUV13" s="83"/>
      <c r="TUW13" s="83"/>
      <c r="TUX13" s="83"/>
      <c r="TUY13" s="83"/>
      <c r="TUZ13" s="83"/>
      <c r="TVA13" s="83"/>
      <c r="TVB13" s="83"/>
      <c r="TVC13" s="83"/>
      <c r="TVD13" s="83"/>
      <c r="TVE13" s="83"/>
      <c r="TVF13" s="83"/>
      <c r="TVG13" s="83"/>
      <c r="TVH13" s="83"/>
      <c r="TVI13" s="83"/>
      <c r="TVJ13" s="83"/>
      <c r="TVK13" s="83"/>
      <c r="TVL13" s="83"/>
      <c r="TVM13" s="83"/>
      <c r="TVN13" s="83"/>
      <c r="TVO13" s="83"/>
      <c r="TVP13" s="83"/>
      <c r="TVQ13" s="83"/>
      <c r="TVR13" s="83"/>
      <c r="TVS13" s="83"/>
      <c r="TVT13" s="83"/>
      <c r="TVU13" s="83"/>
      <c r="TVV13" s="83"/>
      <c r="TVW13" s="83"/>
      <c r="TVX13" s="83"/>
      <c r="TVY13" s="83"/>
      <c r="TVZ13" s="83"/>
      <c r="TWA13" s="83"/>
      <c r="TWB13" s="83"/>
      <c r="TWC13" s="83"/>
      <c r="TWD13" s="83"/>
      <c r="TWE13" s="83"/>
      <c r="TWF13" s="83"/>
      <c r="TWG13" s="83"/>
      <c r="TWH13" s="83"/>
      <c r="TWI13" s="83"/>
      <c r="TWJ13" s="83"/>
      <c r="TWK13" s="83"/>
      <c r="TWL13" s="83"/>
      <c r="TWM13" s="83"/>
      <c r="TWN13" s="83"/>
      <c r="TWO13" s="83"/>
      <c r="TWP13" s="83"/>
      <c r="TWQ13" s="83"/>
      <c r="TWR13" s="83"/>
      <c r="TWS13" s="83"/>
      <c r="TWT13" s="83"/>
      <c r="TWU13" s="83"/>
      <c r="TWV13" s="83"/>
      <c r="TWW13" s="83"/>
      <c r="TWX13" s="83"/>
      <c r="TWY13" s="83"/>
      <c r="TWZ13" s="83"/>
      <c r="TXA13" s="83"/>
      <c r="TXB13" s="83"/>
      <c r="TXC13" s="83"/>
      <c r="TXD13" s="83"/>
      <c r="TXE13" s="83"/>
      <c r="TXF13" s="83"/>
      <c r="TXG13" s="83"/>
      <c r="TXH13" s="83"/>
      <c r="TXI13" s="83"/>
      <c r="TXJ13" s="83"/>
      <c r="TXK13" s="83"/>
      <c r="TXL13" s="83"/>
      <c r="TXM13" s="83"/>
      <c r="TXN13" s="83"/>
      <c r="TXO13" s="83"/>
      <c r="TXP13" s="83"/>
      <c r="TXQ13" s="83"/>
      <c r="TXR13" s="83"/>
      <c r="TXS13" s="83"/>
      <c r="TXT13" s="83"/>
      <c r="TXU13" s="83"/>
      <c r="TXV13" s="83"/>
      <c r="TXW13" s="83"/>
      <c r="TXX13" s="83"/>
      <c r="TXY13" s="83"/>
      <c r="TXZ13" s="83"/>
      <c r="TYA13" s="83"/>
      <c r="TYB13" s="83"/>
      <c r="TYC13" s="83"/>
      <c r="TYD13" s="83"/>
      <c r="TYE13" s="83"/>
      <c r="TYF13" s="83"/>
      <c r="TYG13" s="83"/>
      <c r="TYH13" s="83"/>
      <c r="TYI13" s="83"/>
      <c r="TYJ13" s="83"/>
      <c r="TYK13" s="83"/>
      <c r="TYL13" s="83"/>
      <c r="TYM13" s="83"/>
      <c r="TYN13" s="83"/>
      <c r="TYO13" s="83"/>
      <c r="TYP13" s="83"/>
      <c r="TYQ13" s="83"/>
      <c r="TYR13" s="83"/>
      <c r="TYS13" s="83"/>
      <c r="TYT13" s="83"/>
      <c r="TYU13" s="83"/>
      <c r="TYV13" s="83"/>
      <c r="TYW13" s="83"/>
      <c r="TYX13" s="83"/>
      <c r="TYY13" s="83"/>
      <c r="TYZ13" s="83"/>
      <c r="TZA13" s="83"/>
      <c r="TZB13" s="83"/>
      <c r="TZC13" s="83"/>
      <c r="TZD13" s="83"/>
      <c r="TZE13" s="83"/>
      <c r="TZF13" s="83"/>
      <c r="TZG13" s="83"/>
      <c r="TZH13" s="83"/>
      <c r="TZI13" s="83"/>
      <c r="TZJ13" s="83"/>
      <c r="TZK13" s="83"/>
      <c r="TZL13" s="83"/>
      <c r="TZM13" s="83"/>
      <c r="TZN13" s="83"/>
      <c r="TZO13" s="83"/>
      <c r="TZP13" s="83"/>
      <c r="TZQ13" s="83"/>
      <c r="TZR13" s="83"/>
      <c r="TZS13" s="83"/>
      <c r="TZT13" s="83"/>
      <c r="TZU13" s="83"/>
      <c r="TZV13" s="83"/>
      <c r="TZW13" s="83"/>
      <c r="TZX13" s="83"/>
      <c r="TZY13" s="83"/>
      <c r="TZZ13" s="83"/>
      <c r="UAA13" s="83"/>
      <c r="UAB13" s="83"/>
      <c r="UAC13" s="83"/>
      <c r="UAD13" s="83"/>
      <c r="UAE13" s="83"/>
      <c r="UAF13" s="83"/>
      <c r="UAG13" s="83"/>
      <c r="UAH13" s="83"/>
      <c r="UAI13" s="83"/>
      <c r="UAJ13" s="83"/>
      <c r="UAK13" s="83"/>
      <c r="UAL13" s="83"/>
      <c r="UAM13" s="83"/>
      <c r="UAN13" s="83"/>
      <c r="UAO13" s="83"/>
      <c r="UAP13" s="83"/>
      <c r="UAQ13" s="83"/>
      <c r="UAR13" s="83"/>
      <c r="UAS13" s="83"/>
      <c r="UAT13" s="83"/>
      <c r="UAU13" s="83"/>
      <c r="UAV13" s="83"/>
      <c r="UAW13" s="83"/>
      <c r="UAX13" s="83"/>
      <c r="UAY13" s="83"/>
      <c r="UAZ13" s="83"/>
      <c r="UBA13" s="83"/>
      <c r="UBB13" s="83"/>
      <c r="UBC13" s="83"/>
      <c r="UBD13" s="83"/>
      <c r="UBE13" s="83"/>
      <c r="UBF13" s="83"/>
      <c r="UBG13" s="83"/>
      <c r="UBH13" s="83"/>
      <c r="UBI13" s="83"/>
      <c r="UBJ13" s="83"/>
      <c r="UBK13" s="83"/>
      <c r="UBL13" s="83"/>
      <c r="UBM13" s="83"/>
      <c r="UBN13" s="83"/>
      <c r="UBO13" s="83"/>
      <c r="UBP13" s="83"/>
      <c r="UBQ13" s="83"/>
      <c r="UBR13" s="83"/>
      <c r="UBS13" s="83"/>
      <c r="UBT13" s="83"/>
      <c r="UBU13" s="83"/>
      <c r="UBV13" s="83"/>
      <c r="UBW13" s="83"/>
      <c r="UBX13" s="83"/>
      <c r="UBY13" s="83"/>
      <c r="UBZ13" s="83"/>
      <c r="UCA13" s="83"/>
      <c r="UCB13" s="83"/>
      <c r="UCC13" s="83"/>
      <c r="UCD13" s="83"/>
      <c r="UCE13" s="83"/>
      <c r="UCF13" s="83"/>
      <c r="UCG13" s="83"/>
      <c r="UCH13" s="83"/>
      <c r="UCI13" s="83"/>
      <c r="UCJ13" s="83"/>
      <c r="UCK13" s="83"/>
      <c r="UCL13" s="83"/>
      <c r="UCM13" s="83"/>
      <c r="UCN13" s="83"/>
      <c r="UCO13" s="83"/>
      <c r="UCP13" s="83"/>
      <c r="UCQ13" s="83"/>
      <c r="UCR13" s="83"/>
      <c r="UCS13" s="83"/>
      <c r="UCT13" s="83"/>
      <c r="UCU13" s="83"/>
      <c r="UCV13" s="83"/>
      <c r="UCW13" s="83"/>
      <c r="UCX13" s="83"/>
      <c r="UCY13" s="83"/>
      <c r="UCZ13" s="83"/>
      <c r="UDA13" s="83"/>
      <c r="UDB13" s="83"/>
      <c r="UDC13" s="83"/>
      <c r="UDD13" s="83"/>
      <c r="UDE13" s="83"/>
      <c r="UDF13" s="83"/>
      <c r="UDG13" s="83"/>
      <c r="UDH13" s="83"/>
      <c r="UDI13" s="83"/>
      <c r="UDJ13" s="83"/>
      <c r="UDK13" s="83"/>
      <c r="UDL13" s="83"/>
      <c r="UDM13" s="83"/>
      <c r="UDN13" s="83"/>
      <c r="UDO13" s="83"/>
      <c r="UDP13" s="83"/>
      <c r="UDQ13" s="83"/>
      <c r="UDR13" s="83"/>
      <c r="UDS13" s="83"/>
      <c r="UDT13" s="83"/>
      <c r="UDU13" s="83"/>
      <c r="UDV13" s="83"/>
      <c r="UDW13" s="83"/>
      <c r="UDX13" s="83"/>
      <c r="UDY13" s="83"/>
      <c r="UDZ13" s="83"/>
      <c r="UEA13" s="83"/>
      <c r="UEB13" s="83"/>
      <c r="UEC13" s="83"/>
      <c r="UED13" s="83"/>
      <c r="UEE13" s="83"/>
      <c r="UEF13" s="83"/>
      <c r="UEG13" s="83"/>
      <c r="UEH13" s="83"/>
      <c r="UEI13" s="83"/>
      <c r="UEJ13" s="83"/>
      <c r="UEK13" s="83"/>
      <c r="UEL13" s="83"/>
      <c r="UEM13" s="83"/>
      <c r="UEN13" s="83"/>
      <c r="UEO13" s="83"/>
      <c r="UEP13" s="83"/>
      <c r="UEQ13" s="83"/>
      <c r="UER13" s="83"/>
      <c r="UES13" s="83"/>
      <c r="UET13" s="83"/>
      <c r="UEU13" s="83"/>
      <c r="UEV13" s="83"/>
      <c r="UEW13" s="83"/>
      <c r="UEX13" s="83"/>
      <c r="UEY13" s="83"/>
      <c r="UEZ13" s="83"/>
      <c r="UFA13" s="83"/>
      <c r="UFB13" s="83"/>
      <c r="UFC13" s="83"/>
      <c r="UFD13" s="83"/>
      <c r="UFE13" s="83"/>
      <c r="UFF13" s="83"/>
      <c r="UFG13" s="83"/>
      <c r="UFH13" s="83"/>
      <c r="UFI13" s="83"/>
      <c r="UFJ13" s="83"/>
      <c r="UFK13" s="83"/>
      <c r="UFL13" s="83"/>
      <c r="UFM13" s="83"/>
      <c r="UFN13" s="83"/>
      <c r="UFO13" s="83"/>
      <c r="UFP13" s="83"/>
      <c r="UFQ13" s="83"/>
      <c r="UFR13" s="83"/>
      <c r="UFS13" s="83"/>
      <c r="UFT13" s="83"/>
      <c r="UFU13" s="83"/>
      <c r="UFV13" s="83"/>
      <c r="UFW13" s="83"/>
      <c r="UFX13" s="83"/>
      <c r="UFY13" s="83"/>
      <c r="UFZ13" s="83"/>
      <c r="UGA13" s="83"/>
      <c r="UGB13" s="83"/>
      <c r="UGC13" s="83"/>
      <c r="UGD13" s="83"/>
      <c r="UGE13" s="83"/>
      <c r="UGF13" s="83"/>
      <c r="UGG13" s="83"/>
      <c r="UGH13" s="83"/>
      <c r="UGI13" s="83"/>
      <c r="UGJ13" s="83"/>
      <c r="UGK13" s="83"/>
      <c r="UGL13" s="83"/>
      <c r="UGM13" s="83"/>
      <c r="UGN13" s="83"/>
      <c r="UGO13" s="83"/>
      <c r="UGP13" s="83"/>
      <c r="UGQ13" s="83"/>
      <c r="UGR13" s="83"/>
      <c r="UGS13" s="83"/>
      <c r="UGT13" s="83"/>
      <c r="UGU13" s="83"/>
      <c r="UGV13" s="83"/>
      <c r="UGW13" s="83"/>
      <c r="UGX13" s="83"/>
      <c r="UGY13" s="83"/>
      <c r="UGZ13" s="83"/>
      <c r="UHA13" s="83"/>
      <c r="UHB13" s="83"/>
      <c r="UHC13" s="83"/>
      <c r="UHD13" s="83"/>
      <c r="UHE13" s="83"/>
      <c r="UHF13" s="83"/>
      <c r="UHG13" s="83"/>
      <c r="UHH13" s="83"/>
      <c r="UHI13" s="83"/>
      <c r="UHJ13" s="83"/>
      <c r="UHK13" s="83"/>
      <c r="UHL13" s="83"/>
      <c r="UHM13" s="83"/>
      <c r="UHN13" s="83"/>
      <c r="UHO13" s="83"/>
      <c r="UHP13" s="83"/>
      <c r="UHQ13" s="83"/>
      <c r="UHR13" s="83"/>
      <c r="UHS13" s="83"/>
      <c r="UHT13" s="83"/>
      <c r="UHU13" s="83"/>
      <c r="UHV13" s="83"/>
      <c r="UHW13" s="83"/>
      <c r="UHX13" s="83"/>
      <c r="UHY13" s="83"/>
      <c r="UHZ13" s="83"/>
      <c r="UIA13" s="83"/>
      <c r="UIB13" s="83"/>
      <c r="UIC13" s="83"/>
      <c r="UID13" s="83"/>
      <c r="UIE13" s="83"/>
      <c r="UIF13" s="83"/>
      <c r="UIG13" s="83"/>
      <c r="UIH13" s="83"/>
      <c r="UII13" s="83"/>
      <c r="UIJ13" s="83"/>
      <c r="UIK13" s="83"/>
      <c r="UIL13" s="83"/>
      <c r="UIM13" s="83"/>
      <c r="UIN13" s="83"/>
      <c r="UIO13" s="83"/>
      <c r="UIP13" s="83"/>
      <c r="UIQ13" s="83"/>
      <c r="UIR13" s="83"/>
      <c r="UIS13" s="83"/>
      <c r="UIT13" s="83"/>
      <c r="UIU13" s="83"/>
      <c r="UIV13" s="83"/>
      <c r="UIW13" s="83"/>
      <c r="UIX13" s="83"/>
      <c r="UIY13" s="83"/>
      <c r="UIZ13" s="83"/>
      <c r="UJA13" s="83"/>
      <c r="UJB13" s="83"/>
      <c r="UJC13" s="83"/>
      <c r="UJD13" s="83"/>
      <c r="UJE13" s="83"/>
      <c r="UJF13" s="83"/>
      <c r="UJG13" s="83"/>
      <c r="UJH13" s="83"/>
      <c r="UJI13" s="83"/>
      <c r="UJJ13" s="83"/>
      <c r="UJK13" s="83"/>
      <c r="UJL13" s="83"/>
      <c r="UJM13" s="83"/>
      <c r="UJN13" s="83"/>
      <c r="UJO13" s="83"/>
      <c r="UJP13" s="83"/>
      <c r="UJQ13" s="83"/>
      <c r="UJR13" s="83"/>
      <c r="UJS13" s="83"/>
      <c r="UJT13" s="83"/>
      <c r="UJU13" s="83"/>
      <c r="UJV13" s="83"/>
      <c r="UJW13" s="83"/>
      <c r="UJX13" s="83"/>
      <c r="UJY13" s="83"/>
      <c r="UJZ13" s="83"/>
      <c r="UKA13" s="83"/>
      <c r="UKB13" s="83"/>
      <c r="UKC13" s="83"/>
      <c r="UKD13" s="83"/>
      <c r="UKE13" s="83"/>
      <c r="UKF13" s="83"/>
      <c r="UKG13" s="83"/>
      <c r="UKH13" s="83"/>
      <c r="UKI13" s="83"/>
      <c r="UKJ13" s="83"/>
      <c r="UKK13" s="83"/>
      <c r="UKL13" s="83"/>
      <c r="UKM13" s="83"/>
      <c r="UKN13" s="83"/>
      <c r="UKO13" s="83"/>
      <c r="UKP13" s="83"/>
      <c r="UKQ13" s="83"/>
      <c r="UKR13" s="83"/>
      <c r="UKS13" s="83"/>
      <c r="UKT13" s="83"/>
      <c r="UKU13" s="83"/>
      <c r="UKV13" s="83"/>
      <c r="UKW13" s="83"/>
      <c r="UKX13" s="83"/>
      <c r="UKY13" s="83"/>
      <c r="UKZ13" s="83"/>
      <c r="ULA13" s="83"/>
      <c r="ULB13" s="83"/>
      <c r="ULC13" s="83"/>
      <c r="ULD13" s="83"/>
      <c r="ULE13" s="83"/>
      <c r="ULF13" s="83"/>
      <c r="ULG13" s="83"/>
      <c r="ULH13" s="83"/>
      <c r="ULI13" s="83"/>
      <c r="ULJ13" s="83"/>
      <c r="ULK13" s="83"/>
      <c r="ULL13" s="83"/>
      <c r="ULM13" s="83"/>
      <c r="ULN13" s="83"/>
      <c r="ULO13" s="83"/>
      <c r="ULP13" s="83"/>
      <c r="ULQ13" s="83"/>
      <c r="ULR13" s="83"/>
      <c r="ULS13" s="83"/>
      <c r="ULT13" s="83"/>
      <c r="ULU13" s="83"/>
      <c r="ULV13" s="83"/>
      <c r="ULW13" s="83"/>
      <c r="ULX13" s="83"/>
      <c r="ULY13" s="83"/>
      <c r="ULZ13" s="83"/>
      <c r="UMA13" s="83"/>
      <c r="UMB13" s="83"/>
      <c r="UMC13" s="83"/>
      <c r="UMD13" s="83"/>
      <c r="UME13" s="83"/>
      <c r="UMF13" s="83"/>
      <c r="UMG13" s="83"/>
      <c r="UMH13" s="83"/>
      <c r="UMI13" s="83"/>
      <c r="UMJ13" s="83"/>
      <c r="UMK13" s="83"/>
      <c r="UML13" s="83"/>
      <c r="UMM13" s="83"/>
      <c r="UMN13" s="83"/>
      <c r="UMO13" s="83"/>
      <c r="UMP13" s="83"/>
      <c r="UMQ13" s="83"/>
      <c r="UMR13" s="83"/>
      <c r="UMS13" s="83"/>
      <c r="UMT13" s="83"/>
      <c r="UMU13" s="83"/>
      <c r="UMV13" s="83"/>
      <c r="UMW13" s="83"/>
      <c r="UMX13" s="83"/>
      <c r="UMY13" s="83"/>
      <c r="UMZ13" s="83"/>
      <c r="UNA13" s="83"/>
      <c r="UNB13" s="83"/>
      <c r="UNC13" s="83"/>
      <c r="UND13" s="83"/>
      <c r="UNE13" s="83"/>
      <c r="UNF13" s="83"/>
      <c r="UNG13" s="83"/>
      <c r="UNH13" s="83"/>
      <c r="UNI13" s="83"/>
      <c r="UNJ13" s="83"/>
      <c r="UNK13" s="83"/>
      <c r="UNL13" s="83"/>
      <c r="UNM13" s="83"/>
      <c r="UNN13" s="83"/>
      <c r="UNO13" s="83"/>
      <c r="UNP13" s="83"/>
      <c r="UNQ13" s="83"/>
      <c r="UNR13" s="83"/>
      <c r="UNS13" s="83"/>
      <c r="UNT13" s="83"/>
      <c r="UNU13" s="83"/>
      <c r="UNV13" s="83"/>
      <c r="UNW13" s="83"/>
      <c r="UNX13" s="83"/>
      <c r="UNY13" s="83"/>
      <c r="UNZ13" s="83"/>
      <c r="UOA13" s="83"/>
      <c r="UOB13" s="83"/>
      <c r="UOC13" s="83"/>
      <c r="UOD13" s="83"/>
      <c r="UOE13" s="83"/>
      <c r="UOF13" s="83"/>
      <c r="UOG13" s="83"/>
      <c r="UOH13" s="83"/>
      <c r="UOI13" s="83"/>
      <c r="UOJ13" s="83"/>
      <c r="UOK13" s="83"/>
      <c r="UOL13" s="83"/>
      <c r="UOM13" s="83"/>
      <c r="UON13" s="83"/>
      <c r="UOO13" s="83"/>
      <c r="UOP13" s="83"/>
      <c r="UOQ13" s="83"/>
      <c r="UOR13" s="83"/>
      <c r="UOS13" s="83"/>
      <c r="UOT13" s="83"/>
      <c r="UOU13" s="83"/>
      <c r="UOV13" s="83"/>
      <c r="UOW13" s="83"/>
      <c r="UOX13" s="83"/>
      <c r="UOY13" s="83"/>
      <c r="UOZ13" s="83"/>
      <c r="UPA13" s="83"/>
      <c r="UPB13" s="83"/>
      <c r="UPC13" s="83"/>
      <c r="UPD13" s="83"/>
      <c r="UPE13" s="83"/>
      <c r="UPF13" s="83"/>
      <c r="UPG13" s="83"/>
      <c r="UPH13" s="83"/>
      <c r="UPI13" s="83"/>
      <c r="UPJ13" s="83"/>
      <c r="UPK13" s="83"/>
      <c r="UPL13" s="83"/>
      <c r="UPM13" s="83"/>
      <c r="UPN13" s="83"/>
      <c r="UPO13" s="83"/>
      <c r="UPP13" s="83"/>
      <c r="UPQ13" s="83"/>
      <c r="UPR13" s="83"/>
      <c r="UPS13" s="83"/>
      <c r="UPT13" s="83"/>
      <c r="UPU13" s="83"/>
      <c r="UPV13" s="83"/>
      <c r="UPW13" s="83"/>
      <c r="UPX13" s="83"/>
      <c r="UPY13" s="83"/>
      <c r="UPZ13" s="83"/>
      <c r="UQA13" s="83"/>
      <c r="UQB13" s="83"/>
      <c r="UQC13" s="83"/>
      <c r="UQD13" s="83"/>
      <c r="UQE13" s="83"/>
      <c r="UQF13" s="83"/>
      <c r="UQG13" s="83"/>
      <c r="UQH13" s="83"/>
      <c r="UQI13" s="83"/>
      <c r="UQJ13" s="83"/>
      <c r="UQK13" s="83"/>
      <c r="UQL13" s="83"/>
      <c r="UQM13" s="83"/>
      <c r="UQN13" s="83"/>
      <c r="UQO13" s="83"/>
      <c r="UQP13" s="83"/>
      <c r="UQQ13" s="83"/>
      <c r="UQR13" s="83"/>
      <c r="UQS13" s="83"/>
      <c r="UQT13" s="83"/>
      <c r="UQU13" s="83"/>
      <c r="UQV13" s="83"/>
      <c r="UQW13" s="83"/>
      <c r="UQX13" s="83"/>
      <c r="UQY13" s="83"/>
      <c r="UQZ13" s="83"/>
      <c r="URA13" s="83"/>
      <c r="URB13" s="83"/>
      <c r="URC13" s="83"/>
      <c r="URD13" s="83"/>
      <c r="URE13" s="83"/>
      <c r="URF13" s="83"/>
      <c r="URG13" s="83"/>
      <c r="URH13" s="83"/>
      <c r="URI13" s="83"/>
      <c r="URJ13" s="83"/>
      <c r="URK13" s="83"/>
      <c r="URL13" s="83"/>
      <c r="URM13" s="83"/>
      <c r="URN13" s="83"/>
      <c r="URO13" s="83"/>
      <c r="URP13" s="83"/>
      <c r="URQ13" s="83"/>
      <c r="URR13" s="83"/>
      <c r="URS13" s="83"/>
      <c r="URT13" s="83"/>
      <c r="URU13" s="83"/>
      <c r="URV13" s="83"/>
      <c r="URW13" s="83"/>
      <c r="URX13" s="83"/>
      <c r="URY13" s="83"/>
      <c r="URZ13" s="83"/>
      <c r="USA13" s="83"/>
      <c r="USB13" s="83"/>
      <c r="USC13" s="83"/>
      <c r="USD13" s="83"/>
      <c r="USE13" s="83"/>
      <c r="USF13" s="83"/>
      <c r="USG13" s="83"/>
      <c r="USH13" s="83"/>
      <c r="USI13" s="83"/>
      <c r="USJ13" s="83"/>
      <c r="USK13" s="83"/>
      <c r="USL13" s="83"/>
      <c r="USM13" s="83"/>
      <c r="USN13" s="83"/>
      <c r="USO13" s="83"/>
      <c r="USP13" s="83"/>
      <c r="USQ13" s="83"/>
      <c r="USR13" s="83"/>
      <c r="USS13" s="83"/>
      <c r="UST13" s="83"/>
      <c r="USU13" s="83"/>
      <c r="USV13" s="83"/>
      <c r="USW13" s="83"/>
      <c r="USX13" s="83"/>
      <c r="USY13" s="83"/>
      <c r="USZ13" s="83"/>
      <c r="UTA13" s="83"/>
      <c r="UTB13" s="83"/>
      <c r="UTC13" s="83"/>
      <c r="UTD13" s="83"/>
      <c r="UTE13" s="83"/>
      <c r="UTF13" s="83"/>
      <c r="UTG13" s="83"/>
      <c r="UTH13" s="83"/>
      <c r="UTI13" s="83"/>
      <c r="UTJ13" s="83"/>
      <c r="UTK13" s="83"/>
      <c r="UTL13" s="83"/>
      <c r="UTM13" s="83"/>
      <c r="UTN13" s="83"/>
      <c r="UTO13" s="83"/>
      <c r="UTP13" s="83"/>
      <c r="UTQ13" s="83"/>
      <c r="UTR13" s="83"/>
      <c r="UTS13" s="83"/>
      <c r="UTT13" s="83"/>
      <c r="UTU13" s="83"/>
      <c r="UTV13" s="83"/>
      <c r="UTW13" s="83"/>
      <c r="UTX13" s="83"/>
      <c r="UTY13" s="83"/>
      <c r="UTZ13" s="83"/>
      <c r="UUA13" s="83"/>
      <c r="UUB13" s="83"/>
      <c r="UUC13" s="83"/>
      <c r="UUD13" s="83"/>
      <c r="UUE13" s="83"/>
      <c r="UUF13" s="83"/>
      <c r="UUG13" s="83"/>
      <c r="UUH13" s="83"/>
      <c r="UUI13" s="83"/>
      <c r="UUJ13" s="83"/>
      <c r="UUK13" s="83"/>
      <c r="UUL13" s="83"/>
      <c r="UUM13" s="83"/>
      <c r="UUN13" s="83"/>
      <c r="UUO13" s="83"/>
      <c r="UUP13" s="83"/>
      <c r="UUQ13" s="83"/>
      <c r="UUR13" s="83"/>
      <c r="UUS13" s="83"/>
      <c r="UUT13" s="83"/>
      <c r="UUU13" s="83"/>
      <c r="UUV13" s="83"/>
      <c r="UUW13" s="83"/>
      <c r="UUX13" s="83"/>
      <c r="UUY13" s="83"/>
      <c r="UUZ13" s="83"/>
      <c r="UVA13" s="83"/>
      <c r="UVB13" s="83"/>
      <c r="UVC13" s="83"/>
      <c r="UVD13" s="83"/>
      <c r="UVE13" s="83"/>
      <c r="UVF13" s="83"/>
      <c r="UVG13" s="83"/>
      <c r="UVH13" s="83"/>
      <c r="UVI13" s="83"/>
      <c r="UVJ13" s="83"/>
      <c r="UVK13" s="83"/>
      <c r="UVL13" s="83"/>
      <c r="UVM13" s="83"/>
      <c r="UVN13" s="83"/>
      <c r="UVO13" s="83"/>
      <c r="UVP13" s="83"/>
      <c r="UVQ13" s="83"/>
      <c r="UVR13" s="83"/>
      <c r="UVS13" s="83"/>
      <c r="UVT13" s="83"/>
      <c r="UVU13" s="83"/>
      <c r="UVV13" s="83"/>
      <c r="UVW13" s="83"/>
      <c r="UVX13" s="83"/>
      <c r="UVY13" s="83"/>
      <c r="UVZ13" s="83"/>
      <c r="UWA13" s="83"/>
      <c r="UWB13" s="83"/>
      <c r="UWC13" s="83"/>
      <c r="UWD13" s="83"/>
      <c r="UWE13" s="83"/>
      <c r="UWF13" s="83"/>
      <c r="UWG13" s="83"/>
      <c r="UWH13" s="83"/>
      <c r="UWI13" s="83"/>
      <c r="UWJ13" s="83"/>
      <c r="UWK13" s="83"/>
      <c r="UWL13" s="83"/>
      <c r="UWM13" s="83"/>
      <c r="UWN13" s="83"/>
      <c r="UWO13" s="83"/>
      <c r="UWP13" s="83"/>
      <c r="UWQ13" s="83"/>
      <c r="UWR13" s="83"/>
      <c r="UWS13" s="83"/>
      <c r="UWT13" s="83"/>
      <c r="UWU13" s="83"/>
      <c r="UWV13" s="83"/>
      <c r="UWW13" s="83"/>
      <c r="UWX13" s="83"/>
      <c r="UWY13" s="83"/>
      <c r="UWZ13" s="83"/>
      <c r="UXA13" s="83"/>
      <c r="UXB13" s="83"/>
      <c r="UXC13" s="83"/>
      <c r="UXD13" s="83"/>
      <c r="UXE13" s="83"/>
      <c r="UXF13" s="83"/>
      <c r="UXG13" s="83"/>
      <c r="UXH13" s="83"/>
      <c r="UXI13" s="83"/>
      <c r="UXJ13" s="83"/>
      <c r="UXK13" s="83"/>
      <c r="UXL13" s="83"/>
      <c r="UXM13" s="83"/>
      <c r="UXN13" s="83"/>
      <c r="UXO13" s="83"/>
      <c r="UXP13" s="83"/>
      <c r="UXQ13" s="83"/>
      <c r="UXR13" s="83"/>
      <c r="UXS13" s="83"/>
      <c r="UXT13" s="83"/>
      <c r="UXU13" s="83"/>
      <c r="UXV13" s="83"/>
      <c r="UXW13" s="83"/>
      <c r="UXX13" s="83"/>
      <c r="UXY13" s="83"/>
      <c r="UXZ13" s="83"/>
      <c r="UYA13" s="83"/>
      <c r="UYB13" s="83"/>
      <c r="UYC13" s="83"/>
      <c r="UYD13" s="83"/>
      <c r="UYE13" s="83"/>
      <c r="UYF13" s="83"/>
      <c r="UYG13" s="83"/>
      <c r="UYH13" s="83"/>
      <c r="UYI13" s="83"/>
      <c r="UYJ13" s="83"/>
      <c r="UYK13" s="83"/>
      <c r="UYL13" s="83"/>
      <c r="UYM13" s="83"/>
      <c r="UYN13" s="83"/>
      <c r="UYO13" s="83"/>
      <c r="UYP13" s="83"/>
      <c r="UYQ13" s="83"/>
      <c r="UYR13" s="83"/>
      <c r="UYS13" s="83"/>
      <c r="UYT13" s="83"/>
      <c r="UYU13" s="83"/>
      <c r="UYV13" s="83"/>
      <c r="UYW13" s="83"/>
      <c r="UYX13" s="83"/>
      <c r="UYY13" s="83"/>
      <c r="UYZ13" s="83"/>
      <c r="UZA13" s="83"/>
      <c r="UZB13" s="83"/>
      <c r="UZC13" s="83"/>
      <c r="UZD13" s="83"/>
      <c r="UZE13" s="83"/>
      <c r="UZF13" s="83"/>
      <c r="UZG13" s="83"/>
      <c r="UZH13" s="83"/>
      <c r="UZI13" s="83"/>
      <c r="UZJ13" s="83"/>
      <c r="UZK13" s="83"/>
      <c r="UZL13" s="83"/>
      <c r="UZM13" s="83"/>
      <c r="UZN13" s="83"/>
      <c r="UZO13" s="83"/>
      <c r="UZP13" s="83"/>
      <c r="UZQ13" s="83"/>
      <c r="UZR13" s="83"/>
      <c r="UZS13" s="83"/>
      <c r="UZT13" s="83"/>
      <c r="UZU13" s="83"/>
      <c r="UZV13" s="83"/>
      <c r="UZW13" s="83"/>
      <c r="UZX13" s="83"/>
      <c r="UZY13" s="83"/>
      <c r="UZZ13" s="83"/>
      <c r="VAA13" s="83"/>
      <c r="VAB13" s="83"/>
      <c r="VAC13" s="83"/>
      <c r="VAD13" s="83"/>
      <c r="VAE13" s="83"/>
      <c r="VAF13" s="83"/>
      <c r="VAG13" s="83"/>
      <c r="VAH13" s="83"/>
      <c r="VAI13" s="83"/>
      <c r="VAJ13" s="83"/>
      <c r="VAK13" s="83"/>
      <c r="VAL13" s="83"/>
      <c r="VAM13" s="83"/>
      <c r="VAN13" s="83"/>
      <c r="VAO13" s="83"/>
      <c r="VAP13" s="83"/>
      <c r="VAQ13" s="83"/>
      <c r="VAR13" s="83"/>
      <c r="VAS13" s="83"/>
      <c r="VAT13" s="83"/>
      <c r="VAU13" s="83"/>
      <c r="VAV13" s="83"/>
      <c r="VAW13" s="83"/>
      <c r="VAX13" s="83"/>
      <c r="VAY13" s="83"/>
      <c r="VAZ13" s="83"/>
      <c r="VBA13" s="83"/>
      <c r="VBB13" s="83"/>
      <c r="VBC13" s="83"/>
      <c r="VBD13" s="83"/>
      <c r="VBE13" s="83"/>
      <c r="VBF13" s="83"/>
      <c r="VBG13" s="83"/>
      <c r="VBH13" s="83"/>
      <c r="VBI13" s="83"/>
      <c r="VBJ13" s="83"/>
      <c r="VBK13" s="83"/>
      <c r="VBL13" s="83"/>
      <c r="VBM13" s="83"/>
      <c r="VBN13" s="83"/>
      <c r="VBO13" s="83"/>
      <c r="VBP13" s="83"/>
      <c r="VBQ13" s="83"/>
      <c r="VBR13" s="83"/>
      <c r="VBS13" s="83"/>
      <c r="VBT13" s="83"/>
      <c r="VBU13" s="83"/>
      <c r="VBV13" s="83"/>
      <c r="VBW13" s="83"/>
      <c r="VBX13" s="83"/>
      <c r="VBY13" s="83"/>
      <c r="VBZ13" s="83"/>
      <c r="VCA13" s="83"/>
      <c r="VCB13" s="83"/>
      <c r="VCC13" s="83"/>
      <c r="VCD13" s="83"/>
      <c r="VCE13" s="83"/>
      <c r="VCF13" s="83"/>
      <c r="VCG13" s="83"/>
      <c r="VCH13" s="83"/>
      <c r="VCI13" s="83"/>
      <c r="VCJ13" s="83"/>
      <c r="VCK13" s="83"/>
      <c r="VCL13" s="83"/>
      <c r="VCM13" s="83"/>
      <c r="VCN13" s="83"/>
      <c r="VCO13" s="83"/>
      <c r="VCP13" s="83"/>
      <c r="VCQ13" s="83"/>
      <c r="VCR13" s="83"/>
      <c r="VCS13" s="83"/>
      <c r="VCT13" s="83"/>
      <c r="VCU13" s="83"/>
      <c r="VCV13" s="83"/>
      <c r="VCW13" s="83"/>
      <c r="VCX13" s="83"/>
      <c r="VCY13" s="83"/>
      <c r="VCZ13" s="83"/>
      <c r="VDA13" s="83"/>
      <c r="VDB13" s="83"/>
      <c r="VDC13" s="83"/>
      <c r="VDD13" s="83"/>
      <c r="VDE13" s="83"/>
      <c r="VDF13" s="83"/>
      <c r="VDG13" s="83"/>
      <c r="VDH13" s="83"/>
      <c r="VDI13" s="83"/>
      <c r="VDJ13" s="83"/>
      <c r="VDK13" s="83"/>
      <c r="VDL13" s="83"/>
      <c r="VDM13" s="83"/>
      <c r="VDN13" s="83"/>
      <c r="VDO13" s="83"/>
      <c r="VDP13" s="83"/>
      <c r="VDQ13" s="83"/>
      <c r="VDR13" s="83"/>
      <c r="VDS13" s="83"/>
      <c r="VDT13" s="83"/>
      <c r="VDU13" s="83"/>
      <c r="VDV13" s="83"/>
      <c r="VDW13" s="83"/>
      <c r="VDX13" s="83"/>
      <c r="VDY13" s="83"/>
      <c r="VDZ13" s="83"/>
      <c r="VEA13" s="83"/>
      <c r="VEB13" s="83"/>
      <c r="VEC13" s="83"/>
      <c r="VED13" s="83"/>
      <c r="VEE13" s="83"/>
      <c r="VEF13" s="83"/>
      <c r="VEG13" s="83"/>
      <c r="VEH13" s="83"/>
      <c r="VEI13" s="83"/>
      <c r="VEJ13" s="83"/>
      <c r="VEK13" s="83"/>
      <c r="VEL13" s="83"/>
      <c r="VEM13" s="83"/>
      <c r="VEN13" s="83"/>
      <c r="VEO13" s="83"/>
      <c r="VEP13" s="83"/>
      <c r="VEQ13" s="83"/>
      <c r="VER13" s="83"/>
      <c r="VES13" s="83"/>
      <c r="VET13" s="83"/>
      <c r="VEU13" s="83"/>
      <c r="VEV13" s="83"/>
      <c r="VEW13" s="83"/>
      <c r="VEX13" s="83"/>
      <c r="VEY13" s="83"/>
      <c r="VEZ13" s="83"/>
      <c r="VFA13" s="83"/>
      <c r="VFB13" s="83"/>
      <c r="VFC13" s="83"/>
      <c r="VFD13" s="83"/>
      <c r="VFE13" s="83"/>
      <c r="VFF13" s="83"/>
      <c r="VFG13" s="83"/>
      <c r="VFH13" s="83"/>
      <c r="VFI13" s="83"/>
      <c r="VFJ13" s="83"/>
      <c r="VFK13" s="83"/>
      <c r="VFL13" s="83"/>
      <c r="VFM13" s="83"/>
      <c r="VFN13" s="83"/>
      <c r="VFO13" s="83"/>
      <c r="VFP13" s="83"/>
      <c r="VFQ13" s="83"/>
      <c r="VFR13" s="83"/>
      <c r="VFS13" s="83"/>
      <c r="VFT13" s="83"/>
      <c r="VFU13" s="83"/>
      <c r="VFV13" s="83"/>
      <c r="VFW13" s="83"/>
      <c r="VFX13" s="83"/>
      <c r="VFY13" s="83"/>
      <c r="VFZ13" s="83"/>
      <c r="VGA13" s="83"/>
      <c r="VGB13" s="83"/>
      <c r="VGC13" s="83"/>
      <c r="VGD13" s="83"/>
      <c r="VGE13" s="83"/>
      <c r="VGF13" s="83"/>
      <c r="VGG13" s="83"/>
      <c r="VGH13" s="83"/>
      <c r="VGI13" s="83"/>
      <c r="VGJ13" s="83"/>
      <c r="VGK13" s="83"/>
      <c r="VGL13" s="83"/>
      <c r="VGM13" s="83"/>
      <c r="VGN13" s="83"/>
      <c r="VGO13" s="83"/>
      <c r="VGP13" s="83"/>
      <c r="VGQ13" s="83"/>
      <c r="VGR13" s="83"/>
      <c r="VGS13" s="83"/>
      <c r="VGT13" s="83"/>
      <c r="VGU13" s="83"/>
      <c r="VGV13" s="83"/>
      <c r="VGW13" s="83"/>
      <c r="VGX13" s="83"/>
      <c r="VGY13" s="83"/>
      <c r="VGZ13" s="83"/>
      <c r="VHA13" s="83"/>
      <c r="VHB13" s="83"/>
      <c r="VHC13" s="83"/>
      <c r="VHD13" s="83"/>
      <c r="VHE13" s="83"/>
      <c r="VHF13" s="83"/>
      <c r="VHG13" s="83"/>
      <c r="VHH13" s="83"/>
      <c r="VHI13" s="83"/>
      <c r="VHJ13" s="83"/>
      <c r="VHK13" s="83"/>
      <c r="VHL13" s="83"/>
      <c r="VHM13" s="83"/>
      <c r="VHN13" s="83"/>
      <c r="VHO13" s="83"/>
      <c r="VHP13" s="83"/>
      <c r="VHQ13" s="83"/>
      <c r="VHR13" s="83"/>
      <c r="VHS13" s="83"/>
      <c r="VHT13" s="83"/>
      <c r="VHU13" s="83"/>
      <c r="VHV13" s="83"/>
      <c r="VHW13" s="83"/>
      <c r="VHX13" s="83"/>
      <c r="VHY13" s="83"/>
      <c r="VHZ13" s="83"/>
      <c r="VIA13" s="83"/>
      <c r="VIB13" s="83"/>
      <c r="VIC13" s="83"/>
      <c r="VID13" s="83"/>
      <c r="VIE13" s="83"/>
      <c r="VIF13" s="83"/>
      <c r="VIG13" s="83"/>
      <c r="VIH13" s="83"/>
      <c r="VII13" s="83"/>
      <c r="VIJ13" s="83"/>
      <c r="VIK13" s="83"/>
      <c r="VIL13" s="83"/>
      <c r="VIM13" s="83"/>
      <c r="VIN13" s="83"/>
      <c r="VIO13" s="83"/>
      <c r="VIP13" s="83"/>
      <c r="VIQ13" s="83"/>
      <c r="VIR13" s="83"/>
      <c r="VIS13" s="83"/>
      <c r="VIT13" s="83"/>
      <c r="VIU13" s="83"/>
      <c r="VIV13" s="83"/>
      <c r="VIW13" s="83"/>
      <c r="VIX13" s="83"/>
      <c r="VIY13" s="83"/>
      <c r="VIZ13" s="83"/>
      <c r="VJA13" s="83"/>
      <c r="VJB13" s="83"/>
      <c r="VJC13" s="83"/>
      <c r="VJD13" s="83"/>
      <c r="VJE13" s="83"/>
      <c r="VJF13" s="83"/>
      <c r="VJG13" s="83"/>
      <c r="VJH13" s="83"/>
      <c r="VJI13" s="83"/>
      <c r="VJJ13" s="83"/>
      <c r="VJK13" s="83"/>
      <c r="VJL13" s="83"/>
      <c r="VJM13" s="83"/>
      <c r="VJN13" s="83"/>
      <c r="VJO13" s="83"/>
      <c r="VJP13" s="83"/>
      <c r="VJQ13" s="83"/>
      <c r="VJR13" s="83"/>
      <c r="VJS13" s="83"/>
      <c r="VJT13" s="83"/>
      <c r="VJU13" s="83"/>
      <c r="VJV13" s="83"/>
      <c r="VJW13" s="83"/>
      <c r="VJX13" s="83"/>
      <c r="VJY13" s="83"/>
      <c r="VJZ13" s="83"/>
      <c r="VKA13" s="83"/>
      <c r="VKB13" s="83"/>
      <c r="VKC13" s="83"/>
      <c r="VKD13" s="83"/>
      <c r="VKE13" s="83"/>
      <c r="VKF13" s="83"/>
      <c r="VKG13" s="83"/>
      <c r="VKH13" s="83"/>
      <c r="VKI13" s="83"/>
      <c r="VKJ13" s="83"/>
      <c r="VKK13" s="83"/>
      <c r="VKL13" s="83"/>
      <c r="VKM13" s="83"/>
      <c r="VKN13" s="83"/>
      <c r="VKO13" s="83"/>
      <c r="VKP13" s="83"/>
      <c r="VKQ13" s="83"/>
      <c r="VKR13" s="83"/>
      <c r="VKS13" s="83"/>
      <c r="VKT13" s="83"/>
      <c r="VKU13" s="83"/>
      <c r="VKV13" s="83"/>
      <c r="VKW13" s="83"/>
      <c r="VKX13" s="83"/>
      <c r="VKY13" s="83"/>
      <c r="VKZ13" s="83"/>
      <c r="VLA13" s="83"/>
      <c r="VLB13" s="83"/>
      <c r="VLC13" s="83"/>
      <c r="VLD13" s="83"/>
      <c r="VLE13" s="83"/>
      <c r="VLF13" s="83"/>
      <c r="VLG13" s="83"/>
      <c r="VLH13" s="83"/>
      <c r="VLI13" s="83"/>
      <c r="VLJ13" s="83"/>
      <c r="VLK13" s="83"/>
      <c r="VLL13" s="83"/>
      <c r="VLM13" s="83"/>
      <c r="VLN13" s="83"/>
      <c r="VLO13" s="83"/>
      <c r="VLP13" s="83"/>
      <c r="VLQ13" s="83"/>
      <c r="VLR13" s="83"/>
      <c r="VLS13" s="83"/>
      <c r="VLT13" s="83"/>
      <c r="VLU13" s="83"/>
      <c r="VLV13" s="83"/>
      <c r="VLW13" s="83"/>
      <c r="VLX13" s="83"/>
      <c r="VLY13" s="83"/>
      <c r="VLZ13" s="83"/>
      <c r="VMA13" s="83"/>
      <c r="VMB13" s="83"/>
      <c r="VMC13" s="83"/>
      <c r="VMD13" s="83"/>
      <c r="VME13" s="83"/>
      <c r="VMF13" s="83"/>
      <c r="VMG13" s="83"/>
      <c r="VMH13" s="83"/>
      <c r="VMI13" s="83"/>
      <c r="VMJ13" s="83"/>
      <c r="VMK13" s="83"/>
      <c r="VML13" s="83"/>
      <c r="VMM13" s="83"/>
      <c r="VMN13" s="83"/>
      <c r="VMO13" s="83"/>
      <c r="VMP13" s="83"/>
      <c r="VMQ13" s="83"/>
      <c r="VMR13" s="83"/>
      <c r="VMS13" s="83"/>
      <c r="VMT13" s="83"/>
      <c r="VMU13" s="83"/>
      <c r="VMV13" s="83"/>
      <c r="VMW13" s="83"/>
      <c r="VMX13" s="83"/>
      <c r="VMY13" s="83"/>
      <c r="VMZ13" s="83"/>
      <c r="VNA13" s="83"/>
      <c r="VNB13" s="83"/>
      <c r="VNC13" s="83"/>
      <c r="VND13" s="83"/>
      <c r="VNE13" s="83"/>
      <c r="VNF13" s="83"/>
      <c r="VNG13" s="83"/>
      <c r="VNH13" s="83"/>
      <c r="VNI13" s="83"/>
      <c r="VNJ13" s="83"/>
      <c r="VNK13" s="83"/>
      <c r="VNL13" s="83"/>
      <c r="VNM13" s="83"/>
      <c r="VNN13" s="83"/>
      <c r="VNO13" s="83"/>
      <c r="VNP13" s="83"/>
      <c r="VNQ13" s="83"/>
      <c r="VNR13" s="83"/>
      <c r="VNS13" s="83"/>
      <c r="VNT13" s="83"/>
      <c r="VNU13" s="83"/>
      <c r="VNV13" s="83"/>
      <c r="VNW13" s="83"/>
      <c r="VNX13" s="83"/>
      <c r="VNY13" s="83"/>
      <c r="VNZ13" s="83"/>
      <c r="VOA13" s="83"/>
      <c r="VOB13" s="83"/>
      <c r="VOC13" s="83"/>
      <c r="VOD13" s="83"/>
      <c r="VOE13" s="83"/>
      <c r="VOF13" s="83"/>
      <c r="VOG13" s="83"/>
      <c r="VOH13" s="83"/>
      <c r="VOI13" s="83"/>
      <c r="VOJ13" s="83"/>
      <c r="VOK13" s="83"/>
      <c r="VOL13" s="83"/>
      <c r="VOM13" s="83"/>
      <c r="VON13" s="83"/>
      <c r="VOO13" s="83"/>
      <c r="VOP13" s="83"/>
      <c r="VOQ13" s="83"/>
      <c r="VOR13" s="83"/>
      <c r="VOS13" s="83"/>
      <c r="VOT13" s="83"/>
      <c r="VOU13" s="83"/>
      <c r="VOV13" s="83"/>
      <c r="VOW13" s="83"/>
      <c r="VOX13" s="83"/>
      <c r="VOY13" s="83"/>
      <c r="VOZ13" s="83"/>
      <c r="VPA13" s="83"/>
      <c r="VPB13" s="83"/>
      <c r="VPC13" s="83"/>
      <c r="VPD13" s="83"/>
      <c r="VPE13" s="83"/>
      <c r="VPF13" s="83"/>
      <c r="VPG13" s="83"/>
      <c r="VPH13" s="83"/>
      <c r="VPI13" s="83"/>
      <c r="VPJ13" s="83"/>
      <c r="VPK13" s="83"/>
      <c r="VPL13" s="83"/>
      <c r="VPM13" s="83"/>
      <c r="VPN13" s="83"/>
      <c r="VPO13" s="83"/>
      <c r="VPP13" s="83"/>
      <c r="VPQ13" s="83"/>
      <c r="VPR13" s="83"/>
      <c r="VPS13" s="83"/>
      <c r="VPT13" s="83"/>
      <c r="VPU13" s="83"/>
      <c r="VPV13" s="83"/>
      <c r="VPW13" s="83"/>
      <c r="VPX13" s="83"/>
      <c r="VPY13" s="83"/>
      <c r="VPZ13" s="83"/>
      <c r="VQA13" s="83"/>
      <c r="VQB13" s="83"/>
      <c r="VQC13" s="83"/>
      <c r="VQD13" s="83"/>
      <c r="VQE13" s="83"/>
      <c r="VQF13" s="83"/>
      <c r="VQG13" s="83"/>
      <c r="VQH13" s="83"/>
      <c r="VQI13" s="83"/>
      <c r="VQJ13" s="83"/>
      <c r="VQK13" s="83"/>
      <c r="VQL13" s="83"/>
      <c r="VQM13" s="83"/>
      <c r="VQN13" s="83"/>
      <c r="VQO13" s="83"/>
      <c r="VQP13" s="83"/>
      <c r="VQQ13" s="83"/>
      <c r="VQR13" s="83"/>
      <c r="VQS13" s="83"/>
      <c r="VQT13" s="83"/>
      <c r="VQU13" s="83"/>
      <c r="VQV13" s="83"/>
      <c r="VQW13" s="83"/>
      <c r="VQX13" s="83"/>
      <c r="VQY13" s="83"/>
      <c r="VQZ13" s="83"/>
      <c r="VRA13" s="83"/>
      <c r="VRB13" s="83"/>
      <c r="VRC13" s="83"/>
      <c r="VRD13" s="83"/>
      <c r="VRE13" s="83"/>
      <c r="VRF13" s="83"/>
      <c r="VRG13" s="83"/>
      <c r="VRH13" s="83"/>
      <c r="VRI13" s="83"/>
      <c r="VRJ13" s="83"/>
      <c r="VRK13" s="83"/>
      <c r="VRL13" s="83"/>
      <c r="VRM13" s="83"/>
      <c r="VRN13" s="83"/>
      <c r="VRO13" s="83"/>
      <c r="VRP13" s="83"/>
      <c r="VRQ13" s="83"/>
      <c r="VRR13" s="83"/>
      <c r="VRS13" s="83"/>
      <c r="VRT13" s="83"/>
      <c r="VRU13" s="83"/>
      <c r="VRV13" s="83"/>
      <c r="VRW13" s="83"/>
      <c r="VRX13" s="83"/>
      <c r="VRY13" s="83"/>
      <c r="VRZ13" s="83"/>
      <c r="VSA13" s="83"/>
      <c r="VSB13" s="83"/>
      <c r="VSC13" s="83"/>
      <c r="VSD13" s="83"/>
      <c r="VSE13" s="83"/>
      <c r="VSF13" s="83"/>
      <c r="VSG13" s="83"/>
      <c r="VSH13" s="83"/>
      <c r="VSI13" s="83"/>
      <c r="VSJ13" s="83"/>
      <c r="VSK13" s="83"/>
      <c r="VSL13" s="83"/>
      <c r="VSM13" s="83"/>
      <c r="VSN13" s="83"/>
      <c r="VSO13" s="83"/>
      <c r="VSP13" s="83"/>
      <c r="VSQ13" s="83"/>
      <c r="VSR13" s="83"/>
      <c r="VSS13" s="83"/>
      <c r="VST13" s="83"/>
      <c r="VSU13" s="83"/>
      <c r="VSV13" s="83"/>
      <c r="VSW13" s="83"/>
      <c r="VSX13" s="83"/>
      <c r="VSY13" s="83"/>
      <c r="VSZ13" s="83"/>
      <c r="VTA13" s="83"/>
      <c r="VTB13" s="83"/>
      <c r="VTC13" s="83"/>
      <c r="VTD13" s="83"/>
      <c r="VTE13" s="83"/>
      <c r="VTF13" s="83"/>
      <c r="VTG13" s="83"/>
      <c r="VTH13" s="83"/>
      <c r="VTI13" s="83"/>
      <c r="VTJ13" s="83"/>
      <c r="VTK13" s="83"/>
      <c r="VTL13" s="83"/>
      <c r="VTM13" s="83"/>
      <c r="VTN13" s="83"/>
      <c r="VTO13" s="83"/>
      <c r="VTP13" s="83"/>
      <c r="VTQ13" s="83"/>
      <c r="VTR13" s="83"/>
      <c r="VTS13" s="83"/>
      <c r="VTT13" s="83"/>
      <c r="VTU13" s="83"/>
      <c r="VTV13" s="83"/>
      <c r="VTW13" s="83"/>
      <c r="VTX13" s="83"/>
      <c r="VTY13" s="83"/>
      <c r="VTZ13" s="83"/>
      <c r="VUA13" s="83"/>
      <c r="VUB13" s="83"/>
      <c r="VUC13" s="83"/>
      <c r="VUD13" s="83"/>
      <c r="VUE13" s="83"/>
      <c r="VUF13" s="83"/>
      <c r="VUG13" s="83"/>
      <c r="VUH13" s="83"/>
      <c r="VUI13" s="83"/>
      <c r="VUJ13" s="83"/>
      <c r="VUK13" s="83"/>
      <c r="VUL13" s="83"/>
      <c r="VUM13" s="83"/>
      <c r="VUN13" s="83"/>
      <c r="VUO13" s="83"/>
      <c r="VUP13" s="83"/>
      <c r="VUQ13" s="83"/>
      <c r="VUR13" s="83"/>
      <c r="VUS13" s="83"/>
      <c r="VUT13" s="83"/>
      <c r="VUU13" s="83"/>
      <c r="VUV13" s="83"/>
      <c r="VUW13" s="83"/>
      <c r="VUX13" s="83"/>
      <c r="VUY13" s="83"/>
      <c r="VUZ13" s="83"/>
      <c r="VVA13" s="83"/>
      <c r="VVB13" s="83"/>
      <c r="VVC13" s="83"/>
      <c r="VVD13" s="83"/>
      <c r="VVE13" s="83"/>
      <c r="VVF13" s="83"/>
      <c r="VVG13" s="83"/>
      <c r="VVH13" s="83"/>
      <c r="VVI13" s="83"/>
      <c r="VVJ13" s="83"/>
      <c r="VVK13" s="83"/>
      <c r="VVL13" s="83"/>
      <c r="VVM13" s="83"/>
      <c r="VVN13" s="83"/>
      <c r="VVO13" s="83"/>
      <c r="VVP13" s="83"/>
      <c r="VVQ13" s="83"/>
      <c r="VVR13" s="83"/>
      <c r="VVS13" s="83"/>
      <c r="VVT13" s="83"/>
      <c r="VVU13" s="83"/>
      <c r="VVV13" s="83"/>
      <c r="VVW13" s="83"/>
      <c r="VVX13" s="83"/>
      <c r="VVY13" s="83"/>
      <c r="VVZ13" s="83"/>
      <c r="VWA13" s="83"/>
      <c r="VWB13" s="83"/>
      <c r="VWC13" s="83"/>
      <c r="VWD13" s="83"/>
      <c r="VWE13" s="83"/>
      <c r="VWF13" s="83"/>
      <c r="VWG13" s="83"/>
      <c r="VWH13" s="83"/>
      <c r="VWI13" s="83"/>
      <c r="VWJ13" s="83"/>
      <c r="VWK13" s="83"/>
      <c r="VWL13" s="83"/>
      <c r="VWM13" s="83"/>
      <c r="VWN13" s="83"/>
      <c r="VWO13" s="83"/>
      <c r="VWP13" s="83"/>
      <c r="VWQ13" s="83"/>
      <c r="VWR13" s="83"/>
      <c r="VWS13" s="83"/>
      <c r="VWT13" s="83"/>
      <c r="VWU13" s="83"/>
      <c r="VWV13" s="83"/>
      <c r="VWW13" s="83"/>
      <c r="VWX13" s="83"/>
      <c r="VWY13" s="83"/>
      <c r="VWZ13" s="83"/>
      <c r="VXA13" s="83"/>
      <c r="VXB13" s="83"/>
      <c r="VXC13" s="83"/>
      <c r="VXD13" s="83"/>
      <c r="VXE13" s="83"/>
      <c r="VXF13" s="83"/>
      <c r="VXG13" s="83"/>
      <c r="VXH13" s="83"/>
      <c r="VXI13" s="83"/>
      <c r="VXJ13" s="83"/>
      <c r="VXK13" s="83"/>
      <c r="VXL13" s="83"/>
      <c r="VXM13" s="83"/>
      <c r="VXN13" s="83"/>
      <c r="VXO13" s="83"/>
      <c r="VXP13" s="83"/>
      <c r="VXQ13" s="83"/>
      <c r="VXR13" s="83"/>
      <c r="VXS13" s="83"/>
      <c r="VXT13" s="83"/>
      <c r="VXU13" s="83"/>
      <c r="VXV13" s="83"/>
      <c r="VXW13" s="83"/>
      <c r="VXX13" s="83"/>
      <c r="VXY13" s="83"/>
      <c r="VXZ13" s="83"/>
      <c r="VYA13" s="83"/>
      <c r="VYB13" s="83"/>
      <c r="VYC13" s="83"/>
      <c r="VYD13" s="83"/>
      <c r="VYE13" s="83"/>
      <c r="VYF13" s="83"/>
      <c r="VYG13" s="83"/>
      <c r="VYH13" s="83"/>
      <c r="VYI13" s="83"/>
      <c r="VYJ13" s="83"/>
      <c r="VYK13" s="83"/>
      <c r="VYL13" s="83"/>
      <c r="VYM13" s="83"/>
      <c r="VYN13" s="83"/>
      <c r="VYO13" s="83"/>
      <c r="VYP13" s="83"/>
      <c r="VYQ13" s="83"/>
      <c r="VYR13" s="83"/>
      <c r="VYS13" s="83"/>
      <c r="VYT13" s="83"/>
      <c r="VYU13" s="83"/>
      <c r="VYV13" s="83"/>
      <c r="VYW13" s="83"/>
      <c r="VYX13" s="83"/>
      <c r="VYY13" s="83"/>
      <c r="VYZ13" s="83"/>
      <c r="VZA13" s="83"/>
      <c r="VZB13" s="83"/>
      <c r="VZC13" s="83"/>
      <c r="VZD13" s="83"/>
      <c r="VZE13" s="83"/>
      <c r="VZF13" s="83"/>
      <c r="VZG13" s="83"/>
      <c r="VZH13" s="83"/>
      <c r="VZI13" s="83"/>
      <c r="VZJ13" s="83"/>
      <c r="VZK13" s="83"/>
      <c r="VZL13" s="83"/>
      <c r="VZM13" s="83"/>
      <c r="VZN13" s="83"/>
      <c r="VZO13" s="83"/>
      <c r="VZP13" s="83"/>
      <c r="VZQ13" s="83"/>
      <c r="VZR13" s="83"/>
      <c r="VZS13" s="83"/>
      <c r="VZT13" s="83"/>
      <c r="VZU13" s="83"/>
      <c r="VZV13" s="83"/>
      <c r="VZW13" s="83"/>
      <c r="VZX13" s="83"/>
      <c r="VZY13" s="83"/>
      <c r="VZZ13" s="83"/>
      <c r="WAA13" s="83"/>
      <c r="WAB13" s="83"/>
      <c r="WAC13" s="83"/>
      <c r="WAD13" s="83"/>
      <c r="WAE13" s="83"/>
      <c r="WAF13" s="83"/>
      <c r="WAG13" s="83"/>
      <c r="WAH13" s="83"/>
      <c r="WAI13" s="83"/>
      <c r="WAJ13" s="83"/>
      <c r="WAK13" s="83"/>
      <c r="WAL13" s="83"/>
      <c r="WAM13" s="83"/>
      <c r="WAN13" s="83"/>
      <c r="WAO13" s="83"/>
      <c r="WAP13" s="83"/>
      <c r="WAQ13" s="83"/>
      <c r="WAR13" s="83"/>
      <c r="WAS13" s="83"/>
      <c r="WAT13" s="83"/>
      <c r="WAU13" s="83"/>
      <c r="WAV13" s="83"/>
      <c r="WAW13" s="83"/>
      <c r="WAX13" s="83"/>
      <c r="WAY13" s="83"/>
      <c r="WAZ13" s="83"/>
      <c r="WBA13" s="83"/>
      <c r="WBB13" s="83"/>
      <c r="WBC13" s="83"/>
      <c r="WBD13" s="83"/>
      <c r="WBE13" s="83"/>
      <c r="WBF13" s="83"/>
      <c r="WBG13" s="83"/>
      <c r="WBH13" s="83"/>
      <c r="WBI13" s="83"/>
      <c r="WBJ13" s="83"/>
      <c r="WBK13" s="83"/>
      <c r="WBL13" s="83"/>
      <c r="WBM13" s="83"/>
      <c r="WBN13" s="83"/>
      <c r="WBO13" s="83"/>
      <c r="WBP13" s="83"/>
      <c r="WBQ13" s="83"/>
      <c r="WBR13" s="83"/>
      <c r="WBS13" s="83"/>
      <c r="WBT13" s="83"/>
      <c r="WBU13" s="83"/>
      <c r="WBV13" s="83"/>
      <c r="WBW13" s="83"/>
      <c r="WBX13" s="83"/>
      <c r="WBY13" s="83"/>
      <c r="WBZ13" s="83"/>
      <c r="WCA13" s="83"/>
      <c r="WCB13" s="83"/>
      <c r="WCC13" s="83"/>
      <c r="WCD13" s="83"/>
      <c r="WCE13" s="83"/>
      <c r="WCF13" s="83"/>
      <c r="WCG13" s="83"/>
      <c r="WCH13" s="83"/>
      <c r="WCI13" s="83"/>
      <c r="WCJ13" s="83"/>
      <c r="WCK13" s="83"/>
      <c r="WCL13" s="83"/>
      <c r="WCM13" s="83"/>
      <c r="WCN13" s="83"/>
      <c r="WCO13" s="83"/>
      <c r="WCP13" s="83"/>
      <c r="WCQ13" s="83"/>
      <c r="WCR13" s="83"/>
      <c r="WCS13" s="83"/>
      <c r="WCT13" s="83"/>
      <c r="WCU13" s="83"/>
      <c r="WCV13" s="83"/>
      <c r="WCW13" s="83"/>
      <c r="WCX13" s="83"/>
      <c r="WCY13" s="83"/>
      <c r="WCZ13" s="83"/>
      <c r="WDA13" s="83"/>
      <c r="WDB13" s="83"/>
      <c r="WDC13" s="83"/>
      <c r="WDD13" s="83"/>
      <c r="WDE13" s="83"/>
      <c r="WDF13" s="83"/>
      <c r="WDG13" s="83"/>
      <c r="WDH13" s="83"/>
      <c r="WDI13" s="83"/>
      <c r="WDJ13" s="83"/>
      <c r="WDK13" s="83"/>
      <c r="WDL13" s="83"/>
      <c r="WDM13" s="83"/>
      <c r="WDN13" s="83"/>
      <c r="WDO13" s="83"/>
      <c r="WDP13" s="83"/>
      <c r="WDQ13" s="83"/>
      <c r="WDR13" s="83"/>
      <c r="WDS13" s="83"/>
      <c r="WDT13" s="83"/>
      <c r="WDU13" s="83"/>
      <c r="WDV13" s="83"/>
      <c r="WDW13" s="83"/>
      <c r="WDX13" s="83"/>
      <c r="WDY13" s="83"/>
      <c r="WDZ13" s="83"/>
      <c r="WEA13" s="83"/>
      <c r="WEB13" s="83"/>
      <c r="WEC13" s="83"/>
      <c r="WED13" s="83"/>
      <c r="WEE13" s="83"/>
      <c r="WEF13" s="83"/>
      <c r="WEG13" s="83"/>
      <c r="WEH13" s="83"/>
      <c r="WEI13" s="83"/>
      <c r="WEJ13" s="83"/>
      <c r="WEK13" s="83"/>
      <c r="WEL13" s="83"/>
      <c r="WEM13" s="83"/>
      <c r="WEN13" s="83"/>
      <c r="WEO13" s="83"/>
      <c r="WEP13" s="83"/>
      <c r="WEQ13" s="83"/>
      <c r="WER13" s="83"/>
      <c r="WES13" s="83"/>
      <c r="WET13" s="83"/>
      <c r="WEU13" s="83"/>
      <c r="WEV13" s="83"/>
      <c r="WEW13" s="83"/>
      <c r="WEX13" s="83"/>
      <c r="WEY13" s="83"/>
      <c r="WEZ13" s="83"/>
      <c r="WFA13" s="83"/>
      <c r="WFB13" s="83"/>
      <c r="WFC13" s="83"/>
      <c r="WFD13" s="83"/>
      <c r="WFE13" s="83"/>
      <c r="WFF13" s="83"/>
      <c r="WFG13" s="83"/>
      <c r="WFH13" s="83"/>
      <c r="WFI13" s="83"/>
      <c r="WFJ13" s="83"/>
      <c r="WFK13" s="83"/>
      <c r="WFL13" s="83"/>
      <c r="WFM13" s="83"/>
      <c r="WFN13" s="83"/>
      <c r="WFO13" s="83"/>
      <c r="WFP13" s="83"/>
      <c r="WFQ13" s="83"/>
      <c r="WFR13" s="83"/>
      <c r="WFS13" s="83"/>
      <c r="WFT13" s="83"/>
      <c r="WFU13" s="83"/>
      <c r="WFV13" s="83"/>
      <c r="WFW13" s="83"/>
      <c r="WFX13" s="83"/>
      <c r="WFY13" s="83"/>
      <c r="WFZ13" s="83"/>
      <c r="WGA13" s="83"/>
      <c r="WGB13" s="83"/>
      <c r="WGC13" s="83"/>
      <c r="WGD13" s="83"/>
      <c r="WGE13" s="83"/>
      <c r="WGF13" s="83"/>
      <c r="WGG13" s="83"/>
      <c r="WGH13" s="83"/>
      <c r="WGI13" s="83"/>
      <c r="WGJ13" s="83"/>
      <c r="WGK13" s="83"/>
      <c r="WGL13" s="83"/>
      <c r="WGM13" s="83"/>
      <c r="WGN13" s="83"/>
      <c r="WGO13" s="83"/>
      <c r="WGP13" s="83"/>
      <c r="WGQ13" s="83"/>
      <c r="WGR13" s="83"/>
      <c r="WGS13" s="83"/>
      <c r="WGT13" s="83"/>
      <c r="WGU13" s="83"/>
      <c r="WGV13" s="83"/>
      <c r="WGW13" s="83"/>
      <c r="WGX13" s="83"/>
      <c r="WGY13" s="83"/>
      <c r="WGZ13" s="83"/>
      <c r="WHA13" s="83"/>
      <c r="WHB13" s="83"/>
      <c r="WHC13" s="83"/>
      <c r="WHD13" s="83"/>
      <c r="WHE13" s="83"/>
      <c r="WHF13" s="83"/>
      <c r="WHG13" s="83"/>
      <c r="WHH13" s="83"/>
      <c r="WHI13" s="83"/>
      <c r="WHJ13" s="83"/>
      <c r="WHK13" s="83"/>
      <c r="WHL13" s="83"/>
      <c r="WHM13" s="83"/>
      <c r="WHN13" s="83"/>
      <c r="WHO13" s="83"/>
      <c r="WHP13" s="83"/>
      <c r="WHQ13" s="83"/>
      <c r="WHR13" s="83"/>
      <c r="WHS13" s="83"/>
      <c r="WHT13" s="83"/>
      <c r="WHU13" s="83"/>
      <c r="WHV13" s="83"/>
      <c r="WHW13" s="83"/>
      <c r="WHX13" s="83"/>
      <c r="WHY13" s="83"/>
      <c r="WHZ13" s="83"/>
      <c r="WIA13" s="83"/>
      <c r="WIB13" s="83"/>
      <c r="WIC13" s="83"/>
      <c r="WID13" s="83"/>
      <c r="WIE13" s="83"/>
      <c r="WIF13" s="83"/>
      <c r="WIG13" s="83"/>
      <c r="WIH13" s="83"/>
      <c r="WII13" s="83"/>
      <c r="WIJ13" s="83"/>
      <c r="WIK13" s="83"/>
      <c r="WIL13" s="83"/>
      <c r="WIM13" s="83"/>
      <c r="WIN13" s="83"/>
      <c r="WIO13" s="83"/>
      <c r="WIP13" s="83"/>
      <c r="WIQ13" s="83"/>
      <c r="WIR13" s="83"/>
      <c r="WIS13" s="83"/>
      <c r="WIT13" s="83"/>
      <c r="WIU13" s="83"/>
      <c r="WIV13" s="83"/>
      <c r="WIW13" s="83"/>
      <c r="WIX13" s="83"/>
      <c r="WIY13" s="83"/>
      <c r="WIZ13" s="83"/>
      <c r="WJA13" s="83"/>
      <c r="WJB13" s="83"/>
      <c r="WJC13" s="83"/>
      <c r="WJD13" s="83"/>
      <c r="WJE13" s="83"/>
      <c r="WJF13" s="83"/>
      <c r="WJG13" s="83"/>
      <c r="WJH13" s="83"/>
      <c r="WJI13" s="83"/>
      <c r="WJJ13" s="83"/>
      <c r="WJK13" s="83"/>
      <c r="WJL13" s="83"/>
      <c r="WJM13" s="83"/>
      <c r="WJN13" s="83"/>
      <c r="WJO13" s="83"/>
      <c r="WJP13" s="83"/>
      <c r="WJQ13" s="83"/>
      <c r="WJR13" s="83"/>
      <c r="WJS13" s="83"/>
      <c r="WJT13" s="83"/>
      <c r="WJU13" s="83"/>
      <c r="WJV13" s="83"/>
      <c r="WJW13" s="83"/>
      <c r="WJX13" s="83"/>
      <c r="WJY13" s="83"/>
      <c r="WJZ13" s="83"/>
      <c r="WKA13" s="83"/>
      <c r="WKB13" s="83"/>
      <c r="WKC13" s="83"/>
      <c r="WKD13" s="83"/>
      <c r="WKE13" s="83"/>
      <c r="WKF13" s="83"/>
      <c r="WKG13" s="83"/>
      <c r="WKH13" s="83"/>
      <c r="WKI13" s="83"/>
      <c r="WKJ13" s="83"/>
      <c r="WKK13" s="83"/>
      <c r="WKL13" s="83"/>
      <c r="WKM13" s="83"/>
      <c r="WKN13" s="83"/>
      <c r="WKO13" s="83"/>
      <c r="WKP13" s="83"/>
      <c r="WKQ13" s="83"/>
      <c r="WKR13" s="83"/>
      <c r="WKS13" s="83"/>
      <c r="WKT13" s="83"/>
      <c r="WKU13" s="83"/>
      <c r="WKV13" s="83"/>
      <c r="WKW13" s="83"/>
      <c r="WKX13" s="83"/>
      <c r="WKY13" s="83"/>
      <c r="WKZ13" s="83"/>
      <c r="WLA13" s="83"/>
      <c r="WLB13" s="83"/>
      <c r="WLC13" s="83"/>
      <c r="WLD13" s="83"/>
      <c r="WLE13" s="83"/>
      <c r="WLF13" s="83"/>
      <c r="WLG13" s="83"/>
      <c r="WLH13" s="83"/>
      <c r="WLI13" s="83"/>
      <c r="WLJ13" s="83"/>
      <c r="WLK13" s="83"/>
      <c r="WLL13" s="83"/>
      <c r="WLM13" s="83"/>
      <c r="WLN13" s="83"/>
      <c r="WLO13" s="83"/>
      <c r="WLP13" s="83"/>
      <c r="WLQ13" s="83"/>
      <c r="WLR13" s="83"/>
      <c r="WLS13" s="83"/>
      <c r="WLT13" s="83"/>
      <c r="WLU13" s="83"/>
      <c r="WLV13" s="83"/>
      <c r="WLW13" s="83"/>
      <c r="WLX13" s="83"/>
      <c r="WLY13" s="83"/>
      <c r="WLZ13" s="83"/>
      <c r="WMA13" s="83"/>
      <c r="WMB13" s="83"/>
      <c r="WMC13" s="83"/>
      <c r="WMD13" s="83"/>
      <c r="WME13" s="83"/>
      <c r="WMF13" s="83"/>
      <c r="WMG13" s="83"/>
      <c r="WMH13" s="83"/>
      <c r="WMI13" s="83"/>
      <c r="WMJ13" s="83"/>
      <c r="WMK13" s="83"/>
      <c r="WML13" s="83"/>
      <c r="WMM13" s="83"/>
      <c r="WMN13" s="83"/>
      <c r="WMO13" s="83"/>
      <c r="WMP13" s="83"/>
      <c r="WMQ13" s="83"/>
      <c r="WMR13" s="83"/>
      <c r="WMS13" s="83"/>
      <c r="WMT13" s="83"/>
      <c r="WMU13" s="83"/>
      <c r="WMV13" s="83"/>
      <c r="WMW13" s="83"/>
      <c r="WMX13" s="83"/>
      <c r="WMY13" s="83"/>
      <c r="WMZ13" s="83"/>
      <c r="WNA13" s="83"/>
      <c r="WNB13" s="83"/>
      <c r="WNC13" s="83"/>
      <c r="WND13" s="83"/>
      <c r="WNE13" s="83"/>
      <c r="WNF13" s="83"/>
      <c r="WNG13" s="83"/>
      <c r="WNH13" s="83"/>
      <c r="WNI13" s="83"/>
      <c r="WNJ13" s="83"/>
      <c r="WNK13" s="83"/>
      <c r="WNL13" s="83"/>
      <c r="WNM13" s="83"/>
      <c r="WNN13" s="83"/>
      <c r="WNO13" s="83"/>
      <c r="WNP13" s="83"/>
      <c r="WNQ13" s="83"/>
      <c r="WNR13" s="83"/>
      <c r="WNS13" s="83"/>
      <c r="WNT13" s="83"/>
      <c r="WNU13" s="83"/>
      <c r="WNV13" s="83"/>
      <c r="WNW13" s="83"/>
      <c r="WNX13" s="83"/>
      <c r="WNY13" s="83"/>
      <c r="WNZ13" s="83"/>
      <c r="WOA13" s="83"/>
      <c r="WOB13" s="83"/>
      <c r="WOC13" s="83"/>
      <c r="WOD13" s="83"/>
      <c r="WOE13" s="83"/>
      <c r="WOF13" s="83"/>
      <c r="WOG13" s="83"/>
      <c r="WOH13" s="83"/>
      <c r="WOI13" s="83"/>
      <c r="WOJ13" s="83"/>
      <c r="WOK13" s="83"/>
      <c r="WOL13" s="83"/>
      <c r="WOM13" s="83"/>
      <c r="WON13" s="83"/>
      <c r="WOO13" s="83"/>
      <c r="WOP13" s="83"/>
      <c r="WOQ13" s="83"/>
      <c r="WOR13" s="83"/>
      <c r="WOS13" s="83"/>
      <c r="WOT13" s="83"/>
      <c r="WOU13" s="83"/>
      <c r="WOV13" s="83"/>
      <c r="WOW13" s="83"/>
      <c r="WOX13" s="83"/>
      <c r="WOY13" s="83"/>
      <c r="WOZ13" s="83"/>
      <c r="WPA13" s="83"/>
      <c r="WPB13" s="83"/>
      <c r="WPC13" s="83"/>
      <c r="WPD13" s="83"/>
      <c r="WPE13" s="83"/>
      <c r="WPF13" s="83"/>
      <c r="WPG13" s="83"/>
      <c r="WPH13" s="83"/>
      <c r="WPI13" s="83"/>
      <c r="WPJ13" s="83"/>
      <c r="WPK13" s="83"/>
      <c r="WPL13" s="83"/>
      <c r="WPM13" s="83"/>
      <c r="WPN13" s="83"/>
      <c r="WPO13" s="83"/>
      <c r="WPP13" s="83"/>
      <c r="WPQ13" s="83"/>
      <c r="WPR13" s="83"/>
      <c r="WPS13" s="83"/>
      <c r="WPT13" s="83"/>
      <c r="WPU13" s="83"/>
      <c r="WPV13" s="83"/>
      <c r="WPW13" s="83"/>
      <c r="WPX13" s="83"/>
      <c r="WPY13" s="83"/>
      <c r="WPZ13" s="83"/>
      <c r="WQA13" s="83"/>
      <c r="WQB13" s="83"/>
      <c r="WQC13" s="83"/>
      <c r="WQD13" s="83"/>
      <c r="WQE13" s="83"/>
      <c r="WQF13" s="83"/>
      <c r="WQG13" s="83"/>
      <c r="WQH13" s="83"/>
      <c r="WQI13" s="83"/>
      <c r="WQJ13" s="83"/>
      <c r="WQK13" s="83"/>
      <c r="WQL13" s="83"/>
      <c r="WQM13" s="83"/>
      <c r="WQN13" s="83"/>
      <c r="WQO13" s="83"/>
      <c r="WQP13" s="83"/>
      <c r="WQQ13" s="83"/>
      <c r="WQR13" s="83"/>
      <c r="WQS13" s="83"/>
      <c r="WQT13" s="83"/>
      <c r="WQU13" s="83"/>
      <c r="WQV13" s="83"/>
      <c r="WQW13" s="83"/>
      <c r="WQX13" s="83"/>
      <c r="WQY13" s="83"/>
      <c r="WQZ13" s="83"/>
      <c r="WRA13" s="83"/>
      <c r="WRB13" s="83"/>
      <c r="WRC13" s="83"/>
      <c r="WRD13" s="83"/>
      <c r="WRE13" s="83"/>
      <c r="WRF13" s="83"/>
      <c r="WRG13" s="83"/>
      <c r="WRH13" s="83"/>
      <c r="WRI13" s="83"/>
      <c r="WRJ13" s="83"/>
      <c r="WRK13" s="83"/>
      <c r="WRL13" s="83"/>
      <c r="WRM13" s="83"/>
      <c r="WRN13" s="83"/>
      <c r="WRO13" s="83"/>
      <c r="WRP13" s="83"/>
      <c r="WRQ13" s="83"/>
      <c r="WRR13" s="83"/>
      <c r="WRS13" s="83"/>
      <c r="WRT13" s="83"/>
      <c r="WRU13" s="83"/>
      <c r="WRV13" s="83"/>
      <c r="WRW13" s="83"/>
      <c r="WRX13" s="83"/>
      <c r="WRY13" s="83"/>
      <c r="WRZ13" s="83"/>
      <c r="WSA13" s="83"/>
      <c r="WSB13" s="83"/>
      <c r="WSC13" s="83"/>
      <c r="WSD13" s="83"/>
      <c r="WSE13" s="83"/>
      <c r="WSF13" s="83"/>
      <c r="WSG13" s="83"/>
      <c r="WSH13" s="83"/>
      <c r="WSI13" s="83"/>
      <c r="WSJ13" s="83"/>
      <c r="WSK13" s="83"/>
      <c r="WSL13" s="83"/>
      <c r="WSM13" s="83"/>
      <c r="WSN13" s="83"/>
      <c r="WSO13" s="83"/>
      <c r="WSP13" s="83"/>
      <c r="WSQ13" s="83"/>
      <c r="WSR13" s="83"/>
      <c r="WSS13" s="83"/>
      <c r="WST13" s="83"/>
      <c r="WSU13" s="83"/>
      <c r="WSV13" s="83"/>
      <c r="WSW13" s="83"/>
      <c r="WSX13" s="83"/>
      <c r="WSY13" s="83"/>
      <c r="WSZ13" s="83"/>
      <c r="WTA13" s="83"/>
      <c r="WTB13" s="83"/>
      <c r="WTC13" s="83"/>
      <c r="WTD13" s="83"/>
      <c r="WTE13" s="83"/>
      <c r="WTF13" s="83"/>
      <c r="WTG13" s="83"/>
      <c r="WTH13" s="83"/>
      <c r="WTI13" s="83"/>
      <c r="WTJ13" s="83"/>
      <c r="WTK13" s="83"/>
      <c r="WTL13" s="83"/>
      <c r="WTM13" s="83"/>
      <c r="WTN13" s="83"/>
      <c r="WTO13" s="83"/>
      <c r="WTP13" s="83"/>
      <c r="WTQ13" s="83"/>
      <c r="WTR13" s="83"/>
      <c r="WTS13" s="83"/>
      <c r="WTT13" s="83"/>
      <c r="WTU13" s="83"/>
      <c r="WTV13" s="83"/>
      <c r="WTW13" s="83"/>
      <c r="WTX13" s="83"/>
      <c r="WTY13" s="83"/>
      <c r="WTZ13" s="83"/>
      <c r="WUA13" s="83"/>
      <c r="WUB13" s="83"/>
      <c r="WUC13" s="83"/>
      <c r="WUD13" s="83"/>
      <c r="WUE13" s="83"/>
      <c r="WUF13" s="83"/>
      <c r="WUG13" s="83"/>
      <c r="WUH13" s="83"/>
      <c r="WUI13" s="83"/>
      <c r="WUJ13" s="83"/>
      <c r="WUK13" s="83"/>
      <c r="WUL13" s="83"/>
      <c r="WUM13" s="83"/>
      <c r="WUN13" s="83"/>
      <c r="WUO13" s="83"/>
      <c r="WUP13" s="83"/>
      <c r="WUQ13" s="83"/>
      <c r="WUR13" s="83"/>
      <c r="WUS13" s="83"/>
      <c r="WUT13" s="83"/>
      <c r="WUU13" s="83"/>
      <c r="WUV13" s="83"/>
      <c r="WUW13" s="83"/>
      <c r="WUX13" s="83"/>
      <c r="WUY13" s="83"/>
      <c r="WUZ13" s="83"/>
      <c r="WVA13" s="83"/>
      <c r="WVB13" s="83"/>
      <c r="WVC13" s="83"/>
      <c r="WVD13" s="83"/>
      <c r="WVE13" s="83"/>
      <c r="WVF13" s="83"/>
      <c r="WVG13" s="83"/>
      <c r="WVH13" s="83"/>
      <c r="WVI13" s="83"/>
      <c r="WVJ13" s="83"/>
      <c r="WVK13" s="83"/>
      <c r="WVL13" s="83"/>
      <c r="WVM13" s="83"/>
      <c r="WVN13" s="83"/>
      <c r="WVO13" s="83"/>
      <c r="WVP13" s="83"/>
      <c r="WVQ13" s="83"/>
      <c r="WVR13" s="83"/>
      <c r="WVS13" s="83"/>
      <c r="WVT13" s="83"/>
      <c r="WVU13" s="83"/>
      <c r="WVV13" s="83"/>
      <c r="WVW13" s="83"/>
      <c r="WVX13" s="83"/>
      <c r="WVY13" s="83"/>
      <c r="WVZ13" s="83"/>
      <c r="WWA13" s="83"/>
      <c r="WWB13" s="83"/>
      <c r="WWC13" s="83"/>
      <c r="WWD13" s="83"/>
      <c r="WWE13" s="83"/>
      <c r="WWF13" s="83"/>
      <c r="WWG13" s="83"/>
      <c r="WWH13" s="83"/>
      <c r="WWI13" s="83"/>
      <c r="WWJ13" s="83"/>
      <c r="WWK13" s="83"/>
      <c r="WWL13" s="83"/>
      <c r="WWM13" s="83"/>
      <c r="WWN13" s="83"/>
      <c r="WWO13" s="83"/>
      <c r="WWP13" s="83"/>
      <c r="WWQ13" s="83"/>
      <c r="WWR13" s="83"/>
      <c r="WWS13" s="83"/>
      <c r="WWT13" s="83"/>
      <c r="WWU13" s="83"/>
      <c r="WWV13" s="83"/>
      <c r="WWW13" s="83"/>
      <c r="WWX13" s="83"/>
      <c r="WWY13" s="83"/>
      <c r="WWZ13" s="83"/>
      <c r="WXA13" s="83"/>
      <c r="WXB13" s="83"/>
      <c r="WXC13" s="83"/>
      <c r="WXD13" s="83"/>
      <c r="WXE13" s="83"/>
      <c r="WXF13" s="83"/>
      <c r="WXG13" s="83"/>
      <c r="WXH13" s="83"/>
      <c r="WXI13" s="83"/>
      <c r="WXJ13" s="83"/>
      <c r="WXK13" s="83"/>
      <c r="WXL13" s="83"/>
      <c r="WXM13" s="83"/>
      <c r="WXN13" s="83"/>
      <c r="WXO13" s="83"/>
      <c r="WXP13" s="83"/>
      <c r="WXQ13" s="83"/>
      <c r="WXR13" s="83"/>
      <c r="WXS13" s="83"/>
      <c r="WXT13" s="83"/>
      <c r="WXU13" s="83"/>
      <c r="WXV13" s="83"/>
      <c r="WXW13" s="83"/>
      <c r="WXX13" s="83"/>
      <c r="WXY13" s="83"/>
      <c r="WXZ13" s="83"/>
      <c r="WYA13" s="83"/>
      <c r="WYB13" s="83"/>
      <c r="WYC13" s="83"/>
      <c r="WYD13" s="83"/>
      <c r="WYE13" s="83"/>
      <c r="WYF13" s="83"/>
      <c r="WYG13" s="83"/>
      <c r="WYH13" s="83"/>
      <c r="WYI13" s="83"/>
      <c r="WYJ13" s="83"/>
      <c r="WYK13" s="83"/>
      <c r="WYL13" s="83"/>
      <c r="WYM13" s="83"/>
      <c r="WYN13" s="83"/>
      <c r="WYO13" s="83"/>
      <c r="WYP13" s="83"/>
      <c r="WYQ13" s="83"/>
      <c r="WYR13" s="83"/>
      <c r="WYS13" s="83"/>
      <c r="WYT13" s="83"/>
      <c r="WYU13" s="83"/>
      <c r="WYV13" s="83"/>
      <c r="WYW13" s="83"/>
      <c r="WYX13" s="83"/>
      <c r="WYY13" s="83"/>
      <c r="WYZ13" s="83"/>
      <c r="WZA13" s="83"/>
      <c r="WZB13" s="83"/>
      <c r="WZC13" s="83"/>
      <c r="WZD13" s="83"/>
      <c r="WZE13" s="83"/>
      <c r="WZF13" s="83"/>
      <c r="WZG13" s="83"/>
      <c r="WZH13" s="83"/>
      <c r="WZI13" s="83"/>
      <c r="WZJ13" s="83"/>
      <c r="WZK13" s="83"/>
      <c r="WZL13" s="83"/>
      <c r="WZM13" s="83"/>
      <c r="WZN13" s="83"/>
      <c r="WZO13" s="83"/>
      <c r="WZP13" s="83"/>
      <c r="WZQ13" s="83"/>
      <c r="WZR13" s="83"/>
      <c r="WZS13" s="83"/>
      <c r="WZT13" s="83"/>
      <c r="WZU13" s="83"/>
      <c r="WZV13" s="83"/>
      <c r="WZW13" s="83"/>
      <c r="WZX13" s="83"/>
      <c r="WZY13" s="83"/>
      <c r="WZZ13" s="83"/>
      <c r="XAA13" s="83"/>
      <c r="XAB13" s="83"/>
      <c r="XAC13" s="83"/>
      <c r="XAD13" s="83"/>
      <c r="XAE13" s="83"/>
      <c r="XAF13" s="83"/>
      <c r="XAG13" s="83"/>
      <c r="XAH13" s="83"/>
      <c r="XAI13" s="83"/>
      <c r="XAJ13" s="83"/>
      <c r="XAK13" s="83"/>
      <c r="XAL13" s="83"/>
      <c r="XAM13" s="83"/>
      <c r="XAN13" s="83"/>
      <c r="XAO13" s="83"/>
      <c r="XAP13" s="83"/>
      <c r="XAQ13" s="83"/>
      <c r="XAR13" s="83"/>
      <c r="XAS13" s="83"/>
      <c r="XAT13" s="83"/>
      <c r="XAU13" s="83"/>
      <c r="XAV13" s="83"/>
      <c r="XAW13" s="83"/>
      <c r="XAX13" s="83"/>
      <c r="XAY13" s="83"/>
      <c r="XAZ13" s="83"/>
      <c r="XBA13" s="83"/>
      <c r="XBB13" s="83"/>
      <c r="XBC13" s="83"/>
      <c r="XBD13" s="83"/>
      <c r="XBE13" s="83"/>
      <c r="XBF13" s="83"/>
      <c r="XBG13" s="83"/>
      <c r="XBH13" s="83"/>
      <c r="XBI13" s="83"/>
      <c r="XBJ13" s="83"/>
      <c r="XBK13" s="83"/>
      <c r="XBL13" s="83"/>
      <c r="XBM13" s="83"/>
      <c r="XBN13" s="83"/>
      <c r="XBO13" s="83"/>
      <c r="XBP13" s="83"/>
      <c r="XBQ13" s="83"/>
      <c r="XBR13" s="83"/>
      <c r="XBS13" s="83"/>
      <c r="XBT13" s="83"/>
      <c r="XBU13" s="83"/>
      <c r="XBV13" s="83"/>
      <c r="XBW13" s="83"/>
      <c r="XBX13" s="83"/>
      <c r="XBY13" s="83"/>
      <c r="XBZ13" s="83"/>
      <c r="XCA13" s="83"/>
      <c r="XCB13" s="83"/>
      <c r="XCC13" s="83"/>
      <c r="XCD13" s="83"/>
      <c r="XCE13" s="83"/>
      <c r="XCF13" s="83"/>
      <c r="XCG13" s="83"/>
      <c r="XCH13" s="83"/>
      <c r="XCI13" s="83"/>
      <c r="XCJ13" s="83"/>
      <c r="XCK13" s="83"/>
      <c r="XCL13" s="83"/>
      <c r="XCM13" s="83"/>
      <c r="XCN13" s="83"/>
      <c r="XCO13" s="83"/>
      <c r="XCP13" s="83"/>
      <c r="XCQ13" s="83"/>
      <c r="XCR13" s="83"/>
      <c r="XCS13" s="83"/>
      <c r="XCT13" s="83"/>
      <c r="XCU13" s="83"/>
      <c r="XCV13" s="83"/>
      <c r="XCW13" s="83"/>
      <c r="XCX13" s="83"/>
      <c r="XCY13" s="83"/>
      <c r="XCZ13" s="83"/>
      <c r="XDA13" s="83"/>
      <c r="XDB13" s="83"/>
      <c r="XDC13" s="83"/>
      <c r="XDD13" s="83"/>
      <c r="XDE13" s="83"/>
      <c r="XDF13" s="83"/>
      <c r="XDG13" s="83"/>
      <c r="XDH13" s="83"/>
      <c r="XDI13" s="83"/>
      <c r="XDJ13" s="83"/>
      <c r="XDK13" s="83"/>
      <c r="XDL13" s="83"/>
      <c r="XDM13" s="83"/>
      <c r="XDN13" s="83"/>
      <c r="XDO13" s="83"/>
      <c r="XDP13" s="83"/>
      <c r="XDQ13" s="83"/>
      <c r="XDR13" s="83"/>
      <c r="XDS13" s="83"/>
      <c r="XDT13" s="83"/>
      <c r="XDU13" s="83"/>
      <c r="XDV13" s="83"/>
      <c r="XDW13" s="83"/>
      <c r="XDX13" s="83"/>
      <c r="XDY13" s="83"/>
      <c r="XDZ13" s="83"/>
      <c r="XEA13" s="83"/>
      <c r="XEB13" s="83"/>
      <c r="XEC13" s="83"/>
      <c r="XED13" s="83"/>
      <c r="XEE13" s="83"/>
      <c r="XEF13" s="83"/>
      <c r="XEG13" s="83"/>
      <c r="XEH13" s="83"/>
      <c r="XEI13" s="83"/>
      <c r="XEJ13" s="83"/>
      <c r="XEK13" s="83"/>
      <c r="XEL13" s="83"/>
      <c r="XEM13" s="83"/>
      <c r="XEN13" s="83"/>
      <c r="XEO13" s="83"/>
      <c r="XEP13" s="83"/>
      <c r="XEQ13" s="83"/>
      <c r="XER13" s="83"/>
      <c r="XES13" s="83"/>
      <c r="XET13" s="83"/>
      <c r="XEU13" s="83"/>
      <c r="XEV13" s="83"/>
      <c r="XEW13" s="83"/>
      <c r="XEX13" s="83"/>
      <c r="XEY13" s="83"/>
      <c r="XEZ13" s="83"/>
      <c r="XFA13" s="83"/>
      <c r="XFB13" s="83"/>
    </row>
    <row r="14" spans="1:16382">
      <c r="B14" s="15">
        <v>1</v>
      </c>
      <c r="C14" s="66" t="s">
        <v>201</v>
      </c>
      <c r="D14" s="81" t="s">
        <v>200</v>
      </c>
      <c r="E14" s="82">
        <f t="shared" si="3"/>
        <v>20</v>
      </c>
      <c r="F14" s="83">
        <f t="shared" ref="F14:AT14" si="5">IF(AND(F9&gt;=$K$7,F9&lt;SUM($G$4,$K$7)),1,0)</f>
        <v>0</v>
      </c>
      <c r="G14" s="83">
        <f t="shared" si="5"/>
        <v>0</v>
      </c>
      <c r="H14" s="83">
        <f t="shared" si="5"/>
        <v>0</v>
      </c>
      <c r="I14" s="83">
        <f t="shared" si="5"/>
        <v>0</v>
      </c>
      <c r="J14" s="83">
        <f t="shared" si="5"/>
        <v>0</v>
      </c>
      <c r="K14" s="83">
        <f t="shared" si="5"/>
        <v>0</v>
      </c>
      <c r="L14" s="83">
        <f t="shared" si="5"/>
        <v>1</v>
      </c>
      <c r="M14" s="83">
        <f t="shared" si="5"/>
        <v>1</v>
      </c>
      <c r="N14" s="83">
        <f t="shared" si="5"/>
        <v>1</v>
      </c>
      <c r="O14" s="83">
        <f t="shared" si="5"/>
        <v>1</v>
      </c>
      <c r="P14" s="83">
        <f t="shared" si="5"/>
        <v>1</v>
      </c>
      <c r="Q14" s="83">
        <f t="shared" si="5"/>
        <v>1</v>
      </c>
      <c r="R14" s="83">
        <f t="shared" si="5"/>
        <v>1</v>
      </c>
      <c r="S14" s="83">
        <f t="shared" si="5"/>
        <v>1</v>
      </c>
      <c r="T14" s="83">
        <f t="shared" si="5"/>
        <v>1</v>
      </c>
      <c r="U14" s="83">
        <f t="shared" si="5"/>
        <v>1</v>
      </c>
      <c r="V14" s="83">
        <f t="shared" si="5"/>
        <v>1</v>
      </c>
      <c r="W14" s="83">
        <f t="shared" si="5"/>
        <v>1</v>
      </c>
      <c r="X14" s="83">
        <f t="shared" si="5"/>
        <v>1</v>
      </c>
      <c r="Y14" s="83">
        <f t="shared" si="5"/>
        <v>1</v>
      </c>
      <c r="Z14" s="83">
        <f t="shared" si="5"/>
        <v>1</v>
      </c>
      <c r="AA14" s="83">
        <f t="shared" si="5"/>
        <v>1</v>
      </c>
      <c r="AB14" s="83">
        <f t="shared" si="5"/>
        <v>1</v>
      </c>
      <c r="AC14" s="83">
        <f t="shared" si="5"/>
        <v>1</v>
      </c>
      <c r="AD14" s="83">
        <f t="shared" si="5"/>
        <v>1</v>
      </c>
      <c r="AE14" s="83">
        <f t="shared" si="5"/>
        <v>1</v>
      </c>
      <c r="AF14" s="83">
        <f t="shared" si="5"/>
        <v>0</v>
      </c>
      <c r="AG14" s="83">
        <f t="shared" si="5"/>
        <v>0</v>
      </c>
      <c r="AH14" s="83">
        <f t="shared" si="5"/>
        <v>0</v>
      </c>
      <c r="AI14" s="83">
        <f t="shared" si="5"/>
        <v>0</v>
      </c>
      <c r="AJ14" s="83">
        <f t="shared" si="5"/>
        <v>0</v>
      </c>
      <c r="AK14" s="83">
        <f t="shared" si="5"/>
        <v>0</v>
      </c>
      <c r="AL14" s="83">
        <f t="shared" si="5"/>
        <v>0</v>
      </c>
      <c r="AM14" s="83">
        <f t="shared" si="5"/>
        <v>0</v>
      </c>
      <c r="AN14" s="83">
        <f t="shared" si="5"/>
        <v>0</v>
      </c>
      <c r="AO14" s="83">
        <f t="shared" si="5"/>
        <v>0</v>
      </c>
      <c r="AP14" s="83">
        <f t="shared" si="5"/>
        <v>0</v>
      </c>
      <c r="AQ14" s="83">
        <f t="shared" si="5"/>
        <v>0</v>
      </c>
      <c r="AR14" s="83">
        <f t="shared" si="5"/>
        <v>0</v>
      </c>
      <c r="AS14" s="83">
        <f t="shared" si="5"/>
        <v>0</v>
      </c>
      <c r="AT14" s="83">
        <f t="shared" si="5"/>
        <v>0</v>
      </c>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c r="CJ14" s="83"/>
      <c r="CK14" s="83"/>
      <c r="CL14" s="83"/>
      <c r="CM14" s="83"/>
      <c r="CN14" s="83"/>
      <c r="CO14" s="83"/>
      <c r="CP14" s="83"/>
      <c r="CQ14" s="83"/>
      <c r="CR14" s="83"/>
      <c r="CS14" s="83"/>
      <c r="CT14" s="83"/>
      <c r="CU14" s="83"/>
      <c r="CV14" s="83"/>
      <c r="CW14" s="83"/>
      <c r="CX14" s="83"/>
      <c r="CY14" s="83"/>
      <c r="CZ14" s="83"/>
      <c r="DA14" s="83"/>
      <c r="DB14" s="83"/>
      <c r="DC14" s="83"/>
      <c r="DD14" s="83"/>
      <c r="DE14" s="83"/>
      <c r="DF14" s="83"/>
      <c r="DG14" s="83"/>
      <c r="DH14" s="83"/>
      <c r="DI14" s="83"/>
      <c r="DJ14" s="83"/>
      <c r="DK14" s="83"/>
      <c r="DL14" s="83"/>
      <c r="DM14" s="83"/>
      <c r="DN14" s="83"/>
      <c r="DO14" s="83"/>
      <c r="DP14" s="83"/>
      <c r="DQ14" s="83"/>
      <c r="DR14" s="83"/>
      <c r="DS14" s="83"/>
      <c r="DT14" s="83"/>
      <c r="DU14" s="83"/>
      <c r="DV14" s="83"/>
      <c r="DW14" s="83"/>
      <c r="DX14" s="83"/>
      <c r="DY14" s="83"/>
      <c r="DZ14" s="83"/>
      <c r="EA14" s="83"/>
      <c r="EB14" s="83"/>
      <c r="EC14" s="83"/>
      <c r="ED14" s="83"/>
      <c r="EE14" s="83"/>
      <c r="EF14" s="83"/>
      <c r="EG14" s="83"/>
      <c r="EH14" s="83"/>
      <c r="EI14" s="83"/>
      <c r="EJ14" s="83"/>
      <c r="EK14" s="83"/>
      <c r="EL14" s="83"/>
      <c r="EM14" s="83"/>
      <c r="EN14" s="83"/>
      <c r="EO14" s="83"/>
      <c r="EP14" s="83"/>
      <c r="EQ14" s="83"/>
      <c r="ER14" s="83"/>
      <c r="ES14" s="83"/>
      <c r="ET14" s="83"/>
      <c r="EU14" s="83"/>
      <c r="EV14" s="83"/>
      <c r="EW14" s="83"/>
      <c r="EX14" s="83"/>
      <c r="EY14" s="83"/>
      <c r="EZ14" s="83"/>
      <c r="FA14" s="83"/>
      <c r="FB14" s="83"/>
      <c r="FC14" s="83"/>
      <c r="FD14" s="83"/>
      <c r="FE14" s="83"/>
      <c r="FF14" s="83"/>
      <c r="FG14" s="83"/>
      <c r="FH14" s="83"/>
      <c r="FI14" s="83"/>
      <c r="FJ14" s="83"/>
      <c r="FK14" s="83"/>
      <c r="FL14" s="83"/>
      <c r="FM14" s="83"/>
      <c r="FN14" s="83"/>
      <c r="FO14" s="83"/>
      <c r="FP14" s="83"/>
      <c r="FQ14" s="83"/>
      <c r="FR14" s="83"/>
      <c r="FS14" s="83"/>
      <c r="FT14" s="83"/>
      <c r="FU14" s="83"/>
      <c r="FV14" s="83"/>
      <c r="FW14" s="83"/>
      <c r="FX14" s="83"/>
      <c r="FY14" s="83"/>
      <c r="FZ14" s="83"/>
      <c r="GA14" s="83"/>
      <c r="GB14" s="83"/>
      <c r="GC14" s="83"/>
      <c r="GD14" s="83"/>
      <c r="GE14" s="83"/>
      <c r="GF14" s="83"/>
      <c r="GG14" s="83"/>
      <c r="GH14" s="83"/>
      <c r="GI14" s="83"/>
      <c r="GJ14" s="83"/>
      <c r="GK14" s="83"/>
      <c r="GL14" s="83"/>
      <c r="GM14" s="83"/>
      <c r="GN14" s="83"/>
      <c r="GO14" s="83"/>
      <c r="GP14" s="83"/>
      <c r="GQ14" s="83"/>
      <c r="GR14" s="83"/>
      <c r="GS14" s="83"/>
      <c r="GT14" s="83"/>
      <c r="GU14" s="83"/>
      <c r="GV14" s="83"/>
      <c r="GW14" s="83"/>
      <c r="GX14" s="83"/>
      <c r="GY14" s="83"/>
      <c r="GZ14" s="83"/>
      <c r="HA14" s="83"/>
      <c r="HB14" s="83"/>
      <c r="HC14" s="83"/>
      <c r="HD14" s="83"/>
      <c r="HE14" s="83"/>
      <c r="HF14" s="83"/>
      <c r="HG14" s="83"/>
      <c r="HH14" s="83"/>
      <c r="HI14" s="83"/>
      <c r="HJ14" s="83"/>
      <c r="HK14" s="83"/>
      <c r="HL14" s="83"/>
      <c r="HM14" s="83"/>
      <c r="HN14" s="83"/>
      <c r="HO14" s="83"/>
      <c r="HP14" s="83"/>
      <c r="HQ14" s="83"/>
      <c r="HR14" s="83"/>
      <c r="HS14" s="83"/>
      <c r="HT14" s="83"/>
      <c r="HU14" s="83"/>
      <c r="HV14" s="83"/>
      <c r="HW14" s="83"/>
      <c r="HX14" s="83"/>
      <c r="HY14" s="83"/>
      <c r="HZ14" s="83"/>
      <c r="IA14" s="83"/>
      <c r="IB14" s="83"/>
      <c r="IC14" s="83"/>
      <c r="ID14" s="83"/>
      <c r="IE14" s="83"/>
      <c r="IF14" s="83"/>
      <c r="IG14" s="83"/>
      <c r="IH14" s="83"/>
      <c r="II14" s="83"/>
      <c r="IJ14" s="83"/>
      <c r="IK14" s="83"/>
      <c r="IL14" s="83"/>
      <c r="IM14" s="83"/>
      <c r="IN14" s="83"/>
      <c r="IO14" s="83"/>
      <c r="IP14" s="83"/>
      <c r="IQ14" s="83"/>
      <c r="IR14" s="83"/>
      <c r="IS14" s="83"/>
      <c r="IT14" s="83"/>
      <c r="IU14" s="83"/>
      <c r="IV14" s="83"/>
      <c r="IW14" s="83"/>
      <c r="IX14" s="83"/>
      <c r="IY14" s="83"/>
      <c r="IZ14" s="83"/>
      <c r="JA14" s="83"/>
      <c r="JB14" s="83"/>
      <c r="JC14" s="83"/>
      <c r="JD14" s="83"/>
      <c r="JE14" s="83"/>
      <c r="JF14" s="83"/>
      <c r="JG14" s="83"/>
      <c r="JH14" s="83"/>
      <c r="JI14" s="83"/>
      <c r="JJ14" s="83"/>
      <c r="JK14" s="83"/>
      <c r="JL14" s="83"/>
      <c r="JM14" s="83"/>
      <c r="JN14" s="83"/>
      <c r="JO14" s="83"/>
      <c r="JP14" s="83"/>
      <c r="JQ14" s="83"/>
      <c r="JR14" s="83"/>
      <c r="JS14" s="83"/>
      <c r="JT14" s="83"/>
      <c r="JU14" s="83"/>
      <c r="JV14" s="83"/>
      <c r="JW14" s="83"/>
      <c r="JX14" s="83"/>
      <c r="JY14" s="83"/>
      <c r="JZ14" s="83"/>
      <c r="KA14" s="83"/>
      <c r="KB14" s="83"/>
      <c r="KC14" s="83"/>
      <c r="KD14" s="83"/>
      <c r="KE14" s="83"/>
      <c r="KF14" s="83"/>
      <c r="KG14" s="83"/>
      <c r="KH14" s="83"/>
      <c r="KI14" s="83"/>
      <c r="KJ14" s="83"/>
      <c r="KK14" s="83"/>
      <c r="KL14" s="83"/>
      <c r="KM14" s="83"/>
      <c r="KN14" s="83"/>
      <c r="KO14" s="83"/>
      <c r="KP14" s="83"/>
      <c r="KQ14" s="83"/>
      <c r="KR14" s="83"/>
      <c r="KS14" s="83"/>
      <c r="KT14" s="83"/>
      <c r="KU14" s="83"/>
      <c r="KV14" s="83"/>
      <c r="KW14" s="83"/>
      <c r="KX14" s="83"/>
      <c r="KY14" s="83"/>
      <c r="KZ14" s="83"/>
      <c r="LA14" s="83"/>
      <c r="LB14" s="83"/>
      <c r="LC14" s="83"/>
      <c r="LD14" s="83"/>
      <c r="LE14" s="83"/>
      <c r="LF14" s="83"/>
      <c r="LG14" s="83"/>
      <c r="LH14" s="83"/>
      <c r="LI14" s="83"/>
      <c r="LJ14" s="83"/>
      <c r="LK14" s="83"/>
      <c r="LL14" s="83"/>
      <c r="LM14" s="83"/>
      <c r="LN14" s="83"/>
      <c r="LO14" s="83"/>
      <c r="LP14" s="83"/>
      <c r="LQ14" s="83"/>
      <c r="LR14" s="83"/>
      <c r="LS14" s="83"/>
      <c r="LT14" s="83"/>
      <c r="LU14" s="83"/>
      <c r="LV14" s="83"/>
      <c r="LW14" s="83"/>
      <c r="LX14" s="83"/>
      <c r="LY14" s="83"/>
      <c r="LZ14" s="83"/>
      <c r="MA14" s="83"/>
      <c r="MB14" s="83"/>
      <c r="MC14" s="83"/>
      <c r="MD14" s="83"/>
      <c r="ME14" s="83"/>
      <c r="MF14" s="83"/>
      <c r="MG14" s="83"/>
      <c r="MH14" s="83"/>
      <c r="MI14" s="83"/>
      <c r="MJ14" s="83"/>
      <c r="MK14" s="83"/>
      <c r="ML14" s="83"/>
      <c r="MM14" s="83"/>
      <c r="MN14" s="83"/>
      <c r="MO14" s="83"/>
      <c r="MP14" s="83"/>
      <c r="MQ14" s="83"/>
      <c r="MR14" s="83"/>
      <c r="MS14" s="83"/>
      <c r="MT14" s="83"/>
      <c r="MU14" s="83"/>
      <c r="MV14" s="83"/>
      <c r="MW14" s="83"/>
      <c r="MX14" s="83"/>
      <c r="MY14" s="83"/>
      <c r="MZ14" s="83"/>
      <c r="NA14" s="83"/>
      <c r="NB14" s="83"/>
      <c r="NC14" s="83"/>
      <c r="ND14" s="83"/>
      <c r="NE14" s="83"/>
      <c r="NF14" s="83"/>
      <c r="NG14" s="83"/>
      <c r="NH14" s="83"/>
      <c r="NI14" s="83"/>
      <c r="NJ14" s="83"/>
      <c r="NK14" s="83"/>
      <c r="NL14" s="83"/>
      <c r="NM14" s="83"/>
      <c r="NN14" s="83"/>
      <c r="NO14" s="83"/>
      <c r="NP14" s="83"/>
      <c r="NQ14" s="83"/>
      <c r="NR14" s="83"/>
      <c r="NS14" s="83"/>
      <c r="NT14" s="83"/>
      <c r="NU14" s="83"/>
      <c r="NV14" s="83"/>
      <c r="NW14" s="83"/>
      <c r="NX14" s="83"/>
      <c r="NY14" s="83"/>
      <c r="NZ14" s="83"/>
      <c r="OA14" s="83"/>
      <c r="OB14" s="83"/>
      <c r="OC14" s="83"/>
      <c r="OD14" s="83"/>
      <c r="OE14" s="83"/>
      <c r="OF14" s="83"/>
      <c r="OG14" s="83"/>
      <c r="OH14" s="83"/>
      <c r="OI14" s="83"/>
      <c r="OJ14" s="83"/>
      <c r="OK14" s="83"/>
      <c r="OL14" s="83"/>
      <c r="OM14" s="83"/>
      <c r="ON14" s="83"/>
      <c r="OO14" s="83"/>
      <c r="OP14" s="83"/>
      <c r="OQ14" s="83"/>
      <c r="OR14" s="83"/>
      <c r="OS14" s="83"/>
      <c r="OT14" s="83"/>
      <c r="OU14" s="83"/>
      <c r="OV14" s="83"/>
      <c r="OW14" s="83"/>
      <c r="OX14" s="83"/>
      <c r="OY14" s="83"/>
      <c r="OZ14" s="83"/>
      <c r="PA14" s="83"/>
      <c r="PB14" s="83"/>
      <c r="PC14" s="83"/>
      <c r="PD14" s="83"/>
      <c r="PE14" s="83"/>
      <c r="PF14" s="83"/>
      <c r="PG14" s="83"/>
      <c r="PH14" s="83"/>
      <c r="PI14" s="83"/>
      <c r="PJ14" s="83"/>
      <c r="PK14" s="83"/>
      <c r="PL14" s="83"/>
      <c r="PM14" s="83"/>
      <c r="PN14" s="83"/>
      <c r="PO14" s="83"/>
      <c r="PP14" s="83"/>
      <c r="PQ14" s="83"/>
      <c r="PR14" s="83"/>
      <c r="PS14" s="83"/>
      <c r="PT14" s="83"/>
      <c r="PU14" s="83"/>
      <c r="PV14" s="83"/>
      <c r="PW14" s="83"/>
      <c r="PX14" s="83"/>
      <c r="PY14" s="83"/>
      <c r="PZ14" s="83"/>
      <c r="QA14" s="83"/>
      <c r="QB14" s="83"/>
      <c r="QC14" s="83"/>
      <c r="QD14" s="83"/>
      <c r="QE14" s="83"/>
      <c r="QF14" s="83"/>
      <c r="QG14" s="83"/>
      <c r="QH14" s="83"/>
      <c r="QI14" s="83"/>
      <c r="QJ14" s="83"/>
      <c r="QK14" s="83"/>
      <c r="QL14" s="83"/>
      <c r="QM14" s="83"/>
      <c r="QN14" s="83"/>
      <c r="QO14" s="83"/>
      <c r="QP14" s="83"/>
      <c r="QQ14" s="83"/>
      <c r="QR14" s="83"/>
      <c r="QS14" s="83"/>
      <c r="QT14" s="83"/>
      <c r="QU14" s="83"/>
      <c r="QV14" s="83"/>
      <c r="QW14" s="83"/>
      <c r="QX14" s="83"/>
      <c r="QY14" s="83"/>
      <c r="QZ14" s="83"/>
      <c r="RA14" s="83"/>
      <c r="RB14" s="83"/>
      <c r="RC14" s="83"/>
      <c r="RD14" s="83"/>
      <c r="RE14" s="83"/>
      <c r="RF14" s="83"/>
      <c r="RG14" s="83"/>
      <c r="RH14" s="83"/>
      <c r="RI14" s="83"/>
      <c r="RJ14" s="83"/>
      <c r="RK14" s="83"/>
      <c r="RL14" s="83"/>
      <c r="RM14" s="83"/>
      <c r="RN14" s="83"/>
      <c r="RO14" s="83"/>
      <c r="RP14" s="83"/>
      <c r="RQ14" s="83"/>
      <c r="RR14" s="83"/>
      <c r="RS14" s="83"/>
      <c r="RT14" s="83"/>
      <c r="RU14" s="83"/>
      <c r="RV14" s="83"/>
      <c r="RW14" s="83"/>
      <c r="RX14" s="83"/>
      <c r="RY14" s="83"/>
      <c r="RZ14" s="83"/>
      <c r="SA14" s="83"/>
      <c r="SB14" s="83"/>
      <c r="SC14" s="83"/>
      <c r="SD14" s="83"/>
      <c r="SE14" s="83"/>
      <c r="SF14" s="83"/>
      <c r="SG14" s="83"/>
      <c r="SH14" s="83"/>
      <c r="SI14" s="83"/>
      <c r="SJ14" s="83"/>
      <c r="SK14" s="83"/>
      <c r="SL14" s="83"/>
      <c r="SM14" s="83"/>
      <c r="SN14" s="83"/>
      <c r="SO14" s="83"/>
      <c r="SP14" s="83"/>
      <c r="SQ14" s="83"/>
      <c r="SR14" s="83"/>
      <c r="SS14" s="83"/>
      <c r="ST14" s="83"/>
      <c r="SU14" s="83"/>
      <c r="SV14" s="83"/>
      <c r="SW14" s="83"/>
      <c r="SX14" s="83"/>
      <c r="SY14" s="83"/>
      <c r="SZ14" s="83"/>
      <c r="TA14" s="83"/>
      <c r="TB14" s="83"/>
      <c r="TC14" s="83"/>
      <c r="TD14" s="83"/>
      <c r="TE14" s="83"/>
      <c r="TF14" s="83"/>
      <c r="TG14" s="83"/>
      <c r="TH14" s="83"/>
      <c r="TI14" s="83"/>
      <c r="TJ14" s="83"/>
      <c r="TK14" s="83"/>
      <c r="TL14" s="83"/>
      <c r="TM14" s="83"/>
      <c r="TN14" s="83"/>
      <c r="TO14" s="83"/>
      <c r="TP14" s="83"/>
      <c r="TQ14" s="83"/>
      <c r="TR14" s="83"/>
      <c r="TS14" s="83"/>
      <c r="TT14" s="83"/>
      <c r="TU14" s="83"/>
      <c r="TV14" s="83"/>
      <c r="TW14" s="83"/>
      <c r="TX14" s="83"/>
      <c r="TY14" s="83"/>
      <c r="TZ14" s="83"/>
      <c r="UA14" s="83"/>
      <c r="UB14" s="83"/>
      <c r="UC14" s="83"/>
      <c r="UD14" s="83"/>
      <c r="UE14" s="83"/>
      <c r="UF14" s="83"/>
      <c r="UG14" s="83"/>
      <c r="UH14" s="83"/>
      <c r="UI14" s="83"/>
      <c r="UJ14" s="83"/>
      <c r="UK14" s="83"/>
      <c r="UL14" s="83"/>
      <c r="UM14" s="83"/>
      <c r="UN14" s="83"/>
      <c r="UO14" s="83"/>
      <c r="UP14" s="83"/>
      <c r="UQ14" s="83"/>
      <c r="UR14" s="83"/>
      <c r="US14" s="83"/>
      <c r="UT14" s="83"/>
      <c r="UU14" s="83"/>
      <c r="UV14" s="83"/>
      <c r="UW14" s="83"/>
      <c r="UX14" s="83"/>
      <c r="UY14" s="83"/>
      <c r="UZ14" s="83"/>
      <c r="VA14" s="83"/>
      <c r="VB14" s="83"/>
      <c r="VC14" s="83"/>
      <c r="VD14" s="83"/>
      <c r="VE14" s="83"/>
      <c r="VF14" s="83"/>
      <c r="VG14" s="83"/>
      <c r="VH14" s="83"/>
      <c r="VI14" s="83"/>
      <c r="VJ14" s="83"/>
      <c r="VK14" s="83"/>
      <c r="VL14" s="83"/>
      <c r="VM14" s="83"/>
      <c r="VN14" s="83"/>
      <c r="VO14" s="83"/>
      <c r="VP14" s="83"/>
      <c r="VQ14" s="83"/>
      <c r="VR14" s="83"/>
      <c r="VS14" s="83"/>
      <c r="VT14" s="83"/>
      <c r="VU14" s="83"/>
      <c r="VV14" s="83"/>
      <c r="VW14" s="83"/>
      <c r="VX14" s="83"/>
      <c r="VY14" s="83"/>
      <c r="VZ14" s="83"/>
      <c r="WA14" s="83"/>
      <c r="WB14" s="83"/>
      <c r="WC14" s="83"/>
      <c r="WD14" s="83"/>
      <c r="WE14" s="83"/>
      <c r="WF14" s="83"/>
      <c r="WG14" s="83"/>
      <c r="WH14" s="83"/>
      <c r="WI14" s="83"/>
      <c r="WJ14" s="83"/>
      <c r="WK14" s="83"/>
      <c r="WL14" s="83"/>
      <c r="WM14" s="83"/>
      <c r="WN14" s="83"/>
      <c r="WO14" s="83"/>
      <c r="WP14" s="83"/>
      <c r="WQ14" s="83"/>
      <c r="WR14" s="83"/>
      <c r="WS14" s="83"/>
      <c r="WT14" s="83"/>
      <c r="WU14" s="83"/>
      <c r="WV14" s="83"/>
      <c r="WW14" s="83"/>
      <c r="WX14" s="83"/>
      <c r="WY14" s="83"/>
      <c r="WZ14" s="83"/>
      <c r="XA14" s="83"/>
      <c r="XB14" s="83"/>
      <c r="XC14" s="83"/>
      <c r="XD14" s="83"/>
      <c r="XE14" s="83"/>
      <c r="XF14" s="83"/>
      <c r="XG14" s="83"/>
      <c r="XH14" s="83"/>
      <c r="XI14" s="83"/>
      <c r="XJ14" s="83"/>
      <c r="XK14" s="83"/>
      <c r="XL14" s="83"/>
      <c r="XM14" s="83"/>
      <c r="XN14" s="83"/>
      <c r="XO14" s="83"/>
      <c r="XP14" s="83"/>
      <c r="XQ14" s="83"/>
      <c r="XR14" s="83"/>
      <c r="XS14" s="83"/>
      <c r="XT14" s="83"/>
      <c r="XU14" s="83"/>
      <c r="XV14" s="83"/>
      <c r="XW14" s="83"/>
      <c r="XX14" s="83"/>
      <c r="XY14" s="83"/>
      <c r="XZ14" s="83"/>
      <c r="YA14" s="83"/>
      <c r="YB14" s="83"/>
      <c r="YC14" s="83"/>
      <c r="YD14" s="83"/>
      <c r="YE14" s="83"/>
      <c r="YF14" s="83"/>
      <c r="YG14" s="83"/>
      <c r="YH14" s="83"/>
      <c r="YI14" s="83"/>
      <c r="YJ14" s="83"/>
      <c r="YK14" s="83"/>
      <c r="YL14" s="83"/>
      <c r="YM14" s="83"/>
      <c r="YN14" s="83"/>
      <c r="YO14" s="83"/>
      <c r="YP14" s="83"/>
      <c r="YQ14" s="83"/>
      <c r="YR14" s="83"/>
      <c r="YS14" s="83"/>
      <c r="YT14" s="83"/>
      <c r="YU14" s="83"/>
      <c r="YV14" s="83"/>
      <c r="YW14" s="83"/>
      <c r="YX14" s="83"/>
      <c r="YY14" s="83"/>
      <c r="YZ14" s="83"/>
      <c r="ZA14" s="83"/>
      <c r="ZB14" s="83"/>
      <c r="ZC14" s="83"/>
      <c r="ZD14" s="83"/>
      <c r="ZE14" s="83"/>
      <c r="ZF14" s="83"/>
      <c r="ZG14" s="83"/>
      <c r="ZH14" s="83"/>
      <c r="ZI14" s="83"/>
      <c r="ZJ14" s="83"/>
      <c r="ZK14" s="83"/>
      <c r="ZL14" s="83"/>
      <c r="ZM14" s="83"/>
      <c r="ZN14" s="83"/>
      <c r="ZO14" s="83"/>
      <c r="ZP14" s="83"/>
      <c r="ZQ14" s="83"/>
      <c r="ZR14" s="83"/>
      <c r="ZS14" s="83"/>
      <c r="ZT14" s="83"/>
      <c r="ZU14" s="83"/>
      <c r="ZV14" s="83"/>
      <c r="ZW14" s="83"/>
      <c r="ZX14" s="83"/>
      <c r="ZY14" s="83"/>
      <c r="ZZ14" s="83"/>
      <c r="AAA14" s="83"/>
      <c r="AAB14" s="83"/>
      <c r="AAC14" s="83"/>
      <c r="AAD14" s="83"/>
      <c r="AAE14" s="83"/>
      <c r="AAF14" s="83"/>
      <c r="AAG14" s="83"/>
      <c r="AAH14" s="83"/>
      <c r="AAI14" s="83"/>
      <c r="AAJ14" s="83"/>
      <c r="AAK14" s="83"/>
      <c r="AAL14" s="83"/>
      <c r="AAM14" s="83"/>
      <c r="AAN14" s="83"/>
      <c r="AAO14" s="83"/>
      <c r="AAP14" s="83"/>
      <c r="AAQ14" s="83"/>
      <c r="AAR14" s="83"/>
      <c r="AAS14" s="83"/>
      <c r="AAT14" s="83"/>
      <c r="AAU14" s="83"/>
      <c r="AAV14" s="83"/>
      <c r="AAW14" s="83"/>
      <c r="AAX14" s="83"/>
      <c r="AAY14" s="83"/>
      <c r="AAZ14" s="83"/>
      <c r="ABA14" s="83"/>
      <c r="ABB14" s="83"/>
      <c r="ABC14" s="83"/>
      <c r="ABD14" s="83"/>
      <c r="ABE14" s="83"/>
      <c r="ABF14" s="83"/>
      <c r="ABG14" s="83"/>
      <c r="ABH14" s="83"/>
      <c r="ABI14" s="83"/>
      <c r="ABJ14" s="83"/>
      <c r="ABK14" s="83"/>
      <c r="ABL14" s="83"/>
      <c r="ABM14" s="83"/>
      <c r="ABN14" s="83"/>
      <c r="ABO14" s="83"/>
      <c r="ABP14" s="83"/>
      <c r="ABQ14" s="83"/>
      <c r="ABR14" s="83"/>
      <c r="ABS14" s="83"/>
      <c r="ABT14" s="83"/>
      <c r="ABU14" s="83"/>
      <c r="ABV14" s="83"/>
      <c r="ABW14" s="83"/>
      <c r="ABX14" s="83"/>
      <c r="ABY14" s="83"/>
      <c r="ABZ14" s="83"/>
      <c r="ACA14" s="83"/>
      <c r="ACB14" s="83"/>
      <c r="ACC14" s="83"/>
      <c r="ACD14" s="83"/>
      <c r="ACE14" s="83"/>
      <c r="ACF14" s="83"/>
      <c r="ACG14" s="83"/>
      <c r="ACH14" s="83"/>
      <c r="ACI14" s="83"/>
      <c r="ACJ14" s="83"/>
      <c r="ACK14" s="83"/>
      <c r="ACL14" s="83"/>
      <c r="ACM14" s="83"/>
      <c r="ACN14" s="83"/>
      <c r="ACO14" s="83"/>
      <c r="ACP14" s="83"/>
      <c r="ACQ14" s="83"/>
      <c r="ACR14" s="83"/>
      <c r="ACS14" s="83"/>
      <c r="ACT14" s="83"/>
      <c r="ACU14" s="83"/>
      <c r="ACV14" s="83"/>
      <c r="ACW14" s="83"/>
      <c r="ACX14" s="83"/>
      <c r="ACY14" s="83"/>
      <c r="ACZ14" s="83"/>
      <c r="ADA14" s="83"/>
      <c r="ADB14" s="83"/>
      <c r="ADC14" s="83"/>
      <c r="ADD14" s="83"/>
      <c r="ADE14" s="83"/>
      <c r="ADF14" s="83"/>
      <c r="ADG14" s="83"/>
      <c r="ADH14" s="83"/>
      <c r="ADI14" s="83"/>
      <c r="ADJ14" s="83"/>
      <c r="ADK14" s="83"/>
      <c r="ADL14" s="83"/>
      <c r="ADM14" s="83"/>
      <c r="ADN14" s="83"/>
      <c r="ADO14" s="83"/>
      <c r="ADP14" s="83"/>
      <c r="ADQ14" s="83"/>
      <c r="ADR14" s="83"/>
      <c r="ADS14" s="83"/>
      <c r="ADT14" s="83"/>
      <c r="ADU14" s="83"/>
      <c r="ADV14" s="83"/>
      <c r="ADW14" s="83"/>
      <c r="ADX14" s="83"/>
      <c r="ADY14" s="83"/>
      <c r="ADZ14" s="83"/>
      <c r="AEA14" s="83"/>
      <c r="AEB14" s="83"/>
      <c r="AEC14" s="83"/>
      <c r="AED14" s="83"/>
      <c r="AEE14" s="83"/>
      <c r="AEF14" s="83"/>
      <c r="AEG14" s="83"/>
      <c r="AEH14" s="83"/>
      <c r="AEI14" s="83"/>
      <c r="AEJ14" s="83"/>
      <c r="AEK14" s="83"/>
      <c r="AEL14" s="83"/>
      <c r="AEM14" s="83"/>
      <c r="AEN14" s="83"/>
      <c r="AEO14" s="83"/>
      <c r="AEP14" s="83"/>
      <c r="AEQ14" s="83"/>
      <c r="AER14" s="83"/>
      <c r="AES14" s="83"/>
      <c r="AET14" s="83"/>
      <c r="AEU14" s="83"/>
      <c r="AEV14" s="83"/>
      <c r="AEW14" s="83"/>
      <c r="AEX14" s="83"/>
      <c r="AEY14" s="83"/>
      <c r="AEZ14" s="83"/>
      <c r="AFA14" s="83"/>
      <c r="AFB14" s="83"/>
      <c r="AFC14" s="83"/>
      <c r="AFD14" s="83"/>
      <c r="AFE14" s="83"/>
      <c r="AFF14" s="83"/>
      <c r="AFG14" s="83"/>
      <c r="AFH14" s="83"/>
      <c r="AFI14" s="83"/>
      <c r="AFJ14" s="83"/>
      <c r="AFK14" s="83"/>
      <c r="AFL14" s="83"/>
      <c r="AFM14" s="83"/>
      <c r="AFN14" s="83"/>
      <c r="AFO14" s="83"/>
      <c r="AFP14" s="83"/>
      <c r="AFQ14" s="83"/>
      <c r="AFR14" s="83"/>
      <c r="AFS14" s="83"/>
      <c r="AFT14" s="83"/>
      <c r="AFU14" s="83"/>
      <c r="AFV14" s="83"/>
      <c r="AFW14" s="83"/>
      <c r="AFX14" s="83"/>
      <c r="AFY14" s="83"/>
      <c r="AFZ14" s="83"/>
      <c r="AGA14" s="83"/>
      <c r="AGB14" s="83"/>
      <c r="AGC14" s="83"/>
      <c r="AGD14" s="83"/>
      <c r="AGE14" s="83"/>
      <c r="AGF14" s="83"/>
      <c r="AGG14" s="83"/>
      <c r="AGH14" s="83"/>
      <c r="AGI14" s="83"/>
      <c r="AGJ14" s="83"/>
      <c r="AGK14" s="83"/>
      <c r="AGL14" s="83"/>
      <c r="AGM14" s="83"/>
      <c r="AGN14" s="83"/>
      <c r="AGO14" s="83"/>
      <c r="AGP14" s="83"/>
      <c r="AGQ14" s="83"/>
      <c r="AGR14" s="83"/>
      <c r="AGS14" s="83"/>
      <c r="AGT14" s="83"/>
      <c r="AGU14" s="83"/>
      <c r="AGV14" s="83"/>
      <c r="AGW14" s="83"/>
      <c r="AGX14" s="83"/>
      <c r="AGY14" s="83"/>
      <c r="AGZ14" s="83"/>
      <c r="AHA14" s="83"/>
      <c r="AHB14" s="83"/>
      <c r="AHC14" s="83"/>
      <c r="AHD14" s="83"/>
      <c r="AHE14" s="83"/>
      <c r="AHF14" s="83"/>
      <c r="AHG14" s="83"/>
      <c r="AHH14" s="83"/>
      <c r="AHI14" s="83"/>
      <c r="AHJ14" s="83"/>
      <c r="AHK14" s="83"/>
      <c r="AHL14" s="83"/>
      <c r="AHM14" s="83"/>
      <c r="AHN14" s="83"/>
      <c r="AHO14" s="83"/>
      <c r="AHP14" s="83"/>
      <c r="AHQ14" s="83"/>
      <c r="AHR14" s="83"/>
      <c r="AHS14" s="83"/>
      <c r="AHT14" s="83"/>
      <c r="AHU14" s="83"/>
      <c r="AHV14" s="83"/>
      <c r="AHW14" s="83"/>
      <c r="AHX14" s="83"/>
      <c r="AHY14" s="83"/>
      <c r="AHZ14" s="83"/>
      <c r="AIA14" s="83"/>
      <c r="AIB14" s="83"/>
      <c r="AIC14" s="83"/>
      <c r="AID14" s="83"/>
      <c r="AIE14" s="83"/>
      <c r="AIF14" s="83"/>
      <c r="AIG14" s="83"/>
      <c r="AIH14" s="83"/>
      <c r="AII14" s="83"/>
      <c r="AIJ14" s="83"/>
      <c r="AIK14" s="83"/>
      <c r="AIL14" s="83"/>
      <c r="AIM14" s="83"/>
      <c r="AIN14" s="83"/>
      <c r="AIO14" s="83"/>
      <c r="AIP14" s="83"/>
      <c r="AIQ14" s="83"/>
      <c r="AIR14" s="83"/>
      <c r="AIS14" s="83"/>
      <c r="AIT14" s="83"/>
      <c r="AIU14" s="83"/>
      <c r="AIV14" s="83"/>
      <c r="AIW14" s="83"/>
      <c r="AIX14" s="83"/>
      <c r="AIY14" s="83"/>
      <c r="AIZ14" s="83"/>
      <c r="AJA14" s="83"/>
      <c r="AJB14" s="83"/>
      <c r="AJC14" s="83"/>
      <c r="AJD14" s="83"/>
      <c r="AJE14" s="83"/>
      <c r="AJF14" s="83"/>
      <c r="AJG14" s="83"/>
      <c r="AJH14" s="83"/>
      <c r="AJI14" s="83"/>
      <c r="AJJ14" s="83"/>
      <c r="AJK14" s="83"/>
      <c r="AJL14" s="83"/>
      <c r="AJM14" s="83"/>
      <c r="AJN14" s="83"/>
      <c r="AJO14" s="83"/>
      <c r="AJP14" s="83"/>
      <c r="AJQ14" s="83"/>
      <c r="AJR14" s="83"/>
      <c r="AJS14" s="83"/>
      <c r="AJT14" s="83"/>
      <c r="AJU14" s="83"/>
      <c r="AJV14" s="83"/>
      <c r="AJW14" s="83"/>
      <c r="AJX14" s="83"/>
      <c r="AJY14" s="83"/>
      <c r="AJZ14" s="83"/>
      <c r="AKA14" s="83"/>
      <c r="AKB14" s="83"/>
      <c r="AKC14" s="83"/>
      <c r="AKD14" s="83"/>
      <c r="AKE14" s="83"/>
      <c r="AKF14" s="83"/>
      <c r="AKG14" s="83"/>
      <c r="AKH14" s="83"/>
      <c r="AKI14" s="83"/>
      <c r="AKJ14" s="83"/>
      <c r="AKK14" s="83"/>
      <c r="AKL14" s="83"/>
      <c r="AKM14" s="83"/>
      <c r="AKN14" s="83"/>
      <c r="AKO14" s="83"/>
      <c r="AKP14" s="83"/>
      <c r="AKQ14" s="83"/>
      <c r="AKR14" s="83"/>
      <c r="AKS14" s="83"/>
      <c r="AKT14" s="83"/>
      <c r="AKU14" s="83"/>
      <c r="AKV14" s="83"/>
      <c r="AKW14" s="83"/>
      <c r="AKX14" s="83"/>
      <c r="AKY14" s="83"/>
      <c r="AKZ14" s="83"/>
      <c r="ALA14" s="83"/>
      <c r="ALB14" s="83"/>
      <c r="ALC14" s="83"/>
      <c r="ALD14" s="83"/>
      <c r="ALE14" s="83"/>
      <c r="ALF14" s="83"/>
      <c r="ALG14" s="83"/>
      <c r="ALH14" s="83"/>
      <c r="ALI14" s="83"/>
      <c r="ALJ14" s="83"/>
      <c r="ALK14" s="83"/>
      <c r="ALL14" s="83"/>
      <c r="ALM14" s="83"/>
      <c r="ALN14" s="83"/>
      <c r="ALO14" s="83"/>
      <c r="ALP14" s="83"/>
      <c r="ALQ14" s="83"/>
      <c r="ALR14" s="83"/>
      <c r="ALS14" s="83"/>
      <c r="ALT14" s="83"/>
      <c r="ALU14" s="83"/>
      <c r="ALV14" s="83"/>
      <c r="ALW14" s="83"/>
      <c r="ALX14" s="83"/>
      <c r="ALY14" s="83"/>
      <c r="ALZ14" s="83"/>
      <c r="AMA14" s="83"/>
      <c r="AMB14" s="83"/>
      <c r="AMC14" s="83"/>
      <c r="AMD14" s="83"/>
      <c r="AME14" s="83"/>
      <c r="AMF14" s="83"/>
      <c r="AMG14" s="83"/>
      <c r="AMH14" s="83"/>
      <c r="AMI14" s="83"/>
      <c r="AMJ14" s="83"/>
      <c r="AMK14" s="83"/>
      <c r="AML14" s="83"/>
      <c r="AMM14" s="83"/>
      <c r="AMN14" s="83"/>
      <c r="AMO14" s="83"/>
      <c r="AMP14" s="83"/>
      <c r="AMQ14" s="83"/>
      <c r="AMR14" s="83"/>
      <c r="AMS14" s="83"/>
      <c r="AMT14" s="83"/>
      <c r="AMU14" s="83"/>
      <c r="AMV14" s="83"/>
      <c r="AMW14" s="83"/>
      <c r="AMX14" s="83"/>
      <c r="AMY14" s="83"/>
      <c r="AMZ14" s="83"/>
      <c r="ANA14" s="83"/>
      <c r="ANB14" s="83"/>
      <c r="ANC14" s="83"/>
      <c r="AND14" s="83"/>
      <c r="ANE14" s="83"/>
      <c r="ANF14" s="83"/>
      <c r="ANG14" s="83"/>
      <c r="ANH14" s="83"/>
      <c r="ANI14" s="83"/>
      <c r="ANJ14" s="83"/>
      <c r="ANK14" s="83"/>
      <c r="ANL14" s="83"/>
      <c r="ANM14" s="83"/>
      <c r="ANN14" s="83"/>
      <c r="ANO14" s="83"/>
      <c r="ANP14" s="83"/>
      <c r="ANQ14" s="83"/>
      <c r="ANR14" s="83"/>
      <c r="ANS14" s="83"/>
      <c r="ANT14" s="83"/>
      <c r="ANU14" s="83"/>
      <c r="ANV14" s="83"/>
      <c r="ANW14" s="83"/>
      <c r="ANX14" s="83"/>
      <c r="ANY14" s="83"/>
      <c r="ANZ14" s="83"/>
      <c r="AOA14" s="83"/>
      <c r="AOB14" s="83"/>
      <c r="AOC14" s="83"/>
      <c r="AOD14" s="83"/>
      <c r="AOE14" s="83"/>
      <c r="AOF14" s="83"/>
      <c r="AOG14" s="83"/>
      <c r="AOH14" s="83"/>
      <c r="AOI14" s="83"/>
      <c r="AOJ14" s="83"/>
      <c r="AOK14" s="83"/>
      <c r="AOL14" s="83"/>
      <c r="AOM14" s="83"/>
      <c r="AON14" s="83"/>
      <c r="AOO14" s="83"/>
      <c r="AOP14" s="83"/>
      <c r="AOQ14" s="83"/>
      <c r="AOR14" s="83"/>
      <c r="AOS14" s="83"/>
      <c r="AOT14" s="83"/>
      <c r="AOU14" s="83"/>
      <c r="AOV14" s="83"/>
      <c r="AOW14" s="83"/>
      <c r="AOX14" s="83"/>
      <c r="AOY14" s="83"/>
      <c r="AOZ14" s="83"/>
      <c r="APA14" s="83"/>
      <c r="APB14" s="83"/>
      <c r="APC14" s="83"/>
      <c r="APD14" s="83"/>
      <c r="APE14" s="83"/>
      <c r="APF14" s="83"/>
      <c r="APG14" s="83"/>
      <c r="APH14" s="83"/>
      <c r="API14" s="83"/>
      <c r="APJ14" s="83"/>
      <c r="APK14" s="83"/>
      <c r="APL14" s="83"/>
      <c r="APM14" s="83"/>
      <c r="APN14" s="83"/>
      <c r="APO14" s="83"/>
      <c r="APP14" s="83"/>
      <c r="APQ14" s="83"/>
      <c r="APR14" s="83"/>
      <c r="APS14" s="83"/>
      <c r="APT14" s="83"/>
      <c r="APU14" s="83"/>
      <c r="APV14" s="83"/>
      <c r="APW14" s="83"/>
      <c r="APX14" s="83"/>
      <c r="APY14" s="83"/>
      <c r="APZ14" s="83"/>
      <c r="AQA14" s="83"/>
      <c r="AQB14" s="83"/>
      <c r="AQC14" s="83"/>
      <c r="AQD14" s="83"/>
      <c r="AQE14" s="83"/>
      <c r="AQF14" s="83"/>
      <c r="AQG14" s="83"/>
      <c r="AQH14" s="83"/>
      <c r="AQI14" s="83"/>
      <c r="AQJ14" s="83"/>
      <c r="AQK14" s="83"/>
      <c r="AQL14" s="83"/>
      <c r="AQM14" s="83"/>
      <c r="AQN14" s="83"/>
      <c r="AQO14" s="83"/>
      <c r="AQP14" s="83"/>
      <c r="AQQ14" s="83"/>
      <c r="AQR14" s="83"/>
      <c r="AQS14" s="83"/>
      <c r="AQT14" s="83"/>
      <c r="AQU14" s="83"/>
      <c r="AQV14" s="83"/>
      <c r="AQW14" s="83"/>
      <c r="AQX14" s="83"/>
      <c r="AQY14" s="83"/>
      <c r="AQZ14" s="83"/>
      <c r="ARA14" s="83"/>
      <c r="ARB14" s="83"/>
      <c r="ARC14" s="83"/>
      <c r="ARD14" s="83"/>
      <c r="ARE14" s="83"/>
      <c r="ARF14" s="83"/>
      <c r="ARG14" s="83"/>
      <c r="ARH14" s="83"/>
      <c r="ARI14" s="83"/>
      <c r="ARJ14" s="83"/>
      <c r="ARK14" s="83"/>
      <c r="ARL14" s="83"/>
      <c r="ARM14" s="83"/>
      <c r="ARN14" s="83"/>
      <c r="ARO14" s="83"/>
      <c r="ARP14" s="83"/>
      <c r="ARQ14" s="83"/>
      <c r="ARR14" s="83"/>
      <c r="ARS14" s="83"/>
      <c r="ART14" s="83"/>
      <c r="ARU14" s="83"/>
      <c r="ARV14" s="83"/>
      <c r="ARW14" s="83"/>
      <c r="ARX14" s="83"/>
      <c r="ARY14" s="83"/>
      <c r="ARZ14" s="83"/>
      <c r="ASA14" s="83"/>
      <c r="ASB14" s="83"/>
      <c r="ASC14" s="83"/>
      <c r="ASD14" s="83"/>
      <c r="ASE14" s="83"/>
      <c r="ASF14" s="83"/>
      <c r="ASG14" s="83"/>
      <c r="ASH14" s="83"/>
      <c r="ASI14" s="83"/>
      <c r="ASJ14" s="83"/>
      <c r="ASK14" s="83"/>
      <c r="ASL14" s="83"/>
      <c r="ASM14" s="83"/>
      <c r="ASN14" s="83"/>
      <c r="ASO14" s="83"/>
      <c r="ASP14" s="83"/>
      <c r="ASQ14" s="83"/>
      <c r="ASR14" s="83"/>
      <c r="ASS14" s="83"/>
      <c r="AST14" s="83"/>
      <c r="ASU14" s="83"/>
      <c r="ASV14" s="83"/>
      <c r="ASW14" s="83"/>
      <c r="ASX14" s="83"/>
      <c r="ASY14" s="83"/>
      <c r="ASZ14" s="83"/>
      <c r="ATA14" s="83"/>
      <c r="ATB14" s="83"/>
      <c r="ATC14" s="83"/>
      <c r="ATD14" s="83"/>
      <c r="ATE14" s="83"/>
      <c r="ATF14" s="83"/>
      <c r="ATG14" s="83"/>
      <c r="ATH14" s="83"/>
      <c r="ATI14" s="83"/>
      <c r="ATJ14" s="83"/>
      <c r="ATK14" s="83"/>
      <c r="ATL14" s="83"/>
      <c r="ATM14" s="83"/>
      <c r="ATN14" s="83"/>
      <c r="ATO14" s="83"/>
      <c r="ATP14" s="83"/>
      <c r="ATQ14" s="83"/>
      <c r="ATR14" s="83"/>
      <c r="ATS14" s="83"/>
      <c r="ATT14" s="83"/>
      <c r="ATU14" s="83"/>
      <c r="ATV14" s="83"/>
      <c r="ATW14" s="83"/>
      <c r="ATX14" s="83"/>
      <c r="ATY14" s="83"/>
      <c r="ATZ14" s="83"/>
      <c r="AUA14" s="83"/>
      <c r="AUB14" s="83"/>
      <c r="AUC14" s="83"/>
      <c r="AUD14" s="83"/>
      <c r="AUE14" s="83"/>
      <c r="AUF14" s="83"/>
      <c r="AUG14" s="83"/>
      <c r="AUH14" s="83"/>
      <c r="AUI14" s="83"/>
      <c r="AUJ14" s="83"/>
      <c r="AUK14" s="83"/>
      <c r="AUL14" s="83"/>
      <c r="AUM14" s="83"/>
      <c r="AUN14" s="83"/>
      <c r="AUO14" s="83"/>
      <c r="AUP14" s="83"/>
      <c r="AUQ14" s="83"/>
      <c r="AUR14" s="83"/>
      <c r="AUS14" s="83"/>
      <c r="AUT14" s="83"/>
      <c r="AUU14" s="83"/>
      <c r="AUV14" s="83"/>
      <c r="AUW14" s="83"/>
      <c r="AUX14" s="83"/>
      <c r="AUY14" s="83"/>
      <c r="AUZ14" s="83"/>
      <c r="AVA14" s="83"/>
      <c r="AVB14" s="83"/>
      <c r="AVC14" s="83"/>
      <c r="AVD14" s="83"/>
      <c r="AVE14" s="83"/>
      <c r="AVF14" s="83"/>
      <c r="AVG14" s="83"/>
      <c r="AVH14" s="83"/>
      <c r="AVI14" s="83"/>
      <c r="AVJ14" s="83"/>
      <c r="AVK14" s="83"/>
      <c r="AVL14" s="83"/>
      <c r="AVM14" s="83"/>
      <c r="AVN14" s="83"/>
      <c r="AVO14" s="83"/>
      <c r="AVP14" s="83"/>
      <c r="AVQ14" s="83"/>
      <c r="AVR14" s="83"/>
      <c r="AVS14" s="83"/>
      <c r="AVT14" s="83"/>
      <c r="AVU14" s="83"/>
      <c r="AVV14" s="83"/>
      <c r="AVW14" s="83"/>
      <c r="AVX14" s="83"/>
      <c r="AVY14" s="83"/>
      <c r="AVZ14" s="83"/>
      <c r="AWA14" s="83"/>
      <c r="AWB14" s="83"/>
      <c r="AWC14" s="83"/>
      <c r="AWD14" s="83"/>
      <c r="AWE14" s="83"/>
      <c r="AWF14" s="83"/>
      <c r="AWG14" s="83"/>
      <c r="AWH14" s="83"/>
      <c r="AWI14" s="83"/>
      <c r="AWJ14" s="83"/>
      <c r="AWK14" s="83"/>
      <c r="AWL14" s="83"/>
      <c r="AWM14" s="83"/>
      <c r="AWN14" s="83"/>
      <c r="AWO14" s="83"/>
      <c r="AWP14" s="83"/>
      <c r="AWQ14" s="83"/>
      <c r="AWR14" s="83"/>
      <c r="AWS14" s="83"/>
      <c r="AWT14" s="83"/>
      <c r="AWU14" s="83"/>
      <c r="AWV14" s="83"/>
      <c r="AWW14" s="83"/>
      <c r="AWX14" s="83"/>
      <c r="AWY14" s="83"/>
      <c r="AWZ14" s="83"/>
      <c r="AXA14" s="83"/>
      <c r="AXB14" s="83"/>
      <c r="AXC14" s="83"/>
      <c r="AXD14" s="83"/>
      <c r="AXE14" s="83"/>
      <c r="AXF14" s="83"/>
      <c r="AXG14" s="83"/>
      <c r="AXH14" s="83"/>
      <c r="AXI14" s="83"/>
      <c r="AXJ14" s="83"/>
      <c r="AXK14" s="83"/>
      <c r="AXL14" s="83"/>
      <c r="AXM14" s="83"/>
      <c r="AXN14" s="83"/>
      <c r="AXO14" s="83"/>
      <c r="AXP14" s="83"/>
      <c r="AXQ14" s="83"/>
      <c r="AXR14" s="83"/>
      <c r="AXS14" s="83"/>
      <c r="AXT14" s="83"/>
      <c r="AXU14" s="83"/>
      <c r="AXV14" s="83"/>
      <c r="AXW14" s="83"/>
      <c r="AXX14" s="83"/>
      <c r="AXY14" s="83"/>
      <c r="AXZ14" s="83"/>
      <c r="AYA14" s="83"/>
      <c r="AYB14" s="83"/>
      <c r="AYC14" s="83"/>
      <c r="AYD14" s="83"/>
      <c r="AYE14" s="83"/>
      <c r="AYF14" s="83"/>
      <c r="AYG14" s="83"/>
      <c r="AYH14" s="83"/>
      <c r="AYI14" s="83"/>
      <c r="AYJ14" s="83"/>
      <c r="AYK14" s="83"/>
      <c r="AYL14" s="83"/>
      <c r="AYM14" s="83"/>
      <c r="AYN14" s="83"/>
      <c r="AYO14" s="83"/>
      <c r="AYP14" s="83"/>
      <c r="AYQ14" s="83"/>
      <c r="AYR14" s="83"/>
      <c r="AYS14" s="83"/>
      <c r="AYT14" s="83"/>
      <c r="AYU14" s="83"/>
      <c r="AYV14" s="83"/>
      <c r="AYW14" s="83"/>
      <c r="AYX14" s="83"/>
      <c r="AYY14" s="83"/>
      <c r="AYZ14" s="83"/>
      <c r="AZA14" s="83"/>
      <c r="AZB14" s="83"/>
      <c r="AZC14" s="83"/>
      <c r="AZD14" s="83"/>
      <c r="AZE14" s="83"/>
      <c r="AZF14" s="83"/>
      <c r="AZG14" s="83"/>
      <c r="AZH14" s="83"/>
      <c r="AZI14" s="83"/>
      <c r="AZJ14" s="83"/>
      <c r="AZK14" s="83"/>
      <c r="AZL14" s="83"/>
      <c r="AZM14" s="83"/>
      <c r="AZN14" s="83"/>
      <c r="AZO14" s="83"/>
      <c r="AZP14" s="83"/>
      <c r="AZQ14" s="83"/>
      <c r="AZR14" s="83"/>
      <c r="AZS14" s="83"/>
      <c r="AZT14" s="83"/>
      <c r="AZU14" s="83"/>
      <c r="AZV14" s="83"/>
      <c r="AZW14" s="83"/>
      <c r="AZX14" s="83"/>
      <c r="AZY14" s="83"/>
      <c r="AZZ14" s="83"/>
      <c r="BAA14" s="83"/>
      <c r="BAB14" s="83"/>
      <c r="BAC14" s="83"/>
      <c r="BAD14" s="83"/>
      <c r="BAE14" s="83"/>
      <c r="BAF14" s="83"/>
      <c r="BAG14" s="83"/>
      <c r="BAH14" s="83"/>
      <c r="BAI14" s="83"/>
      <c r="BAJ14" s="83"/>
      <c r="BAK14" s="83"/>
      <c r="BAL14" s="83"/>
      <c r="BAM14" s="83"/>
      <c r="BAN14" s="83"/>
      <c r="BAO14" s="83"/>
      <c r="BAP14" s="83"/>
      <c r="BAQ14" s="83"/>
      <c r="BAR14" s="83"/>
      <c r="BAS14" s="83"/>
      <c r="BAT14" s="83"/>
      <c r="BAU14" s="83"/>
      <c r="BAV14" s="83"/>
      <c r="BAW14" s="83"/>
      <c r="BAX14" s="83"/>
      <c r="BAY14" s="83"/>
      <c r="BAZ14" s="83"/>
      <c r="BBA14" s="83"/>
      <c r="BBB14" s="83"/>
      <c r="BBC14" s="83"/>
      <c r="BBD14" s="83"/>
      <c r="BBE14" s="83"/>
      <c r="BBF14" s="83"/>
      <c r="BBG14" s="83"/>
      <c r="BBH14" s="83"/>
      <c r="BBI14" s="83"/>
      <c r="BBJ14" s="83"/>
      <c r="BBK14" s="83"/>
      <c r="BBL14" s="83"/>
      <c r="BBM14" s="83"/>
      <c r="BBN14" s="83"/>
      <c r="BBO14" s="83"/>
      <c r="BBP14" s="83"/>
      <c r="BBQ14" s="83"/>
      <c r="BBR14" s="83"/>
      <c r="BBS14" s="83"/>
      <c r="BBT14" s="83"/>
      <c r="BBU14" s="83"/>
      <c r="BBV14" s="83"/>
      <c r="BBW14" s="83"/>
      <c r="BBX14" s="83"/>
      <c r="BBY14" s="83"/>
      <c r="BBZ14" s="83"/>
      <c r="BCA14" s="83"/>
      <c r="BCB14" s="83"/>
      <c r="BCC14" s="83"/>
      <c r="BCD14" s="83"/>
      <c r="BCE14" s="83"/>
      <c r="BCF14" s="83"/>
      <c r="BCG14" s="83"/>
      <c r="BCH14" s="83"/>
      <c r="BCI14" s="83"/>
      <c r="BCJ14" s="83"/>
      <c r="BCK14" s="83"/>
      <c r="BCL14" s="83"/>
      <c r="BCM14" s="83"/>
      <c r="BCN14" s="83"/>
      <c r="BCO14" s="83"/>
      <c r="BCP14" s="83"/>
      <c r="BCQ14" s="83"/>
      <c r="BCR14" s="83"/>
      <c r="BCS14" s="83"/>
      <c r="BCT14" s="83"/>
      <c r="BCU14" s="83"/>
      <c r="BCV14" s="83"/>
      <c r="BCW14" s="83"/>
      <c r="BCX14" s="83"/>
      <c r="BCY14" s="83"/>
      <c r="BCZ14" s="83"/>
      <c r="BDA14" s="83"/>
      <c r="BDB14" s="83"/>
      <c r="BDC14" s="83"/>
      <c r="BDD14" s="83"/>
      <c r="BDE14" s="83"/>
      <c r="BDF14" s="83"/>
      <c r="BDG14" s="83"/>
      <c r="BDH14" s="83"/>
      <c r="BDI14" s="83"/>
      <c r="BDJ14" s="83"/>
      <c r="BDK14" s="83"/>
      <c r="BDL14" s="83"/>
      <c r="BDM14" s="83"/>
      <c r="BDN14" s="83"/>
      <c r="BDO14" s="83"/>
      <c r="BDP14" s="83"/>
      <c r="BDQ14" s="83"/>
      <c r="BDR14" s="83"/>
      <c r="BDS14" s="83"/>
      <c r="BDT14" s="83"/>
      <c r="BDU14" s="83"/>
      <c r="BDV14" s="83"/>
      <c r="BDW14" s="83"/>
      <c r="BDX14" s="83"/>
      <c r="BDY14" s="83"/>
      <c r="BDZ14" s="83"/>
      <c r="BEA14" s="83"/>
      <c r="BEB14" s="83"/>
      <c r="BEC14" s="83"/>
      <c r="BED14" s="83"/>
      <c r="BEE14" s="83"/>
      <c r="BEF14" s="83"/>
      <c r="BEG14" s="83"/>
      <c r="BEH14" s="83"/>
      <c r="BEI14" s="83"/>
      <c r="BEJ14" s="83"/>
      <c r="BEK14" s="83"/>
      <c r="BEL14" s="83"/>
      <c r="BEM14" s="83"/>
      <c r="BEN14" s="83"/>
      <c r="BEO14" s="83"/>
      <c r="BEP14" s="83"/>
      <c r="BEQ14" s="83"/>
      <c r="BER14" s="83"/>
      <c r="BES14" s="83"/>
      <c r="BET14" s="83"/>
      <c r="BEU14" s="83"/>
      <c r="BEV14" s="83"/>
      <c r="BEW14" s="83"/>
      <c r="BEX14" s="83"/>
      <c r="BEY14" s="83"/>
      <c r="BEZ14" s="83"/>
      <c r="BFA14" s="83"/>
      <c r="BFB14" s="83"/>
      <c r="BFC14" s="83"/>
      <c r="BFD14" s="83"/>
      <c r="BFE14" s="83"/>
      <c r="BFF14" s="83"/>
      <c r="BFG14" s="83"/>
      <c r="BFH14" s="83"/>
      <c r="BFI14" s="83"/>
      <c r="BFJ14" s="83"/>
      <c r="BFK14" s="83"/>
      <c r="BFL14" s="83"/>
      <c r="BFM14" s="83"/>
      <c r="BFN14" s="83"/>
      <c r="BFO14" s="83"/>
      <c r="BFP14" s="83"/>
      <c r="BFQ14" s="83"/>
      <c r="BFR14" s="83"/>
      <c r="BFS14" s="83"/>
      <c r="BFT14" s="83"/>
      <c r="BFU14" s="83"/>
      <c r="BFV14" s="83"/>
      <c r="BFW14" s="83"/>
      <c r="BFX14" s="83"/>
      <c r="BFY14" s="83"/>
      <c r="BFZ14" s="83"/>
      <c r="BGA14" s="83"/>
      <c r="BGB14" s="83"/>
      <c r="BGC14" s="83"/>
      <c r="BGD14" s="83"/>
      <c r="BGE14" s="83"/>
      <c r="BGF14" s="83"/>
      <c r="BGG14" s="83"/>
      <c r="BGH14" s="83"/>
      <c r="BGI14" s="83"/>
      <c r="BGJ14" s="83"/>
      <c r="BGK14" s="83"/>
      <c r="BGL14" s="83"/>
      <c r="BGM14" s="83"/>
      <c r="BGN14" s="83"/>
      <c r="BGO14" s="83"/>
      <c r="BGP14" s="83"/>
      <c r="BGQ14" s="83"/>
      <c r="BGR14" s="83"/>
      <c r="BGS14" s="83"/>
      <c r="BGT14" s="83"/>
      <c r="BGU14" s="83"/>
      <c r="BGV14" s="83"/>
      <c r="BGW14" s="83"/>
      <c r="BGX14" s="83"/>
      <c r="BGY14" s="83"/>
      <c r="BGZ14" s="83"/>
      <c r="BHA14" s="83"/>
      <c r="BHB14" s="83"/>
      <c r="BHC14" s="83"/>
      <c r="BHD14" s="83"/>
      <c r="BHE14" s="83"/>
      <c r="BHF14" s="83"/>
      <c r="BHG14" s="83"/>
      <c r="BHH14" s="83"/>
      <c r="BHI14" s="83"/>
      <c r="BHJ14" s="83"/>
      <c r="BHK14" s="83"/>
      <c r="BHL14" s="83"/>
      <c r="BHM14" s="83"/>
      <c r="BHN14" s="83"/>
      <c r="BHO14" s="83"/>
      <c r="BHP14" s="83"/>
      <c r="BHQ14" s="83"/>
      <c r="BHR14" s="83"/>
      <c r="BHS14" s="83"/>
      <c r="BHT14" s="83"/>
      <c r="BHU14" s="83"/>
      <c r="BHV14" s="83"/>
      <c r="BHW14" s="83"/>
      <c r="BHX14" s="83"/>
      <c r="BHY14" s="83"/>
      <c r="BHZ14" s="83"/>
      <c r="BIA14" s="83"/>
      <c r="BIB14" s="83"/>
      <c r="BIC14" s="83"/>
      <c r="BID14" s="83"/>
      <c r="BIE14" s="83"/>
      <c r="BIF14" s="83"/>
      <c r="BIG14" s="83"/>
      <c r="BIH14" s="83"/>
      <c r="BII14" s="83"/>
      <c r="BIJ14" s="83"/>
      <c r="BIK14" s="83"/>
      <c r="BIL14" s="83"/>
      <c r="BIM14" s="83"/>
      <c r="BIN14" s="83"/>
      <c r="BIO14" s="83"/>
      <c r="BIP14" s="83"/>
      <c r="BIQ14" s="83"/>
      <c r="BIR14" s="83"/>
      <c r="BIS14" s="83"/>
      <c r="BIT14" s="83"/>
      <c r="BIU14" s="83"/>
      <c r="BIV14" s="83"/>
      <c r="BIW14" s="83"/>
      <c r="BIX14" s="83"/>
      <c r="BIY14" s="83"/>
      <c r="BIZ14" s="83"/>
      <c r="BJA14" s="83"/>
      <c r="BJB14" s="83"/>
      <c r="BJC14" s="83"/>
      <c r="BJD14" s="83"/>
      <c r="BJE14" s="83"/>
      <c r="BJF14" s="83"/>
      <c r="BJG14" s="83"/>
      <c r="BJH14" s="83"/>
      <c r="BJI14" s="83"/>
      <c r="BJJ14" s="83"/>
      <c r="BJK14" s="83"/>
      <c r="BJL14" s="83"/>
      <c r="BJM14" s="83"/>
      <c r="BJN14" s="83"/>
      <c r="BJO14" s="83"/>
      <c r="BJP14" s="83"/>
      <c r="BJQ14" s="83"/>
      <c r="BJR14" s="83"/>
      <c r="BJS14" s="83"/>
      <c r="BJT14" s="83"/>
      <c r="BJU14" s="83"/>
      <c r="BJV14" s="83"/>
      <c r="BJW14" s="83"/>
      <c r="BJX14" s="83"/>
      <c r="BJY14" s="83"/>
      <c r="BJZ14" s="83"/>
      <c r="BKA14" s="83"/>
      <c r="BKB14" s="83"/>
      <c r="BKC14" s="83"/>
      <c r="BKD14" s="83"/>
      <c r="BKE14" s="83"/>
      <c r="BKF14" s="83"/>
      <c r="BKG14" s="83"/>
      <c r="BKH14" s="83"/>
      <c r="BKI14" s="83"/>
      <c r="BKJ14" s="83"/>
      <c r="BKK14" s="83"/>
      <c r="BKL14" s="83"/>
      <c r="BKM14" s="83"/>
      <c r="BKN14" s="83"/>
      <c r="BKO14" s="83"/>
      <c r="BKP14" s="83"/>
      <c r="BKQ14" s="83"/>
      <c r="BKR14" s="83"/>
      <c r="BKS14" s="83"/>
      <c r="BKT14" s="83"/>
      <c r="BKU14" s="83"/>
      <c r="BKV14" s="83"/>
      <c r="BKW14" s="83"/>
      <c r="BKX14" s="83"/>
      <c r="BKY14" s="83"/>
      <c r="BKZ14" s="83"/>
      <c r="BLA14" s="83"/>
      <c r="BLB14" s="83"/>
      <c r="BLC14" s="83"/>
      <c r="BLD14" s="83"/>
      <c r="BLE14" s="83"/>
      <c r="BLF14" s="83"/>
      <c r="BLG14" s="83"/>
      <c r="BLH14" s="83"/>
      <c r="BLI14" s="83"/>
      <c r="BLJ14" s="83"/>
      <c r="BLK14" s="83"/>
      <c r="BLL14" s="83"/>
      <c r="BLM14" s="83"/>
      <c r="BLN14" s="83"/>
      <c r="BLO14" s="83"/>
      <c r="BLP14" s="83"/>
      <c r="BLQ14" s="83"/>
      <c r="BLR14" s="83"/>
      <c r="BLS14" s="83"/>
      <c r="BLT14" s="83"/>
      <c r="BLU14" s="83"/>
      <c r="BLV14" s="83"/>
      <c r="BLW14" s="83"/>
      <c r="BLX14" s="83"/>
      <c r="BLY14" s="83"/>
      <c r="BLZ14" s="83"/>
      <c r="BMA14" s="83"/>
      <c r="BMB14" s="83"/>
      <c r="BMC14" s="83"/>
      <c r="BMD14" s="83"/>
      <c r="BME14" s="83"/>
      <c r="BMF14" s="83"/>
      <c r="BMG14" s="83"/>
      <c r="BMH14" s="83"/>
      <c r="BMI14" s="83"/>
      <c r="BMJ14" s="83"/>
      <c r="BMK14" s="83"/>
      <c r="BML14" s="83"/>
      <c r="BMM14" s="83"/>
      <c r="BMN14" s="83"/>
      <c r="BMO14" s="83"/>
      <c r="BMP14" s="83"/>
      <c r="BMQ14" s="83"/>
      <c r="BMR14" s="83"/>
      <c r="BMS14" s="83"/>
      <c r="BMT14" s="83"/>
      <c r="BMU14" s="83"/>
      <c r="BMV14" s="83"/>
      <c r="BMW14" s="83"/>
      <c r="BMX14" s="83"/>
      <c r="BMY14" s="83"/>
      <c r="BMZ14" s="83"/>
      <c r="BNA14" s="83"/>
      <c r="BNB14" s="83"/>
      <c r="BNC14" s="83"/>
      <c r="BND14" s="83"/>
      <c r="BNE14" s="83"/>
      <c r="BNF14" s="83"/>
      <c r="BNG14" s="83"/>
      <c r="BNH14" s="83"/>
      <c r="BNI14" s="83"/>
      <c r="BNJ14" s="83"/>
      <c r="BNK14" s="83"/>
      <c r="BNL14" s="83"/>
      <c r="BNM14" s="83"/>
      <c r="BNN14" s="83"/>
      <c r="BNO14" s="83"/>
      <c r="BNP14" s="83"/>
      <c r="BNQ14" s="83"/>
      <c r="BNR14" s="83"/>
      <c r="BNS14" s="83"/>
      <c r="BNT14" s="83"/>
      <c r="BNU14" s="83"/>
      <c r="BNV14" s="83"/>
      <c r="BNW14" s="83"/>
      <c r="BNX14" s="83"/>
      <c r="BNY14" s="83"/>
      <c r="BNZ14" s="83"/>
      <c r="BOA14" s="83"/>
      <c r="BOB14" s="83"/>
      <c r="BOC14" s="83"/>
      <c r="BOD14" s="83"/>
      <c r="BOE14" s="83"/>
      <c r="BOF14" s="83"/>
      <c r="BOG14" s="83"/>
      <c r="BOH14" s="83"/>
      <c r="BOI14" s="83"/>
      <c r="BOJ14" s="83"/>
      <c r="BOK14" s="83"/>
      <c r="BOL14" s="83"/>
      <c r="BOM14" s="83"/>
      <c r="BON14" s="83"/>
      <c r="BOO14" s="83"/>
      <c r="BOP14" s="83"/>
      <c r="BOQ14" s="83"/>
      <c r="BOR14" s="83"/>
      <c r="BOS14" s="83"/>
      <c r="BOT14" s="83"/>
      <c r="BOU14" s="83"/>
      <c r="BOV14" s="83"/>
      <c r="BOW14" s="83"/>
      <c r="BOX14" s="83"/>
      <c r="BOY14" s="83"/>
      <c r="BOZ14" s="83"/>
      <c r="BPA14" s="83"/>
      <c r="BPB14" s="83"/>
      <c r="BPC14" s="83"/>
      <c r="BPD14" s="83"/>
      <c r="BPE14" s="83"/>
      <c r="BPF14" s="83"/>
      <c r="BPG14" s="83"/>
      <c r="BPH14" s="83"/>
      <c r="BPI14" s="83"/>
      <c r="BPJ14" s="83"/>
      <c r="BPK14" s="83"/>
      <c r="BPL14" s="83"/>
      <c r="BPM14" s="83"/>
      <c r="BPN14" s="83"/>
      <c r="BPO14" s="83"/>
      <c r="BPP14" s="83"/>
      <c r="BPQ14" s="83"/>
      <c r="BPR14" s="83"/>
      <c r="BPS14" s="83"/>
      <c r="BPT14" s="83"/>
      <c r="BPU14" s="83"/>
      <c r="BPV14" s="83"/>
      <c r="BPW14" s="83"/>
      <c r="BPX14" s="83"/>
      <c r="BPY14" s="83"/>
      <c r="BPZ14" s="83"/>
      <c r="BQA14" s="83"/>
      <c r="BQB14" s="83"/>
      <c r="BQC14" s="83"/>
      <c r="BQD14" s="83"/>
      <c r="BQE14" s="83"/>
      <c r="BQF14" s="83"/>
      <c r="BQG14" s="83"/>
      <c r="BQH14" s="83"/>
      <c r="BQI14" s="83"/>
      <c r="BQJ14" s="83"/>
      <c r="BQK14" s="83"/>
      <c r="BQL14" s="83"/>
      <c r="BQM14" s="83"/>
      <c r="BQN14" s="83"/>
      <c r="BQO14" s="83"/>
      <c r="BQP14" s="83"/>
      <c r="BQQ14" s="83"/>
      <c r="BQR14" s="83"/>
      <c r="BQS14" s="83"/>
      <c r="BQT14" s="83"/>
      <c r="BQU14" s="83"/>
      <c r="BQV14" s="83"/>
      <c r="BQW14" s="83"/>
      <c r="BQX14" s="83"/>
      <c r="BQY14" s="83"/>
      <c r="BQZ14" s="83"/>
      <c r="BRA14" s="83"/>
      <c r="BRB14" s="83"/>
      <c r="BRC14" s="83"/>
      <c r="BRD14" s="83"/>
      <c r="BRE14" s="83"/>
      <c r="BRF14" s="83"/>
      <c r="BRG14" s="83"/>
      <c r="BRH14" s="83"/>
      <c r="BRI14" s="83"/>
      <c r="BRJ14" s="83"/>
      <c r="BRK14" s="83"/>
      <c r="BRL14" s="83"/>
      <c r="BRM14" s="83"/>
      <c r="BRN14" s="83"/>
      <c r="BRO14" s="83"/>
      <c r="BRP14" s="83"/>
      <c r="BRQ14" s="83"/>
      <c r="BRR14" s="83"/>
      <c r="BRS14" s="83"/>
      <c r="BRT14" s="83"/>
      <c r="BRU14" s="83"/>
      <c r="BRV14" s="83"/>
      <c r="BRW14" s="83"/>
      <c r="BRX14" s="83"/>
      <c r="BRY14" s="83"/>
      <c r="BRZ14" s="83"/>
      <c r="BSA14" s="83"/>
      <c r="BSB14" s="83"/>
      <c r="BSC14" s="83"/>
      <c r="BSD14" s="83"/>
      <c r="BSE14" s="83"/>
      <c r="BSF14" s="83"/>
      <c r="BSG14" s="83"/>
      <c r="BSH14" s="83"/>
      <c r="BSI14" s="83"/>
      <c r="BSJ14" s="83"/>
      <c r="BSK14" s="83"/>
      <c r="BSL14" s="83"/>
      <c r="BSM14" s="83"/>
      <c r="BSN14" s="83"/>
      <c r="BSO14" s="83"/>
      <c r="BSP14" s="83"/>
      <c r="BSQ14" s="83"/>
      <c r="BSR14" s="83"/>
      <c r="BSS14" s="83"/>
      <c r="BST14" s="83"/>
      <c r="BSU14" s="83"/>
      <c r="BSV14" s="83"/>
      <c r="BSW14" s="83"/>
      <c r="BSX14" s="83"/>
      <c r="BSY14" s="83"/>
      <c r="BSZ14" s="83"/>
      <c r="BTA14" s="83"/>
      <c r="BTB14" s="83"/>
      <c r="BTC14" s="83"/>
      <c r="BTD14" s="83"/>
      <c r="BTE14" s="83"/>
      <c r="BTF14" s="83"/>
      <c r="BTG14" s="83"/>
      <c r="BTH14" s="83"/>
      <c r="BTI14" s="83"/>
      <c r="BTJ14" s="83"/>
      <c r="BTK14" s="83"/>
      <c r="BTL14" s="83"/>
      <c r="BTM14" s="83"/>
      <c r="BTN14" s="83"/>
      <c r="BTO14" s="83"/>
      <c r="BTP14" s="83"/>
      <c r="BTQ14" s="83"/>
      <c r="BTR14" s="83"/>
      <c r="BTS14" s="83"/>
      <c r="BTT14" s="83"/>
      <c r="BTU14" s="83"/>
      <c r="BTV14" s="83"/>
      <c r="BTW14" s="83"/>
      <c r="BTX14" s="83"/>
      <c r="BTY14" s="83"/>
      <c r="BTZ14" s="83"/>
      <c r="BUA14" s="83"/>
      <c r="BUB14" s="83"/>
      <c r="BUC14" s="83"/>
      <c r="BUD14" s="83"/>
      <c r="BUE14" s="83"/>
      <c r="BUF14" s="83"/>
      <c r="BUG14" s="83"/>
      <c r="BUH14" s="83"/>
      <c r="BUI14" s="83"/>
      <c r="BUJ14" s="83"/>
      <c r="BUK14" s="83"/>
      <c r="BUL14" s="83"/>
      <c r="BUM14" s="83"/>
      <c r="BUN14" s="83"/>
      <c r="BUO14" s="83"/>
      <c r="BUP14" s="83"/>
      <c r="BUQ14" s="83"/>
      <c r="BUR14" s="83"/>
      <c r="BUS14" s="83"/>
      <c r="BUT14" s="83"/>
      <c r="BUU14" s="83"/>
      <c r="BUV14" s="83"/>
      <c r="BUW14" s="83"/>
      <c r="BUX14" s="83"/>
      <c r="BUY14" s="83"/>
      <c r="BUZ14" s="83"/>
      <c r="BVA14" s="83"/>
      <c r="BVB14" s="83"/>
      <c r="BVC14" s="83"/>
      <c r="BVD14" s="83"/>
      <c r="BVE14" s="83"/>
      <c r="BVF14" s="83"/>
      <c r="BVG14" s="83"/>
      <c r="BVH14" s="83"/>
      <c r="BVI14" s="83"/>
      <c r="BVJ14" s="83"/>
      <c r="BVK14" s="83"/>
      <c r="BVL14" s="83"/>
      <c r="BVM14" s="83"/>
      <c r="BVN14" s="83"/>
      <c r="BVO14" s="83"/>
      <c r="BVP14" s="83"/>
      <c r="BVQ14" s="83"/>
      <c r="BVR14" s="83"/>
      <c r="BVS14" s="83"/>
      <c r="BVT14" s="83"/>
      <c r="BVU14" s="83"/>
      <c r="BVV14" s="83"/>
      <c r="BVW14" s="83"/>
      <c r="BVX14" s="83"/>
      <c r="BVY14" s="83"/>
      <c r="BVZ14" s="83"/>
      <c r="BWA14" s="83"/>
      <c r="BWB14" s="83"/>
      <c r="BWC14" s="83"/>
      <c r="BWD14" s="83"/>
      <c r="BWE14" s="83"/>
      <c r="BWF14" s="83"/>
      <c r="BWG14" s="83"/>
      <c r="BWH14" s="83"/>
      <c r="BWI14" s="83"/>
      <c r="BWJ14" s="83"/>
      <c r="BWK14" s="83"/>
      <c r="BWL14" s="83"/>
      <c r="BWM14" s="83"/>
      <c r="BWN14" s="83"/>
      <c r="BWO14" s="83"/>
      <c r="BWP14" s="83"/>
      <c r="BWQ14" s="83"/>
      <c r="BWR14" s="83"/>
      <c r="BWS14" s="83"/>
      <c r="BWT14" s="83"/>
      <c r="BWU14" s="83"/>
      <c r="BWV14" s="83"/>
      <c r="BWW14" s="83"/>
      <c r="BWX14" s="83"/>
      <c r="BWY14" s="83"/>
      <c r="BWZ14" s="83"/>
      <c r="BXA14" s="83"/>
      <c r="BXB14" s="83"/>
      <c r="BXC14" s="83"/>
      <c r="BXD14" s="83"/>
      <c r="BXE14" s="83"/>
      <c r="BXF14" s="83"/>
      <c r="BXG14" s="83"/>
      <c r="BXH14" s="83"/>
      <c r="BXI14" s="83"/>
      <c r="BXJ14" s="83"/>
      <c r="BXK14" s="83"/>
      <c r="BXL14" s="83"/>
      <c r="BXM14" s="83"/>
      <c r="BXN14" s="83"/>
      <c r="BXO14" s="83"/>
      <c r="BXP14" s="83"/>
      <c r="BXQ14" s="83"/>
      <c r="BXR14" s="83"/>
      <c r="BXS14" s="83"/>
      <c r="BXT14" s="83"/>
      <c r="BXU14" s="83"/>
      <c r="BXV14" s="83"/>
      <c r="BXW14" s="83"/>
      <c r="BXX14" s="83"/>
      <c r="BXY14" s="83"/>
      <c r="BXZ14" s="83"/>
      <c r="BYA14" s="83"/>
      <c r="BYB14" s="83"/>
      <c r="BYC14" s="83"/>
      <c r="BYD14" s="83"/>
      <c r="BYE14" s="83"/>
      <c r="BYF14" s="83"/>
      <c r="BYG14" s="83"/>
      <c r="BYH14" s="83"/>
      <c r="BYI14" s="83"/>
      <c r="BYJ14" s="83"/>
      <c r="BYK14" s="83"/>
      <c r="BYL14" s="83"/>
      <c r="BYM14" s="83"/>
      <c r="BYN14" s="83"/>
      <c r="BYO14" s="83"/>
      <c r="BYP14" s="83"/>
      <c r="BYQ14" s="83"/>
      <c r="BYR14" s="83"/>
      <c r="BYS14" s="83"/>
      <c r="BYT14" s="83"/>
      <c r="BYU14" s="83"/>
      <c r="BYV14" s="83"/>
      <c r="BYW14" s="83"/>
      <c r="BYX14" s="83"/>
      <c r="BYY14" s="83"/>
      <c r="BYZ14" s="83"/>
      <c r="BZA14" s="83"/>
      <c r="BZB14" s="83"/>
      <c r="BZC14" s="83"/>
      <c r="BZD14" s="83"/>
      <c r="BZE14" s="83"/>
      <c r="BZF14" s="83"/>
      <c r="BZG14" s="83"/>
      <c r="BZH14" s="83"/>
      <c r="BZI14" s="83"/>
      <c r="BZJ14" s="83"/>
      <c r="BZK14" s="83"/>
      <c r="BZL14" s="83"/>
      <c r="BZM14" s="83"/>
      <c r="BZN14" s="83"/>
      <c r="BZO14" s="83"/>
      <c r="BZP14" s="83"/>
      <c r="BZQ14" s="83"/>
      <c r="BZR14" s="83"/>
      <c r="BZS14" s="83"/>
      <c r="BZT14" s="83"/>
      <c r="BZU14" s="83"/>
      <c r="BZV14" s="83"/>
      <c r="BZW14" s="83"/>
      <c r="BZX14" s="83"/>
      <c r="BZY14" s="83"/>
      <c r="BZZ14" s="83"/>
      <c r="CAA14" s="83"/>
      <c r="CAB14" s="83"/>
      <c r="CAC14" s="83"/>
      <c r="CAD14" s="83"/>
      <c r="CAE14" s="83"/>
      <c r="CAF14" s="83"/>
      <c r="CAG14" s="83"/>
      <c r="CAH14" s="83"/>
      <c r="CAI14" s="83"/>
      <c r="CAJ14" s="83"/>
      <c r="CAK14" s="83"/>
      <c r="CAL14" s="83"/>
      <c r="CAM14" s="83"/>
      <c r="CAN14" s="83"/>
      <c r="CAO14" s="83"/>
      <c r="CAP14" s="83"/>
      <c r="CAQ14" s="83"/>
      <c r="CAR14" s="83"/>
      <c r="CAS14" s="83"/>
      <c r="CAT14" s="83"/>
      <c r="CAU14" s="83"/>
      <c r="CAV14" s="83"/>
      <c r="CAW14" s="83"/>
      <c r="CAX14" s="83"/>
      <c r="CAY14" s="83"/>
      <c r="CAZ14" s="83"/>
      <c r="CBA14" s="83"/>
      <c r="CBB14" s="83"/>
      <c r="CBC14" s="83"/>
      <c r="CBD14" s="83"/>
      <c r="CBE14" s="83"/>
      <c r="CBF14" s="83"/>
      <c r="CBG14" s="83"/>
      <c r="CBH14" s="83"/>
      <c r="CBI14" s="83"/>
      <c r="CBJ14" s="83"/>
      <c r="CBK14" s="83"/>
      <c r="CBL14" s="83"/>
      <c r="CBM14" s="83"/>
      <c r="CBN14" s="83"/>
      <c r="CBO14" s="83"/>
      <c r="CBP14" s="83"/>
      <c r="CBQ14" s="83"/>
      <c r="CBR14" s="83"/>
      <c r="CBS14" s="83"/>
      <c r="CBT14" s="83"/>
      <c r="CBU14" s="83"/>
      <c r="CBV14" s="83"/>
      <c r="CBW14" s="83"/>
      <c r="CBX14" s="83"/>
      <c r="CBY14" s="83"/>
      <c r="CBZ14" s="83"/>
      <c r="CCA14" s="83"/>
      <c r="CCB14" s="83"/>
      <c r="CCC14" s="83"/>
      <c r="CCD14" s="83"/>
      <c r="CCE14" s="83"/>
      <c r="CCF14" s="83"/>
      <c r="CCG14" s="83"/>
      <c r="CCH14" s="83"/>
      <c r="CCI14" s="83"/>
      <c r="CCJ14" s="83"/>
      <c r="CCK14" s="83"/>
      <c r="CCL14" s="83"/>
      <c r="CCM14" s="83"/>
      <c r="CCN14" s="83"/>
      <c r="CCO14" s="83"/>
      <c r="CCP14" s="83"/>
      <c r="CCQ14" s="83"/>
      <c r="CCR14" s="83"/>
      <c r="CCS14" s="83"/>
      <c r="CCT14" s="83"/>
      <c r="CCU14" s="83"/>
      <c r="CCV14" s="83"/>
      <c r="CCW14" s="83"/>
      <c r="CCX14" s="83"/>
      <c r="CCY14" s="83"/>
      <c r="CCZ14" s="83"/>
      <c r="CDA14" s="83"/>
      <c r="CDB14" s="83"/>
      <c r="CDC14" s="83"/>
      <c r="CDD14" s="83"/>
      <c r="CDE14" s="83"/>
      <c r="CDF14" s="83"/>
      <c r="CDG14" s="83"/>
      <c r="CDH14" s="83"/>
      <c r="CDI14" s="83"/>
      <c r="CDJ14" s="83"/>
      <c r="CDK14" s="83"/>
      <c r="CDL14" s="83"/>
      <c r="CDM14" s="83"/>
      <c r="CDN14" s="83"/>
      <c r="CDO14" s="83"/>
      <c r="CDP14" s="83"/>
      <c r="CDQ14" s="83"/>
      <c r="CDR14" s="83"/>
      <c r="CDS14" s="83"/>
      <c r="CDT14" s="83"/>
      <c r="CDU14" s="83"/>
      <c r="CDV14" s="83"/>
      <c r="CDW14" s="83"/>
      <c r="CDX14" s="83"/>
      <c r="CDY14" s="83"/>
      <c r="CDZ14" s="83"/>
      <c r="CEA14" s="83"/>
      <c r="CEB14" s="83"/>
      <c r="CEC14" s="83"/>
      <c r="CED14" s="83"/>
      <c r="CEE14" s="83"/>
      <c r="CEF14" s="83"/>
      <c r="CEG14" s="83"/>
      <c r="CEH14" s="83"/>
      <c r="CEI14" s="83"/>
      <c r="CEJ14" s="83"/>
      <c r="CEK14" s="83"/>
      <c r="CEL14" s="83"/>
      <c r="CEM14" s="83"/>
      <c r="CEN14" s="83"/>
      <c r="CEO14" s="83"/>
      <c r="CEP14" s="83"/>
      <c r="CEQ14" s="83"/>
      <c r="CER14" s="83"/>
      <c r="CES14" s="83"/>
      <c r="CET14" s="83"/>
      <c r="CEU14" s="83"/>
      <c r="CEV14" s="83"/>
      <c r="CEW14" s="83"/>
      <c r="CEX14" s="83"/>
      <c r="CEY14" s="83"/>
      <c r="CEZ14" s="83"/>
      <c r="CFA14" s="83"/>
      <c r="CFB14" s="83"/>
      <c r="CFC14" s="83"/>
      <c r="CFD14" s="83"/>
      <c r="CFE14" s="83"/>
      <c r="CFF14" s="83"/>
      <c r="CFG14" s="83"/>
      <c r="CFH14" s="83"/>
      <c r="CFI14" s="83"/>
      <c r="CFJ14" s="83"/>
      <c r="CFK14" s="83"/>
      <c r="CFL14" s="83"/>
      <c r="CFM14" s="83"/>
      <c r="CFN14" s="83"/>
      <c r="CFO14" s="83"/>
      <c r="CFP14" s="83"/>
      <c r="CFQ14" s="83"/>
      <c r="CFR14" s="83"/>
      <c r="CFS14" s="83"/>
      <c r="CFT14" s="83"/>
      <c r="CFU14" s="83"/>
      <c r="CFV14" s="83"/>
      <c r="CFW14" s="83"/>
      <c r="CFX14" s="83"/>
      <c r="CFY14" s="83"/>
      <c r="CFZ14" s="83"/>
      <c r="CGA14" s="83"/>
      <c r="CGB14" s="83"/>
      <c r="CGC14" s="83"/>
      <c r="CGD14" s="83"/>
      <c r="CGE14" s="83"/>
      <c r="CGF14" s="83"/>
      <c r="CGG14" s="83"/>
      <c r="CGH14" s="83"/>
      <c r="CGI14" s="83"/>
      <c r="CGJ14" s="83"/>
      <c r="CGK14" s="83"/>
      <c r="CGL14" s="83"/>
      <c r="CGM14" s="83"/>
      <c r="CGN14" s="83"/>
      <c r="CGO14" s="83"/>
      <c r="CGP14" s="83"/>
      <c r="CGQ14" s="83"/>
      <c r="CGR14" s="83"/>
      <c r="CGS14" s="83"/>
      <c r="CGT14" s="83"/>
      <c r="CGU14" s="83"/>
      <c r="CGV14" s="83"/>
      <c r="CGW14" s="83"/>
      <c r="CGX14" s="83"/>
      <c r="CGY14" s="83"/>
      <c r="CGZ14" s="83"/>
      <c r="CHA14" s="83"/>
      <c r="CHB14" s="83"/>
      <c r="CHC14" s="83"/>
      <c r="CHD14" s="83"/>
      <c r="CHE14" s="83"/>
      <c r="CHF14" s="83"/>
      <c r="CHG14" s="83"/>
      <c r="CHH14" s="83"/>
      <c r="CHI14" s="83"/>
      <c r="CHJ14" s="83"/>
      <c r="CHK14" s="83"/>
      <c r="CHL14" s="83"/>
      <c r="CHM14" s="83"/>
      <c r="CHN14" s="83"/>
      <c r="CHO14" s="83"/>
      <c r="CHP14" s="83"/>
      <c r="CHQ14" s="83"/>
      <c r="CHR14" s="83"/>
      <c r="CHS14" s="83"/>
      <c r="CHT14" s="83"/>
      <c r="CHU14" s="83"/>
      <c r="CHV14" s="83"/>
      <c r="CHW14" s="83"/>
      <c r="CHX14" s="83"/>
      <c r="CHY14" s="83"/>
      <c r="CHZ14" s="83"/>
      <c r="CIA14" s="83"/>
      <c r="CIB14" s="83"/>
      <c r="CIC14" s="83"/>
      <c r="CID14" s="83"/>
      <c r="CIE14" s="83"/>
      <c r="CIF14" s="83"/>
      <c r="CIG14" s="83"/>
      <c r="CIH14" s="83"/>
      <c r="CII14" s="83"/>
      <c r="CIJ14" s="83"/>
      <c r="CIK14" s="83"/>
      <c r="CIL14" s="83"/>
      <c r="CIM14" s="83"/>
      <c r="CIN14" s="83"/>
      <c r="CIO14" s="83"/>
      <c r="CIP14" s="83"/>
      <c r="CIQ14" s="83"/>
      <c r="CIR14" s="83"/>
      <c r="CIS14" s="83"/>
      <c r="CIT14" s="83"/>
      <c r="CIU14" s="83"/>
      <c r="CIV14" s="83"/>
      <c r="CIW14" s="83"/>
      <c r="CIX14" s="83"/>
      <c r="CIY14" s="83"/>
      <c r="CIZ14" s="83"/>
      <c r="CJA14" s="83"/>
      <c r="CJB14" s="83"/>
      <c r="CJC14" s="83"/>
      <c r="CJD14" s="83"/>
      <c r="CJE14" s="83"/>
      <c r="CJF14" s="83"/>
      <c r="CJG14" s="83"/>
      <c r="CJH14" s="83"/>
      <c r="CJI14" s="83"/>
      <c r="CJJ14" s="83"/>
      <c r="CJK14" s="83"/>
      <c r="CJL14" s="83"/>
      <c r="CJM14" s="83"/>
      <c r="CJN14" s="83"/>
      <c r="CJO14" s="83"/>
      <c r="CJP14" s="83"/>
      <c r="CJQ14" s="83"/>
      <c r="CJR14" s="83"/>
      <c r="CJS14" s="83"/>
      <c r="CJT14" s="83"/>
      <c r="CJU14" s="83"/>
      <c r="CJV14" s="83"/>
      <c r="CJW14" s="83"/>
      <c r="CJX14" s="83"/>
      <c r="CJY14" s="83"/>
      <c r="CJZ14" s="83"/>
      <c r="CKA14" s="83"/>
      <c r="CKB14" s="83"/>
      <c r="CKC14" s="83"/>
      <c r="CKD14" s="83"/>
      <c r="CKE14" s="83"/>
      <c r="CKF14" s="83"/>
      <c r="CKG14" s="83"/>
      <c r="CKH14" s="83"/>
      <c r="CKI14" s="83"/>
      <c r="CKJ14" s="83"/>
      <c r="CKK14" s="83"/>
      <c r="CKL14" s="83"/>
      <c r="CKM14" s="83"/>
      <c r="CKN14" s="83"/>
      <c r="CKO14" s="83"/>
      <c r="CKP14" s="83"/>
      <c r="CKQ14" s="83"/>
      <c r="CKR14" s="83"/>
      <c r="CKS14" s="83"/>
      <c r="CKT14" s="83"/>
      <c r="CKU14" s="83"/>
      <c r="CKV14" s="83"/>
      <c r="CKW14" s="83"/>
      <c r="CKX14" s="83"/>
      <c r="CKY14" s="83"/>
      <c r="CKZ14" s="83"/>
      <c r="CLA14" s="83"/>
      <c r="CLB14" s="83"/>
      <c r="CLC14" s="83"/>
      <c r="CLD14" s="83"/>
      <c r="CLE14" s="83"/>
      <c r="CLF14" s="83"/>
      <c r="CLG14" s="83"/>
      <c r="CLH14" s="83"/>
      <c r="CLI14" s="83"/>
      <c r="CLJ14" s="83"/>
      <c r="CLK14" s="83"/>
      <c r="CLL14" s="83"/>
      <c r="CLM14" s="83"/>
      <c r="CLN14" s="83"/>
      <c r="CLO14" s="83"/>
      <c r="CLP14" s="83"/>
      <c r="CLQ14" s="83"/>
      <c r="CLR14" s="83"/>
      <c r="CLS14" s="83"/>
      <c r="CLT14" s="83"/>
      <c r="CLU14" s="83"/>
      <c r="CLV14" s="83"/>
      <c r="CLW14" s="83"/>
      <c r="CLX14" s="83"/>
      <c r="CLY14" s="83"/>
      <c r="CLZ14" s="83"/>
      <c r="CMA14" s="83"/>
      <c r="CMB14" s="83"/>
      <c r="CMC14" s="83"/>
      <c r="CMD14" s="83"/>
      <c r="CME14" s="83"/>
      <c r="CMF14" s="83"/>
      <c r="CMG14" s="83"/>
      <c r="CMH14" s="83"/>
      <c r="CMI14" s="83"/>
      <c r="CMJ14" s="83"/>
      <c r="CMK14" s="83"/>
      <c r="CML14" s="83"/>
      <c r="CMM14" s="83"/>
      <c r="CMN14" s="83"/>
      <c r="CMO14" s="83"/>
      <c r="CMP14" s="83"/>
      <c r="CMQ14" s="83"/>
      <c r="CMR14" s="83"/>
      <c r="CMS14" s="83"/>
      <c r="CMT14" s="83"/>
      <c r="CMU14" s="83"/>
      <c r="CMV14" s="83"/>
      <c r="CMW14" s="83"/>
      <c r="CMX14" s="83"/>
      <c r="CMY14" s="83"/>
      <c r="CMZ14" s="83"/>
      <c r="CNA14" s="83"/>
      <c r="CNB14" s="83"/>
      <c r="CNC14" s="83"/>
      <c r="CND14" s="83"/>
      <c r="CNE14" s="83"/>
      <c r="CNF14" s="83"/>
      <c r="CNG14" s="83"/>
      <c r="CNH14" s="83"/>
      <c r="CNI14" s="83"/>
      <c r="CNJ14" s="83"/>
      <c r="CNK14" s="83"/>
      <c r="CNL14" s="83"/>
      <c r="CNM14" s="83"/>
      <c r="CNN14" s="83"/>
      <c r="CNO14" s="83"/>
      <c r="CNP14" s="83"/>
      <c r="CNQ14" s="83"/>
      <c r="CNR14" s="83"/>
      <c r="CNS14" s="83"/>
      <c r="CNT14" s="83"/>
      <c r="CNU14" s="83"/>
      <c r="CNV14" s="83"/>
      <c r="CNW14" s="83"/>
      <c r="CNX14" s="83"/>
      <c r="CNY14" s="83"/>
      <c r="CNZ14" s="83"/>
      <c r="COA14" s="83"/>
      <c r="COB14" s="83"/>
      <c r="COC14" s="83"/>
      <c r="COD14" s="83"/>
      <c r="COE14" s="83"/>
      <c r="COF14" s="83"/>
      <c r="COG14" s="83"/>
      <c r="COH14" s="83"/>
      <c r="COI14" s="83"/>
      <c r="COJ14" s="83"/>
      <c r="COK14" s="83"/>
      <c r="COL14" s="83"/>
      <c r="COM14" s="83"/>
      <c r="CON14" s="83"/>
      <c r="COO14" s="83"/>
      <c r="COP14" s="83"/>
      <c r="COQ14" s="83"/>
      <c r="COR14" s="83"/>
      <c r="COS14" s="83"/>
      <c r="COT14" s="83"/>
      <c r="COU14" s="83"/>
      <c r="COV14" s="83"/>
      <c r="COW14" s="83"/>
      <c r="COX14" s="83"/>
      <c r="COY14" s="83"/>
      <c r="COZ14" s="83"/>
      <c r="CPA14" s="83"/>
      <c r="CPB14" s="83"/>
      <c r="CPC14" s="83"/>
      <c r="CPD14" s="83"/>
      <c r="CPE14" s="83"/>
      <c r="CPF14" s="83"/>
      <c r="CPG14" s="83"/>
      <c r="CPH14" s="83"/>
      <c r="CPI14" s="83"/>
      <c r="CPJ14" s="83"/>
      <c r="CPK14" s="83"/>
      <c r="CPL14" s="83"/>
      <c r="CPM14" s="83"/>
      <c r="CPN14" s="83"/>
      <c r="CPO14" s="83"/>
      <c r="CPP14" s="83"/>
      <c r="CPQ14" s="83"/>
      <c r="CPR14" s="83"/>
      <c r="CPS14" s="83"/>
      <c r="CPT14" s="83"/>
      <c r="CPU14" s="83"/>
      <c r="CPV14" s="83"/>
      <c r="CPW14" s="83"/>
      <c r="CPX14" s="83"/>
      <c r="CPY14" s="83"/>
      <c r="CPZ14" s="83"/>
      <c r="CQA14" s="83"/>
      <c r="CQB14" s="83"/>
      <c r="CQC14" s="83"/>
      <c r="CQD14" s="83"/>
      <c r="CQE14" s="83"/>
      <c r="CQF14" s="83"/>
      <c r="CQG14" s="83"/>
      <c r="CQH14" s="83"/>
      <c r="CQI14" s="83"/>
      <c r="CQJ14" s="83"/>
      <c r="CQK14" s="83"/>
      <c r="CQL14" s="83"/>
      <c r="CQM14" s="83"/>
      <c r="CQN14" s="83"/>
      <c r="CQO14" s="83"/>
      <c r="CQP14" s="83"/>
      <c r="CQQ14" s="83"/>
      <c r="CQR14" s="83"/>
      <c r="CQS14" s="83"/>
      <c r="CQT14" s="83"/>
      <c r="CQU14" s="83"/>
      <c r="CQV14" s="83"/>
      <c r="CQW14" s="83"/>
      <c r="CQX14" s="83"/>
      <c r="CQY14" s="83"/>
      <c r="CQZ14" s="83"/>
      <c r="CRA14" s="83"/>
      <c r="CRB14" s="83"/>
      <c r="CRC14" s="83"/>
      <c r="CRD14" s="83"/>
      <c r="CRE14" s="83"/>
      <c r="CRF14" s="83"/>
      <c r="CRG14" s="83"/>
      <c r="CRH14" s="83"/>
      <c r="CRI14" s="83"/>
      <c r="CRJ14" s="83"/>
      <c r="CRK14" s="83"/>
      <c r="CRL14" s="83"/>
      <c r="CRM14" s="83"/>
      <c r="CRN14" s="83"/>
      <c r="CRO14" s="83"/>
      <c r="CRP14" s="83"/>
      <c r="CRQ14" s="83"/>
      <c r="CRR14" s="83"/>
      <c r="CRS14" s="83"/>
      <c r="CRT14" s="83"/>
      <c r="CRU14" s="83"/>
      <c r="CRV14" s="83"/>
      <c r="CRW14" s="83"/>
      <c r="CRX14" s="83"/>
      <c r="CRY14" s="83"/>
      <c r="CRZ14" s="83"/>
      <c r="CSA14" s="83"/>
      <c r="CSB14" s="83"/>
      <c r="CSC14" s="83"/>
      <c r="CSD14" s="83"/>
      <c r="CSE14" s="83"/>
      <c r="CSF14" s="83"/>
      <c r="CSG14" s="83"/>
      <c r="CSH14" s="83"/>
      <c r="CSI14" s="83"/>
      <c r="CSJ14" s="83"/>
      <c r="CSK14" s="83"/>
      <c r="CSL14" s="83"/>
      <c r="CSM14" s="83"/>
      <c r="CSN14" s="83"/>
      <c r="CSO14" s="83"/>
      <c r="CSP14" s="83"/>
      <c r="CSQ14" s="83"/>
      <c r="CSR14" s="83"/>
      <c r="CSS14" s="83"/>
      <c r="CST14" s="83"/>
      <c r="CSU14" s="83"/>
      <c r="CSV14" s="83"/>
      <c r="CSW14" s="83"/>
      <c r="CSX14" s="83"/>
      <c r="CSY14" s="83"/>
      <c r="CSZ14" s="83"/>
      <c r="CTA14" s="83"/>
      <c r="CTB14" s="83"/>
      <c r="CTC14" s="83"/>
      <c r="CTD14" s="83"/>
      <c r="CTE14" s="83"/>
      <c r="CTF14" s="83"/>
      <c r="CTG14" s="83"/>
      <c r="CTH14" s="83"/>
      <c r="CTI14" s="83"/>
      <c r="CTJ14" s="83"/>
      <c r="CTK14" s="83"/>
      <c r="CTL14" s="83"/>
      <c r="CTM14" s="83"/>
      <c r="CTN14" s="83"/>
      <c r="CTO14" s="83"/>
      <c r="CTP14" s="83"/>
      <c r="CTQ14" s="83"/>
      <c r="CTR14" s="83"/>
      <c r="CTS14" s="83"/>
      <c r="CTT14" s="83"/>
      <c r="CTU14" s="83"/>
      <c r="CTV14" s="83"/>
      <c r="CTW14" s="83"/>
      <c r="CTX14" s="83"/>
      <c r="CTY14" s="83"/>
      <c r="CTZ14" s="83"/>
      <c r="CUA14" s="83"/>
      <c r="CUB14" s="83"/>
      <c r="CUC14" s="83"/>
      <c r="CUD14" s="83"/>
      <c r="CUE14" s="83"/>
      <c r="CUF14" s="83"/>
      <c r="CUG14" s="83"/>
      <c r="CUH14" s="83"/>
      <c r="CUI14" s="83"/>
      <c r="CUJ14" s="83"/>
      <c r="CUK14" s="83"/>
      <c r="CUL14" s="83"/>
      <c r="CUM14" s="83"/>
      <c r="CUN14" s="83"/>
      <c r="CUO14" s="83"/>
      <c r="CUP14" s="83"/>
      <c r="CUQ14" s="83"/>
      <c r="CUR14" s="83"/>
      <c r="CUS14" s="83"/>
      <c r="CUT14" s="83"/>
      <c r="CUU14" s="83"/>
      <c r="CUV14" s="83"/>
      <c r="CUW14" s="83"/>
      <c r="CUX14" s="83"/>
      <c r="CUY14" s="83"/>
      <c r="CUZ14" s="83"/>
      <c r="CVA14" s="83"/>
      <c r="CVB14" s="83"/>
      <c r="CVC14" s="83"/>
      <c r="CVD14" s="83"/>
      <c r="CVE14" s="83"/>
      <c r="CVF14" s="83"/>
      <c r="CVG14" s="83"/>
      <c r="CVH14" s="83"/>
      <c r="CVI14" s="83"/>
      <c r="CVJ14" s="83"/>
      <c r="CVK14" s="83"/>
      <c r="CVL14" s="83"/>
      <c r="CVM14" s="83"/>
      <c r="CVN14" s="83"/>
      <c r="CVO14" s="83"/>
      <c r="CVP14" s="83"/>
      <c r="CVQ14" s="83"/>
      <c r="CVR14" s="83"/>
      <c r="CVS14" s="83"/>
      <c r="CVT14" s="83"/>
      <c r="CVU14" s="83"/>
      <c r="CVV14" s="83"/>
      <c r="CVW14" s="83"/>
      <c r="CVX14" s="83"/>
      <c r="CVY14" s="83"/>
      <c r="CVZ14" s="83"/>
      <c r="CWA14" s="83"/>
      <c r="CWB14" s="83"/>
      <c r="CWC14" s="83"/>
      <c r="CWD14" s="83"/>
      <c r="CWE14" s="83"/>
      <c r="CWF14" s="83"/>
      <c r="CWG14" s="83"/>
      <c r="CWH14" s="83"/>
      <c r="CWI14" s="83"/>
      <c r="CWJ14" s="83"/>
      <c r="CWK14" s="83"/>
      <c r="CWL14" s="83"/>
      <c r="CWM14" s="83"/>
      <c r="CWN14" s="83"/>
      <c r="CWO14" s="83"/>
      <c r="CWP14" s="83"/>
      <c r="CWQ14" s="83"/>
      <c r="CWR14" s="83"/>
      <c r="CWS14" s="83"/>
      <c r="CWT14" s="83"/>
      <c r="CWU14" s="83"/>
      <c r="CWV14" s="83"/>
      <c r="CWW14" s="83"/>
      <c r="CWX14" s="83"/>
      <c r="CWY14" s="83"/>
      <c r="CWZ14" s="83"/>
      <c r="CXA14" s="83"/>
      <c r="CXB14" s="83"/>
      <c r="CXC14" s="83"/>
      <c r="CXD14" s="83"/>
      <c r="CXE14" s="83"/>
      <c r="CXF14" s="83"/>
      <c r="CXG14" s="83"/>
      <c r="CXH14" s="83"/>
      <c r="CXI14" s="83"/>
      <c r="CXJ14" s="83"/>
      <c r="CXK14" s="83"/>
      <c r="CXL14" s="83"/>
      <c r="CXM14" s="83"/>
      <c r="CXN14" s="83"/>
      <c r="CXO14" s="83"/>
      <c r="CXP14" s="83"/>
      <c r="CXQ14" s="83"/>
      <c r="CXR14" s="83"/>
      <c r="CXS14" s="83"/>
      <c r="CXT14" s="83"/>
      <c r="CXU14" s="83"/>
      <c r="CXV14" s="83"/>
      <c r="CXW14" s="83"/>
      <c r="CXX14" s="83"/>
      <c r="CXY14" s="83"/>
      <c r="CXZ14" s="83"/>
      <c r="CYA14" s="83"/>
      <c r="CYB14" s="83"/>
      <c r="CYC14" s="83"/>
      <c r="CYD14" s="83"/>
      <c r="CYE14" s="83"/>
      <c r="CYF14" s="83"/>
      <c r="CYG14" s="83"/>
      <c r="CYH14" s="83"/>
      <c r="CYI14" s="83"/>
      <c r="CYJ14" s="83"/>
      <c r="CYK14" s="83"/>
      <c r="CYL14" s="83"/>
      <c r="CYM14" s="83"/>
      <c r="CYN14" s="83"/>
      <c r="CYO14" s="83"/>
      <c r="CYP14" s="83"/>
      <c r="CYQ14" s="83"/>
      <c r="CYR14" s="83"/>
      <c r="CYS14" s="83"/>
      <c r="CYT14" s="83"/>
      <c r="CYU14" s="83"/>
      <c r="CYV14" s="83"/>
      <c r="CYW14" s="83"/>
      <c r="CYX14" s="83"/>
      <c r="CYY14" s="83"/>
      <c r="CYZ14" s="83"/>
      <c r="CZA14" s="83"/>
      <c r="CZB14" s="83"/>
      <c r="CZC14" s="83"/>
      <c r="CZD14" s="83"/>
      <c r="CZE14" s="83"/>
      <c r="CZF14" s="83"/>
      <c r="CZG14" s="83"/>
      <c r="CZH14" s="83"/>
      <c r="CZI14" s="83"/>
      <c r="CZJ14" s="83"/>
      <c r="CZK14" s="83"/>
      <c r="CZL14" s="83"/>
      <c r="CZM14" s="83"/>
      <c r="CZN14" s="83"/>
      <c r="CZO14" s="83"/>
      <c r="CZP14" s="83"/>
      <c r="CZQ14" s="83"/>
      <c r="CZR14" s="83"/>
      <c r="CZS14" s="83"/>
      <c r="CZT14" s="83"/>
      <c r="CZU14" s="83"/>
      <c r="CZV14" s="83"/>
      <c r="CZW14" s="83"/>
      <c r="CZX14" s="83"/>
      <c r="CZY14" s="83"/>
      <c r="CZZ14" s="83"/>
      <c r="DAA14" s="83"/>
      <c r="DAB14" s="83"/>
      <c r="DAC14" s="83"/>
      <c r="DAD14" s="83"/>
      <c r="DAE14" s="83"/>
      <c r="DAF14" s="83"/>
      <c r="DAG14" s="83"/>
      <c r="DAH14" s="83"/>
      <c r="DAI14" s="83"/>
      <c r="DAJ14" s="83"/>
      <c r="DAK14" s="83"/>
      <c r="DAL14" s="83"/>
      <c r="DAM14" s="83"/>
      <c r="DAN14" s="83"/>
      <c r="DAO14" s="83"/>
      <c r="DAP14" s="83"/>
      <c r="DAQ14" s="83"/>
      <c r="DAR14" s="83"/>
      <c r="DAS14" s="83"/>
      <c r="DAT14" s="83"/>
      <c r="DAU14" s="83"/>
      <c r="DAV14" s="83"/>
      <c r="DAW14" s="83"/>
      <c r="DAX14" s="83"/>
      <c r="DAY14" s="83"/>
      <c r="DAZ14" s="83"/>
      <c r="DBA14" s="83"/>
      <c r="DBB14" s="83"/>
      <c r="DBC14" s="83"/>
      <c r="DBD14" s="83"/>
      <c r="DBE14" s="83"/>
      <c r="DBF14" s="83"/>
      <c r="DBG14" s="83"/>
      <c r="DBH14" s="83"/>
      <c r="DBI14" s="83"/>
      <c r="DBJ14" s="83"/>
      <c r="DBK14" s="83"/>
      <c r="DBL14" s="83"/>
      <c r="DBM14" s="83"/>
      <c r="DBN14" s="83"/>
      <c r="DBO14" s="83"/>
      <c r="DBP14" s="83"/>
      <c r="DBQ14" s="83"/>
      <c r="DBR14" s="83"/>
      <c r="DBS14" s="83"/>
      <c r="DBT14" s="83"/>
      <c r="DBU14" s="83"/>
      <c r="DBV14" s="83"/>
      <c r="DBW14" s="83"/>
      <c r="DBX14" s="83"/>
      <c r="DBY14" s="83"/>
      <c r="DBZ14" s="83"/>
      <c r="DCA14" s="83"/>
      <c r="DCB14" s="83"/>
      <c r="DCC14" s="83"/>
      <c r="DCD14" s="83"/>
      <c r="DCE14" s="83"/>
      <c r="DCF14" s="83"/>
      <c r="DCG14" s="83"/>
      <c r="DCH14" s="83"/>
      <c r="DCI14" s="83"/>
      <c r="DCJ14" s="83"/>
      <c r="DCK14" s="83"/>
      <c r="DCL14" s="83"/>
      <c r="DCM14" s="83"/>
      <c r="DCN14" s="83"/>
      <c r="DCO14" s="83"/>
      <c r="DCP14" s="83"/>
      <c r="DCQ14" s="83"/>
      <c r="DCR14" s="83"/>
      <c r="DCS14" s="83"/>
      <c r="DCT14" s="83"/>
      <c r="DCU14" s="83"/>
      <c r="DCV14" s="83"/>
      <c r="DCW14" s="83"/>
      <c r="DCX14" s="83"/>
      <c r="DCY14" s="83"/>
      <c r="DCZ14" s="83"/>
      <c r="DDA14" s="83"/>
      <c r="DDB14" s="83"/>
      <c r="DDC14" s="83"/>
      <c r="DDD14" s="83"/>
      <c r="DDE14" s="83"/>
      <c r="DDF14" s="83"/>
      <c r="DDG14" s="83"/>
      <c r="DDH14" s="83"/>
      <c r="DDI14" s="83"/>
      <c r="DDJ14" s="83"/>
      <c r="DDK14" s="83"/>
      <c r="DDL14" s="83"/>
      <c r="DDM14" s="83"/>
      <c r="DDN14" s="83"/>
      <c r="DDO14" s="83"/>
      <c r="DDP14" s="83"/>
      <c r="DDQ14" s="83"/>
      <c r="DDR14" s="83"/>
      <c r="DDS14" s="83"/>
      <c r="DDT14" s="83"/>
      <c r="DDU14" s="83"/>
      <c r="DDV14" s="83"/>
      <c r="DDW14" s="83"/>
      <c r="DDX14" s="83"/>
      <c r="DDY14" s="83"/>
      <c r="DDZ14" s="83"/>
      <c r="DEA14" s="83"/>
      <c r="DEB14" s="83"/>
      <c r="DEC14" s="83"/>
      <c r="DED14" s="83"/>
      <c r="DEE14" s="83"/>
      <c r="DEF14" s="83"/>
      <c r="DEG14" s="83"/>
      <c r="DEH14" s="83"/>
      <c r="DEI14" s="83"/>
      <c r="DEJ14" s="83"/>
      <c r="DEK14" s="83"/>
      <c r="DEL14" s="83"/>
      <c r="DEM14" s="83"/>
      <c r="DEN14" s="83"/>
      <c r="DEO14" s="83"/>
      <c r="DEP14" s="83"/>
      <c r="DEQ14" s="83"/>
      <c r="DER14" s="83"/>
      <c r="DES14" s="83"/>
      <c r="DET14" s="83"/>
      <c r="DEU14" s="83"/>
      <c r="DEV14" s="83"/>
      <c r="DEW14" s="83"/>
      <c r="DEX14" s="83"/>
      <c r="DEY14" s="83"/>
      <c r="DEZ14" s="83"/>
      <c r="DFA14" s="83"/>
      <c r="DFB14" s="83"/>
      <c r="DFC14" s="83"/>
      <c r="DFD14" s="83"/>
      <c r="DFE14" s="83"/>
      <c r="DFF14" s="83"/>
      <c r="DFG14" s="83"/>
      <c r="DFH14" s="83"/>
      <c r="DFI14" s="83"/>
      <c r="DFJ14" s="83"/>
      <c r="DFK14" s="83"/>
      <c r="DFL14" s="83"/>
      <c r="DFM14" s="83"/>
      <c r="DFN14" s="83"/>
      <c r="DFO14" s="83"/>
      <c r="DFP14" s="83"/>
      <c r="DFQ14" s="83"/>
      <c r="DFR14" s="83"/>
      <c r="DFS14" s="83"/>
      <c r="DFT14" s="83"/>
      <c r="DFU14" s="83"/>
      <c r="DFV14" s="83"/>
      <c r="DFW14" s="83"/>
      <c r="DFX14" s="83"/>
      <c r="DFY14" s="83"/>
      <c r="DFZ14" s="83"/>
      <c r="DGA14" s="83"/>
      <c r="DGB14" s="83"/>
      <c r="DGC14" s="83"/>
      <c r="DGD14" s="83"/>
      <c r="DGE14" s="83"/>
      <c r="DGF14" s="83"/>
      <c r="DGG14" s="83"/>
      <c r="DGH14" s="83"/>
      <c r="DGI14" s="83"/>
      <c r="DGJ14" s="83"/>
      <c r="DGK14" s="83"/>
      <c r="DGL14" s="83"/>
      <c r="DGM14" s="83"/>
      <c r="DGN14" s="83"/>
      <c r="DGO14" s="83"/>
      <c r="DGP14" s="83"/>
      <c r="DGQ14" s="83"/>
      <c r="DGR14" s="83"/>
      <c r="DGS14" s="83"/>
      <c r="DGT14" s="83"/>
      <c r="DGU14" s="83"/>
      <c r="DGV14" s="83"/>
      <c r="DGW14" s="83"/>
      <c r="DGX14" s="83"/>
      <c r="DGY14" s="83"/>
      <c r="DGZ14" s="83"/>
      <c r="DHA14" s="83"/>
      <c r="DHB14" s="83"/>
      <c r="DHC14" s="83"/>
      <c r="DHD14" s="83"/>
      <c r="DHE14" s="83"/>
      <c r="DHF14" s="83"/>
      <c r="DHG14" s="83"/>
      <c r="DHH14" s="83"/>
      <c r="DHI14" s="83"/>
      <c r="DHJ14" s="83"/>
      <c r="DHK14" s="83"/>
      <c r="DHL14" s="83"/>
      <c r="DHM14" s="83"/>
      <c r="DHN14" s="83"/>
      <c r="DHO14" s="83"/>
      <c r="DHP14" s="83"/>
      <c r="DHQ14" s="83"/>
      <c r="DHR14" s="83"/>
      <c r="DHS14" s="83"/>
      <c r="DHT14" s="83"/>
      <c r="DHU14" s="83"/>
      <c r="DHV14" s="83"/>
      <c r="DHW14" s="83"/>
      <c r="DHX14" s="83"/>
      <c r="DHY14" s="83"/>
      <c r="DHZ14" s="83"/>
      <c r="DIA14" s="83"/>
      <c r="DIB14" s="83"/>
      <c r="DIC14" s="83"/>
      <c r="DID14" s="83"/>
      <c r="DIE14" s="83"/>
      <c r="DIF14" s="83"/>
      <c r="DIG14" s="83"/>
      <c r="DIH14" s="83"/>
      <c r="DII14" s="83"/>
      <c r="DIJ14" s="83"/>
      <c r="DIK14" s="83"/>
      <c r="DIL14" s="83"/>
      <c r="DIM14" s="83"/>
      <c r="DIN14" s="83"/>
      <c r="DIO14" s="83"/>
      <c r="DIP14" s="83"/>
      <c r="DIQ14" s="83"/>
      <c r="DIR14" s="83"/>
      <c r="DIS14" s="83"/>
      <c r="DIT14" s="83"/>
      <c r="DIU14" s="83"/>
      <c r="DIV14" s="83"/>
      <c r="DIW14" s="83"/>
      <c r="DIX14" s="83"/>
      <c r="DIY14" s="83"/>
      <c r="DIZ14" s="83"/>
      <c r="DJA14" s="83"/>
      <c r="DJB14" s="83"/>
      <c r="DJC14" s="83"/>
      <c r="DJD14" s="83"/>
      <c r="DJE14" s="83"/>
      <c r="DJF14" s="83"/>
      <c r="DJG14" s="83"/>
      <c r="DJH14" s="83"/>
      <c r="DJI14" s="83"/>
      <c r="DJJ14" s="83"/>
      <c r="DJK14" s="83"/>
      <c r="DJL14" s="83"/>
      <c r="DJM14" s="83"/>
      <c r="DJN14" s="83"/>
      <c r="DJO14" s="83"/>
      <c r="DJP14" s="83"/>
      <c r="DJQ14" s="83"/>
      <c r="DJR14" s="83"/>
      <c r="DJS14" s="83"/>
      <c r="DJT14" s="83"/>
      <c r="DJU14" s="83"/>
      <c r="DJV14" s="83"/>
      <c r="DJW14" s="83"/>
      <c r="DJX14" s="83"/>
      <c r="DJY14" s="83"/>
      <c r="DJZ14" s="83"/>
      <c r="DKA14" s="83"/>
      <c r="DKB14" s="83"/>
      <c r="DKC14" s="83"/>
      <c r="DKD14" s="83"/>
      <c r="DKE14" s="83"/>
      <c r="DKF14" s="83"/>
      <c r="DKG14" s="83"/>
      <c r="DKH14" s="83"/>
      <c r="DKI14" s="83"/>
      <c r="DKJ14" s="83"/>
      <c r="DKK14" s="83"/>
      <c r="DKL14" s="83"/>
      <c r="DKM14" s="83"/>
      <c r="DKN14" s="83"/>
      <c r="DKO14" s="83"/>
      <c r="DKP14" s="83"/>
      <c r="DKQ14" s="83"/>
      <c r="DKR14" s="83"/>
      <c r="DKS14" s="83"/>
      <c r="DKT14" s="83"/>
      <c r="DKU14" s="83"/>
      <c r="DKV14" s="83"/>
      <c r="DKW14" s="83"/>
      <c r="DKX14" s="83"/>
      <c r="DKY14" s="83"/>
      <c r="DKZ14" s="83"/>
      <c r="DLA14" s="83"/>
      <c r="DLB14" s="83"/>
      <c r="DLC14" s="83"/>
      <c r="DLD14" s="83"/>
      <c r="DLE14" s="83"/>
      <c r="DLF14" s="83"/>
      <c r="DLG14" s="83"/>
      <c r="DLH14" s="83"/>
      <c r="DLI14" s="83"/>
      <c r="DLJ14" s="83"/>
      <c r="DLK14" s="83"/>
      <c r="DLL14" s="83"/>
      <c r="DLM14" s="83"/>
      <c r="DLN14" s="83"/>
      <c r="DLO14" s="83"/>
      <c r="DLP14" s="83"/>
      <c r="DLQ14" s="83"/>
      <c r="DLR14" s="83"/>
      <c r="DLS14" s="83"/>
      <c r="DLT14" s="83"/>
      <c r="DLU14" s="83"/>
      <c r="DLV14" s="83"/>
      <c r="DLW14" s="83"/>
      <c r="DLX14" s="83"/>
      <c r="DLY14" s="83"/>
      <c r="DLZ14" s="83"/>
      <c r="DMA14" s="83"/>
      <c r="DMB14" s="83"/>
      <c r="DMC14" s="83"/>
      <c r="DMD14" s="83"/>
      <c r="DME14" s="83"/>
      <c r="DMF14" s="83"/>
      <c r="DMG14" s="83"/>
      <c r="DMH14" s="83"/>
      <c r="DMI14" s="83"/>
      <c r="DMJ14" s="83"/>
      <c r="DMK14" s="83"/>
      <c r="DML14" s="83"/>
      <c r="DMM14" s="83"/>
      <c r="DMN14" s="83"/>
      <c r="DMO14" s="83"/>
      <c r="DMP14" s="83"/>
      <c r="DMQ14" s="83"/>
      <c r="DMR14" s="83"/>
      <c r="DMS14" s="83"/>
      <c r="DMT14" s="83"/>
      <c r="DMU14" s="83"/>
      <c r="DMV14" s="83"/>
      <c r="DMW14" s="83"/>
      <c r="DMX14" s="83"/>
      <c r="DMY14" s="83"/>
      <c r="DMZ14" s="83"/>
      <c r="DNA14" s="83"/>
      <c r="DNB14" s="83"/>
      <c r="DNC14" s="83"/>
      <c r="DND14" s="83"/>
      <c r="DNE14" s="83"/>
      <c r="DNF14" s="83"/>
      <c r="DNG14" s="83"/>
      <c r="DNH14" s="83"/>
      <c r="DNI14" s="83"/>
      <c r="DNJ14" s="83"/>
      <c r="DNK14" s="83"/>
      <c r="DNL14" s="83"/>
      <c r="DNM14" s="83"/>
      <c r="DNN14" s="83"/>
      <c r="DNO14" s="83"/>
      <c r="DNP14" s="83"/>
      <c r="DNQ14" s="83"/>
      <c r="DNR14" s="83"/>
      <c r="DNS14" s="83"/>
      <c r="DNT14" s="83"/>
      <c r="DNU14" s="83"/>
      <c r="DNV14" s="83"/>
      <c r="DNW14" s="83"/>
      <c r="DNX14" s="83"/>
      <c r="DNY14" s="83"/>
      <c r="DNZ14" s="83"/>
      <c r="DOA14" s="83"/>
      <c r="DOB14" s="83"/>
      <c r="DOC14" s="83"/>
      <c r="DOD14" s="83"/>
      <c r="DOE14" s="83"/>
      <c r="DOF14" s="83"/>
      <c r="DOG14" s="83"/>
      <c r="DOH14" s="83"/>
      <c r="DOI14" s="83"/>
      <c r="DOJ14" s="83"/>
      <c r="DOK14" s="83"/>
      <c r="DOL14" s="83"/>
      <c r="DOM14" s="83"/>
      <c r="DON14" s="83"/>
      <c r="DOO14" s="83"/>
      <c r="DOP14" s="83"/>
      <c r="DOQ14" s="83"/>
      <c r="DOR14" s="83"/>
      <c r="DOS14" s="83"/>
      <c r="DOT14" s="83"/>
      <c r="DOU14" s="83"/>
      <c r="DOV14" s="83"/>
      <c r="DOW14" s="83"/>
      <c r="DOX14" s="83"/>
      <c r="DOY14" s="83"/>
      <c r="DOZ14" s="83"/>
      <c r="DPA14" s="83"/>
      <c r="DPB14" s="83"/>
      <c r="DPC14" s="83"/>
      <c r="DPD14" s="83"/>
      <c r="DPE14" s="83"/>
      <c r="DPF14" s="83"/>
      <c r="DPG14" s="83"/>
      <c r="DPH14" s="83"/>
      <c r="DPI14" s="83"/>
      <c r="DPJ14" s="83"/>
      <c r="DPK14" s="83"/>
      <c r="DPL14" s="83"/>
      <c r="DPM14" s="83"/>
      <c r="DPN14" s="83"/>
      <c r="DPO14" s="83"/>
      <c r="DPP14" s="83"/>
      <c r="DPQ14" s="83"/>
      <c r="DPR14" s="83"/>
      <c r="DPS14" s="83"/>
      <c r="DPT14" s="83"/>
      <c r="DPU14" s="83"/>
      <c r="DPV14" s="83"/>
      <c r="DPW14" s="83"/>
      <c r="DPX14" s="83"/>
      <c r="DPY14" s="83"/>
      <c r="DPZ14" s="83"/>
      <c r="DQA14" s="83"/>
      <c r="DQB14" s="83"/>
      <c r="DQC14" s="83"/>
      <c r="DQD14" s="83"/>
      <c r="DQE14" s="83"/>
      <c r="DQF14" s="83"/>
      <c r="DQG14" s="83"/>
      <c r="DQH14" s="83"/>
      <c r="DQI14" s="83"/>
      <c r="DQJ14" s="83"/>
      <c r="DQK14" s="83"/>
      <c r="DQL14" s="83"/>
      <c r="DQM14" s="83"/>
      <c r="DQN14" s="83"/>
      <c r="DQO14" s="83"/>
      <c r="DQP14" s="83"/>
      <c r="DQQ14" s="83"/>
      <c r="DQR14" s="83"/>
      <c r="DQS14" s="83"/>
      <c r="DQT14" s="83"/>
      <c r="DQU14" s="83"/>
      <c r="DQV14" s="83"/>
      <c r="DQW14" s="83"/>
      <c r="DQX14" s="83"/>
      <c r="DQY14" s="83"/>
      <c r="DQZ14" s="83"/>
      <c r="DRA14" s="83"/>
      <c r="DRB14" s="83"/>
      <c r="DRC14" s="83"/>
      <c r="DRD14" s="83"/>
      <c r="DRE14" s="83"/>
      <c r="DRF14" s="83"/>
      <c r="DRG14" s="83"/>
      <c r="DRH14" s="83"/>
      <c r="DRI14" s="83"/>
      <c r="DRJ14" s="83"/>
      <c r="DRK14" s="83"/>
      <c r="DRL14" s="83"/>
      <c r="DRM14" s="83"/>
      <c r="DRN14" s="83"/>
      <c r="DRO14" s="83"/>
      <c r="DRP14" s="83"/>
      <c r="DRQ14" s="83"/>
      <c r="DRR14" s="83"/>
      <c r="DRS14" s="83"/>
      <c r="DRT14" s="83"/>
      <c r="DRU14" s="83"/>
      <c r="DRV14" s="83"/>
      <c r="DRW14" s="83"/>
      <c r="DRX14" s="83"/>
      <c r="DRY14" s="83"/>
      <c r="DRZ14" s="83"/>
      <c r="DSA14" s="83"/>
      <c r="DSB14" s="83"/>
      <c r="DSC14" s="83"/>
      <c r="DSD14" s="83"/>
      <c r="DSE14" s="83"/>
      <c r="DSF14" s="83"/>
      <c r="DSG14" s="83"/>
      <c r="DSH14" s="83"/>
      <c r="DSI14" s="83"/>
      <c r="DSJ14" s="83"/>
      <c r="DSK14" s="83"/>
      <c r="DSL14" s="83"/>
      <c r="DSM14" s="83"/>
      <c r="DSN14" s="83"/>
      <c r="DSO14" s="83"/>
      <c r="DSP14" s="83"/>
      <c r="DSQ14" s="83"/>
      <c r="DSR14" s="83"/>
      <c r="DSS14" s="83"/>
      <c r="DST14" s="83"/>
      <c r="DSU14" s="83"/>
      <c r="DSV14" s="83"/>
      <c r="DSW14" s="83"/>
      <c r="DSX14" s="83"/>
      <c r="DSY14" s="83"/>
      <c r="DSZ14" s="83"/>
      <c r="DTA14" s="83"/>
      <c r="DTB14" s="83"/>
      <c r="DTC14" s="83"/>
      <c r="DTD14" s="83"/>
      <c r="DTE14" s="83"/>
      <c r="DTF14" s="83"/>
      <c r="DTG14" s="83"/>
      <c r="DTH14" s="83"/>
      <c r="DTI14" s="83"/>
      <c r="DTJ14" s="83"/>
      <c r="DTK14" s="83"/>
      <c r="DTL14" s="83"/>
      <c r="DTM14" s="83"/>
      <c r="DTN14" s="83"/>
      <c r="DTO14" s="83"/>
      <c r="DTP14" s="83"/>
      <c r="DTQ14" s="83"/>
      <c r="DTR14" s="83"/>
      <c r="DTS14" s="83"/>
      <c r="DTT14" s="83"/>
      <c r="DTU14" s="83"/>
      <c r="DTV14" s="83"/>
      <c r="DTW14" s="83"/>
      <c r="DTX14" s="83"/>
      <c r="DTY14" s="83"/>
      <c r="DTZ14" s="83"/>
      <c r="DUA14" s="83"/>
      <c r="DUB14" s="83"/>
      <c r="DUC14" s="83"/>
      <c r="DUD14" s="83"/>
      <c r="DUE14" s="83"/>
      <c r="DUF14" s="83"/>
      <c r="DUG14" s="83"/>
      <c r="DUH14" s="83"/>
      <c r="DUI14" s="83"/>
      <c r="DUJ14" s="83"/>
      <c r="DUK14" s="83"/>
      <c r="DUL14" s="83"/>
      <c r="DUM14" s="83"/>
      <c r="DUN14" s="83"/>
      <c r="DUO14" s="83"/>
      <c r="DUP14" s="83"/>
      <c r="DUQ14" s="83"/>
      <c r="DUR14" s="83"/>
      <c r="DUS14" s="83"/>
      <c r="DUT14" s="83"/>
      <c r="DUU14" s="83"/>
      <c r="DUV14" s="83"/>
      <c r="DUW14" s="83"/>
      <c r="DUX14" s="83"/>
      <c r="DUY14" s="83"/>
      <c r="DUZ14" s="83"/>
      <c r="DVA14" s="83"/>
      <c r="DVB14" s="83"/>
      <c r="DVC14" s="83"/>
      <c r="DVD14" s="83"/>
      <c r="DVE14" s="83"/>
      <c r="DVF14" s="83"/>
      <c r="DVG14" s="83"/>
      <c r="DVH14" s="83"/>
      <c r="DVI14" s="83"/>
      <c r="DVJ14" s="83"/>
      <c r="DVK14" s="83"/>
      <c r="DVL14" s="83"/>
      <c r="DVM14" s="83"/>
      <c r="DVN14" s="83"/>
      <c r="DVO14" s="83"/>
      <c r="DVP14" s="83"/>
      <c r="DVQ14" s="83"/>
      <c r="DVR14" s="83"/>
      <c r="DVS14" s="83"/>
      <c r="DVT14" s="83"/>
      <c r="DVU14" s="83"/>
      <c r="DVV14" s="83"/>
      <c r="DVW14" s="83"/>
      <c r="DVX14" s="83"/>
      <c r="DVY14" s="83"/>
      <c r="DVZ14" s="83"/>
      <c r="DWA14" s="83"/>
      <c r="DWB14" s="83"/>
      <c r="DWC14" s="83"/>
      <c r="DWD14" s="83"/>
      <c r="DWE14" s="83"/>
      <c r="DWF14" s="83"/>
      <c r="DWG14" s="83"/>
      <c r="DWH14" s="83"/>
      <c r="DWI14" s="83"/>
      <c r="DWJ14" s="83"/>
      <c r="DWK14" s="83"/>
      <c r="DWL14" s="83"/>
      <c r="DWM14" s="83"/>
      <c r="DWN14" s="83"/>
      <c r="DWO14" s="83"/>
      <c r="DWP14" s="83"/>
      <c r="DWQ14" s="83"/>
      <c r="DWR14" s="83"/>
      <c r="DWS14" s="83"/>
      <c r="DWT14" s="83"/>
      <c r="DWU14" s="83"/>
      <c r="DWV14" s="83"/>
      <c r="DWW14" s="83"/>
      <c r="DWX14" s="83"/>
      <c r="DWY14" s="83"/>
      <c r="DWZ14" s="83"/>
      <c r="DXA14" s="83"/>
      <c r="DXB14" s="83"/>
      <c r="DXC14" s="83"/>
      <c r="DXD14" s="83"/>
      <c r="DXE14" s="83"/>
      <c r="DXF14" s="83"/>
      <c r="DXG14" s="83"/>
      <c r="DXH14" s="83"/>
      <c r="DXI14" s="83"/>
      <c r="DXJ14" s="83"/>
      <c r="DXK14" s="83"/>
      <c r="DXL14" s="83"/>
      <c r="DXM14" s="83"/>
      <c r="DXN14" s="83"/>
      <c r="DXO14" s="83"/>
      <c r="DXP14" s="83"/>
      <c r="DXQ14" s="83"/>
      <c r="DXR14" s="83"/>
      <c r="DXS14" s="83"/>
      <c r="DXT14" s="83"/>
      <c r="DXU14" s="83"/>
      <c r="DXV14" s="83"/>
      <c r="DXW14" s="83"/>
      <c r="DXX14" s="83"/>
      <c r="DXY14" s="83"/>
      <c r="DXZ14" s="83"/>
      <c r="DYA14" s="83"/>
      <c r="DYB14" s="83"/>
      <c r="DYC14" s="83"/>
      <c r="DYD14" s="83"/>
      <c r="DYE14" s="83"/>
      <c r="DYF14" s="83"/>
      <c r="DYG14" s="83"/>
      <c r="DYH14" s="83"/>
      <c r="DYI14" s="83"/>
      <c r="DYJ14" s="83"/>
      <c r="DYK14" s="83"/>
      <c r="DYL14" s="83"/>
      <c r="DYM14" s="83"/>
      <c r="DYN14" s="83"/>
      <c r="DYO14" s="83"/>
      <c r="DYP14" s="83"/>
      <c r="DYQ14" s="83"/>
      <c r="DYR14" s="83"/>
      <c r="DYS14" s="83"/>
      <c r="DYT14" s="83"/>
      <c r="DYU14" s="83"/>
      <c r="DYV14" s="83"/>
      <c r="DYW14" s="83"/>
      <c r="DYX14" s="83"/>
      <c r="DYY14" s="83"/>
      <c r="DYZ14" s="83"/>
      <c r="DZA14" s="83"/>
      <c r="DZB14" s="83"/>
      <c r="DZC14" s="83"/>
      <c r="DZD14" s="83"/>
      <c r="DZE14" s="83"/>
      <c r="DZF14" s="83"/>
      <c r="DZG14" s="83"/>
      <c r="DZH14" s="83"/>
      <c r="DZI14" s="83"/>
      <c r="DZJ14" s="83"/>
      <c r="DZK14" s="83"/>
      <c r="DZL14" s="83"/>
      <c r="DZM14" s="83"/>
      <c r="DZN14" s="83"/>
      <c r="DZO14" s="83"/>
      <c r="DZP14" s="83"/>
      <c r="DZQ14" s="83"/>
      <c r="DZR14" s="83"/>
      <c r="DZS14" s="83"/>
      <c r="DZT14" s="83"/>
      <c r="DZU14" s="83"/>
      <c r="DZV14" s="83"/>
      <c r="DZW14" s="83"/>
      <c r="DZX14" s="83"/>
      <c r="DZY14" s="83"/>
      <c r="DZZ14" s="83"/>
      <c r="EAA14" s="83"/>
      <c r="EAB14" s="83"/>
      <c r="EAC14" s="83"/>
      <c r="EAD14" s="83"/>
      <c r="EAE14" s="83"/>
      <c r="EAF14" s="83"/>
      <c r="EAG14" s="83"/>
      <c r="EAH14" s="83"/>
      <c r="EAI14" s="83"/>
      <c r="EAJ14" s="83"/>
      <c r="EAK14" s="83"/>
      <c r="EAL14" s="83"/>
      <c r="EAM14" s="83"/>
      <c r="EAN14" s="83"/>
      <c r="EAO14" s="83"/>
      <c r="EAP14" s="83"/>
      <c r="EAQ14" s="83"/>
      <c r="EAR14" s="83"/>
      <c r="EAS14" s="83"/>
      <c r="EAT14" s="83"/>
      <c r="EAU14" s="83"/>
      <c r="EAV14" s="83"/>
      <c r="EAW14" s="83"/>
      <c r="EAX14" s="83"/>
      <c r="EAY14" s="83"/>
      <c r="EAZ14" s="83"/>
      <c r="EBA14" s="83"/>
      <c r="EBB14" s="83"/>
      <c r="EBC14" s="83"/>
      <c r="EBD14" s="83"/>
      <c r="EBE14" s="83"/>
      <c r="EBF14" s="83"/>
      <c r="EBG14" s="83"/>
      <c r="EBH14" s="83"/>
      <c r="EBI14" s="83"/>
      <c r="EBJ14" s="83"/>
      <c r="EBK14" s="83"/>
      <c r="EBL14" s="83"/>
      <c r="EBM14" s="83"/>
      <c r="EBN14" s="83"/>
      <c r="EBO14" s="83"/>
      <c r="EBP14" s="83"/>
      <c r="EBQ14" s="83"/>
      <c r="EBR14" s="83"/>
      <c r="EBS14" s="83"/>
      <c r="EBT14" s="83"/>
      <c r="EBU14" s="83"/>
      <c r="EBV14" s="83"/>
      <c r="EBW14" s="83"/>
      <c r="EBX14" s="83"/>
      <c r="EBY14" s="83"/>
      <c r="EBZ14" s="83"/>
      <c r="ECA14" s="83"/>
      <c r="ECB14" s="83"/>
      <c r="ECC14" s="83"/>
      <c r="ECD14" s="83"/>
      <c r="ECE14" s="83"/>
      <c r="ECF14" s="83"/>
      <c r="ECG14" s="83"/>
      <c r="ECH14" s="83"/>
      <c r="ECI14" s="83"/>
      <c r="ECJ14" s="83"/>
      <c r="ECK14" s="83"/>
      <c r="ECL14" s="83"/>
      <c r="ECM14" s="83"/>
      <c r="ECN14" s="83"/>
      <c r="ECO14" s="83"/>
      <c r="ECP14" s="83"/>
      <c r="ECQ14" s="83"/>
      <c r="ECR14" s="83"/>
      <c r="ECS14" s="83"/>
      <c r="ECT14" s="83"/>
      <c r="ECU14" s="83"/>
      <c r="ECV14" s="83"/>
      <c r="ECW14" s="83"/>
      <c r="ECX14" s="83"/>
      <c r="ECY14" s="83"/>
      <c r="ECZ14" s="83"/>
      <c r="EDA14" s="83"/>
      <c r="EDB14" s="83"/>
      <c r="EDC14" s="83"/>
      <c r="EDD14" s="83"/>
      <c r="EDE14" s="83"/>
      <c r="EDF14" s="83"/>
      <c r="EDG14" s="83"/>
      <c r="EDH14" s="83"/>
      <c r="EDI14" s="83"/>
      <c r="EDJ14" s="83"/>
      <c r="EDK14" s="83"/>
      <c r="EDL14" s="83"/>
      <c r="EDM14" s="83"/>
      <c r="EDN14" s="83"/>
      <c r="EDO14" s="83"/>
      <c r="EDP14" s="83"/>
      <c r="EDQ14" s="83"/>
      <c r="EDR14" s="83"/>
      <c r="EDS14" s="83"/>
      <c r="EDT14" s="83"/>
      <c r="EDU14" s="83"/>
      <c r="EDV14" s="83"/>
      <c r="EDW14" s="83"/>
      <c r="EDX14" s="83"/>
      <c r="EDY14" s="83"/>
      <c r="EDZ14" s="83"/>
      <c r="EEA14" s="83"/>
      <c r="EEB14" s="83"/>
      <c r="EEC14" s="83"/>
      <c r="EED14" s="83"/>
      <c r="EEE14" s="83"/>
      <c r="EEF14" s="83"/>
      <c r="EEG14" s="83"/>
      <c r="EEH14" s="83"/>
      <c r="EEI14" s="83"/>
      <c r="EEJ14" s="83"/>
      <c r="EEK14" s="83"/>
      <c r="EEL14" s="83"/>
      <c r="EEM14" s="83"/>
      <c r="EEN14" s="83"/>
      <c r="EEO14" s="83"/>
      <c r="EEP14" s="83"/>
      <c r="EEQ14" s="83"/>
      <c r="EER14" s="83"/>
      <c r="EES14" s="83"/>
      <c r="EET14" s="83"/>
      <c r="EEU14" s="83"/>
      <c r="EEV14" s="83"/>
      <c r="EEW14" s="83"/>
      <c r="EEX14" s="83"/>
      <c r="EEY14" s="83"/>
      <c r="EEZ14" s="83"/>
      <c r="EFA14" s="83"/>
      <c r="EFB14" s="83"/>
      <c r="EFC14" s="83"/>
      <c r="EFD14" s="83"/>
      <c r="EFE14" s="83"/>
      <c r="EFF14" s="83"/>
      <c r="EFG14" s="83"/>
      <c r="EFH14" s="83"/>
      <c r="EFI14" s="83"/>
      <c r="EFJ14" s="83"/>
      <c r="EFK14" s="83"/>
      <c r="EFL14" s="83"/>
      <c r="EFM14" s="83"/>
      <c r="EFN14" s="83"/>
      <c r="EFO14" s="83"/>
      <c r="EFP14" s="83"/>
      <c r="EFQ14" s="83"/>
      <c r="EFR14" s="83"/>
      <c r="EFS14" s="83"/>
      <c r="EFT14" s="83"/>
      <c r="EFU14" s="83"/>
      <c r="EFV14" s="83"/>
      <c r="EFW14" s="83"/>
      <c r="EFX14" s="83"/>
      <c r="EFY14" s="83"/>
      <c r="EFZ14" s="83"/>
      <c r="EGA14" s="83"/>
      <c r="EGB14" s="83"/>
      <c r="EGC14" s="83"/>
      <c r="EGD14" s="83"/>
      <c r="EGE14" s="83"/>
      <c r="EGF14" s="83"/>
      <c r="EGG14" s="83"/>
      <c r="EGH14" s="83"/>
      <c r="EGI14" s="83"/>
      <c r="EGJ14" s="83"/>
      <c r="EGK14" s="83"/>
      <c r="EGL14" s="83"/>
      <c r="EGM14" s="83"/>
      <c r="EGN14" s="83"/>
      <c r="EGO14" s="83"/>
      <c r="EGP14" s="83"/>
      <c r="EGQ14" s="83"/>
      <c r="EGR14" s="83"/>
      <c r="EGS14" s="83"/>
      <c r="EGT14" s="83"/>
      <c r="EGU14" s="83"/>
      <c r="EGV14" s="83"/>
      <c r="EGW14" s="83"/>
      <c r="EGX14" s="83"/>
      <c r="EGY14" s="83"/>
      <c r="EGZ14" s="83"/>
      <c r="EHA14" s="83"/>
      <c r="EHB14" s="83"/>
      <c r="EHC14" s="83"/>
      <c r="EHD14" s="83"/>
      <c r="EHE14" s="83"/>
      <c r="EHF14" s="83"/>
      <c r="EHG14" s="83"/>
      <c r="EHH14" s="83"/>
      <c r="EHI14" s="83"/>
      <c r="EHJ14" s="83"/>
      <c r="EHK14" s="83"/>
      <c r="EHL14" s="83"/>
      <c r="EHM14" s="83"/>
      <c r="EHN14" s="83"/>
      <c r="EHO14" s="83"/>
      <c r="EHP14" s="83"/>
      <c r="EHQ14" s="83"/>
      <c r="EHR14" s="83"/>
      <c r="EHS14" s="83"/>
      <c r="EHT14" s="83"/>
      <c r="EHU14" s="83"/>
      <c r="EHV14" s="83"/>
      <c r="EHW14" s="83"/>
      <c r="EHX14" s="83"/>
      <c r="EHY14" s="83"/>
      <c r="EHZ14" s="83"/>
      <c r="EIA14" s="83"/>
      <c r="EIB14" s="83"/>
      <c r="EIC14" s="83"/>
      <c r="EID14" s="83"/>
      <c r="EIE14" s="83"/>
      <c r="EIF14" s="83"/>
      <c r="EIG14" s="83"/>
      <c r="EIH14" s="83"/>
      <c r="EII14" s="83"/>
      <c r="EIJ14" s="83"/>
      <c r="EIK14" s="83"/>
      <c r="EIL14" s="83"/>
      <c r="EIM14" s="83"/>
      <c r="EIN14" s="83"/>
      <c r="EIO14" s="83"/>
      <c r="EIP14" s="83"/>
      <c r="EIQ14" s="83"/>
      <c r="EIR14" s="83"/>
      <c r="EIS14" s="83"/>
      <c r="EIT14" s="83"/>
      <c r="EIU14" s="83"/>
      <c r="EIV14" s="83"/>
      <c r="EIW14" s="83"/>
      <c r="EIX14" s="83"/>
      <c r="EIY14" s="83"/>
      <c r="EIZ14" s="83"/>
      <c r="EJA14" s="83"/>
      <c r="EJB14" s="83"/>
      <c r="EJC14" s="83"/>
      <c r="EJD14" s="83"/>
      <c r="EJE14" s="83"/>
      <c r="EJF14" s="83"/>
      <c r="EJG14" s="83"/>
      <c r="EJH14" s="83"/>
      <c r="EJI14" s="83"/>
      <c r="EJJ14" s="83"/>
      <c r="EJK14" s="83"/>
      <c r="EJL14" s="83"/>
      <c r="EJM14" s="83"/>
      <c r="EJN14" s="83"/>
      <c r="EJO14" s="83"/>
      <c r="EJP14" s="83"/>
      <c r="EJQ14" s="83"/>
      <c r="EJR14" s="83"/>
      <c r="EJS14" s="83"/>
      <c r="EJT14" s="83"/>
      <c r="EJU14" s="83"/>
      <c r="EJV14" s="83"/>
      <c r="EJW14" s="83"/>
      <c r="EJX14" s="83"/>
      <c r="EJY14" s="83"/>
      <c r="EJZ14" s="83"/>
      <c r="EKA14" s="83"/>
      <c r="EKB14" s="83"/>
      <c r="EKC14" s="83"/>
      <c r="EKD14" s="83"/>
      <c r="EKE14" s="83"/>
      <c r="EKF14" s="83"/>
      <c r="EKG14" s="83"/>
      <c r="EKH14" s="83"/>
      <c r="EKI14" s="83"/>
      <c r="EKJ14" s="83"/>
      <c r="EKK14" s="83"/>
      <c r="EKL14" s="83"/>
      <c r="EKM14" s="83"/>
      <c r="EKN14" s="83"/>
      <c r="EKO14" s="83"/>
      <c r="EKP14" s="83"/>
      <c r="EKQ14" s="83"/>
      <c r="EKR14" s="83"/>
      <c r="EKS14" s="83"/>
      <c r="EKT14" s="83"/>
      <c r="EKU14" s="83"/>
      <c r="EKV14" s="83"/>
      <c r="EKW14" s="83"/>
      <c r="EKX14" s="83"/>
      <c r="EKY14" s="83"/>
      <c r="EKZ14" s="83"/>
      <c r="ELA14" s="83"/>
      <c r="ELB14" s="83"/>
      <c r="ELC14" s="83"/>
      <c r="ELD14" s="83"/>
      <c r="ELE14" s="83"/>
      <c r="ELF14" s="83"/>
      <c r="ELG14" s="83"/>
      <c r="ELH14" s="83"/>
      <c r="ELI14" s="83"/>
      <c r="ELJ14" s="83"/>
      <c r="ELK14" s="83"/>
      <c r="ELL14" s="83"/>
      <c r="ELM14" s="83"/>
      <c r="ELN14" s="83"/>
      <c r="ELO14" s="83"/>
      <c r="ELP14" s="83"/>
      <c r="ELQ14" s="83"/>
      <c r="ELR14" s="83"/>
      <c r="ELS14" s="83"/>
      <c r="ELT14" s="83"/>
      <c r="ELU14" s="83"/>
      <c r="ELV14" s="83"/>
      <c r="ELW14" s="83"/>
      <c r="ELX14" s="83"/>
      <c r="ELY14" s="83"/>
      <c r="ELZ14" s="83"/>
      <c r="EMA14" s="83"/>
      <c r="EMB14" s="83"/>
      <c r="EMC14" s="83"/>
      <c r="EMD14" s="83"/>
      <c r="EME14" s="83"/>
      <c r="EMF14" s="83"/>
      <c r="EMG14" s="83"/>
      <c r="EMH14" s="83"/>
      <c r="EMI14" s="83"/>
      <c r="EMJ14" s="83"/>
      <c r="EMK14" s="83"/>
      <c r="EML14" s="83"/>
      <c r="EMM14" s="83"/>
      <c r="EMN14" s="83"/>
      <c r="EMO14" s="83"/>
      <c r="EMP14" s="83"/>
      <c r="EMQ14" s="83"/>
      <c r="EMR14" s="83"/>
      <c r="EMS14" s="83"/>
      <c r="EMT14" s="83"/>
      <c r="EMU14" s="83"/>
      <c r="EMV14" s="83"/>
      <c r="EMW14" s="83"/>
      <c r="EMX14" s="83"/>
      <c r="EMY14" s="83"/>
      <c r="EMZ14" s="83"/>
      <c r="ENA14" s="83"/>
      <c r="ENB14" s="83"/>
      <c r="ENC14" s="83"/>
      <c r="END14" s="83"/>
      <c r="ENE14" s="83"/>
      <c r="ENF14" s="83"/>
      <c r="ENG14" s="83"/>
      <c r="ENH14" s="83"/>
      <c r="ENI14" s="83"/>
      <c r="ENJ14" s="83"/>
      <c r="ENK14" s="83"/>
      <c r="ENL14" s="83"/>
      <c r="ENM14" s="83"/>
      <c r="ENN14" s="83"/>
      <c r="ENO14" s="83"/>
      <c r="ENP14" s="83"/>
      <c r="ENQ14" s="83"/>
      <c r="ENR14" s="83"/>
      <c r="ENS14" s="83"/>
      <c r="ENT14" s="83"/>
      <c r="ENU14" s="83"/>
      <c r="ENV14" s="83"/>
      <c r="ENW14" s="83"/>
      <c r="ENX14" s="83"/>
      <c r="ENY14" s="83"/>
      <c r="ENZ14" s="83"/>
      <c r="EOA14" s="83"/>
      <c r="EOB14" s="83"/>
      <c r="EOC14" s="83"/>
      <c r="EOD14" s="83"/>
      <c r="EOE14" s="83"/>
      <c r="EOF14" s="83"/>
      <c r="EOG14" s="83"/>
      <c r="EOH14" s="83"/>
      <c r="EOI14" s="83"/>
      <c r="EOJ14" s="83"/>
      <c r="EOK14" s="83"/>
      <c r="EOL14" s="83"/>
      <c r="EOM14" s="83"/>
      <c r="EON14" s="83"/>
      <c r="EOO14" s="83"/>
      <c r="EOP14" s="83"/>
      <c r="EOQ14" s="83"/>
      <c r="EOR14" s="83"/>
      <c r="EOS14" s="83"/>
      <c r="EOT14" s="83"/>
      <c r="EOU14" s="83"/>
      <c r="EOV14" s="83"/>
      <c r="EOW14" s="83"/>
      <c r="EOX14" s="83"/>
      <c r="EOY14" s="83"/>
      <c r="EOZ14" s="83"/>
      <c r="EPA14" s="83"/>
      <c r="EPB14" s="83"/>
      <c r="EPC14" s="83"/>
      <c r="EPD14" s="83"/>
      <c r="EPE14" s="83"/>
      <c r="EPF14" s="83"/>
      <c r="EPG14" s="83"/>
      <c r="EPH14" s="83"/>
      <c r="EPI14" s="83"/>
      <c r="EPJ14" s="83"/>
      <c r="EPK14" s="83"/>
      <c r="EPL14" s="83"/>
      <c r="EPM14" s="83"/>
      <c r="EPN14" s="83"/>
      <c r="EPO14" s="83"/>
      <c r="EPP14" s="83"/>
      <c r="EPQ14" s="83"/>
      <c r="EPR14" s="83"/>
      <c r="EPS14" s="83"/>
      <c r="EPT14" s="83"/>
      <c r="EPU14" s="83"/>
      <c r="EPV14" s="83"/>
      <c r="EPW14" s="83"/>
      <c r="EPX14" s="83"/>
      <c r="EPY14" s="83"/>
      <c r="EPZ14" s="83"/>
      <c r="EQA14" s="83"/>
      <c r="EQB14" s="83"/>
      <c r="EQC14" s="83"/>
      <c r="EQD14" s="83"/>
      <c r="EQE14" s="83"/>
      <c r="EQF14" s="83"/>
      <c r="EQG14" s="83"/>
      <c r="EQH14" s="83"/>
      <c r="EQI14" s="83"/>
      <c r="EQJ14" s="83"/>
      <c r="EQK14" s="83"/>
      <c r="EQL14" s="83"/>
      <c r="EQM14" s="83"/>
      <c r="EQN14" s="83"/>
      <c r="EQO14" s="83"/>
      <c r="EQP14" s="83"/>
      <c r="EQQ14" s="83"/>
      <c r="EQR14" s="83"/>
      <c r="EQS14" s="83"/>
      <c r="EQT14" s="83"/>
      <c r="EQU14" s="83"/>
      <c r="EQV14" s="83"/>
      <c r="EQW14" s="83"/>
      <c r="EQX14" s="83"/>
      <c r="EQY14" s="83"/>
      <c r="EQZ14" s="83"/>
      <c r="ERA14" s="83"/>
      <c r="ERB14" s="83"/>
      <c r="ERC14" s="83"/>
      <c r="ERD14" s="83"/>
      <c r="ERE14" s="83"/>
      <c r="ERF14" s="83"/>
      <c r="ERG14" s="83"/>
      <c r="ERH14" s="83"/>
      <c r="ERI14" s="83"/>
      <c r="ERJ14" s="83"/>
      <c r="ERK14" s="83"/>
      <c r="ERL14" s="83"/>
      <c r="ERM14" s="83"/>
      <c r="ERN14" s="83"/>
      <c r="ERO14" s="83"/>
      <c r="ERP14" s="83"/>
      <c r="ERQ14" s="83"/>
      <c r="ERR14" s="83"/>
      <c r="ERS14" s="83"/>
      <c r="ERT14" s="83"/>
      <c r="ERU14" s="83"/>
      <c r="ERV14" s="83"/>
      <c r="ERW14" s="83"/>
      <c r="ERX14" s="83"/>
      <c r="ERY14" s="83"/>
      <c r="ERZ14" s="83"/>
      <c r="ESA14" s="83"/>
      <c r="ESB14" s="83"/>
      <c r="ESC14" s="83"/>
      <c r="ESD14" s="83"/>
      <c r="ESE14" s="83"/>
      <c r="ESF14" s="83"/>
      <c r="ESG14" s="83"/>
      <c r="ESH14" s="83"/>
      <c r="ESI14" s="83"/>
      <c r="ESJ14" s="83"/>
      <c r="ESK14" s="83"/>
      <c r="ESL14" s="83"/>
      <c r="ESM14" s="83"/>
      <c r="ESN14" s="83"/>
      <c r="ESO14" s="83"/>
      <c r="ESP14" s="83"/>
      <c r="ESQ14" s="83"/>
      <c r="ESR14" s="83"/>
      <c r="ESS14" s="83"/>
      <c r="EST14" s="83"/>
      <c r="ESU14" s="83"/>
      <c r="ESV14" s="83"/>
      <c r="ESW14" s="83"/>
      <c r="ESX14" s="83"/>
      <c r="ESY14" s="83"/>
      <c r="ESZ14" s="83"/>
      <c r="ETA14" s="83"/>
      <c r="ETB14" s="83"/>
      <c r="ETC14" s="83"/>
      <c r="ETD14" s="83"/>
      <c r="ETE14" s="83"/>
      <c r="ETF14" s="83"/>
      <c r="ETG14" s="83"/>
      <c r="ETH14" s="83"/>
      <c r="ETI14" s="83"/>
      <c r="ETJ14" s="83"/>
      <c r="ETK14" s="83"/>
      <c r="ETL14" s="83"/>
      <c r="ETM14" s="83"/>
      <c r="ETN14" s="83"/>
      <c r="ETO14" s="83"/>
      <c r="ETP14" s="83"/>
      <c r="ETQ14" s="83"/>
      <c r="ETR14" s="83"/>
      <c r="ETS14" s="83"/>
      <c r="ETT14" s="83"/>
      <c r="ETU14" s="83"/>
      <c r="ETV14" s="83"/>
      <c r="ETW14" s="83"/>
      <c r="ETX14" s="83"/>
      <c r="ETY14" s="83"/>
      <c r="ETZ14" s="83"/>
      <c r="EUA14" s="83"/>
      <c r="EUB14" s="83"/>
      <c r="EUC14" s="83"/>
      <c r="EUD14" s="83"/>
      <c r="EUE14" s="83"/>
      <c r="EUF14" s="83"/>
      <c r="EUG14" s="83"/>
      <c r="EUH14" s="83"/>
      <c r="EUI14" s="83"/>
      <c r="EUJ14" s="83"/>
      <c r="EUK14" s="83"/>
      <c r="EUL14" s="83"/>
      <c r="EUM14" s="83"/>
      <c r="EUN14" s="83"/>
      <c r="EUO14" s="83"/>
      <c r="EUP14" s="83"/>
      <c r="EUQ14" s="83"/>
      <c r="EUR14" s="83"/>
      <c r="EUS14" s="83"/>
      <c r="EUT14" s="83"/>
      <c r="EUU14" s="83"/>
      <c r="EUV14" s="83"/>
      <c r="EUW14" s="83"/>
      <c r="EUX14" s="83"/>
      <c r="EUY14" s="83"/>
      <c r="EUZ14" s="83"/>
      <c r="EVA14" s="83"/>
      <c r="EVB14" s="83"/>
      <c r="EVC14" s="83"/>
      <c r="EVD14" s="83"/>
      <c r="EVE14" s="83"/>
      <c r="EVF14" s="83"/>
      <c r="EVG14" s="83"/>
      <c r="EVH14" s="83"/>
      <c r="EVI14" s="83"/>
      <c r="EVJ14" s="83"/>
      <c r="EVK14" s="83"/>
      <c r="EVL14" s="83"/>
      <c r="EVM14" s="83"/>
      <c r="EVN14" s="83"/>
      <c r="EVO14" s="83"/>
      <c r="EVP14" s="83"/>
      <c r="EVQ14" s="83"/>
      <c r="EVR14" s="83"/>
      <c r="EVS14" s="83"/>
      <c r="EVT14" s="83"/>
      <c r="EVU14" s="83"/>
      <c r="EVV14" s="83"/>
      <c r="EVW14" s="83"/>
      <c r="EVX14" s="83"/>
      <c r="EVY14" s="83"/>
      <c r="EVZ14" s="83"/>
      <c r="EWA14" s="83"/>
      <c r="EWB14" s="83"/>
      <c r="EWC14" s="83"/>
      <c r="EWD14" s="83"/>
      <c r="EWE14" s="83"/>
      <c r="EWF14" s="83"/>
      <c r="EWG14" s="83"/>
      <c r="EWH14" s="83"/>
      <c r="EWI14" s="83"/>
      <c r="EWJ14" s="83"/>
      <c r="EWK14" s="83"/>
      <c r="EWL14" s="83"/>
      <c r="EWM14" s="83"/>
      <c r="EWN14" s="83"/>
      <c r="EWO14" s="83"/>
      <c r="EWP14" s="83"/>
      <c r="EWQ14" s="83"/>
      <c r="EWR14" s="83"/>
      <c r="EWS14" s="83"/>
      <c r="EWT14" s="83"/>
      <c r="EWU14" s="83"/>
      <c r="EWV14" s="83"/>
      <c r="EWW14" s="83"/>
      <c r="EWX14" s="83"/>
      <c r="EWY14" s="83"/>
      <c r="EWZ14" s="83"/>
      <c r="EXA14" s="83"/>
      <c r="EXB14" s="83"/>
      <c r="EXC14" s="83"/>
      <c r="EXD14" s="83"/>
      <c r="EXE14" s="83"/>
      <c r="EXF14" s="83"/>
      <c r="EXG14" s="83"/>
      <c r="EXH14" s="83"/>
      <c r="EXI14" s="83"/>
      <c r="EXJ14" s="83"/>
      <c r="EXK14" s="83"/>
      <c r="EXL14" s="83"/>
      <c r="EXM14" s="83"/>
      <c r="EXN14" s="83"/>
      <c r="EXO14" s="83"/>
      <c r="EXP14" s="83"/>
      <c r="EXQ14" s="83"/>
      <c r="EXR14" s="83"/>
      <c r="EXS14" s="83"/>
      <c r="EXT14" s="83"/>
      <c r="EXU14" s="83"/>
      <c r="EXV14" s="83"/>
      <c r="EXW14" s="83"/>
      <c r="EXX14" s="83"/>
      <c r="EXY14" s="83"/>
      <c r="EXZ14" s="83"/>
      <c r="EYA14" s="83"/>
      <c r="EYB14" s="83"/>
      <c r="EYC14" s="83"/>
      <c r="EYD14" s="83"/>
      <c r="EYE14" s="83"/>
      <c r="EYF14" s="83"/>
      <c r="EYG14" s="83"/>
      <c r="EYH14" s="83"/>
      <c r="EYI14" s="83"/>
      <c r="EYJ14" s="83"/>
      <c r="EYK14" s="83"/>
      <c r="EYL14" s="83"/>
      <c r="EYM14" s="83"/>
      <c r="EYN14" s="83"/>
      <c r="EYO14" s="83"/>
      <c r="EYP14" s="83"/>
      <c r="EYQ14" s="83"/>
      <c r="EYR14" s="83"/>
      <c r="EYS14" s="83"/>
      <c r="EYT14" s="83"/>
      <c r="EYU14" s="83"/>
      <c r="EYV14" s="83"/>
      <c r="EYW14" s="83"/>
      <c r="EYX14" s="83"/>
      <c r="EYY14" s="83"/>
      <c r="EYZ14" s="83"/>
      <c r="EZA14" s="83"/>
      <c r="EZB14" s="83"/>
      <c r="EZC14" s="83"/>
      <c r="EZD14" s="83"/>
      <c r="EZE14" s="83"/>
      <c r="EZF14" s="83"/>
      <c r="EZG14" s="83"/>
      <c r="EZH14" s="83"/>
      <c r="EZI14" s="83"/>
      <c r="EZJ14" s="83"/>
      <c r="EZK14" s="83"/>
      <c r="EZL14" s="83"/>
      <c r="EZM14" s="83"/>
      <c r="EZN14" s="83"/>
      <c r="EZO14" s="83"/>
      <c r="EZP14" s="83"/>
      <c r="EZQ14" s="83"/>
      <c r="EZR14" s="83"/>
      <c r="EZS14" s="83"/>
      <c r="EZT14" s="83"/>
      <c r="EZU14" s="83"/>
      <c r="EZV14" s="83"/>
      <c r="EZW14" s="83"/>
      <c r="EZX14" s="83"/>
      <c r="EZY14" s="83"/>
      <c r="EZZ14" s="83"/>
      <c r="FAA14" s="83"/>
      <c r="FAB14" s="83"/>
      <c r="FAC14" s="83"/>
      <c r="FAD14" s="83"/>
      <c r="FAE14" s="83"/>
      <c r="FAF14" s="83"/>
      <c r="FAG14" s="83"/>
      <c r="FAH14" s="83"/>
      <c r="FAI14" s="83"/>
      <c r="FAJ14" s="83"/>
      <c r="FAK14" s="83"/>
      <c r="FAL14" s="83"/>
      <c r="FAM14" s="83"/>
      <c r="FAN14" s="83"/>
      <c r="FAO14" s="83"/>
      <c r="FAP14" s="83"/>
      <c r="FAQ14" s="83"/>
      <c r="FAR14" s="83"/>
      <c r="FAS14" s="83"/>
      <c r="FAT14" s="83"/>
      <c r="FAU14" s="83"/>
      <c r="FAV14" s="83"/>
      <c r="FAW14" s="83"/>
      <c r="FAX14" s="83"/>
      <c r="FAY14" s="83"/>
      <c r="FAZ14" s="83"/>
      <c r="FBA14" s="83"/>
      <c r="FBB14" s="83"/>
      <c r="FBC14" s="83"/>
      <c r="FBD14" s="83"/>
      <c r="FBE14" s="83"/>
      <c r="FBF14" s="83"/>
      <c r="FBG14" s="83"/>
      <c r="FBH14" s="83"/>
      <c r="FBI14" s="83"/>
      <c r="FBJ14" s="83"/>
      <c r="FBK14" s="83"/>
      <c r="FBL14" s="83"/>
      <c r="FBM14" s="83"/>
      <c r="FBN14" s="83"/>
      <c r="FBO14" s="83"/>
      <c r="FBP14" s="83"/>
      <c r="FBQ14" s="83"/>
      <c r="FBR14" s="83"/>
      <c r="FBS14" s="83"/>
      <c r="FBT14" s="83"/>
      <c r="FBU14" s="83"/>
      <c r="FBV14" s="83"/>
      <c r="FBW14" s="83"/>
      <c r="FBX14" s="83"/>
      <c r="FBY14" s="83"/>
      <c r="FBZ14" s="83"/>
      <c r="FCA14" s="83"/>
      <c r="FCB14" s="83"/>
      <c r="FCC14" s="83"/>
      <c r="FCD14" s="83"/>
      <c r="FCE14" s="83"/>
      <c r="FCF14" s="83"/>
      <c r="FCG14" s="83"/>
      <c r="FCH14" s="83"/>
      <c r="FCI14" s="83"/>
      <c r="FCJ14" s="83"/>
      <c r="FCK14" s="83"/>
      <c r="FCL14" s="83"/>
      <c r="FCM14" s="83"/>
      <c r="FCN14" s="83"/>
      <c r="FCO14" s="83"/>
      <c r="FCP14" s="83"/>
      <c r="FCQ14" s="83"/>
      <c r="FCR14" s="83"/>
      <c r="FCS14" s="83"/>
      <c r="FCT14" s="83"/>
      <c r="FCU14" s="83"/>
      <c r="FCV14" s="83"/>
      <c r="FCW14" s="83"/>
      <c r="FCX14" s="83"/>
      <c r="FCY14" s="83"/>
      <c r="FCZ14" s="83"/>
      <c r="FDA14" s="83"/>
      <c r="FDB14" s="83"/>
      <c r="FDC14" s="83"/>
      <c r="FDD14" s="83"/>
      <c r="FDE14" s="83"/>
      <c r="FDF14" s="83"/>
      <c r="FDG14" s="83"/>
      <c r="FDH14" s="83"/>
      <c r="FDI14" s="83"/>
      <c r="FDJ14" s="83"/>
      <c r="FDK14" s="83"/>
      <c r="FDL14" s="83"/>
      <c r="FDM14" s="83"/>
      <c r="FDN14" s="83"/>
      <c r="FDO14" s="83"/>
      <c r="FDP14" s="83"/>
      <c r="FDQ14" s="83"/>
      <c r="FDR14" s="83"/>
      <c r="FDS14" s="83"/>
      <c r="FDT14" s="83"/>
      <c r="FDU14" s="83"/>
      <c r="FDV14" s="83"/>
      <c r="FDW14" s="83"/>
      <c r="FDX14" s="83"/>
      <c r="FDY14" s="83"/>
      <c r="FDZ14" s="83"/>
      <c r="FEA14" s="83"/>
      <c r="FEB14" s="83"/>
      <c r="FEC14" s="83"/>
      <c r="FED14" s="83"/>
      <c r="FEE14" s="83"/>
      <c r="FEF14" s="83"/>
      <c r="FEG14" s="83"/>
      <c r="FEH14" s="83"/>
      <c r="FEI14" s="83"/>
      <c r="FEJ14" s="83"/>
      <c r="FEK14" s="83"/>
      <c r="FEL14" s="83"/>
      <c r="FEM14" s="83"/>
      <c r="FEN14" s="83"/>
      <c r="FEO14" s="83"/>
      <c r="FEP14" s="83"/>
      <c r="FEQ14" s="83"/>
      <c r="FER14" s="83"/>
      <c r="FES14" s="83"/>
      <c r="FET14" s="83"/>
      <c r="FEU14" s="83"/>
      <c r="FEV14" s="83"/>
      <c r="FEW14" s="83"/>
      <c r="FEX14" s="83"/>
      <c r="FEY14" s="83"/>
      <c r="FEZ14" s="83"/>
      <c r="FFA14" s="83"/>
      <c r="FFB14" s="83"/>
      <c r="FFC14" s="83"/>
      <c r="FFD14" s="83"/>
      <c r="FFE14" s="83"/>
      <c r="FFF14" s="83"/>
      <c r="FFG14" s="83"/>
      <c r="FFH14" s="83"/>
      <c r="FFI14" s="83"/>
      <c r="FFJ14" s="83"/>
      <c r="FFK14" s="83"/>
      <c r="FFL14" s="83"/>
      <c r="FFM14" s="83"/>
      <c r="FFN14" s="83"/>
      <c r="FFO14" s="83"/>
      <c r="FFP14" s="83"/>
      <c r="FFQ14" s="83"/>
      <c r="FFR14" s="83"/>
      <c r="FFS14" s="83"/>
      <c r="FFT14" s="83"/>
      <c r="FFU14" s="83"/>
      <c r="FFV14" s="83"/>
      <c r="FFW14" s="83"/>
      <c r="FFX14" s="83"/>
      <c r="FFY14" s="83"/>
      <c r="FFZ14" s="83"/>
      <c r="FGA14" s="83"/>
      <c r="FGB14" s="83"/>
      <c r="FGC14" s="83"/>
      <c r="FGD14" s="83"/>
      <c r="FGE14" s="83"/>
      <c r="FGF14" s="83"/>
      <c r="FGG14" s="83"/>
      <c r="FGH14" s="83"/>
      <c r="FGI14" s="83"/>
      <c r="FGJ14" s="83"/>
      <c r="FGK14" s="83"/>
      <c r="FGL14" s="83"/>
      <c r="FGM14" s="83"/>
      <c r="FGN14" s="83"/>
      <c r="FGO14" s="83"/>
      <c r="FGP14" s="83"/>
      <c r="FGQ14" s="83"/>
      <c r="FGR14" s="83"/>
      <c r="FGS14" s="83"/>
      <c r="FGT14" s="83"/>
      <c r="FGU14" s="83"/>
      <c r="FGV14" s="83"/>
      <c r="FGW14" s="83"/>
      <c r="FGX14" s="83"/>
      <c r="FGY14" s="83"/>
      <c r="FGZ14" s="83"/>
      <c r="FHA14" s="83"/>
      <c r="FHB14" s="83"/>
      <c r="FHC14" s="83"/>
      <c r="FHD14" s="83"/>
      <c r="FHE14" s="83"/>
      <c r="FHF14" s="83"/>
      <c r="FHG14" s="83"/>
      <c r="FHH14" s="83"/>
      <c r="FHI14" s="83"/>
      <c r="FHJ14" s="83"/>
      <c r="FHK14" s="83"/>
      <c r="FHL14" s="83"/>
      <c r="FHM14" s="83"/>
      <c r="FHN14" s="83"/>
      <c r="FHO14" s="83"/>
      <c r="FHP14" s="83"/>
      <c r="FHQ14" s="83"/>
      <c r="FHR14" s="83"/>
      <c r="FHS14" s="83"/>
      <c r="FHT14" s="83"/>
      <c r="FHU14" s="83"/>
      <c r="FHV14" s="83"/>
      <c r="FHW14" s="83"/>
      <c r="FHX14" s="83"/>
      <c r="FHY14" s="83"/>
      <c r="FHZ14" s="83"/>
      <c r="FIA14" s="83"/>
      <c r="FIB14" s="83"/>
      <c r="FIC14" s="83"/>
      <c r="FID14" s="83"/>
      <c r="FIE14" s="83"/>
      <c r="FIF14" s="83"/>
      <c r="FIG14" s="83"/>
      <c r="FIH14" s="83"/>
      <c r="FII14" s="83"/>
      <c r="FIJ14" s="83"/>
      <c r="FIK14" s="83"/>
      <c r="FIL14" s="83"/>
      <c r="FIM14" s="83"/>
      <c r="FIN14" s="83"/>
      <c r="FIO14" s="83"/>
      <c r="FIP14" s="83"/>
      <c r="FIQ14" s="83"/>
      <c r="FIR14" s="83"/>
      <c r="FIS14" s="83"/>
      <c r="FIT14" s="83"/>
      <c r="FIU14" s="83"/>
      <c r="FIV14" s="83"/>
      <c r="FIW14" s="83"/>
      <c r="FIX14" s="83"/>
      <c r="FIY14" s="83"/>
      <c r="FIZ14" s="83"/>
      <c r="FJA14" s="83"/>
      <c r="FJB14" s="83"/>
      <c r="FJC14" s="83"/>
      <c r="FJD14" s="83"/>
      <c r="FJE14" s="83"/>
      <c r="FJF14" s="83"/>
      <c r="FJG14" s="83"/>
      <c r="FJH14" s="83"/>
      <c r="FJI14" s="83"/>
      <c r="FJJ14" s="83"/>
      <c r="FJK14" s="83"/>
      <c r="FJL14" s="83"/>
      <c r="FJM14" s="83"/>
      <c r="FJN14" s="83"/>
      <c r="FJO14" s="83"/>
      <c r="FJP14" s="83"/>
      <c r="FJQ14" s="83"/>
      <c r="FJR14" s="83"/>
      <c r="FJS14" s="83"/>
      <c r="FJT14" s="83"/>
      <c r="FJU14" s="83"/>
      <c r="FJV14" s="83"/>
      <c r="FJW14" s="83"/>
      <c r="FJX14" s="83"/>
      <c r="FJY14" s="83"/>
      <c r="FJZ14" s="83"/>
      <c r="FKA14" s="83"/>
      <c r="FKB14" s="83"/>
      <c r="FKC14" s="83"/>
      <c r="FKD14" s="83"/>
      <c r="FKE14" s="83"/>
      <c r="FKF14" s="83"/>
      <c r="FKG14" s="83"/>
      <c r="FKH14" s="83"/>
      <c r="FKI14" s="83"/>
      <c r="FKJ14" s="83"/>
      <c r="FKK14" s="83"/>
      <c r="FKL14" s="83"/>
      <c r="FKM14" s="83"/>
      <c r="FKN14" s="83"/>
      <c r="FKO14" s="83"/>
      <c r="FKP14" s="83"/>
      <c r="FKQ14" s="83"/>
      <c r="FKR14" s="83"/>
      <c r="FKS14" s="83"/>
      <c r="FKT14" s="83"/>
      <c r="FKU14" s="83"/>
      <c r="FKV14" s="83"/>
      <c r="FKW14" s="83"/>
      <c r="FKX14" s="83"/>
      <c r="FKY14" s="83"/>
      <c r="FKZ14" s="83"/>
      <c r="FLA14" s="83"/>
      <c r="FLB14" s="83"/>
      <c r="FLC14" s="83"/>
      <c r="FLD14" s="83"/>
      <c r="FLE14" s="83"/>
      <c r="FLF14" s="83"/>
      <c r="FLG14" s="83"/>
      <c r="FLH14" s="83"/>
      <c r="FLI14" s="83"/>
      <c r="FLJ14" s="83"/>
      <c r="FLK14" s="83"/>
      <c r="FLL14" s="83"/>
      <c r="FLM14" s="83"/>
      <c r="FLN14" s="83"/>
      <c r="FLO14" s="83"/>
      <c r="FLP14" s="83"/>
      <c r="FLQ14" s="83"/>
      <c r="FLR14" s="83"/>
      <c r="FLS14" s="83"/>
      <c r="FLT14" s="83"/>
      <c r="FLU14" s="83"/>
      <c r="FLV14" s="83"/>
      <c r="FLW14" s="83"/>
      <c r="FLX14" s="83"/>
      <c r="FLY14" s="83"/>
      <c r="FLZ14" s="83"/>
      <c r="FMA14" s="83"/>
      <c r="FMB14" s="83"/>
      <c r="FMC14" s="83"/>
      <c r="FMD14" s="83"/>
      <c r="FME14" s="83"/>
      <c r="FMF14" s="83"/>
      <c r="FMG14" s="83"/>
      <c r="FMH14" s="83"/>
      <c r="FMI14" s="83"/>
      <c r="FMJ14" s="83"/>
      <c r="FMK14" s="83"/>
      <c r="FML14" s="83"/>
      <c r="FMM14" s="83"/>
      <c r="FMN14" s="83"/>
      <c r="FMO14" s="83"/>
      <c r="FMP14" s="83"/>
      <c r="FMQ14" s="83"/>
      <c r="FMR14" s="83"/>
      <c r="FMS14" s="83"/>
      <c r="FMT14" s="83"/>
      <c r="FMU14" s="83"/>
      <c r="FMV14" s="83"/>
      <c r="FMW14" s="83"/>
      <c r="FMX14" s="83"/>
      <c r="FMY14" s="83"/>
      <c r="FMZ14" s="83"/>
      <c r="FNA14" s="83"/>
      <c r="FNB14" s="83"/>
      <c r="FNC14" s="83"/>
      <c r="FND14" s="83"/>
      <c r="FNE14" s="83"/>
      <c r="FNF14" s="83"/>
      <c r="FNG14" s="83"/>
      <c r="FNH14" s="83"/>
      <c r="FNI14" s="83"/>
      <c r="FNJ14" s="83"/>
      <c r="FNK14" s="83"/>
      <c r="FNL14" s="83"/>
      <c r="FNM14" s="83"/>
      <c r="FNN14" s="83"/>
      <c r="FNO14" s="83"/>
      <c r="FNP14" s="83"/>
      <c r="FNQ14" s="83"/>
      <c r="FNR14" s="83"/>
      <c r="FNS14" s="83"/>
      <c r="FNT14" s="83"/>
      <c r="FNU14" s="83"/>
      <c r="FNV14" s="83"/>
      <c r="FNW14" s="83"/>
      <c r="FNX14" s="83"/>
      <c r="FNY14" s="83"/>
      <c r="FNZ14" s="83"/>
      <c r="FOA14" s="83"/>
      <c r="FOB14" s="83"/>
      <c r="FOC14" s="83"/>
      <c r="FOD14" s="83"/>
      <c r="FOE14" s="83"/>
      <c r="FOF14" s="83"/>
      <c r="FOG14" s="83"/>
      <c r="FOH14" s="83"/>
      <c r="FOI14" s="83"/>
      <c r="FOJ14" s="83"/>
      <c r="FOK14" s="83"/>
      <c r="FOL14" s="83"/>
      <c r="FOM14" s="83"/>
      <c r="FON14" s="83"/>
      <c r="FOO14" s="83"/>
      <c r="FOP14" s="83"/>
      <c r="FOQ14" s="83"/>
      <c r="FOR14" s="83"/>
      <c r="FOS14" s="83"/>
      <c r="FOT14" s="83"/>
      <c r="FOU14" s="83"/>
      <c r="FOV14" s="83"/>
      <c r="FOW14" s="83"/>
      <c r="FOX14" s="83"/>
      <c r="FOY14" s="83"/>
      <c r="FOZ14" s="83"/>
      <c r="FPA14" s="83"/>
      <c r="FPB14" s="83"/>
      <c r="FPC14" s="83"/>
      <c r="FPD14" s="83"/>
      <c r="FPE14" s="83"/>
      <c r="FPF14" s="83"/>
      <c r="FPG14" s="83"/>
      <c r="FPH14" s="83"/>
      <c r="FPI14" s="83"/>
      <c r="FPJ14" s="83"/>
      <c r="FPK14" s="83"/>
      <c r="FPL14" s="83"/>
      <c r="FPM14" s="83"/>
      <c r="FPN14" s="83"/>
      <c r="FPO14" s="83"/>
      <c r="FPP14" s="83"/>
      <c r="FPQ14" s="83"/>
      <c r="FPR14" s="83"/>
      <c r="FPS14" s="83"/>
      <c r="FPT14" s="83"/>
      <c r="FPU14" s="83"/>
      <c r="FPV14" s="83"/>
      <c r="FPW14" s="83"/>
      <c r="FPX14" s="83"/>
      <c r="FPY14" s="83"/>
      <c r="FPZ14" s="83"/>
      <c r="FQA14" s="83"/>
      <c r="FQB14" s="83"/>
      <c r="FQC14" s="83"/>
      <c r="FQD14" s="83"/>
      <c r="FQE14" s="83"/>
      <c r="FQF14" s="83"/>
      <c r="FQG14" s="83"/>
      <c r="FQH14" s="83"/>
      <c r="FQI14" s="83"/>
      <c r="FQJ14" s="83"/>
      <c r="FQK14" s="83"/>
      <c r="FQL14" s="83"/>
      <c r="FQM14" s="83"/>
      <c r="FQN14" s="83"/>
      <c r="FQO14" s="83"/>
      <c r="FQP14" s="83"/>
      <c r="FQQ14" s="83"/>
      <c r="FQR14" s="83"/>
      <c r="FQS14" s="83"/>
      <c r="FQT14" s="83"/>
      <c r="FQU14" s="83"/>
      <c r="FQV14" s="83"/>
      <c r="FQW14" s="83"/>
      <c r="FQX14" s="83"/>
      <c r="FQY14" s="83"/>
      <c r="FQZ14" s="83"/>
      <c r="FRA14" s="83"/>
      <c r="FRB14" s="83"/>
      <c r="FRC14" s="83"/>
      <c r="FRD14" s="83"/>
      <c r="FRE14" s="83"/>
      <c r="FRF14" s="83"/>
      <c r="FRG14" s="83"/>
      <c r="FRH14" s="83"/>
      <c r="FRI14" s="83"/>
      <c r="FRJ14" s="83"/>
      <c r="FRK14" s="83"/>
      <c r="FRL14" s="83"/>
      <c r="FRM14" s="83"/>
      <c r="FRN14" s="83"/>
      <c r="FRO14" s="83"/>
      <c r="FRP14" s="83"/>
      <c r="FRQ14" s="83"/>
      <c r="FRR14" s="83"/>
      <c r="FRS14" s="83"/>
      <c r="FRT14" s="83"/>
      <c r="FRU14" s="83"/>
      <c r="FRV14" s="83"/>
      <c r="FRW14" s="83"/>
      <c r="FRX14" s="83"/>
      <c r="FRY14" s="83"/>
      <c r="FRZ14" s="83"/>
      <c r="FSA14" s="83"/>
      <c r="FSB14" s="83"/>
      <c r="FSC14" s="83"/>
      <c r="FSD14" s="83"/>
      <c r="FSE14" s="83"/>
      <c r="FSF14" s="83"/>
      <c r="FSG14" s="83"/>
      <c r="FSH14" s="83"/>
      <c r="FSI14" s="83"/>
      <c r="FSJ14" s="83"/>
      <c r="FSK14" s="83"/>
      <c r="FSL14" s="83"/>
      <c r="FSM14" s="83"/>
      <c r="FSN14" s="83"/>
      <c r="FSO14" s="83"/>
      <c r="FSP14" s="83"/>
      <c r="FSQ14" s="83"/>
      <c r="FSR14" s="83"/>
      <c r="FSS14" s="83"/>
      <c r="FST14" s="83"/>
      <c r="FSU14" s="83"/>
      <c r="FSV14" s="83"/>
      <c r="FSW14" s="83"/>
      <c r="FSX14" s="83"/>
      <c r="FSY14" s="83"/>
      <c r="FSZ14" s="83"/>
      <c r="FTA14" s="83"/>
      <c r="FTB14" s="83"/>
      <c r="FTC14" s="83"/>
      <c r="FTD14" s="83"/>
      <c r="FTE14" s="83"/>
      <c r="FTF14" s="83"/>
      <c r="FTG14" s="83"/>
      <c r="FTH14" s="83"/>
      <c r="FTI14" s="83"/>
      <c r="FTJ14" s="83"/>
      <c r="FTK14" s="83"/>
      <c r="FTL14" s="83"/>
      <c r="FTM14" s="83"/>
      <c r="FTN14" s="83"/>
      <c r="FTO14" s="83"/>
      <c r="FTP14" s="83"/>
      <c r="FTQ14" s="83"/>
      <c r="FTR14" s="83"/>
      <c r="FTS14" s="83"/>
      <c r="FTT14" s="83"/>
      <c r="FTU14" s="83"/>
      <c r="FTV14" s="83"/>
      <c r="FTW14" s="83"/>
      <c r="FTX14" s="83"/>
      <c r="FTY14" s="83"/>
      <c r="FTZ14" s="83"/>
      <c r="FUA14" s="83"/>
      <c r="FUB14" s="83"/>
      <c r="FUC14" s="83"/>
      <c r="FUD14" s="83"/>
      <c r="FUE14" s="83"/>
      <c r="FUF14" s="83"/>
      <c r="FUG14" s="83"/>
      <c r="FUH14" s="83"/>
      <c r="FUI14" s="83"/>
      <c r="FUJ14" s="83"/>
      <c r="FUK14" s="83"/>
      <c r="FUL14" s="83"/>
      <c r="FUM14" s="83"/>
      <c r="FUN14" s="83"/>
      <c r="FUO14" s="83"/>
      <c r="FUP14" s="83"/>
      <c r="FUQ14" s="83"/>
      <c r="FUR14" s="83"/>
      <c r="FUS14" s="83"/>
      <c r="FUT14" s="83"/>
      <c r="FUU14" s="83"/>
      <c r="FUV14" s="83"/>
      <c r="FUW14" s="83"/>
      <c r="FUX14" s="83"/>
      <c r="FUY14" s="83"/>
      <c r="FUZ14" s="83"/>
      <c r="FVA14" s="83"/>
      <c r="FVB14" s="83"/>
      <c r="FVC14" s="83"/>
      <c r="FVD14" s="83"/>
      <c r="FVE14" s="83"/>
      <c r="FVF14" s="83"/>
      <c r="FVG14" s="83"/>
      <c r="FVH14" s="83"/>
      <c r="FVI14" s="83"/>
      <c r="FVJ14" s="83"/>
      <c r="FVK14" s="83"/>
      <c r="FVL14" s="83"/>
      <c r="FVM14" s="83"/>
      <c r="FVN14" s="83"/>
      <c r="FVO14" s="83"/>
      <c r="FVP14" s="83"/>
      <c r="FVQ14" s="83"/>
      <c r="FVR14" s="83"/>
      <c r="FVS14" s="83"/>
      <c r="FVT14" s="83"/>
      <c r="FVU14" s="83"/>
      <c r="FVV14" s="83"/>
      <c r="FVW14" s="83"/>
      <c r="FVX14" s="83"/>
      <c r="FVY14" s="83"/>
      <c r="FVZ14" s="83"/>
      <c r="FWA14" s="83"/>
      <c r="FWB14" s="83"/>
      <c r="FWC14" s="83"/>
      <c r="FWD14" s="83"/>
      <c r="FWE14" s="83"/>
      <c r="FWF14" s="83"/>
      <c r="FWG14" s="83"/>
      <c r="FWH14" s="83"/>
      <c r="FWI14" s="83"/>
      <c r="FWJ14" s="83"/>
      <c r="FWK14" s="83"/>
      <c r="FWL14" s="83"/>
      <c r="FWM14" s="83"/>
      <c r="FWN14" s="83"/>
      <c r="FWO14" s="83"/>
      <c r="FWP14" s="83"/>
      <c r="FWQ14" s="83"/>
      <c r="FWR14" s="83"/>
      <c r="FWS14" s="83"/>
      <c r="FWT14" s="83"/>
      <c r="FWU14" s="83"/>
      <c r="FWV14" s="83"/>
      <c r="FWW14" s="83"/>
      <c r="FWX14" s="83"/>
      <c r="FWY14" s="83"/>
      <c r="FWZ14" s="83"/>
      <c r="FXA14" s="83"/>
      <c r="FXB14" s="83"/>
      <c r="FXC14" s="83"/>
      <c r="FXD14" s="83"/>
      <c r="FXE14" s="83"/>
      <c r="FXF14" s="83"/>
      <c r="FXG14" s="83"/>
      <c r="FXH14" s="83"/>
      <c r="FXI14" s="83"/>
      <c r="FXJ14" s="83"/>
      <c r="FXK14" s="83"/>
      <c r="FXL14" s="83"/>
      <c r="FXM14" s="83"/>
      <c r="FXN14" s="83"/>
      <c r="FXO14" s="83"/>
      <c r="FXP14" s="83"/>
      <c r="FXQ14" s="83"/>
      <c r="FXR14" s="83"/>
      <c r="FXS14" s="83"/>
      <c r="FXT14" s="83"/>
      <c r="FXU14" s="83"/>
      <c r="FXV14" s="83"/>
      <c r="FXW14" s="83"/>
      <c r="FXX14" s="83"/>
      <c r="FXY14" s="83"/>
      <c r="FXZ14" s="83"/>
      <c r="FYA14" s="83"/>
      <c r="FYB14" s="83"/>
      <c r="FYC14" s="83"/>
      <c r="FYD14" s="83"/>
      <c r="FYE14" s="83"/>
      <c r="FYF14" s="83"/>
      <c r="FYG14" s="83"/>
      <c r="FYH14" s="83"/>
      <c r="FYI14" s="83"/>
      <c r="FYJ14" s="83"/>
      <c r="FYK14" s="83"/>
      <c r="FYL14" s="83"/>
      <c r="FYM14" s="83"/>
      <c r="FYN14" s="83"/>
      <c r="FYO14" s="83"/>
      <c r="FYP14" s="83"/>
      <c r="FYQ14" s="83"/>
      <c r="FYR14" s="83"/>
      <c r="FYS14" s="83"/>
      <c r="FYT14" s="83"/>
      <c r="FYU14" s="83"/>
      <c r="FYV14" s="83"/>
      <c r="FYW14" s="83"/>
      <c r="FYX14" s="83"/>
      <c r="FYY14" s="83"/>
      <c r="FYZ14" s="83"/>
      <c r="FZA14" s="83"/>
      <c r="FZB14" s="83"/>
      <c r="FZC14" s="83"/>
      <c r="FZD14" s="83"/>
      <c r="FZE14" s="83"/>
      <c r="FZF14" s="83"/>
      <c r="FZG14" s="83"/>
      <c r="FZH14" s="83"/>
      <c r="FZI14" s="83"/>
      <c r="FZJ14" s="83"/>
      <c r="FZK14" s="83"/>
      <c r="FZL14" s="83"/>
      <c r="FZM14" s="83"/>
      <c r="FZN14" s="83"/>
      <c r="FZO14" s="83"/>
      <c r="FZP14" s="83"/>
      <c r="FZQ14" s="83"/>
      <c r="FZR14" s="83"/>
      <c r="FZS14" s="83"/>
      <c r="FZT14" s="83"/>
      <c r="FZU14" s="83"/>
      <c r="FZV14" s="83"/>
      <c r="FZW14" s="83"/>
      <c r="FZX14" s="83"/>
      <c r="FZY14" s="83"/>
      <c r="FZZ14" s="83"/>
      <c r="GAA14" s="83"/>
      <c r="GAB14" s="83"/>
      <c r="GAC14" s="83"/>
      <c r="GAD14" s="83"/>
      <c r="GAE14" s="83"/>
      <c r="GAF14" s="83"/>
      <c r="GAG14" s="83"/>
      <c r="GAH14" s="83"/>
      <c r="GAI14" s="83"/>
      <c r="GAJ14" s="83"/>
      <c r="GAK14" s="83"/>
      <c r="GAL14" s="83"/>
      <c r="GAM14" s="83"/>
      <c r="GAN14" s="83"/>
      <c r="GAO14" s="83"/>
      <c r="GAP14" s="83"/>
      <c r="GAQ14" s="83"/>
      <c r="GAR14" s="83"/>
      <c r="GAS14" s="83"/>
      <c r="GAT14" s="83"/>
      <c r="GAU14" s="83"/>
      <c r="GAV14" s="83"/>
      <c r="GAW14" s="83"/>
      <c r="GAX14" s="83"/>
      <c r="GAY14" s="83"/>
      <c r="GAZ14" s="83"/>
      <c r="GBA14" s="83"/>
      <c r="GBB14" s="83"/>
      <c r="GBC14" s="83"/>
      <c r="GBD14" s="83"/>
      <c r="GBE14" s="83"/>
      <c r="GBF14" s="83"/>
      <c r="GBG14" s="83"/>
      <c r="GBH14" s="83"/>
      <c r="GBI14" s="83"/>
      <c r="GBJ14" s="83"/>
      <c r="GBK14" s="83"/>
      <c r="GBL14" s="83"/>
      <c r="GBM14" s="83"/>
      <c r="GBN14" s="83"/>
      <c r="GBO14" s="83"/>
      <c r="GBP14" s="83"/>
      <c r="GBQ14" s="83"/>
      <c r="GBR14" s="83"/>
      <c r="GBS14" s="83"/>
      <c r="GBT14" s="83"/>
      <c r="GBU14" s="83"/>
      <c r="GBV14" s="83"/>
      <c r="GBW14" s="83"/>
      <c r="GBX14" s="83"/>
      <c r="GBY14" s="83"/>
      <c r="GBZ14" s="83"/>
      <c r="GCA14" s="83"/>
      <c r="GCB14" s="83"/>
      <c r="GCC14" s="83"/>
      <c r="GCD14" s="83"/>
      <c r="GCE14" s="83"/>
      <c r="GCF14" s="83"/>
      <c r="GCG14" s="83"/>
      <c r="GCH14" s="83"/>
      <c r="GCI14" s="83"/>
      <c r="GCJ14" s="83"/>
      <c r="GCK14" s="83"/>
      <c r="GCL14" s="83"/>
      <c r="GCM14" s="83"/>
      <c r="GCN14" s="83"/>
      <c r="GCO14" s="83"/>
      <c r="GCP14" s="83"/>
      <c r="GCQ14" s="83"/>
      <c r="GCR14" s="83"/>
      <c r="GCS14" s="83"/>
      <c r="GCT14" s="83"/>
      <c r="GCU14" s="83"/>
      <c r="GCV14" s="83"/>
      <c r="GCW14" s="83"/>
      <c r="GCX14" s="83"/>
      <c r="GCY14" s="83"/>
      <c r="GCZ14" s="83"/>
      <c r="GDA14" s="83"/>
      <c r="GDB14" s="83"/>
      <c r="GDC14" s="83"/>
      <c r="GDD14" s="83"/>
      <c r="GDE14" s="83"/>
      <c r="GDF14" s="83"/>
      <c r="GDG14" s="83"/>
      <c r="GDH14" s="83"/>
      <c r="GDI14" s="83"/>
      <c r="GDJ14" s="83"/>
      <c r="GDK14" s="83"/>
      <c r="GDL14" s="83"/>
      <c r="GDM14" s="83"/>
      <c r="GDN14" s="83"/>
      <c r="GDO14" s="83"/>
      <c r="GDP14" s="83"/>
      <c r="GDQ14" s="83"/>
      <c r="GDR14" s="83"/>
      <c r="GDS14" s="83"/>
      <c r="GDT14" s="83"/>
      <c r="GDU14" s="83"/>
      <c r="GDV14" s="83"/>
      <c r="GDW14" s="83"/>
      <c r="GDX14" s="83"/>
      <c r="GDY14" s="83"/>
      <c r="GDZ14" s="83"/>
      <c r="GEA14" s="83"/>
      <c r="GEB14" s="83"/>
      <c r="GEC14" s="83"/>
      <c r="GED14" s="83"/>
      <c r="GEE14" s="83"/>
      <c r="GEF14" s="83"/>
      <c r="GEG14" s="83"/>
      <c r="GEH14" s="83"/>
      <c r="GEI14" s="83"/>
      <c r="GEJ14" s="83"/>
      <c r="GEK14" s="83"/>
      <c r="GEL14" s="83"/>
      <c r="GEM14" s="83"/>
      <c r="GEN14" s="83"/>
      <c r="GEO14" s="83"/>
      <c r="GEP14" s="83"/>
      <c r="GEQ14" s="83"/>
      <c r="GER14" s="83"/>
      <c r="GES14" s="83"/>
      <c r="GET14" s="83"/>
      <c r="GEU14" s="83"/>
      <c r="GEV14" s="83"/>
      <c r="GEW14" s="83"/>
      <c r="GEX14" s="83"/>
      <c r="GEY14" s="83"/>
      <c r="GEZ14" s="83"/>
      <c r="GFA14" s="83"/>
      <c r="GFB14" s="83"/>
      <c r="GFC14" s="83"/>
      <c r="GFD14" s="83"/>
      <c r="GFE14" s="83"/>
      <c r="GFF14" s="83"/>
      <c r="GFG14" s="83"/>
      <c r="GFH14" s="83"/>
      <c r="GFI14" s="83"/>
      <c r="GFJ14" s="83"/>
      <c r="GFK14" s="83"/>
      <c r="GFL14" s="83"/>
      <c r="GFM14" s="83"/>
      <c r="GFN14" s="83"/>
      <c r="GFO14" s="83"/>
      <c r="GFP14" s="83"/>
      <c r="GFQ14" s="83"/>
      <c r="GFR14" s="83"/>
      <c r="GFS14" s="83"/>
      <c r="GFT14" s="83"/>
      <c r="GFU14" s="83"/>
      <c r="GFV14" s="83"/>
      <c r="GFW14" s="83"/>
      <c r="GFX14" s="83"/>
      <c r="GFY14" s="83"/>
      <c r="GFZ14" s="83"/>
      <c r="GGA14" s="83"/>
      <c r="GGB14" s="83"/>
      <c r="GGC14" s="83"/>
      <c r="GGD14" s="83"/>
      <c r="GGE14" s="83"/>
      <c r="GGF14" s="83"/>
      <c r="GGG14" s="83"/>
      <c r="GGH14" s="83"/>
      <c r="GGI14" s="83"/>
      <c r="GGJ14" s="83"/>
      <c r="GGK14" s="83"/>
      <c r="GGL14" s="83"/>
      <c r="GGM14" s="83"/>
      <c r="GGN14" s="83"/>
      <c r="GGO14" s="83"/>
      <c r="GGP14" s="83"/>
      <c r="GGQ14" s="83"/>
      <c r="GGR14" s="83"/>
      <c r="GGS14" s="83"/>
      <c r="GGT14" s="83"/>
      <c r="GGU14" s="83"/>
      <c r="GGV14" s="83"/>
      <c r="GGW14" s="83"/>
      <c r="GGX14" s="83"/>
      <c r="GGY14" s="83"/>
      <c r="GGZ14" s="83"/>
      <c r="GHA14" s="83"/>
      <c r="GHB14" s="83"/>
      <c r="GHC14" s="83"/>
      <c r="GHD14" s="83"/>
      <c r="GHE14" s="83"/>
      <c r="GHF14" s="83"/>
      <c r="GHG14" s="83"/>
      <c r="GHH14" s="83"/>
      <c r="GHI14" s="83"/>
      <c r="GHJ14" s="83"/>
      <c r="GHK14" s="83"/>
      <c r="GHL14" s="83"/>
      <c r="GHM14" s="83"/>
      <c r="GHN14" s="83"/>
      <c r="GHO14" s="83"/>
      <c r="GHP14" s="83"/>
      <c r="GHQ14" s="83"/>
      <c r="GHR14" s="83"/>
      <c r="GHS14" s="83"/>
      <c r="GHT14" s="83"/>
      <c r="GHU14" s="83"/>
      <c r="GHV14" s="83"/>
      <c r="GHW14" s="83"/>
      <c r="GHX14" s="83"/>
      <c r="GHY14" s="83"/>
      <c r="GHZ14" s="83"/>
      <c r="GIA14" s="83"/>
      <c r="GIB14" s="83"/>
      <c r="GIC14" s="83"/>
      <c r="GID14" s="83"/>
      <c r="GIE14" s="83"/>
      <c r="GIF14" s="83"/>
      <c r="GIG14" s="83"/>
      <c r="GIH14" s="83"/>
      <c r="GII14" s="83"/>
      <c r="GIJ14" s="83"/>
      <c r="GIK14" s="83"/>
      <c r="GIL14" s="83"/>
      <c r="GIM14" s="83"/>
      <c r="GIN14" s="83"/>
      <c r="GIO14" s="83"/>
      <c r="GIP14" s="83"/>
      <c r="GIQ14" s="83"/>
      <c r="GIR14" s="83"/>
      <c r="GIS14" s="83"/>
      <c r="GIT14" s="83"/>
      <c r="GIU14" s="83"/>
      <c r="GIV14" s="83"/>
      <c r="GIW14" s="83"/>
      <c r="GIX14" s="83"/>
      <c r="GIY14" s="83"/>
      <c r="GIZ14" s="83"/>
      <c r="GJA14" s="83"/>
      <c r="GJB14" s="83"/>
      <c r="GJC14" s="83"/>
      <c r="GJD14" s="83"/>
      <c r="GJE14" s="83"/>
      <c r="GJF14" s="83"/>
      <c r="GJG14" s="83"/>
      <c r="GJH14" s="83"/>
      <c r="GJI14" s="83"/>
      <c r="GJJ14" s="83"/>
      <c r="GJK14" s="83"/>
      <c r="GJL14" s="83"/>
      <c r="GJM14" s="83"/>
      <c r="GJN14" s="83"/>
      <c r="GJO14" s="83"/>
      <c r="GJP14" s="83"/>
      <c r="GJQ14" s="83"/>
      <c r="GJR14" s="83"/>
      <c r="GJS14" s="83"/>
      <c r="GJT14" s="83"/>
      <c r="GJU14" s="83"/>
      <c r="GJV14" s="83"/>
      <c r="GJW14" s="83"/>
      <c r="GJX14" s="83"/>
      <c r="GJY14" s="83"/>
      <c r="GJZ14" s="83"/>
      <c r="GKA14" s="83"/>
      <c r="GKB14" s="83"/>
      <c r="GKC14" s="83"/>
      <c r="GKD14" s="83"/>
      <c r="GKE14" s="83"/>
      <c r="GKF14" s="83"/>
      <c r="GKG14" s="83"/>
      <c r="GKH14" s="83"/>
      <c r="GKI14" s="83"/>
      <c r="GKJ14" s="83"/>
      <c r="GKK14" s="83"/>
      <c r="GKL14" s="83"/>
      <c r="GKM14" s="83"/>
      <c r="GKN14" s="83"/>
      <c r="GKO14" s="83"/>
      <c r="GKP14" s="83"/>
      <c r="GKQ14" s="83"/>
      <c r="GKR14" s="83"/>
      <c r="GKS14" s="83"/>
      <c r="GKT14" s="83"/>
      <c r="GKU14" s="83"/>
      <c r="GKV14" s="83"/>
      <c r="GKW14" s="83"/>
      <c r="GKX14" s="83"/>
      <c r="GKY14" s="83"/>
      <c r="GKZ14" s="83"/>
      <c r="GLA14" s="83"/>
      <c r="GLB14" s="83"/>
      <c r="GLC14" s="83"/>
      <c r="GLD14" s="83"/>
      <c r="GLE14" s="83"/>
      <c r="GLF14" s="83"/>
      <c r="GLG14" s="83"/>
      <c r="GLH14" s="83"/>
      <c r="GLI14" s="83"/>
      <c r="GLJ14" s="83"/>
      <c r="GLK14" s="83"/>
      <c r="GLL14" s="83"/>
      <c r="GLM14" s="83"/>
      <c r="GLN14" s="83"/>
      <c r="GLO14" s="83"/>
      <c r="GLP14" s="83"/>
      <c r="GLQ14" s="83"/>
      <c r="GLR14" s="83"/>
      <c r="GLS14" s="83"/>
      <c r="GLT14" s="83"/>
      <c r="GLU14" s="83"/>
      <c r="GLV14" s="83"/>
      <c r="GLW14" s="83"/>
      <c r="GLX14" s="83"/>
      <c r="GLY14" s="83"/>
      <c r="GLZ14" s="83"/>
      <c r="GMA14" s="83"/>
      <c r="GMB14" s="83"/>
      <c r="GMC14" s="83"/>
      <c r="GMD14" s="83"/>
      <c r="GME14" s="83"/>
      <c r="GMF14" s="83"/>
      <c r="GMG14" s="83"/>
      <c r="GMH14" s="83"/>
      <c r="GMI14" s="83"/>
      <c r="GMJ14" s="83"/>
      <c r="GMK14" s="83"/>
      <c r="GML14" s="83"/>
      <c r="GMM14" s="83"/>
      <c r="GMN14" s="83"/>
      <c r="GMO14" s="83"/>
      <c r="GMP14" s="83"/>
      <c r="GMQ14" s="83"/>
      <c r="GMR14" s="83"/>
      <c r="GMS14" s="83"/>
      <c r="GMT14" s="83"/>
      <c r="GMU14" s="83"/>
      <c r="GMV14" s="83"/>
      <c r="GMW14" s="83"/>
      <c r="GMX14" s="83"/>
      <c r="GMY14" s="83"/>
      <c r="GMZ14" s="83"/>
      <c r="GNA14" s="83"/>
      <c r="GNB14" s="83"/>
      <c r="GNC14" s="83"/>
      <c r="GND14" s="83"/>
      <c r="GNE14" s="83"/>
      <c r="GNF14" s="83"/>
      <c r="GNG14" s="83"/>
      <c r="GNH14" s="83"/>
      <c r="GNI14" s="83"/>
      <c r="GNJ14" s="83"/>
      <c r="GNK14" s="83"/>
      <c r="GNL14" s="83"/>
      <c r="GNM14" s="83"/>
      <c r="GNN14" s="83"/>
      <c r="GNO14" s="83"/>
      <c r="GNP14" s="83"/>
      <c r="GNQ14" s="83"/>
      <c r="GNR14" s="83"/>
      <c r="GNS14" s="83"/>
      <c r="GNT14" s="83"/>
      <c r="GNU14" s="83"/>
      <c r="GNV14" s="83"/>
      <c r="GNW14" s="83"/>
      <c r="GNX14" s="83"/>
      <c r="GNY14" s="83"/>
      <c r="GNZ14" s="83"/>
      <c r="GOA14" s="83"/>
      <c r="GOB14" s="83"/>
      <c r="GOC14" s="83"/>
      <c r="GOD14" s="83"/>
      <c r="GOE14" s="83"/>
      <c r="GOF14" s="83"/>
      <c r="GOG14" s="83"/>
      <c r="GOH14" s="83"/>
      <c r="GOI14" s="83"/>
      <c r="GOJ14" s="83"/>
      <c r="GOK14" s="83"/>
      <c r="GOL14" s="83"/>
      <c r="GOM14" s="83"/>
      <c r="GON14" s="83"/>
      <c r="GOO14" s="83"/>
      <c r="GOP14" s="83"/>
      <c r="GOQ14" s="83"/>
      <c r="GOR14" s="83"/>
      <c r="GOS14" s="83"/>
      <c r="GOT14" s="83"/>
      <c r="GOU14" s="83"/>
      <c r="GOV14" s="83"/>
      <c r="GOW14" s="83"/>
      <c r="GOX14" s="83"/>
      <c r="GOY14" s="83"/>
      <c r="GOZ14" s="83"/>
      <c r="GPA14" s="83"/>
      <c r="GPB14" s="83"/>
      <c r="GPC14" s="83"/>
      <c r="GPD14" s="83"/>
      <c r="GPE14" s="83"/>
      <c r="GPF14" s="83"/>
      <c r="GPG14" s="83"/>
      <c r="GPH14" s="83"/>
      <c r="GPI14" s="83"/>
      <c r="GPJ14" s="83"/>
      <c r="GPK14" s="83"/>
      <c r="GPL14" s="83"/>
      <c r="GPM14" s="83"/>
      <c r="GPN14" s="83"/>
      <c r="GPO14" s="83"/>
      <c r="GPP14" s="83"/>
      <c r="GPQ14" s="83"/>
      <c r="GPR14" s="83"/>
      <c r="GPS14" s="83"/>
      <c r="GPT14" s="83"/>
      <c r="GPU14" s="83"/>
      <c r="GPV14" s="83"/>
      <c r="GPW14" s="83"/>
      <c r="GPX14" s="83"/>
      <c r="GPY14" s="83"/>
      <c r="GPZ14" s="83"/>
      <c r="GQA14" s="83"/>
      <c r="GQB14" s="83"/>
      <c r="GQC14" s="83"/>
      <c r="GQD14" s="83"/>
      <c r="GQE14" s="83"/>
      <c r="GQF14" s="83"/>
      <c r="GQG14" s="83"/>
      <c r="GQH14" s="83"/>
      <c r="GQI14" s="83"/>
      <c r="GQJ14" s="83"/>
      <c r="GQK14" s="83"/>
      <c r="GQL14" s="83"/>
      <c r="GQM14" s="83"/>
      <c r="GQN14" s="83"/>
      <c r="GQO14" s="83"/>
      <c r="GQP14" s="83"/>
      <c r="GQQ14" s="83"/>
      <c r="GQR14" s="83"/>
      <c r="GQS14" s="83"/>
      <c r="GQT14" s="83"/>
      <c r="GQU14" s="83"/>
      <c r="GQV14" s="83"/>
      <c r="GQW14" s="83"/>
      <c r="GQX14" s="83"/>
      <c r="GQY14" s="83"/>
      <c r="GQZ14" s="83"/>
      <c r="GRA14" s="83"/>
      <c r="GRB14" s="83"/>
      <c r="GRC14" s="83"/>
      <c r="GRD14" s="83"/>
      <c r="GRE14" s="83"/>
      <c r="GRF14" s="83"/>
      <c r="GRG14" s="83"/>
      <c r="GRH14" s="83"/>
      <c r="GRI14" s="83"/>
      <c r="GRJ14" s="83"/>
      <c r="GRK14" s="83"/>
      <c r="GRL14" s="83"/>
      <c r="GRM14" s="83"/>
      <c r="GRN14" s="83"/>
      <c r="GRO14" s="83"/>
      <c r="GRP14" s="83"/>
      <c r="GRQ14" s="83"/>
      <c r="GRR14" s="83"/>
      <c r="GRS14" s="83"/>
      <c r="GRT14" s="83"/>
      <c r="GRU14" s="83"/>
      <c r="GRV14" s="83"/>
      <c r="GRW14" s="83"/>
      <c r="GRX14" s="83"/>
      <c r="GRY14" s="83"/>
      <c r="GRZ14" s="83"/>
      <c r="GSA14" s="83"/>
      <c r="GSB14" s="83"/>
      <c r="GSC14" s="83"/>
      <c r="GSD14" s="83"/>
      <c r="GSE14" s="83"/>
      <c r="GSF14" s="83"/>
      <c r="GSG14" s="83"/>
      <c r="GSH14" s="83"/>
      <c r="GSI14" s="83"/>
      <c r="GSJ14" s="83"/>
      <c r="GSK14" s="83"/>
      <c r="GSL14" s="83"/>
      <c r="GSM14" s="83"/>
      <c r="GSN14" s="83"/>
      <c r="GSO14" s="83"/>
      <c r="GSP14" s="83"/>
      <c r="GSQ14" s="83"/>
      <c r="GSR14" s="83"/>
      <c r="GSS14" s="83"/>
      <c r="GST14" s="83"/>
      <c r="GSU14" s="83"/>
      <c r="GSV14" s="83"/>
      <c r="GSW14" s="83"/>
      <c r="GSX14" s="83"/>
      <c r="GSY14" s="83"/>
      <c r="GSZ14" s="83"/>
      <c r="GTA14" s="83"/>
      <c r="GTB14" s="83"/>
      <c r="GTC14" s="83"/>
      <c r="GTD14" s="83"/>
      <c r="GTE14" s="83"/>
      <c r="GTF14" s="83"/>
      <c r="GTG14" s="83"/>
      <c r="GTH14" s="83"/>
      <c r="GTI14" s="83"/>
      <c r="GTJ14" s="83"/>
      <c r="GTK14" s="83"/>
      <c r="GTL14" s="83"/>
      <c r="GTM14" s="83"/>
      <c r="GTN14" s="83"/>
      <c r="GTO14" s="83"/>
      <c r="GTP14" s="83"/>
      <c r="GTQ14" s="83"/>
      <c r="GTR14" s="83"/>
      <c r="GTS14" s="83"/>
      <c r="GTT14" s="83"/>
      <c r="GTU14" s="83"/>
      <c r="GTV14" s="83"/>
      <c r="GTW14" s="83"/>
      <c r="GTX14" s="83"/>
      <c r="GTY14" s="83"/>
      <c r="GTZ14" s="83"/>
      <c r="GUA14" s="83"/>
      <c r="GUB14" s="83"/>
      <c r="GUC14" s="83"/>
      <c r="GUD14" s="83"/>
      <c r="GUE14" s="83"/>
      <c r="GUF14" s="83"/>
      <c r="GUG14" s="83"/>
      <c r="GUH14" s="83"/>
      <c r="GUI14" s="83"/>
      <c r="GUJ14" s="83"/>
      <c r="GUK14" s="83"/>
      <c r="GUL14" s="83"/>
      <c r="GUM14" s="83"/>
      <c r="GUN14" s="83"/>
      <c r="GUO14" s="83"/>
      <c r="GUP14" s="83"/>
      <c r="GUQ14" s="83"/>
      <c r="GUR14" s="83"/>
      <c r="GUS14" s="83"/>
      <c r="GUT14" s="83"/>
      <c r="GUU14" s="83"/>
      <c r="GUV14" s="83"/>
      <c r="GUW14" s="83"/>
      <c r="GUX14" s="83"/>
      <c r="GUY14" s="83"/>
      <c r="GUZ14" s="83"/>
      <c r="GVA14" s="83"/>
      <c r="GVB14" s="83"/>
      <c r="GVC14" s="83"/>
      <c r="GVD14" s="83"/>
      <c r="GVE14" s="83"/>
      <c r="GVF14" s="83"/>
      <c r="GVG14" s="83"/>
      <c r="GVH14" s="83"/>
      <c r="GVI14" s="83"/>
      <c r="GVJ14" s="83"/>
      <c r="GVK14" s="83"/>
      <c r="GVL14" s="83"/>
      <c r="GVM14" s="83"/>
      <c r="GVN14" s="83"/>
      <c r="GVO14" s="83"/>
      <c r="GVP14" s="83"/>
      <c r="GVQ14" s="83"/>
      <c r="GVR14" s="83"/>
      <c r="GVS14" s="83"/>
      <c r="GVT14" s="83"/>
      <c r="GVU14" s="83"/>
      <c r="GVV14" s="83"/>
      <c r="GVW14" s="83"/>
      <c r="GVX14" s="83"/>
      <c r="GVY14" s="83"/>
      <c r="GVZ14" s="83"/>
      <c r="GWA14" s="83"/>
      <c r="GWB14" s="83"/>
      <c r="GWC14" s="83"/>
      <c r="GWD14" s="83"/>
      <c r="GWE14" s="83"/>
      <c r="GWF14" s="83"/>
      <c r="GWG14" s="83"/>
      <c r="GWH14" s="83"/>
      <c r="GWI14" s="83"/>
      <c r="GWJ14" s="83"/>
      <c r="GWK14" s="83"/>
      <c r="GWL14" s="83"/>
      <c r="GWM14" s="83"/>
      <c r="GWN14" s="83"/>
      <c r="GWO14" s="83"/>
      <c r="GWP14" s="83"/>
      <c r="GWQ14" s="83"/>
      <c r="GWR14" s="83"/>
      <c r="GWS14" s="83"/>
      <c r="GWT14" s="83"/>
      <c r="GWU14" s="83"/>
      <c r="GWV14" s="83"/>
      <c r="GWW14" s="83"/>
      <c r="GWX14" s="83"/>
      <c r="GWY14" s="83"/>
      <c r="GWZ14" s="83"/>
      <c r="GXA14" s="83"/>
      <c r="GXB14" s="83"/>
      <c r="GXC14" s="83"/>
      <c r="GXD14" s="83"/>
      <c r="GXE14" s="83"/>
      <c r="GXF14" s="83"/>
      <c r="GXG14" s="83"/>
      <c r="GXH14" s="83"/>
      <c r="GXI14" s="83"/>
      <c r="GXJ14" s="83"/>
      <c r="GXK14" s="83"/>
      <c r="GXL14" s="83"/>
      <c r="GXM14" s="83"/>
      <c r="GXN14" s="83"/>
      <c r="GXO14" s="83"/>
      <c r="GXP14" s="83"/>
      <c r="GXQ14" s="83"/>
      <c r="GXR14" s="83"/>
      <c r="GXS14" s="83"/>
      <c r="GXT14" s="83"/>
      <c r="GXU14" s="83"/>
      <c r="GXV14" s="83"/>
      <c r="GXW14" s="83"/>
      <c r="GXX14" s="83"/>
      <c r="GXY14" s="83"/>
      <c r="GXZ14" s="83"/>
      <c r="GYA14" s="83"/>
      <c r="GYB14" s="83"/>
      <c r="GYC14" s="83"/>
      <c r="GYD14" s="83"/>
      <c r="GYE14" s="83"/>
      <c r="GYF14" s="83"/>
      <c r="GYG14" s="83"/>
      <c r="GYH14" s="83"/>
      <c r="GYI14" s="83"/>
      <c r="GYJ14" s="83"/>
      <c r="GYK14" s="83"/>
      <c r="GYL14" s="83"/>
      <c r="GYM14" s="83"/>
      <c r="GYN14" s="83"/>
      <c r="GYO14" s="83"/>
      <c r="GYP14" s="83"/>
      <c r="GYQ14" s="83"/>
      <c r="GYR14" s="83"/>
      <c r="GYS14" s="83"/>
      <c r="GYT14" s="83"/>
      <c r="GYU14" s="83"/>
      <c r="GYV14" s="83"/>
      <c r="GYW14" s="83"/>
      <c r="GYX14" s="83"/>
      <c r="GYY14" s="83"/>
      <c r="GYZ14" s="83"/>
      <c r="GZA14" s="83"/>
      <c r="GZB14" s="83"/>
      <c r="GZC14" s="83"/>
      <c r="GZD14" s="83"/>
      <c r="GZE14" s="83"/>
      <c r="GZF14" s="83"/>
      <c r="GZG14" s="83"/>
      <c r="GZH14" s="83"/>
      <c r="GZI14" s="83"/>
      <c r="GZJ14" s="83"/>
      <c r="GZK14" s="83"/>
      <c r="GZL14" s="83"/>
      <c r="GZM14" s="83"/>
      <c r="GZN14" s="83"/>
      <c r="GZO14" s="83"/>
      <c r="GZP14" s="83"/>
      <c r="GZQ14" s="83"/>
      <c r="GZR14" s="83"/>
      <c r="GZS14" s="83"/>
      <c r="GZT14" s="83"/>
      <c r="GZU14" s="83"/>
      <c r="GZV14" s="83"/>
      <c r="GZW14" s="83"/>
      <c r="GZX14" s="83"/>
      <c r="GZY14" s="83"/>
      <c r="GZZ14" s="83"/>
      <c r="HAA14" s="83"/>
      <c r="HAB14" s="83"/>
      <c r="HAC14" s="83"/>
      <c r="HAD14" s="83"/>
      <c r="HAE14" s="83"/>
      <c r="HAF14" s="83"/>
      <c r="HAG14" s="83"/>
      <c r="HAH14" s="83"/>
      <c r="HAI14" s="83"/>
      <c r="HAJ14" s="83"/>
      <c r="HAK14" s="83"/>
      <c r="HAL14" s="83"/>
      <c r="HAM14" s="83"/>
      <c r="HAN14" s="83"/>
      <c r="HAO14" s="83"/>
      <c r="HAP14" s="83"/>
      <c r="HAQ14" s="83"/>
      <c r="HAR14" s="83"/>
      <c r="HAS14" s="83"/>
      <c r="HAT14" s="83"/>
      <c r="HAU14" s="83"/>
      <c r="HAV14" s="83"/>
      <c r="HAW14" s="83"/>
      <c r="HAX14" s="83"/>
      <c r="HAY14" s="83"/>
      <c r="HAZ14" s="83"/>
      <c r="HBA14" s="83"/>
      <c r="HBB14" s="83"/>
      <c r="HBC14" s="83"/>
      <c r="HBD14" s="83"/>
      <c r="HBE14" s="83"/>
      <c r="HBF14" s="83"/>
      <c r="HBG14" s="83"/>
      <c r="HBH14" s="83"/>
      <c r="HBI14" s="83"/>
      <c r="HBJ14" s="83"/>
      <c r="HBK14" s="83"/>
      <c r="HBL14" s="83"/>
      <c r="HBM14" s="83"/>
      <c r="HBN14" s="83"/>
      <c r="HBO14" s="83"/>
      <c r="HBP14" s="83"/>
      <c r="HBQ14" s="83"/>
      <c r="HBR14" s="83"/>
      <c r="HBS14" s="83"/>
      <c r="HBT14" s="83"/>
      <c r="HBU14" s="83"/>
      <c r="HBV14" s="83"/>
      <c r="HBW14" s="83"/>
      <c r="HBX14" s="83"/>
      <c r="HBY14" s="83"/>
      <c r="HBZ14" s="83"/>
      <c r="HCA14" s="83"/>
      <c r="HCB14" s="83"/>
      <c r="HCC14" s="83"/>
      <c r="HCD14" s="83"/>
      <c r="HCE14" s="83"/>
      <c r="HCF14" s="83"/>
      <c r="HCG14" s="83"/>
      <c r="HCH14" s="83"/>
      <c r="HCI14" s="83"/>
      <c r="HCJ14" s="83"/>
      <c r="HCK14" s="83"/>
      <c r="HCL14" s="83"/>
      <c r="HCM14" s="83"/>
      <c r="HCN14" s="83"/>
      <c r="HCO14" s="83"/>
      <c r="HCP14" s="83"/>
      <c r="HCQ14" s="83"/>
      <c r="HCR14" s="83"/>
      <c r="HCS14" s="83"/>
      <c r="HCT14" s="83"/>
      <c r="HCU14" s="83"/>
      <c r="HCV14" s="83"/>
      <c r="HCW14" s="83"/>
      <c r="HCX14" s="83"/>
      <c r="HCY14" s="83"/>
      <c r="HCZ14" s="83"/>
      <c r="HDA14" s="83"/>
      <c r="HDB14" s="83"/>
      <c r="HDC14" s="83"/>
      <c r="HDD14" s="83"/>
      <c r="HDE14" s="83"/>
      <c r="HDF14" s="83"/>
      <c r="HDG14" s="83"/>
      <c r="HDH14" s="83"/>
      <c r="HDI14" s="83"/>
      <c r="HDJ14" s="83"/>
      <c r="HDK14" s="83"/>
      <c r="HDL14" s="83"/>
      <c r="HDM14" s="83"/>
      <c r="HDN14" s="83"/>
      <c r="HDO14" s="83"/>
      <c r="HDP14" s="83"/>
      <c r="HDQ14" s="83"/>
      <c r="HDR14" s="83"/>
      <c r="HDS14" s="83"/>
      <c r="HDT14" s="83"/>
      <c r="HDU14" s="83"/>
      <c r="HDV14" s="83"/>
      <c r="HDW14" s="83"/>
      <c r="HDX14" s="83"/>
      <c r="HDY14" s="83"/>
      <c r="HDZ14" s="83"/>
      <c r="HEA14" s="83"/>
      <c r="HEB14" s="83"/>
      <c r="HEC14" s="83"/>
      <c r="HED14" s="83"/>
      <c r="HEE14" s="83"/>
      <c r="HEF14" s="83"/>
      <c r="HEG14" s="83"/>
      <c r="HEH14" s="83"/>
      <c r="HEI14" s="83"/>
      <c r="HEJ14" s="83"/>
      <c r="HEK14" s="83"/>
      <c r="HEL14" s="83"/>
      <c r="HEM14" s="83"/>
      <c r="HEN14" s="83"/>
      <c r="HEO14" s="83"/>
      <c r="HEP14" s="83"/>
      <c r="HEQ14" s="83"/>
      <c r="HER14" s="83"/>
      <c r="HES14" s="83"/>
      <c r="HET14" s="83"/>
      <c r="HEU14" s="83"/>
      <c r="HEV14" s="83"/>
      <c r="HEW14" s="83"/>
      <c r="HEX14" s="83"/>
      <c r="HEY14" s="83"/>
      <c r="HEZ14" s="83"/>
      <c r="HFA14" s="83"/>
      <c r="HFB14" s="83"/>
      <c r="HFC14" s="83"/>
      <c r="HFD14" s="83"/>
      <c r="HFE14" s="83"/>
      <c r="HFF14" s="83"/>
      <c r="HFG14" s="83"/>
      <c r="HFH14" s="83"/>
      <c r="HFI14" s="83"/>
      <c r="HFJ14" s="83"/>
      <c r="HFK14" s="83"/>
      <c r="HFL14" s="83"/>
      <c r="HFM14" s="83"/>
      <c r="HFN14" s="83"/>
      <c r="HFO14" s="83"/>
      <c r="HFP14" s="83"/>
      <c r="HFQ14" s="83"/>
      <c r="HFR14" s="83"/>
      <c r="HFS14" s="83"/>
      <c r="HFT14" s="83"/>
      <c r="HFU14" s="83"/>
      <c r="HFV14" s="83"/>
      <c r="HFW14" s="83"/>
      <c r="HFX14" s="83"/>
      <c r="HFY14" s="83"/>
      <c r="HFZ14" s="83"/>
      <c r="HGA14" s="83"/>
      <c r="HGB14" s="83"/>
      <c r="HGC14" s="83"/>
      <c r="HGD14" s="83"/>
      <c r="HGE14" s="83"/>
      <c r="HGF14" s="83"/>
      <c r="HGG14" s="83"/>
      <c r="HGH14" s="83"/>
      <c r="HGI14" s="83"/>
      <c r="HGJ14" s="83"/>
      <c r="HGK14" s="83"/>
      <c r="HGL14" s="83"/>
      <c r="HGM14" s="83"/>
      <c r="HGN14" s="83"/>
      <c r="HGO14" s="83"/>
      <c r="HGP14" s="83"/>
      <c r="HGQ14" s="83"/>
      <c r="HGR14" s="83"/>
      <c r="HGS14" s="83"/>
      <c r="HGT14" s="83"/>
      <c r="HGU14" s="83"/>
      <c r="HGV14" s="83"/>
      <c r="HGW14" s="83"/>
      <c r="HGX14" s="83"/>
      <c r="HGY14" s="83"/>
      <c r="HGZ14" s="83"/>
      <c r="HHA14" s="83"/>
      <c r="HHB14" s="83"/>
      <c r="HHC14" s="83"/>
      <c r="HHD14" s="83"/>
      <c r="HHE14" s="83"/>
      <c r="HHF14" s="83"/>
      <c r="HHG14" s="83"/>
      <c r="HHH14" s="83"/>
      <c r="HHI14" s="83"/>
      <c r="HHJ14" s="83"/>
      <c r="HHK14" s="83"/>
      <c r="HHL14" s="83"/>
      <c r="HHM14" s="83"/>
      <c r="HHN14" s="83"/>
      <c r="HHO14" s="83"/>
      <c r="HHP14" s="83"/>
      <c r="HHQ14" s="83"/>
      <c r="HHR14" s="83"/>
      <c r="HHS14" s="83"/>
      <c r="HHT14" s="83"/>
      <c r="HHU14" s="83"/>
      <c r="HHV14" s="83"/>
      <c r="HHW14" s="83"/>
      <c r="HHX14" s="83"/>
      <c r="HHY14" s="83"/>
      <c r="HHZ14" s="83"/>
      <c r="HIA14" s="83"/>
      <c r="HIB14" s="83"/>
      <c r="HIC14" s="83"/>
      <c r="HID14" s="83"/>
      <c r="HIE14" s="83"/>
      <c r="HIF14" s="83"/>
      <c r="HIG14" s="83"/>
      <c r="HIH14" s="83"/>
      <c r="HII14" s="83"/>
      <c r="HIJ14" s="83"/>
      <c r="HIK14" s="83"/>
      <c r="HIL14" s="83"/>
      <c r="HIM14" s="83"/>
      <c r="HIN14" s="83"/>
      <c r="HIO14" s="83"/>
      <c r="HIP14" s="83"/>
      <c r="HIQ14" s="83"/>
      <c r="HIR14" s="83"/>
      <c r="HIS14" s="83"/>
      <c r="HIT14" s="83"/>
      <c r="HIU14" s="83"/>
      <c r="HIV14" s="83"/>
      <c r="HIW14" s="83"/>
      <c r="HIX14" s="83"/>
      <c r="HIY14" s="83"/>
      <c r="HIZ14" s="83"/>
      <c r="HJA14" s="83"/>
      <c r="HJB14" s="83"/>
      <c r="HJC14" s="83"/>
      <c r="HJD14" s="83"/>
      <c r="HJE14" s="83"/>
      <c r="HJF14" s="83"/>
      <c r="HJG14" s="83"/>
      <c r="HJH14" s="83"/>
      <c r="HJI14" s="83"/>
      <c r="HJJ14" s="83"/>
      <c r="HJK14" s="83"/>
      <c r="HJL14" s="83"/>
      <c r="HJM14" s="83"/>
      <c r="HJN14" s="83"/>
      <c r="HJO14" s="83"/>
      <c r="HJP14" s="83"/>
      <c r="HJQ14" s="83"/>
      <c r="HJR14" s="83"/>
      <c r="HJS14" s="83"/>
      <c r="HJT14" s="83"/>
      <c r="HJU14" s="83"/>
      <c r="HJV14" s="83"/>
      <c r="HJW14" s="83"/>
      <c r="HJX14" s="83"/>
      <c r="HJY14" s="83"/>
      <c r="HJZ14" s="83"/>
      <c r="HKA14" s="83"/>
      <c r="HKB14" s="83"/>
      <c r="HKC14" s="83"/>
      <c r="HKD14" s="83"/>
      <c r="HKE14" s="83"/>
      <c r="HKF14" s="83"/>
      <c r="HKG14" s="83"/>
      <c r="HKH14" s="83"/>
      <c r="HKI14" s="83"/>
      <c r="HKJ14" s="83"/>
      <c r="HKK14" s="83"/>
      <c r="HKL14" s="83"/>
      <c r="HKM14" s="83"/>
      <c r="HKN14" s="83"/>
      <c r="HKO14" s="83"/>
      <c r="HKP14" s="83"/>
      <c r="HKQ14" s="83"/>
      <c r="HKR14" s="83"/>
      <c r="HKS14" s="83"/>
      <c r="HKT14" s="83"/>
      <c r="HKU14" s="83"/>
      <c r="HKV14" s="83"/>
      <c r="HKW14" s="83"/>
      <c r="HKX14" s="83"/>
      <c r="HKY14" s="83"/>
      <c r="HKZ14" s="83"/>
      <c r="HLA14" s="83"/>
      <c r="HLB14" s="83"/>
      <c r="HLC14" s="83"/>
      <c r="HLD14" s="83"/>
      <c r="HLE14" s="83"/>
      <c r="HLF14" s="83"/>
      <c r="HLG14" s="83"/>
      <c r="HLH14" s="83"/>
      <c r="HLI14" s="83"/>
      <c r="HLJ14" s="83"/>
      <c r="HLK14" s="83"/>
      <c r="HLL14" s="83"/>
      <c r="HLM14" s="83"/>
      <c r="HLN14" s="83"/>
      <c r="HLO14" s="83"/>
      <c r="HLP14" s="83"/>
      <c r="HLQ14" s="83"/>
      <c r="HLR14" s="83"/>
      <c r="HLS14" s="83"/>
      <c r="HLT14" s="83"/>
      <c r="HLU14" s="83"/>
      <c r="HLV14" s="83"/>
      <c r="HLW14" s="83"/>
      <c r="HLX14" s="83"/>
      <c r="HLY14" s="83"/>
      <c r="HLZ14" s="83"/>
      <c r="HMA14" s="83"/>
      <c r="HMB14" s="83"/>
      <c r="HMC14" s="83"/>
      <c r="HMD14" s="83"/>
      <c r="HME14" s="83"/>
      <c r="HMF14" s="83"/>
      <c r="HMG14" s="83"/>
      <c r="HMH14" s="83"/>
      <c r="HMI14" s="83"/>
      <c r="HMJ14" s="83"/>
      <c r="HMK14" s="83"/>
      <c r="HML14" s="83"/>
      <c r="HMM14" s="83"/>
      <c r="HMN14" s="83"/>
      <c r="HMO14" s="83"/>
      <c r="HMP14" s="83"/>
      <c r="HMQ14" s="83"/>
      <c r="HMR14" s="83"/>
      <c r="HMS14" s="83"/>
      <c r="HMT14" s="83"/>
      <c r="HMU14" s="83"/>
      <c r="HMV14" s="83"/>
      <c r="HMW14" s="83"/>
      <c r="HMX14" s="83"/>
      <c r="HMY14" s="83"/>
      <c r="HMZ14" s="83"/>
      <c r="HNA14" s="83"/>
      <c r="HNB14" s="83"/>
      <c r="HNC14" s="83"/>
      <c r="HND14" s="83"/>
      <c r="HNE14" s="83"/>
      <c r="HNF14" s="83"/>
      <c r="HNG14" s="83"/>
      <c r="HNH14" s="83"/>
      <c r="HNI14" s="83"/>
      <c r="HNJ14" s="83"/>
      <c r="HNK14" s="83"/>
      <c r="HNL14" s="83"/>
      <c r="HNM14" s="83"/>
      <c r="HNN14" s="83"/>
      <c r="HNO14" s="83"/>
      <c r="HNP14" s="83"/>
      <c r="HNQ14" s="83"/>
      <c r="HNR14" s="83"/>
      <c r="HNS14" s="83"/>
      <c r="HNT14" s="83"/>
      <c r="HNU14" s="83"/>
      <c r="HNV14" s="83"/>
      <c r="HNW14" s="83"/>
      <c r="HNX14" s="83"/>
      <c r="HNY14" s="83"/>
      <c r="HNZ14" s="83"/>
      <c r="HOA14" s="83"/>
      <c r="HOB14" s="83"/>
      <c r="HOC14" s="83"/>
      <c r="HOD14" s="83"/>
      <c r="HOE14" s="83"/>
      <c r="HOF14" s="83"/>
      <c r="HOG14" s="83"/>
      <c r="HOH14" s="83"/>
      <c r="HOI14" s="83"/>
      <c r="HOJ14" s="83"/>
      <c r="HOK14" s="83"/>
      <c r="HOL14" s="83"/>
      <c r="HOM14" s="83"/>
      <c r="HON14" s="83"/>
      <c r="HOO14" s="83"/>
      <c r="HOP14" s="83"/>
      <c r="HOQ14" s="83"/>
      <c r="HOR14" s="83"/>
      <c r="HOS14" s="83"/>
      <c r="HOT14" s="83"/>
      <c r="HOU14" s="83"/>
      <c r="HOV14" s="83"/>
      <c r="HOW14" s="83"/>
      <c r="HOX14" s="83"/>
      <c r="HOY14" s="83"/>
      <c r="HOZ14" s="83"/>
      <c r="HPA14" s="83"/>
      <c r="HPB14" s="83"/>
      <c r="HPC14" s="83"/>
      <c r="HPD14" s="83"/>
      <c r="HPE14" s="83"/>
      <c r="HPF14" s="83"/>
      <c r="HPG14" s="83"/>
      <c r="HPH14" s="83"/>
      <c r="HPI14" s="83"/>
      <c r="HPJ14" s="83"/>
      <c r="HPK14" s="83"/>
      <c r="HPL14" s="83"/>
      <c r="HPM14" s="83"/>
      <c r="HPN14" s="83"/>
      <c r="HPO14" s="83"/>
      <c r="HPP14" s="83"/>
      <c r="HPQ14" s="83"/>
      <c r="HPR14" s="83"/>
      <c r="HPS14" s="83"/>
      <c r="HPT14" s="83"/>
      <c r="HPU14" s="83"/>
      <c r="HPV14" s="83"/>
      <c r="HPW14" s="83"/>
      <c r="HPX14" s="83"/>
      <c r="HPY14" s="83"/>
      <c r="HPZ14" s="83"/>
      <c r="HQA14" s="83"/>
      <c r="HQB14" s="83"/>
      <c r="HQC14" s="83"/>
      <c r="HQD14" s="83"/>
      <c r="HQE14" s="83"/>
      <c r="HQF14" s="83"/>
      <c r="HQG14" s="83"/>
      <c r="HQH14" s="83"/>
      <c r="HQI14" s="83"/>
      <c r="HQJ14" s="83"/>
      <c r="HQK14" s="83"/>
      <c r="HQL14" s="83"/>
      <c r="HQM14" s="83"/>
      <c r="HQN14" s="83"/>
      <c r="HQO14" s="83"/>
      <c r="HQP14" s="83"/>
      <c r="HQQ14" s="83"/>
      <c r="HQR14" s="83"/>
      <c r="HQS14" s="83"/>
      <c r="HQT14" s="83"/>
      <c r="HQU14" s="83"/>
      <c r="HQV14" s="83"/>
      <c r="HQW14" s="83"/>
      <c r="HQX14" s="83"/>
      <c r="HQY14" s="83"/>
      <c r="HQZ14" s="83"/>
      <c r="HRA14" s="83"/>
      <c r="HRB14" s="83"/>
      <c r="HRC14" s="83"/>
      <c r="HRD14" s="83"/>
      <c r="HRE14" s="83"/>
      <c r="HRF14" s="83"/>
      <c r="HRG14" s="83"/>
      <c r="HRH14" s="83"/>
      <c r="HRI14" s="83"/>
      <c r="HRJ14" s="83"/>
      <c r="HRK14" s="83"/>
      <c r="HRL14" s="83"/>
      <c r="HRM14" s="83"/>
      <c r="HRN14" s="83"/>
      <c r="HRO14" s="83"/>
      <c r="HRP14" s="83"/>
      <c r="HRQ14" s="83"/>
      <c r="HRR14" s="83"/>
      <c r="HRS14" s="83"/>
      <c r="HRT14" s="83"/>
      <c r="HRU14" s="83"/>
      <c r="HRV14" s="83"/>
      <c r="HRW14" s="83"/>
      <c r="HRX14" s="83"/>
      <c r="HRY14" s="83"/>
      <c r="HRZ14" s="83"/>
      <c r="HSA14" s="83"/>
      <c r="HSB14" s="83"/>
      <c r="HSC14" s="83"/>
      <c r="HSD14" s="83"/>
      <c r="HSE14" s="83"/>
      <c r="HSF14" s="83"/>
      <c r="HSG14" s="83"/>
      <c r="HSH14" s="83"/>
      <c r="HSI14" s="83"/>
      <c r="HSJ14" s="83"/>
      <c r="HSK14" s="83"/>
      <c r="HSL14" s="83"/>
      <c r="HSM14" s="83"/>
      <c r="HSN14" s="83"/>
      <c r="HSO14" s="83"/>
      <c r="HSP14" s="83"/>
      <c r="HSQ14" s="83"/>
      <c r="HSR14" s="83"/>
      <c r="HSS14" s="83"/>
      <c r="HST14" s="83"/>
      <c r="HSU14" s="83"/>
      <c r="HSV14" s="83"/>
      <c r="HSW14" s="83"/>
      <c r="HSX14" s="83"/>
      <c r="HSY14" s="83"/>
      <c r="HSZ14" s="83"/>
      <c r="HTA14" s="83"/>
      <c r="HTB14" s="83"/>
      <c r="HTC14" s="83"/>
      <c r="HTD14" s="83"/>
      <c r="HTE14" s="83"/>
      <c r="HTF14" s="83"/>
      <c r="HTG14" s="83"/>
      <c r="HTH14" s="83"/>
      <c r="HTI14" s="83"/>
      <c r="HTJ14" s="83"/>
      <c r="HTK14" s="83"/>
      <c r="HTL14" s="83"/>
      <c r="HTM14" s="83"/>
      <c r="HTN14" s="83"/>
      <c r="HTO14" s="83"/>
      <c r="HTP14" s="83"/>
      <c r="HTQ14" s="83"/>
      <c r="HTR14" s="83"/>
      <c r="HTS14" s="83"/>
      <c r="HTT14" s="83"/>
      <c r="HTU14" s="83"/>
      <c r="HTV14" s="83"/>
      <c r="HTW14" s="83"/>
      <c r="HTX14" s="83"/>
      <c r="HTY14" s="83"/>
      <c r="HTZ14" s="83"/>
      <c r="HUA14" s="83"/>
      <c r="HUB14" s="83"/>
      <c r="HUC14" s="83"/>
      <c r="HUD14" s="83"/>
      <c r="HUE14" s="83"/>
      <c r="HUF14" s="83"/>
      <c r="HUG14" s="83"/>
      <c r="HUH14" s="83"/>
      <c r="HUI14" s="83"/>
      <c r="HUJ14" s="83"/>
      <c r="HUK14" s="83"/>
      <c r="HUL14" s="83"/>
      <c r="HUM14" s="83"/>
      <c r="HUN14" s="83"/>
      <c r="HUO14" s="83"/>
      <c r="HUP14" s="83"/>
      <c r="HUQ14" s="83"/>
      <c r="HUR14" s="83"/>
      <c r="HUS14" s="83"/>
      <c r="HUT14" s="83"/>
      <c r="HUU14" s="83"/>
      <c r="HUV14" s="83"/>
      <c r="HUW14" s="83"/>
      <c r="HUX14" s="83"/>
      <c r="HUY14" s="83"/>
      <c r="HUZ14" s="83"/>
      <c r="HVA14" s="83"/>
      <c r="HVB14" s="83"/>
      <c r="HVC14" s="83"/>
      <c r="HVD14" s="83"/>
      <c r="HVE14" s="83"/>
      <c r="HVF14" s="83"/>
      <c r="HVG14" s="83"/>
      <c r="HVH14" s="83"/>
      <c r="HVI14" s="83"/>
      <c r="HVJ14" s="83"/>
      <c r="HVK14" s="83"/>
      <c r="HVL14" s="83"/>
      <c r="HVM14" s="83"/>
      <c r="HVN14" s="83"/>
      <c r="HVO14" s="83"/>
      <c r="HVP14" s="83"/>
      <c r="HVQ14" s="83"/>
      <c r="HVR14" s="83"/>
      <c r="HVS14" s="83"/>
      <c r="HVT14" s="83"/>
      <c r="HVU14" s="83"/>
      <c r="HVV14" s="83"/>
      <c r="HVW14" s="83"/>
      <c r="HVX14" s="83"/>
      <c r="HVY14" s="83"/>
      <c r="HVZ14" s="83"/>
      <c r="HWA14" s="83"/>
      <c r="HWB14" s="83"/>
      <c r="HWC14" s="83"/>
      <c r="HWD14" s="83"/>
      <c r="HWE14" s="83"/>
      <c r="HWF14" s="83"/>
      <c r="HWG14" s="83"/>
      <c r="HWH14" s="83"/>
      <c r="HWI14" s="83"/>
      <c r="HWJ14" s="83"/>
      <c r="HWK14" s="83"/>
      <c r="HWL14" s="83"/>
      <c r="HWM14" s="83"/>
      <c r="HWN14" s="83"/>
      <c r="HWO14" s="83"/>
      <c r="HWP14" s="83"/>
      <c r="HWQ14" s="83"/>
      <c r="HWR14" s="83"/>
      <c r="HWS14" s="83"/>
      <c r="HWT14" s="83"/>
      <c r="HWU14" s="83"/>
      <c r="HWV14" s="83"/>
      <c r="HWW14" s="83"/>
      <c r="HWX14" s="83"/>
      <c r="HWY14" s="83"/>
      <c r="HWZ14" s="83"/>
      <c r="HXA14" s="83"/>
      <c r="HXB14" s="83"/>
      <c r="HXC14" s="83"/>
      <c r="HXD14" s="83"/>
      <c r="HXE14" s="83"/>
      <c r="HXF14" s="83"/>
      <c r="HXG14" s="83"/>
      <c r="HXH14" s="83"/>
      <c r="HXI14" s="83"/>
      <c r="HXJ14" s="83"/>
      <c r="HXK14" s="83"/>
      <c r="HXL14" s="83"/>
      <c r="HXM14" s="83"/>
      <c r="HXN14" s="83"/>
      <c r="HXO14" s="83"/>
      <c r="HXP14" s="83"/>
      <c r="HXQ14" s="83"/>
      <c r="HXR14" s="83"/>
      <c r="HXS14" s="83"/>
      <c r="HXT14" s="83"/>
      <c r="HXU14" s="83"/>
      <c r="HXV14" s="83"/>
      <c r="HXW14" s="83"/>
      <c r="HXX14" s="83"/>
      <c r="HXY14" s="83"/>
      <c r="HXZ14" s="83"/>
      <c r="HYA14" s="83"/>
      <c r="HYB14" s="83"/>
      <c r="HYC14" s="83"/>
      <c r="HYD14" s="83"/>
      <c r="HYE14" s="83"/>
      <c r="HYF14" s="83"/>
      <c r="HYG14" s="83"/>
      <c r="HYH14" s="83"/>
      <c r="HYI14" s="83"/>
      <c r="HYJ14" s="83"/>
      <c r="HYK14" s="83"/>
      <c r="HYL14" s="83"/>
      <c r="HYM14" s="83"/>
      <c r="HYN14" s="83"/>
      <c r="HYO14" s="83"/>
      <c r="HYP14" s="83"/>
      <c r="HYQ14" s="83"/>
      <c r="HYR14" s="83"/>
      <c r="HYS14" s="83"/>
      <c r="HYT14" s="83"/>
      <c r="HYU14" s="83"/>
      <c r="HYV14" s="83"/>
      <c r="HYW14" s="83"/>
      <c r="HYX14" s="83"/>
      <c r="HYY14" s="83"/>
      <c r="HYZ14" s="83"/>
      <c r="HZA14" s="83"/>
      <c r="HZB14" s="83"/>
      <c r="HZC14" s="83"/>
      <c r="HZD14" s="83"/>
      <c r="HZE14" s="83"/>
      <c r="HZF14" s="83"/>
      <c r="HZG14" s="83"/>
      <c r="HZH14" s="83"/>
      <c r="HZI14" s="83"/>
      <c r="HZJ14" s="83"/>
      <c r="HZK14" s="83"/>
      <c r="HZL14" s="83"/>
      <c r="HZM14" s="83"/>
      <c r="HZN14" s="83"/>
      <c r="HZO14" s="83"/>
      <c r="HZP14" s="83"/>
      <c r="HZQ14" s="83"/>
      <c r="HZR14" s="83"/>
      <c r="HZS14" s="83"/>
      <c r="HZT14" s="83"/>
      <c r="HZU14" s="83"/>
      <c r="HZV14" s="83"/>
      <c r="HZW14" s="83"/>
      <c r="HZX14" s="83"/>
      <c r="HZY14" s="83"/>
      <c r="HZZ14" s="83"/>
      <c r="IAA14" s="83"/>
      <c r="IAB14" s="83"/>
      <c r="IAC14" s="83"/>
      <c r="IAD14" s="83"/>
      <c r="IAE14" s="83"/>
      <c r="IAF14" s="83"/>
      <c r="IAG14" s="83"/>
      <c r="IAH14" s="83"/>
      <c r="IAI14" s="83"/>
      <c r="IAJ14" s="83"/>
      <c r="IAK14" s="83"/>
      <c r="IAL14" s="83"/>
      <c r="IAM14" s="83"/>
      <c r="IAN14" s="83"/>
      <c r="IAO14" s="83"/>
      <c r="IAP14" s="83"/>
      <c r="IAQ14" s="83"/>
      <c r="IAR14" s="83"/>
      <c r="IAS14" s="83"/>
      <c r="IAT14" s="83"/>
      <c r="IAU14" s="83"/>
      <c r="IAV14" s="83"/>
      <c r="IAW14" s="83"/>
      <c r="IAX14" s="83"/>
      <c r="IAY14" s="83"/>
      <c r="IAZ14" s="83"/>
      <c r="IBA14" s="83"/>
      <c r="IBB14" s="83"/>
      <c r="IBC14" s="83"/>
      <c r="IBD14" s="83"/>
      <c r="IBE14" s="83"/>
      <c r="IBF14" s="83"/>
      <c r="IBG14" s="83"/>
      <c r="IBH14" s="83"/>
      <c r="IBI14" s="83"/>
      <c r="IBJ14" s="83"/>
      <c r="IBK14" s="83"/>
      <c r="IBL14" s="83"/>
      <c r="IBM14" s="83"/>
      <c r="IBN14" s="83"/>
      <c r="IBO14" s="83"/>
      <c r="IBP14" s="83"/>
      <c r="IBQ14" s="83"/>
      <c r="IBR14" s="83"/>
      <c r="IBS14" s="83"/>
      <c r="IBT14" s="83"/>
      <c r="IBU14" s="83"/>
      <c r="IBV14" s="83"/>
      <c r="IBW14" s="83"/>
      <c r="IBX14" s="83"/>
      <c r="IBY14" s="83"/>
      <c r="IBZ14" s="83"/>
      <c r="ICA14" s="83"/>
      <c r="ICB14" s="83"/>
      <c r="ICC14" s="83"/>
      <c r="ICD14" s="83"/>
      <c r="ICE14" s="83"/>
      <c r="ICF14" s="83"/>
      <c r="ICG14" s="83"/>
      <c r="ICH14" s="83"/>
      <c r="ICI14" s="83"/>
      <c r="ICJ14" s="83"/>
      <c r="ICK14" s="83"/>
      <c r="ICL14" s="83"/>
      <c r="ICM14" s="83"/>
      <c r="ICN14" s="83"/>
      <c r="ICO14" s="83"/>
      <c r="ICP14" s="83"/>
      <c r="ICQ14" s="83"/>
      <c r="ICR14" s="83"/>
      <c r="ICS14" s="83"/>
      <c r="ICT14" s="83"/>
      <c r="ICU14" s="83"/>
      <c r="ICV14" s="83"/>
      <c r="ICW14" s="83"/>
      <c r="ICX14" s="83"/>
      <c r="ICY14" s="83"/>
      <c r="ICZ14" s="83"/>
      <c r="IDA14" s="83"/>
      <c r="IDB14" s="83"/>
      <c r="IDC14" s="83"/>
      <c r="IDD14" s="83"/>
      <c r="IDE14" s="83"/>
      <c r="IDF14" s="83"/>
      <c r="IDG14" s="83"/>
      <c r="IDH14" s="83"/>
      <c r="IDI14" s="83"/>
      <c r="IDJ14" s="83"/>
      <c r="IDK14" s="83"/>
      <c r="IDL14" s="83"/>
      <c r="IDM14" s="83"/>
      <c r="IDN14" s="83"/>
      <c r="IDO14" s="83"/>
      <c r="IDP14" s="83"/>
      <c r="IDQ14" s="83"/>
      <c r="IDR14" s="83"/>
      <c r="IDS14" s="83"/>
      <c r="IDT14" s="83"/>
      <c r="IDU14" s="83"/>
      <c r="IDV14" s="83"/>
      <c r="IDW14" s="83"/>
      <c r="IDX14" s="83"/>
      <c r="IDY14" s="83"/>
      <c r="IDZ14" s="83"/>
      <c r="IEA14" s="83"/>
      <c r="IEB14" s="83"/>
      <c r="IEC14" s="83"/>
      <c r="IED14" s="83"/>
      <c r="IEE14" s="83"/>
      <c r="IEF14" s="83"/>
      <c r="IEG14" s="83"/>
      <c r="IEH14" s="83"/>
      <c r="IEI14" s="83"/>
      <c r="IEJ14" s="83"/>
      <c r="IEK14" s="83"/>
      <c r="IEL14" s="83"/>
      <c r="IEM14" s="83"/>
      <c r="IEN14" s="83"/>
      <c r="IEO14" s="83"/>
      <c r="IEP14" s="83"/>
      <c r="IEQ14" s="83"/>
      <c r="IER14" s="83"/>
      <c r="IES14" s="83"/>
      <c r="IET14" s="83"/>
      <c r="IEU14" s="83"/>
      <c r="IEV14" s="83"/>
      <c r="IEW14" s="83"/>
      <c r="IEX14" s="83"/>
      <c r="IEY14" s="83"/>
      <c r="IEZ14" s="83"/>
      <c r="IFA14" s="83"/>
      <c r="IFB14" s="83"/>
      <c r="IFC14" s="83"/>
      <c r="IFD14" s="83"/>
      <c r="IFE14" s="83"/>
      <c r="IFF14" s="83"/>
      <c r="IFG14" s="83"/>
      <c r="IFH14" s="83"/>
      <c r="IFI14" s="83"/>
      <c r="IFJ14" s="83"/>
      <c r="IFK14" s="83"/>
      <c r="IFL14" s="83"/>
      <c r="IFM14" s="83"/>
      <c r="IFN14" s="83"/>
      <c r="IFO14" s="83"/>
      <c r="IFP14" s="83"/>
      <c r="IFQ14" s="83"/>
      <c r="IFR14" s="83"/>
      <c r="IFS14" s="83"/>
      <c r="IFT14" s="83"/>
      <c r="IFU14" s="83"/>
      <c r="IFV14" s="83"/>
      <c r="IFW14" s="83"/>
      <c r="IFX14" s="83"/>
      <c r="IFY14" s="83"/>
      <c r="IFZ14" s="83"/>
      <c r="IGA14" s="83"/>
      <c r="IGB14" s="83"/>
      <c r="IGC14" s="83"/>
      <c r="IGD14" s="83"/>
      <c r="IGE14" s="83"/>
      <c r="IGF14" s="83"/>
      <c r="IGG14" s="83"/>
      <c r="IGH14" s="83"/>
      <c r="IGI14" s="83"/>
      <c r="IGJ14" s="83"/>
      <c r="IGK14" s="83"/>
      <c r="IGL14" s="83"/>
      <c r="IGM14" s="83"/>
      <c r="IGN14" s="83"/>
      <c r="IGO14" s="83"/>
      <c r="IGP14" s="83"/>
      <c r="IGQ14" s="83"/>
      <c r="IGR14" s="83"/>
      <c r="IGS14" s="83"/>
      <c r="IGT14" s="83"/>
      <c r="IGU14" s="83"/>
      <c r="IGV14" s="83"/>
      <c r="IGW14" s="83"/>
      <c r="IGX14" s="83"/>
      <c r="IGY14" s="83"/>
      <c r="IGZ14" s="83"/>
      <c r="IHA14" s="83"/>
      <c r="IHB14" s="83"/>
      <c r="IHC14" s="83"/>
      <c r="IHD14" s="83"/>
      <c r="IHE14" s="83"/>
      <c r="IHF14" s="83"/>
      <c r="IHG14" s="83"/>
      <c r="IHH14" s="83"/>
      <c r="IHI14" s="83"/>
      <c r="IHJ14" s="83"/>
      <c r="IHK14" s="83"/>
      <c r="IHL14" s="83"/>
      <c r="IHM14" s="83"/>
      <c r="IHN14" s="83"/>
      <c r="IHO14" s="83"/>
      <c r="IHP14" s="83"/>
      <c r="IHQ14" s="83"/>
      <c r="IHR14" s="83"/>
      <c r="IHS14" s="83"/>
      <c r="IHT14" s="83"/>
      <c r="IHU14" s="83"/>
      <c r="IHV14" s="83"/>
      <c r="IHW14" s="83"/>
      <c r="IHX14" s="83"/>
      <c r="IHY14" s="83"/>
      <c r="IHZ14" s="83"/>
      <c r="IIA14" s="83"/>
      <c r="IIB14" s="83"/>
      <c r="IIC14" s="83"/>
      <c r="IID14" s="83"/>
      <c r="IIE14" s="83"/>
      <c r="IIF14" s="83"/>
      <c r="IIG14" s="83"/>
      <c r="IIH14" s="83"/>
      <c r="III14" s="83"/>
      <c r="IIJ14" s="83"/>
      <c r="IIK14" s="83"/>
      <c r="IIL14" s="83"/>
      <c r="IIM14" s="83"/>
      <c r="IIN14" s="83"/>
      <c r="IIO14" s="83"/>
      <c r="IIP14" s="83"/>
      <c r="IIQ14" s="83"/>
      <c r="IIR14" s="83"/>
      <c r="IIS14" s="83"/>
      <c r="IIT14" s="83"/>
      <c r="IIU14" s="83"/>
      <c r="IIV14" s="83"/>
      <c r="IIW14" s="83"/>
      <c r="IIX14" s="83"/>
      <c r="IIY14" s="83"/>
      <c r="IIZ14" s="83"/>
      <c r="IJA14" s="83"/>
      <c r="IJB14" s="83"/>
      <c r="IJC14" s="83"/>
      <c r="IJD14" s="83"/>
      <c r="IJE14" s="83"/>
      <c r="IJF14" s="83"/>
      <c r="IJG14" s="83"/>
      <c r="IJH14" s="83"/>
      <c r="IJI14" s="83"/>
      <c r="IJJ14" s="83"/>
      <c r="IJK14" s="83"/>
      <c r="IJL14" s="83"/>
      <c r="IJM14" s="83"/>
      <c r="IJN14" s="83"/>
      <c r="IJO14" s="83"/>
      <c r="IJP14" s="83"/>
      <c r="IJQ14" s="83"/>
      <c r="IJR14" s="83"/>
      <c r="IJS14" s="83"/>
      <c r="IJT14" s="83"/>
      <c r="IJU14" s="83"/>
      <c r="IJV14" s="83"/>
      <c r="IJW14" s="83"/>
      <c r="IJX14" s="83"/>
      <c r="IJY14" s="83"/>
      <c r="IJZ14" s="83"/>
      <c r="IKA14" s="83"/>
      <c r="IKB14" s="83"/>
      <c r="IKC14" s="83"/>
      <c r="IKD14" s="83"/>
      <c r="IKE14" s="83"/>
      <c r="IKF14" s="83"/>
      <c r="IKG14" s="83"/>
      <c r="IKH14" s="83"/>
      <c r="IKI14" s="83"/>
      <c r="IKJ14" s="83"/>
      <c r="IKK14" s="83"/>
      <c r="IKL14" s="83"/>
      <c r="IKM14" s="83"/>
      <c r="IKN14" s="83"/>
      <c r="IKO14" s="83"/>
      <c r="IKP14" s="83"/>
      <c r="IKQ14" s="83"/>
      <c r="IKR14" s="83"/>
      <c r="IKS14" s="83"/>
      <c r="IKT14" s="83"/>
      <c r="IKU14" s="83"/>
      <c r="IKV14" s="83"/>
      <c r="IKW14" s="83"/>
      <c r="IKX14" s="83"/>
      <c r="IKY14" s="83"/>
      <c r="IKZ14" s="83"/>
      <c r="ILA14" s="83"/>
      <c r="ILB14" s="83"/>
      <c r="ILC14" s="83"/>
      <c r="ILD14" s="83"/>
      <c r="ILE14" s="83"/>
      <c r="ILF14" s="83"/>
      <c r="ILG14" s="83"/>
      <c r="ILH14" s="83"/>
      <c r="ILI14" s="83"/>
      <c r="ILJ14" s="83"/>
      <c r="ILK14" s="83"/>
      <c r="ILL14" s="83"/>
      <c r="ILM14" s="83"/>
      <c r="ILN14" s="83"/>
      <c r="ILO14" s="83"/>
      <c r="ILP14" s="83"/>
      <c r="ILQ14" s="83"/>
      <c r="ILR14" s="83"/>
      <c r="ILS14" s="83"/>
      <c r="ILT14" s="83"/>
      <c r="ILU14" s="83"/>
      <c r="ILV14" s="83"/>
      <c r="ILW14" s="83"/>
      <c r="ILX14" s="83"/>
      <c r="ILY14" s="83"/>
      <c r="ILZ14" s="83"/>
      <c r="IMA14" s="83"/>
      <c r="IMB14" s="83"/>
      <c r="IMC14" s="83"/>
      <c r="IMD14" s="83"/>
      <c r="IME14" s="83"/>
      <c r="IMF14" s="83"/>
      <c r="IMG14" s="83"/>
      <c r="IMH14" s="83"/>
      <c r="IMI14" s="83"/>
      <c r="IMJ14" s="83"/>
      <c r="IMK14" s="83"/>
      <c r="IML14" s="83"/>
      <c r="IMM14" s="83"/>
      <c r="IMN14" s="83"/>
      <c r="IMO14" s="83"/>
      <c r="IMP14" s="83"/>
      <c r="IMQ14" s="83"/>
      <c r="IMR14" s="83"/>
      <c r="IMS14" s="83"/>
      <c r="IMT14" s="83"/>
      <c r="IMU14" s="83"/>
      <c r="IMV14" s="83"/>
      <c r="IMW14" s="83"/>
      <c r="IMX14" s="83"/>
      <c r="IMY14" s="83"/>
      <c r="IMZ14" s="83"/>
      <c r="INA14" s="83"/>
      <c r="INB14" s="83"/>
      <c r="INC14" s="83"/>
      <c r="IND14" s="83"/>
      <c r="INE14" s="83"/>
      <c r="INF14" s="83"/>
      <c r="ING14" s="83"/>
      <c r="INH14" s="83"/>
      <c r="INI14" s="83"/>
      <c r="INJ14" s="83"/>
      <c r="INK14" s="83"/>
      <c r="INL14" s="83"/>
      <c r="INM14" s="83"/>
      <c r="INN14" s="83"/>
      <c r="INO14" s="83"/>
      <c r="INP14" s="83"/>
      <c r="INQ14" s="83"/>
      <c r="INR14" s="83"/>
      <c r="INS14" s="83"/>
      <c r="INT14" s="83"/>
      <c r="INU14" s="83"/>
      <c r="INV14" s="83"/>
      <c r="INW14" s="83"/>
      <c r="INX14" s="83"/>
      <c r="INY14" s="83"/>
      <c r="INZ14" s="83"/>
      <c r="IOA14" s="83"/>
      <c r="IOB14" s="83"/>
      <c r="IOC14" s="83"/>
      <c r="IOD14" s="83"/>
      <c r="IOE14" s="83"/>
      <c r="IOF14" s="83"/>
      <c r="IOG14" s="83"/>
      <c r="IOH14" s="83"/>
      <c r="IOI14" s="83"/>
      <c r="IOJ14" s="83"/>
      <c r="IOK14" s="83"/>
      <c r="IOL14" s="83"/>
      <c r="IOM14" s="83"/>
      <c r="ION14" s="83"/>
      <c r="IOO14" s="83"/>
      <c r="IOP14" s="83"/>
      <c r="IOQ14" s="83"/>
      <c r="IOR14" s="83"/>
      <c r="IOS14" s="83"/>
      <c r="IOT14" s="83"/>
      <c r="IOU14" s="83"/>
      <c r="IOV14" s="83"/>
      <c r="IOW14" s="83"/>
      <c r="IOX14" s="83"/>
      <c r="IOY14" s="83"/>
      <c r="IOZ14" s="83"/>
      <c r="IPA14" s="83"/>
      <c r="IPB14" s="83"/>
      <c r="IPC14" s="83"/>
      <c r="IPD14" s="83"/>
      <c r="IPE14" s="83"/>
      <c r="IPF14" s="83"/>
      <c r="IPG14" s="83"/>
      <c r="IPH14" s="83"/>
      <c r="IPI14" s="83"/>
      <c r="IPJ14" s="83"/>
      <c r="IPK14" s="83"/>
      <c r="IPL14" s="83"/>
      <c r="IPM14" s="83"/>
      <c r="IPN14" s="83"/>
      <c r="IPO14" s="83"/>
      <c r="IPP14" s="83"/>
      <c r="IPQ14" s="83"/>
      <c r="IPR14" s="83"/>
      <c r="IPS14" s="83"/>
      <c r="IPT14" s="83"/>
      <c r="IPU14" s="83"/>
      <c r="IPV14" s="83"/>
      <c r="IPW14" s="83"/>
      <c r="IPX14" s="83"/>
      <c r="IPY14" s="83"/>
      <c r="IPZ14" s="83"/>
      <c r="IQA14" s="83"/>
      <c r="IQB14" s="83"/>
      <c r="IQC14" s="83"/>
      <c r="IQD14" s="83"/>
      <c r="IQE14" s="83"/>
      <c r="IQF14" s="83"/>
      <c r="IQG14" s="83"/>
      <c r="IQH14" s="83"/>
      <c r="IQI14" s="83"/>
      <c r="IQJ14" s="83"/>
      <c r="IQK14" s="83"/>
      <c r="IQL14" s="83"/>
      <c r="IQM14" s="83"/>
      <c r="IQN14" s="83"/>
      <c r="IQO14" s="83"/>
      <c r="IQP14" s="83"/>
      <c r="IQQ14" s="83"/>
      <c r="IQR14" s="83"/>
      <c r="IQS14" s="83"/>
      <c r="IQT14" s="83"/>
      <c r="IQU14" s="83"/>
      <c r="IQV14" s="83"/>
      <c r="IQW14" s="83"/>
      <c r="IQX14" s="83"/>
      <c r="IQY14" s="83"/>
      <c r="IQZ14" s="83"/>
      <c r="IRA14" s="83"/>
      <c r="IRB14" s="83"/>
      <c r="IRC14" s="83"/>
      <c r="IRD14" s="83"/>
      <c r="IRE14" s="83"/>
      <c r="IRF14" s="83"/>
      <c r="IRG14" s="83"/>
      <c r="IRH14" s="83"/>
      <c r="IRI14" s="83"/>
      <c r="IRJ14" s="83"/>
      <c r="IRK14" s="83"/>
      <c r="IRL14" s="83"/>
      <c r="IRM14" s="83"/>
      <c r="IRN14" s="83"/>
      <c r="IRO14" s="83"/>
      <c r="IRP14" s="83"/>
      <c r="IRQ14" s="83"/>
      <c r="IRR14" s="83"/>
      <c r="IRS14" s="83"/>
      <c r="IRT14" s="83"/>
      <c r="IRU14" s="83"/>
      <c r="IRV14" s="83"/>
      <c r="IRW14" s="83"/>
      <c r="IRX14" s="83"/>
      <c r="IRY14" s="83"/>
      <c r="IRZ14" s="83"/>
      <c r="ISA14" s="83"/>
      <c r="ISB14" s="83"/>
      <c r="ISC14" s="83"/>
      <c r="ISD14" s="83"/>
      <c r="ISE14" s="83"/>
      <c r="ISF14" s="83"/>
      <c r="ISG14" s="83"/>
      <c r="ISH14" s="83"/>
      <c r="ISI14" s="83"/>
      <c r="ISJ14" s="83"/>
      <c r="ISK14" s="83"/>
      <c r="ISL14" s="83"/>
      <c r="ISM14" s="83"/>
      <c r="ISN14" s="83"/>
      <c r="ISO14" s="83"/>
      <c r="ISP14" s="83"/>
      <c r="ISQ14" s="83"/>
      <c r="ISR14" s="83"/>
      <c r="ISS14" s="83"/>
      <c r="IST14" s="83"/>
      <c r="ISU14" s="83"/>
      <c r="ISV14" s="83"/>
      <c r="ISW14" s="83"/>
      <c r="ISX14" s="83"/>
      <c r="ISY14" s="83"/>
      <c r="ISZ14" s="83"/>
      <c r="ITA14" s="83"/>
      <c r="ITB14" s="83"/>
      <c r="ITC14" s="83"/>
      <c r="ITD14" s="83"/>
      <c r="ITE14" s="83"/>
      <c r="ITF14" s="83"/>
      <c r="ITG14" s="83"/>
      <c r="ITH14" s="83"/>
      <c r="ITI14" s="83"/>
      <c r="ITJ14" s="83"/>
      <c r="ITK14" s="83"/>
      <c r="ITL14" s="83"/>
      <c r="ITM14" s="83"/>
      <c r="ITN14" s="83"/>
      <c r="ITO14" s="83"/>
      <c r="ITP14" s="83"/>
      <c r="ITQ14" s="83"/>
      <c r="ITR14" s="83"/>
      <c r="ITS14" s="83"/>
      <c r="ITT14" s="83"/>
      <c r="ITU14" s="83"/>
      <c r="ITV14" s="83"/>
      <c r="ITW14" s="83"/>
      <c r="ITX14" s="83"/>
      <c r="ITY14" s="83"/>
      <c r="ITZ14" s="83"/>
      <c r="IUA14" s="83"/>
      <c r="IUB14" s="83"/>
      <c r="IUC14" s="83"/>
      <c r="IUD14" s="83"/>
      <c r="IUE14" s="83"/>
      <c r="IUF14" s="83"/>
      <c r="IUG14" s="83"/>
      <c r="IUH14" s="83"/>
      <c r="IUI14" s="83"/>
      <c r="IUJ14" s="83"/>
      <c r="IUK14" s="83"/>
      <c r="IUL14" s="83"/>
      <c r="IUM14" s="83"/>
      <c r="IUN14" s="83"/>
      <c r="IUO14" s="83"/>
      <c r="IUP14" s="83"/>
      <c r="IUQ14" s="83"/>
      <c r="IUR14" s="83"/>
      <c r="IUS14" s="83"/>
      <c r="IUT14" s="83"/>
      <c r="IUU14" s="83"/>
      <c r="IUV14" s="83"/>
      <c r="IUW14" s="83"/>
      <c r="IUX14" s="83"/>
      <c r="IUY14" s="83"/>
      <c r="IUZ14" s="83"/>
      <c r="IVA14" s="83"/>
      <c r="IVB14" s="83"/>
      <c r="IVC14" s="83"/>
      <c r="IVD14" s="83"/>
      <c r="IVE14" s="83"/>
      <c r="IVF14" s="83"/>
      <c r="IVG14" s="83"/>
      <c r="IVH14" s="83"/>
      <c r="IVI14" s="83"/>
      <c r="IVJ14" s="83"/>
      <c r="IVK14" s="83"/>
      <c r="IVL14" s="83"/>
      <c r="IVM14" s="83"/>
      <c r="IVN14" s="83"/>
      <c r="IVO14" s="83"/>
      <c r="IVP14" s="83"/>
      <c r="IVQ14" s="83"/>
      <c r="IVR14" s="83"/>
      <c r="IVS14" s="83"/>
      <c r="IVT14" s="83"/>
      <c r="IVU14" s="83"/>
      <c r="IVV14" s="83"/>
      <c r="IVW14" s="83"/>
      <c r="IVX14" s="83"/>
      <c r="IVY14" s="83"/>
      <c r="IVZ14" s="83"/>
      <c r="IWA14" s="83"/>
      <c r="IWB14" s="83"/>
      <c r="IWC14" s="83"/>
      <c r="IWD14" s="83"/>
      <c r="IWE14" s="83"/>
      <c r="IWF14" s="83"/>
      <c r="IWG14" s="83"/>
      <c r="IWH14" s="83"/>
      <c r="IWI14" s="83"/>
      <c r="IWJ14" s="83"/>
      <c r="IWK14" s="83"/>
      <c r="IWL14" s="83"/>
      <c r="IWM14" s="83"/>
      <c r="IWN14" s="83"/>
      <c r="IWO14" s="83"/>
      <c r="IWP14" s="83"/>
      <c r="IWQ14" s="83"/>
      <c r="IWR14" s="83"/>
      <c r="IWS14" s="83"/>
      <c r="IWT14" s="83"/>
      <c r="IWU14" s="83"/>
      <c r="IWV14" s="83"/>
      <c r="IWW14" s="83"/>
      <c r="IWX14" s="83"/>
      <c r="IWY14" s="83"/>
      <c r="IWZ14" s="83"/>
      <c r="IXA14" s="83"/>
      <c r="IXB14" s="83"/>
      <c r="IXC14" s="83"/>
      <c r="IXD14" s="83"/>
      <c r="IXE14" s="83"/>
      <c r="IXF14" s="83"/>
      <c r="IXG14" s="83"/>
      <c r="IXH14" s="83"/>
      <c r="IXI14" s="83"/>
      <c r="IXJ14" s="83"/>
      <c r="IXK14" s="83"/>
      <c r="IXL14" s="83"/>
      <c r="IXM14" s="83"/>
      <c r="IXN14" s="83"/>
      <c r="IXO14" s="83"/>
      <c r="IXP14" s="83"/>
      <c r="IXQ14" s="83"/>
      <c r="IXR14" s="83"/>
      <c r="IXS14" s="83"/>
      <c r="IXT14" s="83"/>
      <c r="IXU14" s="83"/>
      <c r="IXV14" s="83"/>
      <c r="IXW14" s="83"/>
      <c r="IXX14" s="83"/>
      <c r="IXY14" s="83"/>
      <c r="IXZ14" s="83"/>
      <c r="IYA14" s="83"/>
      <c r="IYB14" s="83"/>
      <c r="IYC14" s="83"/>
      <c r="IYD14" s="83"/>
      <c r="IYE14" s="83"/>
      <c r="IYF14" s="83"/>
      <c r="IYG14" s="83"/>
      <c r="IYH14" s="83"/>
      <c r="IYI14" s="83"/>
      <c r="IYJ14" s="83"/>
      <c r="IYK14" s="83"/>
      <c r="IYL14" s="83"/>
      <c r="IYM14" s="83"/>
      <c r="IYN14" s="83"/>
      <c r="IYO14" s="83"/>
      <c r="IYP14" s="83"/>
      <c r="IYQ14" s="83"/>
      <c r="IYR14" s="83"/>
      <c r="IYS14" s="83"/>
      <c r="IYT14" s="83"/>
      <c r="IYU14" s="83"/>
      <c r="IYV14" s="83"/>
      <c r="IYW14" s="83"/>
      <c r="IYX14" s="83"/>
      <c r="IYY14" s="83"/>
      <c r="IYZ14" s="83"/>
      <c r="IZA14" s="83"/>
      <c r="IZB14" s="83"/>
      <c r="IZC14" s="83"/>
      <c r="IZD14" s="83"/>
      <c r="IZE14" s="83"/>
      <c r="IZF14" s="83"/>
      <c r="IZG14" s="83"/>
      <c r="IZH14" s="83"/>
      <c r="IZI14" s="83"/>
      <c r="IZJ14" s="83"/>
      <c r="IZK14" s="83"/>
      <c r="IZL14" s="83"/>
      <c r="IZM14" s="83"/>
      <c r="IZN14" s="83"/>
      <c r="IZO14" s="83"/>
      <c r="IZP14" s="83"/>
      <c r="IZQ14" s="83"/>
      <c r="IZR14" s="83"/>
      <c r="IZS14" s="83"/>
      <c r="IZT14" s="83"/>
      <c r="IZU14" s="83"/>
      <c r="IZV14" s="83"/>
      <c r="IZW14" s="83"/>
      <c r="IZX14" s="83"/>
      <c r="IZY14" s="83"/>
      <c r="IZZ14" s="83"/>
      <c r="JAA14" s="83"/>
      <c r="JAB14" s="83"/>
      <c r="JAC14" s="83"/>
      <c r="JAD14" s="83"/>
      <c r="JAE14" s="83"/>
      <c r="JAF14" s="83"/>
      <c r="JAG14" s="83"/>
      <c r="JAH14" s="83"/>
      <c r="JAI14" s="83"/>
      <c r="JAJ14" s="83"/>
      <c r="JAK14" s="83"/>
      <c r="JAL14" s="83"/>
      <c r="JAM14" s="83"/>
      <c r="JAN14" s="83"/>
      <c r="JAO14" s="83"/>
      <c r="JAP14" s="83"/>
      <c r="JAQ14" s="83"/>
      <c r="JAR14" s="83"/>
      <c r="JAS14" s="83"/>
      <c r="JAT14" s="83"/>
      <c r="JAU14" s="83"/>
      <c r="JAV14" s="83"/>
      <c r="JAW14" s="83"/>
      <c r="JAX14" s="83"/>
      <c r="JAY14" s="83"/>
      <c r="JAZ14" s="83"/>
      <c r="JBA14" s="83"/>
      <c r="JBB14" s="83"/>
      <c r="JBC14" s="83"/>
      <c r="JBD14" s="83"/>
      <c r="JBE14" s="83"/>
      <c r="JBF14" s="83"/>
      <c r="JBG14" s="83"/>
      <c r="JBH14" s="83"/>
      <c r="JBI14" s="83"/>
      <c r="JBJ14" s="83"/>
      <c r="JBK14" s="83"/>
      <c r="JBL14" s="83"/>
      <c r="JBM14" s="83"/>
      <c r="JBN14" s="83"/>
      <c r="JBO14" s="83"/>
      <c r="JBP14" s="83"/>
      <c r="JBQ14" s="83"/>
      <c r="JBR14" s="83"/>
      <c r="JBS14" s="83"/>
      <c r="JBT14" s="83"/>
      <c r="JBU14" s="83"/>
      <c r="JBV14" s="83"/>
      <c r="JBW14" s="83"/>
      <c r="JBX14" s="83"/>
      <c r="JBY14" s="83"/>
      <c r="JBZ14" s="83"/>
      <c r="JCA14" s="83"/>
      <c r="JCB14" s="83"/>
      <c r="JCC14" s="83"/>
      <c r="JCD14" s="83"/>
      <c r="JCE14" s="83"/>
      <c r="JCF14" s="83"/>
      <c r="JCG14" s="83"/>
      <c r="JCH14" s="83"/>
      <c r="JCI14" s="83"/>
      <c r="JCJ14" s="83"/>
      <c r="JCK14" s="83"/>
      <c r="JCL14" s="83"/>
      <c r="JCM14" s="83"/>
      <c r="JCN14" s="83"/>
      <c r="JCO14" s="83"/>
      <c r="JCP14" s="83"/>
      <c r="JCQ14" s="83"/>
      <c r="JCR14" s="83"/>
      <c r="JCS14" s="83"/>
      <c r="JCT14" s="83"/>
      <c r="JCU14" s="83"/>
      <c r="JCV14" s="83"/>
      <c r="JCW14" s="83"/>
      <c r="JCX14" s="83"/>
      <c r="JCY14" s="83"/>
      <c r="JCZ14" s="83"/>
      <c r="JDA14" s="83"/>
      <c r="JDB14" s="83"/>
      <c r="JDC14" s="83"/>
      <c r="JDD14" s="83"/>
      <c r="JDE14" s="83"/>
      <c r="JDF14" s="83"/>
      <c r="JDG14" s="83"/>
      <c r="JDH14" s="83"/>
      <c r="JDI14" s="83"/>
      <c r="JDJ14" s="83"/>
      <c r="JDK14" s="83"/>
      <c r="JDL14" s="83"/>
      <c r="JDM14" s="83"/>
      <c r="JDN14" s="83"/>
      <c r="JDO14" s="83"/>
      <c r="JDP14" s="83"/>
      <c r="JDQ14" s="83"/>
      <c r="JDR14" s="83"/>
      <c r="JDS14" s="83"/>
      <c r="JDT14" s="83"/>
      <c r="JDU14" s="83"/>
      <c r="JDV14" s="83"/>
      <c r="JDW14" s="83"/>
      <c r="JDX14" s="83"/>
      <c r="JDY14" s="83"/>
      <c r="JDZ14" s="83"/>
      <c r="JEA14" s="83"/>
      <c r="JEB14" s="83"/>
      <c r="JEC14" s="83"/>
      <c r="JED14" s="83"/>
      <c r="JEE14" s="83"/>
      <c r="JEF14" s="83"/>
      <c r="JEG14" s="83"/>
      <c r="JEH14" s="83"/>
      <c r="JEI14" s="83"/>
      <c r="JEJ14" s="83"/>
      <c r="JEK14" s="83"/>
      <c r="JEL14" s="83"/>
      <c r="JEM14" s="83"/>
      <c r="JEN14" s="83"/>
      <c r="JEO14" s="83"/>
      <c r="JEP14" s="83"/>
      <c r="JEQ14" s="83"/>
      <c r="JER14" s="83"/>
      <c r="JES14" s="83"/>
      <c r="JET14" s="83"/>
      <c r="JEU14" s="83"/>
      <c r="JEV14" s="83"/>
      <c r="JEW14" s="83"/>
      <c r="JEX14" s="83"/>
      <c r="JEY14" s="83"/>
      <c r="JEZ14" s="83"/>
      <c r="JFA14" s="83"/>
      <c r="JFB14" s="83"/>
      <c r="JFC14" s="83"/>
      <c r="JFD14" s="83"/>
      <c r="JFE14" s="83"/>
      <c r="JFF14" s="83"/>
      <c r="JFG14" s="83"/>
      <c r="JFH14" s="83"/>
      <c r="JFI14" s="83"/>
      <c r="JFJ14" s="83"/>
      <c r="JFK14" s="83"/>
      <c r="JFL14" s="83"/>
      <c r="JFM14" s="83"/>
      <c r="JFN14" s="83"/>
      <c r="JFO14" s="83"/>
      <c r="JFP14" s="83"/>
      <c r="JFQ14" s="83"/>
      <c r="JFR14" s="83"/>
      <c r="JFS14" s="83"/>
      <c r="JFT14" s="83"/>
      <c r="JFU14" s="83"/>
      <c r="JFV14" s="83"/>
      <c r="JFW14" s="83"/>
      <c r="JFX14" s="83"/>
      <c r="JFY14" s="83"/>
      <c r="JFZ14" s="83"/>
      <c r="JGA14" s="83"/>
      <c r="JGB14" s="83"/>
      <c r="JGC14" s="83"/>
      <c r="JGD14" s="83"/>
      <c r="JGE14" s="83"/>
      <c r="JGF14" s="83"/>
      <c r="JGG14" s="83"/>
      <c r="JGH14" s="83"/>
      <c r="JGI14" s="83"/>
      <c r="JGJ14" s="83"/>
      <c r="JGK14" s="83"/>
      <c r="JGL14" s="83"/>
      <c r="JGM14" s="83"/>
      <c r="JGN14" s="83"/>
      <c r="JGO14" s="83"/>
      <c r="JGP14" s="83"/>
      <c r="JGQ14" s="83"/>
      <c r="JGR14" s="83"/>
      <c r="JGS14" s="83"/>
      <c r="JGT14" s="83"/>
      <c r="JGU14" s="83"/>
      <c r="JGV14" s="83"/>
      <c r="JGW14" s="83"/>
      <c r="JGX14" s="83"/>
      <c r="JGY14" s="83"/>
      <c r="JGZ14" s="83"/>
      <c r="JHA14" s="83"/>
      <c r="JHB14" s="83"/>
      <c r="JHC14" s="83"/>
      <c r="JHD14" s="83"/>
      <c r="JHE14" s="83"/>
      <c r="JHF14" s="83"/>
      <c r="JHG14" s="83"/>
      <c r="JHH14" s="83"/>
      <c r="JHI14" s="83"/>
      <c r="JHJ14" s="83"/>
      <c r="JHK14" s="83"/>
      <c r="JHL14" s="83"/>
      <c r="JHM14" s="83"/>
      <c r="JHN14" s="83"/>
      <c r="JHO14" s="83"/>
      <c r="JHP14" s="83"/>
      <c r="JHQ14" s="83"/>
      <c r="JHR14" s="83"/>
      <c r="JHS14" s="83"/>
      <c r="JHT14" s="83"/>
      <c r="JHU14" s="83"/>
      <c r="JHV14" s="83"/>
      <c r="JHW14" s="83"/>
      <c r="JHX14" s="83"/>
      <c r="JHY14" s="83"/>
      <c r="JHZ14" s="83"/>
      <c r="JIA14" s="83"/>
      <c r="JIB14" s="83"/>
      <c r="JIC14" s="83"/>
      <c r="JID14" s="83"/>
      <c r="JIE14" s="83"/>
      <c r="JIF14" s="83"/>
      <c r="JIG14" s="83"/>
      <c r="JIH14" s="83"/>
      <c r="JII14" s="83"/>
      <c r="JIJ14" s="83"/>
      <c r="JIK14" s="83"/>
      <c r="JIL14" s="83"/>
      <c r="JIM14" s="83"/>
      <c r="JIN14" s="83"/>
      <c r="JIO14" s="83"/>
      <c r="JIP14" s="83"/>
      <c r="JIQ14" s="83"/>
      <c r="JIR14" s="83"/>
      <c r="JIS14" s="83"/>
      <c r="JIT14" s="83"/>
      <c r="JIU14" s="83"/>
      <c r="JIV14" s="83"/>
      <c r="JIW14" s="83"/>
      <c r="JIX14" s="83"/>
      <c r="JIY14" s="83"/>
      <c r="JIZ14" s="83"/>
      <c r="JJA14" s="83"/>
      <c r="JJB14" s="83"/>
      <c r="JJC14" s="83"/>
      <c r="JJD14" s="83"/>
      <c r="JJE14" s="83"/>
      <c r="JJF14" s="83"/>
      <c r="JJG14" s="83"/>
      <c r="JJH14" s="83"/>
      <c r="JJI14" s="83"/>
      <c r="JJJ14" s="83"/>
      <c r="JJK14" s="83"/>
      <c r="JJL14" s="83"/>
      <c r="JJM14" s="83"/>
      <c r="JJN14" s="83"/>
      <c r="JJO14" s="83"/>
      <c r="JJP14" s="83"/>
      <c r="JJQ14" s="83"/>
      <c r="JJR14" s="83"/>
      <c r="JJS14" s="83"/>
      <c r="JJT14" s="83"/>
      <c r="JJU14" s="83"/>
      <c r="JJV14" s="83"/>
      <c r="JJW14" s="83"/>
      <c r="JJX14" s="83"/>
      <c r="JJY14" s="83"/>
      <c r="JJZ14" s="83"/>
      <c r="JKA14" s="83"/>
      <c r="JKB14" s="83"/>
      <c r="JKC14" s="83"/>
      <c r="JKD14" s="83"/>
      <c r="JKE14" s="83"/>
      <c r="JKF14" s="83"/>
      <c r="JKG14" s="83"/>
      <c r="JKH14" s="83"/>
      <c r="JKI14" s="83"/>
      <c r="JKJ14" s="83"/>
      <c r="JKK14" s="83"/>
      <c r="JKL14" s="83"/>
      <c r="JKM14" s="83"/>
      <c r="JKN14" s="83"/>
      <c r="JKO14" s="83"/>
      <c r="JKP14" s="83"/>
      <c r="JKQ14" s="83"/>
      <c r="JKR14" s="83"/>
      <c r="JKS14" s="83"/>
      <c r="JKT14" s="83"/>
      <c r="JKU14" s="83"/>
      <c r="JKV14" s="83"/>
      <c r="JKW14" s="83"/>
      <c r="JKX14" s="83"/>
      <c r="JKY14" s="83"/>
      <c r="JKZ14" s="83"/>
      <c r="JLA14" s="83"/>
      <c r="JLB14" s="83"/>
      <c r="JLC14" s="83"/>
      <c r="JLD14" s="83"/>
      <c r="JLE14" s="83"/>
      <c r="JLF14" s="83"/>
      <c r="JLG14" s="83"/>
      <c r="JLH14" s="83"/>
      <c r="JLI14" s="83"/>
      <c r="JLJ14" s="83"/>
      <c r="JLK14" s="83"/>
      <c r="JLL14" s="83"/>
      <c r="JLM14" s="83"/>
      <c r="JLN14" s="83"/>
      <c r="JLO14" s="83"/>
      <c r="JLP14" s="83"/>
      <c r="JLQ14" s="83"/>
      <c r="JLR14" s="83"/>
      <c r="JLS14" s="83"/>
      <c r="JLT14" s="83"/>
      <c r="JLU14" s="83"/>
      <c r="JLV14" s="83"/>
      <c r="JLW14" s="83"/>
      <c r="JLX14" s="83"/>
      <c r="JLY14" s="83"/>
      <c r="JLZ14" s="83"/>
      <c r="JMA14" s="83"/>
      <c r="JMB14" s="83"/>
      <c r="JMC14" s="83"/>
      <c r="JMD14" s="83"/>
      <c r="JME14" s="83"/>
      <c r="JMF14" s="83"/>
      <c r="JMG14" s="83"/>
      <c r="JMH14" s="83"/>
      <c r="JMI14" s="83"/>
      <c r="JMJ14" s="83"/>
      <c r="JMK14" s="83"/>
      <c r="JML14" s="83"/>
      <c r="JMM14" s="83"/>
      <c r="JMN14" s="83"/>
      <c r="JMO14" s="83"/>
      <c r="JMP14" s="83"/>
      <c r="JMQ14" s="83"/>
      <c r="JMR14" s="83"/>
      <c r="JMS14" s="83"/>
      <c r="JMT14" s="83"/>
      <c r="JMU14" s="83"/>
      <c r="JMV14" s="83"/>
      <c r="JMW14" s="83"/>
      <c r="JMX14" s="83"/>
      <c r="JMY14" s="83"/>
      <c r="JMZ14" s="83"/>
      <c r="JNA14" s="83"/>
      <c r="JNB14" s="83"/>
      <c r="JNC14" s="83"/>
      <c r="JND14" s="83"/>
      <c r="JNE14" s="83"/>
      <c r="JNF14" s="83"/>
      <c r="JNG14" s="83"/>
      <c r="JNH14" s="83"/>
      <c r="JNI14" s="83"/>
      <c r="JNJ14" s="83"/>
      <c r="JNK14" s="83"/>
      <c r="JNL14" s="83"/>
      <c r="JNM14" s="83"/>
      <c r="JNN14" s="83"/>
      <c r="JNO14" s="83"/>
      <c r="JNP14" s="83"/>
      <c r="JNQ14" s="83"/>
      <c r="JNR14" s="83"/>
      <c r="JNS14" s="83"/>
      <c r="JNT14" s="83"/>
      <c r="JNU14" s="83"/>
      <c r="JNV14" s="83"/>
      <c r="JNW14" s="83"/>
      <c r="JNX14" s="83"/>
      <c r="JNY14" s="83"/>
      <c r="JNZ14" s="83"/>
      <c r="JOA14" s="83"/>
      <c r="JOB14" s="83"/>
      <c r="JOC14" s="83"/>
      <c r="JOD14" s="83"/>
      <c r="JOE14" s="83"/>
      <c r="JOF14" s="83"/>
      <c r="JOG14" s="83"/>
      <c r="JOH14" s="83"/>
      <c r="JOI14" s="83"/>
      <c r="JOJ14" s="83"/>
      <c r="JOK14" s="83"/>
      <c r="JOL14" s="83"/>
      <c r="JOM14" s="83"/>
      <c r="JON14" s="83"/>
      <c r="JOO14" s="83"/>
      <c r="JOP14" s="83"/>
      <c r="JOQ14" s="83"/>
      <c r="JOR14" s="83"/>
      <c r="JOS14" s="83"/>
      <c r="JOT14" s="83"/>
      <c r="JOU14" s="83"/>
      <c r="JOV14" s="83"/>
      <c r="JOW14" s="83"/>
      <c r="JOX14" s="83"/>
      <c r="JOY14" s="83"/>
      <c r="JOZ14" s="83"/>
      <c r="JPA14" s="83"/>
      <c r="JPB14" s="83"/>
      <c r="JPC14" s="83"/>
      <c r="JPD14" s="83"/>
      <c r="JPE14" s="83"/>
      <c r="JPF14" s="83"/>
      <c r="JPG14" s="83"/>
      <c r="JPH14" s="83"/>
      <c r="JPI14" s="83"/>
      <c r="JPJ14" s="83"/>
      <c r="JPK14" s="83"/>
      <c r="JPL14" s="83"/>
      <c r="JPM14" s="83"/>
      <c r="JPN14" s="83"/>
      <c r="JPO14" s="83"/>
      <c r="JPP14" s="83"/>
      <c r="JPQ14" s="83"/>
      <c r="JPR14" s="83"/>
      <c r="JPS14" s="83"/>
      <c r="JPT14" s="83"/>
      <c r="JPU14" s="83"/>
      <c r="JPV14" s="83"/>
      <c r="JPW14" s="83"/>
      <c r="JPX14" s="83"/>
      <c r="JPY14" s="83"/>
      <c r="JPZ14" s="83"/>
      <c r="JQA14" s="83"/>
      <c r="JQB14" s="83"/>
      <c r="JQC14" s="83"/>
      <c r="JQD14" s="83"/>
      <c r="JQE14" s="83"/>
      <c r="JQF14" s="83"/>
      <c r="JQG14" s="83"/>
      <c r="JQH14" s="83"/>
      <c r="JQI14" s="83"/>
      <c r="JQJ14" s="83"/>
      <c r="JQK14" s="83"/>
      <c r="JQL14" s="83"/>
      <c r="JQM14" s="83"/>
      <c r="JQN14" s="83"/>
      <c r="JQO14" s="83"/>
      <c r="JQP14" s="83"/>
      <c r="JQQ14" s="83"/>
      <c r="JQR14" s="83"/>
      <c r="JQS14" s="83"/>
      <c r="JQT14" s="83"/>
      <c r="JQU14" s="83"/>
      <c r="JQV14" s="83"/>
      <c r="JQW14" s="83"/>
      <c r="JQX14" s="83"/>
      <c r="JQY14" s="83"/>
      <c r="JQZ14" s="83"/>
      <c r="JRA14" s="83"/>
      <c r="JRB14" s="83"/>
      <c r="JRC14" s="83"/>
      <c r="JRD14" s="83"/>
      <c r="JRE14" s="83"/>
      <c r="JRF14" s="83"/>
      <c r="JRG14" s="83"/>
      <c r="JRH14" s="83"/>
      <c r="JRI14" s="83"/>
      <c r="JRJ14" s="83"/>
      <c r="JRK14" s="83"/>
      <c r="JRL14" s="83"/>
      <c r="JRM14" s="83"/>
      <c r="JRN14" s="83"/>
      <c r="JRO14" s="83"/>
      <c r="JRP14" s="83"/>
      <c r="JRQ14" s="83"/>
      <c r="JRR14" s="83"/>
      <c r="JRS14" s="83"/>
      <c r="JRT14" s="83"/>
      <c r="JRU14" s="83"/>
      <c r="JRV14" s="83"/>
      <c r="JRW14" s="83"/>
      <c r="JRX14" s="83"/>
      <c r="JRY14" s="83"/>
      <c r="JRZ14" s="83"/>
      <c r="JSA14" s="83"/>
      <c r="JSB14" s="83"/>
      <c r="JSC14" s="83"/>
      <c r="JSD14" s="83"/>
      <c r="JSE14" s="83"/>
      <c r="JSF14" s="83"/>
      <c r="JSG14" s="83"/>
      <c r="JSH14" s="83"/>
      <c r="JSI14" s="83"/>
      <c r="JSJ14" s="83"/>
      <c r="JSK14" s="83"/>
      <c r="JSL14" s="83"/>
      <c r="JSM14" s="83"/>
      <c r="JSN14" s="83"/>
      <c r="JSO14" s="83"/>
      <c r="JSP14" s="83"/>
      <c r="JSQ14" s="83"/>
      <c r="JSR14" s="83"/>
      <c r="JSS14" s="83"/>
      <c r="JST14" s="83"/>
      <c r="JSU14" s="83"/>
      <c r="JSV14" s="83"/>
      <c r="JSW14" s="83"/>
      <c r="JSX14" s="83"/>
      <c r="JSY14" s="83"/>
      <c r="JSZ14" s="83"/>
      <c r="JTA14" s="83"/>
      <c r="JTB14" s="83"/>
      <c r="JTC14" s="83"/>
      <c r="JTD14" s="83"/>
      <c r="JTE14" s="83"/>
      <c r="JTF14" s="83"/>
      <c r="JTG14" s="83"/>
      <c r="JTH14" s="83"/>
      <c r="JTI14" s="83"/>
      <c r="JTJ14" s="83"/>
      <c r="JTK14" s="83"/>
      <c r="JTL14" s="83"/>
      <c r="JTM14" s="83"/>
      <c r="JTN14" s="83"/>
      <c r="JTO14" s="83"/>
      <c r="JTP14" s="83"/>
      <c r="JTQ14" s="83"/>
      <c r="JTR14" s="83"/>
      <c r="JTS14" s="83"/>
      <c r="JTT14" s="83"/>
      <c r="JTU14" s="83"/>
      <c r="JTV14" s="83"/>
      <c r="JTW14" s="83"/>
      <c r="JTX14" s="83"/>
      <c r="JTY14" s="83"/>
      <c r="JTZ14" s="83"/>
      <c r="JUA14" s="83"/>
      <c r="JUB14" s="83"/>
      <c r="JUC14" s="83"/>
      <c r="JUD14" s="83"/>
      <c r="JUE14" s="83"/>
      <c r="JUF14" s="83"/>
      <c r="JUG14" s="83"/>
      <c r="JUH14" s="83"/>
      <c r="JUI14" s="83"/>
      <c r="JUJ14" s="83"/>
      <c r="JUK14" s="83"/>
      <c r="JUL14" s="83"/>
      <c r="JUM14" s="83"/>
      <c r="JUN14" s="83"/>
      <c r="JUO14" s="83"/>
      <c r="JUP14" s="83"/>
      <c r="JUQ14" s="83"/>
      <c r="JUR14" s="83"/>
      <c r="JUS14" s="83"/>
      <c r="JUT14" s="83"/>
      <c r="JUU14" s="83"/>
      <c r="JUV14" s="83"/>
      <c r="JUW14" s="83"/>
      <c r="JUX14" s="83"/>
      <c r="JUY14" s="83"/>
      <c r="JUZ14" s="83"/>
      <c r="JVA14" s="83"/>
      <c r="JVB14" s="83"/>
      <c r="JVC14" s="83"/>
      <c r="JVD14" s="83"/>
      <c r="JVE14" s="83"/>
      <c r="JVF14" s="83"/>
      <c r="JVG14" s="83"/>
      <c r="JVH14" s="83"/>
      <c r="JVI14" s="83"/>
      <c r="JVJ14" s="83"/>
      <c r="JVK14" s="83"/>
      <c r="JVL14" s="83"/>
      <c r="JVM14" s="83"/>
      <c r="JVN14" s="83"/>
      <c r="JVO14" s="83"/>
      <c r="JVP14" s="83"/>
      <c r="JVQ14" s="83"/>
      <c r="JVR14" s="83"/>
      <c r="JVS14" s="83"/>
      <c r="JVT14" s="83"/>
      <c r="JVU14" s="83"/>
      <c r="JVV14" s="83"/>
      <c r="JVW14" s="83"/>
      <c r="JVX14" s="83"/>
      <c r="JVY14" s="83"/>
      <c r="JVZ14" s="83"/>
      <c r="JWA14" s="83"/>
      <c r="JWB14" s="83"/>
      <c r="JWC14" s="83"/>
      <c r="JWD14" s="83"/>
      <c r="JWE14" s="83"/>
      <c r="JWF14" s="83"/>
      <c r="JWG14" s="83"/>
      <c r="JWH14" s="83"/>
      <c r="JWI14" s="83"/>
      <c r="JWJ14" s="83"/>
      <c r="JWK14" s="83"/>
      <c r="JWL14" s="83"/>
      <c r="JWM14" s="83"/>
      <c r="JWN14" s="83"/>
      <c r="JWO14" s="83"/>
      <c r="JWP14" s="83"/>
      <c r="JWQ14" s="83"/>
      <c r="JWR14" s="83"/>
      <c r="JWS14" s="83"/>
      <c r="JWT14" s="83"/>
      <c r="JWU14" s="83"/>
      <c r="JWV14" s="83"/>
      <c r="JWW14" s="83"/>
      <c r="JWX14" s="83"/>
      <c r="JWY14" s="83"/>
      <c r="JWZ14" s="83"/>
      <c r="JXA14" s="83"/>
      <c r="JXB14" s="83"/>
      <c r="JXC14" s="83"/>
      <c r="JXD14" s="83"/>
      <c r="JXE14" s="83"/>
      <c r="JXF14" s="83"/>
      <c r="JXG14" s="83"/>
      <c r="JXH14" s="83"/>
      <c r="JXI14" s="83"/>
      <c r="JXJ14" s="83"/>
      <c r="JXK14" s="83"/>
      <c r="JXL14" s="83"/>
      <c r="JXM14" s="83"/>
      <c r="JXN14" s="83"/>
      <c r="JXO14" s="83"/>
      <c r="JXP14" s="83"/>
      <c r="JXQ14" s="83"/>
      <c r="JXR14" s="83"/>
      <c r="JXS14" s="83"/>
      <c r="JXT14" s="83"/>
      <c r="JXU14" s="83"/>
      <c r="JXV14" s="83"/>
      <c r="JXW14" s="83"/>
      <c r="JXX14" s="83"/>
      <c r="JXY14" s="83"/>
      <c r="JXZ14" s="83"/>
      <c r="JYA14" s="83"/>
      <c r="JYB14" s="83"/>
      <c r="JYC14" s="83"/>
      <c r="JYD14" s="83"/>
      <c r="JYE14" s="83"/>
      <c r="JYF14" s="83"/>
      <c r="JYG14" s="83"/>
      <c r="JYH14" s="83"/>
      <c r="JYI14" s="83"/>
      <c r="JYJ14" s="83"/>
      <c r="JYK14" s="83"/>
      <c r="JYL14" s="83"/>
      <c r="JYM14" s="83"/>
      <c r="JYN14" s="83"/>
      <c r="JYO14" s="83"/>
      <c r="JYP14" s="83"/>
      <c r="JYQ14" s="83"/>
      <c r="JYR14" s="83"/>
      <c r="JYS14" s="83"/>
      <c r="JYT14" s="83"/>
      <c r="JYU14" s="83"/>
      <c r="JYV14" s="83"/>
      <c r="JYW14" s="83"/>
      <c r="JYX14" s="83"/>
      <c r="JYY14" s="83"/>
      <c r="JYZ14" s="83"/>
      <c r="JZA14" s="83"/>
      <c r="JZB14" s="83"/>
      <c r="JZC14" s="83"/>
      <c r="JZD14" s="83"/>
      <c r="JZE14" s="83"/>
      <c r="JZF14" s="83"/>
      <c r="JZG14" s="83"/>
      <c r="JZH14" s="83"/>
      <c r="JZI14" s="83"/>
      <c r="JZJ14" s="83"/>
      <c r="JZK14" s="83"/>
      <c r="JZL14" s="83"/>
      <c r="JZM14" s="83"/>
      <c r="JZN14" s="83"/>
      <c r="JZO14" s="83"/>
      <c r="JZP14" s="83"/>
      <c r="JZQ14" s="83"/>
      <c r="JZR14" s="83"/>
      <c r="JZS14" s="83"/>
      <c r="JZT14" s="83"/>
      <c r="JZU14" s="83"/>
      <c r="JZV14" s="83"/>
      <c r="JZW14" s="83"/>
      <c r="JZX14" s="83"/>
      <c r="JZY14" s="83"/>
      <c r="JZZ14" s="83"/>
      <c r="KAA14" s="83"/>
      <c r="KAB14" s="83"/>
      <c r="KAC14" s="83"/>
      <c r="KAD14" s="83"/>
      <c r="KAE14" s="83"/>
      <c r="KAF14" s="83"/>
      <c r="KAG14" s="83"/>
      <c r="KAH14" s="83"/>
      <c r="KAI14" s="83"/>
      <c r="KAJ14" s="83"/>
      <c r="KAK14" s="83"/>
      <c r="KAL14" s="83"/>
      <c r="KAM14" s="83"/>
      <c r="KAN14" s="83"/>
      <c r="KAO14" s="83"/>
      <c r="KAP14" s="83"/>
      <c r="KAQ14" s="83"/>
      <c r="KAR14" s="83"/>
      <c r="KAS14" s="83"/>
      <c r="KAT14" s="83"/>
      <c r="KAU14" s="83"/>
      <c r="KAV14" s="83"/>
      <c r="KAW14" s="83"/>
      <c r="KAX14" s="83"/>
      <c r="KAY14" s="83"/>
      <c r="KAZ14" s="83"/>
      <c r="KBA14" s="83"/>
      <c r="KBB14" s="83"/>
      <c r="KBC14" s="83"/>
      <c r="KBD14" s="83"/>
      <c r="KBE14" s="83"/>
      <c r="KBF14" s="83"/>
      <c r="KBG14" s="83"/>
      <c r="KBH14" s="83"/>
      <c r="KBI14" s="83"/>
      <c r="KBJ14" s="83"/>
      <c r="KBK14" s="83"/>
      <c r="KBL14" s="83"/>
      <c r="KBM14" s="83"/>
      <c r="KBN14" s="83"/>
      <c r="KBO14" s="83"/>
      <c r="KBP14" s="83"/>
      <c r="KBQ14" s="83"/>
      <c r="KBR14" s="83"/>
      <c r="KBS14" s="83"/>
      <c r="KBT14" s="83"/>
      <c r="KBU14" s="83"/>
      <c r="KBV14" s="83"/>
      <c r="KBW14" s="83"/>
      <c r="KBX14" s="83"/>
      <c r="KBY14" s="83"/>
      <c r="KBZ14" s="83"/>
      <c r="KCA14" s="83"/>
      <c r="KCB14" s="83"/>
      <c r="KCC14" s="83"/>
      <c r="KCD14" s="83"/>
      <c r="KCE14" s="83"/>
      <c r="KCF14" s="83"/>
      <c r="KCG14" s="83"/>
      <c r="KCH14" s="83"/>
      <c r="KCI14" s="83"/>
      <c r="KCJ14" s="83"/>
      <c r="KCK14" s="83"/>
      <c r="KCL14" s="83"/>
      <c r="KCM14" s="83"/>
      <c r="KCN14" s="83"/>
      <c r="KCO14" s="83"/>
      <c r="KCP14" s="83"/>
      <c r="KCQ14" s="83"/>
      <c r="KCR14" s="83"/>
      <c r="KCS14" s="83"/>
      <c r="KCT14" s="83"/>
      <c r="KCU14" s="83"/>
      <c r="KCV14" s="83"/>
      <c r="KCW14" s="83"/>
      <c r="KCX14" s="83"/>
      <c r="KCY14" s="83"/>
      <c r="KCZ14" s="83"/>
      <c r="KDA14" s="83"/>
      <c r="KDB14" s="83"/>
      <c r="KDC14" s="83"/>
      <c r="KDD14" s="83"/>
      <c r="KDE14" s="83"/>
      <c r="KDF14" s="83"/>
      <c r="KDG14" s="83"/>
      <c r="KDH14" s="83"/>
      <c r="KDI14" s="83"/>
      <c r="KDJ14" s="83"/>
      <c r="KDK14" s="83"/>
      <c r="KDL14" s="83"/>
      <c r="KDM14" s="83"/>
      <c r="KDN14" s="83"/>
      <c r="KDO14" s="83"/>
      <c r="KDP14" s="83"/>
      <c r="KDQ14" s="83"/>
      <c r="KDR14" s="83"/>
      <c r="KDS14" s="83"/>
      <c r="KDT14" s="83"/>
      <c r="KDU14" s="83"/>
      <c r="KDV14" s="83"/>
      <c r="KDW14" s="83"/>
      <c r="KDX14" s="83"/>
      <c r="KDY14" s="83"/>
      <c r="KDZ14" s="83"/>
      <c r="KEA14" s="83"/>
      <c r="KEB14" s="83"/>
      <c r="KEC14" s="83"/>
      <c r="KED14" s="83"/>
      <c r="KEE14" s="83"/>
      <c r="KEF14" s="83"/>
      <c r="KEG14" s="83"/>
      <c r="KEH14" s="83"/>
      <c r="KEI14" s="83"/>
      <c r="KEJ14" s="83"/>
      <c r="KEK14" s="83"/>
      <c r="KEL14" s="83"/>
      <c r="KEM14" s="83"/>
      <c r="KEN14" s="83"/>
      <c r="KEO14" s="83"/>
      <c r="KEP14" s="83"/>
      <c r="KEQ14" s="83"/>
      <c r="KER14" s="83"/>
      <c r="KES14" s="83"/>
      <c r="KET14" s="83"/>
      <c r="KEU14" s="83"/>
      <c r="KEV14" s="83"/>
      <c r="KEW14" s="83"/>
      <c r="KEX14" s="83"/>
      <c r="KEY14" s="83"/>
      <c r="KEZ14" s="83"/>
      <c r="KFA14" s="83"/>
      <c r="KFB14" s="83"/>
      <c r="KFC14" s="83"/>
      <c r="KFD14" s="83"/>
      <c r="KFE14" s="83"/>
      <c r="KFF14" s="83"/>
      <c r="KFG14" s="83"/>
      <c r="KFH14" s="83"/>
      <c r="KFI14" s="83"/>
      <c r="KFJ14" s="83"/>
      <c r="KFK14" s="83"/>
      <c r="KFL14" s="83"/>
      <c r="KFM14" s="83"/>
      <c r="KFN14" s="83"/>
      <c r="KFO14" s="83"/>
      <c r="KFP14" s="83"/>
      <c r="KFQ14" s="83"/>
      <c r="KFR14" s="83"/>
      <c r="KFS14" s="83"/>
      <c r="KFT14" s="83"/>
      <c r="KFU14" s="83"/>
      <c r="KFV14" s="83"/>
      <c r="KFW14" s="83"/>
      <c r="KFX14" s="83"/>
      <c r="KFY14" s="83"/>
      <c r="KFZ14" s="83"/>
      <c r="KGA14" s="83"/>
      <c r="KGB14" s="83"/>
      <c r="KGC14" s="83"/>
      <c r="KGD14" s="83"/>
      <c r="KGE14" s="83"/>
      <c r="KGF14" s="83"/>
      <c r="KGG14" s="83"/>
      <c r="KGH14" s="83"/>
      <c r="KGI14" s="83"/>
      <c r="KGJ14" s="83"/>
      <c r="KGK14" s="83"/>
      <c r="KGL14" s="83"/>
      <c r="KGM14" s="83"/>
      <c r="KGN14" s="83"/>
      <c r="KGO14" s="83"/>
      <c r="KGP14" s="83"/>
      <c r="KGQ14" s="83"/>
      <c r="KGR14" s="83"/>
      <c r="KGS14" s="83"/>
      <c r="KGT14" s="83"/>
      <c r="KGU14" s="83"/>
      <c r="KGV14" s="83"/>
      <c r="KGW14" s="83"/>
      <c r="KGX14" s="83"/>
      <c r="KGY14" s="83"/>
      <c r="KGZ14" s="83"/>
      <c r="KHA14" s="83"/>
      <c r="KHB14" s="83"/>
      <c r="KHC14" s="83"/>
      <c r="KHD14" s="83"/>
      <c r="KHE14" s="83"/>
      <c r="KHF14" s="83"/>
      <c r="KHG14" s="83"/>
      <c r="KHH14" s="83"/>
      <c r="KHI14" s="83"/>
      <c r="KHJ14" s="83"/>
      <c r="KHK14" s="83"/>
      <c r="KHL14" s="83"/>
      <c r="KHM14" s="83"/>
      <c r="KHN14" s="83"/>
      <c r="KHO14" s="83"/>
      <c r="KHP14" s="83"/>
      <c r="KHQ14" s="83"/>
      <c r="KHR14" s="83"/>
      <c r="KHS14" s="83"/>
      <c r="KHT14" s="83"/>
      <c r="KHU14" s="83"/>
      <c r="KHV14" s="83"/>
      <c r="KHW14" s="83"/>
      <c r="KHX14" s="83"/>
      <c r="KHY14" s="83"/>
      <c r="KHZ14" s="83"/>
      <c r="KIA14" s="83"/>
      <c r="KIB14" s="83"/>
      <c r="KIC14" s="83"/>
      <c r="KID14" s="83"/>
      <c r="KIE14" s="83"/>
      <c r="KIF14" s="83"/>
      <c r="KIG14" s="83"/>
      <c r="KIH14" s="83"/>
      <c r="KII14" s="83"/>
      <c r="KIJ14" s="83"/>
      <c r="KIK14" s="83"/>
      <c r="KIL14" s="83"/>
      <c r="KIM14" s="83"/>
      <c r="KIN14" s="83"/>
      <c r="KIO14" s="83"/>
      <c r="KIP14" s="83"/>
      <c r="KIQ14" s="83"/>
      <c r="KIR14" s="83"/>
      <c r="KIS14" s="83"/>
      <c r="KIT14" s="83"/>
      <c r="KIU14" s="83"/>
      <c r="KIV14" s="83"/>
      <c r="KIW14" s="83"/>
      <c r="KIX14" s="83"/>
      <c r="KIY14" s="83"/>
      <c r="KIZ14" s="83"/>
      <c r="KJA14" s="83"/>
      <c r="KJB14" s="83"/>
      <c r="KJC14" s="83"/>
      <c r="KJD14" s="83"/>
      <c r="KJE14" s="83"/>
      <c r="KJF14" s="83"/>
      <c r="KJG14" s="83"/>
      <c r="KJH14" s="83"/>
      <c r="KJI14" s="83"/>
      <c r="KJJ14" s="83"/>
      <c r="KJK14" s="83"/>
      <c r="KJL14" s="83"/>
      <c r="KJM14" s="83"/>
      <c r="KJN14" s="83"/>
      <c r="KJO14" s="83"/>
      <c r="KJP14" s="83"/>
      <c r="KJQ14" s="83"/>
      <c r="KJR14" s="83"/>
      <c r="KJS14" s="83"/>
      <c r="KJT14" s="83"/>
      <c r="KJU14" s="83"/>
      <c r="KJV14" s="83"/>
      <c r="KJW14" s="83"/>
      <c r="KJX14" s="83"/>
      <c r="KJY14" s="83"/>
      <c r="KJZ14" s="83"/>
      <c r="KKA14" s="83"/>
      <c r="KKB14" s="83"/>
      <c r="KKC14" s="83"/>
      <c r="KKD14" s="83"/>
      <c r="KKE14" s="83"/>
      <c r="KKF14" s="83"/>
      <c r="KKG14" s="83"/>
      <c r="KKH14" s="83"/>
      <c r="KKI14" s="83"/>
      <c r="KKJ14" s="83"/>
      <c r="KKK14" s="83"/>
      <c r="KKL14" s="83"/>
      <c r="KKM14" s="83"/>
      <c r="KKN14" s="83"/>
      <c r="KKO14" s="83"/>
      <c r="KKP14" s="83"/>
      <c r="KKQ14" s="83"/>
      <c r="KKR14" s="83"/>
      <c r="KKS14" s="83"/>
      <c r="KKT14" s="83"/>
      <c r="KKU14" s="83"/>
      <c r="KKV14" s="83"/>
      <c r="KKW14" s="83"/>
      <c r="KKX14" s="83"/>
      <c r="KKY14" s="83"/>
      <c r="KKZ14" s="83"/>
      <c r="KLA14" s="83"/>
      <c r="KLB14" s="83"/>
      <c r="KLC14" s="83"/>
      <c r="KLD14" s="83"/>
      <c r="KLE14" s="83"/>
      <c r="KLF14" s="83"/>
      <c r="KLG14" s="83"/>
      <c r="KLH14" s="83"/>
      <c r="KLI14" s="83"/>
      <c r="KLJ14" s="83"/>
      <c r="KLK14" s="83"/>
      <c r="KLL14" s="83"/>
      <c r="KLM14" s="83"/>
      <c r="KLN14" s="83"/>
      <c r="KLO14" s="83"/>
      <c r="KLP14" s="83"/>
      <c r="KLQ14" s="83"/>
      <c r="KLR14" s="83"/>
      <c r="KLS14" s="83"/>
      <c r="KLT14" s="83"/>
      <c r="KLU14" s="83"/>
      <c r="KLV14" s="83"/>
      <c r="KLW14" s="83"/>
      <c r="KLX14" s="83"/>
      <c r="KLY14" s="83"/>
      <c r="KLZ14" s="83"/>
      <c r="KMA14" s="83"/>
      <c r="KMB14" s="83"/>
      <c r="KMC14" s="83"/>
      <c r="KMD14" s="83"/>
      <c r="KME14" s="83"/>
      <c r="KMF14" s="83"/>
      <c r="KMG14" s="83"/>
      <c r="KMH14" s="83"/>
      <c r="KMI14" s="83"/>
      <c r="KMJ14" s="83"/>
      <c r="KMK14" s="83"/>
      <c r="KML14" s="83"/>
      <c r="KMM14" s="83"/>
      <c r="KMN14" s="83"/>
      <c r="KMO14" s="83"/>
      <c r="KMP14" s="83"/>
      <c r="KMQ14" s="83"/>
      <c r="KMR14" s="83"/>
      <c r="KMS14" s="83"/>
      <c r="KMT14" s="83"/>
      <c r="KMU14" s="83"/>
      <c r="KMV14" s="83"/>
      <c r="KMW14" s="83"/>
      <c r="KMX14" s="83"/>
      <c r="KMY14" s="83"/>
      <c r="KMZ14" s="83"/>
      <c r="KNA14" s="83"/>
      <c r="KNB14" s="83"/>
      <c r="KNC14" s="83"/>
      <c r="KND14" s="83"/>
      <c r="KNE14" s="83"/>
      <c r="KNF14" s="83"/>
      <c r="KNG14" s="83"/>
      <c r="KNH14" s="83"/>
      <c r="KNI14" s="83"/>
      <c r="KNJ14" s="83"/>
      <c r="KNK14" s="83"/>
      <c r="KNL14" s="83"/>
      <c r="KNM14" s="83"/>
      <c r="KNN14" s="83"/>
      <c r="KNO14" s="83"/>
      <c r="KNP14" s="83"/>
      <c r="KNQ14" s="83"/>
      <c r="KNR14" s="83"/>
      <c r="KNS14" s="83"/>
      <c r="KNT14" s="83"/>
      <c r="KNU14" s="83"/>
      <c r="KNV14" s="83"/>
      <c r="KNW14" s="83"/>
      <c r="KNX14" s="83"/>
      <c r="KNY14" s="83"/>
      <c r="KNZ14" s="83"/>
      <c r="KOA14" s="83"/>
      <c r="KOB14" s="83"/>
      <c r="KOC14" s="83"/>
      <c r="KOD14" s="83"/>
      <c r="KOE14" s="83"/>
      <c r="KOF14" s="83"/>
      <c r="KOG14" s="83"/>
      <c r="KOH14" s="83"/>
      <c r="KOI14" s="83"/>
      <c r="KOJ14" s="83"/>
      <c r="KOK14" s="83"/>
      <c r="KOL14" s="83"/>
      <c r="KOM14" s="83"/>
      <c r="KON14" s="83"/>
      <c r="KOO14" s="83"/>
      <c r="KOP14" s="83"/>
      <c r="KOQ14" s="83"/>
      <c r="KOR14" s="83"/>
      <c r="KOS14" s="83"/>
      <c r="KOT14" s="83"/>
      <c r="KOU14" s="83"/>
      <c r="KOV14" s="83"/>
      <c r="KOW14" s="83"/>
      <c r="KOX14" s="83"/>
      <c r="KOY14" s="83"/>
      <c r="KOZ14" s="83"/>
      <c r="KPA14" s="83"/>
      <c r="KPB14" s="83"/>
      <c r="KPC14" s="83"/>
      <c r="KPD14" s="83"/>
      <c r="KPE14" s="83"/>
      <c r="KPF14" s="83"/>
      <c r="KPG14" s="83"/>
      <c r="KPH14" s="83"/>
      <c r="KPI14" s="83"/>
      <c r="KPJ14" s="83"/>
      <c r="KPK14" s="83"/>
      <c r="KPL14" s="83"/>
      <c r="KPM14" s="83"/>
      <c r="KPN14" s="83"/>
      <c r="KPO14" s="83"/>
      <c r="KPP14" s="83"/>
      <c r="KPQ14" s="83"/>
      <c r="KPR14" s="83"/>
      <c r="KPS14" s="83"/>
      <c r="KPT14" s="83"/>
      <c r="KPU14" s="83"/>
      <c r="KPV14" s="83"/>
      <c r="KPW14" s="83"/>
      <c r="KPX14" s="83"/>
      <c r="KPY14" s="83"/>
      <c r="KPZ14" s="83"/>
      <c r="KQA14" s="83"/>
      <c r="KQB14" s="83"/>
      <c r="KQC14" s="83"/>
      <c r="KQD14" s="83"/>
      <c r="KQE14" s="83"/>
      <c r="KQF14" s="83"/>
      <c r="KQG14" s="83"/>
      <c r="KQH14" s="83"/>
      <c r="KQI14" s="83"/>
      <c r="KQJ14" s="83"/>
      <c r="KQK14" s="83"/>
      <c r="KQL14" s="83"/>
      <c r="KQM14" s="83"/>
      <c r="KQN14" s="83"/>
      <c r="KQO14" s="83"/>
      <c r="KQP14" s="83"/>
      <c r="KQQ14" s="83"/>
      <c r="KQR14" s="83"/>
      <c r="KQS14" s="83"/>
      <c r="KQT14" s="83"/>
      <c r="KQU14" s="83"/>
      <c r="KQV14" s="83"/>
      <c r="KQW14" s="83"/>
      <c r="KQX14" s="83"/>
      <c r="KQY14" s="83"/>
      <c r="KQZ14" s="83"/>
      <c r="KRA14" s="83"/>
      <c r="KRB14" s="83"/>
      <c r="KRC14" s="83"/>
      <c r="KRD14" s="83"/>
      <c r="KRE14" s="83"/>
      <c r="KRF14" s="83"/>
      <c r="KRG14" s="83"/>
      <c r="KRH14" s="83"/>
      <c r="KRI14" s="83"/>
      <c r="KRJ14" s="83"/>
      <c r="KRK14" s="83"/>
      <c r="KRL14" s="83"/>
      <c r="KRM14" s="83"/>
      <c r="KRN14" s="83"/>
      <c r="KRO14" s="83"/>
      <c r="KRP14" s="83"/>
      <c r="KRQ14" s="83"/>
      <c r="KRR14" s="83"/>
      <c r="KRS14" s="83"/>
      <c r="KRT14" s="83"/>
      <c r="KRU14" s="83"/>
      <c r="KRV14" s="83"/>
      <c r="KRW14" s="83"/>
      <c r="KRX14" s="83"/>
      <c r="KRY14" s="83"/>
      <c r="KRZ14" s="83"/>
      <c r="KSA14" s="83"/>
      <c r="KSB14" s="83"/>
      <c r="KSC14" s="83"/>
      <c r="KSD14" s="83"/>
      <c r="KSE14" s="83"/>
      <c r="KSF14" s="83"/>
      <c r="KSG14" s="83"/>
      <c r="KSH14" s="83"/>
      <c r="KSI14" s="83"/>
      <c r="KSJ14" s="83"/>
      <c r="KSK14" s="83"/>
      <c r="KSL14" s="83"/>
      <c r="KSM14" s="83"/>
      <c r="KSN14" s="83"/>
      <c r="KSO14" s="83"/>
      <c r="KSP14" s="83"/>
      <c r="KSQ14" s="83"/>
      <c r="KSR14" s="83"/>
      <c r="KSS14" s="83"/>
      <c r="KST14" s="83"/>
      <c r="KSU14" s="83"/>
      <c r="KSV14" s="83"/>
      <c r="KSW14" s="83"/>
      <c r="KSX14" s="83"/>
      <c r="KSY14" s="83"/>
      <c r="KSZ14" s="83"/>
      <c r="KTA14" s="83"/>
      <c r="KTB14" s="83"/>
      <c r="KTC14" s="83"/>
      <c r="KTD14" s="83"/>
      <c r="KTE14" s="83"/>
      <c r="KTF14" s="83"/>
      <c r="KTG14" s="83"/>
      <c r="KTH14" s="83"/>
      <c r="KTI14" s="83"/>
      <c r="KTJ14" s="83"/>
      <c r="KTK14" s="83"/>
      <c r="KTL14" s="83"/>
      <c r="KTM14" s="83"/>
      <c r="KTN14" s="83"/>
      <c r="KTO14" s="83"/>
      <c r="KTP14" s="83"/>
      <c r="KTQ14" s="83"/>
      <c r="KTR14" s="83"/>
      <c r="KTS14" s="83"/>
      <c r="KTT14" s="83"/>
      <c r="KTU14" s="83"/>
      <c r="KTV14" s="83"/>
      <c r="KTW14" s="83"/>
      <c r="KTX14" s="83"/>
      <c r="KTY14" s="83"/>
      <c r="KTZ14" s="83"/>
      <c r="KUA14" s="83"/>
      <c r="KUB14" s="83"/>
      <c r="KUC14" s="83"/>
      <c r="KUD14" s="83"/>
      <c r="KUE14" s="83"/>
      <c r="KUF14" s="83"/>
      <c r="KUG14" s="83"/>
      <c r="KUH14" s="83"/>
      <c r="KUI14" s="83"/>
      <c r="KUJ14" s="83"/>
      <c r="KUK14" s="83"/>
      <c r="KUL14" s="83"/>
      <c r="KUM14" s="83"/>
      <c r="KUN14" s="83"/>
      <c r="KUO14" s="83"/>
      <c r="KUP14" s="83"/>
      <c r="KUQ14" s="83"/>
      <c r="KUR14" s="83"/>
      <c r="KUS14" s="83"/>
      <c r="KUT14" s="83"/>
      <c r="KUU14" s="83"/>
      <c r="KUV14" s="83"/>
      <c r="KUW14" s="83"/>
      <c r="KUX14" s="83"/>
      <c r="KUY14" s="83"/>
      <c r="KUZ14" s="83"/>
      <c r="KVA14" s="83"/>
      <c r="KVB14" s="83"/>
      <c r="KVC14" s="83"/>
      <c r="KVD14" s="83"/>
      <c r="KVE14" s="83"/>
      <c r="KVF14" s="83"/>
      <c r="KVG14" s="83"/>
      <c r="KVH14" s="83"/>
      <c r="KVI14" s="83"/>
      <c r="KVJ14" s="83"/>
      <c r="KVK14" s="83"/>
      <c r="KVL14" s="83"/>
      <c r="KVM14" s="83"/>
      <c r="KVN14" s="83"/>
      <c r="KVO14" s="83"/>
      <c r="KVP14" s="83"/>
      <c r="KVQ14" s="83"/>
      <c r="KVR14" s="83"/>
      <c r="KVS14" s="83"/>
      <c r="KVT14" s="83"/>
      <c r="KVU14" s="83"/>
      <c r="KVV14" s="83"/>
      <c r="KVW14" s="83"/>
      <c r="KVX14" s="83"/>
      <c r="KVY14" s="83"/>
      <c r="KVZ14" s="83"/>
      <c r="KWA14" s="83"/>
      <c r="KWB14" s="83"/>
      <c r="KWC14" s="83"/>
      <c r="KWD14" s="83"/>
      <c r="KWE14" s="83"/>
      <c r="KWF14" s="83"/>
      <c r="KWG14" s="83"/>
      <c r="KWH14" s="83"/>
      <c r="KWI14" s="83"/>
      <c r="KWJ14" s="83"/>
      <c r="KWK14" s="83"/>
      <c r="KWL14" s="83"/>
      <c r="KWM14" s="83"/>
      <c r="KWN14" s="83"/>
      <c r="KWO14" s="83"/>
      <c r="KWP14" s="83"/>
      <c r="KWQ14" s="83"/>
      <c r="KWR14" s="83"/>
      <c r="KWS14" s="83"/>
      <c r="KWT14" s="83"/>
      <c r="KWU14" s="83"/>
      <c r="KWV14" s="83"/>
      <c r="KWW14" s="83"/>
      <c r="KWX14" s="83"/>
      <c r="KWY14" s="83"/>
      <c r="KWZ14" s="83"/>
      <c r="KXA14" s="83"/>
      <c r="KXB14" s="83"/>
      <c r="KXC14" s="83"/>
      <c r="KXD14" s="83"/>
      <c r="KXE14" s="83"/>
      <c r="KXF14" s="83"/>
      <c r="KXG14" s="83"/>
      <c r="KXH14" s="83"/>
      <c r="KXI14" s="83"/>
      <c r="KXJ14" s="83"/>
      <c r="KXK14" s="83"/>
      <c r="KXL14" s="83"/>
      <c r="KXM14" s="83"/>
      <c r="KXN14" s="83"/>
      <c r="KXO14" s="83"/>
      <c r="KXP14" s="83"/>
      <c r="KXQ14" s="83"/>
      <c r="KXR14" s="83"/>
      <c r="KXS14" s="83"/>
      <c r="KXT14" s="83"/>
      <c r="KXU14" s="83"/>
      <c r="KXV14" s="83"/>
      <c r="KXW14" s="83"/>
      <c r="KXX14" s="83"/>
      <c r="KXY14" s="83"/>
      <c r="KXZ14" s="83"/>
      <c r="KYA14" s="83"/>
      <c r="KYB14" s="83"/>
      <c r="KYC14" s="83"/>
      <c r="KYD14" s="83"/>
      <c r="KYE14" s="83"/>
      <c r="KYF14" s="83"/>
      <c r="KYG14" s="83"/>
      <c r="KYH14" s="83"/>
      <c r="KYI14" s="83"/>
      <c r="KYJ14" s="83"/>
      <c r="KYK14" s="83"/>
      <c r="KYL14" s="83"/>
      <c r="KYM14" s="83"/>
      <c r="KYN14" s="83"/>
      <c r="KYO14" s="83"/>
      <c r="KYP14" s="83"/>
      <c r="KYQ14" s="83"/>
      <c r="KYR14" s="83"/>
      <c r="KYS14" s="83"/>
      <c r="KYT14" s="83"/>
      <c r="KYU14" s="83"/>
      <c r="KYV14" s="83"/>
      <c r="KYW14" s="83"/>
      <c r="KYX14" s="83"/>
      <c r="KYY14" s="83"/>
      <c r="KYZ14" s="83"/>
      <c r="KZA14" s="83"/>
      <c r="KZB14" s="83"/>
      <c r="KZC14" s="83"/>
      <c r="KZD14" s="83"/>
      <c r="KZE14" s="83"/>
      <c r="KZF14" s="83"/>
      <c r="KZG14" s="83"/>
      <c r="KZH14" s="83"/>
      <c r="KZI14" s="83"/>
      <c r="KZJ14" s="83"/>
      <c r="KZK14" s="83"/>
      <c r="KZL14" s="83"/>
      <c r="KZM14" s="83"/>
      <c r="KZN14" s="83"/>
      <c r="KZO14" s="83"/>
      <c r="KZP14" s="83"/>
      <c r="KZQ14" s="83"/>
      <c r="KZR14" s="83"/>
      <c r="KZS14" s="83"/>
      <c r="KZT14" s="83"/>
      <c r="KZU14" s="83"/>
      <c r="KZV14" s="83"/>
      <c r="KZW14" s="83"/>
      <c r="KZX14" s="83"/>
      <c r="KZY14" s="83"/>
      <c r="KZZ14" s="83"/>
      <c r="LAA14" s="83"/>
      <c r="LAB14" s="83"/>
      <c r="LAC14" s="83"/>
      <c r="LAD14" s="83"/>
      <c r="LAE14" s="83"/>
      <c r="LAF14" s="83"/>
      <c r="LAG14" s="83"/>
      <c r="LAH14" s="83"/>
      <c r="LAI14" s="83"/>
      <c r="LAJ14" s="83"/>
      <c r="LAK14" s="83"/>
      <c r="LAL14" s="83"/>
      <c r="LAM14" s="83"/>
      <c r="LAN14" s="83"/>
      <c r="LAO14" s="83"/>
      <c r="LAP14" s="83"/>
      <c r="LAQ14" s="83"/>
      <c r="LAR14" s="83"/>
      <c r="LAS14" s="83"/>
      <c r="LAT14" s="83"/>
      <c r="LAU14" s="83"/>
      <c r="LAV14" s="83"/>
      <c r="LAW14" s="83"/>
      <c r="LAX14" s="83"/>
      <c r="LAY14" s="83"/>
      <c r="LAZ14" s="83"/>
      <c r="LBA14" s="83"/>
      <c r="LBB14" s="83"/>
      <c r="LBC14" s="83"/>
      <c r="LBD14" s="83"/>
      <c r="LBE14" s="83"/>
      <c r="LBF14" s="83"/>
      <c r="LBG14" s="83"/>
      <c r="LBH14" s="83"/>
      <c r="LBI14" s="83"/>
      <c r="LBJ14" s="83"/>
      <c r="LBK14" s="83"/>
      <c r="LBL14" s="83"/>
      <c r="LBM14" s="83"/>
      <c r="LBN14" s="83"/>
      <c r="LBO14" s="83"/>
      <c r="LBP14" s="83"/>
      <c r="LBQ14" s="83"/>
      <c r="LBR14" s="83"/>
      <c r="LBS14" s="83"/>
      <c r="LBT14" s="83"/>
      <c r="LBU14" s="83"/>
      <c r="LBV14" s="83"/>
      <c r="LBW14" s="83"/>
      <c r="LBX14" s="83"/>
      <c r="LBY14" s="83"/>
      <c r="LBZ14" s="83"/>
      <c r="LCA14" s="83"/>
      <c r="LCB14" s="83"/>
      <c r="LCC14" s="83"/>
      <c r="LCD14" s="83"/>
      <c r="LCE14" s="83"/>
      <c r="LCF14" s="83"/>
      <c r="LCG14" s="83"/>
      <c r="LCH14" s="83"/>
      <c r="LCI14" s="83"/>
      <c r="LCJ14" s="83"/>
      <c r="LCK14" s="83"/>
      <c r="LCL14" s="83"/>
      <c r="LCM14" s="83"/>
      <c r="LCN14" s="83"/>
      <c r="LCO14" s="83"/>
      <c r="LCP14" s="83"/>
      <c r="LCQ14" s="83"/>
      <c r="LCR14" s="83"/>
      <c r="LCS14" s="83"/>
      <c r="LCT14" s="83"/>
      <c r="LCU14" s="83"/>
      <c r="LCV14" s="83"/>
      <c r="LCW14" s="83"/>
      <c r="LCX14" s="83"/>
      <c r="LCY14" s="83"/>
      <c r="LCZ14" s="83"/>
      <c r="LDA14" s="83"/>
      <c r="LDB14" s="83"/>
      <c r="LDC14" s="83"/>
      <c r="LDD14" s="83"/>
      <c r="LDE14" s="83"/>
      <c r="LDF14" s="83"/>
      <c r="LDG14" s="83"/>
      <c r="LDH14" s="83"/>
      <c r="LDI14" s="83"/>
      <c r="LDJ14" s="83"/>
      <c r="LDK14" s="83"/>
      <c r="LDL14" s="83"/>
      <c r="LDM14" s="83"/>
      <c r="LDN14" s="83"/>
      <c r="LDO14" s="83"/>
      <c r="LDP14" s="83"/>
      <c r="LDQ14" s="83"/>
      <c r="LDR14" s="83"/>
      <c r="LDS14" s="83"/>
      <c r="LDT14" s="83"/>
      <c r="LDU14" s="83"/>
      <c r="LDV14" s="83"/>
      <c r="LDW14" s="83"/>
      <c r="LDX14" s="83"/>
      <c r="LDY14" s="83"/>
      <c r="LDZ14" s="83"/>
      <c r="LEA14" s="83"/>
      <c r="LEB14" s="83"/>
      <c r="LEC14" s="83"/>
      <c r="LED14" s="83"/>
      <c r="LEE14" s="83"/>
      <c r="LEF14" s="83"/>
      <c r="LEG14" s="83"/>
      <c r="LEH14" s="83"/>
      <c r="LEI14" s="83"/>
      <c r="LEJ14" s="83"/>
      <c r="LEK14" s="83"/>
      <c r="LEL14" s="83"/>
      <c r="LEM14" s="83"/>
      <c r="LEN14" s="83"/>
      <c r="LEO14" s="83"/>
      <c r="LEP14" s="83"/>
      <c r="LEQ14" s="83"/>
      <c r="LER14" s="83"/>
      <c r="LES14" s="83"/>
      <c r="LET14" s="83"/>
      <c r="LEU14" s="83"/>
      <c r="LEV14" s="83"/>
      <c r="LEW14" s="83"/>
      <c r="LEX14" s="83"/>
      <c r="LEY14" s="83"/>
      <c r="LEZ14" s="83"/>
      <c r="LFA14" s="83"/>
      <c r="LFB14" s="83"/>
      <c r="LFC14" s="83"/>
      <c r="LFD14" s="83"/>
      <c r="LFE14" s="83"/>
      <c r="LFF14" s="83"/>
      <c r="LFG14" s="83"/>
      <c r="LFH14" s="83"/>
      <c r="LFI14" s="83"/>
      <c r="LFJ14" s="83"/>
      <c r="LFK14" s="83"/>
      <c r="LFL14" s="83"/>
      <c r="LFM14" s="83"/>
      <c r="LFN14" s="83"/>
      <c r="LFO14" s="83"/>
      <c r="LFP14" s="83"/>
      <c r="LFQ14" s="83"/>
      <c r="LFR14" s="83"/>
      <c r="LFS14" s="83"/>
      <c r="LFT14" s="83"/>
      <c r="LFU14" s="83"/>
      <c r="LFV14" s="83"/>
      <c r="LFW14" s="83"/>
      <c r="LFX14" s="83"/>
      <c r="LFY14" s="83"/>
      <c r="LFZ14" s="83"/>
      <c r="LGA14" s="83"/>
      <c r="LGB14" s="83"/>
      <c r="LGC14" s="83"/>
      <c r="LGD14" s="83"/>
      <c r="LGE14" s="83"/>
      <c r="LGF14" s="83"/>
      <c r="LGG14" s="83"/>
      <c r="LGH14" s="83"/>
      <c r="LGI14" s="83"/>
      <c r="LGJ14" s="83"/>
      <c r="LGK14" s="83"/>
      <c r="LGL14" s="83"/>
      <c r="LGM14" s="83"/>
      <c r="LGN14" s="83"/>
      <c r="LGO14" s="83"/>
      <c r="LGP14" s="83"/>
      <c r="LGQ14" s="83"/>
      <c r="LGR14" s="83"/>
      <c r="LGS14" s="83"/>
      <c r="LGT14" s="83"/>
      <c r="LGU14" s="83"/>
      <c r="LGV14" s="83"/>
      <c r="LGW14" s="83"/>
      <c r="LGX14" s="83"/>
      <c r="LGY14" s="83"/>
      <c r="LGZ14" s="83"/>
      <c r="LHA14" s="83"/>
      <c r="LHB14" s="83"/>
      <c r="LHC14" s="83"/>
      <c r="LHD14" s="83"/>
      <c r="LHE14" s="83"/>
      <c r="LHF14" s="83"/>
      <c r="LHG14" s="83"/>
      <c r="LHH14" s="83"/>
      <c r="LHI14" s="83"/>
      <c r="LHJ14" s="83"/>
      <c r="LHK14" s="83"/>
      <c r="LHL14" s="83"/>
      <c r="LHM14" s="83"/>
      <c r="LHN14" s="83"/>
      <c r="LHO14" s="83"/>
      <c r="LHP14" s="83"/>
      <c r="LHQ14" s="83"/>
      <c r="LHR14" s="83"/>
      <c r="LHS14" s="83"/>
      <c r="LHT14" s="83"/>
      <c r="LHU14" s="83"/>
      <c r="LHV14" s="83"/>
      <c r="LHW14" s="83"/>
      <c r="LHX14" s="83"/>
      <c r="LHY14" s="83"/>
      <c r="LHZ14" s="83"/>
      <c r="LIA14" s="83"/>
      <c r="LIB14" s="83"/>
      <c r="LIC14" s="83"/>
      <c r="LID14" s="83"/>
      <c r="LIE14" s="83"/>
      <c r="LIF14" s="83"/>
      <c r="LIG14" s="83"/>
      <c r="LIH14" s="83"/>
      <c r="LII14" s="83"/>
      <c r="LIJ14" s="83"/>
      <c r="LIK14" s="83"/>
      <c r="LIL14" s="83"/>
      <c r="LIM14" s="83"/>
      <c r="LIN14" s="83"/>
      <c r="LIO14" s="83"/>
      <c r="LIP14" s="83"/>
      <c r="LIQ14" s="83"/>
      <c r="LIR14" s="83"/>
      <c r="LIS14" s="83"/>
      <c r="LIT14" s="83"/>
      <c r="LIU14" s="83"/>
      <c r="LIV14" s="83"/>
      <c r="LIW14" s="83"/>
      <c r="LIX14" s="83"/>
      <c r="LIY14" s="83"/>
      <c r="LIZ14" s="83"/>
      <c r="LJA14" s="83"/>
      <c r="LJB14" s="83"/>
      <c r="LJC14" s="83"/>
      <c r="LJD14" s="83"/>
      <c r="LJE14" s="83"/>
      <c r="LJF14" s="83"/>
      <c r="LJG14" s="83"/>
      <c r="LJH14" s="83"/>
      <c r="LJI14" s="83"/>
      <c r="LJJ14" s="83"/>
      <c r="LJK14" s="83"/>
      <c r="LJL14" s="83"/>
      <c r="LJM14" s="83"/>
      <c r="LJN14" s="83"/>
      <c r="LJO14" s="83"/>
      <c r="LJP14" s="83"/>
      <c r="LJQ14" s="83"/>
      <c r="LJR14" s="83"/>
      <c r="LJS14" s="83"/>
      <c r="LJT14" s="83"/>
      <c r="LJU14" s="83"/>
      <c r="LJV14" s="83"/>
      <c r="LJW14" s="83"/>
      <c r="LJX14" s="83"/>
      <c r="LJY14" s="83"/>
      <c r="LJZ14" s="83"/>
      <c r="LKA14" s="83"/>
      <c r="LKB14" s="83"/>
      <c r="LKC14" s="83"/>
      <c r="LKD14" s="83"/>
      <c r="LKE14" s="83"/>
      <c r="LKF14" s="83"/>
      <c r="LKG14" s="83"/>
      <c r="LKH14" s="83"/>
      <c r="LKI14" s="83"/>
      <c r="LKJ14" s="83"/>
      <c r="LKK14" s="83"/>
      <c r="LKL14" s="83"/>
      <c r="LKM14" s="83"/>
      <c r="LKN14" s="83"/>
      <c r="LKO14" s="83"/>
      <c r="LKP14" s="83"/>
      <c r="LKQ14" s="83"/>
      <c r="LKR14" s="83"/>
      <c r="LKS14" s="83"/>
      <c r="LKT14" s="83"/>
      <c r="LKU14" s="83"/>
      <c r="LKV14" s="83"/>
      <c r="LKW14" s="83"/>
      <c r="LKX14" s="83"/>
      <c r="LKY14" s="83"/>
      <c r="LKZ14" s="83"/>
      <c r="LLA14" s="83"/>
      <c r="LLB14" s="83"/>
      <c r="LLC14" s="83"/>
      <c r="LLD14" s="83"/>
      <c r="LLE14" s="83"/>
      <c r="LLF14" s="83"/>
      <c r="LLG14" s="83"/>
      <c r="LLH14" s="83"/>
      <c r="LLI14" s="83"/>
      <c r="LLJ14" s="83"/>
      <c r="LLK14" s="83"/>
      <c r="LLL14" s="83"/>
      <c r="LLM14" s="83"/>
      <c r="LLN14" s="83"/>
      <c r="LLO14" s="83"/>
      <c r="LLP14" s="83"/>
      <c r="LLQ14" s="83"/>
      <c r="LLR14" s="83"/>
      <c r="LLS14" s="83"/>
      <c r="LLT14" s="83"/>
      <c r="LLU14" s="83"/>
      <c r="LLV14" s="83"/>
      <c r="LLW14" s="83"/>
      <c r="LLX14" s="83"/>
      <c r="LLY14" s="83"/>
      <c r="LLZ14" s="83"/>
      <c r="LMA14" s="83"/>
      <c r="LMB14" s="83"/>
      <c r="LMC14" s="83"/>
      <c r="LMD14" s="83"/>
      <c r="LME14" s="83"/>
      <c r="LMF14" s="83"/>
      <c r="LMG14" s="83"/>
      <c r="LMH14" s="83"/>
      <c r="LMI14" s="83"/>
      <c r="LMJ14" s="83"/>
      <c r="LMK14" s="83"/>
      <c r="LML14" s="83"/>
      <c r="LMM14" s="83"/>
      <c r="LMN14" s="83"/>
      <c r="LMO14" s="83"/>
      <c r="LMP14" s="83"/>
      <c r="LMQ14" s="83"/>
      <c r="LMR14" s="83"/>
      <c r="LMS14" s="83"/>
      <c r="LMT14" s="83"/>
      <c r="LMU14" s="83"/>
      <c r="LMV14" s="83"/>
      <c r="LMW14" s="83"/>
      <c r="LMX14" s="83"/>
      <c r="LMY14" s="83"/>
      <c r="LMZ14" s="83"/>
      <c r="LNA14" s="83"/>
      <c r="LNB14" s="83"/>
      <c r="LNC14" s="83"/>
      <c r="LND14" s="83"/>
      <c r="LNE14" s="83"/>
      <c r="LNF14" s="83"/>
      <c r="LNG14" s="83"/>
      <c r="LNH14" s="83"/>
      <c r="LNI14" s="83"/>
      <c r="LNJ14" s="83"/>
      <c r="LNK14" s="83"/>
      <c r="LNL14" s="83"/>
      <c r="LNM14" s="83"/>
      <c r="LNN14" s="83"/>
      <c r="LNO14" s="83"/>
      <c r="LNP14" s="83"/>
      <c r="LNQ14" s="83"/>
      <c r="LNR14" s="83"/>
      <c r="LNS14" s="83"/>
      <c r="LNT14" s="83"/>
      <c r="LNU14" s="83"/>
      <c r="LNV14" s="83"/>
      <c r="LNW14" s="83"/>
      <c r="LNX14" s="83"/>
      <c r="LNY14" s="83"/>
      <c r="LNZ14" s="83"/>
      <c r="LOA14" s="83"/>
      <c r="LOB14" s="83"/>
      <c r="LOC14" s="83"/>
      <c r="LOD14" s="83"/>
      <c r="LOE14" s="83"/>
      <c r="LOF14" s="83"/>
      <c r="LOG14" s="83"/>
      <c r="LOH14" s="83"/>
      <c r="LOI14" s="83"/>
      <c r="LOJ14" s="83"/>
      <c r="LOK14" s="83"/>
      <c r="LOL14" s="83"/>
      <c r="LOM14" s="83"/>
      <c r="LON14" s="83"/>
      <c r="LOO14" s="83"/>
      <c r="LOP14" s="83"/>
      <c r="LOQ14" s="83"/>
      <c r="LOR14" s="83"/>
      <c r="LOS14" s="83"/>
      <c r="LOT14" s="83"/>
      <c r="LOU14" s="83"/>
      <c r="LOV14" s="83"/>
      <c r="LOW14" s="83"/>
      <c r="LOX14" s="83"/>
      <c r="LOY14" s="83"/>
      <c r="LOZ14" s="83"/>
      <c r="LPA14" s="83"/>
      <c r="LPB14" s="83"/>
      <c r="LPC14" s="83"/>
      <c r="LPD14" s="83"/>
      <c r="LPE14" s="83"/>
      <c r="LPF14" s="83"/>
      <c r="LPG14" s="83"/>
      <c r="LPH14" s="83"/>
      <c r="LPI14" s="83"/>
      <c r="LPJ14" s="83"/>
      <c r="LPK14" s="83"/>
      <c r="LPL14" s="83"/>
      <c r="LPM14" s="83"/>
      <c r="LPN14" s="83"/>
      <c r="LPO14" s="83"/>
      <c r="LPP14" s="83"/>
      <c r="LPQ14" s="83"/>
      <c r="LPR14" s="83"/>
      <c r="LPS14" s="83"/>
      <c r="LPT14" s="83"/>
      <c r="LPU14" s="83"/>
      <c r="LPV14" s="83"/>
      <c r="LPW14" s="83"/>
      <c r="LPX14" s="83"/>
      <c r="LPY14" s="83"/>
      <c r="LPZ14" s="83"/>
      <c r="LQA14" s="83"/>
      <c r="LQB14" s="83"/>
      <c r="LQC14" s="83"/>
      <c r="LQD14" s="83"/>
      <c r="LQE14" s="83"/>
      <c r="LQF14" s="83"/>
      <c r="LQG14" s="83"/>
      <c r="LQH14" s="83"/>
      <c r="LQI14" s="83"/>
      <c r="LQJ14" s="83"/>
      <c r="LQK14" s="83"/>
      <c r="LQL14" s="83"/>
      <c r="LQM14" s="83"/>
      <c r="LQN14" s="83"/>
      <c r="LQO14" s="83"/>
      <c r="LQP14" s="83"/>
      <c r="LQQ14" s="83"/>
      <c r="LQR14" s="83"/>
      <c r="LQS14" s="83"/>
      <c r="LQT14" s="83"/>
      <c r="LQU14" s="83"/>
      <c r="LQV14" s="83"/>
      <c r="LQW14" s="83"/>
      <c r="LQX14" s="83"/>
      <c r="LQY14" s="83"/>
      <c r="LQZ14" s="83"/>
      <c r="LRA14" s="83"/>
      <c r="LRB14" s="83"/>
      <c r="LRC14" s="83"/>
      <c r="LRD14" s="83"/>
      <c r="LRE14" s="83"/>
      <c r="LRF14" s="83"/>
      <c r="LRG14" s="83"/>
      <c r="LRH14" s="83"/>
      <c r="LRI14" s="83"/>
      <c r="LRJ14" s="83"/>
      <c r="LRK14" s="83"/>
      <c r="LRL14" s="83"/>
      <c r="LRM14" s="83"/>
      <c r="LRN14" s="83"/>
      <c r="LRO14" s="83"/>
      <c r="LRP14" s="83"/>
      <c r="LRQ14" s="83"/>
      <c r="LRR14" s="83"/>
      <c r="LRS14" s="83"/>
      <c r="LRT14" s="83"/>
      <c r="LRU14" s="83"/>
      <c r="LRV14" s="83"/>
      <c r="LRW14" s="83"/>
      <c r="LRX14" s="83"/>
      <c r="LRY14" s="83"/>
      <c r="LRZ14" s="83"/>
      <c r="LSA14" s="83"/>
      <c r="LSB14" s="83"/>
      <c r="LSC14" s="83"/>
      <c r="LSD14" s="83"/>
      <c r="LSE14" s="83"/>
      <c r="LSF14" s="83"/>
      <c r="LSG14" s="83"/>
      <c r="LSH14" s="83"/>
      <c r="LSI14" s="83"/>
      <c r="LSJ14" s="83"/>
      <c r="LSK14" s="83"/>
      <c r="LSL14" s="83"/>
      <c r="LSM14" s="83"/>
      <c r="LSN14" s="83"/>
      <c r="LSO14" s="83"/>
      <c r="LSP14" s="83"/>
      <c r="LSQ14" s="83"/>
      <c r="LSR14" s="83"/>
      <c r="LSS14" s="83"/>
      <c r="LST14" s="83"/>
      <c r="LSU14" s="83"/>
      <c r="LSV14" s="83"/>
      <c r="LSW14" s="83"/>
      <c r="LSX14" s="83"/>
      <c r="LSY14" s="83"/>
      <c r="LSZ14" s="83"/>
      <c r="LTA14" s="83"/>
      <c r="LTB14" s="83"/>
      <c r="LTC14" s="83"/>
      <c r="LTD14" s="83"/>
      <c r="LTE14" s="83"/>
      <c r="LTF14" s="83"/>
      <c r="LTG14" s="83"/>
      <c r="LTH14" s="83"/>
      <c r="LTI14" s="83"/>
      <c r="LTJ14" s="83"/>
      <c r="LTK14" s="83"/>
      <c r="LTL14" s="83"/>
      <c r="LTM14" s="83"/>
      <c r="LTN14" s="83"/>
      <c r="LTO14" s="83"/>
      <c r="LTP14" s="83"/>
      <c r="LTQ14" s="83"/>
      <c r="LTR14" s="83"/>
      <c r="LTS14" s="83"/>
      <c r="LTT14" s="83"/>
      <c r="LTU14" s="83"/>
      <c r="LTV14" s="83"/>
      <c r="LTW14" s="83"/>
      <c r="LTX14" s="83"/>
      <c r="LTY14" s="83"/>
      <c r="LTZ14" s="83"/>
      <c r="LUA14" s="83"/>
      <c r="LUB14" s="83"/>
      <c r="LUC14" s="83"/>
      <c r="LUD14" s="83"/>
      <c r="LUE14" s="83"/>
      <c r="LUF14" s="83"/>
      <c r="LUG14" s="83"/>
      <c r="LUH14" s="83"/>
      <c r="LUI14" s="83"/>
      <c r="LUJ14" s="83"/>
      <c r="LUK14" s="83"/>
      <c r="LUL14" s="83"/>
      <c r="LUM14" s="83"/>
      <c r="LUN14" s="83"/>
      <c r="LUO14" s="83"/>
      <c r="LUP14" s="83"/>
      <c r="LUQ14" s="83"/>
      <c r="LUR14" s="83"/>
      <c r="LUS14" s="83"/>
      <c r="LUT14" s="83"/>
      <c r="LUU14" s="83"/>
      <c r="LUV14" s="83"/>
      <c r="LUW14" s="83"/>
      <c r="LUX14" s="83"/>
      <c r="LUY14" s="83"/>
      <c r="LUZ14" s="83"/>
      <c r="LVA14" s="83"/>
      <c r="LVB14" s="83"/>
      <c r="LVC14" s="83"/>
      <c r="LVD14" s="83"/>
      <c r="LVE14" s="83"/>
      <c r="LVF14" s="83"/>
      <c r="LVG14" s="83"/>
      <c r="LVH14" s="83"/>
      <c r="LVI14" s="83"/>
      <c r="LVJ14" s="83"/>
      <c r="LVK14" s="83"/>
      <c r="LVL14" s="83"/>
      <c r="LVM14" s="83"/>
      <c r="LVN14" s="83"/>
      <c r="LVO14" s="83"/>
      <c r="LVP14" s="83"/>
      <c r="LVQ14" s="83"/>
      <c r="LVR14" s="83"/>
      <c r="LVS14" s="83"/>
      <c r="LVT14" s="83"/>
      <c r="LVU14" s="83"/>
      <c r="LVV14" s="83"/>
      <c r="LVW14" s="83"/>
      <c r="LVX14" s="83"/>
      <c r="LVY14" s="83"/>
      <c r="LVZ14" s="83"/>
      <c r="LWA14" s="83"/>
      <c r="LWB14" s="83"/>
      <c r="LWC14" s="83"/>
      <c r="LWD14" s="83"/>
      <c r="LWE14" s="83"/>
      <c r="LWF14" s="83"/>
      <c r="LWG14" s="83"/>
      <c r="LWH14" s="83"/>
      <c r="LWI14" s="83"/>
      <c r="LWJ14" s="83"/>
      <c r="LWK14" s="83"/>
      <c r="LWL14" s="83"/>
      <c r="LWM14" s="83"/>
      <c r="LWN14" s="83"/>
      <c r="LWO14" s="83"/>
      <c r="LWP14" s="83"/>
      <c r="LWQ14" s="83"/>
      <c r="LWR14" s="83"/>
      <c r="LWS14" s="83"/>
      <c r="LWT14" s="83"/>
      <c r="LWU14" s="83"/>
      <c r="LWV14" s="83"/>
      <c r="LWW14" s="83"/>
      <c r="LWX14" s="83"/>
      <c r="LWY14" s="83"/>
      <c r="LWZ14" s="83"/>
      <c r="LXA14" s="83"/>
      <c r="LXB14" s="83"/>
      <c r="LXC14" s="83"/>
      <c r="LXD14" s="83"/>
      <c r="LXE14" s="83"/>
      <c r="LXF14" s="83"/>
      <c r="LXG14" s="83"/>
      <c r="LXH14" s="83"/>
      <c r="LXI14" s="83"/>
      <c r="LXJ14" s="83"/>
      <c r="LXK14" s="83"/>
      <c r="LXL14" s="83"/>
      <c r="LXM14" s="83"/>
      <c r="LXN14" s="83"/>
      <c r="LXO14" s="83"/>
      <c r="LXP14" s="83"/>
      <c r="LXQ14" s="83"/>
      <c r="LXR14" s="83"/>
      <c r="LXS14" s="83"/>
      <c r="LXT14" s="83"/>
      <c r="LXU14" s="83"/>
      <c r="LXV14" s="83"/>
      <c r="LXW14" s="83"/>
      <c r="LXX14" s="83"/>
      <c r="LXY14" s="83"/>
      <c r="LXZ14" s="83"/>
      <c r="LYA14" s="83"/>
      <c r="LYB14" s="83"/>
      <c r="LYC14" s="83"/>
      <c r="LYD14" s="83"/>
      <c r="LYE14" s="83"/>
      <c r="LYF14" s="83"/>
      <c r="LYG14" s="83"/>
      <c r="LYH14" s="83"/>
      <c r="LYI14" s="83"/>
      <c r="LYJ14" s="83"/>
      <c r="LYK14" s="83"/>
      <c r="LYL14" s="83"/>
      <c r="LYM14" s="83"/>
      <c r="LYN14" s="83"/>
      <c r="LYO14" s="83"/>
      <c r="LYP14" s="83"/>
      <c r="LYQ14" s="83"/>
      <c r="LYR14" s="83"/>
      <c r="LYS14" s="83"/>
      <c r="LYT14" s="83"/>
      <c r="LYU14" s="83"/>
      <c r="LYV14" s="83"/>
      <c r="LYW14" s="83"/>
      <c r="LYX14" s="83"/>
      <c r="LYY14" s="83"/>
      <c r="LYZ14" s="83"/>
      <c r="LZA14" s="83"/>
      <c r="LZB14" s="83"/>
      <c r="LZC14" s="83"/>
      <c r="LZD14" s="83"/>
      <c r="LZE14" s="83"/>
      <c r="LZF14" s="83"/>
      <c r="LZG14" s="83"/>
      <c r="LZH14" s="83"/>
      <c r="LZI14" s="83"/>
      <c r="LZJ14" s="83"/>
      <c r="LZK14" s="83"/>
      <c r="LZL14" s="83"/>
      <c r="LZM14" s="83"/>
      <c r="LZN14" s="83"/>
      <c r="LZO14" s="83"/>
      <c r="LZP14" s="83"/>
      <c r="LZQ14" s="83"/>
      <c r="LZR14" s="83"/>
      <c r="LZS14" s="83"/>
      <c r="LZT14" s="83"/>
      <c r="LZU14" s="83"/>
      <c r="LZV14" s="83"/>
      <c r="LZW14" s="83"/>
      <c r="LZX14" s="83"/>
      <c r="LZY14" s="83"/>
      <c r="LZZ14" s="83"/>
      <c r="MAA14" s="83"/>
      <c r="MAB14" s="83"/>
      <c r="MAC14" s="83"/>
      <c r="MAD14" s="83"/>
      <c r="MAE14" s="83"/>
      <c r="MAF14" s="83"/>
      <c r="MAG14" s="83"/>
      <c r="MAH14" s="83"/>
      <c r="MAI14" s="83"/>
      <c r="MAJ14" s="83"/>
      <c r="MAK14" s="83"/>
      <c r="MAL14" s="83"/>
      <c r="MAM14" s="83"/>
      <c r="MAN14" s="83"/>
      <c r="MAO14" s="83"/>
      <c r="MAP14" s="83"/>
      <c r="MAQ14" s="83"/>
      <c r="MAR14" s="83"/>
      <c r="MAS14" s="83"/>
      <c r="MAT14" s="83"/>
      <c r="MAU14" s="83"/>
      <c r="MAV14" s="83"/>
      <c r="MAW14" s="83"/>
      <c r="MAX14" s="83"/>
      <c r="MAY14" s="83"/>
      <c r="MAZ14" s="83"/>
      <c r="MBA14" s="83"/>
      <c r="MBB14" s="83"/>
      <c r="MBC14" s="83"/>
      <c r="MBD14" s="83"/>
      <c r="MBE14" s="83"/>
      <c r="MBF14" s="83"/>
      <c r="MBG14" s="83"/>
      <c r="MBH14" s="83"/>
      <c r="MBI14" s="83"/>
      <c r="MBJ14" s="83"/>
      <c r="MBK14" s="83"/>
      <c r="MBL14" s="83"/>
      <c r="MBM14" s="83"/>
      <c r="MBN14" s="83"/>
      <c r="MBO14" s="83"/>
      <c r="MBP14" s="83"/>
      <c r="MBQ14" s="83"/>
      <c r="MBR14" s="83"/>
      <c r="MBS14" s="83"/>
      <c r="MBT14" s="83"/>
      <c r="MBU14" s="83"/>
      <c r="MBV14" s="83"/>
      <c r="MBW14" s="83"/>
      <c r="MBX14" s="83"/>
      <c r="MBY14" s="83"/>
      <c r="MBZ14" s="83"/>
      <c r="MCA14" s="83"/>
      <c r="MCB14" s="83"/>
      <c r="MCC14" s="83"/>
      <c r="MCD14" s="83"/>
      <c r="MCE14" s="83"/>
      <c r="MCF14" s="83"/>
      <c r="MCG14" s="83"/>
      <c r="MCH14" s="83"/>
      <c r="MCI14" s="83"/>
      <c r="MCJ14" s="83"/>
      <c r="MCK14" s="83"/>
      <c r="MCL14" s="83"/>
      <c r="MCM14" s="83"/>
      <c r="MCN14" s="83"/>
      <c r="MCO14" s="83"/>
      <c r="MCP14" s="83"/>
      <c r="MCQ14" s="83"/>
      <c r="MCR14" s="83"/>
      <c r="MCS14" s="83"/>
      <c r="MCT14" s="83"/>
      <c r="MCU14" s="83"/>
      <c r="MCV14" s="83"/>
      <c r="MCW14" s="83"/>
      <c r="MCX14" s="83"/>
      <c r="MCY14" s="83"/>
      <c r="MCZ14" s="83"/>
      <c r="MDA14" s="83"/>
      <c r="MDB14" s="83"/>
      <c r="MDC14" s="83"/>
      <c r="MDD14" s="83"/>
      <c r="MDE14" s="83"/>
      <c r="MDF14" s="83"/>
      <c r="MDG14" s="83"/>
      <c r="MDH14" s="83"/>
      <c r="MDI14" s="83"/>
      <c r="MDJ14" s="83"/>
      <c r="MDK14" s="83"/>
      <c r="MDL14" s="83"/>
      <c r="MDM14" s="83"/>
      <c r="MDN14" s="83"/>
      <c r="MDO14" s="83"/>
      <c r="MDP14" s="83"/>
      <c r="MDQ14" s="83"/>
      <c r="MDR14" s="83"/>
      <c r="MDS14" s="83"/>
      <c r="MDT14" s="83"/>
      <c r="MDU14" s="83"/>
      <c r="MDV14" s="83"/>
      <c r="MDW14" s="83"/>
      <c r="MDX14" s="83"/>
      <c r="MDY14" s="83"/>
      <c r="MDZ14" s="83"/>
      <c r="MEA14" s="83"/>
      <c r="MEB14" s="83"/>
      <c r="MEC14" s="83"/>
      <c r="MED14" s="83"/>
      <c r="MEE14" s="83"/>
      <c r="MEF14" s="83"/>
      <c r="MEG14" s="83"/>
      <c r="MEH14" s="83"/>
      <c r="MEI14" s="83"/>
      <c r="MEJ14" s="83"/>
      <c r="MEK14" s="83"/>
      <c r="MEL14" s="83"/>
      <c r="MEM14" s="83"/>
      <c r="MEN14" s="83"/>
      <c r="MEO14" s="83"/>
      <c r="MEP14" s="83"/>
      <c r="MEQ14" s="83"/>
      <c r="MER14" s="83"/>
      <c r="MES14" s="83"/>
      <c r="MET14" s="83"/>
      <c r="MEU14" s="83"/>
      <c r="MEV14" s="83"/>
      <c r="MEW14" s="83"/>
      <c r="MEX14" s="83"/>
      <c r="MEY14" s="83"/>
      <c r="MEZ14" s="83"/>
      <c r="MFA14" s="83"/>
      <c r="MFB14" s="83"/>
      <c r="MFC14" s="83"/>
      <c r="MFD14" s="83"/>
      <c r="MFE14" s="83"/>
      <c r="MFF14" s="83"/>
      <c r="MFG14" s="83"/>
      <c r="MFH14" s="83"/>
      <c r="MFI14" s="83"/>
      <c r="MFJ14" s="83"/>
      <c r="MFK14" s="83"/>
      <c r="MFL14" s="83"/>
      <c r="MFM14" s="83"/>
      <c r="MFN14" s="83"/>
      <c r="MFO14" s="83"/>
      <c r="MFP14" s="83"/>
      <c r="MFQ14" s="83"/>
      <c r="MFR14" s="83"/>
      <c r="MFS14" s="83"/>
      <c r="MFT14" s="83"/>
      <c r="MFU14" s="83"/>
      <c r="MFV14" s="83"/>
      <c r="MFW14" s="83"/>
      <c r="MFX14" s="83"/>
      <c r="MFY14" s="83"/>
      <c r="MFZ14" s="83"/>
      <c r="MGA14" s="83"/>
      <c r="MGB14" s="83"/>
      <c r="MGC14" s="83"/>
      <c r="MGD14" s="83"/>
      <c r="MGE14" s="83"/>
      <c r="MGF14" s="83"/>
      <c r="MGG14" s="83"/>
      <c r="MGH14" s="83"/>
      <c r="MGI14" s="83"/>
      <c r="MGJ14" s="83"/>
      <c r="MGK14" s="83"/>
      <c r="MGL14" s="83"/>
      <c r="MGM14" s="83"/>
      <c r="MGN14" s="83"/>
      <c r="MGO14" s="83"/>
      <c r="MGP14" s="83"/>
      <c r="MGQ14" s="83"/>
      <c r="MGR14" s="83"/>
      <c r="MGS14" s="83"/>
      <c r="MGT14" s="83"/>
      <c r="MGU14" s="83"/>
      <c r="MGV14" s="83"/>
      <c r="MGW14" s="83"/>
      <c r="MGX14" s="83"/>
      <c r="MGY14" s="83"/>
      <c r="MGZ14" s="83"/>
      <c r="MHA14" s="83"/>
      <c r="MHB14" s="83"/>
      <c r="MHC14" s="83"/>
      <c r="MHD14" s="83"/>
      <c r="MHE14" s="83"/>
      <c r="MHF14" s="83"/>
      <c r="MHG14" s="83"/>
      <c r="MHH14" s="83"/>
      <c r="MHI14" s="83"/>
      <c r="MHJ14" s="83"/>
      <c r="MHK14" s="83"/>
      <c r="MHL14" s="83"/>
      <c r="MHM14" s="83"/>
      <c r="MHN14" s="83"/>
      <c r="MHO14" s="83"/>
      <c r="MHP14" s="83"/>
      <c r="MHQ14" s="83"/>
      <c r="MHR14" s="83"/>
      <c r="MHS14" s="83"/>
      <c r="MHT14" s="83"/>
      <c r="MHU14" s="83"/>
      <c r="MHV14" s="83"/>
      <c r="MHW14" s="83"/>
      <c r="MHX14" s="83"/>
      <c r="MHY14" s="83"/>
      <c r="MHZ14" s="83"/>
      <c r="MIA14" s="83"/>
      <c r="MIB14" s="83"/>
      <c r="MIC14" s="83"/>
      <c r="MID14" s="83"/>
      <c r="MIE14" s="83"/>
      <c r="MIF14" s="83"/>
      <c r="MIG14" s="83"/>
      <c r="MIH14" s="83"/>
      <c r="MII14" s="83"/>
      <c r="MIJ14" s="83"/>
      <c r="MIK14" s="83"/>
      <c r="MIL14" s="83"/>
      <c r="MIM14" s="83"/>
      <c r="MIN14" s="83"/>
      <c r="MIO14" s="83"/>
      <c r="MIP14" s="83"/>
      <c r="MIQ14" s="83"/>
      <c r="MIR14" s="83"/>
      <c r="MIS14" s="83"/>
      <c r="MIT14" s="83"/>
      <c r="MIU14" s="83"/>
      <c r="MIV14" s="83"/>
      <c r="MIW14" s="83"/>
      <c r="MIX14" s="83"/>
      <c r="MIY14" s="83"/>
      <c r="MIZ14" s="83"/>
      <c r="MJA14" s="83"/>
      <c r="MJB14" s="83"/>
      <c r="MJC14" s="83"/>
      <c r="MJD14" s="83"/>
      <c r="MJE14" s="83"/>
      <c r="MJF14" s="83"/>
      <c r="MJG14" s="83"/>
      <c r="MJH14" s="83"/>
      <c r="MJI14" s="83"/>
      <c r="MJJ14" s="83"/>
      <c r="MJK14" s="83"/>
      <c r="MJL14" s="83"/>
      <c r="MJM14" s="83"/>
      <c r="MJN14" s="83"/>
      <c r="MJO14" s="83"/>
      <c r="MJP14" s="83"/>
      <c r="MJQ14" s="83"/>
      <c r="MJR14" s="83"/>
      <c r="MJS14" s="83"/>
      <c r="MJT14" s="83"/>
      <c r="MJU14" s="83"/>
      <c r="MJV14" s="83"/>
      <c r="MJW14" s="83"/>
      <c r="MJX14" s="83"/>
      <c r="MJY14" s="83"/>
      <c r="MJZ14" s="83"/>
      <c r="MKA14" s="83"/>
      <c r="MKB14" s="83"/>
      <c r="MKC14" s="83"/>
      <c r="MKD14" s="83"/>
      <c r="MKE14" s="83"/>
      <c r="MKF14" s="83"/>
      <c r="MKG14" s="83"/>
      <c r="MKH14" s="83"/>
      <c r="MKI14" s="83"/>
      <c r="MKJ14" s="83"/>
      <c r="MKK14" s="83"/>
      <c r="MKL14" s="83"/>
      <c r="MKM14" s="83"/>
      <c r="MKN14" s="83"/>
      <c r="MKO14" s="83"/>
      <c r="MKP14" s="83"/>
      <c r="MKQ14" s="83"/>
      <c r="MKR14" s="83"/>
      <c r="MKS14" s="83"/>
      <c r="MKT14" s="83"/>
      <c r="MKU14" s="83"/>
      <c r="MKV14" s="83"/>
      <c r="MKW14" s="83"/>
      <c r="MKX14" s="83"/>
      <c r="MKY14" s="83"/>
      <c r="MKZ14" s="83"/>
      <c r="MLA14" s="83"/>
      <c r="MLB14" s="83"/>
      <c r="MLC14" s="83"/>
      <c r="MLD14" s="83"/>
      <c r="MLE14" s="83"/>
      <c r="MLF14" s="83"/>
      <c r="MLG14" s="83"/>
      <c r="MLH14" s="83"/>
      <c r="MLI14" s="83"/>
      <c r="MLJ14" s="83"/>
      <c r="MLK14" s="83"/>
      <c r="MLL14" s="83"/>
      <c r="MLM14" s="83"/>
      <c r="MLN14" s="83"/>
      <c r="MLO14" s="83"/>
      <c r="MLP14" s="83"/>
      <c r="MLQ14" s="83"/>
      <c r="MLR14" s="83"/>
      <c r="MLS14" s="83"/>
      <c r="MLT14" s="83"/>
      <c r="MLU14" s="83"/>
      <c r="MLV14" s="83"/>
      <c r="MLW14" s="83"/>
      <c r="MLX14" s="83"/>
      <c r="MLY14" s="83"/>
      <c r="MLZ14" s="83"/>
      <c r="MMA14" s="83"/>
      <c r="MMB14" s="83"/>
      <c r="MMC14" s="83"/>
      <c r="MMD14" s="83"/>
      <c r="MME14" s="83"/>
      <c r="MMF14" s="83"/>
      <c r="MMG14" s="83"/>
      <c r="MMH14" s="83"/>
      <c r="MMI14" s="83"/>
      <c r="MMJ14" s="83"/>
      <c r="MMK14" s="83"/>
      <c r="MML14" s="83"/>
      <c r="MMM14" s="83"/>
      <c r="MMN14" s="83"/>
      <c r="MMO14" s="83"/>
      <c r="MMP14" s="83"/>
      <c r="MMQ14" s="83"/>
      <c r="MMR14" s="83"/>
      <c r="MMS14" s="83"/>
      <c r="MMT14" s="83"/>
      <c r="MMU14" s="83"/>
      <c r="MMV14" s="83"/>
      <c r="MMW14" s="83"/>
      <c r="MMX14" s="83"/>
      <c r="MMY14" s="83"/>
      <c r="MMZ14" s="83"/>
      <c r="MNA14" s="83"/>
      <c r="MNB14" s="83"/>
      <c r="MNC14" s="83"/>
      <c r="MND14" s="83"/>
      <c r="MNE14" s="83"/>
      <c r="MNF14" s="83"/>
      <c r="MNG14" s="83"/>
      <c r="MNH14" s="83"/>
      <c r="MNI14" s="83"/>
      <c r="MNJ14" s="83"/>
      <c r="MNK14" s="83"/>
      <c r="MNL14" s="83"/>
      <c r="MNM14" s="83"/>
      <c r="MNN14" s="83"/>
      <c r="MNO14" s="83"/>
      <c r="MNP14" s="83"/>
      <c r="MNQ14" s="83"/>
      <c r="MNR14" s="83"/>
      <c r="MNS14" s="83"/>
      <c r="MNT14" s="83"/>
      <c r="MNU14" s="83"/>
      <c r="MNV14" s="83"/>
      <c r="MNW14" s="83"/>
      <c r="MNX14" s="83"/>
      <c r="MNY14" s="83"/>
      <c r="MNZ14" s="83"/>
      <c r="MOA14" s="83"/>
      <c r="MOB14" s="83"/>
      <c r="MOC14" s="83"/>
      <c r="MOD14" s="83"/>
      <c r="MOE14" s="83"/>
      <c r="MOF14" s="83"/>
      <c r="MOG14" s="83"/>
      <c r="MOH14" s="83"/>
      <c r="MOI14" s="83"/>
      <c r="MOJ14" s="83"/>
      <c r="MOK14" s="83"/>
      <c r="MOL14" s="83"/>
      <c r="MOM14" s="83"/>
      <c r="MON14" s="83"/>
      <c r="MOO14" s="83"/>
      <c r="MOP14" s="83"/>
      <c r="MOQ14" s="83"/>
      <c r="MOR14" s="83"/>
      <c r="MOS14" s="83"/>
      <c r="MOT14" s="83"/>
      <c r="MOU14" s="83"/>
      <c r="MOV14" s="83"/>
      <c r="MOW14" s="83"/>
      <c r="MOX14" s="83"/>
      <c r="MOY14" s="83"/>
      <c r="MOZ14" s="83"/>
      <c r="MPA14" s="83"/>
      <c r="MPB14" s="83"/>
      <c r="MPC14" s="83"/>
      <c r="MPD14" s="83"/>
      <c r="MPE14" s="83"/>
      <c r="MPF14" s="83"/>
      <c r="MPG14" s="83"/>
      <c r="MPH14" s="83"/>
      <c r="MPI14" s="83"/>
      <c r="MPJ14" s="83"/>
      <c r="MPK14" s="83"/>
      <c r="MPL14" s="83"/>
      <c r="MPM14" s="83"/>
      <c r="MPN14" s="83"/>
      <c r="MPO14" s="83"/>
      <c r="MPP14" s="83"/>
      <c r="MPQ14" s="83"/>
      <c r="MPR14" s="83"/>
      <c r="MPS14" s="83"/>
      <c r="MPT14" s="83"/>
      <c r="MPU14" s="83"/>
      <c r="MPV14" s="83"/>
      <c r="MPW14" s="83"/>
      <c r="MPX14" s="83"/>
      <c r="MPY14" s="83"/>
      <c r="MPZ14" s="83"/>
      <c r="MQA14" s="83"/>
      <c r="MQB14" s="83"/>
      <c r="MQC14" s="83"/>
      <c r="MQD14" s="83"/>
      <c r="MQE14" s="83"/>
      <c r="MQF14" s="83"/>
      <c r="MQG14" s="83"/>
      <c r="MQH14" s="83"/>
      <c r="MQI14" s="83"/>
      <c r="MQJ14" s="83"/>
      <c r="MQK14" s="83"/>
      <c r="MQL14" s="83"/>
      <c r="MQM14" s="83"/>
      <c r="MQN14" s="83"/>
      <c r="MQO14" s="83"/>
      <c r="MQP14" s="83"/>
      <c r="MQQ14" s="83"/>
      <c r="MQR14" s="83"/>
      <c r="MQS14" s="83"/>
      <c r="MQT14" s="83"/>
      <c r="MQU14" s="83"/>
      <c r="MQV14" s="83"/>
      <c r="MQW14" s="83"/>
      <c r="MQX14" s="83"/>
      <c r="MQY14" s="83"/>
      <c r="MQZ14" s="83"/>
      <c r="MRA14" s="83"/>
      <c r="MRB14" s="83"/>
      <c r="MRC14" s="83"/>
      <c r="MRD14" s="83"/>
      <c r="MRE14" s="83"/>
      <c r="MRF14" s="83"/>
      <c r="MRG14" s="83"/>
      <c r="MRH14" s="83"/>
      <c r="MRI14" s="83"/>
      <c r="MRJ14" s="83"/>
      <c r="MRK14" s="83"/>
      <c r="MRL14" s="83"/>
      <c r="MRM14" s="83"/>
      <c r="MRN14" s="83"/>
      <c r="MRO14" s="83"/>
      <c r="MRP14" s="83"/>
      <c r="MRQ14" s="83"/>
      <c r="MRR14" s="83"/>
      <c r="MRS14" s="83"/>
      <c r="MRT14" s="83"/>
      <c r="MRU14" s="83"/>
      <c r="MRV14" s="83"/>
      <c r="MRW14" s="83"/>
      <c r="MRX14" s="83"/>
      <c r="MRY14" s="83"/>
      <c r="MRZ14" s="83"/>
      <c r="MSA14" s="83"/>
      <c r="MSB14" s="83"/>
      <c r="MSC14" s="83"/>
      <c r="MSD14" s="83"/>
      <c r="MSE14" s="83"/>
      <c r="MSF14" s="83"/>
      <c r="MSG14" s="83"/>
      <c r="MSH14" s="83"/>
      <c r="MSI14" s="83"/>
      <c r="MSJ14" s="83"/>
      <c r="MSK14" s="83"/>
      <c r="MSL14" s="83"/>
      <c r="MSM14" s="83"/>
      <c r="MSN14" s="83"/>
      <c r="MSO14" s="83"/>
      <c r="MSP14" s="83"/>
      <c r="MSQ14" s="83"/>
      <c r="MSR14" s="83"/>
      <c r="MSS14" s="83"/>
      <c r="MST14" s="83"/>
      <c r="MSU14" s="83"/>
      <c r="MSV14" s="83"/>
      <c r="MSW14" s="83"/>
      <c r="MSX14" s="83"/>
      <c r="MSY14" s="83"/>
      <c r="MSZ14" s="83"/>
      <c r="MTA14" s="83"/>
      <c r="MTB14" s="83"/>
      <c r="MTC14" s="83"/>
      <c r="MTD14" s="83"/>
      <c r="MTE14" s="83"/>
      <c r="MTF14" s="83"/>
      <c r="MTG14" s="83"/>
      <c r="MTH14" s="83"/>
      <c r="MTI14" s="83"/>
      <c r="MTJ14" s="83"/>
      <c r="MTK14" s="83"/>
      <c r="MTL14" s="83"/>
      <c r="MTM14" s="83"/>
      <c r="MTN14" s="83"/>
      <c r="MTO14" s="83"/>
      <c r="MTP14" s="83"/>
      <c r="MTQ14" s="83"/>
      <c r="MTR14" s="83"/>
      <c r="MTS14" s="83"/>
      <c r="MTT14" s="83"/>
      <c r="MTU14" s="83"/>
      <c r="MTV14" s="83"/>
      <c r="MTW14" s="83"/>
      <c r="MTX14" s="83"/>
      <c r="MTY14" s="83"/>
      <c r="MTZ14" s="83"/>
      <c r="MUA14" s="83"/>
      <c r="MUB14" s="83"/>
      <c r="MUC14" s="83"/>
      <c r="MUD14" s="83"/>
      <c r="MUE14" s="83"/>
      <c r="MUF14" s="83"/>
      <c r="MUG14" s="83"/>
      <c r="MUH14" s="83"/>
      <c r="MUI14" s="83"/>
      <c r="MUJ14" s="83"/>
      <c r="MUK14" s="83"/>
      <c r="MUL14" s="83"/>
      <c r="MUM14" s="83"/>
      <c r="MUN14" s="83"/>
      <c r="MUO14" s="83"/>
      <c r="MUP14" s="83"/>
      <c r="MUQ14" s="83"/>
      <c r="MUR14" s="83"/>
      <c r="MUS14" s="83"/>
      <c r="MUT14" s="83"/>
      <c r="MUU14" s="83"/>
      <c r="MUV14" s="83"/>
      <c r="MUW14" s="83"/>
      <c r="MUX14" s="83"/>
      <c r="MUY14" s="83"/>
      <c r="MUZ14" s="83"/>
      <c r="MVA14" s="83"/>
      <c r="MVB14" s="83"/>
      <c r="MVC14" s="83"/>
      <c r="MVD14" s="83"/>
      <c r="MVE14" s="83"/>
      <c r="MVF14" s="83"/>
      <c r="MVG14" s="83"/>
      <c r="MVH14" s="83"/>
      <c r="MVI14" s="83"/>
      <c r="MVJ14" s="83"/>
      <c r="MVK14" s="83"/>
      <c r="MVL14" s="83"/>
      <c r="MVM14" s="83"/>
      <c r="MVN14" s="83"/>
      <c r="MVO14" s="83"/>
      <c r="MVP14" s="83"/>
      <c r="MVQ14" s="83"/>
      <c r="MVR14" s="83"/>
      <c r="MVS14" s="83"/>
      <c r="MVT14" s="83"/>
      <c r="MVU14" s="83"/>
      <c r="MVV14" s="83"/>
      <c r="MVW14" s="83"/>
      <c r="MVX14" s="83"/>
      <c r="MVY14" s="83"/>
      <c r="MVZ14" s="83"/>
      <c r="MWA14" s="83"/>
      <c r="MWB14" s="83"/>
      <c r="MWC14" s="83"/>
      <c r="MWD14" s="83"/>
      <c r="MWE14" s="83"/>
      <c r="MWF14" s="83"/>
      <c r="MWG14" s="83"/>
      <c r="MWH14" s="83"/>
      <c r="MWI14" s="83"/>
      <c r="MWJ14" s="83"/>
      <c r="MWK14" s="83"/>
      <c r="MWL14" s="83"/>
      <c r="MWM14" s="83"/>
      <c r="MWN14" s="83"/>
      <c r="MWO14" s="83"/>
      <c r="MWP14" s="83"/>
      <c r="MWQ14" s="83"/>
      <c r="MWR14" s="83"/>
      <c r="MWS14" s="83"/>
      <c r="MWT14" s="83"/>
      <c r="MWU14" s="83"/>
      <c r="MWV14" s="83"/>
      <c r="MWW14" s="83"/>
      <c r="MWX14" s="83"/>
      <c r="MWY14" s="83"/>
      <c r="MWZ14" s="83"/>
      <c r="MXA14" s="83"/>
      <c r="MXB14" s="83"/>
      <c r="MXC14" s="83"/>
      <c r="MXD14" s="83"/>
      <c r="MXE14" s="83"/>
      <c r="MXF14" s="83"/>
      <c r="MXG14" s="83"/>
      <c r="MXH14" s="83"/>
      <c r="MXI14" s="83"/>
      <c r="MXJ14" s="83"/>
      <c r="MXK14" s="83"/>
      <c r="MXL14" s="83"/>
      <c r="MXM14" s="83"/>
      <c r="MXN14" s="83"/>
      <c r="MXO14" s="83"/>
      <c r="MXP14" s="83"/>
      <c r="MXQ14" s="83"/>
      <c r="MXR14" s="83"/>
      <c r="MXS14" s="83"/>
      <c r="MXT14" s="83"/>
      <c r="MXU14" s="83"/>
      <c r="MXV14" s="83"/>
      <c r="MXW14" s="83"/>
      <c r="MXX14" s="83"/>
      <c r="MXY14" s="83"/>
      <c r="MXZ14" s="83"/>
      <c r="MYA14" s="83"/>
      <c r="MYB14" s="83"/>
      <c r="MYC14" s="83"/>
      <c r="MYD14" s="83"/>
      <c r="MYE14" s="83"/>
      <c r="MYF14" s="83"/>
      <c r="MYG14" s="83"/>
      <c r="MYH14" s="83"/>
      <c r="MYI14" s="83"/>
      <c r="MYJ14" s="83"/>
      <c r="MYK14" s="83"/>
      <c r="MYL14" s="83"/>
      <c r="MYM14" s="83"/>
      <c r="MYN14" s="83"/>
      <c r="MYO14" s="83"/>
      <c r="MYP14" s="83"/>
      <c r="MYQ14" s="83"/>
      <c r="MYR14" s="83"/>
      <c r="MYS14" s="83"/>
      <c r="MYT14" s="83"/>
      <c r="MYU14" s="83"/>
      <c r="MYV14" s="83"/>
      <c r="MYW14" s="83"/>
      <c r="MYX14" s="83"/>
      <c r="MYY14" s="83"/>
      <c r="MYZ14" s="83"/>
      <c r="MZA14" s="83"/>
      <c r="MZB14" s="83"/>
      <c r="MZC14" s="83"/>
      <c r="MZD14" s="83"/>
      <c r="MZE14" s="83"/>
      <c r="MZF14" s="83"/>
      <c r="MZG14" s="83"/>
      <c r="MZH14" s="83"/>
      <c r="MZI14" s="83"/>
      <c r="MZJ14" s="83"/>
      <c r="MZK14" s="83"/>
      <c r="MZL14" s="83"/>
      <c r="MZM14" s="83"/>
      <c r="MZN14" s="83"/>
      <c r="MZO14" s="83"/>
      <c r="MZP14" s="83"/>
      <c r="MZQ14" s="83"/>
      <c r="MZR14" s="83"/>
      <c r="MZS14" s="83"/>
      <c r="MZT14" s="83"/>
      <c r="MZU14" s="83"/>
      <c r="MZV14" s="83"/>
      <c r="MZW14" s="83"/>
      <c r="MZX14" s="83"/>
      <c r="MZY14" s="83"/>
      <c r="MZZ14" s="83"/>
      <c r="NAA14" s="83"/>
      <c r="NAB14" s="83"/>
      <c r="NAC14" s="83"/>
      <c r="NAD14" s="83"/>
      <c r="NAE14" s="83"/>
      <c r="NAF14" s="83"/>
      <c r="NAG14" s="83"/>
      <c r="NAH14" s="83"/>
      <c r="NAI14" s="83"/>
      <c r="NAJ14" s="83"/>
      <c r="NAK14" s="83"/>
      <c r="NAL14" s="83"/>
      <c r="NAM14" s="83"/>
      <c r="NAN14" s="83"/>
      <c r="NAO14" s="83"/>
      <c r="NAP14" s="83"/>
      <c r="NAQ14" s="83"/>
      <c r="NAR14" s="83"/>
      <c r="NAS14" s="83"/>
      <c r="NAT14" s="83"/>
      <c r="NAU14" s="83"/>
      <c r="NAV14" s="83"/>
      <c r="NAW14" s="83"/>
      <c r="NAX14" s="83"/>
      <c r="NAY14" s="83"/>
      <c r="NAZ14" s="83"/>
      <c r="NBA14" s="83"/>
      <c r="NBB14" s="83"/>
      <c r="NBC14" s="83"/>
      <c r="NBD14" s="83"/>
      <c r="NBE14" s="83"/>
      <c r="NBF14" s="83"/>
      <c r="NBG14" s="83"/>
      <c r="NBH14" s="83"/>
      <c r="NBI14" s="83"/>
      <c r="NBJ14" s="83"/>
      <c r="NBK14" s="83"/>
      <c r="NBL14" s="83"/>
      <c r="NBM14" s="83"/>
      <c r="NBN14" s="83"/>
      <c r="NBO14" s="83"/>
      <c r="NBP14" s="83"/>
      <c r="NBQ14" s="83"/>
      <c r="NBR14" s="83"/>
      <c r="NBS14" s="83"/>
      <c r="NBT14" s="83"/>
      <c r="NBU14" s="83"/>
      <c r="NBV14" s="83"/>
      <c r="NBW14" s="83"/>
      <c r="NBX14" s="83"/>
      <c r="NBY14" s="83"/>
      <c r="NBZ14" s="83"/>
      <c r="NCA14" s="83"/>
      <c r="NCB14" s="83"/>
      <c r="NCC14" s="83"/>
      <c r="NCD14" s="83"/>
      <c r="NCE14" s="83"/>
      <c r="NCF14" s="83"/>
      <c r="NCG14" s="83"/>
      <c r="NCH14" s="83"/>
      <c r="NCI14" s="83"/>
      <c r="NCJ14" s="83"/>
      <c r="NCK14" s="83"/>
      <c r="NCL14" s="83"/>
      <c r="NCM14" s="83"/>
      <c r="NCN14" s="83"/>
      <c r="NCO14" s="83"/>
      <c r="NCP14" s="83"/>
      <c r="NCQ14" s="83"/>
      <c r="NCR14" s="83"/>
      <c r="NCS14" s="83"/>
      <c r="NCT14" s="83"/>
      <c r="NCU14" s="83"/>
      <c r="NCV14" s="83"/>
      <c r="NCW14" s="83"/>
      <c r="NCX14" s="83"/>
      <c r="NCY14" s="83"/>
      <c r="NCZ14" s="83"/>
      <c r="NDA14" s="83"/>
      <c r="NDB14" s="83"/>
      <c r="NDC14" s="83"/>
      <c r="NDD14" s="83"/>
      <c r="NDE14" s="83"/>
      <c r="NDF14" s="83"/>
      <c r="NDG14" s="83"/>
      <c r="NDH14" s="83"/>
      <c r="NDI14" s="83"/>
      <c r="NDJ14" s="83"/>
      <c r="NDK14" s="83"/>
      <c r="NDL14" s="83"/>
      <c r="NDM14" s="83"/>
      <c r="NDN14" s="83"/>
      <c r="NDO14" s="83"/>
      <c r="NDP14" s="83"/>
      <c r="NDQ14" s="83"/>
      <c r="NDR14" s="83"/>
      <c r="NDS14" s="83"/>
      <c r="NDT14" s="83"/>
      <c r="NDU14" s="83"/>
      <c r="NDV14" s="83"/>
      <c r="NDW14" s="83"/>
      <c r="NDX14" s="83"/>
      <c r="NDY14" s="83"/>
      <c r="NDZ14" s="83"/>
      <c r="NEA14" s="83"/>
      <c r="NEB14" s="83"/>
      <c r="NEC14" s="83"/>
      <c r="NED14" s="83"/>
      <c r="NEE14" s="83"/>
      <c r="NEF14" s="83"/>
      <c r="NEG14" s="83"/>
      <c r="NEH14" s="83"/>
      <c r="NEI14" s="83"/>
      <c r="NEJ14" s="83"/>
      <c r="NEK14" s="83"/>
      <c r="NEL14" s="83"/>
      <c r="NEM14" s="83"/>
      <c r="NEN14" s="83"/>
      <c r="NEO14" s="83"/>
      <c r="NEP14" s="83"/>
      <c r="NEQ14" s="83"/>
      <c r="NER14" s="83"/>
      <c r="NES14" s="83"/>
      <c r="NET14" s="83"/>
      <c r="NEU14" s="83"/>
      <c r="NEV14" s="83"/>
      <c r="NEW14" s="83"/>
      <c r="NEX14" s="83"/>
      <c r="NEY14" s="83"/>
      <c r="NEZ14" s="83"/>
      <c r="NFA14" s="83"/>
      <c r="NFB14" s="83"/>
      <c r="NFC14" s="83"/>
      <c r="NFD14" s="83"/>
      <c r="NFE14" s="83"/>
      <c r="NFF14" s="83"/>
      <c r="NFG14" s="83"/>
      <c r="NFH14" s="83"/>
      <c r="NFI14" s="83"/>
      <c r="NFJ14" s="83"/>
      <c r="NFK14" s="83"/>
      <c r="NFL14" s="83"/>
      <c r="NFM14" s="83"/>
      <c r="NFN14" s="83"/>
      <c r="NFO14" s="83"/>
      <c r="NFP14" s="83"/>
      <c r="NFQ14" s="83"/>
      <c r="NFR14" s="83"/>
      <c r="NFS14" s="83"/>
      <c r="NFT14" s="83"/>
      <c r="NFU14" s="83"/>
      <c r="NFV14" s="83"/>
      <c r="NFW14" s="83"/>
      <c r="NFX14" s="83"/>
      <c r="NFY14" s="83"/>
      <c r="NFZ14" s="83"/>
      <c r="NGA14" s="83"/>
      <c r="NGB14" s="83"/>
      <c r="NGC14" s="83"/>
      <c r="NGD14" s="83"/>
      <c r="NGE14" s="83"/>
      <c r="NGF14" s="83"/>
      <c r="NGG14" s="83"/>
      <c r="NGH14" s="83"/>
      <c r="NGI14" s="83"/>
      <c r="NGJ14" s="83"/>
      <c r="NGK14" s="83"/>
      <c r="NGL14" s="83"/>
      <c r="NGM14" s="83"/>
      <c r="NGN14" s="83"/>
      <c r="NGO14" s="83"/>
      <c r="NGP14" s="83"/>
      <c r="NGQ14" s="83"/>
      <c r="NGR14" s="83"/>
      <c r="NGS14" s="83"/>
      <c r="NGT14" s="83"/>
      <c r="NGU14" s="83"/>
      <c r="NGV14" s="83"/>
      <c r="NGW14" s="83"/>
      <c r="NGX14" s="83"/>
      <c r="NGY14" s="83"/>
      <c r="NGZ14" s="83"/>
      <c r="NHA14" s="83"/>
      <c r="NHB14" s="83"/>
      <c r="NHC14" s="83"/>
      <c r="NHD14" s="83"/>
      <c r="NHE14" s="83"/>
      <c r="NHF14" s="83"/>
      <c r="NHG14" s="83"/>
      <c r="NHH14" s="83"/>
      <c r="NHI14" s="83"/>
      <c r="NHJ14" s="83"/>
      <c r="NHK14" s="83"/>
      <c r="NHL14" s="83"/>
      <c r="NHM14" s="83"/>
      <c r="NHN14" s="83"/>
      <c r="NHO14" s="83"/>
      <c r="NHP14" s="83"/>
      <c r="NHQ14" s="83"/>
      <c r="NHR14" s="83"/>
      <c r="NHS14" s="83"/>
      <c r="NHT14" s="83"/>
      <c r="NHU14" s="83"/>
      <c r="NHV14" s="83"/>
      <c r="NHW14" s="83"/>
      <c r="NHX14" s="83"/>
      <c r="NHY14" s="83"/>
      <c r="NHZ14" s="83"/>
      <c r="NIA14" s="83"/>
      <c r="NIB14" s="83"/>
      <c r="NIC14" s="83"/>
      <c r="NID14" s="83"/>
      <c r="NIE14" s="83"/>
      <c r="NIF14" s="83"/>
      <c r="NIG14" s="83"/>
      <c r="NIH14" s="83"/>
      <c r="NII14" s="83"/>
      <c r="NIJ14" s="83"/>
      <c r="NIK14" s="83"/>
      <c r="NIL14" s="83"/>
      <c r="NIM14" s="83"/>
      <c r="NIN14" s="83"/>
      <c r="NIO14" s="83"/>
      <c r="NIP14" s="83"/>
      <c r="NIQ14" s="83"/>
      <c r="NIR14" s="83"/>
      <c r="NIS14" s="83"/>
      <c r="NIT14" s="83"/>
      <c r="NIU14" s="83"/>
      <c r="NIV14" s="83"/>
      <c r="NIW14" s="83"/>
      <c r="NIX14" s="83"/>
      <c r="NIY14" s="83"/>
      <c r="NIZ14" s="83"/>
      <c r="NJA14" s="83"/>
      <c r="NJB14" s="83"/>
      <c r="NJC14" s="83"/>
      <c r="NJD14" s="83"/>
      <c r="NJE14" s="83"/>
      <c r="NJF14" s="83"/>
      <c r="NJG14" s="83"/>
      <c r="NJH14" s="83"/>
      <c r="NJI14" s="83"/>
      <c r="NJJ14" s="83"/>
      <c r="NJK14" s="83"/>
      <c r="NJL14" s="83"/>
      <c r="NJM14" s="83"/>
      <c r="NJN14" s="83"/>
      <c r="NJO14" s="83"/>
      <c r="NJP14" s="83"/>
      <c r="NJQ14" s="83"/>
      <c r="NJR14" s="83"/>
      <c r="NJS14" s="83"/>
      <c r="NJT14" s="83"/>
      <c r="NJU14" s="83"/>
      <c r="NJV14" s="83"/>
      <c r="NJW14" s="83"/>
      <c r="NJX14" s="83"/>
      <c r="NJY14" s="83"/>
      <c r="NJZ14" s="83"/>
      <c r="NKA14" s="83"/>
      <c r="NKB14" s="83"/>
      <c r="NKC14" s="83"/>
      <c r="NKD14" s="83"/>
      <c r="NKE14" s="83"/>
      <c r="NKF14" s="83"/>
      <c r="NKG14" s="83"/>
      <c r="NKH14" s="83"/>
      <c r="NKI14" s="83"/>
      <c r="NKJ14" s="83"/>
      <c r="NKK14" s="83"/>
      <c r="NKL14" s="83"/>
      <c r="NKM14" s="83"/>
      <c r="NKN14" s="83"/>
      <c r="NKO14" s="83"/>
      <c r="NKP14" s="83"/>
      <c r="NKQ14" s="83"/>
      <c r="NKR14" s="83"/>
      <c r="NKS14" s="83"/>
      <c r="NKT14" s="83"/>
      <c r="NKU14" s="83"/>
      <c r="NKV14" s="83"/>
      <c r="NKW14" s="83"/>
      <c r="NKX14" s="83"/>
      <c r="NKY14" s="83"/>
      <c r="NKZ14" s="83"/>
      <c r="NLA14" s="83"/>
      <c r="NLB14" s="83"/>
      <c r="NLC14" s="83"/>
      <c r="NLD14" s="83"/>
      <c r="NLE14" s="83"/>
      <c r="NLF14" s="83"/>
      <c r="NLG14" s="83"/>
      <c r="NLH14" s="83"/>
      <c r="NLI14" s="83"/>
      <c r="NLJ14" s="83"/>
      <c r="NLK14" s="83"/>
      <c r="NLL14" s="83"/>
      <c r="NLM14" s="83"/>
      <c r="NLN14" s="83"/>
      <c r="NLO14" s="83"/>
      <c r="NLP14" s="83"/>
      <c r="NLQ14" s="83"/>
      <c r="NLR14" s="83"/>
      <c r="NLS14" s="83"/>
      <c r="NLT14" s="83"/>
      <c r="NLU14" s="83"/>
      <c r="NLV14" s="83"/>
      <c r="NLW14" s="83"/>
      <c r="NLX14" s="83"/>
      <c r="NLY14" s="83"/>
      <c r="NLZ14" s="83"/>
      <c r="NMA14" s="83"/>
      <c r="NMB14" s="83"/>
      <c r="NMC14" s="83"/>
      <c r="NMD14" s="83"/>
      <c r="NME14" s="83"/>
      <c r="NMF14" s="83"/>
      <c r="NMG14" s="83"/>
      <c r="NMH14" s="83"/>
      <c r="NMI14" s="83"/>
      <c r="NMJ14" s="83"/>
      <c r="NMK14" s="83"/>
      <c r="NML14" s="83"/>
      <c r="NMM14" s="83"/>
      <c r="NMN14" s="83"/>
      <c r="NMO14" s="83"/>
      <c r="NMP14" s="83"/>
      <c r="NMQ14" s="83"/>
      <c r="NMR14" s="83"/>
      <c r="NMS14" s="83"/>
      <c r="NMT14" s="83"/>
      <c r="NMU14" s="83"/>
      <c r="NMV14" s="83"/>
      <c r="NMW14" s="83"/>
      <c r="NMX14" s="83"/>
      <c r="NMY14" s="83"/>
      <c r="NMZ14" s="83"/>
      <c r="NNA14" s="83"/>
      <c r="NNB14" s="83"/>
      <c r="NNC14" s="83"/>
      <c r="NND14" s="83"/>
      <c r="NNE14" s="83"/>
      <c r="NNF14" s="83"/>
      <c r="NNG14" s="83"/>
      <c r="NNH14" s="83"/>
      <c r="NNI14" s="83"/>
      <c r="NNJ14" s="83"/>
      <c r="NNK14" s="83"/>
      <c r="NNL14" s="83"/>
      <c r="NNM14" s="83"/>
      <c r="NNN14" s="83"/>
      <c r="NNO14" s="83"/>
      <c r="NNP14" s="83"/>
      <c r="NNQ14" s="83"/>
      <c r="NNR14" s="83"/>
      <c r="NNS14" s="83"/>
      <c r="NNT14" s="83"/>
      <c r="NNU14" s="83"/>
      <c r="NNV14" s="83"/>
      <c r="NNW14" s="83"/>
      <c r="NNX14" s="83"/>
      <c r="NNY14" s="83"/>
      <c r="NNZ14" s="83"/>
      <c r="NOA14" s="83"/>
      <c r="NOB14" s="83"/>
      <c r="NOC14" s="83"/>
      <c r="NOD14" s="83"/>
      <c r="NOE14" s="83"/>
      <c r="NOF14" s="83"/>
      <c r="NOG14" s="83"/>
      <c r="NOH14" s="83"/>
      <c r="NOI14" s="83"/>
      <c r="NOJ14" s="83"/>
      <c r="NOK14" s="83"/>
      <c r="NOL14" s="83"/>
      <c r="NOM14" s="83"/>
      <c r="NON14" s="83"/>
      <c r="NOO14" s="83"/>
      <c r="NOP14" s="83"/>
      <c r="NOQ14" s="83"/>
      <c r="NOR14" s="83"/>
      <c r="NOS14" s="83"/>
      <c r="NOT14" s="83"/>
      <c r="NOU14" s="83"/>
      <c r="NOV14" s="83"/>
      <c r="NOW14" s="83"/>
      <c r="NOX14" s="83"/>
      <c r="NOY14" s="83"/>
      <c r="NOZ14" s="83"/>
      <c r="NPA14" s="83"/>
      <c r="NPB14" s="83"/>
      <c r="NPC14" s="83"/>
      <c r="NPD14" s="83"/>
      <c r="NPE14" s="83"/>
      <c r="NPF14" s="83"/>
      <c r="NPG14" s="83"/>
      <c r="NPH14" s="83"/>
      <c r="NPI14" s="83"/>
      <c r="NPJ14" s="83"/>
      <c r="NPK14" s="83"/>
      <c r="NPL14" s="83"/>
      <c r="NPM14" s="83"/>
      <c r="NPN14" s="83"/>
      <c r="NPO14" s="83"/>
      <c r="NPP14" s="83"/>
      <c r="NPQ14" s="83"/>
      <c r="NPR14" s="83"/>
      <c r="NPS14" s="83"/>
      <c r="NPT14" s="83"/>
      <c r="NPU14" s="83"/>
      <c r="NPV14" s="83"/>
      <c r="NPW14" s="83"/>
      <c r="NPX14" s="83"/>
      <c r="NPY14" s="83"/>
      <c r="NPZ14" s="83"/>
      <c r="NQA14" s="83"/>
      <c r="NQB14" s="83"/>
      <c r="NQC14" s="83"/>
      <c r="NQD14" s="83"/>
      <c r="NQE14" s="83"/>
      <c r="NQF14" s="83"/>
      <c r="NQG14" s="83"/>
      <c r="NQH14" s="83"/>
      <c r="NQI14" s="83"/>
      <c r="NQJ14" s="83"/>
      <c r="NQK14" s="83"/>
      <c r="NQL14" s="83"/>
      <c r="NQM14" s="83"/>
      <c r="NQN14" s="83"/>
      <c r="NQO14" s="83"/>
      <c r="NQP14" s="83"/>
      <c r="NQQ14" s="83"/>
      <c r="NQR14" s="83"/>
      <c r="NQS14" s="83"/>
      <c r="NQT14" s="83"/>
      <c r="NQU14" s="83"/>
      <c r="NQV14" s="83"/>
      <c r="NQW14" s="83"/>
      <c r="NQX14" s="83"/>
      <c r="NQY14" s="83"/>
      <c r="NQZ14" s="83"/>
      <c r="NRA14" s="83"/>
      <c r="NRB14" s="83"/>
      <c r="NRC14" s="83"/>
      <c r="NRD14" s="83"/>
      <c r="NRE14" s="83"/>
      <c r="NRF14" s="83"/>
      <c r="NRG14" s="83"/>
      <c r="NRH14" s="83"/>
      <c r="NRI14" s="83"/>
      <c r="NRJ14" s="83"/>
      <c r="NRK14" s="83"/>
      <c r="NRL14" s="83"/>
      <c r="NRM14" s="83"/>
      <c r="NRN14" s="83"/>
      <c r="NRO14" s="83"/>
      <c r="NRP14" s="83"/>
      <c r="NRQ14" s="83"/>
      <c r="NRR14" s="83"/>
      <c r="NRS14" s="83"/>
      <c r="NRT14" s="83"/>
      <c r="NRU14" s="83"/>
      <c r="NRV14" s="83"/>
      <c r="NRW14" s="83"/>
      <c r="NRX14" s="83"/>
      <c r="NRY14" s="83"/>
      <c r="NRZ14" s="83"/>
      <c r="NSA14" s="83"/>
      <c r="NSB14" s="83"/>
      <c r="NSC14" s="83"/>
      <c r="NSD14" s="83"/>
      <c r="NSE14" s="83"/>
      <c r="NSF14" s="83"/>
      <c r="NSG14" s="83"/>
      <c r="NSH14" s="83"/>
      <c r="NSI14" s="83"/>
      <c r="NSJ14" s="83"/>
      <c r="NSK14" s="83"/>
      <c r="NSL14" s="83"/>
      <c r="NSM14" s="83"/>
      <c r="NSN14" s="83"/>
      <c r="NSO14" s="83"/>
      <c r="NSP14" s="83"/>
      <c r="NSQ14" s="83"/>
      <c r="NSR14" s="83"/>
      <c r="NSS14" s="83"/>
      <c r="NST14" s="83"/>
      <c r="NSU14" s="83"/>
      <c r="NSV14" s="83"/>
      <c r="NSW14" s="83"/>
      <c r="NSX14" s="83"/>
      <c r="NSY14" s="83"/>
      <c r="NSZ14" s="83"/>
      <c r="NTA14" s="83"/>
      <c r="NTB14" s="83"/>
      <c r="NTC14" s="83"/>
      <c r="NTD14" s="83"/>
      <c r="NTE14" s="83"/>
      <c r="NTF14" s="83"/>
      <c r="NTG14" s="83"/>
      <c r="NTH14" s="83"/>
      <c r="NTI14" s="83"/>
      <c r="NTJ14" s="83"/>
      <c r="NTK14" s="83"/>
      <c r="NTL14" s="83"/>
      <c r="NTM14" s="83"/>
      <c r="NTN14" s="83"/>
      <c r="NTO14" s="83"/>
      <c r="NTP14" s="83"/>
      <c r="NTQ14" s="83"/>
      <c r="NTR14" s="83"/>
      <c r="NTS14" s="83"/>
      <c r="NTT14" s="83"/>
      <c r="NTU14" s="83"/>
      <c r="NTV14" s="83"/>
      <c r="NTW14" s="83"/>
      <c r="NTX14" s="83"/>
      <c r="NTY14" s="83"/>
      <c r="NTZ14" s="83"/>
      <c r="NUA14" s="83"/>
      <c r="NUB14" s="83"/>
      <c r="NUC14" s="83"/>
      <c r="NUD14" s="83"/>
      <c r="NUE14" s="83"/>
      <c r="NUF14" s="83"/>
      <c r="NUG14" s="83"/>
      <c r="NUH14" s="83"/>
      <c r="NUI14" s="83"/>
      <c r="NUJ14" s="83"/>
      <c r="NUK14" s="83"/>
      <c r="NUL14" s="83"/>
      <c r="NUM14" s="83"/>
      <c r="NUN14" s="83"/>
      <c r="NUO14" s="83"/>
      <c r="NUP14" s="83"/>
      <c r="NUQ14" s="83"/>
      <c r="NUR14" s="83"/>
      <c r="NUS14" s="83"/>
      <c r="NUT14" s="83"/>
      <c r="NUU14" s="83"/>
      <c r="NUV14" s="83"/>
      <c r="NUW14" s="83"/>
      <c r="NUX14" s="83"/>
      <c r="NUY14" s="83"/>
      <c r="NUZ14" s="83"/>
      <c r="NVA14" s="83"/>
      <c r="NVB14" s="83"/>
      <c r="NVC14" s="83"/>
      <c r="NVD14" s="83"/>
      <c r="NVE14" s="83"/>
      <c r="NVF14" s="83"/>
      <c r="NVG14" s="83"/>
      <c r="NVH14" s="83"/>
      <c r="NVI14" s="83"/>
      <c r="NVJ14" s="83"/>
      <c r="NVK14" s="83"/>
      <c r="NVL14" s="83"/>
      <c r="NVM14" s="83"/>
      <c r="NVN14" s="83"/>
      <c r="NVO14" s="83"/>
      <c r="NVP14" s="83"/>
      <c r="NVQ14" s="83"/>
      <c r="NVR14" s="83"/>
      <c r="NVS14" s="83"/>
      <c r="NVT14" s="83"/>
      <c r="NVU14" s="83"/>
      <c r="NVV14" s="83"/>
      <c r="NVW14" s="83"/>
      <c r="NVX14" s="83"/>
      <c r="NVY14" s="83"/>
      <c r="NVZ14" s="83"/>
      <c r="NWA14" s="83"/>
      <c r="NWB14" s="83"/>
      <c r="NWC14" s="83"/>
      <c r="NWD14" s="83"/>
      <c r="NWE14" s="83"/>
      <c r="NWF14" s="83"/>
      <c r="NWG14" s="83"/>
      <c r="NWH14" s="83"/>
      <c r="NWI14" s="83"/>
      <c r="NWJ14" s="83"/>
      <c r="NWK14" s="83"/>
      <c r="NWL14" s="83"/>
      <c r="NWM14" s="83"/>
      <c r="NWN14" s="83"/>
      <c r="NWO14" s="83"/>
      <c r="NWP14" s="83"/>
      <c r="NWQ14" s="83"/>
      <c r="NWR14" s="83"/>
      <c r="NWS14" s="83"/>
      <c r="NWT14" s="83"/>
      <c r="NWU14" s="83"/>
      <c r="NWV14" s="83"/>
      <c r="NWW14" s="83"/>
      <c r="NWX14" s="83"/>
      <c r="NWY14" s="83"/>
      <c r="NWZ14" s="83"/>
      <c r="NXA14" s="83"/>
      <c r="NXB14" s="83"/>
      <c r="NXC14" s="83"/>
      <c r="NXD14" s="83"/>
      <c r="NXE14" s="83"/>
      <c r="NXF14" s="83"/>
      <c r="NXG14" s="83"/>
      <c r="NXH14" s="83"/>
      <c r="NXI14" s="83"/>
      <c r="NXJ14" s="83"/>
      <c r="NXK14" s="83"/>
      <c r="NXL14" s="83"/>
      <c r="NXM14" s="83"/>
      <c r="NXN14" s="83"/>
      <c r="NXO14" s="83"/>
      <c r="NXP14" s="83"/>
      <c r="NXQ14" s="83"/>
      <c r="NXR14" s="83"/>
      <c r="NXS14" s="83"/>
      <c r="NXT14" s="83"/>
      <c r="NXU14" s="83"/>
      <c r="NXV14" s="83"/>
      <c r="NXW14" s="83"/>
      <c r="NXX14" s="83"/>
      <c r="NXY14" s="83"/>
      <c r="NXZ14" s="83"/>
      <c r="NYA14" s="83"/>
      <c r="NYB14" s="83"/>
      <c r="NYC14" s="83"/>
      <c r="NYD14" s="83"/>
      <c r="NYE14" s="83"/>
      <c r="NYF14" s="83"/>
      <c r="NYG14" s="83"/>
      <c r="NYH14" s="83"/>
      <c r="NYI14" s="83"/>
      <c r="NYJ14" s="83"/>
      <c r="NYK14" s="83"/>
      <c r="NYL14" s="83"/>
      <c r="NYM14" s="83"/>
      <c r="NYN14" s="83"/>
      <c r="NYO14" s="83"/>
      <c r="NYP14" s="83"/>
      <c r="NYQ14" s="83"/>
      <c r="NYR14" s="83"/>
      <c r="NYS14" s="83"/>
      <c r="NYT14" s="83"/>
      <c r="NYU14" s="83"/>
      <c r="NYV14" s="83"/>
      <c r="NYW14" s="83"/>
      <c r="NYX14" s="83"/>
      <c r="NYY14" s="83"/>
      <c r="NYZ14" s="83"/>
      <c r="NZA14" s="83"/>
      <c r="NZB14" s="83"/>
      <c r="NZC14" s="83"/>
      <c r="NZD14" s="83"/>
      <c r="NZE14" s="83"/>
      <c r="NZF14" s="83"/>
      <c r="NZG14" s="83"/>
      <c r="NZH14" s="83"/>
      <c r="NZI14" s="83"/>
      <c r="NZJ14" s="83"/>
      <c r="NZK14" s="83"/>
      <c r="NZL14" s="83"/>
      <c r="NZM14" s="83"/>
      <c r="NZN14" s="83"/>
      <c r="NZO14" s="83"/>
      <c r="NZP14" s="83"/>
      <c r="NZQ14" s="83"/>
      <c r="NZR14" s="83"/>
      <c r="NZS14" s="83"/>
      <c r="NZT14" s="83"/>
      <c r="NZU14" s="83"/>
      <c r="NZV14" s="83"/>
      <c r="NZW14" s="83"/>
      <c r="NZX14" s="83"/>
      <c r="NZY14" s="83"/>
      <c r="NZZ14" s="83"/>
      <c r="OAA14" s="83"/>
      <c r="OAB14" s="83"/>
      <c r="OAC14" s="83"/>
      <c r="OAD14" s="83"/>
      <c r="OAE14" s="83"/>
      <c r="OAF14" s="83"/>
      <c r="OAG14" s="83"/>
      <c r="OAH14" s="83"/>
      <c r="OAI14" s="83"/>
      <c r="OAJ14" s="83"/>
      <c r="OAK14" s="83"/>
      <c r="OAL14" s="83"/>
      <c r="OAM14" s="83"/>
      <c r="OAN14" s="83"/>
      <c r="OAO14" s="83"/>
      <c r="OAP14" s="83"/>
      <c r="OAQ14" s="83"/>
      <c r="OAR14" s="83"/>
      <c r="OAS14" s="83"/>
      <c r="OAT14" s="83"/>
      <c r="OAU14" s="83"/>
      <c r="OAV14" s="83"/>
      <c r="OAW14" s="83"/>
      <c r="OAX14" s="83"/>
      <c r="OAY14" s="83"/>
      <c r="OAZ14" s="83"/>
      <c r="OBA14" s="83"/>
      <c r="OBB14" s="83"/>
      <c r="OBC14" s="83"/>
      <c r="OBD14" s="83"/>
      <c r="OBE14" s="83"/>
      <c r="OBF14" s="83"/>
      <c r="OBG14" s="83"/>
      <c r="OBH14" s="83"/>
      <c r="OBI14" s="83"/>
      <c r="OBJ14" s="83"/>
      <c r="OBK14" s="83"/>
      <c r="OBL14" s="83"/>
      <c r="OBM14" s="83"/>
      <c r="OBN14" s="83"/>
      <c r="OBO14" s="83"/>
      <c r="OBP14" s="83"/>
      <c r="OBQ14" s="83"/>
      <c r="OBR14" s="83"/>
      <c r="OBS14" s="83"/>
      <c r="OBT14" s="83"/>
      <c r="OBU14" s="83"/>
      <c r="OBV14" s="83"/>
      <c r="OBW14" s="83"/>
      <c r="OBX14" s="83"/>
      <c r="OBY14" s="83"/>
      <c r="OBZ14" s="83"/>
      <c r="OCA14" s="83"/>
      <c r="OCB14" s="83"/>
      <c r="OCC14" s="83"/>
      <c r="OCD14" s="83"/>
      <c r="OCE14" s="83"/>
      <c r="OCF14" s="83"/>
      <c r="OCG14" s="83"/>
      <c r="OCH14" s="83"/>
      <c r="OCI14" s="83"/>
      <c r="OCJ14" s="83"/>
      <c r="OCK14" s="83"/>
      <c r="OCL14" s="83"/>
      <c r="OCM14" s="83"/>
      <c r="OCN14" s="83"/>
      <c r="OCO14" s="83"/>
      <c r="OCP14" s="83"/>
      <c r="OCQ14" s="83"/>
      <c r="OCR14" s="83"/>
      <c r="OCS14" s="83"/>
      <c r="OCT14" s="83"/>
      <c r="OCU14" s="83"/>
      <c r="OCV14" s="83"/>
      <c r="OCW14" s="83"/>
      <c r="OCX14" s="83"/>
      <c r="OCY14" s="83"/>
      <c r="OCZ14" s="83"/>
      <c r="ODA14" s="83"/>
      <c r="ODB14" s="83"/>
      <c r="ODC14" s="83"/>
      <c r="ODD14" s="83"/>
      <c r="ODE14" s="83"/>
      <c r="ODF14" s="83"/>
      <c r="ODG14" s="83"/>
      <c r="ODH14" s="83"/>
      <c r="ODI14" s="83"/>
      <c r="ODJ14" s="83"/>
      <c r="ODK14" s="83"/>
      <c r="ODL14" s="83"/>
      <c r="ODM14" s="83"/>
      <c r="ODN14" s="83"/>
      <c r="ODO14" s="83"/>
      <c r="ODP14" s="83"/>
      <c r="ODQ14" s="83"/>
      <c r="ODR14" s="83"/>
      <c r="ODS14" s="83"/>
      <c r="ODT14" s="83"/>
      <c r="ODU14" s="83"/>
      <c r="ODV14" s="83"/>
      <c r="ODW14" s="83"/>
      <c r="ODX14" s="83"/>
      <c r="ODY14" s="83"/>
      <c r="ODZ14" s="83"/>
      <c r="OEA14" s="83"/>
      <c r="OEB14" s="83"/>
      <c r="OEC14" s="83"/>
      <c r="OED14" s="83"/>
      <c r="OEE14" s="83"/>
      <c r="OEF14" s="83"/>
      <c r="OEG14" s="83"/>
      <c r="OEH14" s="83"/>
      <c r="OEI14" s="83"/>
      <c r="OEJ14" s="83"/>
      <c r="OEK14" s="83"/>
      <c r="OEL14" s="83"/>
      <c r="OEM14" s="83"/>
      <c r="OEN14" s="83"/>
      <c r="OEO14" s="83"/>
      <c r="OEP14" s="83"/>
      <c r="OEQ14" s="83"/>
      <c r="OER14" s="83"/>
      <c r="OES14" s="83"/>
      <c r="OET14" s="83"/>
      <c r="OEU14" s="83"/>
      <c r="OEV14" s="83"/>
      <c r="OEW14" s="83"/>
      <c r="OEX14" s="83"/>
      <c r="OEY14" s="83"/>
      <c r="OEZ14" s="83"/>
      <c r="OFA14" s="83"/>
      <c r="OFB14" s="83"/>
      <c r="OFC14" s="83"/>
      <c r="OFD14" s="83"/>
      <c r="OFE14" s="83"/>
      <c r="OFF14" s="83"/>
      <c r="OFG14" s="83"/>
      <c r="OFH14" s="83"/>
      <c r="OFI14" s="83"/>
      <c r="OFJ14" s="83"/>
      <c r="OFK14" s="83"/>
      <c r="OFL14" s="83"/>
      <c r="OFM14" s="83"/>
      <c r="OFN14" s="83"/>
      <c r="OFO14" s="83"/>
      <c r="OFP14" s="83"/>
      <c r="OFQ14" s="83"/>
      <c r="OFR14" s="83"/>
      <c r="OFS14" s="83"/>
      <c r="OFT14" s="83"/>
      <c r="OFU14" s="83"/>
      <c r="OFV14" s="83"/>
      <c r="OFW14" s="83"/>
      <c r="OFX14" s="83"/>
      <c r="OFY14" s="83"/>
      <c r="OFZ14" s="83"/>
      <c r="OGA14" s="83"/>
      <c r="OGB14" s="83"/>
      <c r="OGC14" s="83"/>
      <c r="OGD14" s="83"/>
      <c r="OGE14" s="83"/>
      <c r="OGF14" s="83"/>
      <c r="OGG14" s="83"/>
      <c r="OGH14" s="83"/>
      <c r="OGI14" s="83"/>
      <c r="OGJ14" s="83"/>
      <c r="OGK14" s="83"/>
      <c r="OGL14" s="83"/>
      <c r="OGM14" s="83"/>
      <c r="OGN14" s="83"/>
      <c r="OGO14" s="83"/>
      <c r="OGP14" s="83"/>
      <c r="OGQ14" s="83"/>
      <c r="OGR14" s="83"/>
      <c r="OGS14" s="83"/>
      <c r="OGT14" s="83"/>
      <c r="OGU14" s="83"/>
      <c r="OGV14" s="83"/>
      <c r="OGW14" s="83"/>
      <c r="OGX14" s="83"/>
      <c r="OGY14" s="83"/>
      <c r="OGZ14" s="83"/>
      <c r="OHA14" s="83"/>
      <c r="OHB14" s="83"/>
      <c r="OHC14" s="83"/>
      <c r="OHD14" s="83"/>
      <c r="OHE14" s="83"/>
      <c r="OHF14" s="83"/>
      <c r="OHG14" s="83"/>
      <c r="OHH14" s="83"/>
      <c r="OHI14" s="83"/>
      <c r="OHJ14" s="83"/>
      <c r="OHK14" s="83"/>
      <c r="OHL14" s="83"/>
      <c r="OHM14" s="83"/>
      <c r="OHN14" s="83"/>
      <c r="OHO14" s="83"/>
      <c r="OHP14" s="83"/>
      <c r="OHQ14" s="83"/>
      <c r="OHR14" s="83"/>
      <c r="OHS14" s="83"/>
      <c r="OHT14" s="83"/>
      <c r="OHU14" s="83"/>
      <c r="OHV14" s="83"/>
      <c r="OHW14" s="83"/>
      <c r="OHX14" s="83"/>
      <c r="OHY14" s="83"/>
      <c r="OHZ14" s="83"/>
      <c r="OIA14" s="83"/>
      <c r="OIB14" s="83"/>
      <c r="OIC14" s="83"/>
      <c r="OID14" s="83"/>
      <c r="OIE14" s="83"/>
      <c r="OIF14" s="83"/>
      <c r="OIG14" s="83"/>
      <c r="OIH14" s="83"/>
      <c r="OII14" s="83"/>
      <c r="OIJ14" s="83"/>
      <c r="OIK14" s="83"/>
      <c r="OIL14" s="83"/>
      <c r="OIM14" s="83"/>
      <c r="OIN14" s="83"/>
      <c r="OIO14" s="83"/>
      <c r="OIP14" s="83"/>
      <c r="OIQ14" s="83"/>
      <c r="OIR14" s="83"/>
      <c r="OIS14" s="83"/>
      <c r="OIT14" s="83"/>
      <c r="OIU14" s="83"/>
      <c r="OIV14" s="83"/>
      <c r="OIW14" s="83"/>
      <c r="OIX14" s="83"/>
      <c r="OIY14" s="83"/>
      <c r="OIZ14" s="83"/>
      <c r="OJA14" s="83"/>
      <c r="OJB14" s="83"/>
      <c r="OJC14" s="83"/>
      <c r="OJD14" s="83"/>
      <c r="OJE14" s="83"/>
      <c r="OJF14" s="83"/>
      <c r="OJG14" s="83"/>
      <c r="OJH14" s="83"/>
      <c r="OJI14" s="83"/>
      <c r="OJJ14" s="83"/>
      <c r="OJK14" s="83"/>
      <c r="OJL14" s="83"/>
      <c r="OJM14" s="83"/>
      <c r="OJN14" s="83"/>
      <c r="OJO14" s="83"/>
      <c r="OJP14" s="83"/>
      <c r="OJQ14" s="83"/>
      <c r="OJR14" s="83"/>
      <c r="OJS14" s="83"/>
      <c r="OJT14" s="83"/>
      <c r="OJU14" s="83"/>
      <c r="OJV14" s="83"/>
      <c r="OJW14" s="83"/>
      <c r="OJX14" s="83"/>
      <c r="OJY14" s="83"/>
      <c r="OJZ14" s="83"/>
      <c r="OKA14" s="83"/>
      <c r="OKB14" s="83"/>
      <c r="OKC14" s="83"/>
      <c r="OKD14" s="83"/>
      <c r="OKE14" s="83"/>
      <c r="OKF14" s="83"/>
      <c r="OKG14" s="83"/>
      <c r="OKH14" s="83"/>
      <c r="OKI14" s="83"/>
      <c r="OKJ14" s="83"/>
      <c r="OKK14" s="83"/>
      <c r="OKL14" s="83"/>
      <c r="OKM14" s="83"/>
      <c r="OKN14" s="83"/>
      <c r="OKO14" s="83"/>
      <c r="OKP14" s="83"/>
      <c r="OKQ14" s="83"/>
      <c r="OKR14" s="83"/>
      <c r="OKS14" s="83"/>
      <c r="OKT14" s="83"/>
      <c r="OKU14" s="83"/>
      <c r="OKV14" s="83"/>
      <c r="OKW14" s="83"/>
      <c r="OKX14" s="83"/>
      <c r="OKY14" s="83"/>
      <c r="OKZ14" s="83"/>
      <c r="OLA14" s="83"/>
      <c r="OLB14" s="83"/>
      <c r="OLC14" s="83"/>
      <c r="OLD14" s="83"/>
      <c r="OLE14" s="83"/>
      <c r="OLF14" s="83"/>
      <c r="OLG14" s="83"/>
      <c r="OLH14" s="83"/>
      <c r="OLI14" s="83"/>
      <c r="OLJ14" s="83"/>
      <c r="OLK14" s="83"/>
      <c r="OLL14" s="83"/>
      <c r="OLM14" s="83"/>
      <c r="OLN14" s="83"/>
      <c r="OLO14" s="83"/>
      <c r="OLP14" s="83"/>
      <c r="OLQ14" s="83"/>
      <c r="OLR14" s="83"/>
      <c r="OLS14" s="83"/>
      <c r="OLT14" s="83"/>
      <c r="OLU14" s="83"/>
      <c r="OLV14" s="83"/>
      <c r="OLW14" s="83"/>
      <c r="OLX14" s="83"/>
      <c r="OLY14" s="83"/>
      <c r="OLZ14" s="83"/>
      <c r="OMA14" s="83"/>
      <c r="OMB14" s="83"/>
      <c r="OMC14" s="83"/>
      <c r="OMD14" s="83"/>
      <c r="OME14" s="83"/>
      <c r="OMF14" s="83"/>
      <c r="OMG14" s="83"/>
      <c r="OMH14" s="83"/>
      <c r="OMI14" s="83"/>
      <c r="OMJ14" s="83"/>
      <c r="OMK14" s="83"/>
      <c r="OML14" s="83"/>
      <c r="OMM14" s="83"/>
      <c r="OMN14" s="83"/>
      <c r="OMO14" s="83"/>
      <c r="OMP14" s="83"/>
      <c r="OMQ14" s="83"/>
      <c r="OMR14" s="83"/>
      <c r="OMS14" s="83"/>
      <c r="OMT14" s="83"/>
      <c r="OMU14" s="83"/>
      <c r="OMV14" s="83"/>
      <c r="OMW14" s="83"/>
      <c r="OMX14" s="83"/>
      <c r="OMY14" s="83"/>
      <c r="OMZ14" s="83"/>
      <c r="ONA14" s="83"/>
      <c r="ONB14" s="83"/>
      <c r="ONC14" s="83"/>
      <c r="OND14" s="83"/>
      <c r="ONE14" s="83"/>
      <c r="ONF14" s="83"/>
      <c r="ONG14" s="83"/>
      <c r="ONH14" s="83"/>
      <c r="ONI14" s="83"/>
      <c r="ONJ14" s="83"/>
      <c r="ONK14" s="83"/>
      <c r="ONL14" s="83"/>
      <c r="ONM14" s="83"/>
      <c r="ONN14" s="83"/>
      <c r="ONO14" s="83"/>
      <c r="ONP14" s="83"/>
      <c r="ONQ14" s="83"/>
      <c r="ONR14" s="83"/>
      <c r="ONS14" s="83"/>
      <c r="ONT14" s="83"/>
      <c r="ONU14" s="83"/>
      <c r="ONV14" s="83"/>
      <c r="ONW14" s="83"/>
      <c r="ONX14" s="83"/>
      <c r="ONY14" s="83"/>
      <c r="ONZ14" s="83"/>
      <c r="OOA14" s="83"/>
      <c r="OOB14" s="83"/>
      <c r="OOC14" s="83"/>
      <c r="OOD14" s="83"/>
      <c r="OOE14" s="83"/>
      <c r="OOF14" s="83"/>
      <c r="OOG14" s="83"/>
      <c r="OOH14" s="83"/>
      <c r="OOI14" s="83"/>
      <c r="OOJ14" s="83"/>
      <c r="OOK14" s="83"/>
      <c r="OOL14" s="83"/>
      <c r="OOM14" s="83"/>
      <c r="OON14" s="83"/>
      <c r="OOO14" s="83"/>
      <c r="OOP14" s="83"/>
      <c r="OOQ14" s="83"/>
      <c r="OOR14" s="83"/>
      <c r="OOS14" s="83"/>
      <c r="OOT14" s="83"/>
      <c r="OOU14" s="83"/>
      <c r="OOV14" s="83"/>
      <c r="OOW14" s="83"/>
      <c r="OOX14" s="83"/>
      <c r="OOY14" s="83"/>
      <c r="OOZ14" s="83"/>
      <c r="OPA14" s="83"/>
      <c r="OPB14" s="83"/>
      <c r="OPC14" s="83"/>
      <c r="OPD14" s="83"/>
      <c r="OPE14" s="83"/>
      <c r="OPF14" s="83"/>
      <c r="OPG14" s="83"/>
      <c r="OPH14" s="83"/>
      <c r="OPI14" s="83"/>
      <c r="OPJ14" s="83"/>
      <c r="OPK14" s="83"/>
      <c r="OPL14" s="83"/>
      <c r="OPM14" s="83"/>
      <c r="OPN14" s="83"/>
      <c r="OPO14" s="83"/>
      <c r="OPP14" s="83"/>
      <c r="OPQ14" s="83"/>
      <c r="OPR14" s="83"/>
      <c r="OPS14" s="83"/>
      <c r="OPT14" s="83"/>
      <c r="OPU14" s="83"/>
      <c r="OPV14" s="83"/>
      <c r="OPW14" s="83"/>
      <c r="OPX14" s="83"/>
      <c r="OPY14" s="83"/>
      <c r="OPZ14" s="83"/>
      <c r="OQA14" s="83"/>
      <c r="OQB14" s="83"/>
      <c r="OQC14" s="83"/>
      <c r="OQD14" s="83"/>
      <c r="OQE14" s="83"/>
      <c r="OQF14" s="83"/>
      <c r="OQG14" s="83"/>
      <c r="OQH14" s="83"/>
      <c r="OQI14" s="83"/>
      <c r="OQJ14" s="83"/>
      <c r="OQK14" s="83"/>
      <c r="OQL14" s="83"/>
      <c r="OQM14" s="83"/>
      <c r="OQN14" s="83"/>
      <c r="OQO14" s="83"/>
      <c r="OQP14" s="83"/>
      <c r="OQQ14" s="83"/>
      <c r="OQR14" s="83"/>
      <c r="OQS14" s="83"/>
      <c r="OQT14" s="83"/>
      <c r="OQU14" s="83"/>
      <c r="OQV14" s="83"/>
      <c r="OQW14" s="83"/>
      <c r="OQX14" s="83"/>
      <c r="OQY14" s="83"/>
      <c r="OQZ14" s="83"/>
      <c r="ORA14" s="83"/>
      <c r="ORB14" s="83"/>
      <c r="ORC14" s="83"/>
      <c r="ORD14" s="83"/>
      <c r="ORE14" s="83"/>
      <c r="ORF14" s="83"/>
      <c r="ORG14" s="83"/>
      <c r="ORH14" s="83"/>
      <c r="ORI14" s="83"/>
      <c r="ORJ14" s="83"/>
      <c r="ORK14" s="83"/>
      <c r="ORL14" s="83"/>
      <c r="ORM14" s="83"/>
      <c r="ORN14" s="83"/>
      <c r="ORO14" s="83"/>
      <c r="ORP14" s="83"/>
      <c r="ORQ14" s="83"/>
      <c r="ORR14" s="83"/>
      <c r="ORS14" s="83"/>
      <c r="ORT14" s="83"/>
      <c r="ORU14" s="83"/>
      <c r="ORV14" s="83"/>
      <c r="ORW14" s="83"/>
      <c r="ORX14" s="83"/>
      <c r="ORY14" s="83"/>
      <c r="ORZ14" s="83"/>
      <c r="OSA14" s="83"/>
      <c r="OSB14" s="83"/>
      <c r="OSC14" s="83"/>
      <c r="OSD14" s="83"/>
      <c r="OSE14" s="83"/>
      <c r="OSF14" s="83"/>
      <c r="OSG14" s="83"/>
      <c r="OSH14" s="83"/>
      <c r="OSI14" s="83"/>
      <c r="OSJ14" s="83"/>
      <c r="OSK14" s="83"/>
      <c r="OSL14" s="83"/>
      <c r="OSM14" s="83"/>
      <c r="OSN14" s="83"/>
      <c r="OSO14" s="83"/>
      <c r="OSP14" s="83"/>
      <c r="OSQ14" s="83"/>
      <c r="OSR14" s="83"/>
      <c r="OSS14" s="83"/>
      <c r="OST14" s="83"/>
      <c r="OSU14" s="83"/>
      <c r="OSV14" s="83"/>
      <c r="OSW14" s="83"/>
      <c r="OSX14" s="83"/>
      <c r="OSY14" s="83"/>
      <c r="OSZ14" s="83"/>
      <c r="OTA14" s="83"/>
      <c r="OTB14" s="83"/>
      <c r="OTC14" s="83"/>
      <c r="OTD14" s="83"/>
      <c r="OTE14" s="83"/>
      <c r="OTF14" s="83"/>
      <c r="OTG14" s="83"/>
      <c r="OTH14" s="83"/>
      <c r="OTI14" s="83"/>
      <c r="OTJ14" s="83"/>
      <c r="OTK14" s="83"/>
      <c r="OTL14" s="83"/>
      <c r="OTM14" s="83"/>
      <c r="OTN14" s="83"/>
      <c r="OTO14" s="83"/>
      <c r="OTP14" s="83"/>
      <c r="OTQ14" s="83"/>
      <c r="OTR14" s="83"/>
      <c r="OTS14" s="83"/>
      <c r="OTT14" s="83"/>
      <c r="OTU14" s="83"/>
      <c r="OTV14" s="83"/>
      <c r="OTW14" s="83"/>
      <c r="OTX14" s="83"/>
      <c r="OTY14" s="83"/>
      <c r="OTZ14" s="83"/>
      <c r="OUA14" s="83"/>
      <c r="OUB14" s="83"/>
      <c r="OUC14" s="83"/>
      <c r="OUD14" s="83"/>
      <c r="OUE14" s="83"/>
      <c r="OUF14" s="83"/>
      <c r="OUG14" s="83"/>
      <c r="OUH14" s="83"/>
      <c r="OUI14" s="83"/>
      <c r="OUJ14" s="83"/>
      <c r="OUK14" s="83"/>
      <c r="OUL14" s="83"/>
      <c r="OUM14" s="83"/>
      <c r="OUN14" s="83"/>
      <c r="OUO14" s="83"/>
      <c r="OUP14" s="83"/>
      <c r="OUQ14" s="83"/>
      <c r="OUR14" s="83"/>
      <c r="OUS14" s="83"/>
      <c r="OUT14" s="83"/>
      <c r="OUU14" s="83"/>
      <c r="OUV14" s="83"/>
      <c r="OUW14" s="83"/>
      <c r="OUX14" s="83"/>
      <c r="OUY14" s="83"/>
      <c r="OUZ14" s="83"/>
      <c r="OVA14" s="83"/>
      <c r="OVB14" s="83"/>
      <c r="OVC14" s="83"/>
      <c r="OVD14" s="83"/>
      <c r="OVE14" s="83"/>
      <c r="OVF14" s="83"/>
      <c r="OVG14" s="83"/>
      <c r="OVH14" s="83"/>
      <c r="OVI14" s="83"/>
      <c r="OVJ14" s="83"/>
      <c r="OVK14" s="83"/>
      <c r="OVL14" s="83"/>
      <c r="OVM14" s="83"/>
      <c r="OVN14" s="83"/>
      <c r="OVO14" s="83"/>
      <c r="OVP14" s="83"/>
      <c r="OVQ14" s="83"/>
      <c r="OVR14" s="83"/>
      <c r="OVS14" s="83"/>
      <c r="OVT14" s="83"/>
      <c r="OVU14" s="83"/>
      <c r="OVV14" s="83"/>
      <c r="OVW14" s="83"/>
      <c r="OVX14" s="83"/>
      <c r="OVY14" s="83"/>
      <c r="OVZ14" s="83"/>
      <c r="OWA14" s="83"/>
      <c r="OWB14" s="83"/>
      <c r="OWC14" s="83"/>
      <c r="OWD14" s="83"/>
      <c r="OWE14" s="83"/>
      <c r="OWF14" s="83"/>
      <c r="OWG14" s="83"/>
      <c r="OWH14" s="83"/>
      <c r="OWI14" s="83"/>
      <c r="OWJ14" s="83"/>
      <c r="OWK14" s="83"/>
      <c r="OWL14" s="83"/>
      <c r="OWM14" s="83"/>
      <c r="OWN14" s="83"/>
      <c r="OWO14" s="83"/>
      <c r="OWP14" s="83"/>
      <c r="OWQ14" s="83"/>
      <c r="OWR14" s="83"/>
      <c r="OWS14" s="83"/>
      <c r="OWT14" s="83"/>
      <c r="OWU14" s="83"/>
      <c r="OWV14" s="83"/>
      <c r="OWW14" s="83"/>
      <c r="OWX14" s="83"/>
      <c r="OWY14" s="83"/>
      <c r="OWZ14" s="83"/>
      <c r="OXA14" s="83"/>
      <c r="OXB14" s="83"/>
      <c r="OXC14" s="83"/>
      <c r="OXD14" s="83"/>
      <c r="OXE14" s="83"/>
      <c r="OXF14" s="83"/>
      <c r="OXG14" s="83"/>
      <c r="OXH14" s="83"/>
      <c r="OXI14" s="83"/>
      <c r="OXJ14" s="83"/>
      <c r="OXK14" s="83"/>
      <c r="OXL14" s="83"/>
      <c r="OXM14" s="83"/>
      <c r="OXN14" s="83"/>
      <c r="OXO14" s="83"/>
      <c r="OXP14" s="83"/>
      <c r="OXQ14" s="83"/>
      <c r="OXR14" s="83"/>
      <c r="OXS14" s="83"/>
      <c r="OXT14" s="83"/>
      <c r="OXU14" s="83"/>
      <c r="OXV14" s="83"/>
      <c r="OXW14" s="83"/>
      <c r="OXX14" s="83"/>
      <c r="OXY14" s="83"/>
      <c r="OXZ14" s="83"/>
      <c r="OYA14" s="83"/>
      <c r="OYB14" s="83"/>
      <c r="OYC14" s="83"/>
      <c r="OYD14" s="83"/>
      <c r="OYE14" s="83"/>
      <c r="OYF14" s="83"/>
      <c r="OYG14" s="83"/>
      <c r="OYH14" s="83"/>
      <c r="OYI14" s="83"/>
      <c r="OYJ14" s="83"/>
      <c r="OYK14" s="83"/>
      <c r="OYL14" s="83"/>
      <c r="OYM14" s="83"/>
      <c r="OYN14" s="83"/>
      <c r="OYO14" s="83"/>
      <c r="OYP14" s="83"/>
      <c r="OYQ14" s="83"/>
      <c r="OYR14" s="83"/>
      <c r="OYS14" s="83"/>
      <c r="OYT14" s="83"/>
      <c r="OYU14" s="83"/>
      <c r="OYV14" s="83"/>
      <c r="OYW14" s="83"/>
      <c r="OYX14" s="83"/>
      <c r="OYY14" s="83"/>
      <c r="OYZ14" s="83"/>
      <c r="OZA14" s="83"/>
      <c r="OZB14" s="83"/>
      <c r="OZC14" s="83"/>
      <c r="OZD14" s="83"/>
      <c r="OZE14" s="83"/>
      <c r="OZF14" s="83"/>
      <c r="OZG14" s="83"/>
      <c r="OZH14" s="83"/>
      <c r="OZI14" s="83"/>
      <c r="OZJ14" s="83"/>
      <c r="OZK14" s="83"/>
      <c r="OZL14" s="83"/>
      <c r="OZM14" s="83"/>
      <c r="OZN14" s="83"/>
      <c r="OZO14" s="83"/>
      <c r="OZP14" s="83"/>
      <c r="OZQ14" s="83"/>
      <c r="OZR14" s="83"/>
      <c r="OZS14" s="83"/>
      <c r="OZT14" s="83"/>
      <c r="OZU14" s="83"/>
      <c r="OZV14" s="83"/>
      <c r="OZW14" s="83"/>
      <c r="OZX14" s="83"/>
      <c r="OZY14" s="83"/>
      <c r="OZZ14" s="83"/>
      <c r="PAA14" s="83"/>
      <c r="PAB14" s="83"/>
      <c r="PAC14" s="83"/>
      <c r="PAD14" s="83"/>
      <c r="PAE14" s="83"/>
      <c r="PAF14" s="83"/>
      <c r="PAG14" s="83"/>
      <c r="PAH14" s="83"/>
      <c r="PAI14" s="83"/>
      <c r="PAJ14" s="83"/>
      <c r="PAK14" s="83"/>
      <c r="PAL14" s="83"/>
      <c r="PAM14" s="83"/>
      <c r="PAN14" s="83"/>
      <c r="PAO14" s="83"/>
      <c r="PAP14" s="83"/>
      <c r="PAQ14" s="83"/>
      <c r="PAR14" s="83"/>
      <c r="PAS14" s="83"/>
      <c r="PAT14" s="83"/>
      <c r="PAU14" s="83"/>
      <c r="PAV14" s="83"/>
      <c r="PAW14" s="83"/>
      <c r="PAX14" s="83"/>
      <c r="PAY14" s="83"/>
      <c r="PAZ14" s="83"/>
      <c r="PBA14" s="83"/>
      <c r="PBB14" s="83"/>
      <c r="PBC14" s="83"/>
      <c r="PBD14" s="83"/>
      <c r="PBE14" s="83"/>
      <c r="PBF14" s="83"/>
      <c r="PBG14" s="83"/>
      <c r="PBH14" s="83"/>
      <c r="PBI14" s="83"/>
      <c r="PBJ14" s="83"/>
      <c r="PBK14" s="83"/>
      <c r="PBL14" s="83"/>
      <c r="PBM14" s="83"/>
      <c r="PBN14" s="83"/>
      <c r="PBO14" s="83"/>
      <c r="PBP14" s="83"/>
      <c r="PBQ14" s="83"/>
      <c r="PBR14" s="83"/>
      <c r="PBS14" s="83"/>
      <c r="PBT14" s="83"/>
      <c r="PBU14" s="83"/>
      <c r="PBV14" s="83"/>
      <c r="PBW14" s="83"/>
      <c r="PBX14" s="83"/>
      <c r="PBY14" s="83"/>
      <c r="PBZ14" s="83"/>
      <c r="PCA14" s="83"/>
      <c r="PCB14" s="83"/>
      <c r="PCC14" s="83"/>
      <c r="PCD14" s="83"/>
      <c r="PCE14" s="83"/>
      <c r="PCF14" s="83"/>
      <c r="PCG14" s="83"/>
      <c r="PCH14" s="83"/>
      <c r="PCI14" s="83"/>
      <c r="PCJ14" s="83"/>
      <c r="PCK14" s="83"/>
      <c r="PCL14" s="83"/>
      <c r="PCM14" s="83"/>
      <c r="PCN14" s="83"/>
      <c r="PCO14" s="83"/>
      <c r="PCP14" s="83"/>
      <c r="PCQ14" s="83"/>
      <c r="PCR14" s="83"/>
      <c r="PCS14" s="83"/>
      <c r="PCT14" s="83"/>
      <c r="PCU14" s="83"/>
      <c r="PCV14" s="83"/>
      <c r="PCW14" s="83"/>
      <c r="PCX14" s="83"/>
      <c r="PCY14" s="83"/>
      <c r="PCZ14" s="83"/>
      <c r="PDA14" s="83"/>
      <c r="PDB14" s="83"/>
      <c r="PDC14" s="83"/>
      <c r="PDD14" s="83"/>
      <c r="PDE14" s="83"/>
      <c r="PDF14" s="83"/>
      <c r="PDG14" s="83"/>
      <c r="PDH14" s="83"/>
      <c r="PDI14" s="83"/>
      <c r="PDJ14" s="83"/>
      <c r="PDK14" s="83"/>
      <c r="PDL14" s="83"/>
      <c r="PDM14" s="83"/>
      <c r="PDN14" s="83"/>
      <c r="PDO14" s="83"/>
      <c r="PDP14" s="83"/>
      <c r="PDQ14" s="83"/>
      <c r="PDR14" s="83"/>
      <c r="PDS14" s="83"/>
      <c r="PDT14" s="83"/>
      <c r="PDU14" s="83"/>
      <c r="PDV14" s="83"/>
      <c r="PDW14" s="83"/>
      <c r="PDX14" s="83"/>
      <c r="PDY14" s="83"/>
      <c r="PDZ14" s="83"/>
      <c r="PEA14" s="83"/>
      <c r="PEB14" s="83"/>
      <c r="PEC14" s="83"/>
      <c r="PED14" s="83"/>
      <c r="PEE14" s="83"/>
      <c r="PEF14" s="83"/>
      <c r="PEG14" s="83"/>
      <c r="PEH14" s="83"/>
      <c r="PEI14" s="83"/>
      <c r="PEJ14" s="83"/>
      <c r="PEK14" s="83"/>
      <c r="PEL14" s="83"/>
      <c r="PEM14" s="83"/>
      <c r="PEN14" s="83"/>
      <c r="PEO14" s="83"/>
      <c r="PEP14" s="83"/>
      <c r="PEQ14" s="83"/>
      <c r="PER14" s="83"/>
      <c r="PES14" s="83"/>
      <c r="PET14" s="83"/>
      <c r="PEU14" s="83"/>
      <c r="PEV14" s="83"/>
      <c r="PEW14" s="83"/>
      <c r="PEX14" s="83"/>
      <c r="PEY14" s="83"/>
      <c r="PEZ14" s="83"/>
      <c r="PFA14" s="83"/>
      <c r="PFB14" s="83"/>
      <c r="PFC14" s="83"/>
      <c r="PFD14" s="83"/>
      <c r="PFE14" s="83"/>
      <c r="PFF14" s="83"/>
      <c r="PFG14" s="83"/>
      <c r="PFH14" s="83"/>
      <c r="PFI14" s="83"/>
      <c r="PFJ14" s="83"/>
      <c r="PFK14" s="83"/>
      <c r="PFL14" s="83"/>
      <c r="PFM14" s="83"/>
      <c r="PFN14" s="83"/>
      <c r="PFO14" s="83"/>
      <c r="PFP14" s="83"/>
      <c r="PFQ14" s="83"/>
      <c r="PFR14" s="83"/>
      <c r="PFS14" s="83"/>
      <c r="PFT14" s="83"/>
      <c r="PFU14" s="83"/>
      <c r="PFV14" s="83"/>
      <c r="PFW14" s="83"/>
      <c r="PFX14" s="83"/>
      <c r="PFY14" s="83"/>
      <c r="PFZ14" s="83"/>
      <c r="PGA14" s="83"/>
      <c r="PGB14" s="83"/>
      <c r="PGC14" s="83"/>
      <c r="PGD14" s="83"/>
      <c r="PGE14" s="83"/>
      <c r="PGF14" s="83"/>
      <c r="PGG14" s="83"/>
      <c r="PGH14" s="83"/>
      <c r="PGI14" s="83"/>
      <c r="PGJ14" s="83"/>
      <c r="PGK14" s="83"/>
      <c r="PGL14" s="83"/>
      <c r="PGM14" s="83"/>
      <c r="PGN14" s="83"/>
      <c r="PGO14" s="83"/>
      <c r="PGP14" s="83"/>
      <c r="PGQ14" s="83"/>
      <c r="PGR14" s="83"/>
      <c r="PGS14" s="83"/>
      <c r="PGT14" s="83"/>
      <c r="PGU14" s="83"/>
      <c r="PGV14" s="83"/>
      <c r="PGW14" s="83"/>
      <c r="PGX14" s="83"/>
      <c r="PGY14" s="83"/>
      <c r="PGZ14" s="83"/>
      <c r="PHA14" s="83"/>
      <c r="PHB14" s="83"/>
      <c r="PHC14" s="83"/>
      <c r="PHD14" s="83"/>
      <c r="PHE14" s="83"/>
      <c r="PHF14" s="83"/>
      <c r="PHG14" s="83"/>
      <c r="PHH14" s="83"/>
      <c r="PHI14" s="83"/>
      <c r="PHJ14" s="83"/>
      <c r="PHK14" s="83"/>
      <c r="PHL14" s="83"/>
      <c r="PHM14" s="83"/>
      <c r="PHN14" s="83"/>
      <c r="PHO14" s="83"/>
      <c r="PHP14" s="83"/>
      <c r="PHQ14" s="83"/>
      <c r="PHR14" s="83"/>
      <c r="PHS14" s="83"/>
      <c r="PHT14" s="83"/>
      <c r="PHU14" s="83"/>
      <c r="PHV14" s="83"/>
      <c r="PHW14" s="83"/>
      <c r="PHX14" s="83"/>
      <c r="PHY14" s="83"/>
      <c r="PHZ14" s="83"/>
      <c r="PIA14" s="83"/>
      <c r="PIB14" s="83"/>
      <c r="PIC14" s="83"/>
      <c r="PID14" s="83"/>
      <c r="PIE14" s="83"/>
      <c r="PIF14" s="83"/>
      <c r="PIG14" s="83"/>
      <c r="PIH14" s="83"/>
      <c r="PII14" s="83"/>
      <c r="PIJ14" s="83"/>
      <c r="PIK14" s="83"/>
      <c r="PIL14" s="83"/>
      <c r="PIM14" s="83"/>
      <c r="PIN14" s="83"/>
      <c r="PIO14" s="83"/>
      <c r="PIP14" s="83"/>
      <c r="PIQ14" s="83"/>
      <c r="PIR14" s="83"/>
      <c r="PIS14" s="83"/>
      <c r="PIT14" s="83"/>
      <c r="PIU14" s="83"/>
      <c r="PIV14" s="83"/>
      <c r="PIW14" s="83"/>
      <c r="PIX14" s="83"/>
      <c r="PIY14" s="83"/>
      <c r="PIZ14" s="83"/>
      <c r="PJA14" s="83"/>
      <c r="PJB14" s="83"/>
      <c r="PJC14" s="83"/>
      <c r="PJD14" s="83"/>
      <c r="PJE14" s="83"/>
      <c r="PJF14" s="83"/>
      <c r="PJG14" s="83"/>
      <c r="PJH14" s="83"/>
      <c r="PJI14" s="83"/>
      <c r="PJJ14" s="83"/>
      <c r="PJK14" s="83"/>
      <c r="PJL14" s="83"/>
      <c r="PJM14" s="83"/>
      <c r="PJN14" s="83"/>
      <c r="PJO14" s="83"/>
      <c r="PJP14" s="83"/>
      <c r="PJQ14" s="83"/>
      <c r="PJR14" s="83"/>
      <c r="PJS14" s="83"/>
      <c r="PJT14" s="83"/>
      <c r="PJU14" s="83"/>
      <c r="PJV14" s="83"/>
      <c r="PJW14" s="83"/>
      <c r="PJX14" s="83"/>
      <c r="PJY14" s="83"/>
      <c r="PJZ14" s="83"/>
      <c r="PKA14" s="83"/>
      <c r="PKB14" s="83"/>
      <c r="PKC14" s="83"/>
      <c r="PKD14" s="83"/>
      <c r="PKE14" s="83"/>
      <c r="PKF14" s="83"/>
      <c r="PKG14" s="83"/>
      <c r="PKH14" s="83"/>
      <c r="PKI14" s="83"/>
      <c r="PKJ14" s="83"/>
      <c r="PKK14" s="83"/>
      <c r="PKL14" s="83"/>
      <c r="PKM14" s="83"/>
      <c r="PKN14" s="83"/>
      <c r="PKO14" s="83"/>
      <c r="PKP14" s="83"/>
      <c r="PKQ14" s="83"/>
      <c r="PKR14" s="83"/>
      <c r="PKS14" s="83"/>
      <c r="PKT14" s="83"/>
      <c r="PKU14" s="83"/>
      <c r="PKV14" s="83"/>
      <c r="PKW14" s="83"/>
      <c r="PKX14" s="83"/>
      <c r="PKY14" s="83"/>
      <c r="PKZ14" s="83"/>
      <c r="PLA14" s="83"/>
      <c r="PLB14" s="83"/>
      <c r="PLC14" s="83"/>
      <c r="PLD14" s="83"/>
      <c r="PLE14" s="83"/>
      <c r="PLF14" s="83"/>
      <c r="PLG14" s="83"/>
      <c r="PLH14" s="83"/>
      <c r="PLI14" s="83"/>
      <c r="PLJ14" s="83"/>
      <c r="PLK14" s="83"/>
      <c r="PLL14" s="83"/>
      <c r="PLM14" s="83"/>
      <c r="PLN14" s="83"/>
      <c r="PLO14" s="83"/>
      <c r="PLP14" s="83"/>
      <c r="PLQ14" s="83"/>
      <c r="PLR14" s="83"/>
      <c r="PLS14" s="83"/>
      <c r="PLT14" s="83"/>
      <c r="PLU14" s="83"/>
      <c r="PLV14" s="83"/>
      <c r="PLW14" s="83"/>
      <c r="PLX14" s="83"/>
      <c r="PLY14" s="83"/>
      <c r="PLZ14" s="83"/>
      <c r="PMA14" s="83"/>
      <c r="PMB14" s="83"/>
      <c r="PMC14" s="83"/>
      <c r="PMD14" s="83"/>
      <c r="PME14" s="83"/>
      <c r="PMF14" s="83"/>
      <c r="PMG14" s="83"/>
      <c r="PMH14" s="83"/>
      <c r="PMI14" s="83"/>
      <c r="PMJ14" s="83"/>
      <c r="PMK14" s="83"/>
      <c r="PML14" s="83"/>
      <c r="PMM14" s="83"/>
      <c r="PMN14" s="83"/>
      <c r="PMO14" s="83"/>
      <c r="PMP14" s="83"/>
      <c r="PMQ14" s="83"/>
      <c r="PMR14" s="83"/>
      <c r="PMS14" s="83"/>
      <c r="PMT14" s="83"/>
      <c r="PMU14" s="83"/>
      <c r="PMV14" s="83"/>
      <c r="PMW14" s="83"/>
      <c r="PMX14" s="83"/>
      <c r="PMY14" s="83"/>
      <c r="PMZ14" s="83"/>
      <c r="PNA14" s="83"/>
      <c r="PNB14" s="83"/>
      <c r="PNC14" s="83"/>
      <c r="PND14" s="83"/>
      <c r="PNE14" s="83"/>
      <c r="PNF14" s="83"/>
      <c r="PNG14" s="83"/>
      <c r="PNH14" s="83"/>
      <c r="PNI14" s="83"/>
      <c r="PNJ14" s="83"/>
      <c r="PNK14" s="83"/>
      <c r="PNL14" s="83"/>
      <c r="PNM14" s="83"/>
      <c r="PNN14" s="83"/>
      <c r="PNO14" s="83"/>
      <c r="PNP14" s="83"/>
      <c r="PNQ14" s="83"/>
      <c r="PNR14" s="83"/>
      <c r="PNS14" s="83"/>
      <c r="PNT14" s="83"/>
      <c r="PNU14" s="83"/>
      <c r="PNV14" s="83"/>
      <c r="PNW14" s="83"/>
      <c r="PNX14" s="83"/>
      <c r="PNY14" s="83"/>
      <c r="PNZ14" s="83"/>
      <c r="POA14" s="83"/>
      <c r="POB14" s="83"/>
      <c r="POC14" s="83"/>
      <c r="POD14" s="83"/>
      <c r="POE14" s="83"/>
      <c r="POF14" s="83"/>
      <c r="POG14" s="83"/>
      <c r="POH14" s="83"/>
      <c r="POI14" s="83"/>
      <c r="POJ14" s="83"/>
      <c r="POK14" s="83"/>
      <c r="POL14" s="83"/>
      <c r="POM14" s="83"/>
      <c r="PON14" s="83"/>
      <c r="POO14" s="83"/>
      <c r="POP14" s="83"/>
      <c r="POQ14" s="83"/>
      <c r="POR14" s="83"/>
      <c r="POS14" s="83"/>
      <c r="POT14" s="83"/>
      <c r="POU14" s="83"/>
      <c r="POV14" s="83"/>
      <c r="POW14" s="83"/>
      <c r="POX14" s="83"/>
      <c r="POY14" s="83"/>
      <c r="POZ14" s="83"/>
      <c r="PPA14" s="83"/>
      <c r="PPB14" s="83"/>
      <c r="PPC14" s="83"/>
      <c r="PPD14" s="83"/>
      <c r="PPE14" s="83"/>
      <c r="PPF14" s="83"/>
      <c r="PPG14" s="83"/>
      <c r="PPH14" s="83"/>
      <c r="PPI14" s="83"/>
      <c r="PPJ14" s="83"/>
      <c r="PPK14" s="83"/>
      <c r="PPL14" s="83"/>
      <c r="PPM14" s="83"/>
      <c r="PPN14" s="83"/>
      <c r="PPO14" s="83"/>
      <c r="PPP14" s="83"/>
      <c r="PPQ14" s="83"/>
      <c r="PPR14" s="83"/>
      <c r="PPS14" s="83"/>
      <c r="PPT14" s="83"/>
      <c r="PPU14" s="83"/>
      <c r="PPV14" s="83"/>
      <c r="PPW14" s="83"/>
      <c r="PPX14" s="83"/>
      <c r="PPY14" s="83"/>
      <c r="PPZ14" s="83"/>
      <c r="PQA14" s="83"/>
      <c r="PQB14" s="83"/>
      <c r="PQC14" s="83"/>
      <c r="PQD14" s="83"/>
      <c r="PQE14" s="83"/>
      <c r="PQF14" s="83"/>
      <c r="PQG14" s="83"/>
      <c r="PQH14" s="83"/>
      <c r="PQI14" s="83"/>
      <c r="PQJ14" s="83"/>
      <c r="PQK14" s="83"/>
      <c r="PQL14" s="83"/>
      <c r="PQM14" s="83"/>
      <c r="PQN14" s="83"/>
      <c r="PQO14" s="83"/>
      <c r="PQP14" s="83"/>
      <c r="PQQ14" s="83"/>
      <c r="PQR14" s="83"/>
      <c r="PQS14" s="83"/>
      <c r="PQT14" s="83"/>
      <c r="PQU14" s="83"/>
      <c r="PQV14" s="83"/>
      <c r="PQW14" s="83"/>
      <c r="PQX14" s="83"/>
      <c r="PQY14" s="83"/>
      <c r="PQZ14" s="83"/>
      <c r="PRA14" s="83"/>
      <c r="PRB14" s="83"/>
      <c r="PRC14" s="83"/>
      <c r="PRD14" s="83"/>
      <c r="PRE14" s="83"/>
      <c r="PRF14" s="83"/>
      <c r="PRG14" s="83"/>
      <c r="PRH14" s="83"/>
      <c r="PRI14" s="83"/>
      <c r="PRJ14" s="83"/>
      <c r="PRK14" s="83"/>
      <c r="PRL14" s="83"/>
      <c r="PRM14" s="83"/>
      <c r="PRN14" s="83"/>
      <c r="PRO14" s="83"/>
      <c r="PRP14" s="83"/>
      <c r="PRQ14" s="83"/>
      <c r="PRR14" s="83"/>
      <c r="PRS14" s="83"/>
      <c r="PRT14" s="83"/>
      <c r="PRU14" s="83"/>
      <c r="PRV14" s="83"/>
      <c r="PRW14" s="83"/>
      <c r="PRX14" s="83"/>
      <c r="PRY14" s="83"/>
      <c r="PRZ14" s="83"/>
      <c r="PSA14" s="83"/>
      <c r="PSB14" s="83"/>
      <c r="PSC14" s="83"/>
      <c r="PSD14" s="83"/>
      <c r="PSE14" s="83"/>
      <c r="PSF14" s="83"/>
      <c r="PSG14" s="83"/>
      <c r="PSH14" s="83"/>
      <c r="PSI14" s="83"/>
      <c r="PSJ14" s="83"/>
      <c r="PSK14" s="83"/>
      <c r="PSL14" s="83"/>
      <c r="PSM14" s="83"/>
      <c r="PSN14" s="83"/>
      <c r="PSO14" s="83"/>
      <c r="PSP14" s="83"/>
      <c r="PSQ14" s="83"/>
      <c r="PSR14" s="83"/>
      <c r="PSS14" s="83"/>
      <c r="PST14" s="83"/>
      <c r="PSU14" s="83"/>
      <c r="PSV14" s="83"/>
      <c r="PSW14" s="83"/>
      <c r="PSX14" s="83"/>
      <c r="PSY14" s="83"/>
      <c r="PSZ14" s="83"/>
      <c r="PTA14" s="83"/>
      <c r="PTB14" s="83"/>
      <c r="PTC14" s="83"/>
      <c r="PTD14" s="83"/>
      <c r="PTE14" s="83"/>
      <c r="PTF14" s="83"/>
      <c r="PTG14" s="83"/>
      <c r="PTH14" s="83"/>
      <c r="PTI14" s="83"/>
      <c r="PTJ14" s="83"/>
      <c r="PTK14" s="83"/>
      <c r="PTL14" s="83"/>
      <c r="PTM14" s="83"/>
      <c r="PTN14" s="83"/>
      <c r="PTO14" s="83"/>
      <c r="PTP14" s="83"/>
      <c r="PTQ14" s="83"/>
      <c r="PTR14" s="83"/>
      <c r="PTS14" s="83"/>
      <c r="PTT14" s="83"/>
      <c r="PTU14" s="83"/>
      <c r="PTV14" s="83"/>
      <c r="PTW14" s="83"/>
      <c r="PTX14" s="83"/>
      <c r="PTY14" s="83"/>
      <c r="PTZ14" s="83"/>
      <c r="PUA14" s="83"/>
      <c r="PUB14" s="83"/>
      <c r="PUC14" s="83"/>
      <c r="PUD14" s="83"/>
      <c r="PUE14" s="83"/>
      <c r="PUF14" s="83"/>
      <c r="PUG14" s="83"/>
      <c r="PUH14" s="83"/>
      <c r="PUI14" s="83"/>
      <c r="PUJ14" s="83"/>
      <c r="PUK14" s="83"/>
      <c r="PUL14" s="83"/>
      <c r="PUM14" s="83"/>
      <c r="PUN14" s="83"/>
      <c r="PUO14" s="83"/>
      <c r="PUP14" s="83"/>
      <c r="PUQ14" s="83"/>
      <c r="PUR14" s="83"/>
      <c r="PUS14" s="83"/>
      <c r="PUT14" s="83"/>
      <c r="PUU14" s="83"/>
      <c r="PUV14" s="83"/>
      <c r="PUW14" s="83"/>
      <c r="PUX14" s="83"/>
      <c r="PUY14" s="83"/>
      <c r="PUZ14" s="83"/>
      <c r="PVA14" s="83"/>
      <c r="PVB14" s="83"/>
      <c r="PVC14" s="83"/>
      <c r="PVD14" s="83"/>
      <c r="PVE14" s="83"/>
      <c r="PVF14" s="83"/>
      <c r="PVG14" s="83"/>
      <c r="PVH14" s="83"/>
      <c r="PVI14" s="83"/>
      <c r="PVJ14" s="83"/>
      <c r="PVK14" s="83"/>
      <c r="PVL14" s="83"/>
      <c r="PVM14" s="83"/>
      <c r="PVN14" s="83"/>
      <c r="PVO14" s="83"/>
      <c r="PVP14" s="83"/>
      <c r="PVQ14" s="83"/>
      <c r="PVR14" s="83"/>
      <c r="PVS14" s="83"/>
      <c r="PVT14" s="83"/>
      <c r="PVU14" s="83"/>
      <c r="PVV14" s="83"/>
      <c r="PVW14" s="83"/>
      <c r="PVX14" s="83"/>
      <c r="PVY14" s="83"/>
      <c r="PVZ14" s="83"/>
      <c r="PWA14" s="83"/>
      <c r="PWB14" s="83"/>
      <c r="PWC14" s="83"/>
      <c r="PWD14" s="83"/>
      <c r="PWE14" s="83"/>
      <c r="PWF14" s="83"/>
      <c r="PWG14" s="83"/>
      <c r="PWH14" s="83"/>
      <c r="PWI14" s="83"/>
      <c r="PWJ14" s="83"/>
      <c r="PWK14" s="83"/>
      <c r="PWL14" s="83"/>
      <c r="PWM14" s="83"/>
      <c r="PWN14" s="83"/>
      <c r="PWO14" s="83"/>
      <c r="PWP14" s="83"/>
      <c r="PWQ14" s="83"/>
      <c r="PWR14" s="83"/>
      <c r="PWS14" s="83"/>
      <c r="PWT14" s="83"/>
      <c r="PWU14" s="83"/>
      <c r="PWV14" s="83"/>
      <c r="PWW14" s="83"/>
      <c r="PWX14" s="83"/>
      <c r="PWY14" s="83"/>
      <c r="PWZ14" s="83"/>
      <c r="PXA14" s="83"/>
      <c r="PXB14" s="83"/>
      <c r="PXC14" s="83"/>
      <c r="PXD14" s="83"/>
      <c r="PXE14" s="83"/>
      <c r="PXF14" s="83"/>
      <c r="PXG14" s="83"/>
      <c r="PXH14" s="83"/>
      <c r="PXI14" s="83"/>
      <c r="PXJ14" s="83"/>
      <c r="PXK14" s="83"/>
      <c r="PXL14" s="83"/>
      <c r="PXM14" s="83"/>
      <c r="PXN14" s="83"/>
      <c r="PXO14" s="83"/>
      <c r="PXP14" s="83"/>
      <c r="PXQ14" s="83"/>
      <c r="PXR14" s="83"/>
      <c r="PXS14" s="83"/>
      <c r="PXT14" s="83"/>
      <c r="PXU14" s="83"/>
      <c r="PXV14" s="83"/>
      <c r="PXW14" s="83"/>
      <c r="PXX14" s="83"/>
      <c r="PXY14" s="83"/>
      <c r="PXZ14" s="83"/>
      <c r="PYA14" s="83"/>
      <c r="PYB14" s="83"/>
      <c r="PYC14" s="83"/>
      <c r="PYD14" s="83"/>
      <c r="PYE14" s="83"/>
      <c r="PYF14" s="83"/>
      <c r="PYG14" s="83"/>
      <c r="PYH14" s="83"/>
      <c r="PYI14" s="83"/>
      <c r="PYJ14" s="83"/>
      <c r="PYK14" s="83"/>
      <c r="PYL14" s="83"/>
      <c r="PYM14" s="83"/>
      <c r="PYN14" s="83"/>
      <c r="PYO14" s="83"/>
      <c r="PYP14" s="83"/>
      <c r="PYQ14" s="83"/>
      <c r="PYR14" s="83"/>
      <c r="PYS14" s="83"/>
      <c r="PYT14" s="83"/>
      <c r="PYU14" s="83"/>
      <c r="PYV14" s="83"/>
      <c r="PYW14" s="83"/>
      <c r="PYX14" s="83"/>
      <c r="PYY14" s="83"/>
      <c r="PYZ14" s="83"/>
      <c r="PZA14" s="83"/>
      <c r="PZB14" s="83"/>
      <c r="PZC14" s="83"/>
      <c r="PZD14" s="83"/>
      <c r="PZE14" s="83"/>
      <c r="PZF14" s="83"/>
      <c r="PZG14" s="83"/>
      <c r="PZH14" s="83"/>
      <c r="PZI14" s="83"/>
      <c r="PZJ14" s="83"/>
      <c r="PZK14" s="83"/>
      <c r="PZL14" s="83"/>
      <c r="PZM14" s="83"/>
      <c r="PZN14" s="83"/>
      <c r="PZO14" s="83"/>
      <c r="PZP14" s="83"/>
      <c r="PZQ14" s="83"/>
      <c r="PZR14" s="83"/>
      <c r="PZS14" s="83"/>
      <c r="PZT14" s="83"/>
      <c r="PZU14" s="83"/>
      <c r="PZV14" s="83"/>
      <c r="PZW14" s="83"/>
      <c r="PZX14" s="83"/>
      <c r="PZY14" s="83"/>
      <c r="PZZ14" s="83"/>
      <c r="QAA14" s="83"/>
      <c r="QAB14" s="83"/>
      <c r="QAC14" s="83"/>
      <c r="QAD14" s="83"/>
      <c r="QAE14" s="83"/>
      <c r="QAF14" s="83"/>
      <c r="QAG14" s="83"/>
      <c r="QAH14" s="83"/>
      <c r="QAI14" s="83"/>
      <c r="QAJ14" s="83"/>
      <c r="QAK14" s="83"/>
      <c r="QAL14" s="83"/>
      <c r="QAM14" s="83"/>
      <c r="QAN14" s="83"/>
      <c r="QAO14" s="83"/>
      <c r="QAP14" s="83"/>
      <c r="QAQ14" s="83"/>
      <c r="QAR14" s="83"/>
      <c r="QAS14" s="83"/>
      <c r="QAT14" s="83"/>
      <c r="QAU14" s="83"/>
      <c r="QAV14" s="83"/>
      <c r="QAW14" s="83"/>
      <c r="QAX14" s="83"/>
      <c r="QAY14" s="83"/>
      <c r="QAZ14" s="83"/>
      <c r="QBA14" s="83"/>
      <c r="QBB14" s="83"/>
      <c r="QBC14" s="83"/>
      <c r="QBD14" s="83"/>
      <c r="QBE14" s="83"/>
      <c r="QBF14" s="83"/>
      <c r="QBG14" s="83"/>
      <c r="QBH14" s="83"/>
      <c r="QBI14" s="83"/>
      <c r="QBJ14" s="83"/>
      <c r="QBK14" s="83"/>
      <c r="QBL14" s="83"/>
      <c r="QBM14" s="83"/>
      <c r="QBN14" s="83"/>
      <c r="QBO14" s="83"/>
      <c r="QBP14" s="83"/>
      <c r="QBQ14" s="83"/>
      <c r="QBR14" s="83"/>
      <c r="QBS14" s="83"/>
      <c r="QBT14" s="83"/>
      <c r="QBU14" s="83"/>
      <c r="QBV14" s="83"/>
      <c r="QBW14" s="83"/>
      <c r="QBX14" s="83"/>
      <c r="QBY14" s="83"/>
      <c r="QBZ14" s="83"/>
      <c r="QCA14" s="83"/>
      <c r="QCB14" s="83"/>
      <c r="QCC14" s="83"/>
      <c r="QCD14" s="83"/>
      <c r="QCE14" s="83"/>
      <c r="QCF14" s="83"/>
      <c r="QCG14" s="83"/>
      <c r="QCH14" s="83"/>
      <c r="QCI14" s="83"/>
      <c r="QCJ14" s="83"/>
      <c r="QCK14" s="83"/>
      <c r="QCL14" s="83"/>
      <c r="QCM14" s="83"/>
      <c r="QCN14" s="83"/>
      <c r="QCO14" s="83"/>
      <c r="QCP14" s="83"/>
      <c r="QCQ14" s="83"/>
      <c r="QCR14" s="83"/>
      <c r="QCS14" s="83"/>
      <c r="QCT14" s="83"/>
      <c r="QCU14" s="83"/>
      <c r="QCV14" s="83"/>
      <c r="QCW14" s="83"/>
      <c r="QCX14" s="83"/>
      <c r="QCY14" s="83"/>
      <c r="QCZ14" s="83"/>
      <c r="QDA14" s="83"/>
      <c r="QDB14" s="83"/>
      <c r="QDC14" s="83"/>
      <c r="QDD14" s="83"/>
      <c r="QDE14" s="83"/>
      <c r="QDF14" s="83"/>
      <c r="QDG14" s="83"/>
      <c r="QDH14" s="83"/>
      <c r="QDI14" s="83"/>
      <c r="QDJ14" s="83"/>
      <c r="QDK14" s="83"/>
      <c r="QDL14" s="83"/>
      <c r="QDM14" s="83"/>
      <c r="QDN14" s="83"/>
      <c r="QDO14" s="83"/>
      <c r="QDP14" s="83"/>
      <c r="QDQ14" s="83"/>
      <c r="QDR14" s="83"/>
      <c r="QDS14" s="83"/>
      <c r="QDT14" s="83"/>
      <c r="QDU14" s="83"/>
      <c r="QDV14" s="83"/>
      <c r="QDW14" s="83"/>
      <c r="QDX14" s="83"/>
      <c r="QDY14" s="83"/>
      <c r="QDZ14" s="83"/>
      <c r="QEA14" s="83"/>
      <c r="QEB14" s="83"/>
      <c r="QEC14" s="83"/>
      <c r="QED14" s="83"/>
      <c r="QEE14" s="83"/>
      <c r="QEF14" s="83"/>
      <c r="QEG14" s="83"/>
      <c r="QEH14" s="83"/>
      <c r="QEI14" s="83"/>
      <c r="QEJ14" s="83"/>
      <c r="QEK14" s="83"/>
      <c r="QEL14" s="83"/>
      <c r="QEM14" s="83"/>
      <c r="QEN14" s="83"/>
      <c r="QEO14" s="83"/>
      <c r="QEP14" s="83"/>
      <c r="QEQ14" s="83"/>
      <c r="QER14" s="83"/>
      <c r="QES14" s="83"/>
      <c r="QET14" s="83"/>
      <c r="QEU14" s="83"/>
      <c r="QEV14" s="83"/>
      <c r="QEW14" s="83"/>
      <c r="QEX14" s="83"/>
      <c r="QEY14" s="83"/>
      <c r="QEZ14" s="83"/>
      <c r="QFA14" s="83"/>
      <c r="QFB14" s="83"/>
      <c r="QFC14" s="83"/>
      <c r="QFD14" s="83"/>
      <c r="QFE14" s="83"/>
      <c r="QFF14" s="83"/>
      <c r="QFG14" s="83"/>
      <c r="QFH14" s="83"/>
      <c r="QFI14" s="83"/>
      <c r="QFJ14" s="83"/>
      <c r="QFK14" s="83"/>
      <c r="QFL14" s="83"/>
      <c r="QFM14" s="83"/>
      <c r="QFN14" s="83"/>
      <c r="QFO14" s="83"/>
      <c r="QFP14" s="83"/>
      <c r="QFQ14" s="83"/>
      <c r="QFR14" s="83"/>
      <c r="QFS14" s="83"/>
      <c r="QFT14" s="83"/>
      <c r="QFU14" s="83"/>
      <c r="QFV14" s="83"/>
      <c r="QFW14" s="83"/>
      <c r="QFX14" s="83"/>
      <c r="QFY14" s="83"/>
      <c r="QFZ14" s="83"/>
      <c r="QGA14" s="83"/>
      <c r="QGB14" s="83"/>
      <c r="QGC14" s="83"/>
      <c r="QGD14" s="83"/>
      <c r="QGE14" s="83"/>
      <c r="QGF14" s="83"/>
      <c r="QGG14" s="83"/>
      <c r="QGH14" s="83"/>
      <c r="QGI14" s="83"/>
      <c r="QGJ14" s="83"/>
      <c r="QGK14" s="83"/>
      <c r="QGL14" s="83"/>
      <c r="QGM14" s="83"/>
      <c r="QGN14" s="83"/>
      <c r="QGO14" s="83"/>
      <c r="QGP14" s="83"/>
      <c r="QGQ14" s="83"/>
      <c r="QGR14" s="83"/>
      <c r="QGS14" s="83"/>
      <c r="QGT14" s="83"/>
      <c r="QGU14" s="83"/>
      <c r="QGV14" s="83"/>
      <c r="QGW14" s="83"/>
      <c r="QGX14" s="83"/>
      <c r="QGY14" s="83"/>
      <c r="QGZ14" s="83"/>
      <c r="QHA14" s="83"/>
      <c r="QHB14" s="83"/>
      <c r="QHC14" s="83"/>
      <c r="QHD14" s="83"/>
      <c r="QHE14" s="83"/>
      <c r="QHF14" s="83"/>
      <c r="QHG14" s="83"/>
      <c r="QHH14" s="83"/>
      <c r="QHI14" s="83"/>
      <c r="QHJ14" s="83"/>
      <c r="QHK14" s="83"/>
      <c r="QHL14" s="83"/>
      <c r="QHM14" s="83"/>
      <c r="QHN14" s="83"/>
      <c r="QHO14" s="83"/>
      <c r="QHP14" s="83"/>
      <c r="QHQ14" s="83"/>
      <c r="QHR14" s="83"/>
      <c r="QHS14" s="83"/>
      <c r="QHT14" s="83"/>
      <c r="QHU14" s="83"/>
      <c r="QHV14" s="83"/>
      <c r="QHW14" s="83"/>
      <c r="QHX14" s="83"/>
      <c r="QHY14" s="83"/>
      <c r="QHZ14" s="83"/>
      <c r="QIA14" s="83"/>
      <c r="QIB14" s="83"/>
      <c r="QIC14" s="83"/>
      <c r="QID14" s="83"/>
      <c r="QIE14" s="83"/>
      <c r="QIF14" s="83"/>
      <c r="QIG14" s="83"/>
      <c r="QIH14" s="83"/>
      <c r="QII14" s="83"/>
      <c r="QIJ14" s="83"/>
      <c r="QIK14" s="83"/>
      <c r="QIL14" s="83"/>
      <c r="QIM14" s="83"/>
      <c r="QIN14" s="83"/>
      <c r="QIO14" s="83"/>
      <c r="QIP14" s="83"/>
      <c r="QIQ14" s="83"/>
      <c r="QIR14" s="83"/>
      <c r="QIS14" s="83"/>
      <c r="QIT14" s="83"/>
      <c r="QIU14" s="83"/>
      <c r="QIV14" s="83"/>
      <c r="QIW14" s="83"/>
      <c r="QIX14" s="83"/>
      <c r="QIY14" s="83"/>
      <c r="QIZ14" s="83"/>
      <c r="QJA14" s="83"/>
      <c r="QJB14" s="83"/>
      <c r="QJC14" s="83"/>
      <c r="QJD14" s="83"/>
      <c r="QJE14" s="83"/>
      <c r="QJF14" s="83"/>
      <c r="QJG14" s="83"/>
      <c r="QJH14" s="83"/>
      <c r="QJI14" s="83"/>
      <c r="QJJ14" s="83"/>
      <c r="QJK14" s="83"/>
      <c r="QJL14" s="83"/>
      <c r="QJM14" s="83"/>
      <c r="QJN14" s="83"/>
      <c r="QJO14" s="83"/>
      <c r="QJP14" s="83"/>
      <c r="QJQ14" s="83"/>
      <c r="QJR14" s="83"/>
      <c r="QJS14" s="83"/>
      <c r="QJT14" s="83"/>
      <c r="QJU14" s="83"/>
      <c r="QJV14" s="83"/>
      <c r="QJW14" s="83"/>
      <c r="QJX14" s="83"/>
      <c r="QJY14" s="83"/>
      <c r="QJZ14" s="83"/>
      <c r="QKA14" s="83"/>
      <c r="QKB14" s="83"/>
      <c r="QKC14" s="83"/>
      <c r="QKD14" s="83"/>
      <c r="QKE14" s="83"/>
      <c r="QKF14" s="83"/>
      <c r="QKG14" s="83"/>
      <c r="QKH14" s="83"/>
      <c r="QKI14" s="83"/>
      <c r="QKJ14" s="83"/>
      <c r="QKK14" s="83"/>
      <c r="QKL14" s="83"/>
      <c r="QKM14" s="83"/>
      <c r="QKN14" s="83"/>
      <c r="QKO14" s="83"/>
      <c r="QKP14" s="83"/>
      <c r="QKQ14" s="83"/>
      <c r="QKR14" s="83"/>
      <c r="QKS14" s="83"/>
      <c r="QKT14" s="83"/>
      <c r="QKU14" s="83"/>
      <c r="QKV14" s="83"/>
      <c r="QKW14" s="83"/>
      <c r="QKX14" s="83"/>
      <c r="QKY14" s="83"/>
      <c r="QKZ14" s="83"/>
      <c r="QLA14" s="83"/>
      <c r="QLB14" s="83"/>
      <c r="QLC14" s="83"/>
      <c r="QLD14" s="83"/>
      <c r="QLE14" s="83"/>
      <c r="QLF14" s="83"/>
      <c r="QLG14" s="83"/>
      <c r="QLH14" s="83"/>
      <c r="QLI14" s="83"/>
      <c r="QLJ14" s="83"/>
      <c r="QLK14" s="83"/>
      <c r="QLL14" s="83"/>
      <c r="QLM14" s="83"/>
      <c r="QLN14" s="83"/>
      <c r="QLO14" s="83"/>
      <c r="QLP14" s="83"/>
      <c r="QLQ14" s="83"/>
      <c r="QLR14" s="83"/>
      <c r="QLS14" s="83"/>
      <c r="QLT14" s="83"/>
      <c r="QLU14" s="83"/>
      <c r="QLV14" s="83"/>
      <c r="QLW14" s="83"/>
      <c r="QLX14" s="83"/>
      <c r="QLY14" s="83"/>
      <c r="QLZ14" s="83"/>
      <c r="QMA14" s="83"/>
      <c r="QMB14" s="83"/>
      <c r="QMC14" s="83"/>
      <c r="QMD14" s="83"/>
      <c r="QME14" s="83"/>
      <c r="QMF14" s="83"/>
      <c r="QMG14" s="83"/>
      <c r="QMH14" s="83"/>
      <c r="QMI14" s="83"/>
      <c r="QMJ14" s="83"/>
      <c r="QMK14" s="83"/>
      <c r="QML14" s="83"/>
      <c r="QMM14" s="83"/>
      <c r="QMN14" s="83"/>
      <c r="QMO14" s="83"/>
      <c r="QMP14" s="83"/>
      <c r="QMQ14" s="83"/>
      <c r="QMR14" s="83"/>
      <c r="QMS14" s="83"/>
      <c r="QMT14" s="83"/>
      <c r="QMU14" s="83"/>
      <c r="QMV14" s="83"/>
      <c r="QMW14" s="83"/>
      <c r="QMX14" s="83"/>
      <c r="QMY14" s="83"/>
      <c r="QMZ14" s="83"/>
      <c r="QNA14" s="83"/>
      <c r="QNB14" s="83"/>
      <c r="QNC14" s="83"/>
      <c r="QND14" s="83"/>
      <c r="QNE14" s="83"/>
      <c r="QNF14" s="83"/>
      <c r="QNG14" s="83"/>
      <c r="QNH14" s="83"/>
      <c r="QNI14" s="83"/>
      <c r="QNJ14" s="83"/>
      <c r="QNK14" s="83"/>
      <c r="QNL14" s="83"/>
      <c r="QNM14" s="83"/>
      <c r="QNN14" s="83"/>
      <c r="QNO14" s="83"/>
      <c r="QNP14" s="83"/>
      <c r="QNQ14" s="83"/>
      <c r="QNR14" s="83"/>
      <c r="QNS14" s="83"/>
      <c r="QNT14" s="83"/>
      <c r="QNU14" s="83"/>
      <c r="QNV14" s="83"/>
      <c r="QNW14" s="83"/>
      <c r="QNX14" s="83"/>
      <c r="QNY14" s="83"/>
      <c r="QNZ14" s="83"/>
      <c r="QOA14" s="83"/>
      <c r="QOB14" s="83"/>
      <c r="QOC14" s="83"/>
      <c r="QOD14" s="83"/>
      <c r="QOE14" s="83"/>
      <c r="QOF14" s="83"/>
      <c r="QOG14" s="83"/>
      <c r="QOH14" s="83"/>
      <c r="QOI14" s="83"/>
      <c r="QOJ14" s="83"/>
      <c r="QOK14" s="83"/>
      <c r="QOL14" s="83"/>
      <c r="QOM14" s="83"/>
      <c r="QON14" s="83"/>
      <c r="QOO14" s="83"/>
      <c r="QOP14" s="83"/>
      <c r="QOQ14" s="83"/>
      <c r="QOR14" s="83"/>
      <c r="QOS14" s="83"/>
      <c r="QOT14" s="83"/>
      <c r="QOU14" s="83"/>
      <c r="QOV14" s="83"/>
      <c r="QOW14" s="83"/>
      <c r="QOX14" s="83"/>
      <c r="QOY14" s="83"/>
      <c r="QOZ14" s="83"/>
      <c r="QPA14" s="83"/>
      <c r="QPB14" s="83"/>
      <c r="QPC14" s="83"/>
      <c r="QPD14" s="83"/>
      <c r="QPE14" s="83"/>
      <c r="QPF14" s="83"/>
      <c r="QPG14" s="83"/>
      <c r="QPH14" s="83"/>
      <c r="QPI14" s="83"/>
      <c r="QPJ14" s="83"/>
      <c r="QPK14" s="83"/>
      <c r="QPL14" s="83"/>
      <c r="QPM14" s="83"/>
      <c r="QPN14" s="83"/>
      <c r="QPO14" s="83"/>
      <c r="QPP14" s="83"/>
      <c r="QPQ14" s="83"/>
      <c r="QPR14" s="83"/>
      <c r="QPS14" s="83"/>
      <c r="QPT14" s="83"/>
      <c r="QPU14" s="83"/>
      <c r="QPV14" s="83"/>
      <c r="QPW14" s="83"/>
      <c r="QPX14" s="83"/>
      <c r="QPY14" s="83"/>
      <c r="QPZ14" s="83"/>
      <c r="QQA14" s="83"/>
      <c r="QQB14" s="83"/>
      <c r="QQC14" s="83"/>
      <c r="QQD14" s="83"/>
      <c r="QQE14" s="83"/>
      <c r="QQF14" s="83"/>
      <c r="QQG14" s="83"/>
      <c r="QQH14" s="83"/>
      <c r="QQI14" s="83"/>
      <c r="QQJ14" s="83"/>
      <c r="QQK14" s="83"/>
      <c r="QQL14" s="83"/>
      <c r="QQM14" s="83"/>
      <c r="QQN14" s="83"/>
      <c r="QQO14" s="83"/>
      <c r="QQP14" s="83"/>
      <c r="QQQ14" s="83"/>
      <c r="QQR14" s="83"/>
      <c r="QQS14" s="83"/>
      <c r="QQT14" s="83"/>
      <c r="QQU14" s="83"/>
      <c r="QQV14" s="83"/>
      <c r="QQW14" s="83"/>
      <c r="QQX14" s="83"/>
      <c r="QQY14" s="83"/>
      <c r="QQZ14" s="83"/>
      <c r="QRA14" s="83"/>
      <c r="QRB14" s="83"/>
      <c r="QRC14" s="83"/>
      <c r="QRD14" s="83"/>
      <c r="QRE14" s="83"/>
      <c r="QRF14" s="83"/>
      <c r="QRG14" s="83"/>
      <c r="QRH14" s="83"/>
      <c r="QRI14" s="83"/>
      <c r="QRJ14" s="83"/>
      <c r="QRK14" s="83"/>
      <c r="QRL14" s="83"/>
      <c r="QRM14" s="83"/>
      <c r="QRN14" s="83"/>
      <c r="QRO14" s="83"/>
      <c r="QRP14" s="83"/>
      <c r="QRQ14" s="83"/>
      <c r="QRR14" s="83"/>
      <c r="QRS14" s="83"/>
      <c r="QRT14" s="83"/>
      <c r="QRU14" s="83"/>
      <c r="QRV14" s="83"/>
      <c r="QRW14" s="83"/>
      <c r="QRX14" s="83"/>
      <c r="QRY14" s="83"/>
      <c r="QRZ14" s="83"/>
      <c r="QSA14" s="83"/>
      <c r="QSB14" s="83"/>
      <c r="QSC14" s="83"/>
      <c r="QSD14" s="83"/>
      <c r="QSE14" s="83"/>
      <c r="QSF14" s="83"/>
      <c r="QSG14" s="83"/>
      <c r="QSH14" s="83"/>
      <c r="QSI14" s="83"/>
      <c r="QSJ14" s="83"/>
      <c r="QSK14" s="83"/>
      <c r="QSL14" s="83"/>
      <c r="QSM14" s="83"/>
      <c r="QSN14" s="83"/>
      <c r="QSO14" s="83"/>
      <c r="QSP14" s="83"/>
      <c r="QSQ14" s="83"/>
      <c r="QSR14" s="83"/>
      <c r="QSS14" s="83"/>
      <c r="QST14" s="83"/>
      <c r="QSU14" s="83"/>
      <c r="QSV14" s="83"/>
      <c r="QSW14" s="83"/>
      <c r="QSX14" s="83"/>
      <c r="QSY14" s="83"/>
      <c r="QSZ14" s="83"/>
      <c r="QTA14" s="83"/>
      <c r="QTB14" s="83"/>
      <c r="QTC14" s="83"/>
      <c r="QTD14" s="83"/>
      <c r="QTE14" s="83"/>
      <c r="QTF14" s="83"/>
      <c r="QTG14" s="83"/>
      <c r="QTH14" s="83"/>
      <c r="QTI14" s="83"/>
      <c r="QTJ14" s="83"/>
      <c r="QTK14" s="83"/>
      <c r="QTL14" s="83"/>
      <c r="QTM14" s="83"/>
      <c r="QTN14" s="83"/>
      <c r="QTO14" s="83"/>
      <c r="QTP14" s="83"/>
      <c r="QTQ14" s="83"/>
      <c r="QTR14" s="83"/>
      <c r="QTS14" s="83"/>
      <c r="QTT14" s="83"/>
      <c r="QTU14" s="83"/>
      <c r="QTV14" s="83"/>
      <c r="QTW14" s="83"/>
      <c r="QTX14" s="83"/>
      <c r="QTY14" s="83"/>
      <c r="QTZ14" s="83"/>
      <c r="QUA14" s="83"/>
      <c r="QUB14" s="83"/>
      <c r="QUC14" s="83"/>
      <c r="QUD14" s="83"/>
      <c r="QUE14" s="83"/>
      <c r="QUF14" s="83"/>
      <c r="QUG14" s="83"/>
      <c r="QUH14" s="83"/>
      <c r="QUI14" s="83"/>
      <c r="QUJ14" s="83"/>
      <c r="QUK14" s="83"/>
      <c r="QUL14" s="83"/>
      <c r="QUM14" s="83"/>
      <c r="QUN14" s="83"/>
      <c r="QUO14" s="83"/>
      <c r="QUP14" s="83"/>
      <c r="QUQ14" s="83"/>
      <c r="QUR14" s="83"/>
      <c r="QUS14" s="83"/>
      <c r="QUT14" s="83"/>
      <c r="QUU14" s="83"/>
      <c r="QUV14" s="83"/>
      <c r="QUW14" s="83"/>
      <c r="QUX14" s="83"/>
      <c r="QUY14" s="83"/>
      <c r="QUZ14" s="83"/>
      <c r="QVA14" s="83"/>
      <c r="QVB14" s="83"/>
      <c r="QVC14" s="83"/>
      <c r="QVD14" s="83"/>
      <c r="QVE14" s="83"/>
      <c r="QVF14" s="83"/>
      <c r="QVG14" s="83"/>
      <c r="QVH14" s="83"/>
      <c r="QVI14" s="83"/>
      <c r="QVJ14" s="83"/>
      <c r="QVK14" s="83"/>
      <c r="QVL14" s="83"/>
      <c r="QVM14" s="83"/>
      <c r="QVN14" s="83"/>
      <c r="QVO14" s="83"/>
      <c r="QVP14" s="83"/>
      <c r="QVQ14" s="83"/>
      <c r="QVR14" s="83"/>
      <c r="QVS14" s="83"/>
      <c r="QVT14" s="83"/>
      <c r="QVU14" s="83"/>
      <c r="QVV14" s="83"/>
      <c r="QVW14" s="83"/>
      <c r="QVX14" s="83"/>
      <c r="QVY14" s="83"/>
      <c r="QVZ14" s="83"/>
      <c r="QWA14" s="83"/>
      <c r="QWB14" s="83"/>
      <c r="QWC14" s="83"/>
      <c r="QWD14" s="83"/>
      <c r="QWE14" s="83"/>
      <c r="QWF14" s="83"/>
      <c r="QWG14" s="83"/>
      <c r="QWH14" s="83"/>
      <c r="QWI14" s="83"/>
      <c r="QWJ14" s="83"/>
      <c r="QWK14" s="83"/>
      <c r="QWL14" s="83"/>
      <c r="QWM14" s="83"/>
      <c r="QWN14" s="83"/>
      <c r="QWO14" s="83"/>
      <c r="QWP14" s="83"/>
      <c r="QWQ14" s="83"/>
      <c r="QWR14" s="83"/>
      <c r="QWS14" s="83"/>
      <c r="QWT14" s="83"/>
      <c r="QWU14" s="83"/>
      <c r="QWV14" s="83"/>
      <c r="QWW14" s="83"/>
      <c r="QWX14" s="83"/>
      <c r="QWY14" s="83"/>
      <c r="QWZ14" s="83"/>
      <c r="QXA14" s="83"/>
      <c r="QXB14" s="83"/>
      <c r="QXC14" s="83"/>
      <c r="QXD14" s="83"/>
      <c r="QXE14" s="83"/>
      <c r="QXF14" s="83"/>
      <c r="QXG14" s="83"/>
      <c r="QXH14" s="83"/>
      <c r="QXI14" s="83"/>
      <c r="QXJ14" s="83"/>
      <c r="QXK14" s="83"/>
      <c r="QXL14" s="83"/>
      <c r="QXM14" s="83"/>
      <c r="QXN14" s="83"/>
      <c r="QXO14" s="83"/>
      <c r="QXP14" s="83"/>
      <c r="QXQ14" s="83"/>
      <c r="QXR14" s="83"/>
      <c r="QXS14" s="83"/>
      <c r="QXT14" s="83"/>
      <c r="QXU14" s="83"/>
      <c r="QXV14" s="83"/>
      <c r="QXW14" s="83"/>
      <c r="QXX14" s="83"/>
      <c r="QXY14" s="83"/>
      <c r="QXZ14" s="83"/>
      <c r="QYA14" s="83"/>
      <c r="QYB14" s="83"/>
      <c r="QYC14" s="83"/>
      <c r="QYD14" s="83"/>
      <c r="QYE14" s="83"/>
      <c r="QYF14" s="83"/>
      <c r="QYG14" s="83"/>
      <c r="QYH14" s="83"/>
      <c r="QYI14" s="83"/>
      <c r="QYJ14" s="83"/>
      <c r="QYK14" s="83"/>
      <c r="QYL14" s="83"/>
      <c r="QYM14" s="83"/>
      <c r="QYN14" s="83"/>
      <c r="QYO14" s="83"/>
      <c r="QYP14" s="83"/>
      <c r="QYQ14" s="83"/>
      <c r="QYR14" s="83"/>
      <c r="QYS14" s="83"/>
      <c r="QYT14" s="83"/>
      <c r="QYU14" s="83"/>
      <c r="QYV14" s="83"/>
      <c r="QYW14" s="83"/>
      <c r="QYX14" s="83"/>
      <c r="QYY14" s="83"/>
      <c r="QYZ14" s="83"/>
      <c r="QZA14" s="83"/>
      <c r="QZB14" s="83"/>
      <c r="QZC14" s="83"/>
      <c r="QZD14" s="83"/>
      <c r="QZE14" s="83"/>
      <c r="QZF14" s="83"/>
      <c r="QZG14" s="83"/>
      <c r="QZH14" s="83"/>
      <c r="QZI14" s="83"/>
      <c r="QZJ14" s="83"/>
      <c r="QZK14" s="83"/>
      <c r="QZL14" s="83"/>
      <c r="QZM14" s="83"/>
      <c r="QZN14" s="83"/>
      <c r="QZO14" s="83"/>
      <c r="QZP14" s="83"/>
      <c r="QZQ14" s="83"/>
      <c r="QZR14" s="83"/>
      <c r="QZS14" s="83"/>
      <c r="QZT14" s="83"/>
      <c r="QZU14" s="83"/>
      <c r="QZV14" s="83"/>
      <c r="QZW14" s="83"/>
      <c r="QZX14" s="83"/>
      <c r="QZY14" s="83"/>
      <c r="QZZ14" s="83"/>
      <c r="RAA14" s="83"/>
      <c r="RAB14" s="83"/>
      <c r="RAC14" s="83"/>
      <c r="RAD14" s="83"/>
      <c r="RAE14" s="83"/>
      <c r="RAF14" s="83"/>
      <c r="RAG14" s="83"/>
      <c r="RAH14" s="83"/>
      <c r="RAI14" s="83"/>
      <c r="RAJ14" s="83"/>
      <c r="RAK14" s="83"/>
      <c r="RAL14" s="83"/>
      <c r="RAM14" s="83"/>
      <c r="RAN14" s="83"/>
      <c r="RAO14" s="83"/>
      <c r="RAP14" s="83"/>
      <c r="RAQ14" s="83"/>
      <c r="RAR14" s="83"/>
      <c r="RAS14" s="83"/>
      <c r="RAT14" s="83"/>
      <c r="RAU14" s="83"/>
      <c r="RAV14" s="83"/>
      <c r="RAW14" s="83"/>
      <c r="RAX14" s="83"/>
      <c r="RAY14" s="83"/>
      <c r="RAZ14" s="83"/>
      <c r="RBA14" s="83"/>
      <c r="RBB14" s="83"/>
      <c r="RBC14" s="83"/>
      <c r="RBD14" s="83"/>
      <c r="RBE14" s="83"/>
      <c r="RBF14" s="83"/>
      <c r="RBG14" s="83"/>
      <c r="RBH14" s="83"/>
      <c r="RBI14" s="83"/>
      <c r="RBJ14" s="83"/>
      <c r="RBK14" s="83"/>
      <c r="RBL14" s="83"/>
      <c r="RBM14" s="83"/>
      <c r="RBN14" s="83"/>
      <c r="RBO14" s="83"/>
      <c r="RBP14" s="83"/>
      <c r="RBQ14" s="83"/>
      <c r="RBR14" s="83"/>
      <c r="RBS14" s="83"/>
      <c r="RBT14" s="83"/>
      <c r="RBU14" s="83"/>
      <c r="RBV14" s="83"/>
      <c r="RBW14" s="83"/>
      <c r="RBX14" s="83"/>
      <c r="RBY14" s="83"/>
      <c r="RBZ14" s="83"/>
      <c r="RCA14" s="83"/>
      <c r="RCB14" s="83"/>
      <c r="RCC14" s="83"/>
      <c r="RCD14" s="83"/>
      <c r="RCE14" s="83"/>
      <c r="RCF14" s="83"/>
      <c r="RCG14" s="83"/>
      <c r="RCH14" s="83"/>
      <c r="RCI14" s="83"/>
      <c r="RCJ14" s="83"/>
      <c r="RCK14" s="83"/>
      <c r="RCL14" s="83"/>
      <c r="RCM14" s="83"/>
      <c r="RCN14" s="83"/>
      <c r="RCO14" s="83"/>
      <c r="RCP14" s="83"/>
      <c r="RCQ14" s="83"/>
      <c r="RCR14" s="83"/>
      <c r="RCS14" s="83"/>
      <c r="RCT14" s="83"/>
      <c r="RCU14" s="83"/>
      <c r="RCV14" s="83"/>
      <c r="RCW14" s="83"/>
      <c r="RCX14" s="83"/>
      <c r="RCY14" s="83"/>
      <c r="RCZ14" s="83"/>
      <c r="RDA14" s="83"/>
      <c r="RDB14" s="83"/>
      <c r="RDC14" s="83"/>
      <c r="RDD14" s="83"/>
      <c r="RDE14" s="83"/>
      <c r="RDF14" s="83"/>
      <c r="RDG14" s="83"/>
      <c r="RDH14" s="83"/>
      <c r="RDI14" s="83"/>
      <c r="RDJ14" s="83"/>
      <c r="RDK14" s="83"/>
      <c r="RDL14" s="83"/>
      <c r="RDM14" s="83"/>
      <c r="RDN14" s="83"/>
      <c r="RDO14" s="83"/>
      <c r="RDP14" s="83"/>
      <c r="RDQ14" s="83"/>
      <c r="RDR14" s="83"/>
      <c r="RDS14" s="83"/>
      <c r="RDT14" s="83"/>
      <c r="RDU14" s="83"/>
      <c r="RDV14" s="83"/>
      <c r="RDW14" s="83"/>
      <c r="RDX14" s="83"/>
      <c r="RDY14" s="83"/>
      <c r="RDZ14" s="83"/>
      <c r="REA14" s="83"/>
      <c r="REB14" s="83"/>
      <c r="REC14" s="83"/>
      <c r="RED14" s="83"/>
      <c r="REE14" s="83"/>
      <c r="REF14" s="83"/>
      <c r="REG14" s="83"/>
      <c r="REH14" s="83"/>
      <c r="REI14" s="83"/>
      <c r="REJ14" s="83"/>
      <c r="REK14" s="83"/>
      <c r="REL14" s="83"/>
      <c r="REM14" s="83"/>
      <c r="REN14" s="83"/>
      <c r="REO14" s="83"/>
      <c r="REP14" s="83"/>
      <c r="REQ14" s="83"/>
      <c r="RER14" s="83"/>
      <c r="RES14" s="83"/>
      <c r="RET14" s="83"/>
      <c r="REU14" s="83"/>
      <c r="REV14" s="83"/>
      <c r="REW14" s="83"/>
      <c r="REX14" s="83"/>
      <c r="REY14" s="83"/>
      <c r="REZ14" s="83"/>
      <c r="RFA14" s="83"/>
      <c r="RFB14" s="83"/>
      <c r="RFC14" s="83"/>
      <c r="RFD14" s="83"/>
      <c r="RFE14" s="83"/>
      <c r="RFF14" s="83"/>
      <c r="RFG14" s="83"/>
      <c r="RFH14" s="83"/>
      <c r="RFI14" s="83"/>
      <c r="RFJ14" s="83"/>
      <c r="RFK14" s="83"/>
      <c r="RFL14" s="83"/>
      <c r="RFM14" s="83"/>
      <c r="RFN14" s="83"/>
      <c r="RFO14" s="83"/>
      <c r="RFP14" s="83"/>
      <c r="RFQ14" s="83"/>
      <c r="RFR14" s="83"/>
      <c r="RFS14" s="83"/>
      <c r="RFT14" s="83"/>
      <c r="RFU14" s="83"/>
      <c r="RFV14" s="83"/>
      <c r="RFW14" s="83"/>
      <c r="RFX14" s="83"/>
      <c r="RFY14" s="83"/>
      <c r="RFZ14" s="83"/>
      <c r="RGA14" s="83"/>
      <c r="RGB14" s="83"/>
      <c r="RGC14" s="83"/>
      <c r="RGD14" s="83"/>
      <c r="RGE14" s="83"/>
      <c r="RGF14" s="83"/>
      <c r="RGG14" s="83"/>
      <c r="RGH14" s="83"/>
      <c r="RGI14" s="83"/>
      <c r="RGJ14" s="83"/>
      <c r="RGK14" s="83"/>
      <c r="RGL14" s="83"/>
      <c r="RGM14" s="83"/>
      <c r="RGN14" s="83"/>
      <c r="RGO14" s="83"/>
      <c r="RGP14" s="83"/>
      <c r="RGQ14" s="83"/>
      <c r="RGR14" s="83"/>
      <c r="RGS14" s="83"/>
      <c r="RGT14" s="83"/>
      <c r="RGU14" s="83"/>
      <c r="RGV14" s="83"/>
      <c r="RGW14" s="83"/>
      <c r="RGX14" s="83"/>
      <c r="RGY14" s="83"/>
      <c r="RGZ14" s="83"/>
      <c r="RHA14" s="83"/>
      <c r="RHB14" s="83"/>
      <c r="RHC14" s="83"/>
      <c r="RHD14" s="83"/>
      <c r="RHE14" s="83"/>
      <c r="RHF14" s="83"/>
      <c r="RHG14" s="83"/>
      <c r="RHH14" s="83"/>
      <c r="RHI14" s="83"/>
      <c r="RHJ14" s="83"/>
      <c r="RHK14" s="83"/>
      <c r="RHL14" s="83"/>
      <c r="RHM14" s="83"/>
      <c r="RHN14" s="83"/>
      <c r="RHO14" s="83"/>
      <c r="RHP14" s="83"/>
      <c r="RHQ14" s="83"/>
      <c r="RHR14" s="83"/>
      <c r="RHS14" s="83"/>
      <c r="RHT14" s="83"/>
      <c r="RHU14" s="83"/>
      <c r="RHV14" s="83"/>
      <c r="RHW14" s="83"/>
      <c r="RHX14" s="83"/>
      <c r="RHY14" s="83"/>
      <c r="RHZ14" s="83"/>
      <c r="RIA14" s="83"/>
      <c r="RIB14" s="83"/>
      <c r="RIC14" s="83"/>
      <c r="RID14" s="83"/>
      <c r="RIE14" s="83"/>
      <c r="RIF14" s="83"/>
      <c r="RIG14" s="83"/>
      <c r="RIH14" s="83"/>
      <c r="RII14" s="83"/>
      <c r="RIJ14" s="83"/>
      <c r="RIK14" s="83"/>
      <c r="RIL14" s="83"/>
      <c r="RIM14" s="83"/>
      <c r="RIN14" s="83"/>
      <c r="RIO14" s="83"/>
      <c r="RIP14" s="83"/>
      <c r="RIQ14" s="83"/>
      <c r="RIR14" s="83"/>
      <c r="RIS14" s="83"/>
      <c r="RIT14" s="83"/>
      <c r="RIU14" s="83"/>
      <c r="RIV14" s="83"/>
      <c r="RIW14" s="83"/>
      <c r="RIX14" s="83"/>
      <c r="RIY14" s="83"/>
      <c r="RIZ14" s="83"/>
      <c r="RJA14" s="83"/>
      <c r="RJB14" s="83"/>
      <c r="RJC14" s="83"/>
      <c r="RJD14" s="83"/>
      <c r="RJE14" s="83"/>
      <c r="RJF14" s="83"/>
      <c r="RJG14" s="83"/>
      <c r="RJH14" s="83"/>
      <c r="RJI14" s="83"/>
      <c r="RJJ14" s="83"/>
      <c r="RJK14" s="83"/>
      <c r="RJL14" s="83"/>
      <c r="RJM14" s="83"/>
      <c r="RJN14" s="83"/>
      <c r="RJO14" s="83"/>
      <c r="RJP14" s="83"/>
      <c r="RJQ14" s="83"/>
      <c r="RJR14" s="83"/>
      <c r="RJS14" s="83"/>
      <c r="RJT14" s="83"/>
      <c r="RJU14" s="83"/>
      <c r="RJV14" s="83"/>
      <c r="RJW14" s="83"/>
      <c r="RJX14" s="83"/>
      <c r="RJY14" s="83"/>
      <c r="RJZ14" s="83"/>
      <c r="RKA14" s="83"/>
      <c r="RKB14" s="83"/>
      <c r="RKC14" s="83"/>
      <c r="RKD14" s="83"/>
      <c r="RKE14" s="83"/>
      <c r="RKF14" s="83"/>
      <c r="RKG14" s="83"/>
      <c r="RKH14" s="83"/>
      <c r="RKI14" s="83"/>
      <c r="RKJ14" s="83"/>
      <c r="RKK14" s="83"/>
      <c r="RKL14" s="83"/>
      <c r="RKM14" s="83"/>
      <c r="RKN14" s="83"/>
      <c r="RKO14" s="83"/>
      <c r="RKP14" s="83"/>
      <c r="RKQ14" s="83"/>
      <c r="RKR14" s="83"/>
      <c r="RKS14" s="83"/>
      <c r="RKT14" s="83"/>
      <c r="RKU14" s="83"/>
      <c r="RKV14" s="83"/>
      <c r="RKW14" s="83"/>
      <c r="RKX14" s="83"/>
      <c r="RKY14" s="83"/>
      <c r="RKZ14" s="83"/>
      <c r="RLA14" s="83"/>
      <c r="RLB14" s="83"/>
      <c r="RLC14" s="83"/>
      <c r="RLD14" s="83"/>
      <c r="RLE14" s="83"/>
      <c r="RLF14" s="83"/>
      <c r="RLG14" s="83"/>
      <c r="RLH14" s="83"/>
      <c r="RLI14" s="83"/>
      <c r="RLJ14" s="83"/>
      <c r="RLK14" s="83"/>
      <c r="RLL14" s="83"/>
      <c r="RLM14" s="83"/>
      <c r="RLN14" s="83"/>
      <c r="RLO14" s="83"/>
      <c r="RLP14" s="83"/>
      <c r="RLQ14" s="83"/>
      <c r="RLR14" s="83"/>
      <c r="RLS14" s="83"/>
      <c r="RLT14" s="83"/>
      <c r="RLU14" s="83"/>
      <c r="RLV14" s="83"/>
      <c r="RLW14" s="83"/>
      <c r="RLX14" s="83"/>
      <c r="RLY14" s="83"/>
      <c r="RLZ14" s="83"/>
      <c r="RMA14" s="83"/>
      <c r="RMB14" s="83"/>
      <c r="RMC14" s="83"/>
      <c r="RMD14" s="83"/>
      <c r="RME14" s="83"/>
      <c r="RMF14" s="83"/>
      <c r="RMG14" s="83"/>
      <c r="RMH14" s="83"/>
      <c r="RMI14" s="83"/>
      <c r="RMJ14" s="83"/>
      <c r="RMK14" s="83"/>
      <c r="RML14" s="83"/>
      <c r="RMM14" s="83"/>
      <c r="RMN14" s="83"/>
      <c r="RMO14" s="83"/>
      <c r="RMP14" s="83"/>
      <c r="RMQ14" s="83"/>
      <c r="RMR14" s="83"/>
      <c r="RMS14" s="83"/>
      <c r="RMT14" s="83"/>
      <c r="RMU14" s="83"/>
      <c r="RMV14" s="83"/>
      <c r="RMW14" s="83"/>
      <c r="RMX14" s="83"/>
      <c r="RMY14" s="83"/>
      <c r="RMZ14" s="83"/>
      <c r="RNA14" s="83"/>
      <c r="RNB14" s="83"/>
      <c r="RNC14" s="83"/>
      <c r="RND14" s="83"/>
      <c r="RNE14" s="83"/>
      <c r="RNF14" s="83"/>
      <c r="RNG14" s="83"/>
      <c r="RNH14" s="83"/>
      <c r="RNI14" s="83"/>
      <c r="RNJ14" s="83"/>
      <c r="RNK14" s="83"/>
      <c r="RNL14" s="83"/>
      <c r="RNM14" s="83"/>
      <c r="RNN14" s="83"/>
      <c r="RNO14" s="83"/>
      <c r="RNP14" s="83"/>
      <c r="RNQ14" s="83"/>
      <c r="RNR14" s="83"/>
      <c r="RNS14" s="83"/>
      <c r="RNT14" s="83"/>
      <c r="RNU14" s="83"/>
      <c r="RNV14" s="83"/>
      <c r="RNW14" s="83"/>
      <c r="RNX14" s="83"/>
      <c r="RNY14" s="83"/>
      <c r="RNZ14" s="83"/>
      <c r="ROA14" s="83"/>
      <c r="ROB14" s="83"/>
      <c r="ROC14" s="83"/>
      <c r="ROD14" s="83"/>
      <c r="ROE14" s="83"/>
      <c r="ROF14" s="83"/>
      <c r="ROG14" s="83"/>
      <c r="ROH14" s="83"/>
      <c r="ROI14" s="83"/>
      <c r="ROJ14" s="83"/>
      <c r="ROK14" s="83"/>
      <c r="ROL14" s="83"/>
      <c r="ROM14" s="83"/>
      <c r="RON14" s="83"/>
      <c r="ROO14" s="83"/>
      <c r="ROP14" s="83"/>
      <c r="ROQ14" s="83"/>
      <c r="ROR14" s="83"/>
      <c r="ROS14" s="83"/>
      <c r="ROT14" s="83"/>
      <c r="ROU14" s="83"/>
      <c r="ROV14" s="83"/>
      <c r="ROW14" s="83"/>
      <c r="ROX14" s="83"/>
      <c r="ROY14" s="83"/>
      <c r="ROZ14" s="83"/>
      <c r="RPA14" s="83"/>
      <c r="RPB14" s="83"/>
      <c r="RPC14" s="83"/>
      <c r="RPD14" s="83"/>
      <c r="RPE14" s="83"/>
      <c r="RPF14" s="83"/>
      <c r="RPG14" s="83"/>
      <c r="RPH14" s="83"/>
      <c r="RPI14" s="83"/>
      <c r="RPJ14" s="83"/>
      <c r="RPK14" s="83"/>
      <c r="RPL14" s="83"/>
      <c r="RPM14" s="83"/>
      <c r="RPN14" s="83"/>
      <c r="RPO14" s="83"/>
      <c r="RPP14" s="83"/>
      <c r="RPQ14" s="83"/>
      <c r="RPR14" s="83"/>
      <c r="RPS14" s="83"/>
      <c r="RPT14" s="83"/>
      <c r="RPU14" s="83"/>
      <c r="RPV14" s="83"/>
      <c r="RPW14" s="83"/>
      <c r="RPX14" s="83"/>
      <c r="RPY14" s="83"/>
      <c r="RPZ14" s="83"/>
      <c r="RQA14" s="83"/>
      <c r="RQB14" s="83"/>
      <c r="RQC14" s="83"/>
      <c r="RQD14" s="83"/>
      <c r="RQE14" s="83"/>
      <c r="RQF14" s="83"/>
      <c r="RQG14" s="83"/>
      <c r="RQH14" s="83"/>
      <c r="RQI14" s="83"/>
      <c r="RQJ14" s="83"/>
      <c r="RQK14" s="83"/>
      <c r="RQL14" s="83"/>
      <c r="RQM14" s="83"/>
      <c r="RQN14" s="83"/>
      <c r="RQO14" s="83"/>
      <c r="RQP14" s="83"/>
      <c r="RQQ14" s="83"/>
      <c r="RQR14" s="83"/>
      <c r="RQS14" s="83"/>
      <c r="RQT14" s="83"/>
      <c r="RQU14" s="83"/>
      <c r="RQV14" s="83"/>
      <c r="RQW14" s="83"/>
      <c r="RQX14" s="83"/>
      <c r="RQY14" s="83"/>
      <c r="RQZ14" s="83"/>
      <c r="RRA14" s="83"/>
      <c r="RRB14" s="83"/>
      <c r="RRC14" s="83"/>
      <c r="RRD14" s="83"/>
      <c r="RRE14" s="83"/>
      <c r="RRF14" s="83"/>
      <c r="RRG14" s="83"/>
      <c r="RRH14" s="83"/>
      <c r="RRI14" s="83"/>
      <c r="RRJ14" s="83"/>
      <c r="RRK14" s="83"/>
      <c r="RRL14" s="83"/>
      <c r="RRM14" s="83"/>
      <c r="RRN14" s="83"/>
      <c r="RRO14" s="83"/>
      <c r="RRP14" s="83"/>
      <c r="RRQ14" s="83"/>
      <c r="RRR14" s="83"/>
      <c r="RRS14" s="83"/>
      <c r="RRT14" s="83"/>
      <c r="RRU14" s="83"/>
      <c r="RRV14" s="83"/>
      <c r="RRW14" s="83"/>
      <c r="RRX14" s="83"/>
      <c r="RRY14" s="83"/>
      <c r="RRZ14" s="83"/>
      <c r="RSA14" s="83"/>
      <c r="RSB14" s="83"/>
      <c r="RSC14" s="83"/>
      <c r="RSD14" s="83"/>
      <c r="RSE14" s="83"/>
      <c r="RSF14" s="83"/>
      <c r="RSG14" s="83"/>
      <c r="RSH14" s="83"/>
      <c r="RSI14" s="83"/>
      <c r="RSJ14" s="83"/>
      <c r="RSK14" s="83"/>
      <c r="RSL14" s="83"/>
      <c r="RSM14" s="83"/>
      <c r="RSN14" s="83"/>
      <c r="RSO14" s="83"/>
      <c r="RSP14" s="83"/>
      <c r="RSQ14" s="83"/>
      <c r="RSR14" s="83"/>
      <c r="RSS14" s="83"/>
      <c r="RST14" s="83"/>
      <c r="RSU14" s="83"/>
      <c r="RSV14" s="83"/>
      <c r="RSW14" s="83"/>
      <c r="RSX14" s="83"/>
      <c r="RSY14" s="83"/>
      <c r="RSZ14" s="83"/>
      <c r="RTA14" s="83"/>
      <c r="RTB14" s="83"/>
      <c r="RTC14" s="83"/>
      <c r="RTD14" s="83"/>
      <c r="RTE14" s="83"/>
      <c r="RTF14" s="83"/>
      <c r="RTG14" s="83"/>
      <c r="RTH14" s="83"/>
      <c r="RTI14" s="83"/>
      <c r="RTJ14" s="83"/>
      <c r="RTK14" s="83"/>
      <c r="RTL14" s="83"/>
      <c r="RTM14" s="83"/>
      <c r="RTN14" s="83"/>
      <c r="RTO14" s="83"/>
      <c r="RTP14" s="83"/>
      <c r="RTQ14" s="83"/>
      <c r="RTR14" s="83"/>
      <c r="RTS14" s="83"/>
      <c r="RTT14" s="83"/>
      <c r="RTU14" s="83"/>
      <c r="RTV14" s="83"/>
      <c r="RTW14" s="83"/>
      <c r="RTX14" s="83"/>
      <c r="RTY14" s="83"/>
      <c r="RTZ14" s="83"/>
      <c r="RUA14" s="83"/>
      <c r="RUB14" s="83"/>
      <c r="RUC14" s="83"/>
      <c r="RUD14" s="83"/>
      <c r="RUE14" s="83"/>
      <c r="RUF14" s="83"/>
      <c r="RUG14" s="83"/>
      <c r="RUH14" s="83"/>
      <c r="RUI14" s="83"/>
      <c r="RUJ14" s="83"/>
      <c r="RUK14" s="83"/>
      <c r="RUL14" s="83"/>
      <c r="RUM14" s="83"/>
      <c r="RUN14" s="83"/>
      <c r="RUO14" s="83"/>
      <c r="RUP14" s="83"/>
      <c r="RUQ14" s="83"/>
      <c r="RUR14" s="83"/>
      <c r="RUS14" s="83"/>
      <c r="RUT14" s="83"/>
      <c r="RUU14" s="83"/>
      <c r="RUV14" s="83"/>
      <c r="RUW14" s="83"/>
      <c r="RUX14" s="83"/>
      <c r="RUY14" s="83"/>
      <c r="RUZ14" s="83"/>
      <c r="RVA14" s="83"/>
      <c r="RVB14" s="83"/>
      <c r="RVC14" s="83"/>
      <c r="RVD14" s="83"/>
      <c r="RVE14" s="83"/>
      <c r="RVF14" s="83"/>
      <c r="RVG14" s="83"/>
      <c r="RVH14" s="83"/>
      <c r="RVI14" s="83"/>
      <c r="RVJ14" s="83"/>
      <c r="RVK14" s="83"/>
      <c r="RVL14" s="83"/>
      <c r="RVM14" s="83"/>
      <c r="RVN14" s="83"/>
      <c r="RVO14" s="83"/>
      <c r="RVP14" s="83"/>
      <c r="RVQ14" s="83"/>
      <c r="RVR14" s="83"/>
      <c r="RVS14" s="83"/>
      <c r="RVT14" s="83"/>
      <c r="RVU14" s="83"/>
      <c r="RVV14" s="83"/>
      <c r="RVW14" s="83"/>
      <c r="RVX14" s="83"/>
      <c r="RVY14" s="83"/>
      <c r="RVZ14" s="83"/>
      <c r="RWA14" s="83"/>
      <c r="RWB14" s="83"/>
      <c r="RWC14" s="83"/>
      <c r="RWD14" s="83"/>
      <c r="RWE14" s="83"/>
      <c r="RWF14" s="83"/>
      <c r="RWG14" s="83"/>
      <c r="RWH14" s="83"/>
      <c r="RWI14" s="83"/>
      <c r="RWJ14" s="83"/>
      <c r="RWK14" s="83"/>
      <c r="RWL14" s="83"/>
      <c r="RWM14" s="83"/>
      <c r="RWN14" s="83"/>
      <c r="RWO14" s="83"/>
      <c r="RWP14" s="83"/>
      <c r="RWQ14" s="83"/>
      <c r="RWR14" s="83"/>
      <c r="RWS14" s="83"/>
      <c r="RWT14" s="83"/>
      <c r="RWU14" s="83"/>
      <c r="RWV14" s="83"/>
      <c r="RWW14" s="83"/>
      <c r="RWX14" s="83"/>
      <c r="RWY14" s="83"/>
      <c r="RWZ14" s="83"/>
      <c r="RXA14" s="83"/>
      <c r="RXB14" s="83"/>
      <c r="RXC14" s="83"/>
      <c r="RXD14" s="83"/>
      <c r="RXE14" s="83"/>
      <c r="RXF14" s="83"/>
      <c r="RXG14" s="83"/>
      <c r="RXH14" s="83"/>
      <c r="RXI14" s="83"/>
      <c r="RXJ14" s="83"/>
      <c r="RXK14" s="83"/>
      <c r="RXL14" s="83"/>
      <c r="RXM14" s="83"/>
      <c r="RXN14" s="83"/>
      <c r="RXO14" s="83"/>
      <c r="RXP14" s="83"/>
      <c r="RXQ14" s="83"/>
      <c r="RXR14" s="83"/>
      <c r="RXS14" s="83"/>
      <c r="RXT14" s="83"/>
      <c r="RXU14" s="83"/>
      <c r="RXV14" s="83"/>
      <c r="RXW14" s="83"/>
      <c r="RXX14" s="83"/>
      <c r="RXY14" s="83"/>
      <c r="RXZ14" s="83"/>
      <c r="RYA14" s="83"/>
      <c r="RYB14" s="83"/>
      <c r="RYC14" s="83"/>
      <c r="RYD14" s="83"/>
      <c r="RYE14" s="83"/>
      <c r="RYF14" s="83"/>
      <c r="RYG14" s="83"/>
      <c r="RYH14" s="83"/>
      <c r="RYI14" s="83"/>
      <c r="RYJ14" s="83"/>
      <c r="RYK14" s="83"/>
      <c r="RYL14" s="83"/>
      <c r="RYM14" s="83"/>
      <c r="RYN14" s="83"/>
      <c r="RYO14" s="83"/>
      <c r="RYP14" s="83"/>
      <c r="RYQ14" s="83"/>
      <c r="RYR14" s="83"/>
      <c r="RYS14" s="83"/>
      <c r="RYT14" s="83"/>
      <c r="RYU14" s="83"/>
      <c r="RYV14" s="83"/>
      <c r="RYW14" s="83"/>
      <c r="RYX14" s="83"/>
      <c r="RYY14" s="83"/>
      <c r="RYZ14" s="83"/>
      <c r="RZA14" s="83"/>
      <c r="RZB14" s="83"/>
      <c r="RZC14" s="83"/>
      <c r="RZD14" s="83"/>
      <c r="RZE14" s="83"/>
      <c r="RZF14" s="83"/>
      <c r="RZG14" s="83"/>
      <c r="RZH14" s="83"/>
      <c r="RZI14" s="83"/>
      <c r="RZJ14" s="83"/>
      <c r="RZK14" s="83"/>
      <c r="RZL14" s="83"/>
      <c r="RZM14" s="83"/>
      <c r="RZN14" s="83"/>
      <c r="RZO14" s="83"/>
      <c r="RZP14" s="83"/>
      <c r="RZQ14" s="83"/>
      <c r="RZR14" s="83"/>
      <c r="RZS14" s="83"/>
      <c r="RZT14" s="83"/>
      <c r="RZU14" s="83"/>
      <c r="RZV14" s="83"/>
      <c r="RZW14" s="83"/>
      <c r="RZX14" s="83"/>
      <c r="RZY14" s="83"/>
      <c r="RZZ14" s="83"/>
      <c r="SAA14" s="83"/>
      <c r="SAB14" s="83"/>
      <c r="SAC14" s="83"/>
      <c r="SAD14" s="83"/>
      <c r="SAE14" s="83"/>
      <c r="SAF14" s="83"/>
      <c r="SAG14" s="83"/>
      <c r="SAH14" s="83"/>
      <c r="SAI14" s="83"/>
      <c r="SAJ14" s="83"/>
      <c r="SAK14" s="83"/>
      <c r="SAL14" s="83"/>
      <c r="SAM14" s="83"/>
      <c r="SAN14" s="83"/>
      <c r="SAO14" s="83"/>
      <c r="SAP14" s="83"/>
      <c r="SAQ14" s="83"/>
      <c r="SAR14" s="83"/>
      <c r="SAS14" s="83"/>
      <c r="SAT14" s="83"/>
      <c r="SAU14" s="83"/>
      <c r="SAV14" s="83"/>
      <c r="SAW14" s="83"/>
      <c r="SAX14" s="83"/>
      <c r="SAY14" s="83"/>
      <c r="SAZ14" s="83"/>
      <c r="SBA14" s="83"/>
      <c r="SBB14" s="83"/>
      <c r="SBC14" s="83"/>
      <c r="SBD14" s="83"/>
      <c r="SBE14" s="83"/>
      <c r="SBF14" s="83"/>
      <c r="SBG14" s="83"/>
      <c r="SBH14" s="83"/>
      <c r="SBI14" s="83"/>
      <c r="SBJ14" s="83"/>
      <c r="SBK14" s="83"/>
      <c r="SBL14" s="83"/>
      <c r="SBM14" s="83"/>
      <c r="SBN14" s="83"/>
      <c r="SBO14" s="83"/>
      <c r="SBP14" s="83"/>
      <c r="SBQ14" s="83"/>
      <c r="SBR14" s="83"/>
      <c r="SBS14" s="83"/>
      <c r="SBT14" s="83"/>
      <c r="SBU14" s="83"/>
      <c r="SBV14" s="83"/>
      <c r="SBW14" s="83"/>
      <c r="SBX14" s="83"/>
      <c r="SBY14" s="83"/>
      <c r="SBZ14" s="83"/>
      <c r="SCA14" s="83"/>
      <c r="SCB14" s="83"/>
      <c r="SCC14" s="83"/>
      <c r="SCD14" s="83"/>
      <c r="SCE14" s="83"/>
      <c r="SCF14" s="83"/>
      <c r="SCG14" s="83"/>
      <c r="SCH14" s="83"/>
      <c r="SCI14" s="83"/>
      <c r="SCJ14" s="83"/>
      <c r="SCK14" s="83"/>
      <c r="SCL14" s="83"/>
      <c r="SCM14" s="83"/>
      <c r="SCN14" s="83"/>
      <c r="SCO14" s="83"/>
      <c r="SCP14" s="83"/>
      <c r="SCQ14" s="83"/>
      <c r="SCR14" s="83"/>
      <c r="SCS14" s="83"/>
      <c r="SCT14" s="83"/>
      <c r="SCU14" s="83"/>
      <c r="SCV14" s="83"/>
      <c r="SCW14" s="83"/>
      <c r="SCX14" s="83"/>
      <c r="SCY14" s="83"/>
      <c r="SCZ14" s="83"/>
      <c r="SDA14" s="83"/>
      <c r="SDB14" s="83"/>
      <c r="SDC14" s="83"/>
      <c r="SDD14" s="83"/>
      <c r="SDE14" s="83"/>
      <c r="SDF14" s="83"/>
      <c r="SDG14" s="83"/>
      <c r="SDH14" s="83"/>
      <c r="SDI14" s="83"/>
      <c r="SDJ14" s="83"/>
      <c r="SDK14" s="83"/>
      <c r="SDL14" s="83"/>
      <c r="SDM14" s="83"/>
      <c r="SDN14" s="83"/>
      <c r="SDO14" s="83"/>
      <c r="SDP14" s="83"/>
      <c r="SDQ14" s="83"/>
      <c r="SDR14" s="83"/>
      <c r="SDS14" s="83"/>
      <c r="SDT14" s="83"/>
      <c r="SDU14" s="83"/>
      <c r="SDV14" s="83"/>
      <c r="SDW14" s="83"/>
      <c r="SDX14" s="83"/>
      <c r="SDY14" s="83"/>
      <c r="SDZ14" s="83"/>
      <c r="SEA14" s="83"/>
      <c r="SEB14" s="83"/>
      <c r="SEC14" s="83"/>
      <c r="SED14" s="83"/>
      <c r="SEE14" s="83"/>
      <c r="SEF14" s="83"/>
      <c r="SEG14" s="83"/>
      <c r="SEH14" s="83"/>
      <c r="SEI14" s="83"/>
      <c r="SEJ14" s="83"/>
      <c r="SEK14" s="83"/>
      <c r="SEL14" s="83"/>
      <c r="SEM14" s="83"/>
      <c r="SEN14" s="83"/>
      <c r="SEO14" s="83"/>
      <c r="SEP14" s="83"/>
      <c r="SEQ14" s="83"/>
      <c r="SER14" s="83"/>
      <c r="SES14" s="83"/>
      <c r="SET14" s="83"/>
      <c r="SEU14" s="83"/>
      <c r="SEV14" s="83"/>
      <c r="SEW14" s="83"/>
      <c r="SEX14" s="83"/>
      <c r="SEY14" s="83"/>
      <c r="SEZ14" s="83"/>
      <c r="SFA14" s="83"/>
      <c r="SFB14" s="83"/>
      <c r="SFC14" s="83"/>
      <c r="SFD14" s="83"/>
      <c r="SFE14" s="83"/>
      <c r="SFF14" s="83"/>
      <c r="SFG14" s="83"/>
      <c r="SFH14" s="83"/>
      <c r="SFI14" s="83"/>
      <c r="SFJ14" s="83"/>
      <c r="SFK14" s="83"/>
      <c r="SFL14" s="83"/>
      <c r="SFM14" s="83"/>
      <c r="SFN14" s="83"/>
      <c r="SFO14" s="83"/>
      <c r="SFP14" s="83"/>
      <c r="SFQ14" s="83"/>
      <c r="SFR14" s="83"/>
      <c r="SFS14" s="83"/>
      <c r="SFT14" s="83"/>
      <c r="SFU14" s="83"/>
      <c r="SFV14" s="83"/>
      <c r="SFW14" s="83"/>
      <c r="SFX14" s="83"/>
      <c r="SFY14" s="83"/>
      <c r="SFZ14" s="83"/>
      <c r="SGA14" s="83"/>
      <c r="SGB14" s="83"/>
      <c r="SGC14" s="83"/>
      <c r="SGD14" s="83"/>
      <c r="SGE14" s="83"/>
      <c r="SGF14" s="83"/>
      <c r="SGG14" s="83"/>
      <c r="SGH14" s="83"/>
      <c r="SGI14" s="83"/>
      <c r="SGJ14" s="83"/>
      <c r="SGK14" s="83"/>
      <c r="SGL14" s="83"/>
      <c r="SGM14" s="83"/>
      <c r="SGN14" s="83"/>
      <c r="SGO14" s="83"/>
      <c r="SGP14" s="83"/>
      <c r="SGQ14" s="83"/>
      <c r="SGR14" s="83"/>
      <c r="SGS14" s="83"/>
      <c r="SGT14" s="83"/>
      <c r="SGU14" s="83"/>
      <c r="SGV14" s="83"/>
      <c r="SGW14" s="83"/>
      <c r="SGX14" s="83"/>
      <c r="SGY14" s="83"/>
      <c r="SGZ14" s="83"/>
      <c r="SHA14" s="83"/>
      <c r="SHB14" s="83"/>
      <c r="SHC14" s="83"/>
      <c r="SHD14" s="83"/>
      <c r="SHE14" s="83"/>
      <c r="SHF14" s="83"/>
      <c r="SHG14" s="83"/>
      <c r="SHH14" s="83"/>
      <c r="SHI14" s="83"/>
      <c r="SHJ14" s="83"/>
      <c r="SHK14" s="83"/>
      <c r="SHL14" s="83"/>
      <c r="SHM14" s="83"/>
      <c r="SHN14" s="83"/>
      <c r="SHO14" s="83"/>
      <c r="SHP14" s="83"/>
      <c r="SHQ14" s="83"/>
      <c r="SHR14" s="83"/>
      <c r="SHS14" s="83"/>
      <c r="SHT14" s="83"/>
      <c r="SHU14" s="83"/>
      <c r="SHV14" s="83"/>
      <c r="SHW14" s="83"/>
      <c r="SHX14" s="83"/>
      <c r="SHY14" s="83"/>
      <c r="SHZ14" s="83"/>
      <c r="SIA14" s="83"/>
      <c r="SIB14" s="83"/>
      <c r="SIC14" s="83"/>
      <c r="SID14" s="83"/>
      <c r="SIE14" s="83"/>
      <c r="SIF14" s="83"/>
      <c r="SIG14" s="83"/>
      <c r="SIH14" s="83"/>
      <c r="SII14" s="83"/>
      <c r="SIJ14" s="83"/>
      <c r="SIK14" s="83"/>
      <c r="SIL14" s="83"/>
      <c r="SIM14" s="83"/>
      <c r="SIN14" s="83"/>
      <c r="SIO14" s="83"/>
      <c r="SIP14" s="83"/>
      <c r="SIQ14" s="83"/>
      <c r="SIR14" s="83"/>
      <c r="SIS14" s="83"/>
      <c r="SIT14" s="83"/>
      <c r="SIU14" s="83"/>
      <c r="SIV14" s="83"/>
      <c r="SIW14" s="83"/>
      <c r="SIX14" s="83"/>
      <c r="SIY14" s="83"/>
      <c r="SIZ14" s="83"/>
      <c r="SJA14" s="83"/>
      <c r="SJB14" s="83"/>
      <c r="SJC14" s="83"/>
      <c r="SJD14" s="83"/>
      <c r="SJE14" s="83"/>
      <c r="SJF14" s="83"/>
      <c r="SJG14" s="83"/>
      <c r="SJH14" s="83"/>
      <c r="SJI14" s="83"/>
      <c r="SJJ14" s="83"/>
      <c r="SJK14" s="83"/>
      <c r="SJL14" s="83"/>
      <c r="SJM14" s="83"/>
      <c r="SJN14" s="83"/>
      <c r="SJO14" s="83"/>
      <c r="SJP14" s="83"/>
      <c r="SJQ14" s="83"/>
      <c r="SJR14" s="83"/>
      <c r="SJS14" s="83"/>
      <c r="SJT14" s="83"/>
      <c r="SJU14" s="83"/>
      <c r="SJV14" s="83"/>
      <c r="SJW14" s="83"/>
      <c r="SJX14" s="83"/>
      <c r="SJY14" s="83"/>
      <c r="SJZ14" s="83"/>
      <c r="SKA14" s="83"/>
      <c r="SKB14" s="83"/>
      <c r="SKC14" s="83"/>
      <c r="SKD14" s="83"/>
      <c r="SKE14" s="83"/>
      <c r="SKF14" s="83"/>
      <c r="SKG14" s="83"/>
      <c r="SKH14" s="83"/>
      <c r="SKI14" s="83"/>
      <c r="SKJ14" s="83"/>
      <c r="SKK14" s="83"/>
      <c r="SKL14" s="83"/>
      <c r="SKM14" s="83"/>
      <c r="SKN14" s="83"/>
      <c r="SKO14" s="83"/>
      <c r="SKP14" s="83"/>
      <c r="SKQ14" s="83"/>
      <c r="SKR14" s="83"/>
      <c r="SKS14" s="83"/>
      <c r="SKT14" s="83"/>
      <c r="SKU14" s="83"/>
      <c r="SKV14" s="83"/>
      <c r="SKW14" s="83"/>
      <c r="SKX14" s="83"/>
      <c r="SKY14" s="83"/>
      <c r="SKZ14" s="83"/>
      <c r="SLA14" s="83"/>
      <c r="SLB14" s="83"/>
      <c r="SLC14" s="83"/>
      <c r="SLD14" s="83"/>
      <c r="SLE14" s="83"/>
      <c r="SLF14" s="83"/>
      <c r="SLG14" s="83"/>
      <c r="SLH14" s="83"/>
      <c r="SLI14" s="83"/>
      <c r="SLJ14" s="83"/>
      <c r="SLK14" s="83"/>
      <c r="SLL14" s="83"/>
      <c r="SLM14" s="83"/>
      <c r="SLN14" s="83"/>
      <c r="SLO14" s="83"/>
      <c r="SLP14" s="83"/>
      <c r="SLQ14" s="83"/>
      <c r="SLR14" s="83"/>
      <c r="SLS14" s="83"/>
      <c r="SLT14" s="83"/>
      <c r="SLU14" s="83"/>
      <c r="SLV14" s="83"/>
      <c r="SLW14" s="83"/>
      <c r="SLX14" s="83"/>
      <c r="SLY14" s="83"/>
      <c r="SLZ14" s="83"/>
      <c r="SMA14" s="83"/>
      <c r="SMB14" s="83"/>
      <c r="SMC14" s="83"/>
      <c r="SMD14" s="83"/>
      <c r="SME14" s="83"/>
      <c r="SMF14" s="83"/>
      <c r="SMG14" s="83"/>
      <c r="SMH14" s="83"/>
      <c r="SMI14" s="83"/>
      <c r="SMJ14" s="83"/>
      <c r="SMK14" s="83"/>
      <c r="SML14" s="83"/>
      <c r="SMM14" s="83"/>
      <c r="SMN14" s="83"/>
      <c r="SMO14" s="83"/>
      <c r="SMP14" s="83"/>
      <c r="SMQ14" s="83"/>
      <c r="SMR14" s="83"/>
      <c r="SMS14" s="83"/>
      <c r="SMT14" s="83"/>
      <c r="SMU14" s="83"/>
      <c r="SMV14" s="83"/>
      <c r="SMW14" s="83"/>
      <c r="SMX14" s="83"/>
      <c r="SMY14" s="83"/>
      <c r="SMZ14" s="83"/>
      <c r="SNA14" s="83"/>
      <c r="SNB14" s="83"/>
      <c r="SNC14" s="83"/>
      <c r="SND14" s="83"/>
      <c r="SNE14" s="83"/>
      <c r="SNF14" s="83"/>
      <c r="SNG14" s="83"/>
      <c r="SNH14" s="83"/>
      <c r="SNI14" s="83"/>
      <c r="SNJ14" s="83"/>
      <c r="SNK14" s="83"/>
      <c r="SNL14" s="83"/>
      <c r="SNM14" s="83"/>
      <c r="SNN14" s="83"/>
      <c r="SNO14" s="83"/>
      <c r="SNP14" s="83"/>
      <c r="SNQ14" s="83"/>
      <c r="SNR14" s="83"/>
      <c r="SNS14" s="83"/>
      <c r="SNT14" s="83"/>
      <c r="SNU14" s="83"/>
      <c r="SNV14" s="83"/>
      <c r="SNW14" s="83"/>
      <c r="SNX14" s="83"/>
      <c r="SNY14" s="83"/>
      <c r="SNZ14" s="83"/>
      <c r="SOA14" s="83"/>
      <c r="SOB14" s="83"/>
      <c r="SOC14" s="83"/>
      <c r="SOD14" s="83"/>
      <c r="SOE14" s="83"/>
      <c r="SOF14" s="83"/>
      <c r="SOG14" s="83"/>
      <c r="SOH14" s="83"/>
      <c r="SOI14" s="83"/>
      <c r="SOJ14" s="83"/>
      <c r="SOK14" s="83"/>
      <c r="SOL14" s="83"/>
      <c r="SOM14" s="83"/>
      <c r="SON14" s="83"/>
      <c r="SOO14" s="83"/>
      <c r="SOP14" s="83"/>
      <c r="SOQ14" s="83"/>
      <c r="SOR14" s="83"/>
      <c r="SOS14" s="83"/>
      <c r="SOT14" s="83"/>
      <c r="SOU14" s="83"/>
      <c r="SOV14" s="83"/>
      <c r="SOW14" s="83"/>
      <c r="SOX14" s="83"/>
      <c r="SOY14" s="83"/>
      <c r="SOZ14" s="83"/>
      <c r="SPA14" s="83"/>
      <c r="SPB14" s="83"/>
      <c r="SPC14" s="83"/>
      <c r="SPD14" s="83"/>
      <c r="SPE14" s="83"/>
      <c r="SPF14" s="83"/>
      <c r="SPG14" s="83"/>
      <c r="SPH14" s="83"/>
      <c r="SPI14" s="83"/>
      <c r="SPJ14" s="83"/>
      <c r="SPK14" s="83"/>
      <c r="SPL14" s="83"/>
      <c r="SPM14" s="83"/>
      <c r="SPN14" s="83"/>
      <c r="SPO14" s="83"/>
      <c r="SPP14" s="83"/>
      <c r="SPQ14" s="83"/>
      <c r="SPR14" s="83"/>
      <c r="SPS14" s="83"/>
      <c r="SPT14" s="83"/>
      <c r="SPU14" s="83"/>
      <c r="SPV14" s="83"/>
      <c r="SPW14" s="83"/>
      <c r="SPX14" s="83"/>
      <c r="SPY14" s="83"/>
      <c r="SPZ14" s="83"/>
      <c r="SQA14" s="83"/>
      <c r="SQB14" s="83"/>
      <c r="SQC14" s="83"/>
      <c r="SQD14" s="83"/>
      <c r="SQE14" s="83"/>
      <c r="SQF14" s="83"/>
      <c r="SQG14" s="83"/>
      <c r="SQH14" s="83"/>
      <c r="SQI14" s="83"/>
      <c r="SQJ14" s="83"/>
      <c r="SQK14" s="83"/>
      <c r="SQL14" s="83"/>
      <c r="SQM14" s="83"/>
      <c r="SQN14" s="83"/>
      <c r="SQO14" s="83"/>
      <c r="SQP14" s="83"/>
      <c r="SQQ14" s="83"/>
      <c r="SQR14" s="83"/>
      <c r="SQS14" s="83"/>
      <c r="SQT14" s="83"/>
      <c r="SQU14" s="83"/>
      <c r="SQV14" s="83"/>
      <c r="SQW14" s="83"/>
      <c r="SQX14" s="83"/>
      <c r="SQY14" s="83"/>
      <c r="SQZ14" s="83"/>
      <c r="SRA14" s="83"/>
      <c r="SRB14" s="83"/>
      <c r="SRC14" s="83"/>
      <c r="SRD14" s="83"/>
      <c r="SRE14" s="83"/>
      <c r="SRF14" s="83"/>
      <c r="SRG14" s="83"/>
      <c r="SRH14" s="83"/>
      <c r="SRI14" s="83"/>
      <c r="SRJ14" s="83"/>
      <c r="SRK14" s="83"/>
      <c r="SRL14" s="83"/>
      <c r="SRM14" s="83"/>
      <c r="SRN14" s="83"/>
      <c r="SRO14" s="83"/>
      <c r="SRP14" s="83"/>
      <c r="SRQ14" s="83"/>
      <c r="SRR14" s="83"/>
      <c r="SRS14" s="83"/>
      <c r="SRT14" s="83"/>
      <c r="SRU14" s="83"/>
      <c r="SRV14" s="83"/>
      <c r="SRW14" s="83"/>
      <c r="SRX14" s="83"/>
      <c r="SRY14" s="83"/>
      <c r="SRZ14" s="83"/>
      <c r="SSA14" s="83"/>
      <c r="SSB14" s="83"/>
      <c r="SSC14" s="83"/>
      <c r="SSD14" s="83"/>
      <c r="SSE14" s="83"/>
      <c r="SSF14" s="83"/>
      <c r="SSG14" s="83"/>
      <c r="SSH14" s="83"/>
      <c r="SSI14" s="83"/>
      <c r="SSJ14" s="83"/>
      <c r="SSK14" s="83"/>
      <c r="SSL14" s="83"/>
      <c r="SSM14" s="83"/>
      <c r="SSN14" s="83"/>
      <c r="SSO14" s="83"/>
      <c r="SSP14" s="83"/>
      <c r="SSQ14" s="83"/>
      <c r="SSR14" s="83"/>
      <c r="SSS14" s="83"/>
      <c r="SST14" s="83"/>
      <c r="SSU14" s="83"/>
      <c r="SSV14" s="83"/>
      <c r="SSW14" s="83"/>
      <c r="SSX14" s="83"/>
      <c r="SSY14" s="83"/>
      <c r="SSZ14" s="83"/>
      <c r="STA14" s="83"/>
      <c r="STB14" s="83"/>
      <c r="STC14" s="83"/>
      <c r="STD14" s="83"/>
      <c r="STE14" s="83"/>
      <c r="STF14" s="83"/>
      <c r="STG14" s="83"/>
      <c r="STH14" s="83"/>
      <c r="STI14" s="83"/>
      <c r="STJ14" s="83"/>
      <c r="STK14" s="83"/>
      <c r="STL14" s="83"/>
      <c r="STM14" s="83"/>
      <c r="STN14" s="83"/>
      <c r="STO14" s="83"/>
      <c r="STP14" s="83"/>
      <c r="STQ14" s="83"/>
      <c r="STR14" s="83"/>
      <c r="STS14" s="83"/>
      <c r="STT14" s="83"/>
      <c r="STU14" s="83"/>
      <c r="STV14" s="83"/>
      <c r="STW14" s="83"/>
      <c r="STX14" s="83"/>
      <c r="STY14" s="83"/>
      <c r="STZ14" s="83"/>
      <c r="SUA14" s="83"/>
      <c r="SUB14" s="83"/>
      <c r="SUC14" s="83"/>
      <c r="SUD14" s="83"/>
      <c r="SUE14" s="83"/>
      <c r="SUF14" s="83"/>
      <c r="SUG14" s="83"/>
      <c r="SUH14" s="83"/>
      <c r="SUI14" s="83"/>
      <c r="SUJ14" s="83"/>
      <c r="SUK14" s="83"/>
      <c r="SUL14" s="83"/>
      <c r="SUM14" s="83"/>
      <c r="SUN14" s="83"/>
      <c r="SUO14" s="83"/>
      <c r="SUP14" s="83"/>
      <c r="SUQ14" s="83"/>
      <c r="SUR14" s="83"/>
      <c r="SUS14" s="83"/>
      <c r="SUT14" s="83"/>
      <c r="SUU14" s="83"/>
      <c r="SUV14" s="83"/>
      <c r="SUW14" s="83"/>
      <c r="SUX14" s="83"/>
      <c r="SUY14" s="83"/>
      <c r="SUZ14" s="83"/>
      <c r="SVA14" s="83"/>
      <c r="SVB14" s="83"/>
      <c r="SVC14" s="83"/>
      <c r="SVD14" s="83"/>
      <c r="SVE14" s="83"/>
      <c r="SVF14" s="83"/>
      <c r="SVG14" s="83"/>
      <c r="SVH14" s="83"/>
      <c r="SVI14" s="83"/>
      <c r="SVJ14" s="83"/>
      <c r="SVK14" s="83"/>
      <c r="SVL14" s="83"/>
      <c r="SVM14" s="83"/>
      <c r="SVN14" s="83"/>
      <c r="SVO14" s="83"/>
      <c r="SVP14" s="83"/>
      <c r="SVQ14" s="83"/>
      <c r="SVR14" s="83"/>
      <c r="SVS14" s="83"/>
      <c r="SVT14" s="83"/>
      <c r="SVU14" s="83"/>
      <c r="SVV14" s="83"/>
      <c r="SVW14" s="83"/>
      <c r="SVX14" s="83"/>
      <c r="SVY14" s="83"/>
      <c r="SVZ14" s="83"/>
      <c r="SWA14" s="83"/>
      <c r="SWB14" s="83"/>
      <c r="SWC14" s="83"/>
      <c r="SWD14" s="83"/>
      <c r="SWE14" s="83"/>
      <c r="SWF14" s="83"/>
      <c r="SWG14" s="83"/>
      <c r="SWH14" s="83"/>
      <c r="SWI14" s="83"/>
      <c r="SWJ14" s="83"/>
      <c r="SWK14" s="83"/>
      <c r="SWL14" s="83"/>
      <c r="SWM14" s="83"/>
      <c r="SWN14" s="83"/>
      <c r="SWO14" s="83"/>
      <c r="SWP14" s="83"/>
      <c r="SWQ14" s="83"/>
      <c r="SWR14" s="83"/>
      <c r="SWS14" s="83"/>
      <c r="SWT14" s="83"/>
      <c r="SWU14" s="83"/>
      <c r="SWV14" s="83"/>
      <c r="SWW14" s="83"/>
      <c r="SWX14" s="83"/>
      <c r="SWY14" s="83"/>
      <c r="SWZ14" s="83"/>
      <c r="SXA14" s="83"/>
      <c r="SXB14" s="83"/>
      <c r="SXC14" s="83"/>
      <c r="SXD14" s="83"/>
      <c r="SXE14" s="83"/>
      <c r="SXF14" s="83"/>
      <c r="SXG14" s="83"/>
      <c r="SXH14" s="83"/>
      <c r="SXI14" s="83"/>
      <c r="SXJ14" s="83"/>
      <c r="SXK14" s="83"/>
      <c r="SXL14" s="83"/>
      <c r="SXM14" s="83"/>
      <c r="SXN14" s="83"/>
      <c r="SXO14" s="83"/>
      <c r="SXP14" s="83"/>
      <c r="SXQ14" s="83"/>
      <c r="SXR14" s="83"/>
      <c r="SXS14" s="83"/>
      <c r="SXT14" s="83"/>
      <c r="SXU14" s="83"/>
      <c r="SXV14" s="83"/>
      <c r="SXW14" s="83"/>
      <c r="SXX14" s="83"/>
      <c r="SXY14" s="83"/>
      <c r="SXZ14" s="83"/>
      <c r="SYA14" s="83"/>
      <c r="SYB14" s="83"/>
      <c r="SYC14" s="83"/>
      <c r="SYD14" s="83"/>
      <c r="SYE14" s="83"/>
      <c r="SYF14" s="83"/>
      <c r="SYG14" s="83"/>
      <c r="SYH14" s="83"/>
      <c r="SYI14" s="83"/>
      <c r="SYJ14" s="83"/>
      <c r="SYK14" s="83"/>
      <c r="SYL14" s="83"/>
      <c r="SYM14" s="83"/>
      <c r="SYN14" s="83"/>
      <c r="SYO14" s="83"/>
      <c r="SYP14" s="83"/>
      <c r="SYQ14" s="83"/>
      <c r="SYR14" s="83"/>
      <c r="SYS14" s="83"/>
      <c r="SYT14" s="83"/>
      <c r="SYU14" s="83"/>
      <c r="SYV14" s="83"/>
      <c r="SYW14" s="83"/>
      <c r="SYX14" s="83"/>
      <c r="SYY14" s="83"/>
      <c r="SYZ14" s="83"/>
      <c r="SZA14" s="83"/>
      <c r="SZB14" s="83"/>
      <c r="SZC14" s="83"/>
      <c r="SZD14" s="83"/>
      <c r="SZE14" s="83"/>
      <c r="SZF14" s="83"/>
      <c r="SZG14" s="83"/>
      <c r="SZH14" s="83"/>
      <c r="SZI14" s="83"/>
      <c r="SZJ14" s="83"/>
      <c r="SZK14" s="83"/>
      <c r="SZL14" s="83"/>
      <c r="SZM14" s="83"/>
      <c r="SZN14" s="83"/>
      <c r="SZO14" s="83"/>
      <c r="SZP14" s="83"/>
      <c r="SZQ14" s="83"/>
      <c r="SZR14" s="83"/>
      <c r="SZS14" s="83"/>
      <c r="SZT14" s="83"/>
      <c r="SZU14" s="83"/>
      <c r="SZV14" s="83"/>
      <c r="SZW14" s="83"/>
      <c r="SZX14" s="83"/>
      <c r="SZY14" s="83"/>
      <c r="SZZ14" s="83"/>
      <c r="TAA14" s="83"/>
      <c r="TAB14" s="83"/>
      <c r="TAC14" s="83"/>
      <c r="TAD14" s="83"/>
      <c r="TAE14" s="83"/>
      <c r="TAF14" s="83"/>
      <c r="TAG14" s="83"/>
      <c r="TAH14" s="83"/>
      <c r="TAI14" s="83"/>
      <c r="TAJ14" s="83"/>
      <c r="TAK14" s="83"/>
      <c r="TAL14" s="83"/>
      <c r="TAM14" s="83"/>
      <c r="TAN14" s="83"/>
      <c r="TAO14" s="83"/>
      <c r="TAP14" s="83"/>
      <c r="TAQ14" s="83"/>
      <c r="TAR14" s="83"/>
      <c r="TAS14" s="83"/>
      <c r="TAT14" s="83"/>
      <c r="TAU14" s="83"/>
      <c r="TAV14" s="83"/>
      <c r="TAW14" s="83"/>
      <c r="TAX14" s="83"/>
      <c r="TAY14" s="83"/>
      <c r="TAZ14" s="83"/>
      <c r="TBA14" s="83"/>
      <c r="TBB14" s="83"/>
      <c r="TBC14" s="83"/>
      <c r="TBD14" s="83"/>
      <c r="TBE14" s="83"/>
      <c r="TBF14" s="83"/>
      <c r="TBG14" s="83"/>
      <c r="TBH14" s="83"/>
      <c r="TBI14" s="83"/>
      <c r="TBJ14" s="83"/>
      <c r="TBK14" s="83"/>
      <c r="TBL14" s="83"/>
      <c r="TBM14" s="83"/>
      <c r="TBN14" s="83"/>
      <c r="TBO14" s="83"/>
      <c r="TBP14" s="83"/>
      <c r="TBQ14" s="83"/>
      <c r="TBR14" s="83"/>
      <c r="TBS14" s="83"/>
      <c r="TBT14" s="83"/>
      <c r="TBU14" s="83"/>
      <c r="TBV14" s="83"/>
      <c r="TBW14" s="83"/>
      <c r="TBX14" s="83"/>
      <c r="TBY14" s="83"/>
      <c r="TBZ14" s="83"/>
      <c r="TCA14" s="83"/>
      <c r="TCB14" s="83"/>
      <c r="TCC14" s="83"/>
      <c r="TCD14" s="83"/>
      <c r="TCE14" s="83"/>
      <c r="TCF14" s="83"/>
      <c r="TCG14" s="83"/>
      <c r="TCH14" s="83"/>
      <c r="TCI14" s="83"/>
      <c r="TCJ14" s="83"/>
      <c r="TCK14" s="83"/>
      <c r="TCL14" s="83"/>
      <c r="TCM14" s="83"/>
      <c r="TCN14" s="83"/>
      <c r="TCO14" s="83"/>
      <c r="TCP14" s="83"/>
      <c r="TCQ14" s="83"/>
      <c r="TCR14" s="83"/>
      <c r="TCS14" s="83"/>
      <c r="TCT14" s="83"/>
      <c r="TCU14" s="83"/>
      <c r="TCV14" s="83"/>
      <c r="TCW14" s="83"/>
      <c r="TCX14" s="83"/>
      <c r="TCY14" s="83"/>
      <c r="TCZ14" s="83"/>
      <c r="TDA14" s="83"/>
      <c r="TDB14" s="83"/>
      <c r="TDC14" s="83"/>
      <c r="TDD14" s="83"/>
      <c r="TDE14" s="83"/>
      <c r="TDF14" s="83"/>
      <c r="TDG14" s="83"/>
      <c r="TDH14" s="83"/>
      <c r="TDI14" s="83"/>
      <c r="TDJ14" s="83"/>
      <c r="TDK14" s="83"/>
      <c r="TDL14" s="83"/>
      <c r="TDM14" s="83"/>
      <c r="TDN14" s="83"/>
      <c r="TDO14" s="83"/>
      <c r="TDP14" s="83"/>
      <c r="TDQ14" s="83"/>
      <c r="TDR14" s="83"/>
      <c r="TDS14" s="83"/>
      <c r="TDT14" s="83"/>
      <c r="TDU14" s="83"/>
      <c r="TDV14" s="83"/>
      <c r="TDW14" s="83"/>
      <c r="TDX14" s="83"/>
      <c r="TDY14" s="83"/>
      <c r="TDZ14" s="83"/>
      <c r="TEA14" s="83"/>
      <c r="TEB14" s="83"/>
      <c r="TEC14" s="83"/>
      <c r="TED14" s="83"/>
      <c r="TEE14" s="83"/>
      <c r="TEF14" s="83"/>
      <c r="TEG14" s="83"/>
      <c r="TEH14" s="83"/>
      <c r="TEI14" s="83"/>
      <c r="TEJ14" s="83"/>
      <c r="TEK14" s="83"/>
      <c r="TEL14" s="83"/>
      <c r="TEM14" s="83"/>
      <c r="TEN14" s="83"/>
      <c r="TEO14" s="83"/>
      <c r="TEP14" s="83"/>
      <c r="TEQ14" s="83"/>
      <c r="TER14" s="83"/>
      <c r="TES14" s="83"/>
      <c r="TET14" s="83"/>
      <c r="TEU14" s="83"/>
      <c r="TEV14" s="83"/>
      <c r="TEW14" s="83"/>
      <c r="TEX14" s="83"/>
      <c r="TEY14" s="83"/>
      <c r="TEZ14" s="83"/>
      <c r="TFA14" s="83"/>
      <c r="TFB14" s="83"/>
      <c r="TFC14" s="83"/>
      <c r="TFD14" s="83"/>
      <c r="TFE14" s="83"/>
      <c r="TFF14" s="83"/>
      <c r="TFG14" s="83"/>
      <c r="TFH14" s="83"/>
      <c r="TFI14" s="83"/>
      <c r="TFJ14" s="83"/>
      <c r="TFK14" s="83"/>
      <c r="TFL14" s="83"/>
      <c r="TFM14" s="83"/>
      <c r="TFN14" s="83"/>
      <c r="TFO14" s="83"/>
      <c r="TFP14" s="83"/>
      <c r="TFQ14" s="83"/>
      <c r="TFR14" s="83"/>
      <c r="TFS14" s="83"/>
      <c r="TFT14" s="83"/>
      <c r="TFU14" s="83"/>
      <c r="TFV14" s="83"/>
      <c r="TFW14" s="83"/>
      <c r="TFX14" s="83"/>
      <c r="TFY14" s="83"/>
      <c r="TFZ14" s="83"/>
      <c r="TGA14" s="83"/>
      <c r="TGB14" s="83"/>
      <c r="TGC14" s="83"/>
      <c r="TGD14" s="83"/>
      <c r="TGE14" s="83"/>
      <c r="TGF14" s="83"/>
      <c r="TGG14" s="83"/>
      <c r="TGH14" s="83"/>
      <c r="TGI14" s="83"/>
      <c r="TGJ14" s="83"/>
      <c r="TGK14" s="83"/>
      <c r="TGL14" s="83"/>
      <c r="TGM14" s="83"/>
      <c r="TGN14" s="83"/>
      <c r="TGO14" s="83"/>
      <c r="TGP14" s="83"/>
      <c r="TGQ14" s="83"/>
      <c r="TGR14" s="83"/>
      <c r="TGS14" s="83"/>
      <c r="TGT14" s="83"/>
      <c r="TGU14" s="83"/>
      <c r="TGV14" s="83"/>
      <c r="TGW14" s="83"/>
      <c r="TGX14" s="83"/>
      <c r="TGY14" s="83"/>
      <c r="TGZ14" s="83"/>
      <c r="THA14" s="83"/>
      <c r="THB14" s="83"/>
      <c r="THC14" s="83"/>
      <c r="THD14" s="83"/>
      <c r="THE14" s="83"/>
      <c r="THF14" s="83"/>
      <c r="THG14" s="83"/>
      <c r="THH14" s="83"/>
      <c r="THI14" s="83"/>
      <c r="THJ14" s="83"/>
      <c r="THK14" s="83"/>
      <c r="THL14" s="83"/>
      <c r="THM14" s="83"/>
      <c r="THN14" s="83"/>
      <c r="THO14" s="83"/>
      <c r="THP14" s="83"/>
      <c r="THQ14" s="83"/>
      <c r="THR14" s="83"/>
      <c r="THS14" s="83"/>
      <c r="THT14" s="83"/>
      <c r="THU14" s="83"/>
      <c r="THV14" s="83"/>
      <c r="THW14" s="83"/>
      <c r="THX14" s="83"/>
      <c r="THY14" s="83"/>
      <c r="THZ14" s="83"/>
      <c r="TIA14" s="83"/>
      <c r="TIB14" s="83"/>
      <c r="TIC14" s="83"/>
      <c r="TID14" s="83"/>
      <c r="TIE14" s="83"/>
      <c r="TIF14" s="83"/>
      <c r="TIG14" s="83"/>
      <c r="TIH14" s="83"/>
      <c r="TII14" s="83"/>
      <c r="TIJ14" s="83"/>
      <c r="TIK14" s="83"/>
      <c r="TIL14" s="83"/>
      <c r="TIM14" s="83"/>
      <c r="TIN14" s="83"/>
      <c r="TIO14" s="83"/>
      <c r="TIP14" s="83"/>
      <c r="TIQ14" s="83"/>
      <c r="TIR14" s="83"/>
      <c r="TIS14" s="83"/>
      <c r="TIT14" s="83"/>
      <c r="TIU14" s="83"/>
      <c r="TIV14" s="83"/>
      <c r="TIW14" s="83"/>
      <c r="TIX14" s="83"/>
      <c r="TIY14" s="83"/>
      <c r="TIZ14" s="83"/>
      <c r="TJA14" s="83"/>
      <c r="TJB14" s="83"/>
      <c r="TJC14" s="83"/>
      <c r="TJD14" s="83"/>
      <c r="TJE14" s="83"/>
      <c r="TJF14" s="83"/>
      <c r="TJG14" s="83"/>
      <c r="TJH14" s="83"/>
      <c r="TJI14" s="83"/>
      <c r="TJJ14" s="83"/>
      <c r="TJK14" s="83"/>
      <c r="TJL14" s="83"/>
      <c r="TJM14" s="83"/>
      <c r="TJN14" s="83"/>
      <c r="TJO14" s="83"/>
      <c r="TJP14" s="83"/>
      <c r="TJQ14" s="83"/>
      <c r="TJR14" s="83"/>
      <c r="TJS14" s="83"/>
      <c r="TJT14" s="83"/>
      <c r="TJU14" s="83"/>
      <c r="TJV14" s="83"/>
      <c r="TJW14" s="83"/>
      <c r="TJX14" s="83"/>
      <c r="TJY14" s="83"/>
      <c r="TJZ14" s="83"/>
      <c r="TKA14" s="83"/>
      <c r="TKB14" s="83"/>
      <c r="TKC14" s="83"/>
      <c r="TKD14" s="83"/>
      <c r="TKE14" s="83"/>
      <c r="TKF14" s="83"/>
      <c r="TKG14" s="83"/>
      <c r="TKH14" s="83"/>
      <c r="TKI14" s="83"/>
      <c r="TKJ14" s="83"/>
      <c r="TKK14" s="83"/>
      <c r="TKL14" s="83"/>
      <c r="TKM14" s="83"/>
      <c r="TKN14" s="83"/>
      <c r="TKO14" s="83"/>
      <c r="TKP14" s="83"/>
      <c r="TKQ14" s="83"/>
      <c r="TKR14" s="83"/>
      <c r="TKS14" s="83"/>
      <c r="TKT14" s="83"/>
      <c r="TKU14" s="83"/>
      <c r="TKV14" s="83"/>
      <c r="TKW14" s="83"/>
      <c r="TKX14" s="83"/>
      <c r="TKY14" s="83"/>
      <c r="TKZ14" s="83"/>
      <c r="TLA14" s="83"/>
      <c r="TLB14" s="83"/>
      <c r="TLC14" s="83"/>
      <c r="TLD14" s="83"/>
      <c r="TLE14" s="83"/>
      <c r="TLF14" s="83"/>
      <c r="TLG14" s="83"/>
      <c r="TLH14" s="83"/>
      <c r="TLI14" s="83"/>
      <c r="TLJ14" s="83"/>
      <c r="TLK14" s="83"/>
      <c r="TLL14" s="83"/>
      <c r="TLM14" s="83"/>
      <c r="TLN14" s="83"/>
      <c r="TLO14" s="83"/>
      <c r="TLP14" s="83"/>
      <c r="TLQ14" s="83"/>
      <c r="TLR14" s="83"/>
      <c r="TLS14" s="83"/>
      <c r="TLT14" s="83"/>
      <c r="TLU14" s="83"/>
      <c r="TLV14" s="83"/>
      <c r="TLW14" s="83"/>
      <c r="TLX14" s="83"/>
      <c r="TLY14" s="83"/>
      <c r="TLZ14" s="83"/>
      <c r="TMA14" s="83"/>
      <c r="TMB14" s="83"/>
      <c r="TMC14" s="83"/>
      <c r="TMD14" s="83"/>
      <c r="TME14" s="83"/>
      <c r="TMF14" s="83"/>
      <c r="TMG14" s="83"/>
      <c r="TMH14" s="83"/>
      <c r="TMI14" s="83"/>
      <c r="TMJ14" s="83"/>
      <c r="TMK14" s="83"/>
      <c r="TML14" s="83"/>
      <c r="TMM14" s="83"/>
      <c r="TMN14" s="83"/>
      <c r="TMO14" s="83"/>
      <c r="TMP14" s="83"/>
      <c r="TMQ14" s="83"/>
      <c r="TMR14" s="83"/>
      <c r="TMS14" s="83"/>
      <c r="TMT14" s="83"/>
      <c r="TMU14" s="83"/>
      <c r="TMV14" s="83"/>
      <c r="TMW14" s="83"/>
      <c r="TMX14" s="83"/>
      <c r="TMY14" s="83"/>
      <c r="TMZ14" s="83"/>
      <c r="TNA14" s="83"/>
      <c r="TNB14" s="83"/>
      <c r="TNC14" s="83"/>
      <c r="TND14" s="83"/>
      <c r="TNE14" s="83"/>
      <c r="TNF14" s="83"/>
      <c r="TNG14" s="83"/>
      <c r="TNH14" s="83"/>
      <c r="TNI14" s="83"/>
      <c r="TNJ14" s="83"/>
      <c r="TNK14" s="83"/>
      <c r="TNL14" s="83"/>
      <c r="TNM14" s="83"/>
      <c r="TNN14" s="83"/>
      <c r="TNO14" s="83"/>
      <c r="TNP14" s="83"/>
      <c r="TNQ14" s="83"/>
      <c r="TNR14" s="83"/>
      <c r="TNS14" s="83"/>
      <c r="TNT14" s="83"/>
      <c r="TNU14" s="83"/>
      <c r="TNV14" s="83"/>
      <c r="TNW14" s="83"/>
      <c r="TNX14" s="83"/>
      <c r="TNY14" s="83"/>
      <c r="TNZ14" s="83"/>
      <c r="TOA14" s="83"/>
      <c r="TOB14" s="83"/>
      <c r="TOC14" s="83"/>
      <c r="TOD14" s="83"/>
      <c r="TOE14" s="83"/>
      <c r="TOF14" s="83"/>
      <c r="TOG14" s="83"/>
      <c r="TOH14" s="83"/>
      <c r="TOI14" s="83"/>
      <c r="TOJ14" s="83"/>
      <c r="TOK14" s="83"/>
      <c r="TOL14" s="83"/>
      <c r="TOM14" s="83"/>
      <c r="TON14" s="83"/>
      <c r="TOO14" s="83"/>
      <c r="TOP14" s="83"/>
      <c r="TOQ14" s="83"/>
      <c r="TOR14" s="83"/>
      <c r="TOS14" s="83"/>
      <c r="TOT14" s="83"/>
      <c r="TOU14" s="83"/>
      <c r="TOV14" s="83"/>
      <c r="TOW14" s="83"/>
      <c r="TOX14" s="83"/>
      <c r="TOY14" s="83"/>
      <c r="TOZ14" s="83"/>
      <c r="TPA14" s="83"/>
      <c r="TPB14" s="83"/>
      <c r="TPC14" s="83"/>
      <c r="TPD14" s="83"/>
      <c r="TPE14" s="83"/>
      <c r="TPF14" s="83"/>
      <c r="TPG14" s="83"/>
      <c r="TPH14" s="83"/>
      <c r="TPI14" s="83"/>
      <c r="TPJ14" s="83"/>
      <c r="TPK14" s="83"/>
      <c r="TPL14" s="83"/>
      <c r="TPM14" s="83"/>
      <c r="TPN14" s="83"/>
      <c r="TPO14" s="83"/>
      <c r="TPP14" s="83"/>
      <c r="TPQ14" s="83"/>
      <c r="TPR14" s="83"/>
      <c r="TPS14" s="83"/>
      <c r="TPT14" s="83"/>
      <c r="TPU14" s="83"/>
      <c r="TPV14" s="83"/>
      <c r="TPW14" s="83"/>
      <c r="TPX14" s="83"/>
      <c r="TPY14" s="83"/>
      <c r="TPZ14" s="83"/>
      <c r="TQA14" s="83"/>
      <c r="TQB14" s="83"/>
      <c r="TQC14" s="83"/>
      <c r="TQD14" s="83"/>
      <c r="TQE14" s="83"/>
      <c r="TQF14" s="83"/>
      <c r="TQG14" s="83"/>
      <c r="TQH14" s="83"/>
      <c r="TQI14" s="83"/>
      <c r="TQJ14" s="83"/>
      <c r="TQK14" s="83"/>
      <c r="TQL14" s="83"/>
      <c r="TQM14" s="83"/>
      <c r="TQN14" s="83"/>
      <c r="TQO14" s="83"/>
      <c r="TQP14" s="83"/>
      <c r="TQQ14" s="83"/>
      <c r="TQR14" s="83"/>
      <c r="TQS14" s="83"/>
      <c r="TQT14" s="83"/>
      <c r="TQU14" s="83"/>
      <c r="TQV14" s="83"/>
      <c r="TQW14" s="83"/>
      <c r="TQX14" s="83"/>
      <c r="TQY14" s="83"/>
      <c r="TQZ14" s="83"/>
      <c r="TRA14" s="83"/>
      <c r="TRB14" s="83"/>
      <c r="TRC14" s="83"/>
      <c r="TRD14" s="83"/>
      <c r="TRE14" s="83"/>
      <c r="TRF14" s="83"/>
      <c r="TRG14" s="83"/>
      <c r="TRH14" s="83"/>
      <c r="TRI14" s="83"/>
      <c r="TRJ14" s="83"/>
      <c r="TRK14" s="83"/>
      <c r="TRL14" s="83"/>
      <c r="TRM14" s="83"/>
      <c r="TRN14" s="83"/>
      <c r="TRO14" s="83"/>
      <c r="TRP14" s="83"/>
      <c r="TRQ14" s="83"/>
      <c r="TRR14" s="83"/>
      <c r="TRS14" s="83"/>
      <c r="TRT14" s="83"/>
      <c r="TRU14" s="83"/>
      <c r="TRV14" s="83"/>
      <c r="TRW14" s="83"/>
      <c r="TRX14" s="83"/>
      <c r="TRY14" s="83"/>
      <c r="TRZ14" s="83"/>
      <c r="TSA14" s="83"/>
      <c r="TSB14" s="83"/>
      <c r="TSC14" s="83"/>
      <c r="TSD14" s="83"/>
      <c r="TSE14" s="83"/>
      <c r="TSF14" s="83"/>
      <c r="TSG14" s="83"/>
      <c r="TSH14" s="83"/>
      <c r="TSI14" s="83"/>
      <c r="TSJ14" s="83"/>
      <c r="TSK14" s="83"/>
      <c r="TSL14" s="83"/>
      <c r="TSM14" s="83"/>
      <c r="TSN14" s="83"/>
      <c r="TSO14" s="83"/>
      <c r="TSP14" s="83"/>
      <c r="TSQ14" s="83"/>
      <c r="TSR14" s="83"/>
      <c r="TSS14" s="83"/>
      <c r="TST14" s="83"/>
      <c r="TSU14" s="83"/>
      <c r="TSV14" s="83"/>
      <c r="TSW14" s="83"/>
      <c r="TSX14" s="83"/>
      <c r="TSY14" s="83"/>
      <c r="TSZ14" s="83"/>
      <c r="TTA14" s="83"/>
      <c r="TTB14" s="83"/>
      <c r="TTC14" s="83"/>
      <c r="TTD14" s="83"/>
      <c r="TTE14" s="83"/>
      <c r="TTF14" s="83"/>
      <c r="TTG14" s="83"/>
      <c r="TTH14" s="83"/>
      <c r="TTI14" s="83"/>
      <c r="TTJ14" s="83"/>
      <c r="TTK14" s="83"/>
      <c r="TTL14" s="83"/>
      <c r="TTM14" s="83"/>
      <c r="TTN14" s="83"/>
      <c r="TTO14" s="83"/>
      <c r="TTP14" s="83"/>
      <c r="TTQ14" s="83"/>
      <c r="TTR14" s="83"/>
      <c r="TTS14" s="83"/>
      <c r="TTT14" s="83"/>
      <c r="TTU14" s="83"/>
      <c r="TTV14" s="83"/>
      <c r="TTW14" s="83"/>
      <c r="TTX14" s="83"/>
      <c r="TTY14" s="83"/>
      <c r="TTZ14" s="83"/>
      <c r="TUA14" s="83"/>
      <c r="TUB14" s="83"/>
      <c r="TUC14" s="83"/>
      <c r="TUD14" s="83"/>
      <c r="TUE14" s="83"/>
      <c r="TUF14" s="83"/>
      <c r="TUG14" s="83"/>
      <c r="TUH14" s="83"/>
      <c r="TUI14" s="83"/>
      <c r="TUJ14" s="83"/>
      <c r="TUK14" s="83"/>
      <c r="TUL14" s="83"/>
      <c r="TUM14" s="83"/>
      <c r="TUN14" s="83"/>
      <c r="TUO14" s="83"/>
      <c r="TUP14" s="83"/>
      <c r="TUQ14" s="83"/>
      <c r="TUR14" s="83"/>
      <c r="TUS14" s="83"/>
      <c r="TUT14" s="83"/>
      <c r="TUU14" s="83"/>
      <c r="TUV14" s="83"/>
      <c r="TUW14" s="83"/>
      <c r="TUX14" s="83"/>
      <c r="TUY14" s="83"/>
      <c r="TUZ14" s="83"/>
      <c r="TVA14" s="83"/>
      <c r="TVB14" s="83"/>
      <c r="TVC14" s="83"/>
      <c r="TVD14" s="83"/>
      <c r="TVE14" s="83"/>
      <c r="TVF14" s="83"/>
      <c r="TVG14" s="83"/>
      <c r="TVH14" s="83"/>
      <c r="TVI14" s="83"/>
      <c r="TVJ14" s="83"/>
      <c r="TVK14" s="83"/>
      <c r="TVL14" s="83"/>
      <c r="TVM14" s="83"/>
      <c r="TVN14" s="83"/>
      <c r="TVO14" s="83"/>
      <c r="TVP14" s="83"/>
      <c r="TVQ14" s="83"/>
      <c r="TVR14" s="83"/>
      <c r="TVS14" s="83"/>
      <c r="TVT14" s="83"/>
      <c r="TVU14" s="83"/>
      <c r="TVV14" s="83"/>
      <c r="TVW14" s="83"/>
      <c r="TVX14" s="83"/>
      <c r="TVY14" s="83"/>
      <c r="TVZ14" s="83"/>
      <c r="TWA14" s="83"/>
      <c r="TWB14" s="83"/>
      <c r="TWC14" s="83"/>
      <c r="TWD14" s="83"/>
      <c r="TWE14" s="83"/>
      <c r="TWF14" s="83"/>
      <c r="TWG14" s="83"/>
      <c r="TWH14" s="83"/>
      <c r="TWI14" s="83"/>
      <c r="TWJ14" s="83"/>
      <c r="TWK14" s="83"/>
      <c r="TWL14" s="83"/>
      <c r="TWM14" s="83"/>
      <c r="TWN14" s="83"/>
      <c r="TWO14" s="83"/>
      <c r="TWP14" s="83"/>
      <c r="TWQ14" s="83"/>
      <c r="TWR14" s="83"/>
      <c r="TWS14" s="83"/>
      <c r="TWT14" s="83"/>
      <c r="TWU14" s="83"/>
      <c r="TWV14" s="83"/>
      <c r="TWW14" s="83"/>
      <c r="TWX14" s="83"/>
      <c r="TWY14" s="83"/>
      <c r="TWZ14" s="83"/>
      <c r="TXA14" s="83"/>
      <c r="TXB14" s="83"/>
      <c r="TXC14" s="83"/>
      <c r="TXD14" s="83"/>
      <c r="TXE14" s="83"/>
      <c r="TXF14" s="83"/>
      <c r="TXG14" s="83"/>
      <c r="TXH14" s="83"/>
      <c r="TXI14" s="83"/>
      <c r="TXJ14" s="83"/>
      <c r="TXK14" s="83"/>
      <c r="TXL14" s="83"/>
      <c r="TXM14" s="83"/>
      <c r="TXN14" s="83"/>
      <c r="TXO14" s="83"/>
      <c r="TXP14" s="83"/>
      <c r="TXQ14" s="83"/>
      <c r="TXR14" s="83"/>
      <c r="TXS14" s="83"/>
      <c r="TXT14" s="83"/>
      <c r="TXU14" s="83"/>
      <c r="TXV14" s="83"/>
      <c r="TXW14" s="83"/>
      <c r="TXX14" s="83"/>
      <c r="TXY14" s="83"/>
      <c r="TXZ14" s="83"/>
      <c r="TYA14" s="83"/>
      <c r="TYB14" s="83"/>
      <c r="TYC14" s="83"/>
      <c r="TYD14" s="83"/>
      <c r="TYE14" s="83"/>
      <c r="TYF14" s="83"/>
      <c r="TYG14" s="83"/>
      <c r="TYH14" s="83"/>
      <c r="TYI14" s="83"/>
      <c r="TYJ14" s="83"/>
      <c r="TYK14" s="83"/>
      <c r="TYL14" s="83"/>
      <c r="TYM14" s="83"/>
      <c r="TYN14" s="83"/>
      <c r="TYO14" s="83"/>
      <c r="TYP14" s="83"/>
      <c r="TYQ14" s="83"/>
      <c r="TYR14" s="83"/>
      <c r="TYS14" s="83"/>
      <c r="TYT14" s="83"/>
      <c r="TYU14" s="83"/>
      <c r="TYV14" s="83"/>
      <c r="TYW14" s="83"/>
      <c r="TYX14" s="83"/>
      <c r="TYY14" s="83"/>
      <c r="TYZ14" s="83"/>
      <c r="TZA14" s="83"/>
      <c r="TZB14" s="83"/>
      <c r="TZC14" s="83"/>
      <c r="TZD14" s="83"/>
      <c r="TZE14" s="83"/>
      <c r="TZF14" s="83"/>
      <c r="TZG14" s="83"/>
      <c r="TZH14" s="83"/>
      <c r="TZI14" s="83"/>
      <c r="TZJ14" s="83"/>
      <c r="TZK14" s="83"/>
      <c r="TZL14" s="83"/>
      <c r="TZM14" s="83"/>
      <c r="TZN14" s="83"/>
      <c r="TZO14" s="83"/>
      <c r="TZP14" s="83"/>
      <c r="TZQ14" s="83"/>
      <c r="TZR14" s="83"/>
      <c r="TZS14" s="83"/>
      <c r="TZT14" s="83"/>
      <c r="TZU14" s="83"/>
      <c r="TZV14" s="83"/>
      <c r="TZW14" s="83"/>
      <c r="TZX14" s="83"/>
      <c r="TZY14" s="83"/>
      <c r="TZZ14" s="83"/>
      <c r="UAA14" s="83"/>
      <c r="UAB14" s="83"/>
      <c r="UAC14" s="83"/>
      <c r="UAD14" s="83"/>
      <c r="UAE14" s="83"/>
      <c r="UAF14" s="83"/>
      <c r="UAG14" s="83"/>
      <c r="UAH14" s="83"/>
      <c r="UAI14" s="83"/>
      <c r="UAJ14" s="83"/>
      <c r="UAK14" s="83"/>
      <c r="UAL14" s="83"/>
      <c r="UAM14" s="83"/>
      <c r="UAN14" s="83"/>
      <c r="UAO14" s="83"/>
      <c r="UAP14" s="83"/>
      <c r="UAQ14" s="83"/>
      <c r="UAR14" s="83"/>
      <c r="UAS14" s="83"/>
      <c r="UAT14" s="83"/>
      <c r="UAU14" s="83"/>
      <c r="UAV14" s="83"/>
      <c r="UAW14" s="83"/>
      <c r="UAX14" s="83"/>
      <c r="UAY14" s="83"/>
      <c r="UAZ14" s="83"/>
      <c r="UBA14" s="83"/>
      <c r="UBB14" s="83"/>
      <c r="UBC14" s="83"/>
      <c r="UBD14" s="83"/>
      <c r="UBE14" s="83"/>
      <c r="UBF14" s="83"/>
      <c r="UBG14" s="83"/>
      <c r="UBH14" s="83"/>
      <c r="UBI14" s="83"/>
      <c r="UBJ14" s="83"/>
      <c r="UBK14" s="83"/>
      <c r="UBL14" s="83"/>
      <c r="UBM14" s="83"/>
      <c r="UBN14" s="83"/>
      <c r="UBO14" s="83"/>
      <c r="UBP14" s="83"/>
      <c r="UBQ14" s="83"/>
      <c r="UBR14" s="83"/>
      <c r="UBS14" s="83"/>
      <c r="UBT14" s="83"/>
      <c r="UBU14" s="83"/>
      <c r="UBV14" s="83"/>
      <c r="UBW14" s="83"/>
      <c r="UBX14" s="83"/>
      <c r="UBY14" s="83"/>
      <c r="UBZ14" s="83"/>
      <c r="UCA14" s="83"/>
      <c r="UCB14" s="83"/>
      <c r="UCC14" s="83"/>
      <c r="UCD14" s="83"/>
      <c r="UCE14" s="83"/>
      <c r="UCF14" s="83"/>
      <c r="UCG14" s="83"/>
      <c r="UCH14" s="83"/>
      <c r="UCI14" s="83"/>
      <c r="UCJ14" s="83"/>
      <c r="UCK14" s="83"/>
      <c r="UCL14" s="83"/>
      <c r="UCM14" s="83"/>
      <c r="UCN14" s="83"/>
      <c r="UCO14" s="83"/>
      <c r="UCP14" s="83"/>
      <c r="UCQ14" s="83"/>
      <c r="UCR14" s="83"/>
      <c r="UCS14" s="83"/>
      <c r="UCT14" s="83"/>
      <c r="UCU14" s="83"/>
      <c r="UCV14" s="83"/>
      <c r="UCW14" s="83"/>
      <c r="UCX14" s="83"/>
      <c r="UCY14" s="83"/>
      <c r="UCZ14" s="83"/>
      <c r="UDA14" s="83"/>
      <c r="UDB14" s="83"/>
      <c r="UDC14" s="83"/>
      <c r="UDD14" s="83"/>
      <c r="UDE14" s="83"/>
      <c r="UDF14" s="83"/>
      <c r="UDG14" s="83"/>
      <c r="UDH14" s="83"/>
      <c r="UDI14" s="83"/>
      <c r="UDJ14" s="83"/>
      <c r="UDK14" s="83"/>
      <c r="UDL14" s="83"/>
      <c r="UDM14" s="83"/>
      <c r="UDN14" s="83"/>
      <c r="UDO14" s="83"/>
      <c r="UDP14" s="83"/>
      <c r="UDQ14" s="83"/>
      <c r="UDR14" s="83"/>
      <c r="UDS14" s="83"/>
      <c r="UDT14" s="83"/>
      <c r="UDU14" s="83"/>
      <c r="UDV14" s="83"/>
      <c r="UDW14" s="83"/>
      <c r="UDX14" s="83"/>
      <c r="UDY14" s="83"/>
      <c r="UDZ14" s="83"/>
      <c r="UEA14" s="83"/>
      <c r="UEB14" s="83"/>
      <c r="UEC14" s="83"/>
      <c r="UED14" s="83"/>
      <c r="UEE14" s="83"/>
      <c r="UEF14" s="83"/>
      <c r="UEG14" s="83"/>
      <c r="UEH14" s="83"/>
      <c r="UEI14" s="83"/>
      <c r="UEJ14" s="83"/>
      <c r="UEK14" s="83"/>
      <c r="UEL14" s="83"/>
      <c r="UEM14" s="83"/>
      <c r="UEN14" s="83"/>
      <c r="UEO14" s="83"/>
      <c r="UEP14" s="83"/>
      <c r="UEQ14" s="83"/>
      <c r="UER14" s="83"/>
      <c r="UES14" s="83"/>
      <c r="UET14" s="83"/>
      <c r="UEU14" s="83"/>
      <c r="UEV14" s="83"/>
      <c r="UEW14" s="83"/>
      <c r="UEX14" s="83"/>
      <c r="UEY14" s="83"/>
      <c r="UEZ14" s="83"/>
      <c r="UFA14" s="83"/>
      <c r="UFB14" s="83"/>
      <c r="UFC14" s="83"/>
      <c r="UFD14" s="83"/>
      <c r="UFE14" s="83"/>
      <c r="UFF14" s="83"/>
      <c r="UFG14" s="83"/>
      <c r="UFH14" s="83"/>
      <c r="UFI14" s="83"/>
      <c r="UFJ14" s="83"/>
      <c r="UFK14" s="83"/>
      <c r="UFL14" s="83"/>
      <c r="UFM14" s="83"/>
      <c r="UFN14" s="83"/>
      <c r="UFO14" s="83"/>
      <c r="UFP14" s="83"/>
      <c r="UFQ14" s="83"/>
      <c r="UFR14" s="83"/>
      <c r="UFS14" s="83"/>
      <c r="UFT14" s="83"/>
      <c r="UFU14" s="83"/>
      <c r="UFV14" s="83"/>
      <c r="UFW14" s="83"/>
      <c r="UFX14" s="83"/>
      <c r="UFY14" s="83"/>
      <c r="UFZ14" s="83"/>
      <c r="UGA14" s="83"/>
      <c r="UGB14" s="83"/>
      <c r="UGC14" s="83"/>
      <c r="UGD14" s="83"/>
      <c r="UGE14" s="83"/>
      <c r="UGF14" s="83"/>
      <c r="UGG14" s="83"/>
      <c r="UGH14" s="83"/>
      <c r="UGI14" s="83"/>
      <c r="UGJ14" s="83"/>
      <c r="UGK14" s="83"/>
      <c r="UGL14" s="83"/>
      <c r="UGM14" s="83"/>
      <c r="UGN14" s="83"/>
      <c r="UGO14" s="83"/>
      <c r="UGP14" s="83"/>
      <c r="UGQ14" s="83"/>
      <c r="UGR14" s="83"/>
      <c r="UGS14" s="83"/>
      <c r="UGT14" s="83"/>
      <c r="UGU14" s="83"/>
      <c r="UGV14" s="83"/>
      <c r="UGW14" s="83"/>
      <c r="UGX14" s="83"/>
      <c r="UGY14" s="83"/>
      <c r="UGZ14" s="83"/>
      <c r="UHA14" s="83"/>
      <c r="UHB14" s="83"/>
      <c r="UHC14" s="83"/>
      <c r="UHD14" s="83"/>
      <c r="UHE14" s="83"/>
      <c r="UHF14" s="83"/>
      <c r="UHG14" s="83"/>
      <c r="UHH14" s="83"/>
      <c r="UHI14" s="83"/>
      <c r="UHJ14" s="83"/>
      <c r="UHK14" s="83"/>
      <c r="UHL14" s="83"/>
      <c r="UHM14" s="83"/>
      <c r="UHN14" s="83"/>
      <c r="UHO14" s="83"/>
      <c r="UHP14" s="83"/>
      <c r="UHQ14" s="83"/>
      <c r="UHR14" s="83"/>
      <c r="UHS14" s="83"/>
      <c r="UHT14" s="83"/>
      <c r="UHU14" s="83"/>
      <c r="UHV14" s="83"/>
      <c r="UHW14" s="83"/>
      <c r="UHX14" s="83"/>
      <c r="UHY14" s="83"/>
      <c r="UHZ14" s="83"/>
      <c r="UIA14" s="83"/>
      <c r="UIB14" s="83"/>
      <c r="UIC14" s="83"/>
      <c r="UID14" s="83"/>
      <c r="UIE14" s="83"/>
      <c r="UIF14" s="83"/>
      <c r="UIG14" s="83"/>
      <c r="UIH14" s="83"/>
      <c r="UII14" s="83"/>
      <c r="UIJ14" s="83"/>
      <c r="UIK14" s="83"/>
      <c r="UIL14" s="83"/>
      <c r="UIM14" s="83"/>
      <c r="UIN14" s="83"/>
      <c r="UIO14" s="83"/>
      <c r="UIP14" s="83"/>
      <c r="UIQ14" s="83"/>
      <c r="UIR14" s="83"/>
      <c r="UIS14" s="83"/>
      <c r="UIT14" s="83"/>
      <c r="UIU14" s="83"/>
      <c r="UIV14" s="83"/>
      <c r="UIW14" s="83"/>
      <c r="UIX14" s="83"/>
      <c r="UIY14" s="83"/>
      <c r="UIZ14" s="83"/>
      <c r="UJA14" s="83"/>
      <c r="UJB14" s="83"/>
      <c r="UJC14" s="83"/>
      <c r="UJD14" s="83"/>
      <c r="UJE14" s="83"/>
      <c r="UJF14" s="83"/>
      <c r="UJG14" s="83"/>
      <c r="UJH14" s="83"/>
      <c r="UJI14" s="83"/>
      <c r="UJJ14" s="83"/>
      <c r="UJK14" s="83"/>
      <c r="UJL14" s="83"/>
      <c r="UJM14" s="83"/>
      <c r="UJN14" s="83"/>
      <c r="UJO14" s="83"/>
      <c r="UJP14" s="83"/>
      <c r="UJQ14" s="83"/>
      <c r="UJR14" s="83"/>
      <c r="UJS14" s="83"/>
      <c r="UJT14" s="83"/>
      <c r="UJU14" s="83"/>
      <c r="UJV14" s="83"/>
      <c r="UJW14" s="83"/>
      <c r="UJX14" s="83"/>
      <c r="UJY14" s="83"/>
      <c r="UJZ14" s="83"/>
      <c r="UKA14" s="83"/>
      <c r="UKB14" s="83"/>
      <c r="UKC14" s="83"/>
      <c r="UKD14" s="83"/>
      <c r="UKE14" s="83"/>
      <c r="UKF14" s="83"/>
      <c r="UKG14" s="83"/>
      <c r="UKH14" s="83"/>
      <c r="UKI14" s="83"/>
      <c r="UKJ14" s="83"/>
      <c r="UKK14" s="83"/>
      <c r="UKL14" s="83"/>
      <c r="UKM14" s="83"/>
      <c r="UKN14" s="83"/>
      <c r="UKO14" s="83"/>
      <c r="UKP14" s="83"/>
      <c r="UKQ14" s="83"/>
      <c r="UKR14" s="83"/>
      <c r="UKS14" s="83"/>
      <c r="UKT14" s="83"/>
      <c r="UKU14" s="83"/>
      <c r="UKV14" s="83"/>
      <c r="UKW14" s="83"/>
      <c r="UKX14" s="83"/>
      <c r="UKY14" s="83"/>
      <c r="UKZ14" s="83"/>
      <c r="ULA14" s="83"/>
      <c r="ULB14" s="83"/>
      <c r="ULC14" s="83"/>
      <c r="ULD14" s="83"/>
      <c r="ULE14" s="83"/>
      <c r="ULF14" s="83"/>
      <c r="ULG14" s="83"/>
      <c r="ULH14" s="83"/>
      <c r="ULI14" s="83"/>
      <c r="ULJ14" s="83"/>
      <c r="ULK14" s="83"/>
      <c r="ULL14" s="83"/>
      <c r="ULM14" s="83"/>
      <c r="ULN14" s="83"/>
      <c r="ULO14" s="83"/>
      <c r="ULP14" s="83"/>
      <c r="ULQ14" s="83"/>
      <c r="ULR14" s="83"/>
      <c r="ULS14" s="83"/>
      <c r="ULT14" s="83"/>
      <c r="ULU14" s="83"/>
      <c r="ULV14" s="83"/>
      <c r="ULW14" s="83"/>
      <c r="ULX14" s="83"/>
      <c r="ULY14" s="83"/>
      <c r="ULZ14" s="83"/>
      <c r="UMA14" s="83"/>
      <c r="UMB14" s="83"/>
      <c r="UMC14" s="83"/>
      <c r="UMD14" s="83"/>
      <c r="UME14" s="83"/>
      <c r="UMF14" s="83"/>
      <c r="UMG14" s="83"/>
      <c r="UMH14" s="83"/>
      <c r="UMI14" s="83"/>
      <c r="UMJ14" s="83"/>
      <c r="UMK14" s="83"/>
      <c r="UML14" s="83"/>
      <c r="UMM14" s="83"/>
      <c r="UMN14" s="83"/>
      <c r="UMO14" s="83"/>
      <c r="UMP14" s="83"/>
      <c r="UMQ14" s="83"/>
      <c r="UMR14" s="83"/>
      <c r="UMS14" s="83"/>
      <c r="UMT14" s="83"/>
      <c r="UMU14" s="83"/>
      <c r="UMV14" s="83"/>
      <c r="UMW14" s="83"/>
      <c r="UMX14" s="83"/>
      <c r="UMY14" s="83"/>
      <c r="UMZ14" s="83"/>
      <c r="UNA14" s="83"/>
      <c r="UNB14" s="83"/>
      <c r="UNC14" s="83"/>
      <c r="UND14" s="83"/>
      <c r="UNE14" s="83"/>
      <c r="UNF14" s="83"/>
      <c r="UNG14" s="83"/>
      <c r="UNH14" s="83"/>
      <c r="UNI14" s="83"/>
      <c r="UNJ14" s="83"/>
      <c r="UNK14" s="83"/>
      <c r="UNL14" s="83"/>
      <c r="UNM14" s="83"/>
      <c r="UNN14" s="83"/>
      <c r="UNO14" s="83"/>
      <c r="UNP14" s="83"/>
      <c r="UNQ14" s="83"/>
      <c r="UNR14" s="83"/>
      <c r="UNS14" s="83"/>
      <c r="UNT14" s="83"/>
      <c r="UNU14" s="83"/>
      <c r="UNV14" s="83"/>
      <c r="UNW14" s="83"/>
      <c r="UNX14" s="83"/>
      <c r="UNY14" s="83"/>
      <c r="UNZ14" s="83"/>
      <c r="UOA14" s="83"/>
      <c r="UOB14" s="83"/>
      <c r="UOC14" s="83"/>
      <c r="UOD14" s="83"/>
      <c r="UOE14" s="83"/>
      <c r="UOF14" s="83"/>
      <c r="UOG14" s="83"/>
      <c r="UOH14" s="83"/>
      <c r="UOI14" s="83"/>
      <c r="UOJ14" s="83"/>
      <c r="UOK14" s="83"/>
      <c r="UOL14" s="83"/>
      <c r="UOM14" s="83"/>
      <c r="UON14" s="83"/>
      <c r="UOO14" s="83"/>
      <c r="UOP14" s="83"/>
      <c r="UOQ14" s="83"/>
      <c r="UOR14" s="83"/>
      <c r="UOS14" s="83"/>
      <c r="UOT14" s="83"/>
      <c r="UOU14" s="83"/>
      <c r="UOV14" s="83"/>
      <c r="UOW14" s="83"/>
      <c r="UOX14" s="83"/>
      <c r="UOY14" s="83"/>
      <c r="UOZ14" s="83"/>
      <c r="UPA14" s="83"/>
      <c r="UPB14" s="83"/>
      <c r="UPC14" s="83"/>
      <c r="UPD14" s="83"/>
      <c r="UPE14" s="83"/>
      <c r="UPF14" s="83"/>
      <c r="UPG14" s="83"/>
      <c r="UPH14" s="83"/>
      <c r="UPI14" s="83"/>
      <c r="UPJ14" s="83"/>
      <c r="UPK14" s="83"/>
      <c r="UPL14" s="83"/>
      <c r="UPM14" s="83"/>
      <c r="UPN14" s="83"/>
      <c r="UPO14" s="83"/>
      <c r="UPP14" s="83"/>
      <c r="UPQ14" s="83"/>
      <c r="UPR14" s="83"/>
      <c r="UPS14" s="83"/>
      <c r="UPT14" s="83"/>
      <c r="UPU14" s="83"/>
      <c r="UPV14" s="83"/>
      <c r="UPW14" s="83"/>
      <c r="UPX14" s="83"/>
      <c r="UPY14" s="83"/>
      <c r="UPZ14" s="83"/>
      <c r="UQA14" s="83"/>
      <c r="UQB14" s="83"/>
      <c r="UQC14" s="83"/>
      <c r="UQD14" s="83"/>
      <c r="UQE14" s="83"/>
      <c r="UQF14" s="83"/>
      <c r="UQG14" s="83"/>
      <c r="UQH14" s="83"/>
      <c r="UQI14" s="83"/>
      <c r="UQJ14" s="83"/>
      <c r="UQK14" s="83"/>
      <c r="UQL14" s="83"/>
      <c r="UQM14" s="83"/>
      <c r="UQN14" s="83"/>
      <c r="UQO14" s="83"/>
      <c r="UQP14" s="83"/>
      <c r="UQQ14" s="83"/>
      <c r="UQR14" s="83"/>
      <c r="UQS14" s="83"/>
      <c r="UQT14" s="83"/>
      <c r="UQU14" s="83"/>
      <c r="UQV14" s="83"/>
      <c r="UQW14" s="83"/>
      <c r="UQX14" s="83"/>
      <c r="UQY14" s="83"/>
      <c r="UQZ14" s="83"/>
      <c r="URA14" s="83"/>
      <c r="URB14" s="83"/>
      <c r="URC14" s="83"/>
      <c r="URD14" s="83"/>
      <c r="URE14" s="83"/>
      <c r="URF14" s="83"/>
      <c r="URG14" s="83"/>
      <c r="URH14" s="83"/>
      <c r="URI14" s="83"/>
      <c r="URJ14" s="83"/>
      <c r="URK14" s="83"/>
      <c r="URL14" s="83"/>
      <c r="URM14" s="83"/>
      <c r="URN14" s="83"/>
      <c r="URO14" s="83"/>
      <c r="URP14" s="83"/>
      <c r="URQ14" s="83"/>
      <c r="URR14" s="83"/>
      <c r="URS14" s="83"/>
      <c r="URT14" s="83"/>
      <c r="URU14" s="83"/>
      <c r="URV14" s="83"/>
      <c r="URW14" s="83"/>
      <c r="URX14" s="83"/>
      <c r="URY14" s="83"/>
      <c r="URZ14" s="83"/>
      <c r="USA14" s="83"/>
      <c r="USB14" s="83"/>
      <c r="USC14" s="83"/>
      <c r="USD14" s="83"/>
      <c r="USE14" s="83"/>
      <c r="USF14" s="83"/>
      <c r="USG14" s="83"/>
      <c r="USH14" s="83"/>
      <c r="USI14" s="83"/>
      <c r="USJ14" s="83"/>
      <c r="USK14" s="83"/>
      <c r="USL14" s="83"/>
      <c r="USM14" s="83"/>
      <c r="USN14" s="83"/>
      <c r="USO14" s="83"/>
      <c r="USP14" s="83"/>
      <c r="USQ14" s="83"/>
      <c r="USR14" s="83"/>
      <c r="USS14" s="83"/>
      <c r="UST14" s="83"/>
      <c r="USU14" s="83"/>
      <c r="USV14" s="83"/>
      <c r="USW14" s="83"/>
      <c r="USX14" s="83"/>
      <c r="USY14" s="83"/>
      <c r="USZ14" s="83"/>
      <c r="UTA14" s="83"/>
      <c r="UTB14" s="83"/>
      <c r="UTC14" s="83"/>
      <c r="UTD14" s="83"/>
      <c r="UTE14" s="83"/>
      <c r="UTF14" s="83"/>
      <c r="UTG14" s="83"/>
      <c r="UTH14" s="83"/>
      <c r="UTI14" s="83"/>
      <c r="UTJ14" s="83"/>
      <c r="UTK14" s="83"/>
      <c r="UTL14" s="83"/>
      <c r="UTM14" s="83"/>
      <c r="UTN14" s="83"/>
      <c r="UTO14" s="83"/>
      <c r="UTP14" s="83"/>
      <c r="UTQ14" s="83"/>
      <c r="UTR14" s="83"/>
      <c r="UTS14" s="83"/>
      <c r="UTT14" s="83"/>
      <c r="UTU14" s="83"/>
      <c r="UTV14" s="83"/>
      <c r="UTW14" s="83"/>
      <c r="UTX14" s="83"/>
      <c r="UTY14" s="83"/>
      <c r="UTZ14" s="83"/>
      <c r="UUA14" s="83"/>
      <c r="UUB14" s="83"/>
      <c r="UUC14" s="83"/>
      <c r="UUD14" s="83"/>
      <c r="UUE14" s="83"/>
      <c r="UUF14" s="83"/>
      <c r="UUG14" s="83"/>
      <c r="UUH14" s="83"/>
      <c r="UUI14" s="83"/>
      <c r="UUJ14" s="83"/>
      <c r="UUK14" s="83"/>
      <c r="UUL14" s="83"/>
      <c r="UUM14" s="83"/>
      <c r="UUN14" s="83"/>
      <c r="UUO14" s="83"/>
      <c r="UUP14" s="83"/>
      <c r="UUQ14" s="83"/>
      <c r="UUR14" s="83"/>
      <c r="UUS14" s="83"/>
      <c r="UUT14" s="83"/>
      <c r="UUU14" s="83"/>
      <c r="UUV14" s="83"/>
      <c r="UUW14" s="83"/>
      <c r="UUX14" s="83"/>
      <c r="UUY14" s="83"/>
      <c r="UUZ14" s="83"/>
      <c r="UVA14" s="83"/>
      <c r="UVB14" s="83"/>
      <c r="UVC14" s="83"/>
      <c r="UVD14" s="83"/>
      <c r="UVE14" s="83"/>
      <c r="UVF14" s="83"/>
      <c r="UVG14" s="83"/>
      <c r="UVH14" s="83"/>
      <c r="UVI14" s="83"/>
      <c r="UVJ14" s="83"/>
      <c r="UVK14" s="83"/>
      <c r="UVL14" s="83"/>
      <c r="UVM14" s="83"/>
      <c r="UVN14" s="83"/>
      <c r="UVO14" s="83"/>
      <c r="UVP14" s="83"/>
      <c r="UVQ14" s="83"/>
      <c r="UVR14" s="83"/>
      <c r="UVS14" s="83"/>
      <c r="UVT14" s="83"/>
      <c r="UVU14" s="83"/>
      <c r="UVV14" s="83"/>
      <c r="UVW14" s="83"/>
      <c r="UVX14" s="83"/>
      <c r="UVY14" s="83"/>
      <c r="UVZ14" s="83"/>
      <c r="UWA14" s="83"/>
      <c r="UWB14" s="83"/>
      <c r="UWC14" s="83"/>
      <c r="UWD14" s="83"/>
      <c r="UWE14" s="83"/>
      <c r="UWF14" s="83"/>
      <c r="UWG14" s="83"/>
      <c r="UWH14" s="83"/>
      <c r="UWI14" s="83"/>
      <c r="UWJ14" s="83"/>
      <c r="UWK14" s="83"/>
      <c r="UWL14" s="83"/>
      <c r="UWM14" s="83"/>
      <c r="UWN14" s="83"/>
      <c r="UWO14" s="83"/>
      <c r="UWP14" s="83"/>
      <c r="UWQ14" s="83"/>
      <c r="UWR14" s="83"/>
      <c r="UWS14" s="83"/>
      <c r="UWT14" s="83"/>
      <c r="UWU14" s="83"/>
      <c r="UWV14" s="83"/>
      <c r="UWW14" s="83"/>
      <c r="UWX14" s="83"/>
      <c r="UWY14" s="83"/>
      <c r="UWZ14" s="83"/>
      <c r="UXA14" s="83"/>
      <c r="UXB14" s="83"/>
      <c r="UXC14" s="83"/>
      <c r="UXD14" s="83"/>
      <c r="UXE14" s="83"/>
      <c r="UXF14" s="83"/>
      <c r="UXG14" s="83"/>
      <c r="UXH14" s="83"/>
      <c r="UXI14" s="83"/>
      <c r="UXJ14" s="83"/>
      <c r="UXK14" s="83"/>
      <c r="UXL14" s="83"/>
      <c r="UXM14" s="83"/>
      <c r="UXN14" s="83"/>
      <c r="UXO14" s="83"/>
      <c r="UXP14" s="83"/>
      <c r="UXQ14" s="83"/>
      <c r="UXR14" s="83"/>
      <c r="UXS14" s="83"/>
      <c r="UXT14" s="83"/>
      <c r="UXU14" s="83"/>
      <c r="UXV14" s="83"/>
      <c r="UXW14" s="83"/>
      <c r="UXX14" s="83"/>
      <c r="UXY14" s="83"/>
      <c r="UXZ14" s="83"/>
      <c r="UYA14" s="83"/>
      <c r="UYB14" s="83"/>
      <c r="UYC14" s="83"/>
      <c r="UYD14" s="83"/>
      <c r="UYE14" s="83"/>
      <c r="UYF14" s="83"/>
      <c r="UYG14" s="83"/>
      <c r="UYH14" s="83"/>
      <c r="UYI14" s="83"/>
      <c r="UYJ14" s="83"/>
      <c r="UYK14" s="83"/>
      <c r="UYL14" s="83"/>
      <c r="UYM14" s="83"/>
      <c r="UYN14" s="83"/>
      <c r="UYO14" s="83"/>
      <c r="UYP14" s="83"/>
      <c r="UYQ14" s="83"/>
      <c r="UYR14" s="83"/>
      <c r="UYS14" s="83"/>
      <c r="UYT14" s="83"/>
      <c r="UYU14" s="83"/>
      <c r="UYV14" s="83"/>
      <c r="UYW14" s="83"/>
      <c r="UYX14" s="83"/>
      <c r="UYY14" s="83"/>
      <c r="UYZ14" s="83"/>
      <c r="UZA14" s="83"/>
      <c r="UZB14" s="83"/>
      <c r="UZC14" s="83"/>
      <c r="UZD14" s="83"/>
      <c r="UZE14" s="83"/>
      <c r="UZF14" s="83"/>
      <c r="UZG14" s="83"/>
      <c r="UZH14" s="83"/>
      <c r="UZI14" s="83"/>
      <c r="UZJ14" s="83"/>
      <c r="UZK14" s="83"/>
      <c r="UZL14" s="83"/>
      <c r="UZM14" s="83"/>
      <c r="UZN14" s="83"/>
      <c r="UZO14" s="83"/>
      <c r="UZP14" s="83"/>
      <c r="UZQ14" s="83"/>
      <c r="UZR14" s="83"/>
      <c r="UZS14" s="83"/>
      <c r="UZT14" s="83"/>
      <c r="UZU14" s="83"/>
      <c r="UZV14" s="83"/>
      <c r="UZW14" s="83"/>
      <c r="UZX14" s="83"/>
      <c r="UZY14" s="83"/>
      <c r="UZZ14" s="83"/>
      <c r="VAA14" s="83"/>
      <c r="VAB14" s="83"/>
      <c r="VAC14" s="83"/>
      <c r="VAD14" s="83"/>
      <c r="VAE14" s="83"/>
      <c r="VAF14" s="83"/>
      <c r="VAG14" s="83"/>
      <c r="VAH14" s="83"/>
      <c r="VAI14" s="83"/>
      <c r="VAJ14" s="83"/>
      <c r="VAK14" s="83"/>
      <c r="VAL14" s="83"/>
      <c r="VAM14" s="83"/>
      <c r="VAN14" s="83"/>
      <c r="VAO14" s="83"/>
      <c r="VAP14" s="83"/>
      <c r="VAQ14" s="83"/>
      <c r="VAR14" s="83"/>
      <c r="VAS14" s="83"/>
      <c r="VAT14" s="83"/>
      <c r="VAU14" s="83"/>
      <c r="VAV14" s="83"/>
      <c r="VAW14" s="83"/>
      <c r="VAX14" s="83"/>
      <c r="VAY14" s="83"/>
      <c r="VAZ14" s="83"/>
      <c r="VBA14" s="83"/>
      <c r="VBB14" s="83"/>
      <c r="VBC14" s="83"/>
      <c r="VBD14" s="83"/>
      <c r="VBE14" s="83"/>
      <c r="VBF14" s="83"/>
      <c r="VBG14" s="83"/>
      <c r="VBH14" s="83"/>
      <c r="VBI14" s="83"/>
      <c r="VBJ14" s="83"/>
      <c r="VBK14" s="83"/>
      <c r="VBL14" s="83"/>
      <c r="VBM14" s="83"/>
      <c r="VBN14" s="83"/>
      <c r="VBO14" s="83"/>
      <c r="VBP14" s="83"/>
      <c r="VBQ14" s="83"/>
      <c r="VBR14" s="83"/>
      <c r="VBS14" s="83"/>
      <c r="VBT14" s="83"/>
      <c r="VBU14" s="83"/>
      <c r="VBV14" s="83"/>
      <c r="VBW14" s="83"/>
      <c r="VBX14" s="83"/>
      <c r="VBY14" s="83"/>
      <c r="VBZ14" s="83"/>
      <c r="VCA14" s="83"/>
      <c r="VCB14" s="83"/>
      <c r="VCC14" s="83"/>
      <c r="VCD14" s="83"/>
      <c r="VCE14" s="83"/>
      <c r="VCF14" s="83"/>
      <c r="VCG14" s="83"/>
      <c r="VCH14" s="83"/>
      <c r="VCI14" s="83"/>
      <c r="VCJ14" s="83"/>
      <c r="VCK14" s="83"/>
      <c r="VCL14" s="83"/>
      <c r="VCM14" s="83"/>
      <c r="VCN14" s="83"/>
      <c r="VCO14" s="83"/>
      <c r="VCP14" s="83"/>
      <c r="VCQ14" s="83"/>
      <c r="VCR14" s="83"/>
      <c r="VCS14" s="83"/>
      <c r="VCT14" s="83"/>
      <c r="VCU14" s="83"/>
      <c r="VCV14" s="83"/>
      <c r="VCW14" s="83"/>
      <c r="VCX14" s="83"/>
      <c r="VCY14" s="83"/>
      <c r="VCZ14" s="83"/>
      <c r="VDA14" s="83"/>
      <c r="VDB14" s="83"/>
      <c r="VDC14" s="83"/>
      <c r="VDD14" s="83"/>
      <c r="VDE14" s="83"/>
      <c r="VDF14" s="83"/>
      <c r="VDG14" s="83"/>
      <c r="VDH14" s="83"/>
      <c r="VDI14" s="83"/>
      <c r="VDJ14" s="83"/>
      <c r="VDK14" s="83"/>
      <c r="VDL14" s="83"/>
      <c r="VDM14" s="83"/>
      <c r="VDN14" s="83"/>
      <c r="VDO14" s="83"/>
      <c r="VDP14" s="83"/>
      <c r="VDQ14" s="83"/>
      <c r="VDR14" s="83"/>
      <c r="VDS14" s="83"/>
      <c r="VDT14" s="83"/>
      <c r="VDU14" s="83"/>
      <c r="VDV14" s="83"/>
      <c r="VDW14" s="83"/>
      <c r="VDX14" s="83"/>
      <c r="VDY14" s="83"/>
      <c r="VDZ14" s="83"/>
      <c r="VEA14" s="83"/>
      <c r="VEB14" s="83"/>
      <c r="VEC14" s="83"/>
      <c r="VED14" s="83"/>
      <c r="VEE14" s="83"/>
      <c r="VEF14" s="83"/>
      <c r="VEG14" s="83"/>
      <c r="VEH14" s="83"/>
      <c r="VEI14" s="83"/>
      <c r="VEJ14" s="83"/>
      <c r="VEK14" s="83"/>
      <c r="VEL14" s="83"/>
      <c r="VEM14" s="83"/>
      <c r="VEN14" s="83"/>
      <c r="VEO14" s="83"/>
      <c r="VEP14" s="83"/>
      <c r="VEQ14" s="83"/>
      <c r="VER14" s="83"/>
      <c r="VES14" s="83"/>
      <c r="VET14" s="83"/>
      <c r="VEU14" s="83"/>
      <c r="VEV14" s="83"/>
      <c r="VEW14" s="83"/>
      <c r="VEX14" s="83"/>
      <c r="VEY14" s="83"/>
      <c r="VEZ14" s="83"/>
      <c r="VFA14" s="83"/>
      <c r="VFB14" s="83"/>
      <c r="VFC14" s="83"/>
      <c r="VFD14" s="83"/>
      <c r="VFE14" s="83"/>
      <c r="VFF14" s="83"/>
      <c r="VFG14" s="83"/>
      <c r="VFH14" s="83"/>
      <c r="VFI14" s="83"/>
      <c r="VFJ14" s="83"/>
      <c r="VFK14" s="83"/>
      <c r="VFL14" s="83"/>
      <c r="VFM14" s="83"/>
      <c r="VFN14" s="83"/>
      <c r="VFO14" s="83"/>
      <c r="VFP14" s="83"/>
      <c r="VFQ14" s="83"/>
      <c r="VFR14" s="83"/>
      <c r="VFS14" s="83"/>
      <c r="VFT14" s="83"/>
      <c r="VFU14" s="83"/>
      <c r="VFV14" s="83"/>
      <c r="VFW14" s="83"/>
      <c r="VFX14" s="83"/>
      <c r="VFY14" s="83"/>
      <c r="VFZ14" s="83"/>
      <c r="VGA14" s="83"/>
      <c r="VGB14" s="83"/>
      <c r="VGC14" s="83"/>
      <c r="VGD14" s="83"/>
      <c r="VGE14" s="83"/>
      <c r="VGF14" s="83"/>
      <c r="VGG14" s="83"/>
      <c r="VGH14" s="83"/>
      <c r="VGI14" s="83"/>
      <c r="VGJ14" s="83"/>
      <c r="VGK14" s="83"/>
      <c r="VGL14" s="83"/>
      <c r="VGM14" s="83"/>
      <c r="VGN14" s="83"/>
      <c r="VGO14" s="83"/>
      <c r="VGP14" s="83"/>
      <c r="VGQ14" s="83"/>
      <c r="VGR14" s="83"/>
      <c r="VGS14" s="83"/>
      <c r="VGT14" s="83"/>
      <c r="VGU14" s="83"/>
      <c r="VGV14" s="83"/>
      <c r="VGW14" s="83"/>
      <c r="VGX14" s="83"/>
      <c r="VGY14" s="83"/>
      <c r="VGZ14" s="83"/>
      <c r="VHA14" s="83"/>
      <c r="VHB14" s="83"/>
      <c r="VHC14" s="83"/>
      <c r="VHD14" s="83"/>
      <c r="VHE14" s="83"/>
      <c r="VHF14" s="83"/>
      <c r="VHG14" s="83"/>
      <c r="VHH14" s="83"/>
      <c r="VHI14" s="83"/>
      <c r="VHJ14" s="83"/>
      <c r="VHK14" s="83"/>
      <c r="VHL14" s="83"/>
      <c r="VHM14" s="83"/>
      <c r="VHN14" s="83"/>
      <c r="VHO14" s="83"/>
      <c r="VHP14" s="83"/>
      <c r="VHQ14" s="83"/>
      <c r="VHR14" s="83"/>
      <c r="VHS14" s="83"/>
      <c r="VHT14" s="83"/>
      <c r="VHU14" s="83"/>
      <c r="VHV14" s="83"/>
      <c r="VHW14" s="83"/>
      <c r="VHX14" s="83"/>
      <c r="VHY14" s="83"/>
      <c r="VHZ14" s="83"/>
      <c r="VIA14" s="83"/>
      <c r="VIB14" s="83"/>
      <c r="VIC14" s="83"/>
      <c r="VID14" s="83"/>
      <c r="VIE14" s="83"/>
      <c r="VIF14" s="83"/>
      <c r="VIG14" s="83"/>
      <c r="VIH14" s="83"/>
      <c r="VII14" s="83"/>
      <c r="VIJ14" s="83"/>
      <c r="VIK14" s="83"/>
      <c r="VIL14" s="83"/>
      <c r="VIM14" s="83"/>
      <c r="VIN14" s="83"/>
      <c r="VIO14" s="83"/>
      <c r="VIP14" s="83"/>
      <c r="VIQ14" s="83"/>
      <c r="VIR14" s="83"/>
      <c r="VIS14" s="83"/>
      <c r="VIT14" s="83"/>
      <c r="VIU14" s="83"/>
      <c r="VIV14" s="83"/>
      <c r="VIW14" s="83"/>
      <c r="VIX14" s="83"/>
      <c r="VIY14" s="83"/>
      <c r="VIZ14" s="83"/>
      <c r="VJA14" s="83"/>
      <c r="VJB14" s="83"/>
      <c r="VJC14" s="83"/>
      <c r="VJD14" s="83"/>
      <c r="VJE14" s="83"/>
      <c r="VJF14" s="83"/>
      <c r="VJG14" s="83"/>
      <c r="VJH14" s="83"/>
      <c r="VJI14" s="83"/>
      <c r="VJJ14" s="83"/>
      <c r="VJK14" s="83"/>
      <c r="VJL14" s="83"/>
      <c r="VJM14" s="83"/>
      <c r="VJN14" s="83"/>
      <c r="VJO14" s="83"/>
      <c r="VJP14" s="83"/>
      <c r="VJQ14" s="83"/>
      <c r="VJR14" s="83"/>
      <c r="VJS14" s="83"/>
      <c r="VJT14" s="83"/>
      <c r="VJU14" s="83"/>
      <c r="VJV14" s="83"/>
      <c r="VJW14" s="83"/>
      <c r="VJX14" s="83"/>
      <c r="VJY14" s="83"/>
      <c r="VJZ14" s="83"/>
      <c r="VKA14" s="83"/>
      <c r="VKB14" s="83"/>
      <c r="VKC14" s="83"/>
      <c r="VKD14" s="83"/>
      <c r="VKE14" s="83"/>
      <c r="VKF14" s="83"/>
      <c r="VKG14" s="83"/>
      <c r="VKH14" s="83"/>
      <c r="VKI14" s="83"/>
      <c r="VKJ14" s="83"/>
      <c r="VKK14" s="83"/>
      <c r="VKL14" s="83"/>
      <c r="VKM14" s="83"/>
      <c r="VKN14" s="83"/>
      <c r="VKO14" s="83"/>
      <c r="VKP14" s="83"/>
      <c r="VKQ14" s="83"/>
      <c r="VKR14" s="83"/>
      <c r="VKS14" s="83"/>
      <c r="VKT14" s="83"/>
      <c r="VKU14" s="83"/>
      <c r="VKV14" s="83"/>
      <c r="VKW14" s="83"/>
      <c r="VKX14" s="83"/>
      <c r="VKY14" s="83"/>
      <c r="VKZ14" s="83"/>
      <c r="VLA14" s="83"/>
      <c r="VLB14" s="83"/>
      <c r="VLC14" s="83"/>
      <c r="VLD14" s="83"/>
      <c r="VLE14" s="83"/>
      <c r="VLF14" s="83"/>
      <c r="VLG14" s="83"/>
      <c r="VLH14" s="83"/>
      <c r="VLI14" s="83"/>
      <c r="VLJ14" s="83"/>
      <c r="VLK14" s="83"/>
      <c r="VLL14" s="83"/>
      <c r="VLM14" s="83"/>
      <c r="VLN14" s="83"/>
      <c r="VLO14" s="83"/>
      <c r="VLP14" s="83"/>
      <c r="VLQ14" s="83"/>
      <c r="VLR14" s="83"/>
      <c r="VLS14" s="83"/>
      <c r="VLT14" s="83"/>
      <c r="VLU14" s="83"/>
      <c r="VLV14" s="83"/>
      <c r="VLW14" s="83"/>
      <c r="VLX14" s="83"/>
      <c r="VLY14" s="83"/>
      <c r="VLZ14" s="83"/>
      <c r="VMA14" s="83"/>
      <c r="VMB14" s="83"/>
      <c r="VMC14" s="83"/>
      <c r="VMD14" s="83"/>
      <c r="VME14" s="83"/>
      <c r="VMF14" s="83"/>
      <c r="VMG14" s="83"/>
      <c r="VMH14" s="83"/>
      <c r="VMI14" s="83"/>
      <c r="VMJ14" s="83"/>
      <c r="VMK14" s="83"/>
      <c r="VML14" s="83"/>
      <c r="VMM14" s="83"/>
      <c r="VMN14" s="83"/>
      <c r="VMO14" s="83"/>
      <c r="VMP14" s="83"/>
      <c r="VMQ14" s="83"/>
      <c r="VMR14" s="83"/>
      <c r="VMS14" s="83"/>
      <c r="VMT14" s="83"/>
      <c r="VMU14" s="83"/>
      <c r="VMV14" s="83"/>
      <c r="VMW14" s="83"/>
      <c r="VMX14" s="83"/>
      <c r="VMY14" s="83"/>
      <c r="VMZ14" s="83"/>
      <c r="VNA14" s="83"/>
      <c r="VNB14" s="83"/>
      <c r="VNC14" s="83"/>
      <c r="VND14" s="83"/>
      <c r="VNE14" s="83"/>
      <c r="VNF14" s="83"/>
      <c r="VNG14" s="83"/>
      <c r="VNH14" s="83"/>
      <c r="VNI14" s="83"/>
      <c r="VNJ14" s="83"/>
      <c r="VNK14" s="83"/>
      <c r="VNL14" s="83"/>
      <c r="VNM14" s="83"/>
      <c r="VNN14" s="83"/>
      <c r="VNO14" s="83"/>
      <c r="VNP14" s="83"/>
      <c r="VNQ14" s="83"/>
      <c r="VNR14" s="83"/>
      <c r="VNS14" s="83"/>
      <c r="VNT14" s="83"/>
      <c r="VNU14" s="83"/>
      <c r="VNV14" s="83"/>
      <c r="VNW14" s="83"/>
      <c r="VNX14" s="83"/>
      <c r="VNY14" s="83"/>
      <c r="VNZ14" s="83"/>
      <c r="VOA14" s="83"/>
      <c r="VOB14" s="83"/>
      <c r="VOC14" s="83"/>
      <c r="VOD14" s="83"/>
      <c r="VOE14" s="83"/>
      <c r="VOF14" s="83"/>
      <c r="VOG14" s="83"/>
      <c r="VOH14" s="83"/>
      <c r="VOI14" s="83"/>
      <c r="VOJ14" s="83"/>
      <c r="VOK14" s="83"/>
      <c r="VOL14" s="83"/>
      <c r="VOM14" s="83"/>
      <c r="VON14" s="83"/>
      <c r="VOO14" s="83"/>
      <c r="VOP14" s="83"/>
      <c r="VOQ14" s="83"/>
      <c r="VOR14" s="83"/>
      <c r="VOS14" s="83"/>
      <c r="VOT14" s="83"/>
      <c r="VOU14" s="83"/>
      <c r="VOV14" s="83"/>
      <c r="VOW14" s="83"/>
      <c r="VOX14" s="83"/>
      <c r="VOY14" s="83"/>
      <c r="VOZ14" s="83"/>
      <c r="VPA14" s="83"/>
      <c r="VPB14" s="83"/>
      <c r="VPC14" s="83"/>
      <c r="VPD14" s="83"/>
      <c r="VPE14" s="83"/>
      <c r="VPF14" s="83"/>
      <c r="VPG14" s="83"/>
      <c r="VPH14" s="83"/>
      <c r="VPI14" s="83"/>
      <c r="VPJ14" s="83"/>
      <c r="VPK14" s="83"/>
      <c r="VPL14" s="83"/>
      <c r="VPM14" s="83"/>
      <c r="VPN14" s="83"/>
      <c r="VPO14" s="83"/>
      <c r="VPP14" s="83"/>
      <c r="VPQ14" s="83"/>
      <c r="VPR14" s="83"/>
      <c r="VPS14" s="83"/>
      <c r="VPT14" s="83"/>
      <c r="VPU14" s="83"/>
      <c r="VPV14" s="83"/>
      <c r="VPW14" s="83"/>
      <c r="VPX14" s="83"/>
      <c r="VPY14" s="83"/>
      <c r="VPZ14" s="83"/>
      <c r="VQA14" s="83"/>
      <c r="VQB14" s="83"/>
      <c r="VQC14" s="83"/>
      <c r="VQD14" s="83"/>
      <c r="VQE14" s="83"/>
      <c r="VQF14" s="83"/>
      <c r="VQG14" s="83"/>
      <c r="VQH14" s="83"/>
      <c r="VQI14" s="83"/>
      <c r="VQJ14" s="83"/>
      <c r="VQK14" s="83"/>
      <c r="VQL14" s="83"/>
      <c r="VQM14" s="83"/>
      <c r="VQN14" s="83"/>
      <c r="VQO14" s="83"/>
      <c r="VQP14" s="83"/>
      <c r="VQQ14" s="83"/>
      <c r="VQR14" s="83"/>
      <c r="VQS14" s="83"/>
      <c r="VQT14" s="83"/>
      <c r="VQU14" s="83"/>
      <c r="VQV14" s="83"/>
      <c r="VQW14" s="83"/>
      <c r="VQX14" s="83"/>
      <c r="VQY14" s="83"/>
      <c r="VQZ14" s="83"/>
      <c r="VRA14" s="83"/>
      <c r="VRB14" s="83"/>
      <c r="VRC14" s="83"/>
      <c r="VRD14" s="83"/>
      <c r="VRE14" s="83"/>
      <c r="VRF14" s="83"/>
      <c r="VRG14" s="83"/>
      <c r="VRH14" s="83"/>
      <c r="VRI14" s="83"/>
      <c r="VRJ14" s="83"/>
      <c r="VRK14" s="83"/>
      <c r="VRL14" s="83"/>
      <c r="VRM14" s="83"/>
      <c r="VRN14" s="83"/>
      <c r="VRO14" s="83"/>
      <c r="VRP14" s="83"/>
      <c r="VRQ14" s="83"/>
      <c r="VRR14" s="83"/>
      <c r="VRS14" s="83"/>
      <c r="VRT14" s="83"/>
      <c r="VRU14" s="83"/>
      <c r="VRV14" s="83"/>
      <c r="VRW14" s="83"/>
      <c r="VRX14" s="83"/>
      <c r="VRY14" s="83"/>
      <c r="VRZ14" s="83"/>
      <c r="VSA14" s="83"/>
      <c r="VSB14" s="83"/>
      <c r="VSC14" s="83"/>
      <c r="VSD14" s="83"/>
      <c r="VSE14" s="83"/>
      <c r="VSF14" s="83"/>
      <c r="VSG14" s="83"/>
      <c r="VSH14" s="83"/>
      <c r="VSI14" s="83"/>
      <c r="VSJ14" s="83"/>
      <c r="VSK14" s="83"/>
      <c r="VSL14" s="83"/>
      <c r="VSM14" s="83"/>
      <c r="VSN14" s="83"/>
      <c r="VSO14" s="83"/>
      <c r="VSP14" s="83"/>
      <c r="VSQ14" s="83"/>
      <c r="VSR14" s="83"/>
      <c r="VSS14" s="83"/>
      <c r="VST14" s="83"/>
      <c r="VSU14" s="83"/>
      <c r="VSV14" s="83"/>
      <c r="VSW14" s="83"/>
      <c r="VSX14" s="83"/>
      <c r="VSY14" s="83"/>
      <c r="VSZ14" s="83"/>
      <c r="VTA14" s="83"/>
      <c r="VTB14" s="83"/>
      <c r="VTC14" s="83"/>
      <c r="VTD14" s="83"/>
      <c r="VTE14" s="83"/>
      <c r="VTF14" s="83"/>
      <c r="VTG14" s="83"/>
      <c r="VTH14" s="83"/>
      <c r="VTI14" s="83"/>
      <c r="VTJ14" s="83"/>
      <c r="VTK14" s="83"/>
      <c r="VTL14" s="83"/>
      <c r="VTM14" s="83"/>
      <c r="VTN14" s="83"/>
      <c r="VTO14" s="83"/>
      <c r="VTP14" s="83"/>
      <c r="VTQ14" s="83"/>
      <c r="VTR14" s="83"/>
      <c r="VTS14" s="83"/>
      <c r="VTT14" s="83"/>
      <c r="VTU14" s="83"/>
      <c r="VTV14" s="83"/>
      <c r="VTW14" s="83"/>
      <c r="VTX14" s="83"/>
      <c r="VTY14" s="83"/>
      <c r="VTZ14" s="83"/>
      <c r="VUA14" s="83"/>
      <c r="VUB14" s="83"/>
      <c r="VUC14" s="83"/>
      <c r="VUD14" s="83"/>
      <c r="VUE14" s="83"/>
      <c r="VUF14" s="83"/>
      <c r="VUG14" s="83"/>
      <c r="VUH14" s="83"/>
      <c r="VUI14" s="83"/>
      <c r="VUJ14" s="83"/>
      <c r="VUK14" s="83"/>
      <c r="VUL14" s="83"/>
      <c r="VUM14" s="83"/>
      <c r="VUN14" s="83"/>
      <c r="VUO14" s="83"/>
      <c r="VUP14" s="83"/>
      <c r="VUQ14" s="83"/>
      <c r="VUR14" s="83"/>
      <c r="VUS14" s="83"/>
      <c r="VUT14" s="83"/>
      <c r="VUU14" s="83"/>
      <c r="VUV14" s="83"/>
      <c r="VUW14" s="83"/>
      <c r="VUX14" s="83"/>
      <c r="VUY14" s="83"/>
      <c r="VUZ14" s="83"/>
      <c r="VVA14" s="83"/>
      <c r="VVB14" s="83"/>
      <c r="VVC14" s="83"/>
      <c r="VVD14" s="83"/>
      <c r="VVE14" s="83"/>
      <c r="VVF14" s="83"/>
      <c r="VVG14" s="83"/>
      <c r="VVH14" s="83"/>
      <c r="VVI14" s="83"/>
      <c r="VVJ14" s="83"/>
      <c r="VVK14" s="83"/>
      <c r="VVL14" s="83"/>
      <c r="VVM14" s="83"/>
      <c r="VVN14" s="83"/>
      <c r="VVO14" s="83"/>
      <c r="VVP14" s="83"/>
      <c r="VVQ14" s="83"/>
      <c r="VVR14" s="83"/>
      <c r="VVS14" s="83"/>
      <c r="VVT14" s="83"/>
      <c r="VVU14" s="83"/>
      <c r="VVV14" s="83"/>
      <c r="VVW14" s="83"/>
      <c r="VVX14" s="83"/>
      <c r="VVY14" s="83"/>
      <c r="VVZ14" s="83"/>
      <c r="VWA14" s="83"/>
      <c r="VWB14" s="83"/>
      <c r="VWC14" s="83"/>
      <c r="VWD14" s="83"/>
      <c r="VWE14" s="83"/>
      <c r="VWF14" s="83"/>
      <c r="VWG14" s="83"/>
      <c r="VWH14" s="83"/>
      <c r="VWI14" s="83"/>
      <c r="VWJ14" s="83"/>
      <c r="VWK14" s="83"/>
      <c r="VWL14" s="83"/>
      <c r="VWM14" s="83"/>
      <c r="VWN14" s="83"/>
      <c r="VWO14" s="83"/>
      <c r="VWP14" s="83"/>
      <c r="VWQ14" s="83"/>
      <c r="VWR14" s="83"/>
      <c r="VWS14" s="83"/>
      <c r="VWT14" s="83"/>
      <c r="VWU14" s="83"/>
      <c r="VWV14" s="83"/>
      <c r="VWW14" s="83"/>
      <c r="VWX14" s="83"/>
      <c r="VWY14" s="83"/>
      <c r="VWZ14" s="83"/>
      <c r="VXA14" s="83"/>
      <c r="VXB14" s="83"/>
      <c r="VXC14" s="83"/>
      <c r="VXD14" s="83"/>
      <c r="VXE14" s="83"/>
      <c r="VXF14" s="83"/>
      <c r="VXG14" s="83"/>
      <c r="VXH14" s="83"/>
      <c r="VXI14" s="83"/>
      <c r="VXJ14" s="83"/>
      <c r="VXK14" s="83"/>
      <c r="VXL14" s="83"/>
      <c r="VXM14" s="83"/>
      <c r="VXN14" s="83"/>
      <c r="VXO14" s="83"/>
      <c r="VXP14" s="83"/>
      <c r="VXQ14" s="83"/>
      <c r="VXR14" s="83"/>
      <c r="VXS14" s="83"/>
      <c r="VXT14" s="83"/>
      <c r="VXU14" s="83"/>
      <c r="VXV14" s="83"/>
      <c r="VXW14" s="83"/>
      <c r="VXX14" s="83"/>
      <c r="VXY14" s="83"/>
      <c r="VXZ14" s="83"/>
      <c r="VYA14" s="83"/>
      <c r="VYB14" s="83"/>
      <c r="VYC14" s="83"/>
      <c r="VYD14" s="83"/>
      <c r="VYE14" s="83"/>
      <c r="VYF14" s="83"/>
      <c r="VYG14" s="83"/>
      <c r="VYH14" s="83"/>
      <c r="VYI14" s="83"/>
      <c r="VYJ14" s="83"/>
      <c r="VYK14" s="83"/>
      <c r="VYL14" s="83"/>
      <c r="VYM14" s="83"/>
      <c r="VYN14" s="83"/>
      <c r="VYO14" s="83"/>
      <c r="VYP14" s="83"/>
      <c r="VYQ14" s="83"/>
      <c r="VYR14" s="83"/>
      <c r="VYS14" s="83"/>
      <c r="VYT14" s="83"/>
      <c r="VYU14" s="83"/>
      <c r="VYV14" s="83"/>
      <c r="VYW14" s="83"/>
      <c r="VYX14" s="83"/>
      <c r="VYY14" s="83"/>
      <c r="VYZ14" s="83"/>
      <c r="VZA14" s="83"/>
      <c r="VZB14" s="83"/>
      <c r="VZC14" s="83"/>
      <c r="VZD14" s="83"/>
      <c r="VZE14" s="83"/>
      <c r="VZF14" s="83"/>
      <c r="VZG14" s="83"/>
      <c r="VZH14" s="83"/>
      <c r="VZI14" s="83"/>
      <c r="VZJ14" s="83"/>
      <c r="VZK14" s="83"/>
      <c r="VZL14" s="83"/>
      <c r="VZM14" s="83"/>
      <c r="VZN14" s="83"/>
      <c r="VZO14" s="83"/>
      <c r="VZP14" s="83"/>
      <c r="VZQ14" s="83"/>
      <c r="VZR14" s="83"/>
      <c r="VZS14" s="83"/>
      <c r="VZT14" s="83"/>
      <c r="VZU14" s="83"/>
      <c r="VZV14" s="83"/>
      <c r="VZW14" s="83"/>
      <c r="VZX14" s="83"/>
      <c r="VZY14" s="83"/>
      <c r="VZZ14" s="83"/>
      <c r="WAA14" s="83"/>
      <c r="WAB14" s="83"/>
      <c r="WAC14" s="83"/>
      <c r="WAD14" s="83"/>
      <c r="WAE14" s="83"/>
      <c r="WAF14" s="83"/>
      <c r="WAG14" s="83"/>
      <c r="WAH14" s="83"/>
      <c r="WAI14" s="83"/>
      <c r="WAJ14" s="83"/>
      <c r="WAK14" s="83"/>
      <c r="WAL14" s="83"/>
      <c r="WAM14" s="83"/>
      <c r="WAN14" s="83"/>
      <c r="WAO14" s="83"/>
      <c r="WAP14" s="83"/>
      <c r="WAQ14" s="83"/>
      <c r="WAR14" s="83"/>
      <c r="WAS14" s="83"/>
      <c r="WAT14" s="83"/>
      <c r="WAU14" s="83"/>
      <c r="WAV14" s="83"/>
      <c r="WAW14" s="83"/>
      <c r="WAX14" s="83"/>
      <c r="WAY14" s="83"/>
      <c r="WAZ14" s="83"/>
      <c r="WBA14" s="83"/>
      <c r="WBB14" s="83"/>
      <c r="WBC14" s="83"/>
      <c r="WBD14" s="83"/>
      <c r="WBE14" s="83"/>
      <c r="WBF14" s="83"/>
      <c r="WBG14" s="83"/>
      <c r="WBH14" s="83"/>
      <c r="WBI14" s="83"/>
      <c r="WBJ14" s="83"/>
      <c r="WBK14" s="83"/>
      <c r="WBL14" s="83"/>
      <c r="WBM14" s="83"/>
      <c r="WBN14" s="83"/>
      <c r="WBO14" s="83"/>
      <c r="WBP14" s="83"/>
      <c r="WBQ14" s="83"/>
      <c r="WBR14" s="83"/>
      <c r="WBS14" s="83"/>
      <c r="WBT14" s="83"/>
      <c r="WBU14" s="83"/>
      <c r="WBV14" s="83"/>
      <c r="WBW14" s="83"/>
      <c r="WBX14" s="83"/>
      <c r="WBY14" s="83"/>
      <c r="WBZ14" s="83"/>
      <c r="WCA14" s="83"/>
      <c r="WCB14" s="83"/>
      <c r="WCC14" s="83"/>
      <c r="WCD14" s="83"/>
      <c r="WCE14" s="83"/>
      <c r="WCF14" s="83"/>
      <c r="WCG14" s="83"/>
      <c r="WCH14" s="83"/>
      <c r="WCI14" s="83"/>
      <c r="WCJ14" s="83"/>
      <c r="WCK14" s="83"/>
      <c r="WCL14" s="83"/>
      <c r="WCM14" s="83"/>
      <c r="WCN14" s="83"/>
      <c r="WCO14" s="83"/>
      <c r="WCP14" s="83"/>
      <c r="WCQ14" s="83"/>
      <c r="WCR14" s="83"/>
      <c r="WCS14" s="83"/>
      <c r="WCT14" s="83"/>
      <c r="WCU14" s="83"/>
      <c r="WCV14" s="83"/>
      <c r="WCW14" s="83"/>
      <c r="WCX14" s="83"/>
      <c r="WCY14" s="83"/>
      <c r="WCZ14" s="83"/>
      <c r="WDA14" s="83"/>
      <c r="WDB14" s="83"/>
      <c r="WDC14" s="83"/>
      <c r="WDD14" s="83"/>
      <c r="WDE14" s="83"/>
      <c r="WDF14" s="83"/>
      <c r="WDG14" s="83"/>
      <c r="WDH14" s="83"/>
      <c r="WDI14" s="83"/>
      <c r="WDJ14" s="83"/>
      <c r="WDK14" s="83"/>
      <c r="WDL14" s="83"/>
      <c r="WDM14" s="83"/>
      <c r="WDN14" s="83"/>
      <c r="WDO14" s="83"/>
      <c r="WDP14" s="83"/>
      <c r="WDQ14" s="83"/>
      <c r="WDR14" s="83"/>
      <c r="WDS14" s="83"/>
      <c r="WDT14" s="83"/>
      <c r="WDU14" s="83"/>
      <c r="WDV14" s="83"/>
      <c r="WDW14" s="83"/>
      <c r="WDX14" s="83"/>
      <c r="WDY14" s="83"/>
      <c r="WDZ14" s="83"/>
      <c r="WEA14" s="83"/>
      <c r="WEB14" s="83"/>
      <c r="WEC14" s="83"/>
      <c r="WED14" s="83"/>
      <c r="WEE14" s="83"/>
      <c r="WEF14" s="83"/>
      <c r="WEG14" s="83"/>
      <c r="WEH14" s="83"/>
      <c r="WEI14" s="83"/>
      <c r="WEJ14" s="83"/>
      <c r="WEK14" s="83"/>
      <c r="WEL14" s="83"/>
      <c r="WEM14" s="83"/>
      <c r="WEN14" s="83"/>
      <c r="WEO14" s="83"/>
      <c r="WEP14" s="83"/>
      <c r="WEQ14" s="83"/>
      <c r="WER14" s="83"/>
      <c r="WES14" s="83"/>
      <c r="WET14" s="83"/>
      <c r="WEU14" s="83"/>
      <c r="WEV14" s="83"/>
      <c r="WEW14" s="83"/>
      <c r="WEX14" s="83"/>
      <c r="WEY14" s="83"/>
      <c r="WEZ14" s="83"/>
      <c r="WFA14" s="83"/>
      <c r="WFB14" s="83"/>
      <c r="WFC14" s="83"/>
      <c r="WFD14" s="83"/>
      <c r="WFE14" s="83"/>
      <c r="WFF14" s="83"/>
      <c r="WFG14" s="83"/>
      <c r="WFH14" s="83"/>
      <c r="WFI14" s="83"/>
      <c r="WFJ14" s="83"/>
      <c r="WFK14" s="83"/>
      <c r="WFL14" s="83"/>
      <c r="WFM14" s="83"/>
      <c r="WFN14" s="83"/>
      <c r="WFO14" s="83"/>
      <c r="WFP14" s="83"/>
      <c r="WFQ14" s="83"/>
      <c r="WFR14" s="83"/>
      <c r="WFS14" s="83"/>
      <c r="WFT14" s="83"/>
      <c r="WFU14" s="83"/>
      <c r="WFV14" s="83"/>
      <c r="WFW14" s="83"/>
      <c r="WFX14" s="83"/>
      <c r="WFY14" s="83"/>
      <c r="WFZ14" s="83"/>
      <c r="WGA14" s="83"/>
      <c r="WGB14" s="83"/>
      <c r="WGC14" s="83"/>
      <c r="WGD14" s="83"/>
      <c r="WGE14" s="83"/>
      <c r="WGF14" s="83"/>
      <c r="WGG14" s="83"/>
      <c r="WGH14" s="83"/>
      <c r="WGI14" s="83"/>
      <c r="WGJ14" s="83"/>
      <c r="WGK14" s="83"/>
      <c r="WGL14" s="83"/>
      <c r="WGM14" s="83"/>
      <c r="WGN14" s="83"/>
      <c r="WGO14" s="83"/>
      <c r="WGP14" s="83"/>
      <c r="WGQ14" s="83"/>
      <c r="WGR14" s="83"/>
      <c r="WGS14" s="83"/>
      <c r="WGT14" s="83"/>
      <c r="WGU14" s="83"/>
      <c r="WGV14" s="83"/>
      <c r="WGW14" s="83"/>
      <c r="WGX14" s="83"/>
      <c r="WGY14" s="83"/>
      <c r="WGZ14" s="83"/>
      <c r="WHA14" s="83"/>
      <c r="WHB14" s="83"/>
      <c r="WHC14" s="83"/>
      <c r="WHD14" s="83"/>
      <c r="WHE14" s="83"/>
      <c r="WHF14" s="83"/>
      <c r="WHG14" s="83"/>
      <c r="WHH14" s="83"/>
      <c r="WHI14" s="83"/>
      <c r="WHJ14" s="83"/>
      <c r="WHK14" s="83"/>
      <c r="WHL14" s="83"/>
      <c r="WHM14" s="83"/>
      <c r="WHN14" s="83"/>
      <c r="WHO14" s="83"/>
      <c r="WHP14" s="83"/>
      <c r="WHQ14" s="83"/>
      <c r="WHR14" s="83"/>
      <c r="WHS14" s="83"/>
      <c r="WHT14" s="83"/>
      <c r="WHU14" s="83"/>
      <c r="WHV14" s="83"/>
      <c r="WHW14" s="83"/>
      <c r="WHX14" s="83"/>
      <c r="WHY14" s="83"/>
      <c r="WHZ14" s="83"/>
      <c r="WIA14" s="83"/>
      <c r="WIB14" s="83"/>
      <c r="WIC14" s="83"/>
      <c r="WID14" s="83"/>
      <c r="WIE14" s="83"/>
      <c r="WIF14" s="83"/>
      <c r="WIG14" s="83"/>
      <c r="WIH14" s="83"/>
      <c r="WII14" s="83"/>
      <c r="WIJ14" s="83"/>
      <c r="WIK14" s="83"/>
      <c r="WIL14" s="83"/>
      <c r="WIM14" s="83"/>
      <c r="WIN14" s="83"/>
      <c r="WIO14" s="83"/>
      <c r="WIP14" s="83"/>
      <c r="WIQ14" s="83"/>
      <c r="WIR14" s="83"/>
      <c r="WIS14" s="83"/>
      <c r="WIT14" s="83"/>
      <c r="WIU14" s="83"/>
      <c r="WIV14" s="83"/>
      <c r="WIW14" s="83"/>
      <c r="WIX14" s="83"/>
      <c r="WIY14" s="83"/>
      <c r="WIZ14" s="83"/>
      <c r="WJA14" s="83"/>
      <c r="WJB14" s="83"/>
      <c r="WJC14" s="83"/>
      <c r="WJD14" s="83"/>
      <c r="WJE14" s="83"/>
      <c r="WJF14" s="83"/>
      <c r="WJG14" s="83"/>
      <c r="WJH14" s="83"/>
      <c r="WJI14" s="83"/>
      <c r="WJJ14" s="83"/>
      <c r="WJK14" s="83"/>
      <c r="WJL14" s="83"/>
      <c r="WJM14" s="83"/>
      <c r="WJN14" s="83"/>
      <c r="WJO14" s="83"/>
      <c r="WJP14" s="83"/>
      <c r="WJQ14" s="83"/>
      <c r="WJR14" s="83"/>
      <c r="WJS14" s="83"/>
      <c r="WJT14" s="83"/>
      <c r="WJU14" s="83"/>
      <c r="WJV14" s="83"/>
      <c r="WJW14" s="83"/>
      <c r="WJX14" s="83"/>
      <c r="WJY14" s="83"/>
      <c r="WJZ14" s="83"/>
      <c r="WKA14" s="83"/>
      <c r="WKB14" s="83"/>
      <c r="WKC14" s="83"/>
      <c r="WKD14" s="83"/>
      <c r="WKE14" s="83"/>
      <c r="WKF14" s="83"/>
      <c r="WKG14" s="83"/>
      <c r="WKH14" s="83"/>
      <c r="WKI14" s="83"/>
      <c r="WKJ14" s="83"/>
      <c r="WKK14" s="83"/>
      <c r="WKL14" s="83"/>
      <c r="WKM14" s="83"/>
      <c r="WKN14" s="83"/>
      <c r="WKO14" s="83"/>
      <c r="WKP14" s="83"/>
      <c r="WKQ14" s="83"/>
      <c r="WKR14" s="83"/>
      <c r="WKS14" s="83"/>
      <c r="WKT14" s="83"/>
      <c r="WKU14" s="83"/>
      <c r="WKV14" s="83"/>
      <c r="WKW14" s="83"/>
      <c r="WKX14" s="83"/>
      <c r="WKY14" s="83"/>
      <c r="WKZ14" s="83"/>
      <c r="WLA14" s="83"/>
      <c r="WLB14" s="83"/>
      <c r="WLC14" s="83"/>
      <c r="WLD14" s="83"/>
      <c r="WLE14" s="83"/>
      <c r="WLF14" s="83"/>
      <c r="WLG14" s="83"/>
      <c r="WLH14" s="83"/>
      <c r="WLI14" s="83"/>
      <c r="WLJ14" s="83"/>
      <c r="WLK14" s="83"/>
      <c r="WLL14" s="83"/>
      <c r="WLM14" s="83"/>
      <c r="WLN14" s="83"/>
      <c r="WLO14" s="83"/>
      <c r="WLP14" s="83"/>
      <c r="WLQ14" s="83"/>
      <c r="WLR14" s="83"/>
      <c r="WLS14" s="83"/>
      <c r="WLT14" s="83"/>
      <c r="WLU14" s="83"/>
      <c r="WLV14" s="83"/>
      <c r="WLW14" s="83"/>
      <c r="WLX14" s="83"/>
      <c r="WLY14" s="83"/>
      <c r="WLZ14" s="83"/>
      <c r="WMA14" s="83"/>
      <c r="WMB14" s="83"/>
      <c r="WMC14" s="83"/>
      <c r="WMD14" s="83"/>
      <c r="WME14" s="83"/>
      <c r="WMF14" s="83"/>
      <c r="WMG14" s="83"/>
      <c r="WMH14" s="83"/>
      <c r="WMI14" s="83"/>
      <c r="WMJ14" s="83"/>
      <c r="WMK14" s="83"/>
      <c r="WML14" s="83"/>
      <c r="WMM14" s="83"/>
      <c r="WMN14" s="83"/>
      <c r="WMO14" s="83"/>
      <c r="WMP14" s="83"/>
      <c r="WMQ14" s="83"/>
      <c r="WMR14" s="83"/>
      <c r="WMS14" s="83"/>
      <c r="WMT14" s="83"/>
      <c r="WMU14" s="83"/>
      <c r="WMV14" s="83"/>
      <c r="WMW14" s="83"/>
      <c r="WMX14" s="83"/>
      <c r="WMY14" s="83"/>
      <c r="WMZ14" s="83"/>
      <c r="WNA14" s="83"/>
      <c r="WNB14" s="83"/>
      <c r="WNC14" s="83"/>
      <c r="WND14" s="83"/>
      <c r="WNE14" s="83"/>
      <c r="WNF14" s="83"/>
      <c r="WNG14" s="83"/>
      <c r="WNH14" s="83"/>
      <c r="WNI14" s="83"/>
      <c r="WNJ14" s="83"/>
      <c r="WNK14" s="83"/>
      <c r="WNL14" s="83"/>
      <c r="WNM14" s="83"/>
      <c r="WNN14" s="83"/>
      <c r="WNO14" s="83"/>
      <c r="WNP14" s="83"/>
      <c r="WNQ14" s="83"/>
      <c r="WNR14" s="83"/>
      <c r="WNS14" s="83"/>
      <c r="WNT14" s="83"/>
      <c r="WNU14" s="83"/>
      <c r="WNV14" s="83"/>
      <c r="WNW14" s="83"/>
      <c r="WNX14" s="83"/>
      <c r="WNY14" s="83"/>
      <c r="WNZ14" s="83"/>
      <c r="WOA14" s="83"/>
      <c r="WOB14" s="83"/>
      <c r="WOC14" s="83"/>
      <c r="WOD14" s="83"/>
      <c r="WOE14" s="83"/>
      <c r="WOF14" s="83"/>
      <c r="WOG14" s="83"/>
      <c r="WOH14" s="83"/>
      <c r="WOI14" s="83"/>
      <c r="WOJ14" s="83"/>
      <c r="WOK14" s="83"/>
      <c r="WOL14" s="83"/>
      <c r="WOM14" s="83"/>
      <c r="WON14" s="83"/>
      <c r="WOO14" s="83"/>
      <c r="WOP14" s="83"/>
      <c r="WOQ14" s="83"/>
      <c r="WOR14" s="83"/>
      <c r="WOS14" s="83"/>
      <c r="WOT14" s="83"/>
      <c r="WOU14" s="83"/>
      <c r="WOV14" s="83"/>
      <c r="WOW14" s="83"/>
      <c r="WOX14" s="83"/>
      <c r="WOY14" s="83"/>
      <c r="WOZ14" s="83"/>
      <c r="WPA14" s="83"/>
      <c r="WPB14" s="83"/>
      <c r="WPC14" s="83"/>
      <c r="WPD14" s="83"/>
      <c r="WPE14" s="83"/>
      <c r="WPF14" s="83"/>
      <c r="WPG14" s="83"/>
      <c r="WPH14" s="83"/>
      <c r="WPI14" s="83"/>
      <c r="WPJ14" s="83"/>
      <c r="WPK14" s="83"/>
      <c r="WPL14" s="83"/>
      <c r="WPM14" s="83"/>
      <c r="WPN14" s="83"/>
      <c r="WPO14" s="83"/>
      <c r="WPP14" s="83"/>
      <c r="WPQ14" s="83"/>
      <c r="WPR14" s="83"/>
      <c r="WPS14" s="83"/>
      <c r="WPT14" s="83"/>
      <c r="WPU14" s="83"/>
      <c r="WPV14" s="83"/>
      <c r="WPW14" s="83"/>
      <c r="WPX14" s="83"/>
      <c r="WPY14" s="83"/>
      <c r="WPZ14" s="83"/>
      <c r="WQA14" s="83"/>
      <c r="WQB14" s="83"/>
      <c r="WQC14" s="83"/>
      <c r="WQD14" s="83"/>
      <c r="WQE14" s="83"/>
      <c r="WQF14" s="83"/>
      <c r="WQG14" s="83"/>
      <c r="WQH14" s="83"/>
      <c r="WQI14" s="83"/>
      <c r="WQJ14" s="83"/>
      <c r="WQK14" s="83"/>
      <c r="WQL14" s="83"/>
      <c r="WQM14" s="83"/>
      <c r="WQN14" s="83"/>
      <c r="WQO14" s="83"/>
      <c r="WQP14" s="83"/>
      <c r="WQQ14" s="83"/>
      <c r="WQR14" s="83"/>
      <c r="WQS14" s="83"/>
      <c r="WQT14" s="83"/>
      <c r="WQU14" s="83"/>
      <c r="WQV14" s="83"/>
      <c r="WQW14" s="83"/>
      <c r="WQX14" s="83"/>
      <c r="WQY14" s="83"/>
      <c r="WQZ14" s="83"/>
      <c r="WRA14" s="83"/>
      <c r="WRB14" s="83"/>
      <c r="WRC14" s="83"/>
      <c r="WRD14" s="83"/>
      <c r="WRE14" s="83"/>
      <c r="WRF14" s="83"/>
      <c r="WRG14" s="83"/>
      <c r="WRH14" s="83"/>
      <c r="WRI14" s="83"/>
      <c r="WRJ14" s="83"/>
      <c r="WRK14" s="83"/>
      <c r="WRL14" s="83"/>
      <c r="WRM14" s="83"/>
      <c r="WRN14" s="83"/>
      <c r="WRO14" s="83"/>
      <c r="WRP14" s="83"/>
      <c r="WRQ14" s="83"/>
      <c r="WRR14" s="83"/>
      <c r="WRS14" s="83"/>
      <c r="WRT14" s="83"/>
      <c r="WRU14" s="83"/>
      <c r="WRV14" s="83"/>
      <c r="WRW14" s="83"/>
      <c r="WRX14" s="83"/>
      <c r="WRY14" s="83"/>
      <c r="WRZ14" s="83"/>
      <c r="WSA14" s="83"/>
      <c r="WSB14" s="83"/>
      <c r="WSC14" s="83"/>
      <c r="WSD14" s="83"/>
      <c r="WSE14" s="83"/>
      <c r="WSF14" s="83"/>
      <c r="WSG14" s="83"/>
      <c r="WSH14" s="83"/>
      <c r="WSI14" s="83"/>
      <c r="WSJ14" s="83"/>
      <c r="WSK14" s="83"/>
      <c r="WSL14" s="83"/>
      <c r="WSM14" s="83"/>
      <c r="WSN14" s="83"/>
      <c r="WSO14" s="83"/>
      <c r="WSP14" s="83"/>
      <c r="WSQ14" s="83"/>
      <c r="WSR14" s="83"/>
      <c r="WSS14" s="83"/>
      <c r="WST14" s="83"/>
      <c r="WSU14" s="83"/>
      <c r="WSV14" s="83"/>
      <c r="WSW14" s="83"/>
      <c r="WSX14" s="83"/>
      <c r="WSY14" s="83"/>
      <c r="WSZ14" s="83"/>
      <c r="WTA14" s="83"/>
      <c r="WTB14" s="83"/>
      <c r="WTC14" s="83"/>
      <c r="WTD14" s="83"/>
      <c r="WTE14" s="83"/>
      <c r="WTF14" s="83"/>
      <c r="WTG14" s="83"/>
      <c r="WTH14" s="83"/>
      <c r="WTI14" s="83"/>
      <c r="WTJ14" s="83"/>
      <c r="WTK14" s="83"/>
      <c r="WTL14" s="83"/>
      <c r="WTM14" s="83"/>
      <c r="WTN14" s="83"/>
      <c r="WTO14" s="83"/>
      <c r="WTP14" s="83"/>
      <c r="WTQ14" s="83"/>
      <c r="WTR14" s="83"/>
      <c r="WTS14" s="83"/>
      <c r="WTT14" s="83"/>
      <c r="WTU14" s="83"/>
      <c r="WTV14" s="83"/>
      <c r="WTW14" s="83"/>
      <c r="WTX14" s="83"/>
      <c r="WTY14" s="83"/>
      <c r="WTZ14" s="83"/>
      <c r="WUA14" s="83"/>
      <c r="WUB14" s="83"/>
      <c r="WUC14" s="83"/>
      <c r="WUD14" s="83"/>
      <c r="WUE14" s="83"/>
      <c r="WUF14" s="83"/>
      <c r="WUG14" s="83"/>
      <c r="WUH14" s="83"/>
      <c r="WUI14" s="83"/>
      <c r="WUJ14" s="83"/>
      <c r="WUK14" s="83"/>
      <c r="WUL14" s="83"/>
      <c r="WUM14" s="83"/>
      <c r="WUN14" s="83"/>
      <c r="WUO14" s="83"/>
      <c r="WUP14" s="83"/>
      <c r="WUQ14" s="83"/>
      <c r="WUR14" s="83"/>
      <c r="WUS14" s="83"/>
      <c r="WUT14" s="83"/>
      <c r="WUU14" s="83"/>
      <c r="WUV14" s="83"/>
      <c r="WUW14" s="83"/>
      <c r="WUX14" s="83"/>
      <c r="WUY14" s="83"/>
      <c r="WUZ14" s="83"/>
      <c r="WVA14" s="83"/>
      <c r="WVB14" s="83"/>
      <c r="WVC14" s="83"/>
      <c r="WVD14" s="83"/>
      <c r="WVE14" s="83"/>
      <c r="WVF14" s="83"/>
      <c r="WVG14" s="83"/>
      <c r="WVH14" s="83"/>
      <c r="WVI14" s="83"/>
      <c r="WVJ14" s="83"/>
      <c r="WVK14" s="83"/>
      <c r="WVL14" s="83"/>
      <c r="WVM14" s="83"/>
      <c r="WVN14" s="83"/>
      <c r="WVO14" s="83"/>
      <c r="WVP14" s="83"/>
      <c r="WVQ14" s="83"/>
      <c r="WVR14" s="83"/>
      <c r="WVS14" s="83"/>
      <c r="WVT14" s="83"/>
      <c r="WVU14" s="83"/>
      <c r="WVV14" s="83"/>
      <c r="WVW14" s="83"/>
      <c r="WVX14" s="83"/>
      <c r="WVY14" s="83"/>
      <c r="WVZ14" s="83"/>
      <c r="WWA14" s="83"/>
      <c r="WWB14" s="83"/>
      <c r="WWC14" s="83"/>
      <c r="WWD14" s="83"/>
      <c r="WWE14" s="83"/>
      <c r="WWF14" s="83"/>
      <c r="WWG14" s="83"/>
      <c r="WWH14" s="83"/>
      <c r="WWI14" s="83"/>
      <c r="WWJ14" s="83"/>
      <c r="WWK14" s="83"/>
      <c r="WWL14" s="83"/>
      <c r="WWM14" s="83"/>
      <c r="WWN14" s="83"/>
      <c r="WWO14" s="83"/>
      <c r="WWP14" s="83"/>
      <c r="WWQ14" s="83"/>
      <c r="WWR14" s="83"/>
      <c r="WWS14" s="83"/>
      <c r="WWT14" s="83"/>
      <c r="WWU14" s="83"/>
      <c r="WWV14" s="83"/>
      <c r="WWW14" s="83"/>
      <c r="WWX14" s="83"/>
      <c r="WWY14" s="83"/>
      <c r="WWZ14" s="83"/>
      <c r="WXA14" s="83"/>
      <c r="WXB14" s="83"/>
      <c r="WXC14" s="83"/>
      <c r="WXD14" s="83"/>
      <c r="WXE14" s="83"/>
      <c r="WXF14" s="83"/>
      <c r="WXG14" s="83"/>
      <c r="WXH14" s="83"/>
      <c r="WXI14" s="83"/>
      <c r="WXJ14" s="83"/>
      <c r="WXK14" s="83"/>
      <c r="WXL14" s="83"/>
      <c r="WXM14" s="83"/>
      <c r="WXN14" s="83"/>
      <c r="WXO14" s="83"/>
      <c r="WXP14" s="83"/>
      <c r="WXQ14" s="83"/>
      <c r="WXR14" s="83"/>
      <c r="WXS14" s="83"/>
      <c r="WXT14" s="83"/>
      <c r="WXU14" s="83"/>
      <c r="WXV14" s="83"/>
      <c r="WXW14" s="83"/>
      <c r="WXX14" s="83"/>
      <c r="WXY14" s="83"/>
      <c r="WXZ14" s="83"/>
      <c r="WYA14" s="83"/>
      <c r="WYB14" s="83"/>
      <c r="WYC14" s="83"/>
      <c r="WYD14" s="83"/>
      <c r="WYE14" s="83"/>
      <c r="WYF14" s="83"/>
      <c r="WYG14" s="83"/>
      <c r="WYH14" s="83"/>
      <c r="WYI14" s="83"/>
      <c r="WYJ14" s="83"/>
      <c r="WYK14" s="83"/>
      <c r="WYL14" s="83"/>
      <c r="WYM14" s="83"/>
      <c r="WYN14" s="83"/>
      <c r="WYO14" s="83"/>
      <c r="WYP14" s="83"/>
      <c r="WYQ14" s="83"/>
      <c r="WYR14" s="83"/>
      <c r="WYS14" s="83"/>
      <c r="WYT14" s="83"/>
      <c r="WYU14" s="83"/>
      <c r="WYV14" s="83"/>
      <c r="WYW14" s="83"/>
      <c r="WYX14" s="83"/>
      <c r="WYY14" s="83"/>
      <c r="WYZ14" s="83"/>
      <c r="WZA14" s="83"/>
      <c r="WZB14" s="83"/>
      <c r="WZC14" s="83"/>
      <c r="WZD14" s="83"/>
      <c r="WZE14" s="83"/>
      <c r="WZF14" s="83"/>
      <c r="WZG14" s="83"/>
      <c r="WZH14" s="83"/>
      <c r="WZI14" s="83"/>
      <c r="WZJ14" s="83"/>
      <c r="WZK14" s="83"/>
      <c r="WZL14" s="83"/>
      <c r="WZM14" s="83"/>
      <c r="WZN14" s="83"/>
      <c r="WZO14" s="83"/>
      <c r="WZP14" s="83"/>
      <c r="WZQ14" s="83"/>
      <c r="WZR14" s="83"/>
      <c r="WZS14" s="83"/>
      <c r="WZT14" s="83"/>
      <c r="WZU14" s="83"/>
      <c r="WZV14" s="83"/>
      <c r="WZW14" s="83"/>
      <c r="WZX14" s="83"/>
      <c r="WZY14" s="83"/>
      <c r="WZZ14" s="83"/>
      <c r="XAA14" s="83"/>
      <c r="XAB14" s="83"/>
      <c r="XAC14" s="83"/>
      <c r="XAD14" s="83"/>
      <c r="XAE14" s="83"/>
      <c r="XAF14" s="83"/>
      <c r="XAG14" s="83"/>
      <c r="XAH14" s="83"/>
      <c r="XAI14" s="83"/>
      <c r="XAJ14" s="83"/>
      <c r="XAK14" s="83"/>
      <c r="XAL14" s="83"/>
      <c r="XAM14" s="83"/>
      <c r="XAN14" s="83"/>
      <c r="XAO14" s="83"/>
      <c r="XAP14" s="83"/>
      <c r="XAQ14" s="83"/>
      <c r="XAR14" s="83"/>
      <c r="XAS14" s="83"/>
      <c r="XAT14" s="83"/>
      <c r="XAU14" s="83"/>
      <c r="XAV14" s="83"/>
      <c r="XAW14" s="83"/>
      <c r="XAX14" s="83"/>
      <c r="XAY14" s="83"/>
      <c r="XAZ14" s="83"/>
      <c r="XBA14" s="83"/>
      <c r="XBB14" s="83"/>
      <c r="XBC14" s="83"/>
      <c r="XBD14" s="83"/>
      <c r="XBE14" s="83"/>
      <c r="XBF14" s="83"/>
      <c r="XBG14" s="83"/>
      <c r="XBH14" s="83"/>
      <c r="XBI14" s="83"/>
      <c r="XBJ14" s="83"/>
      <c r="XBK14" s="83"/>
      <c r="XBL14" s="83"/>
      <c r="XBM14" s="83"/>
      <c r="XBN14" s="83"/>
      <c r="XBO14" s="83"/>
      <c r="XBP14" s="83"/>
      <c r="XBQ14" s="83"/>
      <c r="XBR14" s="83"/>
      <c r="XBS14" s="83"/>
      <c r="XBT14" s="83"/>
      <c r="XBU14" s="83"/>
      <c r="XBV14" s="83"/>
      <c r="XBW14" s="83"/>
      <c r="XBX14" s="83"/>
      <c r="XBY14" s="83"/>
      <c r="XBZ14" s="83"/>
      <c r="XCA14" s="83"/>
      <c r="XCB14" s="83"/>
      <c r="XCC14" s="83"/>
      <c r="XCD14" s="83"/>
      <c r="XCE14" s="83"/>
      <c r="XCF14" s="83"/>
      <c r="XCG14" s="83"/>
      <c r="XCH14" s="83"/>
      <c r="XCI14" s="83"/>
      <c r="XCJ14" s="83"/>
      <c r="XCK14" s="83"/>
      <c r="XCL14" s="83"/>
      <c r="XCM14" s="83"/>
      <c r="XCN14" s="83"/>
      <c r="XCO14" s="83"/>
      <c r="XCP14" s="83"/>
      <c r="XCQ14" s="83"/>
      <c r="XCR14" s="83"/>
      <c r="XCS14" s="83"/>
      <c r="XCT14" s="83"/>
      <c r="XCU14" s="83"/>
      <c r="XCV14" s="83"/>
      <c r="XCW14" s="83"/>
      <c r="XCX14" s="83"/>
      <c r="XCY14" s="83"/>
      <c r="XCZ14" s="83"/>
      <c r="XDA14" s="83"/>
      <c r="XDB14" s="83"/>
      <c r="XDC14" s="83"/>
      <c r="XDD14" s="83"/>
      <c r="XDE14" s="83"/>
      <c r="XDF14" s="83"/>
      <c r="XDG14" s="83"/>
      <c r="XDH14" s="83"/>
      <c r="XDI14" s="83"/>
      <c r="XDJ14" s="83"/>
      <c r="XDK14" s="83"/>
      <c r="XDL14" s="83"/>
      <c r="XDM14" s="83"/>
      <c r="XDN14" s="83"/>
      <c r="XDO14" s="83"/>
      <c r="XDP14" s="83"/>
      <c r="XDQ14" s="83"/>
      <c r="XDR14" s="83"/>
      <c r="XDS14" s="83"/>
      <c r="XDT14" s="83"/>
      <c r="XDU14" s="83"/>
      <c r="XDV14" s="83"/>
      <c r="XDW14" s="83"/>
      <c r="XDX14" s="83"/>
      <c r="XDY14" s="83"/>
      <c r="XDZ14" s="83"/>
      <c r="XEA14" s="83"/>
      <c r="XEB14" s="83"/>
      <c r="XEC14" s="83"/>
      <c r="XED14" s="83"/>
      <c r="XEE14" s="83"/>
      <c r="XEF14" s="83"/>
      <c r="XEG14" s="83"/>
      <c r="XEH14" s="83"/>
      <c r="XEI14" s="83"/>
      <c r="XEJ14" s="83"/>
      <c r="XEK14" s="83"/>
      <c r="XEL14" s="83"/>
      <c r="XEM14" s="83"/>
      <c r="XEN14" s="83"/>
      <c r="XEO14" s="83"/>
      <c r="XEP14" s="83"/>
      <c r="XEQ14" s="83"/>
      <c r="XER14" s="83"/>
      <c r="XES14" s="83"/>
      <c r="XET14" s="83"/>
      <c r="XEU14" s="83"/>
      <c r="XEV14" s="83"/>
      <c r="XEW14" s="83"/>
      <c r="XEX14" s="83"/>
      <c r="XEY14" s="83"/>
      <c r="XEZ14" s="83"/>
      <c r="XFA14" s="83"/>
      <c r="XFB14" s="83"/>
    </row>
    <row r="15" spans="1:16382">
      <c r="D15" s="81"/>
      <c r="E15" s="82"/>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c r="CJ15" s="83"/>
      <c r="CK15" s="83"/>
      <c r="CL15" s="83"/>
      <c r="CM15" s="83"/>
      <c r="CN15" s="83"/>
      <c r="CO15" s="83"/>
      <c r="CP15" s="83"/>
      <c r="CQ15" s="83"/>
      <c r="CR15" s="83"/>
      <c r="CS15" s="83"/>
      <c r="CT15" s="83"/>
      <c r="CU15" s="83"/>
      <c r="CV15" s="83"/>
      <c r="CW15" s="83"/>
      <c r="CX15" s="83"/>
      <c r="CY15" s="83"/>
      <c r="CZ15" s="83"/>
      <c r="DA15" s="83"/>
      <c r="DB15" s="83"/>
      <c r="DC15" s="83"/>
      <c r="DD15" s="83"/>
      <c r="DE15" s="83"/>
      <c r="DF15" s="83"/>
      <c r="DG15" s="83"/>
      <c r="DH15" s="83"/>
      <c r="DI15" s="83"/>
      <c r="DJ15" s="83"/>
      <c r="DK15" s="83"/>
      <c r="DL15" s="83"/>
      <c r="DM15" s="83"/>
      <c r="DN15" s="83"/>
      <c r="DO15" s="83"/>
      <c r="DP15" s="83"/>
      <c r="DQ15" s="83"/>
      <c r="DR15" s="83"/>
      <c r="DS15" s="83"/>
      <c r="DT15" s="83"/>
      <c r="DU15" s="83"/>
      <c r="DV15" s="83"/>
      <c r="DW15" s="83"/>
      <c r="DX15" s="83"/>
      <c r="DY15" s="83"/>
      <c r="DZ15" s="83"/>
      <c r="EA15" s="83"/>
      <c r="EB15" s="83"/>
      <c r="EC15" s="83"/>
      <c r="ED15" s="83"/>
      <c r="EE15" s="83"/>
      <c r="EF15" s="83"/>
      <c r="EG15" s="83"/>
      <c r="EH15" s="83"/>
      <c r="EI15" s="83"/>
      <c r="EJ15" s="83"/>
      <c r="EK15" s="83"/>
      <c r="EL15" s="83"/>
      <c r="EM15" s="83"/>
      <c r="EN15" s="83"/>
      <c r="EO15" s="83"/>
      <c r="EP15" s="83"/>
      <c r="EQ15" s="83"/>
      <c r="ER15" s="83"/>
      <c r="ES15" s="83"/>
      <c r="ET15" s="83"/>
      <c r="EU15" s="83"/>
      <c r="EV15" s="83"/>
      <c r="EW15" s="83"/>
      <c r="EX15" s="83"/>
      <c r="EY15" s="83"/>
      <c r="EZ15" s="83"/>
      <c r="FA15" s="83"/>
      <c r="FB15" s="83"/>
      <c r="FC15" s="83"/>
      <c r="FD15" s="83"/>
      <c r="FE15" s="83"/>
      <c r="FF15" s="83"/>
      <c r="FG15" s="83"/>
      <c r="FH15" s="83"/>
      <c r="FI15" s="83"/>
      <c r="FJ15" s="83"/>
      <c r="FK15" s="83"/>
      <c r="FL15" s="83"/>
      <c r="FM15" s="83"/>
      <c r="FN15" s="83"/>
      <c r="FO15" s="83"/>
      <c r="FP15" s="83"/>
      <c r="FQ15" s="83"/>
      <c r="FR15" s="83"/>
      <c r="FS15" s="83"/>
      <c r="FT15" s="83"/>
      <c r="FU15" s="83"/>
      <c r="FV15" s="83"/>
      <c r="FW15" s="83"/>
      <c r="FX15" s="83"/>
      <c r="FY15" s="83"/>
      <c r="FZ15" s="83"/>
      <c r="GA15" s="83"/>
      <c r="GB15" s="83"/>
      <c r="GC15" s="83"/>
      <c r="GD15" s="83"/>
      <c r="GE15" s="83"/>
      <c r="GF15" s="83"/>
      <c r="GG15" s="83"/>
      <c r="GH15" s="83"/>
      <c r="GI15" s="83"/>
      <c r="GJ15" s="83"/>
      <c r="GK15" s="83"/>
      <c r="GL15" s="83"/>
      <c r="GM15" s="83"/>
      <c r="GN15" s="83"/>
      <c r="GO15" s="83"/>
      <c r="GP15" s="83"/>
      <c r="GQ15" s="83"/>
      <c r="GR15" s="83"/>
      <c r="GS15" s="83"/>
      <c r="GT15" s="83"/>
      <c r="GU15" s="83"/>
      <c r="GV15" s="83"/>
      <c r="GW15" s="83"/>
      <c r="GX15" s="83"/>
      <c r="GY15" s="83"/>
      <c r="GZ15" s="83"/>
      <c r="HA15" s="83"/>
      <c r="HB15" s="83"/>
      <c r="HC15" s="83"/>
      <c r="HD15" s="83"/>
      <c r="HE15" s="83"/>
      <c r="HF15" s="83"/>
      <c r="HG15" s="83"/>
      <c r="HH15" s="83"/>
      <c r="HI15" s="83"/>
      <c r="HJ15" s="83"/>
      <c r="HK15" s="83"/>
      <c r="HL15" s="83"/>
      <c r="HM15" s="83"/>
      <c r="HN15" s="83"/>
      <c r="HO15" s="83"/>
      <c r="HP15" s="83"/>
      <c r="HQ15" s="83"/>
      <c r="HR15" s="83"/>
      <c r="HS15" s="83"/>
      <c r="HT15" s="83"/>
      <c r="HU15" s="83"/>
      <c r="HV15" s="83"/>
      <c r="HW15" s="83"/>
      <c r="HX15" s="83"/>
      <c r="HY15" s="83"/>
      <c r="HZ15" s="83"/>
      <c r="IA15" s="83"/>
      <c r="IB15" s="83"/>
      <c r="IC15" s="83"/>
      <c r="ID15" s="83"/>
      <c r="IE15" s="83"/>
      <c r="IF15" s="83"/>
      <c r="IG15" s="83"/>
      <c r="IH15" s="83"/>
      <c r="II15" s="83"/>
      <c r="IJ15" s="83"/>
      <c r="IK15" s="83"/>
      <c r="IL15" s="83"/>
      <c r="IM15" s="83"/>
      <c r="IN15" s="83"/>
      <c r="IO15" s="83"/>
      <c r="IP15" s="83"/>
      <c r="IQ15" s="83"/>
      <c r="IR15" s="83"/>
      <c r="IS15" s="83"/>
      <c r="IT15" s="83"/>
      <c r="IU15" s="83"/>
      <c r="IV15" s="83"/>
      <c r="IW15" s="83"/>
      <c r="IX15" s="83"/>
      <c r="IY15" s="83"/>
      <c r="IZ15" s="83"/>
      <c r="JA15" s="83"/>
      <c r="JB15" s="83"/>
      <c r="JC15" s="83"/>
      <c r="JD15" s="83"/>
      <c r="JE15" s="83"/>
      <c r="JF15" s="83"/>
      <c r="JG15" s="83"/>
      <c r="JH15" s="83"/>
      <c r="JI15" s="83"/>
      <c r="JJ15" s="83"/>
      <c r="JK15" s="83"/>
      <c r="JL15" s="83"/>
      <c r="JM15" s="83"/>
      <c r="JN15" s="83"/>
      <c r="JO15" s="83"/>
      <c r="JP15" s="83"/>
      <c r="JQ15" s="83"/>
      <c r="JR15" s="83"/>
      <c r="JS15" s="83"/>
      <c r="JT15" s="83"/>
      <c r="JU15" s="83"/>
      <c r="JV15" s="83"/>
      <c r="JW15" s="83"/>
      <c r="JX15" s="83"/>
      <c r="JY15" s="83"/>
      <c r="JZ15" s="83"/>
      <c r="KA15" s="83"/>
      <c r="KB15" s="83"/>
      <c r="KC15" s="83"/>
      <c r="KD15" s="83"/>
      <c r="KE15" s="83"/>
      <c r="KF15" s="83"/>
      <c r="KG15" s="83"/>
      <c r="KH15" s="83"/>
      <c r="KI15" s="83"/>
      <c r="KJ15" s="83"/>
      <c r="KK15" s="83"/>
      <c r="KL15" s="83"/>
      <c r="KM15" s="83"/>
      <c r="KN15" s="83"/>
      <c r="KO15" s="83"/>
      <c r="KP15" s="83"/>
      <c r="KQ15" s="83"/>
      <c r="KR15" s="83"/>
      <c r="KS15" s="83"/>
      <c r="KT15" s="83"/>
      <c r="KU15" s="83"/>
      <c r="KV15" s="83"/>
      <c r="KW15" s="83"/>
      <c r="KX15" s="83"/>
      <c r="KY15" s="83"/>
      <c r="KZ15" s="83"/>
      <c r="LA15" s="83"/>
      <c r="LB15" s="83"/>
      <c r="LC15" s="83"/>
      <c r="LD15" s="83"/>
      <c r="LE15" s="83"/>
      <c r="LF15" s="83"/>
      <c r="LG15" s="83"/>
      <c r="LH15" s="83"/>
      <c r="LI15" s="83"/>
      <c r="LJ15" s="83"/>
      <c r="LK15" s="83"/>
      <c r="LL15" s="83"/>
      <c r="LM15" s="83"/>
      <c r="LN15" s="83"/>
      <c r="LO15" s="83"/>
      <c r="LP15" s="83"/>
      <c r="LQ15" s="83"/>
      <c r="LR15" s="83"/>
      <c r="LS15" s="83"/>
      <c r="LT15" s="83"/>
      <c r="LU15" s="83"/>
      <c r="LV15" s="83"/>
      <c r="LW15" s="83"/>
      <c r="LX15" s="83"/>
      <c r="LY15" s="83"/>
      <c r="LZ15" s="83"/>
      <c r="MA15" s="83"/>
      <c r="MB15" s="83"/>
      <c r="MC15" s="83"/>
      <c r="MD15" s="83"/>
      <c r="ME15" s="83"/>
      <c r="MF15" s="83"/>
      <c r="MG15" s="83"/>
      <c r="MH15" s="83"/>
      <c r="MI15" s="83"/>
      <c r="MJ15" s="83"/>
      <c r="MK15" s="83"/>
      <c r="ML15" s="83"/>
      <c r="MM15" s="83"/>
      <c r="MN15" s="83"/>
      <c r="MO15" s="83"/>
      <c r="MP15" s="83"/>
      <c r="MQ15" s="83"/>
      <c r="MR15" s="83"/>
      <c r="MS15" s="83"/>
      <c r="MT15" s="83"/>
      <c r="MU15" s="83"/>
      <c r="MV15" s="83"/>
      <c r="MW15" s="83"/>
      <c r="MX15" s="83"/>
      <c r="MY15" s="83"/>
      <c r="MZ15" s="83"/>
      <c r="NA15" s="83"/>
      <c r="NB15" s="83"/>
      <c r="NC15" s="83"/>
      <c r="ND15" s="83"/>
      <c r="NE15" s="83"/>
      <c r="NF15" s="83"/>
      <c r="NG15" s="83"/>
      <c r="NH15" s="83"/>
      <c r="NI15" s="83"/>
      <c r="NJ15" s="83"/>
      <c r="NK15" s="83"/>
      <c r="NL15" s="83"/>
      <c r="NM15" s="83"/>
      <c r="NN15" s="83"/>
      <c r="NO15" s="83"/>
      <c r="NP15" s="83"/>
      <c r="NQ15" s="83"/>
      <c r="NR15" s="83"/>
      <c r="NS15" s="83"/>
      <c r="NT15" s="83"/>
      <c r="NU15" s="83"/>
      <c r="NV15" s="83"/>
      <c r="NW15" s="83"/>
      <c r="NX15" s="83"/>
      <c r="NY15" s="83"/>
      <c r="NZ15" s="83"/>
      <c r="OA15" s="83"/>
      <c r="OB15" s="83"/>
      <c r="OC15" s="83"/>
      <c r="OD15" s="83"/>
      <c r="OE15" s="83"/>
      <c r="OF15" s="83"/>
      <c r="OG15" s="83"/>
      <c r="OH15" s="83"/>
      <c r="OI15" s="83"/>
      <c r="OJ15" s="83"/>
      <c r="OK15" s="83"/>
      <c r="OL15" s="83"/>
      <c r="OM15" s="83"/>
      <c r="ON15" s="83"/>
      <c r="OO15" s="83"/>
      <c r="OP15" s="83"/>
      <c r="OQ15" s="83"/>
      <c r="OR15" s="83"/>
      <c r="OS15" s="83"/>
      <c r="OT15" s="83"/>
      <c r="OU15" s="83"/>
      <c r="OV15" s="83"/>
      <c r="OW15" s="83"/>
      <c r="OX15" s="83"/>
      <c r="OY15" s="83"/>
      <c r="OZ15" s="83"/>
      <c r="PA15" s="83"/>
      <c r="PB15" s="83"/>
      <c r="PC15" s="83"/>
      <c r="PD15" s="83"/>
      <c r="PE15" s="83"/>
      <c r="PF15" s="83"/>
      <c r="PG15" s="83"/>
      <c r="PH15" s="83"/>
      <c r="PI15" s="83"/>
      <c r="PJ15" s="83"/>
      <c r="PK15" s="83"/>
      <c r="PL15" s="83"/>
      <c r="PM15" s="83"/>
      <c r="PN15" s="83"/>
      <c r="PO15" s="83"/>
      <c r="PP15" s="83"/>
      <c r="PQ15" s="83"/>
      <c r="PR15" s="83"/>
      <c r="PS15" s="83"/>
      <c r="PT15" s="83"/>
      <c r="PU15" s="83"/>
      <c r="PV15" s="83"/>
      <c r="PW15" s="83"/>
      <c r="PX15" s="83"/>
      <c r="PY15" s="83"/>
      <c r="PZ15" s="83"/>
      <c r="QA15" s="83"/>
      <c r="QB15" s="83"/>
      <c r="QC15" s="83"/>
      <c r="QD15" s="83"/>
      <c r="QE15" s="83"/>
      <c r="QF15" s="83"/>
      <c r="QG15" s="83"/>
      <c r="QH15" s="83"/>
      <c r="QI15" s="83"/>
      <c r="QJ15" s="83"/>
      <c r="QK15" s="83"/>
      <c r="QL15" s="83"/>
      <c r="QM15" s="83"/>
      <c r="QN15" s="83"/>
      <c r="QO15" s="83"/>
      <c r="QP15" s="83"/>
      <c r="QQ15" s="83"/>
      <c r="QR15" s="83"/>
      <c r="QS15" s="83"/>
      <c r="QT15" s="83"/>
      <c r="QU15" s="83"/>
      <c r="QV15" s="83"/>
      <c r="QW15" s="83"/>
      <c r="QX15" s="83"/>
      <c r="QY15" s="83"/>
      <c r="QZ15" s="83"/>
      <c r="RA15" s="83"/>
      <c r="RB15" s="83"/>
      <c r="RC15" s="83"/>
      <c r="RD15" s="83"/>
      <c r="RE15" s="83"/>
      <c r="RF15" s="83"/>
      <c r="RG15" s="83"/>
      <c r="RH15" s="83"/>
      <c r="RI15" s="83"/>
      <c r="RJ15" s="83"/>
      <c r="RK15" s="83"/>
      <c r="RL15" s="83"/>
      <c r="RM15" s="83"/>
      <c r="RN15" s="83"/>
      <c r="RO15" s="83"/>
      <c r="RP15" s="83"/>
      <c r="RQ15" s="83"/>
      <c r="RR15" s="83"/>
      <c r="RS15" s="83"/>
      <c r="RT15" s="83"/>
      <c r="RU15" s="83"/>
      <c r="RV15" s="83"/>
      <c r="RW15" s="83"/>
      <c r="RX15" s="83"/>
      <c r="RY15" s="83"/>
      <c r="RZ15" s="83"/>
      <c r="SA15" s="83"/>
      <c r="SB15" s="83"/>
      <c r="SC15" s="83"/>
      <c r="SD15" s="83"/>
      <c r="SE15" s="83"/>
      <c r="SF15" s="83"/>
      <c r="SG15" s="83"/>
      <c r="SH15" s="83"/>
      <c r="SI15" s="83"/>
      <c r="SJ15" s="83"/>
      <c r="SK15" s="83"/>
      <c r="SL15" s="83"/>
      <c r="SM15" s="83"/>
      <c r="SN15" s="83"/>
      <c r="SO15" s="83"/>
      <c r="SP15" s="83"/>
      <c r="SQ15" s="83"/>
      <c r="SR15" s="83"/>
      <c r="SS15" s="83"/>
      <c r="ST15" s="83"/>
      <c r="SU15" s="83"/>
      <c r="SV15" s="83"/>
      <c r="SW15" s="83"/>
      <c r="SX15" s="83"/>
      <c r="SY15" s="83"/>
      <c r="SZ15" s="83"/>
      <c r="TA15" s="83"/>
      <c r="TB15" s="83"/>
      <c r="TC15" s="83"/>
      <c r="TD15" s="83"/>
      <c r="TE15" s="83"/>
      <c r="TF15" s="83"/>
      <c r="TG15" s="83"/>
      <c r="TH15" s="83"/>
      <c r="TI15" s="83"/>
      <c r="TJ15" s="83"/>
      <c r="TK15" s="83"/>
      <c r="TL15" s="83"/>
      <c r="TM15" s="83"/>
      <c r="TN15" s="83"/>
      <c r="TO15" s="83"/>
      <c r="TP15" s="83"/>
      <c r="TQ15" s="83"/>
      <c r="TR15" s="83"/>
      <c r="TS15" s="83"/>
      <c r="TT15" s="83"/>
      <c r="TU15" s="83"/>
      <c r="TV15" s="83"/>
      <c r="TW15" s="83"/>
      <c r="TX15" s="83"/>
      <c r="TY15" s="83"/>
      <c r="TZ15" s="83"/>
      <c r="UA15" s="83"/>
      <c r="UB15" s="83"/>
      <c r="UC15" s="83"/>
      <c r="UD15" s="83"/>
      <c r="UE15" s="83"/>
      <c r="UF15" s="83"/>
      <c r="UG15" s="83"/>
      <c r="UH15" s="83"/>
      <c r="UI15" s="83"/>
      <c r="UJ15" s="83"/>
      <c r="UK15" s="83"/>
      <c r="UL15" s="83"/>
      <c r="UM15" s="83"/>
      <c r="UN15" s="83"/>
      <c r="UO15" s="83"/>
      <c r="UP15" s="83"/>
      <c r="UQ15" s="83"/>
      <c r="UR15" s="83"/>
      <c r="US15" s="83"/>
      <c r="UT15" s="83"/>
      <c r="UU15" s="83"/>
      <c r="UV15" s="83"/>
      <c r="UW15" s="83"/>
      <c r="UX15" s="83"/>
      <c r="UY15" s="83"/>
      <c r="UZ15" s="83"/>
      <c r="VA15" s="83"/>
      <c r="VB15" s="83"/>
      <c r="VC15" s="83"/>
      <c r="VD15" s="83"/>
      <c r="VE15" s="83"/>
      <c r="VF15" s="83"/>
      <c r="VG15" s="83"/>
      <c r="VH15" s="83"/>
      <c r="VI15" s="83"/>
      <c r="VJ15" s="83"/>
      <c r="VK15" s="83"/>
      <c r="VL15" s="83"/>
      <c r="VM15" s="83"/>
      <c r="VN15" s="83"/>
      <c r="VO15" s="83"/>
      <c r="VP15" s="83"/>
      <c r="VQ15" s="83"/>
      <c r="VR15" s="83"/>
      <c r="VS15" s="83"/>
      <c r="VT15" s="83"/>
      <c r="VU15" s="83"/>
      <c r="VV15" s="83"/>
      <c r="VW15" s="83"/>
      <c r="VX15" s="83"/>
      <c r="VY15" s="83"/>
      <c r="VZ15" s="83"/>
      <c r="WA15" s="83"/>
      <c r="WB15" s="83"/>
      <c r="WC15" s="83"/>
      <c r="WD15" s="83"/>
      <c r="WE15" s="83"/>
      <c r="WF15" s="83"/>
      <c r="WG15" s="83"/>
      <c r="WH15" s="83"/>
      <c r="WI15" s="83"/>
      <c r="WJ15" s="83"/>
      <c r="WK15" s="83"/>
      <c r="WL15" s="83"/>
      <c r="WM15" s="83"/>
      <c r="WN15" s="83"/>
      <c r="WO15" s="83"/>
      <c r="WP15" s="83"/>
      <c r="WQ15" s="83"/>
      <c r="WR15" s="83"/>
      <c r="WS15" s="83"/>
      <c r="WT15" s="83"/>
      <c r="WU15" s="83"/>
      <c r="WV15" s="83"/>
      <c r="WW15" s="83"/>
      <c r="WX15" s="83"/>
      <c r="WY15" s="83"/>
      <c r="WZ15" s="83"/>
      <c r="XA15" s="83"/>
      <c r="XB15" s="83"/>
      <c r="XC15" s="83"/>
      <c r="XD15" s="83"/>
      <c r="XE15" s="83"/>
      <c r="XF15" s="83"/>
      <c r="XG15" s="83"/>
      <c r="XH15" s="83"/>
      <c r="XI15" s="83"/>
      <c r="XJ15" s="83"/>
      <c r="XK15" s="83"/>
      <c r="XL15" s="83"/>
      <c r="XM15" s="83"/>
      <c r="XN15" s="83"/>
      <c r="XO15" s="83"/>
      <c r="XP15" s="83"/>
      <c r="XQ15" s="83"/>
      <c r="XR15" s="83"/>
      <c r="XS15" s="83"/>
      <c r="XT15" s="83"/>
      <c r="XU15" s="83"/>
      <c r="XV15" s="83"/>
      <c r="XW15" s="83"/>
      <c r="XX15" s="83"/>
      <c r="XY15" s="83"/>
      <c r="XZ15" s="83"/>
      <c r="YA15" s="83"/>
      <c r="YB15" s="83"/>
      <c r="YC15" s="83"/>
      <c r="YD15" s="83"/>
      <c r="YE15" s="83"/>
      <c r="YF15" s="83"/>
      <c r="YG15" s="83"/>
      <c r="YH15" s="83"/>
      <c r="YI15" s="83"/>
      <c r="YJ15" s="83"/>
      <c r="YK15" s="83"/>
      <c r="YL15" s="83"/>
      <c r="YM15" s="83"/>
      <c r="YN15" s="83"/>
      <c r="YO15" s="83"/>
      <c r="YP15" s="83"/>
      <c r="YQ15" s="83"/>
      <c r="YR15" s="83"/>
      <c r="YS15" s="83"/>
      <c r="YT15" s="83"/>
      <c r="YU15" s="83"/>
      <c r="YV15" s="83"/>
      <c r="YW15" s="83"/>
      <c r="YX15" s="83"/>
      <c r="YY15" s="83"/>
      <c r="YZ15" s="83"/>
      <c r="ZA15" s="83"/>
      <c r="ZB15" s="83"/>
      <c r="ZC15" s="83"/>
      <c r="ZD15" s="83"/>
      <c r="ZE15" s="83"/>
      <c r="ZF15" s="83"/>
      <c r="ZG15" s="83"/>
      <c r="ZH15" s="83"/>
      <c r="ZI15" s="83"/>
      <c r="ZJ15" s="83"/>
      <c r="ZK15" s="83"/>
      <c r="ZL15" s="83"/>
      <c r="ZM15" s="83"/>
      <c r="ZN15" s="83"/>
      <c r="ZO15" s="83"/>
      <c r="ZP15" s="83"/>
      <c r="ZQ15" s="83"/>
      <c r="ZR15" s="83"/>
      <c r="ZS15" s="83"/>
      <c r="ZT15" s="83"/>
      <c r="ZU15" s="83"/>
      <c r="ZV15" s="83"/>
      <c r="ZW15" s="83"/>
      <c r="ZX15" s="83"/>
      <c r="ZY15" s="83"/>
      <c r="ZZ15" s="83"/>
      <c r="AAA15" s="83"/>
      <c r="AAB15" s="83"/>
      <c r="AAC15" s="83"/>
      <c r="AAD15" s="83"/>
      <c r="AAE15" s="83"/>
      <c r="AAF15" s="83"/>
      <c r="AAG15" s="83"/>
      <c r="AAH15" s="83"/>
      <c r="AAI15" s="83"/>
      <c r="AAJ15" s="83"/>
      <c r="AAK15" s="83"/>
      <c r="AAL15" s="83"/>
      <c r="AAM15" s="83"/>
      <c r="AAN15" s="83"/>
      <c r="AAO15" s="83"/>
      <c r="AAP15" s="83"/>
      <c r="AAQ15" s="83"/>
      <c r="AAR15" s="83"/>
      <c r="AAS15" s="83"/>
      <c r="AAT15" s="83"/>
      <c r="AAU15" s="83"/>
      <c r="AAV15" s="83"/>
      <c r="AAW15" s="83"/>
      <c r="AAX15" s="83"/>
      <c r="AAY15" s="83"/>
      <c r="AAZ15" s="83"/>
      <c r="ABA15" s="83"/>
      <c r="ABB15" s="83"/>
      <c r="ABC15" s="83"/>
      <c r="ABD15" s="83"/>
      <c r="ABE15" s="83"/>
      <c r="ABF15" s="83"/>
      <c r="ABG15" s="83"/>
      <c r="ABH15" s="83"/>
      <c r="ABI15" s="83"/>
      <c r="ABJ15" s="83"/>
      <c r="ABK15" s="83"/>
      <c r="ABL15" s="83"/>
      <c r="ABM15" s="83"/>
      <c r="ABN15" s="83"/>
      <c r="ABO15" s="83"/>
      <c r="ABP15" s="83"/>
      <c r="ABQ15" s="83"/>
      <c r="ABR15" s="83"/>
      <c r="ABS15" s="83"/>
      <c r="ABT15" s="83"/>
      <c r="ABU15" s="83"/>
      <c r="ABV15" s="83"/>
      <c r="ABW15" s="83"/>
      <c r="ABX15" s="83"/>
      <c r="ABY15" s="83"/>
      <c r="ABZ15" s="83"/>
      <c r="ACA15" s="83"/>
      <c r="ACB15" s="83"/>
      <c r="ACC15" s="83"/>
      <c r="ACD15" s="83"/>
      <c r="ACE15" s="83"/>
      <c r="ACF15" s="83"/>
      <c r="ACG15" s="83"/>
      <c r="ACH15" s="83"/>
      <c r="ACI15" s="83"/>
      <c r="ACJ15" s="83"/>
      <c r="ACK15" s="83"/>
      <c r="ACL15" s="83"/>
      <c r="ACM15" s="83"/>
      <c r="ACN15" s="83"/>
      <c r="ACO15" s="83"/>
      <c r="ACP15" s="83"/>
      <c r="ACQ15" s="83"/>
      <c r="ACR15" s="83"/>
      <c r="ACS15" s="83"/>
      <c r="ACT15" s="83"/>
      <c r="ACU15" s="83"/>
      <c r="ACV15" s="83"/>
      <c r="ACW15" s="83"/>
      <c r="ACX15" s="83"/>
      <c r="ACY15" s="83"/>
      <c r="ACZ15" s="83"/>
      <c r="ADA15" s="83"/>
      <c r="ADB15" s="83"/>
      <c r="ADC15" s="83"/>
      <c r="ADD15" s="83"/>
      <c r="ADE15" s="83"/>
      <c r="ADF15" s="83"/>
      <c r="ADG15" s="83"/>
      <c r="ADH15" s="83"/>
      <c r="ADI15" s="83"/>
      <c r="ADJ15" s="83"/>
      <c r="ADK15" s="83"/>
      <c r="ADL15" s="83"/>
      <c r="ADM15" s="83"/>
      <c r="ADN15" s="83"/>
      <c r="ADO15" s="83"/>
      <c r="ADP15" s="83"/>
      <c r="ADQ15" s="83"/>
      <c r="ADR15" s="83"/>
      <c r="ADS15" s="83"/>
      <c r="ADT15" s="83"/>
      <c r="ADU15" s="83"/>
      <c r="ADV15" s="83"/>
      <c r="ADW15" s="83"/>
      <c r="ADX15" s="83"/>
      <c r="ADY15" s="83"/>
      <c r="ADZ15" s="83"/>
      <c r="AEA15" s="83"/>
      <c r="AEB15" s="83"/>
      <c r="AEC15" s="83"/>
      <c r="AED15" s="83"/>
      <c r="AEE15" s="83"/>
      <c r="AEF15" s="83"/>
      <c r="AEG15" s="83"/>
      <c r="AEH15" s="83"/>
      <c r="AEI15" s="83"/>
      <c r="AEJ15" s="83"/>
      <c r="AEK15" s="83"/>
      <c r="AEL15" s="83"/>
      <c r="AEM15" s="83"/>
      <c r="AEN15" s="83"/>
      <c r="AEO15" s="83"/>
      <c r="AEP15" s="83"/>
      <c r="AEQ15" s="83"/>
      <c r="AER15" s="83"/>
      <c r="AES15" s="83"/>
      <c r="AET15" s="83"/>
      <c r="AEU15" s="83"/>
      <c r="AEV15" s="83"/>
      <c r="AEW15" s="83"/>
      <c r="AEX15" s="83"/>
      <c r="AEY15" s="83"/>
      <c r="AEZ15" s="83"/>
      <c r="AFA15" s="83"/>
      <c r="AFB15" s="83"/>
      <c r="AFC15" s="83"/>
      <c r="AFD15" s="83"/>
      <c r="AFE15" s="83"/>
      <c r="AFF15" s="83"/>
      <c r="AFG15" s="83"/>
      <c r="AFH15" s="83"/>
      <c r="AFI15" s="83"/>
      <c r="AFJ15" s="83"/>
      <c r="AFK15" s="83"/>
      <c r="AFL15" s="83"/>
      <c r="AFM15" s="83"/>
      <c r="AFN15" s="83"/>
      <c r="AFO15" s="83"/>
      <c r="AFP15" s="83"/>
      <c r="AFQ15" s="83"/>
      <c r="AFR15" s="83"/>
      <c r="AFS15" s="83"/>
      <c r="AFT15" s="83"/>
      <c r="AFU15" s="83"/>
      <c r="AFV15" s="83"/>
      <c r="AFW15" s="83"/>
      <c r="AFX15" s="83"/>
      <c r="AFY15" s="83"/>
      <c r="AFZ15" s="83"/>
      <c r="AGA15" s="83"/>
      <c r="AGB15" s="83"/>
      <c r="AGC15" s="83"/>
      <c r="AGD15" s="83"/>
      <c r="AGE15" s="83"/>
      <c r="AGF15" s="83"/>
      <c r="AGG15" s="83"/>
      <c r="AGH15" s="83"/>
      <c r="AGI15" s="83"/>
      <c r="AGJ15" s="83"/>
      <c r="AGK15" s="83"/>
      <c r="AGL15" s="83"/>
      <c r="AGM15" s="83"/>
      <c r="AGN15" s="83"/>
      <c r="AGO15" s="83"/>
      <c r="AGP15" s="83"/>
      <c r="AGQ15" s="83"/>
      <c r="AGR15" s="83"/>
      <c r="AGS15" s="83"/>
      <c r="AGT15" s="83"/>
      <c r="AGU15" s="83"/>
      <c r="AGV15" s="83"/>
      <c r="AGW15" s="83"/>
      <c r="AGX15" s="83"/>
      <c r="AGY15" s="83"/>
      <c r="AGZ15" s="83"/>
      <c r="AHA15" s="83"/>
      <c r="AHB15" s="83"/>
      <c r="AHC15" s="83"/>
      <c r="AHD15" s="83"/>
      <c r="AHE15" s="83"/>
      <c r="AHF15" s="83"/>
      <c r="AHG15" s="83"/>
      <c r="AHH15" s="83"/>
      <c r="AHI15" s="83"/>
      <c r="AHJ15" s="83"/>
      <c r="AHK15" s="83"/>
      <c r="AHL15" s="83"/>
      <c r="AHM15" s="83"/>
      <c r="AHN15" s="83"/>
      <c r="AHO15" s="83"/>
      <c r="AHP15" s="83"/>
      <c r="AHQ15" s="83"/>
      <c r="AHR15" s="83"/>
      <c r="AHS15" s="83"/>
      <c r="AHT15" s="83"/>
      <c r="AHU15" s="83"/>
      <c r="AHV15" s="83"/>
      <c r="AHW15" s="83"/>
      <c r="AHX15" s="83"/>
      <c r="AHY15" s="83"/>
      <c r="AHZ15" s="83"/>
      <c r="AIA15" s="83"/>
      <c r="AIB15" s="83"/>
      <c r="AIC15" s="83"/>
      <c r="AID15" s="83"/>
      <c r="AIE15" s="83"/>
      <c r="AIF15" s="83"/>
      <c r="AIG15" s="83"/>
      <c r="AIH15" s="83"/>
      <c r="AII15" s="83"/>
      <c r="AIJ15" s="83"/>
      <c r="AIK15" s="83"/>
      <c r="AIL15" s="83"/>
      <c r="AIM15" s="83"/>
      <c r="AIN15" s="83"/>
      <c r="AIO15" s="83"/>
      <c r="AIP15" s="83"/>
      <c r="AIQ15" s="83"/>
      <c r="AIR15" s="83"/>
      <c r="AIS15" s="83"/>
      <c r="AIT15" s="83"/>
      <c r="AIU15" s="83"/>
      <c r="AIV15" s="83"/>
      <c r="AIW15" s="83"/>
      <c r="AIX15" s="83"/>
      <c r="AIY15" s="83"/>
      <c r="AIZ15" s="83"/>
      <c r="AJA15" s="83"/>
      <c r="AJB15" s="83"/>
      <c r="AJC15" s="83"/>
      <c r="AJD15" s="83"/>
      <c r="AJE15" s="83"/>
      <c r="AJF15" s="83"/>
      <c r="AJG15" s="83"/>
      <c r="AJH15" s="83"/>
      <c r="AJI15" s="83"/>
      <c r="AJJ15" s="83"/>
      <c r="AJK15" s="83"/>
      <c r="AJL15" s="83"/>
      <c r="AJM15" s="83"/>
      <c r="AJN15" s="83"/>
      <c r="AJO15" s="83"/>
      <c r="AJP15" s="83"/>
      <c r="AJQ15" s="83"/>
      <c r="AJR15" s="83"/>
      <c r="AJS15" s="83"/>
      <c r="AJT15" s="83"/>
      <c r="AJU15" s="83"/>
      <c r="AJV15" s="83"/>
      <c r="AJW15" s="83"/>
      <c r="AJX15" s="83"/>
      <c r="AJY15" s="83"/>
      <c r="AJZ15" s="83"/>
      <c r="AKA15" s="83"/>
      <c r="AKB15" s="83"/>
      <c r="AKC15" s="83"/>
      <c r="AKD15" s="83"/>
      <c r="AKE15" s="83"/>
      <c r="AKF15" s="83"/>
      <c r="AKG15" s="83"/>
      <c r="AKH15" s="83"/>
      <c r="AKI15" s="83"/>
      <c r="AKJ15" s="83"/>
      <c r="AKK15" s="83"/>
      <c r="AKL15" s="83"/>
      <c r="AKM15" s="83"/>
      <c r="AKN15" s="83"/>
      <c r="AKO15" s="83"/>
      <c r="AKP15" s="83"/>
      <c r="AKQ15" s="83"/>
      <c r="AKR15" s="83"/>
      <c r="AKS15" s="83"/>
      <c r="AKT15" s="83"/>
      <c r="AKU15" s="83"/>
      <c r="AKV15" s="83"/>
      <c r="AKW15" s="83"/>
      <c r="AKX15" s="83"/>
      <c r="AKY15" s="83"/>
      <c r="AKZ15" s="83"/>
      <c r="ALA15" s="83"/>
      <c r="ALB15" s="83"/>
      <c r="ALC15" s="83"/>
      <c r="ALD15" s="83"/>
      <c r="ALE15" s="83"/>
      <c r="ALF15" s="83"/>
      <c r="ALG15" s="83"/>
      <c r="ALH15" s="83"/>
      <c r="ALI15" s="83"/>
      <c r="ALJ15" s="83"/>
      <c r="ALK15" s="83"/>
      <c r="ALL15" s="83"/>
      <c r="ALM15" s="83"/>
      <c r="ALN15" s="83"/>
      <c r="ALO15" s="83"/>
      <c r="ALP15" s="83"/>
      <c r="ALQ15" s="83"/>
      <c r="ALR15" s="83"/>
      <c r="ALS15" s="83"/>
      <c r="ALT15" s="83"/>
      <c r="ALU15" s="83"/>
      <c r="ALV15" s="83"/>
      <c r="ALW15" s="83"/>
      <c r="ALX15" s="83"/>
      <c r="ALY15" s="83"/>
      <c r="ALZ15" s="83"/>
      <c r="AMA15" s="83"/>
      <c r="AMB15" s="83"/>
      <c r="AMC15" s="83"/>
      <c r="AMD15" s="83"/>
      <c r="AME15" s="83"/>
      <c r="AMF15" s="83"/>
      <c r="AMG15" s="83"/>
      <c r="AMH15" s="83"/>
      <c r="AMI15" s="83"/>
      <c r="AMJ15" s="83"/>
      <c r="AMK15" s="83"/>
      <c r="AML15" s="83"/>
      <c r="AMM15" s="83"/>
      <c r="AMN15" s="83"/>
      <c r="AMO15" s="83"/>
      <c r="AMP15" s="83"/>
      <c r="AMQ15" s="83"/>
      <c r="AMR15" s="83"/>
      <c r="AMS15" s="83"/>
      <c r="AMT15" s="83"/>
      <c r="AMU15" s="83"/>
      <c r="AMV15" s="83"/>
      <c r="AMW15" s="83"/>
      <c r="AMX15" s="83"/>
      <c r="AMY15" s="83"/>
      <c r="AMZ15" s="83"/>
      <c r="ANA15" s="83"/>
      <c r="ANB15" s="83"/>
      <c r="ANC15" s="83"/>
      <c r="AND15" s="83"/>
      <c r="ANE15" s="83"/>
      <c r="ANF15" s="83"/>
      <c r="ANG15" s="83"/>
      <c r="ANH15" s="83"/>
      <c r="ANI15" s="83"/>
      <c r="ANJ15" s="83"/>
      <c r="ANK15" s="83"/>
      <c r="ANL15" s="83"/>
      <c r="ANM15" s="83"/>
      <c r="ANN15" s="83"/>
      <c r="ANO15" s="83"/>
      <c r="ANP15" s="83"/>
      <c r="ANQ15" s="83"/>
      <c r="ANR15" s="83"/>
      <c r="ANS15" s="83"/>
      <c r="ANT15" s="83"/>
      <c r="ANU15" s="83"/>
      <c r="ANV15" s="83"/>
      <c r="ANW15" s="83"/>
      <c r="ANX15" s="83"/>
      <c r="ANY15" s="83"/>
      <c r="ANZ15" s="83"/>
      <c r="AOA15" s="83"/>
      <c r="AOB15" s="83"/>
      <c r="AOC15" s="83"/>
      <c r="AOD15" s="83"/>
      <c r="AOE15" s="83"/>
      <c r="AOF15" s="83"/>
      <c r="AOG15" s="83"/>
      <c r="AOH15" s="83"/>
      <c r="AOI15" s="83"/>
      <c r="AOJ15" s="83"/>
      <c r="AOK15" s="83"/>
      <c r="AOL15" s="83"/>
      <c r="AOM15" s="83"/>
      <c r="AON15" s="83"/>
      <c r="AOO15" s="83"/>
      <c r="AOP15" s="83"/>
      <c r="AOQ15" s="83"/>
      <c r="AOR15" s="83"/>
      <c r="AOS15" s="83"/>
      <c r="AOT15" s="83"/>
      <c r="AOU15" s="83"/>
      <c r="AOV15" s="83"/>
      <c r="AOW15" s="83"/>
      <c r="AOX15" s="83"/>
      <c r="AOY15" s="83"/>
      <c r="AOZ15" s="83"/>
      <c r="APA15" s="83"/>
      <c r="APB15" s="83"/>
      <c r="APC15" s="83"/>
      <c r="APD15" s="83"/>
      <c r="APE15" s="83"/>
      <c r="APF15" s="83"/>
      <c r="APG15" s="83"/>
      <c r="APH15" s="83"/>
      <c r="API15" s="83"/>
      <c r="APJ15" s="83"/>
      <c r="APK15" s="83"/>
      <c r="APL15" s="83"/>
      <c r="APM15" s="83"/>
      <c r="APN15" s="83"/>
      <c r="APO15" s="83"/>
      <c r="APP15" s="83"/>
      <c r="APQ15" s="83"/>
      <c r="APR15" s="83"/>
      <c r="APS15" s="83"/>
      <c r="APT15" s="83"/>
      <c r="APU15" s="83"/>
      <c r="APV15" s="83"/>
      <c r="APW15" s="83"/>
      <c r="APX15" s="83"/>
      <c r="APY15" s="83"/>
      <c r="APZ15" s="83"/>
      <c r="AQA15" s="83"/>
      <c r="AQB15" s="83"/>
      <c r="AQC15" s="83"/>
      <c r="AQD15" s="83"/>
      <c r="AQE15" s="83"/>
      <c r="AQF15" s="83"/>
      <c r="AQG15" s="83"/>
      <c r="AQH15" s="83"/>
      <c r="AQI15" s="83"/>
      <c r="AQJ15" s="83"/>
      <c r="AQK15" s="83"/>
      <c r="AQL15" s="83"/>
      <c r="AQM15" s="83"/>
      <c r="AQN15" s="83"/>
      <c r="AQO15" s="83"/>
      <c r="AQP15" s="83"/>
      <c r="AQQ15" s="83"/>
      <c r="AQR15" s="83"/>
      <c r="AQS15" s="83"/>
      <c r="AQT15" s="83"/>
      <c r="AQU15" s="83"/>
      <c r="AQV15" s="83"/>
      <c r="AQW15" s="83"/>
      <c r="AQX15" s="83"/>
      <c r="AQY15" s="83"/>
      <c r="AQZ15" s="83"/>
      <c r="ARA15" s="83"/>
      <c r="ARB15" s="83"/>
      <c r="ARC15" s="83"/>
      <c r="ARD15" s="83"/>
      <c r="ARE15" s="83"/>
      <c r="ARF15" s="83"/>
      <c r="ARG15" s="83"/>
      <c r="ARH15" s="83"/>
      <c r="ARI15" s="83"/>
      <c r="ARJ15" s="83"/>
      <c r="ARK15" s="83"/>
      <c r="ARL15" s="83"/>
      <c r="ARM15" s="83"/>
      <c r="ARN15" s="83"/>
      <c r="ARO15" s="83"/>
      <c r="ARP15" s="83"/>
      <c r="ARQ15" s="83"/>
      <c r="ARR15" s="83"/>
      <c r="ARS15" s="83"/>
      <c r="ART15" s="83"/>
      <c r="ARU15" s="83"/>
      <c r="ARV15" s="83"/>
      <c r="ARW15" s="83"/>
      <c r="ARX15" s="83"/>
      <c r="ARY15" s="83"/>
      <c r="ARZ15" s="83"/>
      <c r="ASA15" s="83"/>
      <c r="ASB15" s="83"/>
      <c r="ASC15" s="83"/>
      <c r="ASD15" s="83"/>
      <c r="ASE15" s="83"/>
      <c r="ASF15" s="83"/>
      <c r="ASG15" s="83"/>
      <c r="ASH15" s="83"/>
      <c r="ASI15" s="83"/>
      <c r="ASJ15" s="83"/>
      <c r="ASK15" s="83"/>
      <c r="ASL15" s="83"/>
      <c r="ASM15" s="83"/>
      <c r="ASN15" s="83"/>
      <c r="ASO15" s="83"/>
      <c r="ASP15" s="83"/>
      <c r="ASQ15" s="83"/>
      <c r="ASR15" s="83"/>
      <c r="ASS15" s="83"/>
      <c r="AST15" s="83"/>
      <c r="ASU15" s="83"/>
      <c r="ASV15" s="83"/>
      <c r="ASW15" s="83"/>
      <c r="ASX15" s="83"/>
      <c r="ASY15" s="83"/>
      <c r="ASZ15" s="83"/>
      <c r="ATA15" s="83"/>
      <c r="ATB15" s="83"/>
      <c r="ATC15" s="83"/>
      <c r="ATD15" s="83"/>
      <c r="ATE15" s="83"/>
      <c r="ATF15" s="83"/>
      <c r="ATG15" s="83"/>
      <c r="ATH15" s="83"/>
      <c r="ATI15" s="83"/>
      <c r="ATJ15" s="83"/>
      <c r="ATK15" s="83"/>
      <c r="ATL15" s="83"/>
      <c r="ATM15" s="83"/>
      <c r="ATN15" s="83"/>
      <c r="ATO15" s="83"/>
      <c r="ATP15" s="83"/>
      <c r="ATQ15" s="83"/>
      <c r="ATR15" s="83"/>
      <c r="ATS15" s="83"/>
      <c r="ATT15" s="83"/>
      <c r="ATU15" s="83"/>
      <c r="ATV15" s="83"/>
      <c r="ATW15" s="83"/>
      <c r="ATX15" s="83"/>
      <c r="ATY15" s="83"/>
      <c r="ATZ15" s="83"/>
      <c r="AUA15" s="83"/>
      <c r="AUB15" s="83"/>
      <c r="AUC15" s="83"/>
      <c r="AUD15" s="83"/>
      <c r="AUE15" s="83"/>
      <c r="AUF15" s="83"/>
      <c r="AUG15" s="83"/>
      <c r="AUH15" s="83"/>
      <c r="AUI15" s="83"/>
      <c r="AUJ15" s="83"/>
      <c r="AUK15" s="83"/>
      <c r="AUL15" s="83"/>
      <c r="AUM15" s="83"/>
      <c r="AUN15" s="83"/>
      <c r="AUO15" s="83"/>
      <c r="AUP15" s="83"/>
      <c r="AUQ15" s="83"/>
      <c r="AUR15" s="83"/>
      <c r="AUS15" s="83"/>
      <c r="AUT15" s="83"/>
      <c r="AUU15" s="83"/>
      <c r="AUV15" s="83"/>
      <c r="AUW15" s="83"/>
      <c r="AUX15" s="83"/>
      <c r="AUY15" s="83"/>
      <c r="AUZ15" s="83"/>
      <c r="AVA15" s="83"/>
      <c r="AVB15" s="83"/>
      <c r="AVC15" s="83"/>
      <c r="AVD15" s="83"/>
      <c r="AVE15" s="83"/>
      <c r="AVF15" s="83"/>
      <c r="AVG15" s="83"/>
      <c r="AVH15" s="83"/>
      <c r="AVI15" s="83"/>
      <c r="AVJ15" s="83"/>
      <c r="AVK15" s="83"/>
      <c r="AVL15" s="83"/>
      <c r="AVM15" s="83"/>
      <c r="AVN15" s="83"/>
      <c r="AVO15" s="83"/>
      <c r="AVP15" s="83"/>
      <c r="AVQ15" s="83"/>
      <c r="AVR15" s="83"/>
      <c r="AVS15" s="83"/>
      <c r="AVT15" s="83"/>
      <c r="AVU15" s="83"/>
      <c r="AVV15" s="83"/>
      <c r="AVW15" s="83"/>
      <c r="AVX15" s="83"/>
      <c r="AVY15" s="83"/>
      <c r="AVZ15" s="83"/>
      <c r="AWA15" s="83"/>
      <c r="AWB15" s="83"/>
      <c r="AWC15" s="83"/>
      <c r="AWD15" s="83"/>
      <c r="AWE15" s="83"/>
      <c r="AWF15" s="83"/>
      <c r="AWG15" s="83"/>
      <c r="AWH15" s="83"/>
      <c r="AWI15" s="83"/>
      <c r="AWJ15" s="83"/>
      <c r="AWK15" s="83"/>
      <c r="AWL15" s="83"/>
      <c r="AWM15" s="83"/>
      <c r="AWN15" s="83"/>
      <c r="AWO15" s="83"/>
      <c r="AWP15" s="83"/>
      <c r="AWQ15" s="83"/>
      <c r="AWR15" s="83"/>
      <c r="AWS15" s="83"/>
      <c r="AWT15" s="83"/>
      <c r="AWU15" s="83"/>
      <c r="AWV15" s="83"/>
      <c r="AWW15" s="83"/>
      <c r="AWX15" s="83"/>
      <c r="AWY15" s="83"/>
      <c r="AWZ15" s="83"/>
      <c r="AXA15" s="83"/>
      <c r="AXB15" s="83"/>
      <c r="AXC15" s="83"/>
      <c r="AXD15" s="83"/>
      <c r="AXE15" s="83"/>
      <c r="AXF15" s="83"/>
      <c r="AXG15" s="83"/>
      <c r="AXH15" s="83"/>
      <c r="AXI15" s="83"/>
      <c r="AXJ15" s="83"/>
      <c r="AXK15" s="83"/>
      <c r="AXL15" s="83"/>
      <c r="AXM15" s="83"/>
      <c r="AXN15" s="83"/>
      <c r="AXO15" s="83"/>
      <c r="AXP15" s="83"/>
      <c r="AXQ15" s="83"/>
      <c r="AXR15" s="83"/>
      <c r="AXS15" s="83"/>
      <c r="AXT15" s="83"/>
      <c r="AXU15" s="83"/>
      <c r="AXV15" s="83"/>
      <c r="AXW15" s="83"/>
      <c r="AXX15" s="83"/>
      <c r="AXY15" s="83"/>
      <c r="AXZ15" s="83"/>
      <c r="AYA15" s="83"/>
      <c r="AYB15" s="83"/>
      <c r="AYC15" s="83"/>
      <c r="AYD15" s="83"/>
      <c r="AYE15" s="83"/>
      <c r="AYF15" s="83"/>
      <c r="AYG15" s="83"/>
      <c r="AYH15" s="83"/>
      <c r="AYI15" s="83"/>
      <c r="AYJ15" s="83"/>
      <c r="AYK15" s="83"/>
      <c r="AYL15" s="83"/>
      <c r="AYM15" s="83"/>
      <c r="AYN15" s="83"/>
      <c r="AYO15" s="83"/>
      <c r="AYP15" s="83"/>
      <c r="AYQ15" s="83"/>
      <c r="AYR15" s="83"/>
      <c r="AYS15" s="83"/>
      <c r="AYT15" s="83"/>
      <c r="AYU15" s="83"/>
      <c r="AYV15" s="83"/>
      <c r="AYW15" s="83"/>
      <c r="AYX15" s="83"/>
      <c r="AYY15" s="83"/>
      <c r="AYZ15" s="83"/>
      <c r="AZA15" s="83"/>
      <c r="AZB15" s="83"/>
      <c r="AZC15" s="83"/>
      <c r="AZD15" s="83"/>
      <c r="AZE15" s="83"/>
      <c r="AZF15" s="83"/>
      <c r="AZG15" s="83"/>
      <c r="AZH15" s="83"/>
      <c r="AZI15" s="83"/>
      <c r="AZJ15" s="83"/>
      <c r="AZK15" s="83"/>
      <c r="AZL15" s="83"/>
      <c r="AZM15" s="83"/>
      <c r="AZN15" s="83"/>
      <c r="AZO15" s="83"/>
      <c r="AZP15" s="83"/>
      <c r="AZQ15" s="83"/>
      <c r="AZR15" s="83"/>
      <c r="AZS15" s="83"/>
      <c r="AZT15" s="83"/>
      <c r="AZU15" s="83"/>
      <c r="AZV15" s="83"/>
      <c r="AZW15" s="83"/>
      <c r="AZX15" s="83"/>
      <c r="AZY15" s="83"/>
      <c r="AZZ15" s="83"/>
      <c r="BAA15" s="83"/>
      <c r="BAB15" s="83"/>
      <c r="BAC15" s="83"/>
      <c r="BAD15" s="83"/>
      <c r="BAE15" s="83"/>
      <c r="BAF15" s="83"/>
      <c r="BAG15" s="83"/>
      <c r="BAH15" s="83"/>
      <c r="BAI15" s="83"/>
      <c r="BAJ15" s="83"/>
      <c r="BAK15" s="83"/>
      <c r="BAL15" s="83"/>
      <c r="BAM15" s="83"/>
      <c r="BAN15" s="83"/>
      <c r="BAO15" s="83"/>
      <c r="BAP15" s="83"/>
      <c r="BAQ15" s="83"/>
      <c r="BAR15" s="83"/>
      <c r="BAS15" s="83"/>
      <c r="BAT15" s="83"/>
      <c r="BAU15" s="83"/>
      <c r="BAV15" s="83"/>
      <c r="BAW15" s="83"/>
      <c r="BAX15" s="83"/>
      <c r="BAY15" s="83"/>
      <c r="BAZ15" s="83"/>
      <c r="BBA15" s="83"/>
      <c r="BBB15" s="83"/>
      <c r="BBC15" s="83"/>
      <c r="BBD15" s="83"/>
      <c r="BBE15" s="83"/>
      <c r="BBF15" s="83"/>
      <c r="BBG15" s="83"/>
      <c r="BBH15" s="83"/>
      <c r="BBI15" s="83"/>
      <c r="BBJ15" s="83"/>
      <c r="BBK15" s="83"/>
      <c r="BBL15" s="83"/>
      <c r="BBM15" s="83"/>
      <c r="BBN15" s="83"/>
      <c r="BBO15" s="83"/>
      <c r="BBP15" s="83"/>
      <c r="BBQ15" s="83"/>
      <c r="BBR15" s="83"/>
      <c r="BBS15" s="83"/>
      <c r="BBT15" s="83"/>
      <c r="BBU15" s="83"/>
      <c r="BBV15" s="83"/>
      <c r="BBW15" s="83"/>
      <c r="BBX15" s="83"/>
      <c r="BBY15" s="83"/>
      <c r="BBZ15" s="83"/>
      <c r="BCA15" s="83"/>
      <c r="BCB15" s="83"/>
      <c r="BCC15" s="83"/>
      <c r="BCD15" s="83"/>
      <c r="BCE15" s="83"/>
      <c r="BCF15" s="83"/>
      <c r="BCG15" s="83"/>
      <c r="BCH15" s="83"/>
      <c r="BCI15" s="83"/>
      <c r="BCJ15" s="83"/>
      <c r="BCK15" s="83"/>
      <c r="BCL15" s="83"/>
      <c r="BCM15" s="83"/>
      <c r="BCN15" s="83"/>
      <c r="BCO15" s="83"/>
      <c r="BCP15" s="83"/>
      <c r="BCQ15" s="83"/>
      <c r="BCR15" s="83"/>
      <c r="BCS15" s="83"/>
      <c r="BCT15" s="83"/>
      <c r="BCU15" s="83"/>
      <c r="BCV15" s="83"/>
      <c r="BCW15" s="83"/>
      <c r="BCX15" s="83"/>
      <c r="BCY15" s="83"/>
      <c r="BCZ15" s="83"/>
      <c r="BDA15" s="83"/>
      <c r="BDB15" s="83"/>
      <c r="BDC15" s="83"/>
      <c r="BDD15" s="83"/>
      <c r="BDE15" s="83"/>
      <c r="BDF15" s="83"/>
      <c r="BDG15" s="83"/>
      <c r="BDH15" s="83"/>
      <c r="BDI15" s="83"/>
      <c r="BDJ15" s="83"/>
      <c r="BDK15" s="83"/>
      <c r="BDL15" s="83"/>
      <c r="BDM15" s="83"/>
      <c r="BDN15" s="83"/>
      <c r="BDO15" s="83"/>
      <c r="BDP15" s="83"/>
      <c r="BDQ15" s="83"/>
      <c r="BDR15" s="83"/>
      <c r="BDS15" s="83"/>
      <c r="BDT15" s="83"/>
      <c r="BDU15" s="83"/>
      <c r="BDV15" s="83"/>
      <c r="BDW15" s="83"/>
      <c r="BDX15" s="83"/>
      <c r="BDY15" s="83"/>
      <c r="BDZ15" s="83"/>
      <c r="BEA15" s="83"/>
      <c r="BEB15" s="83"/>
      <c r="BEC15" s="83"/>
      <c r="BED15" s="83"/>
      <c r="BEE15" s="83"/>
      <c r="BEF15" s="83"/>
      <c r="BEG15" s="83"/>
      <c r="BEH15" s="83"/>
      <c r="BEI15" s="83"/>
      <c r="BEJ15" s="83"/>
      <c r="BEK15" s="83"/>
      <c r="BEL15" s="83"/>
      <c r="BEM15" s="83"/>
      <c r="BEN15" s="83"/>
      <c r="BEO15" s="83"/>
      <c r="BEP15" s="83"/>
      <c r="BEQ15" s="83"/>
      <c r="BER15" s="83"/>
      <c r="BES15" s="83"/>
      <c r="BET15" s="83"/>
      <c r="BEU15" s="83"/>
      <c r="BEV15" s="83"/>
      <c r="BEW15" s="83"/>
      <c r="BEX15" s="83"/>
      <c r="BEY15" s="83"/>
      <c r="BEZ15" s="83"/>
      <c r="BFA15" s="83"/>
      <c r="BFB15" s="83"/>
      <c r="BFC15" s="83"/>
      <c r="BFD15" s="83"/>
      <c r="BFE15" s="83"/>
      <c r="BFF15" s="83"/>
      <c r="BFG15" s="83"/>
      <c r="BFH15" s="83"/>
      <c r="BFI15" s="83"/>
      <c r="BFJ15" s="83"/>
      <c r="BFK15" s="83"/>
      <c r="BFL15" s="83"/>
      <c r="BFM15" s="83"/>
      <c r="BFN15" s="83"/>
      <c r="BFO15" s="83"/>
      <c r="BFP15" s="83"/>
      <c r="BFQ15" s="83"/>
      <c r="BFR15" s="83"/>
      <c r="BFS15" s="83"/>
      <c r="BFT15" s="83"/>
      <c r="BFU15" s="83"/>
      <c r="BFV15" s="83"/>
      <c r="BFW15" s="83"/>
      <c r="BFX15" s="83"/>
      <c r="BFY15" s="83"/>
      <c r="BFZ15" s="83"/>
      <c r="BGA15" s="83"/>
      <c r="BGB15" s="83"/>
      <c r="BGC15" s="83"/>
      <c r="BGD15" s="83"/>
      <c r="BGE15" s="83"/>
      <c r="BGF15" s="83"/>
      <c r="BGG15" s="83"/>
      <c r="BGH15" s="83"/>
      <c r="BGI15" s="83"/>
      <c r="BGJ15" s="83"/>
      <c r="BGK15" s="83"/>
      <c r="BGL15" s="83"/>
      <c r="BGM15" s="83"/>
      <c r="BGN15" s="83"/>
      <c r="BGO15" s="83"/>
      <c r="BGP15" s="83"/>
      <c r="BGQ15" s="83"/>
      <c r="BGR15" s="83"/>
      <c r="BGS15" s="83"/>
      <c r="BGT15" s="83"/>
      <c r="BGU15" s="83"/>
      <c r="BGV15" s="83"/>
      <c r="BGW15" s="83"/>
      <c r="BGX15" s="83"/>
      <c r="BGY15" s="83"/>
      <c r="BGZ15" s="83"/>
      <c r="BHA15" s="83"/>
      <c r="BHB15" s="83"/>
      <c r="BHC15" s="83"/>
      <c r="BHD15" s="83"/>
      <c r="BHE15" s="83"/>
      <c r="BHF15" s="83"/>
      <c r="BHG15" s="83"/>
      <c r="BHH15" s="83"/>
      <c r="BHI15" s="83"/>
      <c r="BHJ15" s="83"/>
      <c r="BHK15" s="83"/>
      <c r="BHL15" s="83"/>
      <c r="BHM15" s="83"/>
      <c r="BHN15" s="83"/>
      <c r="BHO15" s="83"/>
      <c r="BHP15" s="83"/>
      <c r="BHQ15" s="83"/>
      <c r="BHR15" s="83"/>
      <c r="BHS15" s="83"/>
      <c r="BHT15" s="83"/>
      <c r="BHU15" s="83"/>
      <c r="BHV15" s="83"/>
      <c r="BHW15" s="83"/>
      <c r="BHX15" s="83"/>
      <c r="BHY15" s="83"/>
      <c r="BHZ15" s="83"/>
      <c r="BIA15" s="83"/>
      <c r="BIB15" s="83"/>
      <c r="BIC15" s="83"/>
      <c r="BID15" s="83"/>
      <c r="BIE15" s="83"/>
      <c r="BIF15" s="83"/>
      <c r="BIG15" s="83"/>
      <c r="BIH15" s="83"/>
      <c r="BII15" s="83"/>
      <c r="BIJ15" s="83"/>
      <c r="BIK15" s="83"/>
      <c r="BIL15" s="83"/>
      <c r="BIM15" s="83"/>
      <c r="BIN15" s="83"/>
      <c r="BIO15" s="83"/>
      <c r="BIP15" s="83"/>
      <c r="BIQ15" s="83"/>
      <c r="BIR15" s="83"/>
      <c r="BIS15" s="83"/>
      <c r="BIT15" s="83"/>
      <c r="BIU15" s="83"/>
      <c r="BIV15" s="83"/>
      <c r="BIW15" s="83"/>
      <c r="BIX15" s="83"/>
      <c r="BIY15" s="83"/>
      <c r="BIZ15" s="83"/>
      <c r="BJA15" s="83"/>
      <c r="BJB15" s="83"/>
      <c r="BJC15" s="83"/>
      <c r="BJD15" s="83"/>
      <c r="BJE15" s="83"/>
      <c r="BJF15" s="83"/>
      <c r="BJG15" s="83"/>
      <c r="BJH15" s="83"/>
      <c r="BJI15" s="83"/>
      <c r="BJJ15" s="83"/>
      <c r="BJK15" s="83"/>
      <c r="BJL15" s="83"/>
      <c r="BJM15" s="83"/>
      <c r="BJN15" s="83"/>
      <c r="BJO15" s="83"/>
      <c r="BJP15" s="83"/>
      <c r="BJQ15" s="83"/>
      <c r="BJR15" s="83"/>
      <c r="BJS15" s="83"/>
      <c r="BJT15" s="83"/>
      <c r="BJU15" s="83"/>
      <c r="BJV15" s="83"/>
      <c r="BJW15" s="83"/>
      <c r="BJX15" s="83"/>
      <c r="BJY15" s="83"/>
      <c r="BJZ15" s="83"/>
      <c r="BKA15" s="83"/>
      <c r="BKB15" s="83"/>
      <c r="BKC15" s="83"/>
      <c r="BKD15" s="83"/>
      <c r="BKE15" s="83"/>
      <c r="BKF15" s="83"/>
      <c r="BKG15" s="83"/>
      <c r="BKH15" s="83"/>
      <c r="BKI15" s="83"/>
      <c r="BKJ15" s="83"/>
      <c r="BKK15" s="83"/>
      <c r="BKL15" s="83"/>
      <c r="BKM15" s="83"/>
      <c r="BKN15" s="83"/>
      <c r="BKO15" s="83"/>
      <c r="BKP15" s="83"/>
      <c r="BKQ15" s="83"/>
      <c r="BKR15" s="83"/>
      <c r="BKS15" s="83"/>
      <c r="BKT15" s="83"/>
      <c r="BKU15" s="83"/>
      <c r="BKV15" s="83"/>
      <c r="BKW15" s="83"/>
      <c r="BKX15" s="83"/>
      <c r="BKY15" s="83"/>
      <c r="BKZ15" s="83"/>
      <c r="BLA15" s="83"/>
      <c r="BLB15" s="83"/>
      <c r="BLC15" s="83"/>
      <c r="BLD15" s="83"/>
      <c r="BLE15" s="83"/>
      <c r="BLF15" s="83"/>
      <c r="BLG15" s="83"/>
      <c r="BLH15" s="83"/>
      <c r="BLI15" s="83"/>
      <c r="BLJ15" s="83"/>
      <c r="BLK15" s="83"/>
      <c r="BLL15" s="83"/>
      <c r="BLM15" s="83"/>
      <c r="BLN15" s="83"/>
      <c r="BLO15" s="83"/>
      <c r="BLP15" s="83"/>
      <c r="BLQ15" s="83"/>
      <c r="BLR15" s="83"/>
      <c r="BLS15" s="83"/>
      <c r="BLT15" s="83"/>
      <c r="BLU15" s="83"/>
      <c r="BLV15" s="83"/>
      <c r="BLW15" s="83"/>
      <c r="BLX15" s="83"/>
      <c r="BLY15" s="83"/>
      <c r="BLZ15" s="83"/>
      <c r="BMA15" s="83"/>
      <c r="BMB15" s="83"/>
      <c r="BMC15" s="83"/>
      <c r="BMD15" s="83"/>
      <c r="BME15" s="83"/>
      <c r="BMF15" s="83"/>
      <c r="BMG15" s="83"/>
      <c r="BMH15" s="83"/>
      <c r="BMI15" s="83"/>
      <c r="BMJ15" s="83"/>
      <c r="BMK15" s="83"/>
      <c r="BML15" s="83"/>
      <c r="BMM15" s="83"/>
      <c r="BMN15" s="83"/>
      <c r="BMO15" s="83"/>
      <c r="BMP15" s="83"/>
      <c r="BMQ15" s="83"/>
      <c r="BMR15" s="83"/>
      <c r="BMS15" s="83"/>
      <c r="BMT15" s="83"/>
      <c r="BMU15" s="83"/>
      <c r="BMV15" s="83"/>
      <c r="BMW15" s="83"/>
      <c r="BMX15" s="83"/>
      <c r="BMY15" s="83"/>
      <c r="BMZ15" s="83"/>
      <c r="BNA15" s="83"/>
      <c r="BNB15" s="83"/>
      <c r="BNC15" s="83"/>
      <c r="BND15" s="83"/>
      <c r="BNE15" s="83"/>
      <c r="BNF15" s="83"/>
      <c r="BNG15" s="83"/>
      <c r="BNH15" s="83"/>
      <c r="BNI15" s="83"/>
      <c r="BNJ15" s="83"/>
      <c r="BNK15" s="83"/>
      <c r="BNL15" s="83"/>
      <c r="BNM15" s="83"/>
      <c r="BNN15" s="83"/>
      <c r="BNO15" s="83"/>
      <c r="BNP15" s="83"/>
      <c r="BNQ15" s="83"/>
      <c r="BNR15" s="83"/>
      <c r="BNS15" s="83"/>
      <c r="BNT15" s="83"/>
      <c r="BNU15" s="83"/>
      <c r="BNV15" s="83"/>
      <c r="BNW15" s="83"/>
      <c r="BNX15" s="83"/>
      <c r="BNY15" s="83"/>
      <c r="BNZ15" s="83"/>
      <c r="BOA15" s="83"/>
      <c r="BOB15" s="83"/>
      <c r="BOC15" s="83"/>
      <c r="BOD15" s="83"/>
      <c r="BOE15" s="83"/>
      <c r="BOF15" s="83"/>
      <c r="BOG15" s="83"/>
      <c r="BOH15" s="83"/>
      <c r="BOI15" s="83"/>
      <c r="BOJ15" s="83"/>
      <c r="BOK15" s="83"/>
      <c r="BOL15" s="83"/>
      <c r="BOM15" s="83"/>
      <c r="BON15" s="83"/>
      <c r="BOO15" s="83"/>
      <c r="BOP15" s="83"/>
      <c r="BOQ15" s="83"/>
      <c r="BOR15" s="83"/>
      <c r="BOS15" s="83"/>
      <c r="BOT15" s="83"/>
      <c r="BOU15" s="83"/>
      <c r="BOV15" s="83"/>
      <c r="BOW15" s="83"/>
      <c r="BOX15" s="83"/>
      <c r="BOY15" s="83"/>
      <c r="BOZ15" s="83"/>
      <c r="BPA15" s="83"/>
      <c r="BPB15" s="83"/>
      <c r="BPC15" s="83"/>
      <c r="BPD15" s="83"/>
      <c r="BPE15" s="83"/>
      <c r="BPF15" s="83"/>
      <c r="BPG15" s="83"/>
      <c r="BPH15" s="83"/>
      <c r="BPI15" s="83"/>
      <c r="BPJ15" s="83"/>
      <c r="BPK15" s="83"/>
      <c r="BPL15" s="83"/>
      <c r="BPM15" s="83"/>
      <c r="BPN15" s="83"/>
      <c r="BPO15" s="83"/>
      <c r="BPP15" s="83"/>
      <c r="BPQ15" s="83"/>
      <c r="BPR15" s="83"/>
      <c r="BPS15" s="83"/>
      <c r="BPT15" s="83"/>
      <c r="BPU15" s="83"/>
      <c r="BPV15" s="83"/>
      <c r="BPW15" s="83"/>
      <c r="BPX15" s="83"/>
      <c r="BPY15" s="83"/>
      <c r="BPZ15" s="83"/>
      <c r="BQA15" s="83"/>
      <c r="BQB15" s="83"/>
      <c r="BQC15" s="83"/>
      <c r="BQD15" s="83"/>
      <c r="BQE15" s="83"/>
      <c r="BQF15" s="83"/>
      <c r="BQG15" s="83"/>
      <c r="BQH15" s="83"/>
      <c r="BQI15" s="83"/>
      <c r="BQJ15" s="83"/>
      <c r="BQK15" s="83"/>
      <c r="BQL15" s="83"/>
      <c r="BQM15" s="83"/>
      <c r="BQN15" s="83"/>
      <c r="BQO15" s="83"/>
      <c r="BQP15" s="83"/>
      <c r="BQQ15" s="83"/>
      <c r="BQR15" s="83"/>
      <c r="BQS15" s="83"/>
      <c r="BQT15" s="83"/>
      <c r="BQU15" s="83"/>
      <c r="BQV15" s="83"/>
      <c r="BQW15" s="83"/>
      <c r="BQX15" s="83"/>
      <c r="BQY15" s="83"/>
      <c r="BQZ15" s="83"/>
      <c r="BRA15" s="83"/>
      <c r="BRB15" s="83"/>
      <c r="BRC15" s="83"/>
      <c r="BRD15" s="83"/>
      <c r="BRE15" s="83"/>
      <c r="BRF15" s="83"/>
      <c r="BRG15" s="83"/>
      <c r="BRH15" s="83"/>
      <c r="BRI15" s="83"/>
      <c r="BRJ15" s="83"/>
      <c r="BRK15" s="83"/>
      <c r="BRL15" s="83"/>
      <c r="BRM15" s="83"/>
      <c r="BRN15" s="83"/>
      <c r="BRO15" s="83"/>
      <c r="BRP15" s="83"/>
      <c r="BRQ15" s="83"/>
      <c r="BRR15" s="83"/>
      <c r="BRS15" s="83"/>
      <c r="BRT15" s="83"/>
      <c r="BRU15" s="83"/>
      <c r="BRV15" s="83"/>
      <c r="BRW15" s="83"/>
      <c r="BRX15" s="83"/>
      <c r="BRY15" s="83"/>
      <c r="BRZ15" s="83"/>
      <c r="BSA15" s="83"/>
      <c r="BSB15" s="83"/>
      <c r="BSC15" s="83"/>
      <c r="BSD15" s="83"/>
      <c r="BSE15" s="83"/>
      <c r="BSF15" s="83"/>
      <c r="BSG15" s="83"/>
      <c r="BSH15" s="83"/>
      <c r="BSI15" s="83"/>
      <c r="BSJ15" s="83"/>
      <c r="BSK15" s="83"/>
      <c r="BSL15" s="83"/>
      <c r="BSM15" s="83"/>
      <c r="BSN15" s="83"/>
      <c r="BSO15" s="83"/>
      <c r="BSP15" s="83"/>
      <c r="BSQ15" s="83"/>
      <c r="BSR15" s="83"/>
      <c r="BSS15" s="83"/>
      <c r="BST15" s="83"/>
      <c r="BSU15" s="83"/>
      <c r="BSV15" s="83"/>
      <c r="BSW15" s="83"/>
      <c r="BSX15" s="83"/>
      <c r="BSY15" s="83"/>
      <c r="BSZ15" s="83"/>
      <c r="BTA15" s="83"/>
      <c r="BTB15" s="83"/>
      <c r="BTC15" s="83"/>
      <c r="BTD15" s="83"/>
      <c r="BTE15" s="83"/>
      <c r="BTF15" s="83"/>
      <c r="BTG15" s="83"/>
      <c r="BTH15" s="83"/>
      <c r="BTI15" s="83"/>
      <c r="BTJ15" s="83"/>
      <c r="BTK15" s="83"/>
      <c r="BTL15" s="83"/>
      <c r="BTM15" s="83"/>
      <c r="BTN15" s="83"/>
      <c r="BTO15" s="83"/>
      <c r="BTP15" s="83"/>
      <c r="BTQ15" s="83"/>
      <c r="BTR15" s="83"/>
      <c r="BTS15" s="83"/>
      <c r="BTT15" s="83"/>
      <c r="BTU15" s="83"/>
      <c r="BTV15" s="83"/>
      <c r="BTW15" s="83"/>
      <c r="BTX15" s="83"/>
      <c r="BTY15" s="83"/>
      <c r="BTZ15" s="83"/>
      <c r="BUA15" s="83"/>
      <c r="BUB15" s="83"/>
      <c r="BUC15" s="83"/>
      <c r="BUD15" s="83"/>
      <c r="BUE15" s="83"/>
      <c r="BUF15" s="83"/>
      <c r="BUG15" s="83"/>
      <c r="BUH15" s="83"/>
      <c r="BUI15" s="83"/>
      <c r="BUJ15" s="83"/>
      <c r="BUK15" s="83"/>
      <c r="BUL15" s="83"/>
      <c r="BUM15" s="83"/>
      <c r="BUN15" s="83"/>
      <c r="BUO15" s="83"/>
      <c r="BUP15" s="83"/>
      <c r="BUQ15" s="83"/>
      <c r="BUR15" s="83"/>
      <c r="BUS15" s="83"/>
      <c r="BUT15" s="83"/>
      <c r="BUU15" s="83"/>
      <c r="BUV15" s="83"/>
      <c r="BUW15" s="83"/>
      <c r="BUX15" s="83"/>
      <c r="BUY15" s="83"/>
      <c r="BUZ15" s="83"/>
      <c r="BVA15" s="83"/>
      <c r="BVB15" s="83"/>
      <c r="BVC15" s="83"/>
      <c r="BVD15" s="83"/>
      <c r="BVE15" s="83"/>
      <c r="BVF15" s="83"/>
      <c r="BVG15" s="83"/>
      <c r="BVH15" s="83"/>
      <c r="BVI15" s="83"/>
      <c r="BVJ15" s="83"/>
      <c r="BVK15" s="83"/>
      <c r="BVL15" s="83"/>
      <c r="BVM15" s="83"/>
      <c r="BVN15" s="83"/>
      <c r="BVO15" s="83"/>
      <c r="BVP15" s="83"/>
      <c r="BVQ15" s="83"/>
      <c r="BVR15" s="83"/>
      <c r="BVS15" s="83"/>
      <c r="BVT15" s="83"/>
      <c r="BVU15" s="83"/>
      <c r="BVV15" s="83"/>
      <c r="BVW15" s="83"/>
      <c r="BVX15" s="83"/>
      <c r="BVY15" s="83"/>
      <c r="BVZ15" s="83"/>
      <c r="BWA15" s="83"/>
      <c r="BWB15" s="83"/>
      <c r="BWC15" s="83"/>
      <c r="BWD15" s="83"/>
      <c r="BWE15" s="83"/>
      <c r="BWF15" s="83"/>
      <c r="BWG15" s="83"/>
      <c r="BWH15" s="83"/>
      <c r="BWI15" s="83"/>
      <c r="BWJ15" s="83"/>
      <c r="BWK15" s="83"/>
      <c r="BWL15" s="83"/>
      <c r="BWM15" s="83"/>
      <c r="BWN15" s="83"/>
      <c r="BWO15" s="83"/>
      <c r="BWP15" s="83"/>
      <c r="BWQ15" s="83"/>
      <c r="BWR15" s="83"/>
      <c r="BWS15" s="83"/>
      <c r="BWT15" s="83"/>
      <c r="BWU15" s="83"/>
      <c r="BWV15" s="83"/>
      <c r="BWW15" s="83"/>
      <c r="BWX15" s="83"/>
      <c r="BWY15" s="83"/>
      <c r="BWZ15" s="83"/>
      <c r="BXA15" s="83"/>
      <c r="BXB15" s="83"/>
      <c r="BXC15" s="83"/>
      <c r="BXD15" s="83"/>
      <c r="BXE15" s="83"/>
      <c r="BXF15" s="83"/>
      <c r="BXG15" s="83"/>
      <c r="BXH15" s="83"/>
      <c r="BXI15" s="83"/>
      <c r="BXJ15" s="83"/>
      <c r="BXK15" s="83"/>
      <c r="BXL15" s="83"/>
      <c r="BXM15" s="83"/>
      <c r="BXN15" s="83"/>
      <c r="BXO15" s="83"/>
      <c r="BXP15" s="83"/>
      <c r="BXQ15" s="83"/>
      <c r="BXR15" s="83"/>
      <c r="BXS15" s="83"/>
      <c r="BXT15" s="83"/>
      <c r="BXU15" s="83"/>
      <c r="BXV15" s="83"/>
      <c r="BXW15" s="83"/>
      <c r="BXX15" s="83"/>
      <c r="BXY15" s="83"/>
      <c r="BXZ15" s="83"/>
      <c r="BYA15" s="83"/>
      <c r="BYB15" s="83"/>
      <c r="BYC15" s="83"/>
      <c r="BYD15" s="83"/>
      <c r="BYE15" s="83"/>
      <c r="BYF15" s="83"/>
      <c r="BYG15" s="83"/>
      <c r="BYH15" s="83"/>
      <c r="BYI15" s="83"/>
      <c r="BYJ15" s="83"/>
      <c r="BYK15" s="83"/>
      <c r="BYL15" s="83"/>
      <c r="BYM15" s="83"/>
      <c r="BYN15" s="83"/>
      <c r="BYO15" s="83"/>
      <c r="BYP15" s="83"/>
      <c r="BYQ15" s="83"/>
      <c r="BYR15" s="83"/>
      <c r="BYS15" s="83"/>
      <c r="BYT15" s="83"/>
      <c r="BYU15" s="83"/>
      <c r="BYV15" s="83"/>
      <c r="BYW15" s="83"/>
      <c r="BYX15" s="83"/>
      <c r="BYY15" s="83"/>
      <c r="BYZ15" s="83"/>
      <c r="BZA15" s="83"/>
      <c r="BZB15" s="83"/>
      <c r="BZC15" s="83"/>
      <c r="BZD15" s="83"/>
      <c r="BZE15" s="83"/>
      <c r="BZF15" s="83"/>
      <c r="BZG15" s="83"/>
      <c r="BZH15" s="83"/>
      <c r="BZI15" s="83"/>
      <c r="BZJ15" s="83"/>
      <c r="BZK15" s="83"/>
      <c r="BZL15" s="83"/>
      <c r="BZM15" s="83"/>
      <c r="BZN15" s="83"/>
      <c r="BZO15" s="83"/>
      <c r="BZP15" s="83"/>
      <c r="BZQ15" s="83"/>
      <c r="BZR15" s="83"/>
      <c r="BZS15" s="83"/>
      <c r="BZT15" s="83"/>
      <c r="BZU15" s="83"/>
      <c r="BZV15" s="83"/>
      <c r="BZW15" s="83"/>
      <c r="BZX15" s="83"/>
      <c r="BZY15" s="83"/>
      <c r="BZZ15" s="83"/>
      <c r="CAA15" s="83"/>
      <c r="CAB15" s="83"/>
      <c r="CAC15" s="83"/>
      <c r="CAD15" s="83"/>
      <c r="CAE15" s="83"/>
      <c r="CAF15" s="83"/>
      <c r="CAG15" s="83"/>
      <c r="CAH15" s="83"/>
      <c r="CAI15" s="83"/>
      <c r="CAJ15" s="83"/>
      <c r="CAK15" s="83"/>
      <c r="CAL15" s="83"/>
      <c r="CAM15" s="83"/>
      <c r="CAN15" s="83"/>
      <c r="CAO15" s="83"/>
      <c r="CAP15" s="83"/>
      <c r="CAQ15" s="83"/>
      <c r="CAR15" s="83"/>
      <c r="CAS15" s="83"/>
      <c r="CAT15" s="83"/>
      <c r="CAU15" s="83"/>
      <c r="CAV15" s="83"/>
      <c r="CAW15" s="83"/>
      <c r="CAX15" s="83"/>
      <c r="CAY15" s="83"/>
      <c r="CAZ15" s="83"/>
      <c r="CBA15" s="83"/>
      <c r="CBB15" s="83"/>
      <c r="CBC15" s="83"/>
      <c r="CBD15" s="83"/>
      <c r="CBE15" s="83"/>
      <c r="CBF15" s="83"/>
      <c r="CBG15" s="83"/>
      <c r="CBH15" s="83"/>
      <c r="CBI15" s="83"/>
      <c r="CBJ15" s="83"/>
      <c r="CBK15" s="83"/>
      <c r="CBL15" s="83"/>
      <c r="CBM15" s="83"/>
      <c r="CBN15" s="83"/>
      <c r="CBO15" s="83"/>
      <c r="CBP15" s="83"/>
      <c r="CBQ15" s="83"/>
      <c r="CBR15" s="83"/>
      <c r="CBS15" s="83"/>
      <c r="CBT15" s="83"/>
      <c r="CBU15" s="83"/>
      <c r="CBV15" s="83"/>
      <c r="CBW15" s="83"/>
      <c r="CBX15" s="83"/>
      <c r="CBY15" s="83"/>
      <c r="CBZ15" s="83"/>
      <c r="CCA15" s="83"/>
      <c r="CCB15" s="83"/>
      <c r="CCC15" s="83"/>
      <c r="CCD15" s="83"/>
      <c r="CCE15" s="83"/>
      <c r="CCF15" s="83"/>
      <c r="CCG15" s="83"/>
      <c r="CCH15" s="83"/>
      <c r="CCI15" s="83"/>
      <c r="CCJ15" s="83"/>
      <c r="CCK15" s="83"/>
      <c r="CCL15" s="83"/>
      <c r="CCM15" s="83"/>
      <c r="CCN15" s="83"/>
      <c r="CCO15" s="83"/>
      <c r="CCP15" s="83"/>
      <c r="CCQ15" s="83"/>
      <c r="CCR15" s="83"/>
      <c r="CCS15" s="83"/>
      <c r="CCT15" s="83"/>
      <c r="CCU15" s="83"/>
      <c r="CCV15" s="83"/>
      <c r="CCW15" s="83"/>
      <c r="CCX15" s="83"/>
      <c r="CCY15" s="83"/>
      <c r="CCZ15" s="83"/>
      <c r="CDA15" s="83"/>
      <c r="CDB15" s="83"/>
      <c r="CDC15" s="83"/>
      <c r="CDD15" s="83"/>
      <c r="CDE15" s="83"/>
      <c r="CDF15" s="83"/>
      <c r="CDG15" s="83"/>
      <c r="CDH15" s="83"/>
      <c r="CDI15" s="83"/>
      <c r="CDJ15" s="83"/>
      <c r="CDK15" s="83"/>
      <c r="CDL15" s="83"/>
      <c r="CDM15" s="83"/>
      <c r="CDN15" s="83"/>
      <c r="CDO15" s="83"/>
      <c r="CDP15" s="83"/>
      <c r="CDQ15" s="83"/>
      <c r="CDR15" s="83"/>
      <c r="CDS15" s="83"/>
      <c r="CDT15" s="83"/>
      <c r="CDU15" s="83"/>
      <c r="CDV15" s="83"/>
      <c r="CDW15" s="83"/>
      <c r="CDX15" s="83"/>
      <c r="CDY15" s="83"/>
      <c r="CDZ15" s="83"/>
      <c r="CEA15" s="83"/>
      <c r="CEB15" s="83"/>
      <c r="CEC15" s="83"/>
      <c r="CED15" s="83"/>
      <c r="CEE15" s="83"/>
      <c r="CEF15" s="83"/>
      <c r="CEG15" s="83"/>
      <c r="CEH15" s="83"/>
      <c r="CEI15" s="83"/>
      <c r="CEJ15" s="83"/>
      <c r="CEK15" s="83"/>
      <c r="CEL15" s="83"/>
      <c r="CEM15" s="83"/>
      <c r="CEN15" s="83"/>
      <c r="CEO15" s="83"/>
      <c r="CEP15" s="83"/>
      <c r="CEQ15" s="83"/>
      <c r="CER15" s="83"/>
      <c r="CES15" s="83"/>
      <c r="CET15" s="83"/>
      <c r="CEU15" s="83"/>
      <c r="CEV15" s="83"/>
      <c r="CEW15" s="83"/>
      <c r="CEX15" s="83"/>
      <c r="CEY15" s="83"/>
      <c r="CEZ15" s="83"/>
      <c r="CFA15" s="83"/>
      <c r="CFB15" s="83"/>
      <c r="CFC15" s="83"/>
      <c r="CFD15" s="83"/>
      <c r="CFE15" s="83"/>
      <c r="CFF15" s="83"/>
      <c r="CFG15" s="83"/>
      <c r="CFH15" s="83"/>
      <c r="CFI15" s="83"/>
      <c r="CFJ15" s="83"/>
      <c r="CFK15" s="83"/>
      <c r="CFL15" s="83"/>
      <c r="CFM15" s="83"/>
      <c r="CFN15" s="83"/>
      <c r="CFO15" s="83"/>
      <c r="CFP15" s="83"/>
      <c r="CFQ15" s="83"/>
      <c r="CFR15" s="83"/>
      <c r="CFS15" s="83"/>
      <c r="CFT15" s="83"/>
      <c r="CFU15" s="83"/>
      <c r="CFV15" s="83"/>
      <c r="CFW15" s="83"/>
      <c r="CFX15" s="83"/>
      <c r="CFY15" s="83"/>
      <c r="CFZ15" s="83"/>
      <c r="CGA15" s="83"/>
      <c r="CGB15" s="83"/>
      <c r="CGC15" s="83"/>
      <c r="CGD15" s="83"/>
      <c r="CGE15" s="83"/>
      <c r="CGF15" s="83"/>
      <c r="CGG15" s="83"/>
      <c r="CGH15" s="83"/>
      <c r="CGI15" s="83"/>
      <c r="CGJ15" s="83"/>
      <c r="CGK15" s="83"/>
      <c r="CGL15" s="83"/>
      <c r="CGM15" s="83"/>
      <c r="CGN15" s="83"/>
      <c r="CGO15" s="83"/>
      <c r="CGP15" s="83"/>
      <c r="CGQ15" s="83"/>
      <c r="CGR15" s="83"/>
      <c r="CGS15" s="83"/>
      <c r="CGT15" s="83"/>
      <c r="CGU15" s="83"/>
      <c r="CGV15" s="83"/>
      <c r="CGW15" s="83"/>
      <c r="CGX15" s="83"/>
      <c r="CGY15" s="83"/>
      <c r="CGZ15" s="83"/>
      <c r="CHA15" s="83"/>
      <c r="CHB15" s="83"/>
      <c r="CHC15" s="83"/>
      <c r="CHD15" s="83"/>
      <c r="CHE15" s="83"/>
      <c r="CHF15" s="83"/>
      <c r="CHG15" s="83"/>
      <c r="CHH15" s="83"/>
      <c r="CHI15" s="83"/>
      <c r="CHJ15" s="83"/>
      <c r="CHK15" s="83"/>
      <c r="CHL15" s="83"/>
      <c r="CHM15" s="83"/>
      <c r="CHN15" s="83"/>
      <c r="CHO15" s="83"/>
      <c r="CHP15" s="83"/>
      <c r="CHQ15" s="83"/>
      <c r="CHR15" s="83"/>
      <c r="CHS15" s="83"/>
      <c r="CHT15" s="83"/>
      <c r="CHU15" s="83"/>
      <c r="CHV15" s="83"/>
      <c r="CHW15" s="83"/>
      <c r="CHX15" s="83"/>
      <c r="CHY15" s="83"/>
      <c r="CHZ15" s="83"/>
      <c r="CIA15" s="83"/>
      <c r="CIB15" s="83"/>
      <c r="CIC15" s="83"/>
      <c r="CID15" s="83"/>
      <c r="CIE15" s="83"/>
      <c r="CIF15" s="83"/>
      <c r="CIG15" s="83"/>
      <c r="CIH15" s="83"/>
      <c r="CII15" s="83"/>
      <c r="CIJ15" s="83"/>
      <c r="CIK15" s="83"/>
      <c r="CIL15" s="83"/>
      <c r="CIM15" s="83"/>
      <c r="CIN15" s="83"/>
      <c r="CIO15" s="83"/>
      <c r="CIP15" s="83"/>
      <c r="CIQ15" s="83"/>
      <c r="CIR15" s="83"/>
      <c r="CIS15" s="83"/>
      <c r="CIT15" s="83"/>
      <c r="CIU15" s="83"/>
      <c r="CIV15" s="83"/>
      <c r="CIW15" s="83"/>
      <c r="CIX15" s="83"/>
      <c r="CIY15" s="83"/>
      <c r="CIZ15" s="83"/>
      <c r="CJA15" s="83"/>
      <c r="CJB15" s="83"/>
      <c r="CJC15" s="83"/>
      <c r="CJD15" s="83"/>
      <c r="CJE15" s="83"/>
      <c r="CJF15" s="83"/>
      <c r="CJG15" s="83"/>
      <c r="CJH15" s="83"/>
      <c r="CJI15" s="83"/>
      <c r="CJJ15" s="83"/>
      <c r="CJK15" s="83"/>
      <c r="CJL15" s="83"/>
      <c r="CJM15" s="83"/>
      <c r="CJN15" s="83"/>
      <c r="CJO15" s="83"/>
      <c r="CJP15" s="83"/>
      <c r="CJQ15" s="83"/>
      <c r="CJR15" s="83"/>
      <c r="CJS15" s="83"/>
      <c r="CJT15" s="83"/>
      <c r="CJU15" s="83"/>
      <c r="CJV15" s="83"/>
      <c r="CJW15" s="83"/>
      <c r="CJX15" s="83"/>
      <c r="CJY15" s="83"/>
      <c r="CJZ15" s="83"/>
      <c r="CKA15" s="83"/>
      <c r="CKB15" s="83"/>
      <c r="CKC15" s="83"/>
      <c r="CKD15" s="83"/>
      <c r="CKE15" s="83"/>
      <c r="CKF15" s="83"/>
      <c r="CKG15" s="83"/>
      <c r="CKH15" s="83"/>
      <c r="CKI15" s="83"/>
      <c r="CKJ15" s="83"/>
      <c r="CKK15" s="83"/>
      <c r="CKL15" s="83"/>
      <c r="CKM15" s="83"/>
      <c r="CKN15" s="83"/>
      <c r="CKO15" s="83"/>
      <c r="CKP15" s="83"/>
      <c r="CKQ15" s="83"/>
      <c r="CKR15" s="83"/>
      <c r="CKS15" s="83"/>
      <c r="CKT15" s="83"/>
      <c r="CKU15" s="83"/>
      <c r="CKV15" s="83"/>
      <c r="CKW15" s="83"/>
      <c r="CKX15" s="83"/>
      <c r="CKY15" s="83"/>
      <c r="CKZ15" s="83"/>
      <c r="CLA15" s="83"/>
      <c r="CLB15" s="83"/>
      <c r="CLC15" s="83"/>
      <c r="CLD15" s="83"/>
      <c r="CLE15" s="83"/>
      <c r="CLF15" s="83"/>
      <c r="CLG15" s="83"/>
      <c r="CLH15" s="83"/>
      <c r="CLI15" s="83"/>
      <c r="CLJ15" s="83"/>
      <c r="CLK15" s="83"/>
      <c r="CLL15" s="83"/>
      <c r="CLM15" s="83"/>
      <c r="CLN15" s="83"/>
      <c r="CLO15" s="83"/>
      <c r="CLP15" s="83"/>
      <c r="CLQ15" s="83"/>
      <c r="CLR15" s="83"/>
      <c r="CLS15" s="83"/>
      <c r="CLT15" s="83"/>
      <c r="CLU15" s="83"/>
      <c r="CLV15" s="83"/>
      <c r="CLW15" s="83"/>
      <c r="CLX15" s="83"/>
      <c r="CLY15" s="83"/>
      <c r="CLZ15" s="83"/>
      <c r="CMA15" s="83"/>
      <c r="CMB15" s="83"/>
      <c r="CMC15" s="83"/>
      <c r="CMD15" s="83"/>
      <c r="CME15" s="83"/>
      <c r="CMF15" s="83"/>
      <c r="CMG15" s="83"/>
      <c r="CMH15" s="83"/>
      <c r="CMI15" s="83"/>
      <c r="CMJ15" s="83"/>
      <c r="CMK15" s="83"/>
      <c r="CML15" s="83"/>
      <c r="CMM15" s="83"/>
      <c r="CMN15" s="83"/>
      <c r="CMO15" s="83"/>
      <c r="CMP15" s="83"/>
      <c r="CMQ15" s="83"/>
      <c r="CMR15" s="83"/>
      <c r="CMS15" s="83"/>
      <c r="CMT15" s="83"/>
      <c r="CMU15" s="83"/>
      <c r="CMV15" s="83"/>
      <c r="CMW15" s="83"/>
      <c r="CMX15" s="83"/>
      <c r="CMY15" s="83"/>
      <c r="CMZ15" s="83"/>
      <c r="CNA15" s="83"/>
      <c r="CNB15" s="83"/>
      <c r="CNC15" s="83"/>
      <c r="CND15" s="83"/>
      <c r="CNE15" s="83"/>
      <c r="CNF15" s="83"/>
      <c r="CNG15" s="83"/>
      <c r="CNH15" s="83"/>
      <c r="CNI15" s="83"/>
      <c r="CNJ15" s="83"/>
      <c r="CNK15" s="83"/>
      <c r="CNL15" s="83"/>
      <c r="CNM15" s="83"/>
      <c r="CNN15" s="83"/>
      <c r="CNO15" s="83"/>
      <c r="CNP15" s="83"/>
      <c r="CNQ15" s="83"/>
      <c r="CNR15" s="83"/>
      <c r="CNS15" s="83"/>
      <c r="CNT15" s="83"/>
      <c r="CNU15" s="83"/>
      <c r="CNV15" s="83"/>
      <c r="CNW15" s="83"/>
      <c r="CNX15" s="83"/>
      <c r="CNY15" s="83"/>
      <c r="CNZ15" s="83"/>
      <c r="COA15" s="83"/>
      <c r="COB15" s="83"/>
      <c r="COC15" s="83"/>
      <c r="COD15" s="83"/>
      <c r="COE15" s="83"/>
      <c r="COF15" s="83"/>
      <c r="COG15" s="83"/>
      <c r="COH15" s="83"/>
      <c r="COI15" s="83"/>
      <c r="COJ15" s="83"/>
      <c r="COK15" s="83"/>
      <c r="COL15" s="83"/>
      <c r="COM15" s="83"/>
      <c r="CON15" s="83"/>
      <c r="COO15" s="83"/>
      <c r="COP15" s="83"/>
      <c r="COQ15" s="83"/>
      <c r="COR15" s="83"/>
      <c r="COS15" s="83"/>
      <c r="COT15" s="83"/>
      <c r="COU15" s="83"/>
      <c r="COV15" s="83"/>
      <c r="COW15" s="83"/>
      <c r="COX15" s="83"/>
      <c r="COY15" s="83"/>
      <c r="COZ15" s="83"/>
      <c r="CPA15" s="83"/>
      <c r="CPB15" s="83"/>
      <c r="CPC15" s="83"/>
      <c r="CPD15" s="83"/>
      <c r="CPE15" s="83"/>
      <c r="CPF15" s="83"/>
      <c r="CPG15" s="83"/>
      <c r="CPH15" s="83"/>
      <c r="CPI15" s="83"/>
      <c r="CPJ15" s="83"/>
      <c r="CPK15" s="83"/>
      <c r="CPL15" s="83"/>
      <c r="CPM15" s="83"/>
      <c r="CPN15" s="83"/>
      <c r="CPO15" s="83"/>
      <c r="CPP15" s="83"/>
      <c r="CPQ15" s="83"/>
      <c r="CPR15" s="83"/>
      <c r="CPS15" s="83"/>
      <c r="CPT15" s="83"/>
      <c r="CPU15" s="83"/>
      <c r="CPV15" s="83"/>
      <c r="CPW15" s="83"/>
      <c r="CPX15" s="83"/>
      <c r="CPY15" s="83"/>
      <c r="CPZ15" s="83"/>
      <c r="CQA15" s="83"/>
      <c r="CQB15" s="83"/>
      <c r="CQC15" s="83"/>
      <c r="CQD15" s="83"/>
      <c r="CQE15" s="83"/>
      <c r="CQF15" s="83"/>
      <c r="CQG15" s="83"/>
      <c r="CQH15" s="83"/>
      <c r="CQI15" s="83"/>
      <c r="CQJ15" s="83"/>
      <c r="CQK15" s="83"/>
      <c r="CQL15" s="83"/>
      <c r="CQM15" s="83"/>
      <c r="CQN15" s="83"/>
      <c r="CQO15" s="83"/>
      <c r="CQP15" s="83"/>
      <c r="CQQ15" s="83"/>
      <c r="CQR15" s="83"/>
      <c r="CQS15" s="83"/>
      <c r="CQT15" s="83"/>
      <c r="CQU15" s="83"/>
      <c r="CQV15" s="83"/>
      <c r="CQW15" s="83"/>
      <c r="CQX15" s="83"/>
      <c r="CQY15" s="83"/>
      <c r="CQZ15" s="83"/>
      <c r="CRA15" s="83"/>
      <c r="CRB15" s="83"/>
      <c r="CRC15" s="83"/>
      <c r="CRD15" s="83"/>
      <c r="CRE15" s="83"/>
      <c r="CRF15" s="83"/>
      <c r="CRG15" s="83"/>
      <c r="CRH15" s="83"/>
      <c r="CRI15" s="83"/>
      <c r="CRJ15" s="83"/>
      <c r="CRK15" s="83"/>
      <c r="CRL15" s="83"/>
      <c r="CRM15" s="83"/>
      <c r="CRN15" s="83"/>
      <c r="CRO15" s="83"/>
      <c r="CRP15" s="83"/>
      <c r="CRQ15" s="83"/>
      <c r="CRR15" s="83"/>
      <c r="CRS15" s="83"/>
      <c r="CRT15" s="83"/>
      <c r="CRU15" s="83"/>
      <c r="CRV15" s="83"/>
      <c r="CRW15" s="83"/>
      <c r="CRX15" s="83"/>
      <c r="CRY15" s="83"/>
      <c r="CRZ15" s="83"/>
      <c r="CSA15" s="83"/>
      <c r="CSB15" s="83"/>
      <c r="CSC15" s="83"/>
      <c r="CSD15" s="83"/>
      <c r="CSE15" s="83"/>
      <c r="CSF15" s="83"/>
      <c r="CSG15" s="83"/>
      <c r="CSH15" s="83"/>
      <c r="CSI15" s="83"/>
      <c r="CSJ15" s="83"/>
      <c r="CSK15" s="83"/>
      <c r="CSL15" s="83"/>
      <c r="CSM15" s="83"/>
      <c r="CSN15" s="83"/>
      <c r="CSO15" s="83"/>
      <c r="CSP15" s="83"/>
      <c r="CSQ15" s="83"/>
      <c r="CSR15" s="83"/>
      <c r="CSS15" s="83"/>
      <c r="CST15" s="83"/>
      <c r="CSU15" s="83"/>
      <c r="CSV15" s="83"/>
      <c r="CSW15" s="83"/>
      <c r="CSX15" s="83"/>
      <c r="CSY15" s="83"/>
      <c r="CSZ15" s="83"/>
      <c r="CTA15" s="83"/>
      <c r="CTB15" s="83"/>
      <c r="CTC15" s="83"/>
      <c r="CTD15" s="83"/>
      <c r="CTE15" s="83"/>
      <c r="CTF15" s="83"/>
      <c r="CTG15" s="83"/>
      <c r="CTH15" s="83"/>
      <c r="CTI15" s="83"/>
      <c r="CTJ15" s="83"/>
      <c r="CTK15" s="83"/>
      <c r="CTL15" s="83"/>
      <c r="CTM15" s="83"/>
      <c r="CTN15" s="83"/>
      <c r="CTO15" s="83"/>
      <c r="CTP15" s="83"/>
      <c r="CTQ15" s="83"/>
      <c r="CTR15" s="83"/>
      <c r="CTS15" s="83"/>
      <c r="CTT15" s="83"/>
      <c r="CTU15" s="83"/>
      <c r="CTV15" s="83"/>
      <c r="CTW15" s="83"/>
      <c r="CTX15" s="83"/>
      <c r="CTY15" s="83"/>
      <c r="CTZ15" s="83"/>
      <c r="CUA15" s="83"/>
      <c r="CUB15" s="83"/>
      <c r="CUC15" s="83"/>
      <c r="CUD15" s="83"/>
      <c r="CUE15" s="83"/>
      <c r="CUF15" s="83"/>
      <c r="CUG15" s="83"/>
      <c r="CUH15" s="83"/>
      <c r="CUI15" s="83"/>
      <c r="CUJ15" s="83"/>
      <c r="CUK15" s="83"/>
      <c r="CUL15" s="83"/>
      <c r="CUM15" s="83"/>
      <c r="CUN15" s="83"/>
      <c r="CUO15" s="83"/>
      <c r="CUP15" s="83"/>
      <c r="CUQ15" s="83"/>
      <c r="CUR15" s="83"/>
      <c r="CUS15" s="83"/>
      <c r="CUT15" s="83"/>
      <c r="CUU15" s="83"/>
      <c r="CUV15" s="83"/>
      <c r="CUW15" s="83"/>
      <c r="CUX15" s="83"/>
      <c r="CUY15" s="83"/>
      <c r="CUZ15" s="83"/>
      <c r="CVA15" s="83"/>
      <c r="CVB15" s="83"/>
      <c r="CVC15" s="83"/>
      <c r="CVD15" s="83"/>
      <c r="CVE15" s="83"/>
      <c r="CVF15" s="83"/>
      <c r="CVG15" s="83"/>
      <c r="CVH15" s="83"/>
      <c r="CVI15" s="83"/>
      <c r="CVJ15" s="83"/>
      <c r="CVK15" s="83"/>
      <c r="CVL15" s="83"/>
      <c r="CVM15" s="83"/>
      <c r="CVN15" s="83"/>
      <c r="CVO15" s="83"/>
      <c r="CVP15" s="83"/>
      <c r="CVQ15" s="83"/>
      <c r="CVR15" s="83"/>
      <c r="CVS15" s="83"/>
      <c r="CVT15" s="83"/>
      <c r="CVU15" s="83"/>
      <c r="CVV15" s="83"/>
      <c r="CVW15" s="83"/>
      <c r="CVX15" s="83"/>
      <c r="CVY15" s="83"/>
      <c r="CVZ15" s="83"/>
      <c r="CWA15" s="83"/>
      <c r="CWB15" s="83"/>
      <c r="CWC15" s="83"/>
      <c r="CWD15" s="83"/>
      <c r="CWE15" s="83"/>
      <c r="CWF15" s="83"/>
      <c r="CWG15" s="83"/>
      <c r="CWH15" s="83"/>
      <c r="CWI15" s="83"/>
      <c r="CWJ15" s="83"/>
      <c r="CWK15" s="83"/>
      <c r="CWL15" s="83"/>
      <c r="CWM15" s="83"/>
      <c r="CWN15" s="83"/>
      <c r="CWO15" s="83"/>
      <c r="CWP15" s="83"/>
      <c r="CWQ15" s="83"/>
      <c r="CWR15" s="83"/>
      <c r="CWS15" s="83"/>
      <c r="CWT15" s="83"/>
      <c r="CWU15" s="83"/>
      <c r="CWV15" s="83"/>
      <c r="CWW15" s="83"/>
      <c r="CWX15" s="83"/>
      <c r="CWY15" s="83"/>
      <c r="CWZ15" s="83"/>
      <c r="CXA15" s="83"/>
      <c r="CXB15" s="83"/>
      <c r="CXC15" s="83"/>
      <c r="CXD15" s="83"/>
      <c r="CXE15" s="83"/>
      <c r="CXF15" s="83"/>
      <c r="CXG15" s="83"/>
      <c r="CXH15" s="83"/>
      <c r="CXI15" s="83"/>
      <c r="CXJ15" s="83"/>
      <c r="CXK15" s="83"/>
      <c r="CXL15" s="83"/>
      <c r="CXM15" s="83"/>
      <c r="CXN15" s="83"/>
      <c r="CXO15" s="83"/>
      <c r="CXP15" s="83"/>
      <c r="CXQ15" s="83"/>
      <c r="CXR15" s="83"/>
      <c r="CXS15" s="83"/>
      <c r="CXT15" s="83"/>
      <c r="CXU15" s="83"/>
      <c r="CXV15" s="83"/>
      <c r="CXW15" s="83"/>
      <c r="CXX15" s="83"/>
      <c r="CXY15" s="83"/>
      <c r="CXZ15" s="83"/>
      <c r="CYA15" s="83"/>
      <c r="CYB15" s="83"/>
      <c r="CYC15" s="83"/>
      <c r="CYD15" s="83"/>
      <c r="CYE15" s="83"/>
      <c r="CYF15" s="83"/>
      <c r="CYG15" s="83"/>
      <c r="CYH15" s="83"/>
      <c r="CYI15" s="83"/>
      <c r="CYJ15" s="83"/>
      <c r="CYK15" s="83"/>
      <c r="CYL15" s="83"/>
      <c r="CYM15" s="83"/>
      <c r="CYN15" s="83"/>
      <c r="CYO15" s="83"/>
      <c r="CYP15" s="83"/>
      <c r="CYQ15" s="83"/>
      <c r="CYR15" s="83"/>
      <c r="CYS15" s="83"/>
      <c r="CYT15" s="83"/>
      <c r="CYU15" s="83"/>
      <c r="CYV15" s="83"/>
      <c r="CYW15" s="83"/>
      <c r="CYX15" s="83"/>
      <c r="CYY15" s="83"/>
      <c r="CYZ15" s="83"/>
      <c r="CZA15" s="83"/>
      <c r="CZB15" s="83"/>
      <c r="CZC15" s="83"/>
      <c r="CZD15" s="83"/>
      <c r="CZE15" s="83"/>
      <c r="CZF15" s="83"/>
      <c r="CZG15" s="83"/>
      <c r="CZH15" s="83"/>
      <c r="CZI15" s="83"/>
      <c r="CZJ15" s="83"/>
      <c r="CZK15" s="83"/>
      <c r="CZL15" s="83"/>
      <c r="CZM15" s="83"/>
      <c r="CZN15" s="83"/>
      <c r="CZO15" s="83"/>
      <c r="CZP15" s="83"/>
      <c r="CZQ15" s="83"/>
      <c r="CZR15" s="83"/>
      <c r="CZS15" s="83"/>
      <c r="CZT15" s="83"/>
      <c r="CZU15" s="83"/>
      <c r="CZV15" s="83"/>
      <c r="CZW15" s="83"/>
      <c r="CZX15" s="83"/>
      <c r="CZY15" s="83"/>
      <c r="CZZ15" s="83"/>
      <c r="DAA15" s="83"/>
      <c r="DAB15" s="83"/>
      <c r="DAC15" s="83"/>
      <c r="DAD15" s="83"/>
      <c r="DAE15" s="83"/>
      <c r="DAF15" s="83"/>
      <c r="DAG15" s="83"/>
      <c r="DAH15" s="83"/>
      <c r="DAI15" s="83"/>
      <c r="DAJ15" s="83"/>
      <c r="DAK15" s="83"/>
      <c r="DAL15" s="83"/>
      <c r="DAM15" s="83"/>
      <c r="DAN15" s="83"/>
      <c r="DAO15" s="83"/>
      <c r="DAP15" s="83"/>
      <c r="DAQ15" s="83"/>
      <c r="DAR15" s="83"/>
      <c r="DAS15" s="83"/>
      <c r="DAT15" s="83"/>
      <c r="DAU15" s="83"/>
      <c r="DAV15" s="83"/>
      <c r="DAW15" s="83"/>
      <c r="DAX15" s="83"/>
      <c r="DAY15" s="83"/>
      <c r="DAZ15" s="83"/>
      <c r="DBA15" s="83"/>
      <c r="DBB15" s="83"/>
      <c r="DBC15" s="83"/>
      <c r="DBD15" s="83"/>
      <c r="DBE15" s="83"/>
      <c r="DBF15" s="83"/>
      <c r="DBG15" s="83"/>
      <c r="DBH15" s="83"/>
      <c r="DBI15" s="83"/>
      <c r="DBJ15" s="83"/>
      <c r="DBK15" s="83"/>
      <c r="DBL15" s="83"/>
      <c r="DBM15" s="83"/>
      <c r="DBN15" s="83"/>
      <c r="DBO15" s="83"/>
      <c r="DBP15" s="83"/>
      <c r="DBQ15" s="83"/>
      <c r="DBR15" s="83"/>
      <c r="DBS15" s="83"/>
      <c r="DBT15" s="83"/>
      <c r="DBU15" s="83"/>
      <c r="DBV15" s="83"/>
      <c r="DBW15" s="83"/>
      <c r="DBX15" s="83"/>
      <c r="DBY15" s="83"/>
      <c r="DBZ15" s="83"/>
      <c r="DCA15" s="83"/>
      <c r="DCB15" s="83"/>
      <c r="DCC15" s="83"/>
      <c r="DCD15" s="83"/>
      <c r="DCE15" s="83"/>
      <c r="DCF15" s="83"/>
      <c r="DCG15" s="83"/>
      <c r="DCH15" s="83"/>
      <c r="DCI15" s="83"/>
      <c r="DCJ15" s="83"/>
      <c r="DCK15" s="83"/>
      <c r="DCL15" s="83"/>
      <c r="DCM15" s="83"/>
      <c r="DCN15" s="83"/>
      <c r="DCO15" s="83"/>
      <c r="DCP15" s="83"/>
      <c r="DCQ15" s="83"/>
      <c r="DCR15" s="83"/>
      <c r="DCS15" s="83"/>
      <c r="DCT15" s="83"/>
      <c r="DCU15" s="83"/>
      <c r="DCV15" s="83"/>
      <c r="DCW15" s="83"/>
      <c r="DCX15" s="83"/>
      <c r="DCY15" s="83"/>
      <c r="DCZ15" s="83"/>
      <c r="DDA15" s="83"/>
      <c r="DDB15" s="83"/>
      <c r="DDC15" s="83"/>
      <c r="DDD15" s="83"/>
      <c r="DDE15" s="83"/>
      <c r="DDF15" s="83"/>
      <c r="DDG15" s="83"/>
      <c r="DDH15" s="83"/>
      <c r="DDI15" s="83"/>
      <c r="DDJ15" s="83"/>
      <c r="DDK15" s="83"/>
      <c r="DDL15" s="83"/>
      <c r="DDM15" s="83"/>
      <c r="DDN15" s="83"/>
      <c r="DDO15" s="83"/>
      <c r="DDP15" s="83"/>
      <c r="DDQ15" s="83"/>
      <c r="DDR15" s="83"/>
      <c r="DDS15" s="83"/>
      <c r="DDT15" s="83"/>
      <c r="DDU15" s="83"/>
      <c r="DDV15" s="83"/>
      <c r="DDW15" s="83"/>
      <c r="DDX15" s="83"/>
      <c r="DDY15" s="83"/>
      <c r="DDZ15" s="83"/>
      <c r="DEA15" s="83"/>
      <c r="DEB15" s="83"/>
      <c r="DEC15" s="83"/>
      <c r="DED15" s="83"/>
      <c r="DEE15" s="83"/>
      <c r="DEF15" s="83"/>
      <c r="DEG15" s="83"/>
      <c r="DEH15" s="83"/>
      <c r="DEI15" s="83"/>
      <c r="DEJ15" s="83"/>
      <c r="DEK15" s="83"/>
      <c r="DEL15" s="83"/>
      <c r="DEM15" s="83"/>
      <c r="DEN15" s="83"/>
      <c r="DEO15" s="83"/>
      <c r="DEP15" s="83"/>
      <c r="DEQ15" s="83"/>
      <c r="DER15" s="83"/>
      <c r="DES15" s="83"/>
      <c r="DET15" s="83"/>
      <c r="DEU15" s="83"/>
      <c r="DEV15" s="83"/>
      <c r="DEW15" s="83"/>
      <c r="DEX15" s="83"/>
      <c r="DEY15" s="83"/>
      <c r="DEZ15" s="83"/>
      <c r="DFA15" s="83"/>
      <c r="DFB15" s="83"/>
      <c r="DFC15" s="83"/>
      <c r="DFD15" s="83"/>
      <c r="DFE15" s="83"/>
      <c r="DFF15" s="83"/>
      <c r="DFG15" s="83"/>
      <c r="DFH15" s="83"/>
      <c r="DFI15" s="83"/>
      <c r="DFJ15" s="83"/>
      <c r="DFK15" s="83"/>
      <c r="DFL15" s="83"/>
      <c r="DFM15" s="83"/>
      <c r="DFN15" s="83"/>
      <c r="DFO15" s="83"/>
      <c r="DFP15" s="83"/>
      <c r="DFQ15" s="83"/>
      <c r="DFR15" s="83"/>
      <c r="DFS15" s="83"/>
      <c r="DFT15" s="83"/>
      <c r="DFU15" s="83"/>
      <c r="DFV15" s="83"/>
      <c r="DFW15" s="83"/>
      <c r="DFX15" s="83"/>
      <c r="DFY15" s="83"/>
      <c r="DFZ15" s="83"/>
      <c r="DGA15" s="83"/>
      <c r="DGB15" s="83"/>
      <c r="DGC15" s="83"/>
      <c r="DGD15" s="83"/>
      <c r="DGE15" s="83"/>
      <c r="DGF15" s="83"/>
      <c r="DGG15" s="83"/>
      <c r="DGH15" s="83"/>
      <c r="DGI15" s="83"/>
      <c r="DGJ15" s="83"/>
      <c r="DGK15" s="83"/>
      <c r="DGL15" s="83"/>
      <c r="DGM15" s="83"/>
      <c r="DGN15" s="83"/>
      <c r="DGO15" s="83"/>
      <c r="DGP15" s="83"/>
      <c r="DGQ15" s="83"/>
      <c r="DGR15" s="83"/>
      <c r="DGS15" s="83"/>
      <c r="DGT15" s="83"/>
      <c r="DGU15" s="83"/>
      <c r="DGV15" s="83"/>
      <c r="DGW15" s="83"/>
      <c r="DGX15" s="83"/>
      <c r="DGY15" s="83"/>
      <c r="DGZ15" s="83"/>
      <c r="DHA15" s="83"/>
      <c r="DHB15" s="83"/>
      <c r="DHC15" s="83"/>
      <c r="DHD15" s="83"/>
      <c r="DHE15" s="83"/>
      <c r="DHF15" s="83"/>
      <c r="DHG15" s="83"/>
      <c r="DHH15" s="83"/>
      <c r="DHI15" s="83"/>
      <c r="DHJ15" s="83"/>
      <c r="DHK15" s="83"/>
      <c r="DHL15" s="83"/>
      <c r="DHM15" s="83"/>
      <c r="DHN15" s="83"/>
      <c r="DHO15" s="83"/>
      <c r="DHP15" s="83"/>
      <c r="DHQ15" s="83"/>
      <c r="DHR15" s="83"/>
      <c r="DHS15" s="83"/>
      <c r="DHT15" s="83"/>
      <c r="DHU15" s="83"/>
      <c r="DHV15" s="83"/>
      <c r="DHW15" s="83"/>
      <c r="DHX15" s="83"/>
      <c r="DHY15" s="83"/>
      <c r="DHZ15" s="83"/>
      <c r="DIA15" s="83"/>
      <c r="DIB15" s="83"/>
      <c r="DIC15" s="83"/>
      <c r="DID15" s="83"/>
      <c r="DIE15" s="83"/>
      <c r="DIF15" s="83"/>
      <c r="DIG15" s="83"/>
      <c r="DIH15" s="83"/>
      <c r="DII15" s="83"/>
      <c r="DIJ15" s="83"/>
      <c r="DIK15" s="83"/>
      <c r="DIL15" s="83"/>
      <c r="DIM15" s="83"/>
      <c r="DIN15" s="83"/>
      <c r="DIO15" s="83"/>
      <c r="DIP15" s="83"/>
      <c r="DIQ15" s="83"/>
      <c r="DIR15" s="83"/>
      <c r="DIS15" s="83"/>
      <c r="DIT15" s="83"/>
      <c r="DIU15" s="83"/>
      <c r="DIV15" s="83"/>
      <c r="DIW15" s="83"/>
      <c r="DIX15" s="83"/>
      <c r="DIY15" s="83"/>
      <c r="DIZ15" s="83"/>
      <c r="DJA15" s="83"/>
      <c r="DJB15" s="83"/>
      <c r="DJC15" s="83"/>
      <c r="DJD15" s="83"/>
      <c r="DJE15" s="83"/>
      <c r="DJF15" s="83"/>
      <c r="DJG15" s="83"/>
      <c r="DJH15" s="83"/>
      <c r="DJI15" s="83"/>
      <c r="DJJ15" s="83"/>
      <c r="DJK15" s="83"/>
      <c r="DJL15" s="83"/>
      <c r="DJM15" s="83"/>
      <c r="DJN15" s="83"/>
      <c r="DJO15" s="83"/>
      <c r="DJP15" s="83"/>
      <c r="DJQ15" s="83"/>
      <c r="DJR15" s="83"/>
      <c r="DJS15" s="83"/>
      <c r="DJT15" s="83"/>
      <c r="DJU15" s="83"/>
      <c r="DJV15" s="83"/>
      <c r="DJW15" s="83"/>
      <c r="DJX15" s="83"/>
      <c r="DJY15" s="83"/>
      <c r="DJZ15" s="83"/>
      <c r="DKA15" s="83"/>
      <c r="DKB15" s="83"/>
      <c r="DKC15" s="83"/>
      <c r="DKD15" s="83"/>
      <c r="DKE15" s="83"/>
      <c r="DKF15" s="83"/>
      <c r="DKG15" s="83"/>
      <c r="DKH15" s="83"/>
      <c r="DKI15" s="83"/>
      <c r="DKJ15" s="83"/>
      <c r="DKK15" s="83"/>
      <c r="DKL15" s="83"/>
      <c r="DKM15" s="83"/>
      <c r="DKN15" s="83"/>
      <c r="DKO15" s="83"/>
      <c r="DKP15" s="83"/>
      <c r="DKQ15" s="83"/>
      <c r="DKR15" s="83"/>
      <c r="DKS15" s="83"/>
      <c r="DKT15" s="83"/>
      <c r="DKU15" s="83"/>
      <c r="DKV15" s="83"/>
      <c r="DKW15" s="83"/>
      <c r="DKX15" s="83"/>
      <c r="DKY15" s="83"/>
      <c r="DKZ15" s="83"/>
      <c r="DLA15" s="83"/>
      <c r="DLB15" s="83"/>
      <c r="DLC15" s="83"/>
      <c r="DLD15" s="83"/>
      <c r="DLE15" s="83"/>
      <c r="DLF15" s="83"/>
      <c r="DLG15" s="83"/>
      <c r="DLH15" s="83"/>
      <c r="DLI15" s="83"/>
      <c r="DLJ15" s="83"/>
      <c r="DLK15" s="83"/>
      <c r="DLL15" s="83"/>
      <c r="DLM15" s="83"/>
      <c r="DLN15" s="83"/>
      <c r="DLO15" s="83"/>
      <c r="DLP15" s="83"/>
      <c r="DLQ15" s="83"/>
      <c r="DLR15" s="83"/>
      <c r="DLS15" s="83"/>
      <c r="DLT15" s="83"/>
      <c r="DLU15" s="83"/>
      <c r="DLV15" s="83"/>
      <c r="DLW15" s="83"/>
      <c r="DLX15" s="83"/>
      <c r="DLY15" s="83"/>
      <c r="DLZ15" s="83"/>
      <c r="DMA15" s="83"/>
      <c r="DMB15" s="83"/>
      <c r="DMC15" s="83"/>
      <c r="DMD15" s="83"/>
      <c r="DME15" s="83"/>
      <c r="DMF15" s="83"/>
      <c r="DMG15" s="83"/>
      <c r="DMH15" s="83"/>
      <c r="DMI15" s="83"/>
      <c r="DMJ15" s="83"/>
      <c r="DMK15" s="83"/>
      <c r="DML15" s="83"/>
      <c r="DMM15" s="83"/>
      <c r="DMN15" s="83"/>
      <c r="DMO15" s="83"/>
      <c r="DMP15" s="83"/>
      <c r="DMQ15" s="83"/>
      <c r="DMR15" s="83"/>
      <c r="DMS15" s="83"/>
      <c r="DMT15" s="83"/>
      <c r="DMU15" s="83"/>
      <c r="DMV15" s="83"/>
      <c r="DMW15" s="83"/>
      <c r="DMX15" s="83"/>
      <c r="DMY15" s="83"/>
      <c r="DMZ15" s="83"/>
      <c r="DNA15" s="83"/>
      <c r="DNB15" s="83"/>
      <c r="DNC15" s="83"/>
      <c r="DND15" s="83"/>
      <c r="DNE15" s="83"/>
      <c r="DNF15" s="83"/>
      <c r="DNG15" s="83"/>
      <c r="DNH15" s="83"/>
      <c r="DNI15" s="83"/>
      <c r="DNJ15" s="83"/>
      <c r="DNK15" s="83"/>
      <c r="DNL15" s="83"/>
      <c r="DNM15" s="83"/>
      <c r="DNN15" s="83"/>
      <c r="DNO15" s="83"/>
      <c r="DNP15" s="83"/>
      <c r="DNQ15" s="83"/>
      <c r="DNR15" s="83"/>
      <c r="DNS15" s="83"/>
      <c r="DNT15" s="83"/>
      <c r="DNU15" s="83"/>
      <c r="DNV15" s="83"/>
      <c r="DNW15" s="83"/>
      <c r="DNX15" s="83"/>
      <c r="DNY15" s="83"/>
      <c r="DNZ15" s="83"/>
      <c r="DOA15" s="83"/>
      <c r="DOB15" s="83"/>
      <c r="DOC15" s="83"/>
      <c r="DOD15" s="83"/>
      <c r="DOE15" s="83"/>
      <c r="DOF15" s="83"/>
      <c r="DOG15" s="83"/>
      <c r="DOH15" s="83"/>
      <c r="DOI15" s="83"/>
      <c r="DOJ15" s="83"/>
      <c r="DOK15" s="83"/>
      <c r="DOL15" s="83"/>
      <c r="DOM15" s="83"/>
      <c r="DON15" s="83"/>
      <c r="DOO15" s="83"/>
      <c r="DOP15" s="83"/>
      <c r="DOQ15" s="83"/>
      <c r="DOR15" s="83"/>
      <c r="DOS15" s="83"/>
      <c r="DOT15" s="83"/>
      <c r="DOU15" s="83"/>
      <c r="DOV15" s="83"/>
      <c r="DOW15" s="83"/>
      <c r="DOX15" s="83"/>
      <c r="DOY15" s="83"/>
      <c r="DOZ15" s="83"/>
      <c r="DPA15" s="83"/>
      <c r="DPB15" s="83"/>
      <c r="DPC15" s="83"/>
      <c r="DPD15" s="83"/>
      <c r="DPE15" s="83"/>
      <c r="DPF15" s="83"/>
      <c r="DPG15" s="83"/>
      <c r="DPH15" s="83"/>
      <c r="DPI15" s="83"/>
      <c r="DPJ15" s="83"/>
      <c r="DPK15" s="83"/>
      <c r="DPL15" s="83"/>
      <c r="DPM15" s="83"/>
      <c r="DPN15" s="83"/>
      <c r="DPO15" s="83"/>
      <c r="DPP15" s="83"/>
      <c r="DPQ15" s="83"/>
      <c r="DPR15" s="83"/>
      <c r="DPS15" s="83"/>
      <c r="DPT15" s="83"/>
      <c r="DPU15" s="83"/>
      <c r="DPV15" s="83"/>
      <c r="DPW15" s="83"/>
      <c r="DPX15" s="83"/>
      <c r="DPY15" s="83"/>
      <c r="DPZ15" s="83"/>
      <c r="DQA15" s="83"/>
      <c r="DQB15" s="83"/>
      <c r="DQC15" s="83"/>
      <c r="DQD15" s="83"/>
      <c r="DQE15" s="83"/>
      <c r="DQF15" s="83"/>
      <c r="DQG15" s="83"/>
      <c r="DQH15" s="83"/>
      <c r="DQI15" s="83"/>
      <c r="DQJ15" s="83"/>
      <c r="DQK15" s="83"/>
      <c r="DQL15" s="83"/>
      <c r="DQM15" s="83"/>
      <c r="DQN15" s="83"/>
      <c r="DQO15" s="83"/>
      <c r="DQP15" s="83"/>
      <c r="DQQ15" s="83"/>
      <c r="DQR15" s="83"/>
      <c r="DQS15" s="83"/>
      <c r="DQT15" s="83"/>
      <c r="DQU15" s="83"/>
      <c r="DQV15" s="83"/>
      <c r="DQW15" s="83"/>
      <c r="DQX15" s="83"/>
      <c r="DQY15" s="83"/>
      <c r="DQZ15" s="83"/>
      <c r="DRA15" s="83"/>
      <c r="DRB15" s="83"/>
      <c r="DRC15" s="83"/>
      <c r="DRD15" s="83"/>
      <c r="DRE15" s="83"/>
      <c r="DRF15" s="83"/>
      <c r="DRG15" s="83"/>
      <c r="DRH15" s="83"/>
      <c r="DRI15" s="83"/>
      <c r="DRJ15" s="83"/>
      <c r="DRK15" s="83"/>
      <c r="DRL15" s="83"/>
      <c r="DRM15" s="83"/>
      <c r="DRN15" s="83"/>
      <c r="DRO15" s="83"/>
      <c r="DRP15" s="83"/>
      <c r="DRQ15" s="83"/>
      <c r="DRR15" s="83"/>
      <c r="DRS15" s="83"/>
      <c r="DRT15" s="83"/>
      <c r="DRU15" s="83"/>
      <c r="DRV15" s="83"/>
      <c r="DRW15" s="83"/>
      <c r="DRX15" s="83"/>
      <c r="DRY15" s="83"/>
      <c r="DRZ15" s="83"/>
      <c r="DSA15" s="83"/>
      <c r="DSB15" s="83"/>
      <c r="DSC15" s="83"/>
      <c r="DSD15" s="83"/>
      <c r="DSE15" s="83"/>
      <c r="DSF15" s="83"/>
      <c r="DSG15" s="83"/>
      <c r="DSH15" s="83"/>
      <c r="DSI15" s="83"/>
      <c r="DSJ15" s="83"/>
      <c r="DSK15" s="83"/>
      <c r="DSL15" s="83"/>
      <c r="DSM15" s="83"/>
      <c r="DSN15" s="83"/>
      <c r="DSO15" s="83"/>
      <c r="DSP15" s="83"/>
      <c r="DSQ15" s="83"/>
      <c r="DSR15" s="83"/>
      <c r="DSS15" s="83"/>
      <c r="DST15" s="83"/>
      <c r="DSU15" s="83"/>
      <c r="DSV15" s="83"/>
      <c r="DSW15" s="83"/>
      <c r="DSX15" s="83"/>
      <c r="DSY15" s="83"/>
      <c r="DSZ15" s="83"/>
      <c r="DTA15" s="83"/>
      <c r="DTB15" s="83"/>
      <c r="DTC15" s="83"/>
      <c r="DTD15" s="83"/>
      <c r="DTE15" s="83"/>
      <c r="DTF15" s="83"/>
      <c r="DTG15" s="83"/>
      <c r="DTH15" s="83"/>
      <c r="DTI15" s="83"/>
      <c r="DTJ15" s="83"/>
      <c r="DTK15" s="83"/>
      <c r="DTL15" s="83"/>
      <c r="DTM15" s="83"/>
      <c r="DTN15" s="83"/>
      <c r="DTO15" s="83"/>
      <c r="DTP15" s="83"/>
      <c r="DTQ15" s="83"/>
      <c r="DTR15" s="83"/>
      <c r="DTS15" s="83"/>
      <c r="DTT15" s="83"/>
      <c r="DTU15" s="83"/>
      <c r="DTV15" s="83"/>
      <c r="DTW15" s="83"/>
      <c r="DTX15" s="83"/>
      <c r="DTY15" s="83"/>
      <c r="DTZ15" s="83"/>
      <c r="DUA15" s="83"/>
      <c r="DUB15" s="83"/>
      <c r="DUC15" s="83"/>
      <c r="DUD15" s="83"/>
      <c r="DUE15" s="83"/>
      <c r="DUF15" s="83"/>
      <c r="DUG15" s="83"/>
      <c r="DUH15" s="83"/>
      <c r="DUI15" s="83"/>
      <c r="DUJ15" s="83"/>
      <c r="DUK15" s="83"/>
      <c r="DUL15" s="83"/>
      <c r="DUM15" s="83"/>
      <c r="DUN15" s="83"/>
      <c r="DUO15" s="83"/>
      <c r="DUP15" s="83"/>
      <c r="DUQ15" s="83"/>
      <c r="DUR15" s="83"/>
      <c r="DUS15" s="83"/>
      <c r="DUT15" s="83"/>
      <c r="DUU15" s="83"/>
      <c r="DUV15" s="83"/>
      <c r="DUW15" s="83"/>
      <c r="DUX15" s="83"/>
      <c r="DUY15" s="83"/>
      <c r="DUZ15" s="83"/>
      <c r="DVA15" s="83"/>
      <c r="DVB15" s="83"/>
      <c r="DVC15" s="83"/>
      <c r="DVD15" s="83"/>
      <c r="DVE15" s="83"/>
      <c r="DVF15" s="83"/>
      <c r="DVG15" s="83"/>
      <c r="DVH15" s="83"/>
      <c r="DVI15" s="83"/>
      <c r="DVJ15" s="83"/>
      <c r="DVK15" s="83"/>
      <c r="DVL15" s="83"/>
      <c r="DVM15" s="83"/>
      <c r="DVN15" s="83"/>
      <c r="DVO15" s="83"/>
      <c r="DVP15" s="83"/>
      <c r="DVQ15" s="83"/>
      <c r="DVR15" s="83"/>
      <c r="DVS15" s="83"/>
      <c r="DVT15" s="83"/>
      <c r="DVU15" s="83"/>
      <c r="DVV15" s="83"/>
      <c r="DVW15" s="83"/>
      <c r="DVX15" s="83"/>
      <c r="DVY15" s="83"/>
      <c r="DVZ15" s="83"/>
      <c r="DWA15" s="83"/>
      <c r="DWB15" s="83"/>
      <c r="DWC15" s="83"/>
      <c r="DWD15" s="83"/>
      <c r="DWE15" s="83"/>
      <c r="DWF15" s="83"/>
      <c r="DWG15" s="83"/>
      <c r="DWH15" s="83"/>
      <c r="DWI15" s="83"/>
      <c r="DWJ15" s="83"/>
      <c r="DWK15" s="83"/>
      <c r="DWL15" s="83"/>
      <c r="DWM15" s="83"/>
      <c r="DWN15" s="83"/>
      <c r="DWO15" s="83"/>
      <c r="DWP15" s="83"/>
      <c r="DWQ15" s="83"/>
      <c r="DWR15" s="83"/>
      <c r="DWS15" s="83"/>
      <c r="DWT15" s="83"/>
      <c r="DWU15" s="83"/>
      <c r="DWV15" s="83"/>
      <c r="DWW15" s="83"/>
      <c r="DWX15" s="83"/>
      <c r="DWY15" s="83"/>
      <c r="DWZ15" s="83"/>
      <c r="DXA15" s="83"/>
      <c r="DXB15" s="83"/>
      <c r="DXC15" s="83"/>
      <c r="DXD15" s="83"/>
      <c r="DXE15" s="83"/>
      <c r="DXF15" s="83"/>
      <c r="DXG15" s="83"/>
      <c r="DXH15" s="83"/>
      <c r="DXI15" s="83"/>
      <c r="DXJ15" s="83"/>
      <c r="DXK15" s="83"/>
      <c r="DXL15" s="83"/>
      <c r="DXM15" s="83"/>
      <c r="DXN15" s="83"/>
      <c r="DXO15" s="83"/>
      <c r="DXP15" s="83"/>
      <c r="DXQ15" s="83"/>
      <c r="DXR15" s="83"/>
      <c r="DXS15" s="83"/>
      <c r="DXT15" s="83"/>
      <c r="DXU15" s="83"/>
      <c r="DXV15" s="83"/>
      <c r="DXW15" s="83"/>
      <c r="DXX15" s="83"/>
      <c r="DXY15" s="83"/>
      <c r="DXZ15" s="83"/>
      <c r="DYA15" s="83"/>
      <c r="DYB15" s="83"/>
      <c r="DYC15" s="83"/>
      <c r="DYD15" s="83"/>
      <c r="DYE15" s="83"/>
      <c r="DYF15" s="83"/>
      <c r="DYG15" s="83"/>
      <c r="DYH15" s="83"/>
      <c r="DYI15" s="83"/>
      <c r="DYJ15" s="83"/>
      <c r="DYK15" s="83"/>
      <c r="DYL15" s="83"/>
      <c r="DYM15" s="83"/>
      <c r="DYN15" s="83"/>
      <c r="DYO15" s="83"/>
      <c r="DYP15" s="83"/>
      <c r="DYQ15" s="83"/>
      <c r="DYR15" s="83"/>
      <c r="DYS15" s="83"/>
      <c r="DYT15" s="83"/>
      <c r="DYU15" s="83"/>
      <c r="DYV15" s="83"/>
      <c r="DYW15" s="83"/>
      <c r="DYX15" s="83"/>
      <c r="DYY15" s="83"/>
      <c r="DYZ15" s="83"/>
      <c r="DZA15" s="83"/>
      <c r="DZB15" s="83"/>
      <c r="DZC15" s="83"/>
      <c r="DZD15" s="83"/>
      <c r="DZE15" s="83"/>
      <c r="DZF15" s="83"/>
      <c r="DZG15" s="83"/>
      <c r="DZH15" s="83"/>
      <c r="DZI15" s="83"/>
      <c r="DZJ15" s="83"/>
      <c r="DZK15" s="83"/>
      <c r="DZL15" s="83"/>
      <c r="DZM15" s="83"/>
      <c r="DZN15" s="83"/>
      <c r="DZO15" s="83"/>
      <c r="DZP15" s="83"/>
      <c r="DZQ15" s="83"/>
      <c r="DZR15" s="83"/>
      <c r="DZS15" s="83"/>
      <c r="DZT15" s="83"/>
      <c r="DZU15" s="83"/>
      <c r="DZV15" s="83"/>
      <c r="DZW15" s="83"/>
      <c r="DZX15" s="83"/>
      <c r="DZY15" s="83"/>
      <c r="DZZ15" s="83"/>
      <c r="EAA15" s="83"/>
      <c r="EAB15" s="83"/>
      <c r="EAC15" s="83"/>
      <c r="EAD15" s="83"/>
      <c r="EAE15" s="83"/>
      <c r="EAF15" s="83"/>
      <c r="EAG15" s="83"/>
      <c r="EAH15" s="83"/>
      <c r="EAI15" s="83"/>
      <c r="EAJ15" s="83"/>
      <c r="EAK15" s="83"/>
      <c r="EAL15" s="83"/>
      <c r="EAM15" s="83"/>
      <c r="EAN15" s="83"/>
      <c r="EAO15" s="83"/>
      <c r="EAP15" s="83"/>
      <c r="EAQ15" s="83"/>
      <c r="EAR15" s="83"/>
      <c r="EAS15" s="83"/>
      <c r="EAT15" s="83"/>
      <c r="EAU15" s="83"/>
      <c r="EAV15" s="83"/>
      <c r="EAW15" s="83"/>
      <c r="EAX15" s="83"/>
      <c r="EAY15" s="83"/>
      <c r="EAZ15" s="83"/>
      <c r="EBA15" s="83"/>
      <c r="EBB15" s="83"/>
      <c r="EBC15" s="83"/>
      <c r="EBD15" s="83"/>
      <c r="EBE15" s="83"/>
      <c r="EBF15" s="83"/>
      <c r="EBG15" s="83"/>
      <c r="EBH15" s="83"/>
      <c r="EBI15" s="83"/>
      <c r="EBJ15" s="83"/>
      <c r="EBK15" s="83"/>
      <c r="EBL15" s="83"/>
      <c r="EBM15" s="83"/>
      <c r="EBN15" s="83"/>
      <c r="EBO15" s="83"/>
      <c r="EBP15" s="83"/>
      <c r="EBQ15" s="83"/>
      <c r="EBR15" s="83"/>
      <c r="EBS15" s="83"/>
      <c r="EBT15" s="83"/>
      <c r="EBU15" s="83"/>
      <c r="EBV15" s="83"/>
      <c r="EBW15" s="83"/>
      <c r="EBX15" s="83"/>
      <c r="EBY15" s="83"/>
      <c r="EBZ15" s="83"/>
      <c r="ECA15" s="83"/>
      <c r="ECB15" s="83"/>
      <c r="ECC15" s="83"/>
      <c r="ECD15" s="83"/>
      <c r="ECE15" s="83"/>
      <c r="ECF15" s="83"/>
      <c r="ECG15" s="83"/>
      <c r="ECH15" s="83"/>
      <c r="ECI15" s="83"/>
      <c r="ECJ15" s="83"/>
      <c r="ECK15" s="83"/>
      <c r="ECL15" s="83"/>
      <c r="ECM15" s="83"/>
      <c r="ECN15" s="83"/>
      <c r="ECO15" s="83"/>
      <c r="ECP15" s="83"/>
      <c r="ECQ15" s="83"/>
      <c r="ECR15" s="83"/>
      <c r="ECS15" s="83"/>
      <c r="ECT15" s="83"/>
      <c r="ECU15" s="83"/>
      <c r="ECV15" s="83"/>
      <c r="ECW15" s="83"/>
      <c r="ECX15" s="83"/>
      <c r="ECY15" s="83"/>
      <c r="ECZ15" s="83"/>
      <c r="EDA15" s="83"/>
      <c r="EDB15" s="83"/>
      <c r="EDC15" s="83"/>
      <c r="EDD15" s="83"/>
      <c r="EDE15" s="83"/>
      <c r="EDF15" s="83"/>
      <c r="EDG15" s="83"/>
      <c r="EDH15" s="83"/>
      <c r="EDI15" s="83"/>
      <c r="EDJ15" s="83"/>
      <c r="EDK15" s="83"/>
      <c r="EDL15" s="83"/>
      <c r="EDM15" s="83"/>
      <c r="EDN15" s="83"/>
      <c r="EDO15" s="83"/>
      <c r="EDP15" s="83"/>
      <c r="EDQ15" s="83"/>
      <c r="EDR15" s="83"/>
      <c r="EDS15" s="83"/>
      <c r="EDT15" s="83"/>
      <c r="EDU15" s="83"/>
      <c r="EDV15" s="83"/>
      <c r="EDW15" s="83"/>
      <c r="EDX15" s="83"/>
      <c r="EDY15" s="83"/>
      <c r="EDZ15" s="83"/>
      <c r="EEA15" s="83"/>
      <c r="EEB15" s="83"/>
      <c r="EEC15" s="83"/>
      <c r="EED15" s="83"/>
      <c r="EEE15" s="83"/>
      <c r="EEF15" s="83"/>
      <c r="EEG15" s="83"/>
      <c r="EEH15" s="83"/>
      <c r="EEI15" s="83"/>
      <c r="EEJ15" s="83"/>
      <c r="EEK15" s="83"/>
      <c r="EEL15" s="83"/>
      <c r="EEM15" s="83"/>
      <c r="EEN15" s="83"/>
      <c r="EEO15" s="83"/>
      <c r="EEP15" s="83"/>
      <c r="EEQ15" s="83"/>
      <c r="EER15" s="83"/>
      <c r="EES15" s="83"/>
      <c r="EET15" s="83"/>
      <c r="EEU15" s="83"/>
      <c r="EEV15" s="83"/>
      <c r="EEW15" s="83"/>
      <c r="EEX15" s="83"/>
      <c r="EEY15" s="83"/>
      <c r="EEZ15" s="83"/>
      <c r="EFA15" s="83"/>
      <c r="EFB15" s="83"/>
      <c r="EFC15" s="83"/>
      <c r="EFD15" s="83"/>
      <c r="EFE15" s="83"/>
      <c r="EFF15" s="83"/>
      <c r="EFG15" s="83"/>
      <c r="EFH15" s="83"/>
      <c r="EFI15" s="83"/>
      <c r="EFJ15" s="83"/>
      <c r="EFK15" s="83"/>
      <c r="EFL15" s="83"/>
      <c r="EFM15" s="83"/>
      <c r="EFN15" s="83"/>
      <c r="EFO15" s="83"/>
      <c r="EFP15" s="83"/>
      <c r="EFQ15" s="83"/>
      <c r="EFR15" s="83"/>
      <c r="EFS15" s="83"/>
      <c r="EFT15" s="83"/>
      <c r="EFU15" s="83"/>
      <c r="EFV15" s="83"/>
      <c r="EFW15" s="83"/>
      <c r="EFX15" s="83"/>
      <c r="EFY15" s="83"/>
      <c r="EFZ15" s="83"/>
      <c r="EGA15" s="83"/>
      <c r="EGB15" s="83"/>
      <c r="EGC15" s="83"/>
      <c r="EGD15" s="83"/>
      <c r="EGE15" s="83"/>
      <c r="EGF15" s="83"/>
      <c r="EGG15" s="83"/>
      <c r="EGH15" s="83"/>
      <c r="EGI15" s="83"/>
      <c r="EGJ15" s="83"/>
      <c r="EGK15" s="83"/>
      <c r="EGL15" s="83"/>
      <c r="EGM15" s="83"/>
      <c r="EGN15" s="83"/>
      <c r="EGO15" s="83"/>
      <c r="EGP15" s="83"/>
      <c r="EGQ15" s="83"/>
      <c r="EGR15" s="83"/>
      <c r="EGS15" s="83"/>
      <c r="EGT15" s="83"/>
      <c r="EGU15" s="83"/>
      <c r="EGV15" s="83"/>
      <c r="EGW15" s="83"/>
      <c r="EGX15" s="83"/>
      <c r="EGY15" s="83"/>
      <c r="EGZ15" s="83"/>
      <c r="EHA15" s="83"/>
      <c r="EHB15" s="83"/>
      <c r="EHC15" s="83"/>
      <c r="EHD15" s="83"/>
      <c r="EHE15" s="83"/>
      <c r="EHF15" s="83"/>
      <c r="EHG15" s="83"/>
      <c r="EHH15" s="83"/>
      <c r="EHI15" s="83"/>
      <c r="EHJ15" s="83"/>
      <c r="EHK15" s="83"/>
      <c r="EHL15" s="83"/>
      <c r="EHM15" s="83"/>
      <c r="EHN15" s="83"/>
      <c r="EHO15" s="83"/>
      <c r="EHP15" s="83"/>
      <c r="EHQ15" s="83"/>
      <c r="EHR15" s="83"/>
      <c r="EHS15" s="83"/>
      <c r="EHT15" s="83"/>
      <c r="EHU15" s="83"/>
      <c r="EHV15" s="83"/>
      <c r="EHW15" s="83"/>
      <c r="EHX15" s="83"/>
      <c r="EHY15" s="83"/>
      <c r="EHZ15" s="83"/>
      <c r="EIA15" s="83"/>
      <c r="EIB15" s="83"/>
      <c r="EIC15" s="83"/>
      <c r="EID15" s="83"/>
      <c r="EIE15" s="83"/>
      <c r="EIF15" s="83"/>
      <c r="EIG15" s="83"/>
      <c r="EIH15" s="83"/>
      <c r="EII15" s="83"/>
      <c r="EIJ15" s="83"/>
      <c r="EIK15" s="83"/>
      <c r="EIL15" s="83"/>
      <c r="EIM15" s="83"/>
      <c r="EIN15" s="83"/>
      <c r="EIO15" s="83"/>
      <c r="EIP15" s="83"/>
      <c r="EIQ15" s="83"/>
      <c r="EIR15" s="83"/>
      <c r="EIS15" s="83"/>
      <c r="EIT15" s="83"/>
      <c r="EIU15" s="83"/>
      <c r="EIV15" s="83"/>
      <c r="EIW15" s="83"/>
      <c r="EIX15" s="83"/>
      <c r="EIY15" s="83"/>
      <c r="EIZ15" s="83"/>
      <c r="EJA15" s="83"/>
      <c r="EJB15" s="83"/>
      <c r="EJC15" s="83"/>
      <c r="EJD15" s="83"/>
      <c r="EJE15" s="83"/>
      <c r="EJF15" s="83"/>
      <c r="EJG15" s="83"/>
      <c r="EJH15" s="83"/>
      <c r="EJI15" s="83"/>
      <c r="EJJ15" s="83"/>
      <c r="EJK15" s="83"/>
      <c r="EJL15" s="83"/>
      <c r="EJM15" s="83"/>
      <c r="EJN15" s="83"/>
      <c r="EJO15" s="83"/>
      <c r="EJP15" s="83"/>
      <c r="EJQ15" s="83"/>
      <c r="EJR15" s="83"/>
      <c r="EJS15" s="83"/>
      <c r="EJT15" s="83"/>
      <c r="EJU15" s="83"/>
      <c r="EJV15" s="83"/>
      <c r="EJW15" s="83"/>
      <c r="EJX15" s="83"/>
      <c r="EJY15" s="83"/>
      <c r="EJZ15" s="83"/>
      <c r="EKA15" s="83"/>
      <c r="EKB15" s="83"/>
      <c r="EKC15" s="83"/>
      <c r="EKD15" s="83"/>
      <c r="EKE15" s="83"/>
      <c r="EKF15" s="83"/>
      <c r="EKG15" s="83"/>
      <c r="EKH15" s="83"/>
      <c r="EKI15" s="83"/>
      <c r="EKJ15" s="83"/>
      <c r="EKK15" s="83"/>
      <c r="EKL15" s="83"/>
      <c r="EKM15" s="83"/>
      <c r="EKN15" s="83"/>
      <c r="EKO15" s="83"/>
      <c r="EKP15" s="83"/>
      <c r="EKQ15" s="83"/>
      <c r="EKR15" s="83"/>
      <c r="EKS15" s="83"/>
      <c r="EKT15" s="83"/>
      <c r="EKU15" s="83"/>
      <c r="EKV15" s="83"/>
      <c r="EKW15" s="83"/>
      <c r="EKX15" s="83"/>
      <c r="EKY15" s="83"/>
      <c r="EKZ15" s="83"/>
      <c r="ELA15" s="83"/>
      <c r="ELB15" s="83"/>
      <c r="ELC15" s="83"/>
      <c r="ELD15" s="83"/>
      <c r="ELE15" s="83"/>
      <c r="ELF15" s="83"/>
      <c r="ELG15" s="83"/>
      <c r="ELH15" s="83"/>
      <c r="ELI15" s="83"/>
      <c r="ELJ15" s="83"/>
      <c r="ELK15" s="83"/>
      <c r="ELL15" s="83"/>
      <c r="ELM15" s="83"/>
      <c r="ELN15" s="83"/>
      <c r="ELO15" s="83"/>
      <c r="ELP15" s="83"/>
      <c r="ELQ15" s="83"/>
      <c r="ELR15" s="83"/>
      <c r="ELS15" s="83"/>
      <c r="ELT15" s="83"/>
      <c r="ELU15" s="83"/>
      <c r="ELV15" s="83"/>
      <c r="ELW15" s="83"/>
      <c r="ELX15" s="83"/>
      <c r="ELY15" s="83"/>
      <c r="ELZ15" s="83"/>
      <c r="EMA15" s="83"/>
      <c r="EMB15" s="83"/>
      <c r="EMC15" s="83"/>
      <c r="EMD15" s="83"/>
      <c r="EME15" s="83"/>
      <c r="EMF15" s="83"/>
      <c r="EMG15" s="83"/>
      <c r="EMH15" s="83"/>
      <c r="EMI15" s="83"/>
      <c r="EMJ15" s="83"/>
      <c r="EMK15" s="83"/>
      <c r="EML15" s="83"/>
      <c r="EMM15" s="83"/>
      <c r="EMN15" s="83"/>
      <c r="EMO15" s="83"/>
      <c r="EMP15" s="83"/>
      <c r="EMQ15" s="83"/>
      <c r="EMR15" s="83"/>
      <c r="EMS15" s="83"/>
      <c r="EMT15" s="83"/>
      <c r="EMU15" s="83"/>
      <c r="EMV15" s="83"/>
      <c r="EMW15" s="83"/>
      <c r="EMX15" s="83"/>
      <c r="EMY15" s="83"/>
      <c r="EMZ15" s="83"/>
      <c r="ENA15" s="83"/>
      <c r="ENB15" s="83"/>
      <c r="ENC15" s="83"/>
      <c r="END15" s="83"/>
      <c r="ENE15" s="83"/>
      <c r="ENF15" s="83"/>
      <c r="ENG15" s="83"/>
      <c r="ENH15" s="83"/>
      <c r="ENI15" s="83"/>
      <c r="ENJ15" s="83"/>
      <c r="ENK15" s="83"/>
      <c r="ENL15" s="83"/>
      <c r="ENM15" s="83"/>
      <c r="ENN15" s="83"/>
      <c r="ENO15" s="83"/>
      <c r="ENP15" s="83"/>
      <c r="ENQ15" s="83"/>
      <c r="ENR15" s="83"/>
      <c r="ENS15" s="83"/>
      <c r="ENT15" s="83"/>
      <c r="ENU15" s="83"/>
      <c r="ENV15" s="83"/>
      <c r="ENW15" s="83"/>
      <c r="ENX15" s="83"/>
      <c r="ENY15" s="83"/>
      <c r="ENZ15" s="83"/>
      <c r="EOA15" s="83"/>
      <c r="EOB15" s="83"/>
      <c r="EOC15" s="83"/>
      <c r="EOD15" s="83"/>
      <c r="EOE15" s="83"/>
      <c r="EOF15" s="83"/>
      <c r="EOG15" s="83"/>
      <c r="EOH15" s="83"/>
      <c r="EOI15" s="83"/>
      <c r="EOJ15" s="83"/>
      <c r="EOK15" s="83"/>
      <c r="EOL15" s="83"/>
      <c r="EOM15" s="83"/>
      <c r="EON15" s="83"/>
      <c r="EOO15" s="83"/>
      <c r="EOP15" s="83"/>
      <c r="EOQ15" s="83"/>
      <c r="EOR15" s="83"/>
      <c r="EOS15" s="83"/>
      <c r="EOT15" s="83"/>
      <c r="EOU15" s="83"/>
      <c r="EOV15" s="83"/>
      <c r="EOW15" s="83"/>
      <c r="EOX15" s="83"/>
      <c r="EOY15" s="83"/>
      <c r="EOZ15" s="83"/>
      <c r="EPA15" s="83"/>
      <c r="EPB15" s="83"/>
      <c r="EPC15" s="83"/>
      <c r="EPD15" s="83"/>
      <c r="EPE15" s="83"/>
      <c r="EPF15" s="83"/>
      <c r="EPG15" s="83"/>
      <c r="EPH15" s="83"/>
      <c r="EPI15" s="83"/>
      <c r="EPJ15" s="83"/>
      <c r="EPK15" s="83"/>
      <c r="EPL15" s="83"/>
      <c r="EPM15" s="83"/>
      <c r="EPN15" s="83"/>
      <c r="EPO15" s="83"/>
      <c r="EPP15" s="83"/>
      <c r="EPQ15" s="83"/>
      <c r="EPR15" s="83"/>
      <c r="EPS15" s="83"/>
      <c r="EPT15" s="83"/>
      <c r="EPU15" s="83"/>
      <c r="EPV15" s="83"/>
      <c r="EPW15" s="83"/>
      <c r="EPX15" s="83"/>
      <c r="EPY15" s="83"/>
      <c r="EPZ15" s="83"/>
      <c r="EQA15" s="83"/>
      <c r="EQB15" s="83"/>
      <c r="EQC15" s="83"/>
      <c r="EQD15" s="83"/>
      <c r="EQE15" s="83"/>
      <c r="EQF15" s="83"/>
      <c r="EQG15" s="83"/>
      <c r="EQH15" s="83"/>
      <c r="EQI15" s="83"/>
      <c r="EQJ15" s="83"/>
      <c r="EQK15" s="83"/>
      <c r="EQL15" s="83"/>
      <c r="EQM15" s="83"/>
      <c r="EQN15" s="83"/>
      <c r="EQO15" s="83"/>
      <c r="EQP15" s="83"/>
      <c r="EQQ15" s="83"/>
      <c r="EQR15" s="83"/>
      <c r="EQS15" s="83"/>
      <c r="EQT15" s="83"/>
      <c r="EQU15" s="83"/>
      <c r="EQV15" s="83"/>
      <c r="EQW15" s="83"/>
      <c r="EQX15" s="83"/>
      <c r="EQY15" s="83"/>
      <c r="EQZ15" s="83"/>
      <c r="ERA15" s="83"/>
      <c r="ERB15" s="83"/>
      <c r="ERC15" s="83"/>
      <c r="ERD15" s="83"/>
      <c r="ERE15" s="83"/>
      <c r="ERF15" s="83"/>
      <c r="ERG15" s="83"/>
      <c r="ERH15" s="83"/>
      <c r="ERI15" s="83"/>
      <c r="ERJ15" s="83"/>
      <c r="ERK15" s="83"/>
      <c r="ERL15" s="83"/>
      <c r="ERM15" s="83"/>
      <c r="ERN15" s="83"/>
      <c r="ERO15" s="83"/>
      <c r="ERP15" s="83"/>
      <c r="ERQ15" s="83"/>
      <c r="ERR15" s="83"/>
      <c r="ERS15" s="83"/>
      <c r="ERT15" s="83"/>
      <c r="ERU15" s="83"/>
      <c r="ERV15" s="83"/>
      <c r="ERW15" s="83"/>
      <c r="ERX15" s="83"/>
      <c r="ERY15" s="83"/>
      <c r="ERZ15" s="83"/>
      <c r="ESA15" s="83"/>
      <c r="ESB15" s="83"/>
      <c r="ESC15" s="83"/>
      <c r="ESD15" s="83"/>
      <c r="ESE15" s="83"/>
      <c r="ESF15" s="83"/>
      <c r="ESG15" s="83"/>
      <c r="ESH15" s="83"/>
      <c r="ESI15" s="83"/>
      <c r="ESJ15" s="83"/>
      <c r="ESK15" s="83"/>
      <c r="ESL15" s="83"/>
      <c r="ESM15" s="83"/>
      <c r="ESN15" s="83"/>
      <c r="ESO15" s="83"/>
      <c r="ESP15" s="83"/>
      <c r="ESQ15" s="83"/>
      <c r="ESR15" s="83"/>
      <c r="ESS15" s="83"/>
      <c r="EST15" s="83"/>
      <c r="ESU15" s="83"/>
      <c r="ESV15" s="83"/>
      <c r="ESW15" s="83"/>
      <c r="ESX15" s="83"/>
      <c r="ESY15" s="83"/>
      <c r="ESZ15" s="83"/>
      <c r="ETA15" s="83"/>
      <c r="ETB15" s="83"/>
      <c r="ETC15" s="83"/>
      <c r="ETD15" s="83"/>
      <c r="ETE15" s="83"/>
      <c r="ETF15" s="83"/>
      <c r="ETG15" s="83"/>
      <c r="ETH15" s="83"/>
      <c r="ETI15" s="83"/>
      <c r="ETJ15" s="83"/>
      <c r="ETK15" s="83"/>
      <c r="ETL15" s="83"/>
      <c r="ETM15" s="83"/>
      <c r="ETN15" s="83"/>
      <c r="ETO15" s="83"/>
      <c r="ETP15" s="83"/>
      <c r="ETQ15" s="83"/>
      <c r="ETR15" s="83"/>
      <c r="ETS15" s="83"/>
      <c r="ETT15" s="83"/>
      <c r="ETU15" s="83"/>
      <c r="ETV15" s="83"/>
      <c r="ETW15" s="83"/>
      <c r="ETX15" s="83"/>
      <c r="ETY15" s="83"/>
      <c r="ETZ15" s="83"/>
      <c r="EUA15" s="83"/>
      <c r="EUB15" s="83"/>
      <c r="EUC15" s="83"/>
      <c r="EUD15" s="83"/>
      <c r="EUE15" s="83"/>
      <c r="EUF15" s="83"/>
      <c r="EUG15" s="83"/>
      <c r="EUH15" s="83"/>
      <c r="EUI15" s="83"/>
      <c r="EUJ15" s="83"/>
      <c r="EUK15" s="83"/>
      <c r="EUL15" s="83"/>
      <c r="EUM15" s="83"/>
      <c r="EUN15" s="83"/>
      <c r="EUO15" s="83"/>
      <c r="EUP15" s="83"/>
      <c r="EUQ15" s="83"/>
      <c r="EUR15" s="83"/>
      <c r="EUS15" s="83"/>
      <c r="EUT15" s="83"/>
      <c r="EUU15" s="83"/>
      <c r="EUV15" s="83"/>
      <c r="EUW15" s="83"/>
      <c r="EUX15" s="83"/>
      <c r="EUY15" s="83"/>
      <c r="EUZ15" s="83"/>
      <c r="EVA15" s="83"/>
      <c r="EVB15" s="83"/>
      <c r="EVC15" s="83"/>
      <c r="EVD15" s="83"/>
      <c r="EVE15" s="83"/>
      <c r="EVF15" s="83"/>
      <c r="EVG15" s="83"/>
      <c r="EVH15" s="83"/>
      <c r="EVI15" s="83"/>
      <c r="EVJ15" s="83"/>
      <c r="EVK15" s="83"/>
      <c r="EVL15" s="83"/>
      <c r="EVM15" s="83"/>
      <c r="EVN15" s="83"/>
      <c r="EVO15" s="83"/>
      <c r="EVP15" s="83"/>
      <c r="EVQ15" s="83"/>
      <c r="EVR15" s="83"/>
      <c r="EVS15" s="83"/>
      <c r="EVT15" s="83"/>
      <c r="EVU15" s="83"/>
      <c r="EVV15" s="83"/>
      <c r="EVW15" s="83"/>
      <c r="EVX15" s="83"/>
      <c r="EVY15" s="83"/>
      <c r="EVZ15" s="83"/>
      <c r="EWA15" s="83"/>
      <c r="EWB15" s="83"/>
      <c r="EWC15" s="83"/>
      <c r="EWD15" s="83"/>
      <c r="EWE15" s="83"/>
      <c r="EWF15" s="83"/>
      <c r="EWG15" s="83"/>
      <c r="EWH15" s="83"/>
      <c r="EWI15" s="83"/>
      <c r="EWJ15" s="83"/>
      <c r="EWK15" s="83"/>
      <c r="EWL15" s="83"/>
      <c r="EWM15" s="83"/>
      <c r="EWN15" s="83"/>
      <c r="EWO15" s="83"/>
      <c r="EWP15" s="83"/>
      <c r="EWQ15" s="83"/>
      <c r="EWR15" s="83"/>
      <c r="EWS15" s="83"/>
      <c r="EWT15" s="83"/>
      <c r="EWU15" s="83"/>
      <c r="EWV15" s="83"/>
      <c r="EWW15" s="83"/>
      <c r="EWX15" s="83"/>
      <c r="EWY15" s="83"/>
      <c r="EWZ15" s="83"/>
      <c r="EXA15" s="83"/>
      <c r="EXB15" s="83"/>
      <c r="EXC15" s="83"/>
      <c r="EXD15" s="83"/>
      <c r="EXE15" s="83"/>
      <c r="EXF15" s="83"/>
      <c r="EXG15" s="83"/>
      <c r="EXH15" s="83"/>
      <c r="EXI15" s="83"/>
      <c r="EXJ15" s="83"/>
      <c r="EXK15" s="83"/>
      <c r="EXL15" s="83"/>
      <c r="EXM15" s="83"/>
      <c r="EXN15" s="83"/>
      <c r="EXO15" s="83"/>
      <c r="EXP15" s="83"/>
      <c r="EXQ15" s="83"/>
      <c r="EXR15" s="83"/>
      <c r="EXS15" s="83"/>
      <c r="EXT15" s="83"/>
      <c r="EXU15" s="83"/>
      <c r="EXV15" s="83"/>
      <c r="EXW15" s="83"/>
      <c r="EXX15" s="83"/>
      <c r="EXY15" s="83"/>
      <c r="EXZ15" s="83"/>
      <c r="EYA15" s="83"/>
      <c r="EYB15" s="83"/>
      <c r="EYC15" s="83"/>
      <c r="EYD15" s="83"/>
      <c r="EYE15" s="83"/>
      <c r="EYF15" s="83"/>
      <c r="EYG15" s="83"/>
      <c r="EYH15" s="83"/>
      <c r="EYI15" s="83"/>
      <c r="EYJ15" s="83"/>
      <c r="EYK15" s="83"/>
      <c r="EYL15" s="83"/>
      <c r="EYM15" s="83"/>
      <c r="EYN15" s="83"/>
      <c r="EYO15" s="83"/>
      <c r="EYP15" s="83"/>
      <c r="EYQ15" s="83"/>
      <c r="EYR15" s="83"/>
      <c r="EYS15" s="83"/>
      <c r="EYT15" s="83"/>
      <c r="EYU15" s="83"/>
      <c r="EYV15" s="83"/>
      <c r="EYW15" s="83"/>
      <c r="EYX15" s="83"/>
      <c r="EYY15" s="83"/>
      <c r="EYZ15" s="83"/>
      <c r="EZA15" s="83"/>
      <c r="EZB15" s="83"/>
      <c r="EZC15" s="83"/>
      <c r="EZD15" s="83"/>
      <c r="EZE15" s="83"/>
      <c r="EZF15" s="83"/>
      <c r="EZG15" s="83"/>
      <c r="EZH15" s="83"/>
      <c r="EZI15" s="83"/>
      <c r="EZJ15" s="83"/>
      <c r="EZK15" s="83"/>
      <c r="EZL15" s="83"/>
      <c r="EZM15" s="83"/>
      <c r="EZN15" s="83"/>
      <c r="EZO15" s="83"/>
      <c r="EZP15" s="83"/>
      <c r="EZQ15" s="83"/>
      <c r="EZR15" s="83"/>
      <c r="EZS15" s="83"/>
      <c r="EZT15" s="83"/>
      <c r="EZU15" s="83"/>
      <c r="EZV15" s="83"/>
      <c r="EZW15" s="83"/>
      <c r="EZX15" s="83"/>
      <c r="EZY15" s="83"/>
      <c r="EZZ15" s="83"/>
      <c r="FAA15" s="83"/>
      <c r="FAB15" s="83"/>
      <c r="FAC15" s="83"/>
      <c r="FAD15" s="83"/>
      <c r="FAE15" s="83"/>
      <c r="FAF15" s="83"/>
      <c r="FAG15" s="83"/>
      <c r="FAH15" s="83"/>
      <c r="FAI15" s="83"/>
      <c r="FAJ15" s="83"/>
      <c r="FAK15" s="83"/>
      <c r="FAL15" s="83"/>
      <c r="FAM15" s="83"/>
      <c r="FAN15" s="83"/>
      <c r="FAO15" s="83"/>
      <c r="FAP15" s="83"/>
      <c r="FAQ15" s="83"/>
      <c r="FAR15" s="83"/>
      <c r="FAS15" s="83"/>
      <c r="FAT15" s="83"/>
      <c r="FAU15" s="83"/>
      <c r="FAV15" s="83"/>
      <c r="FAW15" s="83"/>
      <c r="FAX15" s="83"/>
      <c r="FAY15" s="83"/>
      <c r="FAZ15" s="83"/>
      <c r="FBA15" s="83"/>
      <c r="FBB15" s="83"/>
      <c r="FBC15" s="83"/>
      <c r="FBD15" s="83"/>
      <c r="FBE15" s="83"/>
      <c r="FBF15" s="83"/>
      <c r="FBG15" s="83"/>
      <c r="FBH15" s="83"/>
      <c r="FBI15" s="83"/>
      <c r="FBJ15" s="83"/>
      <c r="FBK15" s="83"/>
      <c r="FBL15" s="83"/>
      <c r="FBM15" s="83"/>
      <c r="FBN15" s="83"/>
      <c r="FBO15" s="83"/>
      <c r="FBP15" s="83"/>
      <c r="FBQ15" s="83"/>
      <c r="FBR15" s="83"/>
      <c r="FBS15" s="83"/>
      <c r="FBT15" s="83"/>
      <c r="FBU15" s="83"/>
      <c r="FBV15" s="83"/>
      <c r="FBW15" s="83"/>
      <c r="FBX15" s="83"/>
      <c r="FBY15" s="83"/>
      <c r="FBZ15" s="83"/>
      <c r="FCA15" s="83"/>
      <c r="FCB15" s="83"/>
      <c r="FCC15" s="83"/>
      <c r="FCD15" s="83"/>
      <c r="FCE15" s="83"/>
      <c r="FCF15" s="83"/>
      <c r="FCG15" s="83"/>
      <c r="FCH15" s="83"/>
      <c r="FCI15" s="83"/>
      <c r="FCJ15" s="83"/>
      <c r="FCK15" s="83"/>
      <c r="FCL15" s="83"/>
      <c r="FCM15" s="83"/>
      <c r="FCN15" s="83"/>
      <c r="FCO15" s="83"/>
      <c r="FCP15" s="83"/>
      <c r="FCQ15" s="83"/>
      <c r="FCR15" s="83"/>
      <c r="FCS15" s="83"/>
      <c r="FCT15" s="83"/>
      <c r="FCU15" s="83"/>
      <c r="FCV15" s="83"/>
      <c r="FCW15" s="83"/>
      <c r="FCX15" s="83"/>
      <c r="FCY15" s="83"/>
      <c r="FCZ15" s="83"/>
      <c r="FDA15" s="83"/>
      <c r="FDB15" s="83"/>
      <c r="FDC15" s="83"/>
      <c r="FDD15" s="83"/>
      <c r="FDE15" s="83"/>
      <c r="FDF15" s="83"/>
      <c r="FDG15" s="83"/>
      <c r="FDH15" s="83"/>
      <c r="FDI15" s="83"/>
      <c r="FDJ15" s="83"/>
      <c r="FDK15" s="83"/>
      <c r="FDL15" s="83"/>
      <c r="FDM15" s="83"/>
      <c r="FDN15" s="83"/>
      <c r="FDO15" s="83"/>
      <c r="FDP15" s="83"/>
      <c r="FDQ15" s="83"/>
      <c r="FDR15" s="83"/>
      <c r="FDS15" s="83"/>
      <c r="FDT15" s="83"/>
      <c r="FDU15" s="83"/>
      <c r="FDV15" s="83"/>
      <c r="FDW15" s="83"/>
      <c r="FDX15" s="83"/>
      <c r="FDY15" s="83"/>
      <c r="FDZ15" s="83"/>
      <c r="FEA15" s="83"/>
      <c r="FEB15" s="83"/>
      <c r="FEC15" s="83"/>
      <c r="FED15" s="83"/>
      <c r="FEE15" s="83"/>
      <c r="FEF15" s="83"/>
      <c r="FEG15" s="83"/>
      <c r="FEH15" s="83"/>
      <c r="FEI15" s="83"/>
      <c r="FEJ15" s="83"/>
      <c r="FEK15" s="83"/>
      <c r="FEL15" s="83"/>
      <c r="FEM15" s="83"/>
      <c r="FEN15" s="83"/>
      <c r="FEO15" s="83"/>
      <c r="FEP15" s="83"/>
      <c r="FEQ15" s="83"/>
      <c r="FER15" s="83"/>
      <c r="FES15" s="83"/>
      <c r="FET15" s="83"/>
      <c r="FEU15" s="83"/>
      <c r="FEV15" s="83"/>
      <c r="FEW15" s="83"/>
      <c r="FEX15" s="83"/>
      <c r="FEY15" s="83"/>
      <c r="FEZ15" s="83"/>
      <c r="FFA15" s="83"/>
      <c r="FFB15" s="83"/>
      <c r="FFC15" s="83"/>
      <c r="FFD15" s="83"/>
      <c r="FFE15" s="83"/>
      <c r="FFF15" s="83"/>
      <c r="FFG15" s="83"/>
      <c r="FFH15" s="83"/>
      <c r="FFI15" s="83"/>
      <c r="FFJ15" s="83"/>
      <c r="FFK15" s="83"/>
      <c r="FFL15" s="83"/>
      <c r="FFM15" s="83"/>
      <c r="FFN15" s="83"/>
      <c r="FFO15" s="83"/>
      <c r="FFP15" s="83"/>
      <c r="FFQ15" s="83"/>
      <c r="FFR15" s="83"/>
      <c r="FFS15" s="83"/>
      <c r="FFT15" s="83"/>
      <c r="FFU15" s="83"/>
      <c r="FFV15" s="83"/>
      <c r="FFW15" s="83"/>
      <c r="FFX15" s="83"/>
      <c r="FFY15" s="83"/>
      <c r="FFZ15" s="83"/>
      <c r="FGA15" s="83"/>
      <c r="FGB15" s="83"/>
      <c r="FGC15" s="83"/>
      <c r="FGD15" s="83"/>
      <c r="FGE15" s="83"/>
      <c r="FGF15" s="83"/>
      <c r="FGG15" s="83"/>
      <c r="FGH15" s="83"/>
      <c r="FGI15" s="83"/>
      <c r="FGJ15" s="83"/>
      <c r="FGK15" s="83"/>
      <c r="FGL15" s="83"/>
      <c r="FGM15" s="83"/>
      <c r="FGN15" s="83"/>
      <c r="FGO15" s="83"/>
      <c r="FGP15" s="83"/>
      <c r="FGQ15" s="83"/>
      <c r="FGR15" s="83"/>
      <c r="FGS15" s="83"/>
      <c r="FGT15" s="83"/>
      <c r="FGU15" s="83"/>
      <c r="FGV15" s="83"/>
      <c r="FGW15" s="83"/>
      <c r="FGX15" s="83"/>
      <c r="FGY15" s="83"/>
      <c r="FGZ15" s="83"/>
      <c r="FHA15" s="83"/>
      <c r="FHB15" s="83"/>
      <c r="FHC15" s="83"/>
      <c r="FHD15" s="83"/>
      <c r="FHE15" s="83"/>
      <c r="FHF15" s="83"/>
      <c r="FHG15" s="83"/>
      <c r="FHH15" s="83"/>
      <c r="FHI15" s="83"/>
      <c r="FHJ15" s="83"/>
      <c r="FHK15" s="83"/>
      <c r="FHL15" s="83"/>
      <c r="FHM15" s="83"/>
      <c r="FHN15" s="83"/>
      <c r="FHO15" s="83"/>
      <c r="FHP15" s="83"/>
      <c r="FHQ15" s="83"/>
      <c r="FHR15" s="83"/>
      <c r="FHS15" s="83"/>
      <c r="FHT15" s="83"/>
      <c r="FHU15" s="83"/>
      <c r="FHV15" s="83"/>
      <c r="FHW15" s="83"/>
      <c r="FHX15" s="83"/>
      <c r="FHY15" s="83"/>
      <c r="FHZ15" s="83"/>
      <c r="FIA15" s="83"/>
      <c r="FIB15" s="83"/>
      <c r="FIC15" s="83"/>
      <c r="FID15" s="83"/>
      <c r="FIE15" s="83"/>
      <c r="FIF15" s="83"/>
      <c r="FIG15" s="83"/>
      <c r="FIH15" s="83"/>
      <c r="FII15" s="83"/>
      <c r="FIJ15" s="83"/>
      <c r="FIK15" s="83"/>
      <c r="FIL15" s="83"/>
      <c r="FIM15" s="83"/>
      <c r="FIN15" s="83"/>
      <c r="FIO15" s="83"/>
      <c r="FIP15" s="83"/>
      <c r="FIQ15" s="83"/>
      <c r="FIR15" s="83"/>
      <c r="FIS15" s="83"/>
      <c r="FIT15" s="83"/>
      <c r="FIU15" s="83"/>
      <c r="FIV15" s="83"/>
      <c r="FIW15" s="83"/>
      <c r="FIX15" s="83"/>
      <c r="FIY15" s="83"/>
      <c r="FIZ15" s="83"/>
      <c r="FJA15" s="83"/>
      <c r="FJB15" s="83"/>
      <c r="FJC15" s="83"/>
      <c r="FJD15" s="83"/>
      <c r="FJE15" s="83"/>
      <c r="FJF15" s="83"/>
      <c r="FJG15" s="83"/>
      <c r="FJH15" s="83"/>
      <c r="FJI15" s="83"/>
      <c r="FJJ15" s="83"/>
      <c r="FJK15" s="83"/>
      <c r="FJL15" s="83"/>
      <c r="FJM15" s="83"/>
      <c r="FJN15" s="83"/>
      <c r="FJO15" s="83"/>
      <c r="FJP15" s="83"/>
      <c r="FJQ15" s="83"/>
      <c r="FJR15" s="83"/>
      <c r="FJS15" s="83"/>
      <c r="FJT15" s="83"/>
      <c r="FJU15" s="83"/>
      <c r="FJV15" s="83"/>
      <c r="FJW15" s="83"/>
      <c r="FJX15" s="83"/>
      <c r="FJY15" s="83"/>
      <c r="FJZ15" s="83"/>
      <c r="FKA15" s="83"/>
      <c r="FKB15" s="83"/>
      <c r="FKC15" s="83"/>
      <c r="FKD15" s="83"/>
      <c r="FKE15" s="83"/>
      <c r="FKF15" s="83"/>
      <c r="FKG15" s="83"/>
      <c r="FKH15" s="83"/>
      <c r="FKI15" s="83"/>
      <c r="FKJ15" s="83"/>
      <c r="FKK15" s="83"/>
      <c r="FKL15" s="83"/>
      <c r="FKM15" s="83"/>
      <c r="FKN15" s="83"/>
      <c r="FKO15" s="83"/>
      <c r="FKP15" s="83"/>
      <c r="FKQ15" s="83"/>
      <c r="FKR15" s="83"/>
      <c r="FKS15" s="83"/>
      <c r="FKT15" s="83"/>
      <c r="FKU15" s="83"/>
      <c r="FKV15" s="83"/>
      <c r="FKW15" s="83"/>
      <c r="FKX15" s="83"/>
      <c r="FKY15" s="83"/>
      <c r="FKZ15" s="83"/>
      <c r="FLA15" s="83"/>
      <c r="FLB15" s="83"/>
      <c r="FLC15" s="83"/>
      <c r="FLD15" s="83"/>
      <c r="FLE15" s="83"/>
      <c r="FLF15" s="83"/>
      <c r="FLG15" s="83"/>
      <c r="FLH15" s="83"/>
      <c r="FLI15" s="83"/>
      <c r="FLJ15" s="83"/>
      <c r="FLK15" s="83"/>
      <c r="FLL15" s="83"/>
      <c r="FLM15" s="83"/>
      <c r="FLN15" s="83"/>
      <c r="FLO15" s="83"/>
      <c r="FLP15" s="83"/>
      <c r="FLQ15" s="83"/>
      <c r="FLR15" s="83"/>
      <c r="FLS15" s="83"/>
      <c r="FLT15" s="83"/>
      <c r="FLU15" s="83"/>
      <c r="FLV15" s="83"/>
      <c r="FLW15" s="83"/>
      <c r="FLX15" s="83"/>
      <c r="FLY15" s="83"/>
      <c r="FLZ15" s="83"/>
      <c r="FMA15" s="83"/>
      <c r="FMB15" s="83"/>
      <c r="FMC15" s="83"/>
      <c r="FMD15" s="83"/>
      <c r="FME15" s="83"/>
      <c r="FMF15" s="83"/>
      <c r="FMG15" s="83"/>
      <c r="FMH15" s="83"/>
      <c r="FMI15" s="83"/>
      <c r="FMJ15" s="83"/>
      <c r="FMK15" s="83"/>
      <c r="FML15" s="83"/>
      <c r="FMM15" s="83"/>
      <c r="FMN15" s="83"/>
      <c r="FMO15" s="83"/>
      <c r="FMP15" s="83"/>
      <c r="FMQ15" s="83"/>
      <c r="FMR15" s="83"/>
      <c r="FMS15" s="83"/>
      <c r="FMT15" s="83"/>
      <c r="FMU15" s="83"/>
      <c r="FMV15" s="83"/>
      <c r="FMW15" s="83"/>
      <c r="FMX15" s="83"/>
      <c r="FMY15" s="83"/>
      <c r="FMZ15" s="83"/>
      <c r="FNA15" s="83"/>
      <c r="FNB15" s="83"/>
      <c r="FNC15" s="83"/>
      <c r="FND15" s="83"/>
      <c r="FNE15" s="83"/>
      <c r="FNF15" s="83"/>
      <c r="FNG15" s="83"/>
      <c r="FNH15" s="83"/>
      <c r="FNI15" s="83"/>
      <c r="FNJ15" s="83"/>
      <c r="FNK15" s="83"/>
      <c r="FNL15" s="83"/>
      <c r="FNM15" s="83"/>
      <c r="FNN15" s="83"/>
      <c r="FNO15" s="83"/>
      <c r="FNP15" s="83"/>
      <c r="FNQ15" s="83"/>
      <c r="FNR15" s="83"/>
      <c r="FNS15" s="83"/>
      <c r="FNT15" s="83"/>
      <c r="FNU15" s="83"/>
      <c r="FNV15" s="83"/>
      <c r="FNW15" s="83"/>
      <c r="FNX15" s="83"/>
      <c r="FNY15" s="83"/>
      <c r="FNZ15" s="83"/>
      <c r="FOA15" s="83"/>
      <c r="FOB15" s="83"/>
      <c r="FOC15" s="83"/>
      <c r="FOD15" s="83"/>
      <c r="FOE15" s="83"/>
      <c r="FOF15" s="83"/>
      <c r="FOG15" s="83"/>
      <c r="FOH15" s="83"/>
      <c r="FOI15" s="83"/>
      <c r="FOJ15" s="83"/>
      <c r="FOK15" s="83"/>
      <c r="FOL15" s="83"/>
      <c r="FOM15" s="83"/>
      <c r="FON15" s="83"/>
      <c r="FOO15" s="83"/>
      <c r="FOP15" s="83"/>
      <c r="FOQ15" s="83"/>
      <c r="FOR15" s="83"/>
      <c r="FOS15" s="83"/>
      <c r="FOT15" s="83"/>
      <c r="FOU15" s="83"/>
      <c r="FOV15" s="83"/>
      <c r="FOW15" s="83"/>
      <c r="FOX15" s="83"/>
      <c r="FOY15" s="83"/>
      <c r="FOZ15" s="83"/>
      <c r="FPA15" s="83"/>
      <c r="FPB15" s="83"/>
      <c r="FPC15" s="83"/>
      <c r="FPD15" s="83"/>
      <c r="FPE15" s="83"/>
      <c r="FPF15" s="83"/>
      <c r="FPG15" s="83"/>
      <c r="FPH15" s="83"/>
      <c r="FPI15" s="83"/>
      <c r="FPJ15" s="83"/>
      <c r="FPK15" s="83"/>
      <c r="FPL15" s="83"/>
      <c r="FPM15" s="83"/>
      <c r="FPN15" s="83"/>
      <c r="FPO15" s="83"/>
      <c r="FPP15" s="83"/>
      <c r="FPQ15" s="83"/>
      <c r="FPR15" s="83"/>
      <c r="FPS15" s="83"/>
      <c r="FPT15" s="83"/>
      <c r="FPU15" s="83"/>
      <c r="FPV15" s="83"/>
      <c r="FPW15" s="83"/>
      <c r="FPX15" s="83"/>
      <c r="FPY15" s="83"/>
      <c r="FPZ15" s="83"/>
      <c r="FQA15" s="83"/>
      <c r="FQB15" s="83"/>
      <c r="FQC15" s="83"/>
      <c r="FQD15" s="83"/>
      <c r="FQE15" s="83"/>
      <c r="FQF15" s="83"/>
      <c r="FQG15" s="83"/>
      <c r="FQH15" s="83"/>
      <c r="FQI15" s="83"/>
      <c r="FQJ15" s="83"/>
      <c r="FQK15" s="83"/>
      <c r="FQL15" s="83"/>
      <c r="FQM15" s="83"/>
      <c r="FQN15" s="83"/>
      <c r="FQO15" s="83"/>
      <c r="FQP15" s="83"/>
      <c r="FQQ15" s="83"/>
      <c r="FQR15" s="83"/>
      <c r="FQS15" s="83"/>
      <c r="FQT15" s="83"/>
      <c r="FQU15" s="83"/>
      <c r="FQV15" s="83"/>
      <c r="FQW15" s="83"/>
      <c r="FQX15" s="83"/>
      <c r="FQY15" s="83"/>
      <c r="FQZ15" s="83"/>
      <c r="FRA15" s="83"/>
      <c r="FRB15" s="83"/>
      <c r="FRC15" s="83"/>
      <c r="FRD15" s="83"/>
      <c r="FRE15" s="83"/>
      <c r="FRF15" s="83"/>
      <c r="FRG15" s="83"/>
      <c r="FRH15" s="83"/>
      <c r="FRI15" s="83"/>
      <c r="FRJ15" s="83"/>
      <c r="FRK15" s="83"/>
      <c r="FRL15" s="83"/>
      <c r="FRM15" s="83"/>
      <c r="FRN15" s="83"/>
      <c r="FRO15" s="83"/>
      <c r="FRP15" s="83"/>
      <c r="FRQ15" s="83"/>
      <c r="FRR15" s="83"/>
      <c r="FRS15" s="83"/>
      <c r="FRT15" s="83"/>
      <c r="FRU15" s="83"/>
      <c r="FRV15" s="83"/>
      <c r="FRW15" s="83"/>
      <c r="FRX15" s="83"/>
      <c r="FRY15" s="83"/>
      <c r="FRZ15" s="83"/>
      <c r="FSA15" s="83"/>
      <c r="FSB15" s="83"/>
      <c r="FSC15" s="83"/>
      <c r="FSD15" s="83"/>
      <c r="FSE15" s="83"/>
      <c r="FSF15" s="83"/>
      <c r="FSG15" s="83"/>
      <c r="FSH15" s="83"/>
      <c r="FSI15" s="83"/>
      <c r="FSJ15" s="83"/>
      <c r="FSK15" s="83"/>
      <c r="FSL15" s="83"/>
      <c r="FSM15" s="83"/>
      <c r="FSN15" s="83"/>
      <c r="FSO15" s="83"/>
      <c r="FSP15" s="83"/>
      <c r="FSQ15" s="83"/>
      <c r="FSR15" s="83"/>
      <c r="FSS15" s="83"/>
      <c r="FST15" s="83"/>
      <c r="FSU15" s="83"/>
      <c r="FSV15" s="83"/>
      <c r="FSW15" s="83"/>
      <c r="FSX15" s="83"/>
      <c r="FSY15" s="83"/>
      <c r="FSZ15" s="83"/>
      <c r="FTA15" s="83"/>
      <c r="FTB15" s="83"/>
      <c r="FTC15" s="83"/>
      <c r="FTD15" s="83"/>
      <c r="FTE15" s="83"/>
      <c r="FTF15" s="83"/>
      <c r="FTG15" s="83"/>
      <c r="FTH15" s="83"/>
      <c r="FTI15" s="83"/>
      <c r="FTJ15" s="83"/>
      <c r="FTK15" s="83"/>
      <c r="FTL15" s="83"/>
      <c r="FTM15" s="83"/>
      <c r="FTN15" s="83"/>
      <c r="FTO15" s="83"/>
      <c r="FTP15" s="83"/>
      <c r="FTQ15" s="83"/>
      <c r="FTR15" s="83"/>
      <c r="FTS15" s="83"/>
      <c r="FTT15" s="83"/>
      <c r="FTU15" s="83"/>
      <c r="FTV15" s="83"/>
      <c r="FTW15" s="83"/>
      <c r="FTX15" s="83"/>
      <c r="FTY15" s="83"/>
      <c r="FTZ15" s="83"/>
      <c r="FUA15" s="83"/>
      <c r="FUB15" s="83"/>
      <c r="FUC15" s="83"/>
      <c r="FUD15" s="83"/>
      <c r="FUE15" s="83"/>
      <c r="FUF15" s="83"/>
      <c r="FUG15" s="83"/>
      <c r="FUH15" s="83"/>
      <c r="FUI15" s="83"/>
      <c r="FUJ15" s="83"/>
      <c r="FUK15" s="83"/>
      <c r="FUL15" s="83"/>
      <c r="FUM15" s="83"/>
      <c r="FUN15" s="83"/>
      <c r="FUO15" s="83"/>
      <c r="FUP15" s="83"/>
      <c r="FUQ15" s="83"/>
      <c r="FUR15" s="83"/>
      <c r="FUS15" s="83"/>
      <c r="FUT15" s="83"/>
      <c r="FUU15" s="83"/>
      <c r="FUV15" s="83"/>
      <c r="FUW15" s="83"/>
      <c r="FUX15" s="83"/>
      <c r="FUY15" s="83"/>
      <c r="FUZ15" s="83"/>
      <c r="FVA15" s="83"/>
      <c r="FVB15" s="83"/>
      <c r="FVC15" s="83"/>
      <c r="FVD15" s="83"/>
      <c r="FVE15" s="83"/>
      <c r="FVF15" s="83"/>
      <c r="FVG15" s="83"/>
      <c r="FVH15" s="83"/>
      <c r="FVI15" s="83"/>
      <c r="FVJ15" s="83"/>
      <c r="FVK15" s="83"/>
      <c r="FVL15" s="83"/>
      <c r="FVM15" s="83"/>
      <c r="FVN15" s="83"/>
      <c r="FVO15" s="83"/>
      <c r="FVP15" s="83"/>
      <c r="FVQ15" s="83"/>
      <c r="FVR15" s="83"/>
      <c r="FVS15" s="83"/>
      <c r="FVT15" s="83"/>
      <c r="FVU15" s="83"/>
      <c r="FVV15" s="83"/>
      <c r="FVW15" s="83"/>
      <c r="FVX15" s="83"/>
      <c r="FVY15" s="83"/>
      <c r="FVZ15" s="83"/>
      <c r="FWA15" s="83"/>
      <c r="FWB15" s="83"/>
      <c r="FWC15" s="83"/>
      <c r="FWD15" s="83"/>
      <c r="FWE15" s="83"/>
      <c r="FWF15" s="83"/>
      <c r="FWG15" s="83"/>
      <c r="FWH15" s="83"/>
      <c r="FWI15" s="83"/>
      <c r="FWJ15" s="83"/>
      <c r="FWK15" s="83"/>
      <c r="FWL15" s="83"/>
      <c r="FWM15" s="83"/>
      <c r="FWN15" s="83"/>
      <c r="FWO15" s="83"/>
      <c r="FWP15" s="83"/>
      <c r="FWQ15" s="83"/>
      <c r="FWR15" s="83"/>
      <c r="FWS15" s="83"/>
      <c r="FWT15" s="83"/>
      <c r="FWU15" s="83"/>
      <c r="FWV15" s="83"/>
      <c r="FWW15" s="83"/>
      <c r="FWX15" s="83"/>
      <c r="FWY15" s="83"/>
      <c r="FWZ15" s="83"/>
      <c r="FXA15" s="83"/>
      <c r="FXB15" s="83"/>
      <c r="FXC15" s="83"/>
      <c r="FXD15" s="83"/>
      <c r="FXE15" s="83"/>
      <c r="FXF15" s="83"/>
      <c r="FXG15" s="83"/>
      <c r="FXH15" s="83"/>
      <c r="FXI15" s="83"/>
      <c r="FXJ15" s="83"/>
      <c r="FXK15" s="83"/>
      <c r="FXL15" s="83"/>
      <c r="FXM15" s="83"/>
      <c r="FXN15" s="83"/>
      <c r="FXO15" s="83"/>
      <c r="FXP15" s="83"/>
      <c r="FXQ15" s="83"/>
      <c r="FXR15" s="83"/>
      <c r="FXS15" s="83"/>
      <c r="FXT15" s="83"/>
      <c r="FXU15" s="83"/>
      <c r="FXV15" s="83"/>
      <c r="FXW15" s="83"/>
      <c r="FXX15" s="83"/>
      <c r="FXY15" s="83"/>
      <c r="FXZ15" s="83"/>
      <c r="FYA15" s="83"/>
      <c r="FYB15" s="83"/>
      <c r="FYC15" s="83"/>
      <c r="FYD15" s="83"/>
      <c r="FYE15" s="83"/>
      <c r="FYF15" s="83"/>
      <c r="FYG15" s="83"/>
      <c r="FYH15" s="83"/>
      <c r="FYI15" s="83"/>
      <c r="FYJ15" s="83"/>
      <c r="FYK15" s="83"/>
      <c r="FYL15" s="83"/>
      <c r="FYM15" s="83"/>
      <c r="FYN15" s="83"/>
      <c r="FYO15" s="83"/>
      <c r="FYP15" s="83"/>
      <c r="FYQ15" s="83"/>
      <c r="FYR15" s="83"/>
      <c r="FYS15" s="83"/>
      <c r="FYT15" s="83"/>
      <c r="FYU15" s="83"/>
      <c r="FYV15" s="83"/>
      <c r="FYW15" s="83"/>
      <c r="FYX15" s="83"/>
      <c r="FYY15" s="83"/>
      <c r="FYZ15" s="83"/>
      <c r="FZA15" s="83"/>
      <c r="FZB15" s="83"/>
      <c r="FZC15" s="83"/>
      <c r="FZD15" s="83"/>
      <c r="FZE15" s="83"/>
      <c r="FZF15" s="83"/>
      <c r="FZG15" s="83"/>
      <c r="FZH15" s="83"/>
      <c r="FZI15" s="83"/>
      <c r="FZJ15" s="83"/>
      <c r="FZK15" s="83"/>
      <c r="FZL15" s="83"/>
      <c r="FZM15" s="83"/>
      <c r="FZN15" s="83"/>
      <c r="FZO15" s="83"/>
      <c r="FZP15" s="83"/>
      <c r="FZQ15" s="83"/>
      <c r="FZR15" s="83"/>
      <c r="FZS15" s="83"/>
      <c r="FZT15" s="83"/>
      <c r="FZU15" s="83"/>
      <c r="FZV15" s="83"/>
      <c r="FZW15" s="83"/>
      <c r="FZX15" s="83"/>
      <c r="FZY15" s="83"/>
      <c r="FZZ15" s="83"/>
      <c r="GAA15" s="83"/>
      <c r="GAB15" s="83"/>
      <c r="GAC15" s="83"/>
      <c r="GAD15" s="83"/>
      <c r="GAE15" s="83"/>
      <c r="GAF15" s="83"/>
      <c r="GAG15" s="83"/>
      <c r="GAH15" s="83"/>
      <c r="GAI15" s="83"/>
      <c r="GAJ15" s="83"/>
      <c r="GAK15" s="83"/>
      <c r="GAL15" s="83"/>
      <c r="GAM15" s="83"/>
      <c r="GAN15" s="83"/>
      <c r="GAO15" s="83"/>
      <c r="GAP15" s="83"/>
      <c r="GAQ15" s="83"/>
      <c r="GAR15" s="83"/>
      <c r="GAS15" s="83"/>
      <c r="GAT15" s="83"/>
      <c r="GAU15" s="83"/>
      <c r="GAV15" s="83"/>
      <c r="GAW15" s="83"/>
      <c r="GAX15" s="83"/>
      <c r="GAY15" s="83"/>
      <c r="GAZ15" s="83"/>
      <c r="GBA15" s="83"/>
      <c r="GBB15" s="83"/>
      <c r="GBC15" s="83"/>
      <c r="GBD15" s="83"/>
      <c r="GBE15" s="83"/>
      <c r="GBF15" s="83"/>
      <c r="GBG15" s="83"/>
      <c r="GBH15" s="83"/>
      <c r="GBI15" s="83"/>
      <c r="GBJ15" s="83"/>
      <c r="GBK15" s="83"/>
      <c r="GBL15" s="83"/>
      <c r="GBM15" s="83"/>
      <c r="GBN15" s="83"/>
      <c r="GBO15" s="83"/>
      <c r="GBP15" s="83"/>
      <c r="GBQ15" s="83"/>
      <c r="GBR15" s="83"/>
      <c r="GBS15" s="83"/>
      <c r="GBT15" s="83"/>
      <c r="GBU15" s="83"/>
      <c r="GBV15" s="83"/>
      <c r="GBW15" s="83"/>
      <c r="GBX15" s="83"/>
      <c r="GBY15" s="83"/>
      <c r="GBZ15" s="83"/>
      <c r="GCA15" s="83"/>
      <c r="GCB15" s="83"/>
      <c r="GCC15" s="83"/>
      <c r="GCD15" s="83"/>
      <c r="GCE15" s="83"/>
      <c r="GCF15" s="83"/>
      <c r="GCG15" s="83"/>
      <c r="GCH15" s="83"/>
      <c r="GCI15" s="83"/>
      <c r="GCJ15" s="83"/>
      <c r="GCK15" s="83"/>
      <c r="GCL15" s="83"/>
      <c r="GCM15" s="83"/>
      <c r="GCN15" s="83"/>
      <c r="GCO15" s="83"/>
      <c r="GCP15" s="83"/>
      <c r="GCQ15" s="83"/>
      <c r="GCR15" s="83"/>
      <c r="GCS15" s="83"/>
      <c r="GCT15" s="83"/>
      <c r="GCU15" s="83"/>
      <c r="GCV15" s="83"/>
      <c r="GCW15" s="83"/>
      <c r="GCX15" s="83"/>
      <c r="GCY15" s="83"/>
      <c r="GCZ15" s="83"/>
      <c r="GDA15" s="83"/>
      <c r="GDB15" s="83"/>
      <c r="GDC15" s="83"/>
      <c r="GDD15" s="83"/>
      <c r="GDE15" s="83"/>
      <c r="GDF15" s="83"/>
      <c r="GDG15" s="83"/>
      <c r="GDH15" s="83"/>
      <c r="GDI15" s="83"/>
      <c r="GDJ15" s="83"/>
      <c r="GDK15" s="83"/>
      <c r="GDL15" s="83"/>
      <c r="GDM15" s="83"/>
      <c r="GDN15" s="83"/>
      <c r="GDO15" s="83"/>
      <c r="GDP15" s="83"/>
      <c r="GDQ15" s="83"/>
      <c r="GDR15" s="83"/>
      <c r="GDS15" s="83"/>
      <c r="GDT15" s="83"/>
      <c r="GDU15" s="83"/>
      <c r="GDV15" s="83"/>
      <c r="GDW15" s="83"/>
      <c r="GDX15" s="83"/>
      <c r="GDY15" s="83"/>
      <c r="GDZ15" s="83"/>
      <c r="GEA15" s="83"/>
      <c r="GEB15" s="83"/>
      <c r="GEC15" s="83"/>
      <c r="GED15" s="83"/>
      <c r="GEE15" s="83"/>
      <c r="GEF15" s="83"/>
      <c r="GEG15" s="83"/>
      <c r="GEH15" s="83"/>
      <c r="GEI15" s="83"/>
      <c r="GEJ15" s="83"/>
      <c r="GEK15" s="83"/>
      <c r="GEL15" s="83"/>
      <c r="GEM15" s="83"/>
      <c r="GEN15" s="83"/>
      <c r="GEO15" s="83"/>
      <c r="GEP15" s="83"/>
      <c r="GEQ15" s="83"/>
      <c r="GER15" s="83"/>
      <c r="GES15" s="83"/>
      <c r="GET15" s="83"/>
      <c r="GEU15" s="83"/>
      <c r="GEV15" s="83"/>
      <c r="GEW15" s="83"/>
      <c r="GEX15" s="83"/>
      <c r="GEY15" s="83"/>
      <c r="GEZ15" s="83"/>
      <c r="GFA15" s="83"/>
      <c r="GFB15" s="83"/>
      <c r="GFC15" s="83"/>
      <c r="GFD15" s="83"/>
      <c r="GFE15" s="83"/>
      <c r="GFF15" s="83"/>
      <c r="GFG15" s="83"/>
      <c r="GFH15" s="83"/>
      <c r="GFI15" s="83"/>
      <c r="GFJ15" s="83"/>
      <c r="GFK15" s="83"/>
      <c r="GFL15" s="83"/>
      <c r="GFM15" s="83"/>
      <c r="GFN15" s="83"/>
      <c r="GFO15" s="83"/>
      <c r="GFP15" s="83"/>
      <c r="GFQ15" s="83"/>
      <c r="GFR15" s="83"/>
      <c r="GFS15" s="83"/>
      <c r="GFT15" s="83"/>
      <c r="GFU15" s="83"/>
      <c r="GFV15" s="83"/>
      <c r="GFW15" s="83"/>
      <c r="GFX15" s="83"/>
      <c r="GFY15" s="83"/>
      <c r="GFZ15" s="83"/>
      <c r="GGA15" s="83"/>
      <c r="GGB15" s="83"/>
      <c r="GGC15" s="83"/>
      <c r="GGD15" s="83"/>
      <c r="GGE15" s="83"/>
      <c r="GGF15" s="83"/>
      <c r="GGG15" s="83"/>
      <c r="GGH15" s="83"/>
      <c r="GGI15" s="83"/>
      <c r="GGJ15" s="83"/>
      <c r="GGK15" s="83"/>
      <c r="GGL15" s="83"/>
      <c r="GGM15" s="83"/>
      <c r="GGN15" s="83"/>
      <c r="GGO15" s="83"/>
      <c r="GGP15" s="83"/>
      <c r="GGQ15" s="83"/>
      <c r="GGR15" s="83"/>
      <c r="GGS15" s="83"/>
      <c r="GGT15" s="83"/>
      <c r="GGU15" s="83"/>
      <c r="GGV15" s="83"/>
      <c r="GGW15" s="83"/>
      <c r="GGX15" s="83"/>
      <c r="GGY15" s="83"/>
      <c r="GGZ15" s="83"/>
      <c r="GHA15" s="83"/>
      <c r="GHB15" s="83"/>
      <c r="GHC15" s="83"/>
      <c r="GHD15" s="83"/>
      <c r="GHE15" s="83"/>
      <c r="GHF15" s="83"/>
      <c r="GHG15" s="83"/>
      <c r="GHH15" s="83"/>
      <c r="GHI15" s="83"/>
      <c r="GHJ15" s="83"/>
      <c r="GHK15" s="83"/>
      <c r="GHL15" s="83"/>
      <c r="GHM15" s="83"/>
      <c r="GHN15" s="83"/>
      <c r="GHO15" s="83"/>
      <c r="GHP15" s="83"/>
      <c r="GHQ15" s="83"/>
      <c r="GHR15" s="83"/>
      <c r="GHS15" s="83"/>
      <c r="GHT15" s="83"/>
      <c r="GHU15" s="83"/>
      <c r="GHV15" s="83"/>
      <c r="GHW15" s="83"/>
      <c r="GHX15" s="83"/>
      <c r="GHY15" s="83"/>
      <c r="GHZ15" s="83"/>
      <c r="GIA15" s="83"/>
      <c r="GIB15" s="83"/>
      <c r="GIC15" s="83"/>
      <c r="GID15" s="83"/>
      <c r="GIE15" s="83"/>
      <c r="GIF15" s="83"/>
      <c r="GIG15" s="83"/>
      <c r="GIH15" s="83"/>
      <c r="GII15" s="83"/>
      <c r="GIJ15" s="83"/>
      <c r="GIK15" s="83"/>
      <c r="GIL15" s="83"/>
      <c r="GIM15" s="83"/>
      <c r="GIN15" s="83"/>
      <c r="GIO15" s="83"/>
      <c r="GIP15" s="83"/>
      <c r="GIQ15" s="83"/>
      <c r="GIR15" s="83"/>
      <c r="GIS15" s="83"/>
      <c r="GIT15" s="83"/>
      <c r="GIU15" s="83"/>
      <c r="GIV15" s="83"/>
      <c r="GIW15" s="83"/>
      <c r="GIX15" s="83"/>
      <c r="GIY15" s="83"/>
      <c r="GIZ15" s="83"/>
      <c r="GJA15" s="83"/>
      <c r="GJB15" s="83"/>
      <c r="GJC15" s="83"/>
      <c r="GJD15" s="83"/>
      <c r="GJE15" s="83"/>
      <c r="GJF15" s="83"/>
      <c r="GJG15" s="83"/>
      <c r="GJH15" s="83"/>
      <c r="GJI15" s="83"/>
      <c r="GJJ15" s="83"/>
      <c r="GJK15" s="83"/>
      <c r="GJL15" s="83"/>
      <c r="GJM15" s="83"/>
      <c r="GJN15" s="83"/>
      <c r="GJO15" s="83"/>
      <c r="GJP15" s="83"/>
      <c r="GJQ15" s="83"/>
      <c r="GJR15" s="83"/>
      <c r="GJS15" s="83"/>
      <c r="GJT15" s="83"/>
      <c r="GJU15" s="83"/>
      <c r="GJV15" s="83"/>
      <c r="GJW15" s="83"/>
      <c r="GJX15" s="83"/>
      <c r="GJY15" s="83"/>
      <c r="GJZ15" s="83"/>
      <c r="GKA15" s="83"/>
      <c r="GKB15" s="83"/>
      <c r="GKC15" s="83"/>
      <c r="GKD15" s="83"/>
      <c r="GKE15" s="83"/>
      <c r="GKF15" s="83"/>
      <c r="GKG15" s="83"/>
      <c r="GKH15" s="83"/>
      <c r="GKI15" s="83"/>
      <c r="GKJ15" s="83"/>
      <c r="GKK15" s="83"/>
      <c r="GKL15" s="83"/>
      <c r="GKM15" s="83"/>
      <c r="GKN15" s="83"/>
      <c r="GKO15" s="83"/>
      <c r="GKP15" s="83"/>
      <c r="GKQ15" s="83"/>
      <c r="GKR15" s="83"/>
      <c r="GKS15" s="83"/>
      <c r="GKT15" s="83"/>
      <c r="GKU15" s="83"/>
      <c r="GKV15" s="83"/>
      <c r="GKW15" s="83"/>
      <c r="GKX15" s="83"/>
      <c r="GKY15" s="83"/>
      <c r="GKZ15" s="83"/>
      <c r="GLA15" s="83"/>
      <c r="GLB15" s="83"/>
      <c r="GLC15" s="83"/>
      <c r="GLD15" s="83"/>
      <c r="GLE15" s="83"/>
      <c r="GLF15" s="83"/>
      <c r="GLG15" s="83"/>
      <c r="GLH15" s="83"/>
      <c r="GLI15" s="83"/>
      <c r="GLJ15" s="83"/>
      <c r="GLK15" s="83"/>
      <c r="GLL15" s="83"/>
      <c r="GLM15" s="83"/>
      <c r="GLN15" s="83"/>
      <c r="GLO15" s="83"/>
      <c r="GLP15" s="83"/>
      <c r="GLQ15" s="83"/>
      <c r="GLR15" s="83"/>
      <c r="GLS15" s="83"/>
      <c r="GLT15" s="83"/>
      <c r="GLU15" s="83"/>
      <c r="GLV15" s="83"/>
      <c r="GLW15" s="83"/>
      <c r="GLX15" s="83"/>
      <c r="GLY15" s="83"/>
      <c r="GLZ15" s="83"/>
      <c r="GMA15" s="83"/>
      <c r="GMB15" s="83"/>
      <c r="GMC15" s="83"/>
      <c r="GMD15" s="83"/>
      <c r="GME15" s="83"/>
      <c r="GMF15" s="83"/>
      <c r="GMG15" s="83"/>
      <c r="GMH15" s="83"/>
      <c r="GMI15" s="83"/>
      <c r="GMJ15" s="83"/>
      <c r="GMK15" s="83"/>
      <c r="GML15" s="83"/>
      <c r="GMM15" s="83"/>
      <c r="GMN15" s="83"/>
      <c r="GMO15" s="83"/>
      <c r="GMP15" s="83"/>
      <c r="GMQ15" s="83"/>
      <c r="GMR15" s="83"/>
      <c r="GMS15" s="83"/>
      <c r="GMT15" s="83"/>
      <c r="GMU15" s="83"/>
      <c r="GMV15" s="83"/>
      <c r="GMW15" s="83"/>
      <c r="GMX15" s="83"/>
      <c r="GMY15" s="83"/>
      <c r="GMZ15" s="83"/>
      <c r="GNA15" s="83"/>
      <c r="GNB15" s="83"/>
      <c r="GNC15" s="83"/>
      <c r="GND15" s="83"/>
      <c r="GNE15" s="83"/>
      <c r="GNF15" s="83"/>
      <c r="GNG15" s="83"/>
      <c r="GNH15" s="83"/>
      <c r="GNI15" s="83"/>
      <c r="GNJ15" s="83"/>
      <c r="GNK15" s="83"/>
      <c r="GNL15" s="83"/>
      <c r="GNM15" s="83"/>
      <c r="GNN15" s="83"/>
      <c r="GNO15" s="83"/>
      <c r="GNP15" s="83"/>
      <c r="GNQ15" s="83"/>
      <c r="GNR15" s="83"/>
      <c r="GNS15" s="83"/>
      <c r="GNT15" s="83"/>
      <c r="GNU15" s="83"/>
      <c r="GNV15" s="83"/>
      <c r="GNW15" s="83"/>
      <c r="GNX15" s="83"/>
      <c r="GNY15" s="83"/>
      <c r="GNZ15" s="83"/>
      <c r="GOA15" s="83"/>
      <c r="GOB15" s="83"/>
      <c r="GOC15" s="83"/>
      <c r="GOD15" s="83"/>
      <c r="GOE15" s="83"/>
      <c r="GOF15" s="83"/>
      <c r="GOG15" s="83"/>
      <c r="GOH15" s="83"/>
      <c r="GOI15" s="83"/>
      <c r="GOJ15" s="83"/>
      <c r="GOK15" s="83"/>
      <c r="GOL15" s="83"/>
      <c r="GOM15" s="83"/>
      <c r="GON15" s="83"/>
      <c r="GOO15" s="83"/>
      <c r="GOP15" s="83"/>
      <c r="GOQ15" s="83"/>
      <c r="GOR15" s="83"/>
      <c r="GOS15" s="83"/>
      <c r="GOT15" s="83"/>
      <c r="GOU15" s="83"/>
      <c r="GOV15" s="83"/>
      <c r="GOW15" s="83"/>
      <c r="GOX15" s="83"/>
      <c r="GOY15" s="83"/>
      <c r="GOZ15" s="83"/>
      <c r="GPA15" s="83"/>
      <c r="GPB15" s="83"/>
      <c r="GPC15" s="83"/>
      <c r="GPD15" s="83"/>
      <c r="GPE15" s="83"/>
      <c r="GPF15" s="83"/>
      <c r="GPG15" s="83"/>
      <c r="GPH15" s="83"/>
      <c r="GPI15" s="83"/>
      <c r="GPJ15" s="83"/>
      <c r="GPK15" s="83"/>
      <c r="GPL15" s="83"/>
      <c r="GPM15" s="83"/>
      <c r="GPN15" s="83"/>
      <c r="GPO15" s="83"/>
      <c r="GPP15" s="83"/>
      <c r="GPQ15" s="83"/>
      <c r="GPR15" s="83"/>
      <c r="GPS15" s="83"/>
      <c r="GPT15" s="83"/>
      <c r="GPU15" s="83"/>
      <c r="GPV15" s="83"/>
      <c r="GPW15" s="83"/>
      <c r="GPX15" s="83"/>
      <c r="GPY15" s="83"/>
      <c r="GPZ15" s="83"/>
      <c r="GQA15" s="83"/>
      <c r="GQB15" s="83"/>
      <c r="GQC15" s="83"/>
      <c r="GQD15" s="83"/>
      <c r="GQE15" s="83"/>
      <c r="GQF15" s="83"/>
      <c r="GQG15" s="83"/>
      <c r="GQH15" s="83"/>
      <c r="GQI15" s="83"/>
      <c r="GQJ15" s="83"/>
      <c r="GQK15" s="83"/>
      <c r="GQL15" s="83"/>
      <c r="GQM15" s="83"/>
      <c r="GQN15" s="83"/>
      <c r="GQO15" s="83"/>
      <c r="GQP15" s="83"/>
      <c r="GQQ15" s="83"/>
      <c r="GQR15" s="83"/>
      <c r="GQS15" s="83"/>
      <c r="GQT15" s="83"/>
      <c r="GQU15" s="83"/>
      <c r="GQV15" s="83"/>
      <c r="GQW15" s="83"/>
      <c r="GQX15" s="83"/>
      <c r="GQY15" s="83"/>
      <c r="GQZ15" s="83"/>
      <c r="GRA15" s="83"/>
      <c r="GRB15" s="83"/>
      <c r="GRC15" s="83"/>
      <c r="GRD15" s="83"/>
      <c r="GRE15" s="83"/>
      <c r="GRF15" s="83"/>
      <c r="GRG15" s="83"/>
      <c r="GRH15" s="83"/>
      <c r="GRI15" s="83"/>
      <c r="GRJ15" s="83"/>
      <c r="GRK15" s="83"/>
      <c r="GRL15" s="83"/>
      <c r="GRM15" s="83"/>
      <c r="GRN15" s="83"/>
      <c r="GRO15" s="83"/>
      <c r="GRP15" s="83"/>
      <c r="GRQ15" s="83"/>
      <c r="GRR15" s="83"/>
      <c r="GRS15" s="83"/>
      <c r="GRT15" s="83"/>
      <c r="GRU15" s="83"/>
      <c r="GRV15" s="83"/>
      <c r="GRW15" s="83"/>
      <c r="GRX15" s="83"/>
      <c r="GRY15" s="83"/>
      <c r="GRZ15" s="83"/>
      <c r="GSA15" s="83"/>
      <c r="GSB15" s="83"/>
      <c r="GSC15" s="83"/>
      <c r="GSD15" s="83"/>
      <c r="GSE15" s="83"/>
      <c r="GSF15" s="83"/>
      <c r="GSG15" s="83"/>
      <c r="GSH15" s="83"/>
      <c r="GSI15" s="83"/>
      <c r="GSJ15" s="83"/>
      <c r="GSK15" s="83"/>
      <c r="GSL15" s="83"/>
      <c r="GSM15" s="83"/>
      <c r="GSN15" s="83"/>
      <c r="GSO15" s="83"/>
      <c r="GSP15" s="83"/>
      <c r="GSQ15" s="83"/>
      <c r="GSR15" s="83"/>
      <c r="GSS15" s="83"/>
      <c r="GST15" s="83"/>
      <c r="GSU15" s="83"/>
      <c r="GSV15" s="83"/>
      <c r="GSW15" s="83"/>
      <c r="GSX15" s="83"/>
      <c r="GSY15" s="83"/>
      <c r="GSZ15" s="83"/>
      <c r="GTA15" s="83"/>
      <c r="GTB15" s="83"/>
      <c r="GTC15" s="83"/>
      <c r="GTD15" s="83"/>
      <c r="GTE15" s="83"/>
      <c r="GTF15" s="83"/>
      <c r="GTG15" s="83"/>
      <c r="GTH15" s="83"/>
      <c r="GTI15" s="83"/>
      <c r="GTJ15" s="83"/>
      <c r="GTK15" s="83"/>
      <c r="GTL15" s="83"/>
      <c r="GTM15" s="83"/>
      <c r="GTN15" s="83"/>
      <c r="GTO15" s="83"/>
      <c r="GTP15" s="83"/>
      <c r="GTQ15" s="83"/>
      <c r="GTR15" s="83"/>
      <c r="GTS15" s="83"/>
      <c r="GTT15" s="83"/>
      <c r="GTU15" s="83"/>
      <c r="GTV15" s="83"/>
      <c r="GTW15" s="83"/>
      <c r="GTX15" s="83"/>
      <c r="GTY15" s="83"/>
      <c r="GTZ15" s="83"/>
      <c r="GUA15" s="83"/>
      <c r="GUB15" s="83"/>
      <c r="GUC15" s="83"/>
      <c r="GUD15" s="83"/>
      <c r="GUE15" s="83"/>
      <c r="GUF15" s="83"/>
      <c r="GUG15" s="83"/>
      <c r="GUH15" s="83"/>
      <c r="GUI15" s="83"/>
      <c r="GUJ15" s="83"/>
      <c r="GUK15" s="83"/>
      <c r="GUL15" s="83"/>
      <c r="GUM15" s="83"/>
      <c r="GUN15" s="83"/>
      <c r="GUO15" s="83"/>
      <c r="GUP15" s="83"/>
      <c r="GUQ15" s="83"/>
      <c r="GUR15" s="83"/>
      <c r="GUS15" s="83"/>
      <c r="GUT15" s="83"/>
      <c r="GUU15" s="83"/>
      <c r="GUV15" s="83"/>
      <c r="GUW15" s="83"/>
      <c r="GUX15" s="83"/>
      <c r="GUY15" s="83"/>
      <c r="GUZ15" s="83"/>
      <c r="GVA15" s="83"/>
      <c r="GVB15" s="83"/>
      <c r="GVC15" s="83"/>
      <c r="GVD15" s="83"/>
      <c r="GVE15" s="83"/>
      <c r="GVF15" s="83"/>
      <c r="GVG15" s="83"/>
      <c r="GVH15" s="83"/>
      <c r="GVI15" s="83"/>
      <c r="GVJ15" s="83"/>
      <c r="GVK15" s="83"/>
      <c r="GVL15" s="83"/>
      <c r="GVM15" s="83"/>
      <c r="GVN15" s="83"/>
      <c r="GVO15" s="83"/>
      <c r="GVP15" s="83"/>
      <c r="GVQ15" s="83"/>
      <c r="GVR15" s="83"/>
      <c r="GVS15" s="83"/>
      <c r="GVT15" s="83"/>
      <c r="GVU15" s="83"/>
      <c r="GVV15" s="83"/>
      <c r="GVW15" s="83"/>
      <c r="GVX15" s="83"/>
      <c r="GVY15" s="83"/>
      <c r="GVZ15" s="83"/>
      <c r="GWA15" s="83"/>
      <c r="GWB15" s="83"/>
      <c r="GWC15" s="83"/>
      <c r="GWD15" s="83"/>
      <c r="GWE15" s="83"/>
      <c r="GWF15" s="83"/>
      <c r="GWG15" s="83"/>
      <c r="GWH15" s="83"/>
      <c r="GWI15" s="83"/>
      <c r="GWJ15" s="83"/>
      <c r="GWK15" s="83"/>
      <c r="GWL15" s="83"/>
      <c r="GWM15" s="83"/>
      <c r="GWN15" s="83"/>
      <c r="GWO15" s="83"/>
      <c r="GWP15" s="83"/>
      <c r="GWQ15" s="83"/>
      <c r="GWR15" s="83"/>
      <c r="GWS15" s="83"/>
      <c r="GWT15" s="83"/>
      <c r="GWU15" s="83"/>
      <c r="GWV15" s="83"/>
      <c r="GWW15" s="83"/>
      <c r="GWX15" s="83"/>
      <c r="GWY15" s="83"/>
      <c r="GWZ15" s="83"/>
      <c r="GXA15" s="83"/>
      <c r="GXB15" s="83"/>
      <c r="GXC15" s="83"/>
      <c r="GXD15" s="83"/>
      <c r="GXE15" s="83"/>
      <c r="GXF15" s="83"/>
      <c r="GXG15" s="83"/>
      <c r="GXH15" s="83"/>
      <c r="GXI15" s="83"/>
      <c r="GXJ15" s="83"/>
      <c r="GXK15" s="83"/>
      <c r="GXL15" s="83"/>
      <c r="GXM15" s="83"/>
      <c r="GXN15" s="83"/>
      <c r="GXO15" s="83"/>
      <c r="GXP15" s="83"/>
      <c r="GXQ15" s="83"/>
      <c r="GXR15" s="83"/>
      <c r="GXS15" s="83"/>
      <c r="GXT15" s="83"/>
      <c r="GXU15" s="83"/>
      <c r="GXV15" s="83"/>
      <c r="GXW15" s="83"/>
      <c r="GXX15" s="83"/>
      <c r="GXY15" s="83"/>
      <c r="GXZ15" s="83"/>
      <c r="GYA15" s="83"/>
      <c r="GYB15" s="83"/>
      <c r="GYC15" s="83"/>
      <c r="GYD15" s="83"/>
      <c r="GYE15" s="83"/>
      <c r="GYF15" s="83"/>
      <c r="GYG15" s="83"/>
      <c r="GYH15" s="83"/>
      <c r="GYI15" s="83"/>
      <c r="GYJ15" s="83"/>
      <c r="GYK15" s="83"/>
      <c r="GYL15" s="83"/>
      <c r="GYM15" s="83"/>
      <c r="GYN15" s="83"/>
      <c r="GYO15" s="83"/>
      <c r="GYP15" s="83"/>
      <c r="GYQ15" s="83"/>
      <c r="GYR15" s="83"/>
      <c r="GYS15" s="83"/>
      <c r="GYT15" s="83"/>
      <c r="GYU15" s="83"/>
      <c r="GYV15" s="83"/>
      <c r="GYW15" s="83"/>
      <c r="GYX15" s="83"/>
      <c r="GYY15" s="83"/>
      <c r="GYZ15" s="83"/>
      <c r="GZA15" s="83"/>
      <c r="GZB15" s="83"/>
      <c r="GZC15" s="83"/>
      <c r="GZD15" s="83"/>
      <c r="GZE15" s="83"/>
      <c r="GZF15" s="83"/>
      <c r="GZG15" s="83"/>
      <c r="GZH15" s="83"/>
      <c r="GZI15" s="83"/>
      <c r="GZJ15" s="83"/>
      <c r="GZK15" s="83"/>
      <c r="GZL15" s="83"/>
      <c r="GZM15" s="83"/>
      <c r="GZN15" s="83"/>
      <c r="GZO15" s="83"/>
      <c r="GZP15" s="83"/>
      <c r="GZQ15" s="83"/>
      <c r="GZR15" s="83"/>
      <c r="GZS15" s="83"/>
      <c r="GZT15" s="83"/>
      <c r="GZU15" s="83"/>
      <c r="GZV15" s="83"/>
      <c r="GZW15" s="83"/>
      <c r="GZX15" s="83"/>
      <c r="GZY15" s="83"/>
      <c r="GZZ15" s="83"/>
      <c r="HAA15" s="83"/>
      <c r="HAB15" s="83"/>
      <c r="HAC15" s="83"/>
      <c r="HAD15" s="83"/>
      <c r="HAE15" s="83"/>
      <c r="HAF15" s="83"/>
      <c r="HAG15" s="83"/>
      <c r="HAH15" s="83"/>
      <c r="HAI15" s="83"/>
      <c r="HAJ15" s="83"/>
      <c r="HAK15" s="83"/>
      <c r="HAL15" s="83"/>
      <c r="HAM15" s="83"/>
      <c r="HAN15" s="83"/>
      <c r="HAO15" s="83"/>
      <c r="HAP15" s="83"/>
      <c r="HAQ15" s="83"/>
      <c r="HAR15" s="83"/>
      <c r="HAS15" s="83"/>
      <c r="HAT15" s="83"/>
      <c r="HAU15" s="83"/>
      <c r="HAV15" s="83"/>
      <c r="HAW15" s="83"/>
      <c r="HAX15" s="83"/>
      <c r="HAY15" s="83"/>
      <c r="HAZ15" s="83"/>
      <c r="HBA15" s="83"/>
      <c r="HBB15" s="83"/>
      <c r="HBC15" s="83"/>
      <c r="HBD15" s="83"/>
      <c r="HBE15" s="83"/>
      <c r="HBF15" s="83"/>
      <c r="HBG15" s="83"/>
      <c r="HBH15" s="83"/>
      <c r="HBI15" s="83"/>
      <c r="HBJ15" s="83"/>
      <c r="HBK15" s="83"/>
      <c r="HBL15" s="83"/>
      <c r="HBM15" s="83"/>
      <c r="HBN15" s="83"/>
      <c r="HBO15" s="83"/>
      <c r="HBP15" s="83"/>
      <c r="HBQ15" s="83"/>
      <c r="HBR15" s="83"/>
      <c r="HBS15" s="83"/>
      <c r="HBT15" s="83"/>
      <c r="HBU15" s="83"/>
      <c r="HBV15" s="83"/>
      <c r="HBW15" s="83"/>
      <c r="HBX15" s="83"/>
      <c r="HBY15" s="83"/>
      <c r="HBZ15" s="83"/>
      <c r="HCA15" s="83"/>
      <c r="HCB15" s="83"/>
      <c r="HCC15" s="83"/>
      <c r="HCD15" s="83"/>
      <c r="HCE15" s="83"/>
      <c r="HCF15" s="83"/>
      <c r="HCG15" s="83"/>
      <c r="HCH15" s="83"/>
      <c r="HCI15" s="83"/>
      <c r="HCJ15" s="83"/>
      <c r="HCK15" s="83"/>
      <c r="HCL15" s="83"/>
      <c r="HCM15" s="83"/>
      <c r="HCN15" s="83"/>
      <c r="HCO15" s="83"/>
      <c r="HCP15" s="83"/>
      <c r="HCQ15" s="83"/>
      <c r="HCR15" s="83"/>
      <c r="HCS15" s="83"/>
      <c r="HCT15" s="83"/>
      <c r="HCU15" s="83"/>
      <c r="HCV15" s="83"/>
      <c r="HCW15" s="83"/>
      <c r="HCX15" s="83"/>
      <c r="HCY15" s="83"/>
      <c r="HCZ15" s="83"/>
      <c r="HDA15" s="83"/>
      <c r="HDB15" s="83"/>
      <c r="HDC15" s="83"/>
      <c r="HDD15" s="83"/>
      <c r="HDE15" s="83"/>
      <c r="HDF15" s="83"/>
      <c r="HDG15" s="83"/>
      <c r="HDH15" s="83"/>
      <c r="HDI15" s="83"/>
      <c r="HDJ15" s="83"/>
      <c r="HDK15" s="83"/>
      <c r="HDL15" s="83"/>
      <c r="HDM15" s="83"/>
      <c r="HDN15" s="83"/>
      <c r="HDO15" s="83"/>
      <c r="HDP15" s="83"/>
      <c r="HDQ15" s="83"/>
      <c r="HDR15" s="83"/>
      <c r="HDS15" s="83"/>
      <c r="HDT15" s="83"/>
      <c r="HDU15" s="83"/>
      <c r="HDV15" s="83"/>
      <c r="HDW15" s="83"/>
      <c r="HDX15" s="83"/>
      <c r="HDY15" s="83"/>
      <c r="HDZ15" s="83"/>
      <c r="HEA15" s="83"/>
      <c r="HEB15" s="83"/>
      <c r="HEC15" s="83"/>
      <c r="HED15" s="83"/>
      <c r="HEE15" s="83"/>
      <c r="HEF15" s="83"/>
      <c r="HEG15" s="83"/>
      <c r="HEH15" s="83"/>
      <c r="HEI15" s="83"/>
      <c r="HEJ15" s="83"/>
      <c r="HEK15" s="83"/>
      <c r="HEL15" s="83"/>
      <c r="HEM15" s="83"/>
      <c r="HEN15" s="83"/>
      <c r="HEO15" s="83"/>
      <c r="HEP15" s="83"/>
      <c r="HEQ15" s="83"/>
      <c r="HER15" s="83"/>
      <c r="HES15" s="83"/>
      <c r="HET15" s="83"/>
      <c r="HEU15" s="83"/>
      <c r="HEV15" s="83"/>
      <c r="HEW15" s="83"/>
      <c r="HEX15" s="83"/>
      <c r="HEY15" s="83"/>
      <c r="HEZ15" s="83"/>
      <c r="HFA15" s="83"/>
      <c r="HFB15" s="83"/>
      <c r="HFC15" s="83"/>
      <c r="HFD15" s="83"/>
      <c r="HFE15" s="83"/>
      <c r="HFF15" s="83"/>
      <c r="HFG15" s="83"/>
      <c r="HFH15" s="83"/>
      <c r="HFI15" s="83"/>
      <c r="HFJ15" s="83"/>
      <c r="HFK15" s="83"/>
      <c r="HFL15" s="83"/>
      <c r="HFM15" s="83"/>
      <c r="HFN15" s="83"/>
      <c r="HFO15" s="83"/>
      <c r="HFP15" s="83"/>
      <c r="HFQ15" s="83"/>
      <c r="HFR15" s="83"/>
      <c r="HFS15" s="83"/>
      <c r="HFT15" s="83"/>
      <c r="HFU15" s="83"/>
      <c r="HFV15" s="83"/>
      <c r="HFW15" s="83"/>
      <c r="HFX15" s="83"/>
      <c r="HFY15" s="83"/>
      <c r="HFZ15" s="83"/>
      <c r="HGA15" s="83"/>
      <c r="HGB15" s="83"/>
      <c r="HGC15" s="83"/>
      <c r="HGD15" s="83"/>
      <c r="HGE15" s="83"/>
      <c r="HGF15" s="83"/>
      <c r="HGG15" s="83"/>
      <c r="HGH15" s="83"/>
      <c r="HGI15" s="83"/>
      <c r="HGJ15" s="83"/>
      <c r="HGK15" s="83"/>
      <c r="HGL15" s="83"/>
      <c r="HGM15" s="83"/>
      <c r="HGN15" s="83"/>
      <c r="HGO15" s="83"/>
      <c r="HGP15" s="83"/>
      <c r="HGQ15" s="83"/>
      <c r="HGR15" s="83"/>
      <c r="HGS15" s="83"/>
      <c r="HGT15" s="83"/>
      <c r="HGU15" s="83"/>
      <c r="HGV15" s="83"/>
      <c r="HGW15" s="83"/>
      <c r="HGX15" s="83"/>
      <c r="HGY15" s="83"/>
      <c r="HGZ15" s="83"/>
      <c r="HHA15" s="83"/>
      <c r="HHB15" s="83"/>
      <c r="HHC15" s="83"/>
      <c r="HHD15" s="83"/>
      <c r="HHE15" s="83"/>
      <c r="HHF15" s="83"/>
      <c r="HHG15" s="83"/>
      <c r="HHH15" s="83"/>
      <c r="HHI15" s="83"/>
      <c r="HHJ15" s="83"/>
      <c r="HHK15" s="83"/>
      <c r="HHL15" s="83"/>
      <c r="HHM15" s="83"/>
      <c r="HHN15" s="83"/>
      <c r="HHO15" s="83"/>
      <c r="HHP15" s="83"/>
      <c r="HHQ15" s="83"/>
      <c r="HHR15" s="83"/>
      <c r="HHS15" s="83"/>
      <c r="HHT15" s="83"/>
      <c r="HHU15" s="83"/>
      <c r="HHV15" s="83"/>
      <c r="HHW15" s="83"/>
      <c r="HHX15" s="83"/>
      <c r="HHY15" s="83"/>
      <c r="HHZ15" s="83"/>
      <c r="HIA15" s="83"/>
      <c r="HIB15" s="83"/>
      <c r="HIC15" s="83"/>
      <c r="HID15" s="83"/>
      <c r="HIE15" s="83"/>
      <c r="HIF15" s="83"/>
      <c r="HIG15" s="83"/>
      <c r="HIH15" s="83"/>
      <c r="HII15" s="83"/>
      <c r="HIJ15" s="83"/>
      <c r="HIK15" s="83"/>
      <c r="HIL15" s="83"/>
      <c r="HIM15" s="83"/>
      <c r="HIN15" s="83"/>
      <c r="HIO15" s="83"/>
      <c r="HIP15" s="83"/>
      <c r="HIQ15" s="83"/>
      <c r="HIR15" s="83"/>
      <c r="HIS15" s="83"/>
      <c r="HIT15" s="83"/>
      <c r="HIU15" s="83"/>
      <c r="HIV15" s="83"/>
      <c r="HIW15" s="83"/>
      <c r="HIX15" s="83"/>
      <c r="HIY15" s="83"/>
      <c r="HIZ15" s="83"/>
      <c r="HJA15" s="83"/>
      <c r="HJB15" s="83"/>
      <c r="HJC15" s="83"/>
      <c r="HJD15" s="83"/>
      <c r="HJE15" s="83"/>
      <c r="HJF15" s="83"/>
      <c r="HJG15" s="83"/>
      <c r="HJH15" s="83"/>
      <c r="HJI15" s="83"/>
      <c r="HJJ15" s="83"/>
      <c r="HJK15" s="83"/>
      <c r="HJL15" s="83"/>
      <c r="HJM15" s="83"/>
      <c r="HJN15" s="83"/>
      <c r="HJO15" s="83"/>
      <c r="HJP15" s="83"/>
      <c r="HJQ15" s="83"/>
      <c r="HJR15" s="83"/>
      <c r="HJS15" s="83"/>
      <c r="HJT15" s="83"/>
      <c r="HJU15" s="83"/>
      <c r="HJV15" s="83"/>
      <c r="HJW15" s="83"/>
      <c r="HJX15" s="83"/>
      <c r="HJY15" s="83"/>
      <c r="HJZ15" s="83"/>
      <c r="HKA15" s="83"/>
      <c r="HKB15" s="83"/>
      <c r="HKC15" s="83"/>
      <c r="HKD15" s="83"/>
      <c r="HKE15" s="83"/>
      <c r="HKF15" s="83"/>
      <c r="HKG15" s="83"/>
      <c r="HKH15" s="83"/>
      <c r="HKI15" s="83"/>
      <c r="HKJ15" s="83"/>
      <c r="HKK15" s="83"/>
      <c r="HKL15" s="83"/>
      <c r="HKM15" s="83"/>
      <c r="HKN15" s="83"/>
      <c r="HKO15" s="83"/>
      <c r="HKP15" s="83"/>
      <c r="HKQ15" s="83"/>
      <c r="HKR15" s="83"/>
      <c r="HKS15" s="83"/>
      <c r="HKT15" s="83"/>
      <c r="HKU15" s="83"/>
      <c r="HKV15" s="83"/>
      <c r="HKW15" s="83"/>
      <c r="HKX15" s="83"/>
      <c r="HKY15" s="83"/>
      <c r="HKZ15" s="83"/>
      <c r="HLA15" s="83"/>
      <c r="HLB15" s="83"/>
      <c r="HLC15" s="83"/>
      <c r="HLD15" s="83"/>
      <c r="HLE15" s="83"/>
      <c r="HLF15" s="83"/>
      <c r="HLG15" s="83"/>
      <c r="HLH15" s="83"/>
      <c r="HLI15" s="83"/>
      <c r="HLJ15" s="83"/>
      <c r="HLK15" s="83"/>
      <c r="HLL15" s="83"/>
      <c r="HLM15" s="83"/>
      <c r="HLN15" s="83"/>
      <c r="HLO15" s="83"/>
      <c r="HLP15" s="83"/>
      <c r="HLQ15" s="83"/>
      <c r="HLR15" s="83"/>
      <c r="HLS15" s="83"/>
      <c r="HLT15" s="83"/>
      <c r="HLU15" s="83"/>
      <c r="HLV15" s="83"/>
      <c r="HLW15" s="83"/>
      <c r="HLX15" s="83"/>
      <c r="HLY15" s="83"/>
      <c r="HLZ15" s="83"/>
      <c r="HMA15" s="83"/>
      <c r="HMB15" s="83"/>
      <c r="HMC15" s="83"/>
      <c r="HMD15" s="83"/>
      <c r="HME15" s="83"/>
      <c r="HMF15" s="83"/>
      <c r="HMG15" s="83"/>
      <c r="HMH15" s="83"/>
      <c r="HMI15" s="83"/>
      <c r="HMJ15" s="83"/>
      <c r="HMK15" s="83"/>
      <c r="HML15" s="83"/>
      <c r="HMM15" s="83"/>
      <c r="HMN15" s="83"/>
      <c r="HMO15" s="83"/>
      <c r="HMP15" s="83"/>
      <c r="HMQ15" s="83"/>
      <c r="HMR15" s="83"/>
      <c r="HMS15" s="83"/>
      <c r="HMT15" s="83"/>
      <c r="HMU15" s="83"/>
      <c r="HMV15" s="83"/>
      <c r="HMW15" s="83"/>
      <c r="HMX15" s="83"/>
      <c r="HMY15" s="83"/>
      <c r="HMZ15" s="83"/>
      <c r="HNA15" s="83"/>
      <c r="HNB15" s="83"/>
      <c r="HNC15" s="83"/>
      <c r="HND15" s="83"/>
      <c r="HNE15" s="83"/>
      <c r="HNF15" s="83"/>
      <c r="HNG15" s="83"/>
      <c r="HNH15" s="83"/>
      <c r="HNI15" s="83"/>
      <c r="HNJ15" s="83"/>
      <c r="HNK15" s="83"/>
      <c r="HNL15" s="83"/>
      <c r="HNM15" s="83"/>
      <c r="HNN15" s="83"/>
      <c r="HNO15" s="83"/>
      <c r="HNP15" s="83"/>
      <c r="HNQ15" s="83"/>
      <c r="HNR15" s="83"/>
      <c r="HNS15" s="83"/>
      <c r="HNT15" s="83"/>
      <c r="HNU15" s="83"/>
      <c r="HNV15" s="83"/>
      <c r="HNW15" s="83"/>
      <c r="HNX15" s="83"/>
      <c r="HNY15" s="83"/>
      <c r="HNZ15" s="83"/>
      <c r="HOA15" s="83"/>
      <c r="HOB15" s="83"/>
      <c r="HOC15" s="83"/>
      <c r="HOD15" s="83"/>
      <c r="HOE15" s="83"/>
      <c r="HOF15" s="83"/>
      <c r="HOG15" s="83"/>
      <c r="HOH15" s="83"/>
      <c r="HOI15" s="83"/>
      <c r="HOJ15" s="83"/>
      <c r="HOK15" s="83"/>
      <c r="HOL15" s="83"/>
      <c r="HOM15" s="83"/>
      <c r="HON15" s="83"/>
      <c r="HOO15" s="83"/>
      <c r="HOP15" s="83"/>
      <c r="HOQ15" s="83"/>
      <c r="HOR15" s="83"/>
      <c r="HOS15" s="83"/>
      <c r="HOT15" s="83"/>
      <c r="HOU15" s="83"/>
      <c r="HOV15" s="83"/>
      <c r="HOW15" s="83"/>
      <c r="HOX15" s="83"/>
      <c r="HOY15" s="83"/>
      <c r="HOZ15" s="83"/>
      <c r="HPA15" s="83"/>
      <c r="HPB15" s="83"/>
      <c r="HPC15" s="83"/>
      <c r="HPD15" s="83"/>
      <c r="HPE15" s="83"/>
      <c r="HPF15" s="83"/>
      <c r="HPG15" s="83"/>
      <c r="HPH15" s="83"/>
      <c r="HPI15" s="83"/>
      <c r="HPJ15" s="83"/>
      <c r="HPK15" s="83"/>
      <c r="HPL15" s="83"/>
      <c r="HPM15" s="83"/>
      <c r="HPN15" s="83"/>
      <c r="HPO15" s="83"/>
      <c r="HPP15" s="83"/>
      <c r="HPQ15" s="83"/>
      <c r="HPR15" s="83"/>
      <c r="HPS15" s="83"/>
      <c r="HPT15" s="83"/>
      <c r="HPU15" s="83"/>
      <c r="HPV15" s="83"/>
      <c r="HPW15" s="83"/>
      <c r="HPX15" s="83"/>
      <c r="HPY15" s="83"/>
      <c r="HPZ15" s="83"/>
      <c r="HQA15" s="83"/>
      <c r="HQB15" s="83"/>
      <c r="HQC15" s="83"/>
      <c r="HQD15" s="83"/>
      <c r="HQE15" s="83"/>
      <c r="HQF15" s="83"/>
      <c r="HQG15" s="83"/>
      <c r="HQH15" s="83"/>
      <c r="HQI15" s="83"/>
      <c r="HQJ15" s="83"/>
      <c r="HQK15" s="83"/>
      <c r="HQL15" s="83"/>
      <c r="HQM15" s="83"/>
      <c r="HQN15" s="83"/>
      <c r="HQO15" s="83"/>
      <c r="HQP15" s="83"/>
      <c r="HQQ15" s="83"/>
      <c r="HQR15" s="83"/>
      <c r="HQS15" s="83"/>
      <c r="HQT15" s="83"/>
      <c r="HQU15" s="83"/>
      <c r="HQV15" s="83"/>
      <c r="HQW15" s="83"/>
      <c r="HQX15" s="83"/>
      <c r="HQY15" s="83"/>
      <c r="HQZ15" s="83"/>
      <c r="HRA15" s="83"/>
      <c r="HRB15" s="83"/>
      <c r="HRC15" s="83"/>
      <c r="HRD15" s="83"/>
      <c r="HRE15" s="83"/>
      <c r="HRF15" s="83"/>
      <c r="HRG15" s="83"/>
      <c r="HRH15" s="83"/>
      <c r="HRI15" s="83"/>
      <c r="HRJ15" s="83"/>
      <c r="HRK15" s="83"/>
      <c r="HRL15" s="83"/>
      <c r="HRM15" s="83"/>
      <c r="HRN15" s="83"/>
      <c r="HRO15" s="83"/>
      <c r="HRP15" s="83"/>
      <c r="HRQ15" s="83"/>
      <c r="HRR15" s="83"/>
      <c r="HRS15" s="83"/>
      <c r="HRT15" s="83"/>
      <c r="HRU15" s="83"/>
      <c r="HRV15" s="83"/>
      <c r="HRW15" s="83"/>
      <c r="HRX15" s="83"/>
      <c r="HRY15" s="83"/>
      <c r="HRZ15" s="83"/>
      <c r="HSA15" s="83"/>
      <c r="HSB15" s="83"/>
      <c r="HSC15" s="83"/>
      <c r="HSD15" s="83"/>
      <c r="HSE15" s="83"/>
      <c r="HSF15" s="83"/>
      <c r="HSG15" s="83"/>
      <c r="HSH15" s="83"/>
      <c r="HSI15" s="83"/>
      <c r="HSJ15" s="83"/>
      <c r="HSK15" s="83"/>
      <c r="HSL15" s="83"/>
      <c r="HSM15" s="83"/>
      <c r="HSN15" s="83"/>
      <c r="HSO15" s="83"/>
      <c r="HSP15" s="83"/>
      <c r="HSQ15" s="83"/>
      <c r="HSR15" s="83"/>
      <c r="HSS15" s="83"/>
      <c r="HST15" s="83"/>
      <c r="HSU15" s="83"/>
      <c r="HSV15" s="83"/>
      <c r="HSW15" s="83"/>
      <c r="HSX15" s="83"/>
      <c r="HSY15" s="83"/>
      <c r="HSZ15" s="83"/>
      <c r="HTA15" s="83"/>
      <c r="HTB15" s="83"/>
      <c r="HTC15" s="83"/>
      <c r="HTD15" s="83"/>
      <c r="HTE15" s="83"/>
      <c r="HTF15" s="83"/>
      <c r="HTG15" s="83"/>
      <c r="HTH15" s="83"/>
      <c r="HTI15" s="83"/>
      <c r="HTJ15" s="83"/>
      <c r="HTK15" s="83"/>
      <c r="HTL15" s="83"/>
      <c r="HTM15" s="83"/>
      <c r="HTN15" s="83"/>
      <c r="HTO15" s="83"/>
      <c r="HTP15" s="83"/>
      <c r="HTQ15" s="83"/>
      <c r="HTR15" s="83"/>
      <c r="HTS15" s="83"/>
      <c r="HTT15" s="83"/>
      <c r="HTU15" s="83"/>
      <c r="HTV15" s="83"/>
      <c r="HTW15" s="83"/>
      <c r="HTX15" s="83"/>
      <c r="HTY15" s="83"/>
      <c r="HTZ15" s="83"/>
      <c r="HUA15" s="83"/>
      <c r="HUB15" s="83"/>
      <c r="HUC15" s="83"/>
      <c r="HUD15" s="83"/>
      <c r="HUE15" s="83"/>
      <c r="HUF15" s="83"/>
      <c r="HUG15" s="83"/>
      <c r="HUH15" s="83"/>
      <c r="HUI15" s="83"/>
      <c r="HUJ15" s="83"/>
      <c r="HUK15" s="83"/>
      <c r="HUL15" s="83"/>
      <c r="HUM15" s="83"/>
      <c r="HUN15" s="83"/>
      <c r="HUO15" s="83"/>
      <c r="HUP15" s="83"/>
      <c r="HUQ15" s="83"/>
      <c r="HUR15" s="83"/>
      <c r="HUS15" s="83"/>
      <c r="HUT15" s="83"/>
      <c r="HUU15" s="83"/>
      <c r="HUV15" s="83"/>
      <c r="HUW15" s="83"/>
      <c r="HUX15" s="83"/>
      <c r="HUY15" s="83"/>
      <c r="HUZ15" s="83"/>
      <c r="HVA15" s="83"/>
      <c r="HVB15" s="83"/>
      <c r="HVC15" s="83"/>
      <c r="HVD15" s="83"/>
      <c r="HVE15" s="83"/>
      <c r="HVF15" s="83"/>
      <c r="HVG15" s="83"/>
      <c r="HVH15" s="83"/>
      <c r="HVI15" s="83"/>
      <c r="HVJ15" s="83"/>
      <c r="HVK15" s="83"/>
      <c r="HVL15" s="83"/>
      <c r="HVM15" s="83"/>
      <c r="HVN15" s="83"/>
      <c r="HVO15" s="83"/>
      <c r="HVP15" s="83"/>
      <c r="HVQ15" s="83"/>
      <c r="HVR15" s="83"/>
      <c r="HVS15" s="83"/>
      <c r="HVT15" s="83"/>
      <c r="HVU15" s="83"/>
      <c r="HVV15" s="83"/>
      <c r="HVW15" s="83"/>
      <c r="HVX15" s="83"/>
      <c r="HVY15" s="83"/>
      <c r="HVZ15" s="83"/>
      <c r="HWA15" s="83"/>
      <c r="HWB15" s="83"/>
      <c r="HWC15" s="83"/>
      <c r="HWD15" s="83"/>
      <c r="HWE15" s="83"/>
      <c r="HWF15" s="83"/>
      <c r="HWG15" s="83"/>
      <c r="HWH15" s="83"/>
      <c r="HWI15" s="83"/>
      <c r="HWJ15" s="83"/>
      <c r="HWK15" s="83"/>
      <c r="HWL15" s="83"/>
      <c r="HWM15" s="83"/>
      <c r="HWN15" s="83"/>
      <c r="HWO15" s="83"/>
      <c r="HWP15" s="83"/>
      <c r="HWQ15" s="83"/>
      <c r="HWR15" s="83"/>
      <c r="HWS15" s="83"/>
      <c r="HWT15" s="83"/>
      <c r="HWU15" s="83"/>
      <c r="HWV15" s="83"/>
      <c r="HWW15" s="83"/>
      <c r="HWX15" s="83"/>
      <c r="HWY15" s="83"/>
      <c r="HWZ15" s="83"/>
      <c r="HXA15" s="83"/>
      <c r="HXB15" s="83"/>
      <c r="HXC15" s="83"/>
      <c r="HXD15" s="83"/>
      <c r="HXE15" s="83"/>
      <c r="HXF15" s="83"/>
      <c r="HXG15" s="83"/>
      <c r="HXH15" s="83"/>
      <c r="HXI15" s="83"/>
      <c r="HXJ15" s="83"/>
      <c r="HXK15" s="83"/>
      <c r="HXL15" s="83"/>
      <c r="HXM15" s="83"/>
      <c r="HXN15" s="83"/>
      <c r="HXO15" s="83"/>
      <c r="HXP15" s="83"/>
      <c r="HXQ15" s="83"/>
      <c r="HXR15" s="83"/>
      <c r="HXS15" s="83"/>
      <c r="HXT15" s="83"/>
      <c r="HXU15" s="83"/>
      <c r="HXV15" s="83"/>
      <c r="HXW15" s="83"/>
      <c r="HXX15" s="83"/>
      <c r="HXY15" s="83"/>
      <c r="HXZ15" s="83"/>
      <c r="HYA15" s="83"/>
      <c r="HYB15" s="83"/>
      <c r="HYC15" s="83"/>
      <c r="HYD15" s="83"/>
      <c r="HYE15" s="83"/>
      <c r="HYF15" s="83"/>
      <c r="HYG15" s="83"/>
      <c r="HYH15" s="83"/>
      <c r="HYI15" s="83"/>
      <c r="HYJ15" s="83"/>
      <c r="HYK15" s="83"/>
      <c r="HYL15" s="83"/>
      <c r="HYM15" s="83"/>
      <c r="HYN15" s="83"/>
      <c r="HYO15" s="83"/>
      <c r="HYP15" s="83"/>
      <c r="HYQ15" s="83"/>
      <c r="HYR15" s="83"/>
      <c r="HYS15" s="83"/>
      <c r="HYT15" s="83"/>
      <c r="HYU15" s="83"/>
      <c r="HYV15" s="83"/>
      <c r="HYW15" s="83"/>
      <c r="HYX15" s="83"/>
      <c r="HYY15" s="83"/>
      <c r="HYZ15" s="83"/>
      <c r="HZA15" s="83"/>
      <c r="HZB15" s="83"/>
      <c r="HZC15" s="83"/>
      <c r="HZD15" s="83"/>
      <c r="HZE15" s="83"/>
      <c r="HZF15" s="83"/>
      <c r="HZG15" s="83"/>
      <c r="HZH15" s="83"/>
      <c r="HZI15" s="83"/>
      <c r="HZJ15" s="83"/>
      <c r="HZK15" s="83"/>
      <c r="HZL15" s="83"/>
      <c r="HZM15" s="83"/>
      <c r="HZN15" s="83"/>
      <c r="HZO15" s="83"/>
      <c r="HZP15" s="83"/>
      <c r="HZQ15" s="83"/>
      <c r="HZR15" s="83"/>
      <c r="HZS15" s="83"/>
      <c r="HZT15" s="83"/>
      <c r="HZU15" s="83"/>
      <c r="HZV15" s="83"/>
      <c r="HZW15" s="83"/>
      <c r="HZX15" s="83"/>
      <c r="HZY15" s="83"/>
      <c r="HZZ15" s="83"/>
      <c r="IAA15" s="83"/>
      <c r="IAB15" s="83"/>
      <c r="IAC15" s="83"/>
      <c r="IAD15" s="83"/>
      <c r="IAE15" s="83"/>
      <c r="IAF15" s="83"/>
      <c r="IAG15" s="83"/>
      <c r="IAH15" s="83"/>
      <c r="IAI15" s="83"/>
      <c r="IAJ15" s="83"/>
      <c r="IAK15" s="83"/>
      <c r="IAL15" s="83"/>
      <c r="IAM15" s="83"/>
      <c r="IAN15" s="83"/>
      <c r="IAO15" s="83"/>
      <c r="IAP15" s="83"/>
      <c r="IAQ15" s="83"/>
      <c r="IAR15" s="83"/>
      <c r="IAS15" s="83"/>
      <c r="IAT15" s="83"/>
      <c r="IAU15" s="83"/>
      <c r="IAV15" s="83"/>
      <c r="IAW15" s="83"/>
      <c r="IAX15" s="83"/>
      <c r="IAY15" s="83"/>
      <c r="IAZ15" s="83"/>
      <c r="IBA15" s="83"/>
      <c r="IBB15" s="83"/>
      <c r="IBC15" s="83"/>
      <c r="IBD15" s="83"/>
      <c r="IBE15" s="83"/>
      <c r="IBF15" s="83"/>
      <c r="IBG15" s="83"/>
      <c r="IBH15" s="83"/>
      <c r="IBI15" s="83"/>
      <c r="IBJ15" s="83"/>
      <c r="IBK15" s="83"/>
      <c r="IBL15" s="83"/>
      <c r="IBM15" s="83"/>
      <c r="IBN15" s="83"/>
      <c r="IBO15" s="83"/>
      <c r="IBP15" s="83"/>
      <c r="IBQ15" s="83"/>
      <c r="IBR15" s="83"/>
      <c r="IBS15" s="83"/>
      <c r="IBT15" s="83"/>
      <c r="IBU15" s="83"/>
      <c r="IBV15" s="83"/>
      <c r="IBW15" s="83"/>
      <c r="IBX15" s="83"/>
      <c r="IBY15" s="83"/>
      <c r="IBZ15" s="83"/>
      <c r="ICA15" s="83"/>
      <c r="ICB15" s="83"/>
      <c r="ICC15" s="83"/>
      <c r="ICD15" s="83"/>
      <c r="ICE15" s="83"/>
      <c r="ICF15" s="83"/>
      <c r="ICG15" s="83"/>
      <c r="ICH15" s="83"/>
      <c r="ICI15" s="83"/>
      <c r="ICJ15" s="83"/>
      <c r="ICK15" s="83"/>
      <c r="ICL15" s="83"/>
      <c r="ICM15" s="83"/>
      <c r="ICN15" s="83"/>
      <c r="ICO15" s="83"/>
      <c r="ICP15" s="83"/>
      <c r="ICQ15" s="83"/>
      <c r="ICR15" s="83"/>
      <c r="ICS15" s="83"/>
      <c r="ICT15" s="83"/>
      <c r="ICU15" s="83"/>
      <c r="ICV15" s="83"/>
      <c r="ICW15" s="83"/>
      <c r="ICX15" s="83"/>
      <c r="ICY15" s="83"/>
      <c r="ICZ15" s="83"/>
      <c r="IDA15" s="83"/>
      <c r="IDB15" s="83"/>
      <c r="IDC15" s="83"/>
      <c r="IDD15" s="83"/>
      <c r="IDE15" s="83"/>
      <c r="IDF15" s="83"/>
      <c r="IDG15" s="83"/>
      <c r="IDH15" s="83"/>
      <c r="IDI15" s="83"/>
      <c r="IDJ15" s="83"/>
      <c r="IDK15" s="83"/>
      <c r="IDL15" s="83"/>
      <c r="IDM15" s="83"/>
      <c r="IDN15" s="83"/>
      <c r="IDO15" s="83"/>
      <c r="IDP15" s="83"/>
      <c r="IDQ15" s="83"/>
      <c r="IDR15" s="83"/>
      <c r="IDS15" s="83"/>
      <c r="IDT15" s="83"/>
      <c r="IDU15" s="83"/>
      <c r="IDV15" s="83"/>
      <c r="IDW15" s="83"/>
      <c r="IDX15" s="83"/>
      <c r="IDY15" s="83"/>
      <c r="IDZ15" s="83"/>
      <c r="IEA15" s="83"/>
      <c r="IEB15" s="83"/>
      <c r="IEC15" s="83"/>
      <c r="IED15" s="83"/>
      <c r="IEE15" s="83"/>
      <c r="IEF15" s="83"/>
      <c r="IEG15" s="83"/>
      <c r="IEH15" s="83"/>
      <c r="IEI15" s="83"/>
      <c r="IEJ15" s="83"/>
      <c r="IEK15" s="83"/>
      <c r="IEL15" s="83"/>
      <c r="IEM15" s="83"/>
      <c r="IEN15" s="83"/>
      <c r="IEO15" s="83"/>
      <c r="IEP15" s="83"/>
      <c r="IEQ15" s="83"/>
      <c r="IER15" s="83"/>
      <c r="IES15" s="83"/>
      <c r="IET15" s="83"/>
      <c r="IEU15" s="83"/>
      <c r="IEV15" s="83"/>
      <c r="IEW15" s="83"/>
      <c r="IEX15" s="83"/>
      <c r="IEY15" s="83"/>
      <c r="IEZ15" s="83"/>
      <c r="IFA15" s="83"/>
      <c r="IFB15" s="83"/>
      <c r="IFC15" s="83"/>
      <c r="IFD15" s="83"/>
      <c r="IFE15" s="83"/>
      <c r="IFF15" s="83"/>
      <c r="IFG15" s="83"/>
      <c r="IFH15" s="83"/>
      <c r="IFI15" s="83"/>
      <c r="IFJ15" s="83"/>
      <c r="IFK15" s="83"/>
      <c r="IFL15" s="83"/>
      <c r="IFM15" s="83"/>
      <c r="IFN15" s="83"/>
      <c r="IFO15" s="83"/>
      <c r="IFP15" s="83"/>
      <c r="IFQ15" s="83"/>
      <c r="IFR15" s="83"/>
      <c r="IFS15" s="83"/>
      <c r="IFT15" s="83"/>
      <c r="IFU15" s="83"/>
      <c r="IFV15" s="83"/>
      <c r="IFW15" s="83"/>
      <c r="IFX15" s="83"/>
      <c r="IFY15" s="83"/>
      <c r="IFZ15" s="83"/>
      <c r="IGA15" s="83"/>
      <c r="IGB15" s="83"/>
      <c r="IGC15" s="83"/>
      <c r="IGD15" s="83"/>
      <c r="IGE15" s="83"/>
      <c r="IGF15" s="83"/>
      <c r="IGG15" s="83"/>
      <c r="IGH15" s="83"/>
      <c r="IGI15" s="83"/>
      <c r="IGJ15" s="83"/>
      <c r="IGK15" s="83"/>
      <c r="IGL15" s="83"/>
      <c r="IGM15" s="83"/>
      <c r="IGN15" s="83"/>
      <c r="IGO15" s="83"/>
      <c r="IGP15" s="83"/>
      <c r="IGQ15" s="83"/>
      <c r="IGR15" s="83"/>
      <c r="IGS15" s="83"/>
      <c r="IGT15" s="83"/>
      <c r="IGU15" s="83"/>
      <c r="IGV15" s="83"/>
      <c r="IGW15" s="83"/>
      <c r="IGX15" s="83"/>
      <c r="IGY15" s="83"/>
      <c r="IGZ15" s="83"/>
      <c r="IHA15" s="83"/>
      <c r="IHB15" s="83"/>
      <c r="IHC15" s="83"/>
      <c r="IHD15" s="83"/>
      <c r="IHE15" s="83"/>
      <c r="IHF15" s="83"/>
      <c r="IHG15" s="83"/>
      <c r="IHH15" s="83"/>
      <c r="IHI15" s="83"/>
      <c r="IHJ15" s="83"/>
      <c r="IHK15" s="83"/>
      <c r="IHL15" s="83"/>
      <c r="IHM15" s="83"/>
      <c r="IHN15" s="83"/>
      <c r="IHO15" s="83"/>
      <c r="IHP15" s="83"/>
      <c r="IHQ15" s="83"/>
      <c r="IHR15" s="83"/>
      <c r="IHS15" s="83"/>
      <c r="IHT15" s="83"/>
      <c r="IHU15" s="83"/>
      <c r="IHV15" s="83"/>
      <c r="IHW15" s="83"/>
      <c r="IHX15" s="83"/>
      <c r="IHY15" s="83"/>
      <c r="IHZ15" s="83"/>
      <c r="IIA15" s="83"/>
      <c r="IIB15" s="83"/>
      <c r="IIC15" s="83"/>
      <c r="IID15" s="83"/>
      <c r="IIE15" s="83"/>
      <c r="IIF15" s="83"/>
      <c r="IIG15" s="83"/>
      <c r="IIH15" s="83"/>
      <c r="III15" s="83"/>
      <c r="IIJ15" s="83"/>
      <c r="IIK15" s="83"/>
      <c r="IIL15" s="83"/>
      <c r="IIM15" s="83"/>
      <c r="IIN15" s="83"/>
      <c r="IIO15" s="83"/>
      <c r="IIP15" s="83"/>
      <c r="IIQ15" s="83"/>
      <c r="IIR15" s="83"/>
      <c r="IIS15" s="83"/>
      <c r="IIT15" s="83"/>
      <c r="IIU15" s="83"/>
      <c r="IIV15" s="83"/>
      <c r="IIW15" s="83"/>
      <c r="IIX15" s="83"/>
      <c r="IIY15" s="83"/>
      <c r="IIZ15" s="83"/>
      <c r="IJA15" s="83"/>
      <c r="IJB15" s="83"/>
      <c r="IJC15" s="83"/>
      <c r="IJD15" s="83"/>
      <c r="IJE15" s="83"/>
      <c r="IJF15" s="83"/>
      <c r="IJG15" s="83"/>
      <c r="IJH15" s="83"/>
      <c r="IJI15" s="83"/>
      <c r="IJJ15" s="83"/>
      <c r="IJK15" s="83"/>
      <c r="IJL15" s="83"/>
      <c r="IJM15" s="83"/>
      <c r="IJN15" s="83"/>
      <c r="IJO15" s="83"/>
      <c r="IJP15" s="83"/>
      <c r="IJQ15" s="83"/>
      <c r="IJR15" s="83"/>
      <c r="IJS15" s="83"/>
      <c r="IJT15" s="83"/>
      <c r="IJU15" s="83"/>
      <c r="IJV15" s="83"/>
      <c r="IJW15" s="83"/>
      <c r="IJX15" s="83"/>
      <c r="IJY15" s="83"/>
      <c r="IJZ15" s="83"/>
      <c r="IKA15" s="83"/>
      <c r="IKB15" s="83"/>
      <c r="IKC15" s="83"/>
      <c r="IKD15" s="83"/>
      <c r="IKE15" s="83"/>
      <c r="IKF15" s="83"/>
      <c r="IKG15" s="83"/>
      <c r="IKH15" s="83"/>
      <c r="IKI15" s="83"/>
      <c r="IKJ15" s="83"/>
      <c r="IKK15" s="83"/>
      <c r="IKL15" s="83"/>
      <c r="IKM15" s="83"/>
      <c r="IKN15" s="83"/>
      <c r="IKO15" s="83"/>
      <c r="IKP15" s="83"/>
      <c r="IKQ15" s="83"/>
      <c r="IKR15" s="83"/>
      <c r="IKS15" s="83"/>
      <c r="IKT15" s="83"/>
      <c r="IKU15" s="83"/>
      <c r="IKV15" s="83"/>
      <c r="IKW15" s="83"/>
      <c r="IKX15" s="83"/>
      <c r="IKY15" s="83"/>
      <c r="IKZ15" s="83"/>
      <c r="ILA15" s="83"/>
      <c r="ILB15" s="83"/>
      <c r="ILC15" s="83"/>
      <c r="ILD15" s="83"/>
      <c r="ILE15" s="83"/>
      <c r="ILF15" s="83"/>
      <c r="ILG15" s="83"/>
      <c r="ILH15" s="83"/>
      <c r="ILI15" s="83"/>
      <c r="ILJ15" s="83"/>
      <c r="ILK15" s="83"/>
      <c r="ILL15" s="83"/>
      <c r="ILM15" s="83"/>
      <c r="ILN15" s="83"/>
      <c r="ILO15" s="83"/>
      <c r="ILP15" s="83"/>
      <c r="ILQ15" s="83"/>
      <c r="ILR15" s="83"/>
      <c r="ILS15" s="83"/>
      <c r="ILT15" s="83"/>
      <c r="ILU15" s="83"/>
      <c r="ILV15" s="83"/>
      <c r="ILW15" s="83"/>
      <c r="ILX15" s="83"/>
      <c r="ILY15" s="83"/>
      <c r="ILZ15" s="83"/>
      <c r="IMA15" s="83"/>
      <c r="IMB15" s="83"/>
      <c r="IMC15" s="83"/>
      <c r="IMD15" s="83"/>
      <c r="IME15" s="83"/>
      <c r="IMF15" s="83"/>
      <c r="IMG15" s="83"/>
      <c r="IMH15" s="83"/>
      <c r="IMI15" s="83"/>
      <c r="IMJ15" s="83"/>
      <c r="IMK15" s="83"/>
      <c r="IML15" s="83"/>
      <c r="IMM15" s="83"/>
      <c r="IMN15" s="83"/>
      <c r="IMO15" s="83"/>
      <c r="IMP15" s="83"/>
      <c r="IMQ15" s="83"/>
      <c r="IMR15" s="83"/>
      <c r="IMS15" s="83"/>
      <c r="IMT15" s="83"/>
      <c r="IMU15" s="83"/>
      <c r="IMV15" s="83"/>
      <c r="IMW15" s="83"/>
      <c r="IMX15" s="83"/>
      <c r="IMY15" s="83"/>
      <c r="IMZ15" s="83"/>
      <c r="INA15" s="83"/>
      <c r="INB15" s="83"/>
      <c r="INC15" s="83"/>
      <c r="IND15" s="83"/>
      <c r="INE15" s="83"/>
      <c r="INF15" s="83"/>
      <c r="ING15" s="83"/>
      <c r="INH15" s="83"/>
      <c r="INI15" s="83"/>
      <c r="INJ15" s="83"/>
      <c r="INK15" s="83"/>
      <c r="INL15" s="83"/>
      <c r="INM15" s="83"/>
      <c r="INN15" s="83"/>
      <c r="INO15" s="83"/>
      <c r="INP15" s="83"/>
      <c r="INQ15" s="83"/>
      <c r="INR15" s="83"/>
      <c r="INS15" s="83"/>
      <c r="INT15" s="83"/>
      <c r="INU15" s="83"/>
      <c r="INV15" s="83"/>
      <c r="INW15" s="83"/>
      <c r="INX15" s="83"/>
      <c r="INY15" s="83"/>
      <c r="INZ15" s="83"/>
      <c r="IOA15" s="83"/>
      <c r="IOB15" s="83"/>
      <c r="IOC15" s="83"/>
      <c r="IOD15" s="83"/>
      <c r="IOE15" s="83"/>
      <c r="IOF15" s="83"/>
      <c r="IOG15" s="83"/>
      <c r="IOH15" s="83"/>
      <c r="IOI15" s="83"/>
      <c r="IOJ15" s="83"/>
      <c r="IOK15" s="83"/>
      <c r="IOL15" s="83"/>
      <c r="IOM15" s="83"/>
      <c r="ION15" s="83"/>
      <c r="IOO15" s="83"/>
      <c r="IOP15" s="83"/>
      <c r="IOQ15" s="83"/>
      <c r="IOR15" s="83"/>
      <c r="IOS15" s="83"/>
      <c r="IOT15" s="83"/>
      <c r="IOU15" s="83"/>
      <c r="IOV15" s="83"/>
      <c r="IOW15" s="83"/>
      <c r="IOX15" s="83"/>
      <c r="IOY15" s="83"/>
      <c r="IOZ15" s="83"/>
      <c r="IPA15" s="83"/>
      <c r="IPB15" s="83"/>
      <c r="IPC15" s="83"/>
      <c r="IPD15" s="83"/>
      <c r="IPE15" s="83"/>
      <c r="IPF15" s="83"/>
      <c r="IPG15" s="83"/>
      <c r="IPH15" s="83"/>
      <c r="IPI15" s="83"/>
      <c r="IPJ15" s="83"/>
      <c r="IPK15" s="83"/>
      <c r="IPL15" s="83"/>
      <c r="IPM15" s="83"/>
      <c r="IPN15" s="83"/>
      <c r="IPO15" s="83"/>
      <c r="IPP15" s="83"/>
      <c r="IPQ15" s="83"/>
      <c r="IPR15" s="83"/>
      <c r="IPS15" s="83"/>
      <c r="IPT15" s="83"/>
      <c r="IPU15" s="83"/>
      <c r="IPV15" s="83"/>
      <c r="IPW15" s="83"/>
      <c r="IPX15" s="83"/>
      <c r="IPY15" s="83"/>
      <c r="IPZ15" s="83"/>
      <c r="IQA15" s="83"/>
      <c r="IQB15" s="83"/>
      <c r="IQC15" s="83"/>
      <c r="IQD15" s="83"/>
      <c r="IQE15" s="83"/>
      <c r="IQF15" s="83"/>
      <c r="IQG15" s="83"/>
      <c r="IQH15" s="83"/>
      <c r="IQI15" s="83"/>
      <c r="IQJ15" s="83"/>
      <c r="IQK15" s="83"/>
      <c r="IQL15" s="83"/>
      <c r="IQM15" s="83"/>
      <c r="IQN15" s="83"/>
      <c r="IQO15" s="83"/>
      <c r="IQP15" s="83"/>
      <c r="IQQ15" s="83"/>
      <c r="IQR15" s="83"/>
      <c r="IQS15" s="83"/>
      <c r="IQT15" s="83"/>
      <c r="IQU15" s="83"/>
      <c r="IQV15" s="83"/>
      <c r="IQW15" s="83"/>
      <c r="IQX15" s="83"/>
      <c r="IQY15" s="83"/>
      <c r="IQZ15" s="83"/>
      <c r="IRA15" s="83"/>
      <c r="IRB15" s="83"/>
      <c r="IRC15" s="83"/>
      <c r="IRD15" s="83"/>
      <c r="IRE15" s="83"/>
      <c r="IRF15" s="83"/>
      <c r="IRG15" s="83"/>
      <c r="IRH15" s="83"/>
      <c r="IRI15" s="83"/>
      <c r="IRJ15" s="83"/>
      <c r="IRK15" s="83"/>
      <c r="IRL15" s="83"/>
      <c r="IRM15" s="83"/>
      <c r="IRN15" s="83"/>
      <c r="IRO15" s="83"/>
      <c r="IRP15" s="83"/>
      <c r="IRQ15" s="83"/>
      <c r="IRR15" s="83"/>
      <c r="IRS15" s="83"/>
      <c r="IRT15" s="83"/>
      <c r="IRU15" s="83"/>
      <c r="IRV15" s="83"/>
      <c r="IRW15" s="83"/>
      <c r="IRX15" s="83"/>
      <c r="IRY15" s="83"/>
      <c r="IRZ15" s="83"/>
      <c r="ISA15" s="83"/>
      <c r="ISB15" s="83"/>
      <c r="ISC15" s="83"/>
      <c r="ISD15" s="83"/>
      <c r="ISE15" s="83"/>
      <c r="ISF15" s="83"/>
      <c r="ISG15" s="83"/>
      <c r="ISH15" s="83"/>
      <c r="ISI15" s="83"/>
      <c r="ISJ15" s="83"/>
      <c r="ISK15" s="83"/>
      <c r="ISL15" s="83"/>
      <c r="ISM15" s="83"/>
      <c r="ISN15" s="83"/>
      <c r="ISO15" s="83"/>
      <c r="ISP15" s="83"/>
      <c r="ISQ15" s="83"/>
      <c r="ISR15" s="83"/>
      <c r="ISS15" s="83"/>
      <c r="IST15" s="83"/>
      <c r="ISU15" s="83"/>
      <c r="ISV15" s="83"/>
      <c r="ISW15" s="83"/>
      <c r="ISX15" s="83"/>
      <c r="ISY15" s="83"/>
      <c r="ISZ15" s="83"/>
      <c r="ITA15" s="83"/>
      <c r="ITB15" s="83"/>
      <c r="ITC15" s="83"/>
      <c r="ITD15" s="83"/>
      <c r="ITE15" s="83"/>
      <c r="ITF15" s="83"/>
      <c r="ITG15" s="83"/>
      <c r="ITH15" s="83"/>
      <c r="ITI15" s="83"/>
      <c r="ITJ15" s="83"/>
      <c r="ITK15" s="83"/>
      <c r="ITL15" s="83"/>
      <c r="ITM15" s="83"/>
      <c r="ITN15" s="83"/>
      <c r="ITO15" s="83"/>
      <c r="ITP15" s="83"/>
      <c r="ITQ15" s="83"/>
      <c r="ITR15" s="83"/>
      <c r="ITS15" s="83"/>
      <c r="ITT15" s="83"/>
      <c r="ITU15" s="83"/>
      <c r="ITV15" s="83"/>
      <c r="ITW15" s="83"/>
      <c r="ITX15" s="83"/>
      <c r="ITY15" s="83"/>
      <c r="ITZ15" s="83"/>
      <c r="IUA15" s="83"/>
      <c r="IUB15" s="83"/>
      <c r="IUC15" s="83"/>
      <c r="IUD15" s="83"/>
      <c r="IUE15" s="83"/>
      <c r="IUF15" s="83"/>
      <c r="IUG15" s="83"/>
      <c r="IUH15" s="83"/>
      <c r="IUI15" s="83"/>
      <c r="IUJ15" s="83"/>
      <c r="IUK15" s="83"/>
      <c r="IUL15" s="83"/>
      <c r="IUM15" s="83"/>
      <c r="IUN15" s="83"/>
      <c r="IUO15" s="83"/>
      <c r="IUP15" s="83"/>
      <c r="IUQ15" s="83"/>
      <c r="IUR15" s="83"/>
      <c r="IUS15" s="83"/>
      <c r="IUT15" s="83"/>
      <c r="IUU15" s="83"/>
      <c r="IUV15" s="83"/>
      <c r="IUW15" s="83"/>
      <c r="IUX15" s="83"/>
      <c r="IUY15" s="83"/>
      <c r="IUZ15" s="83"/>
      <c r="IVA15" s="83"/>
      <c r="IVB15" s="83"/>
      <c r="IVC15" s="83"/>
      <c r="IVD15" s="83"/>
      <c r="IVE15" s="83"/>
      <c r="IVF15" s="83"/>
      <c r="IVG15" s="83"/>
      <c r="IVH15" s="83"/>
      <c r="IVI15" s="83"/>
      <c r="IVJ15" s="83"/>
      <c r="IVK15" s="83"/>
      <c r="IVL15" s="83"/>
      <c r="IVM15" s="83"/>
      <c r="IVN15" s="83"/>
      <c r="IVO15" s="83"/>
      <c r="IVP15" s="83"/>
      <c r="IVQ15" s="83"/>
      <c r="IVR15" s="83"/>
      <c r="IVS15" s="83"/>
      <c r="IVT15" s="83"/>
      <c r="IVU15" s="83"/>
      <c r="IVV15" s="83"/>
      <c r="IVW15" s="83"/>
      <c r="IVX15" s="83"/>
      <c r="IVY15" s="83"/>
      <c r="IVZ15" s="83"/>
      <c r="IWA15" s="83"/>
      <c r="IWB15" s="83"/>
      <c r="IWC15" s="83"/>
      <c r="IWD15" s="83"/>
      <c r="IWE15" s="83"/>
      <c r="IWF15" s="83"/>
      <c r="IWG15" s="83"/>
      <c r="IWH15" s="83"/>
      <c r="IWI15" s="83"/>
      <c r="IWJ15" s="83"/>
      <c r="IWK15" s="83"/>
      <c r="IWL15" s="83"/>
      <c r="IWM15" s="83"/>
      <c r="IWN15" s="83"/>
      <c r="IWO15" s="83"/>
      <c r="IWP15" s="83"/>
      <c r="IWQ15" s="83"/>
      <c r="IWR15" s="83"/>
      <c r="IWS15" s="83"/>
      <c r="IWT15" s="83"/>
      <c r="IWU15" s="83"/>
      <c r="IWV15" s="83"/>
      <c r="IWW15" s="83"/>
      <c r="IWX15" s="83"/>
      <c r="IWY15" s="83"/>
      <c r="IWZ15" s="83"/>
      <c r="IXA15" s="83"/>
      <c r="IXB15" s="83"/>
      <c r="IXC15" s="83"/>
      <c r="IXD15" s="83"/>
      <c r="IXE15" s="83"/>
      <c r="IXF15" s="83"/>
      <c r="IXG15" s="83"/>
      <c r="IXH15" s="83"/>
      <c r="IXI15" s="83"/>
      <c r="IXJ15" s="83"/>
      <c r="IXK15" s="83"/>
      <c r="IXL15" s="83"/>
      <c r="IXM15" s="83"/>
      <c r="IXN15" s="83"/>
      <c r="IXO15" s="83"/>
      <c r="IXP15" s="83"/>
      <c r="IXQ15" s="83"/>
      <c r="IXR15" s="83"/>
      <c r="IXS15" s="83"/>
      <c r="IXT15" s="83"/>
      <c r="IXU15" s="83"/>
      <c r="IXV15" s="83"/>
      <c r="IXW15" s="83"/>
      <c r="IXX15" s="83"/>
      <c r="IXY15" s="83"/>
      <c r="IXZ15" s="83"/>
      <c r="IYA15" s="83"/>
      <c r="IYB15" s="83"/>
      <c r="IYC15" s="83"/>
      <c r="IYD15" s="83"/>
      <c r="IYE15" s="83"/>
      <c r="IYF15" s="83"/>
      <c r="IYG15" s="83"/>
      <c r="IYH15" s="83"/>
      <c r="IYI15" s="83"/>
      <c r="IYJ15" s="83"/>
      <c r="IYK15" s="83"/>
      <c r="IYL15" s="83"/>
      <c r="IYM15" s="83"/>
      <c r="IYN15" s="83"/>
      <c r="IYO15" s="83"/>
      <c r="IYP15" s="83"/>
      <c r="IYQ15" s="83"/>
      <c r="IYR15" s="83"/>
      <c r="IYS15" s="83"/>
      <c r="IYT15" s="83"/>
      <c r="IYU15" s="83"/>
      <c r="IYV15" s="83"/>
      <c r="IYW15" s="83"/>
      <c r="IYX15" s="83"/>
      <c r="IYY15" s="83"/>
      <c r="IYZ15" s="83"/>
      <c r="IZA15" s="83"/>
      <c r="IZB15" s="83"/>
      <c r="IZC15" s="83"/>
      <c r="IZD15" s="83"/>
      <c r="IZE15" s="83"/>
      <c r="IZF15" s="83"/>
      <c r="IZG15" s="83"/>
      <c r="IZH15" s="83"/>
      <c r="IZI15" s="83"/>
      <c r="IZJ15" s="83"/>
      <c r="IZK15" s="83"/>
      <c r="IZL15" s="83"/>
      <c r="IZM15" s="83"/>
      <c r="IZN15" s="83"/>
      <c r="IZO15" s="83"/>
      <c r="IZP15" s="83"/>
      <c r="IZQ15" s="83"/>
      <c r="IZR15" s="83"/>
      <c r="IZS15" s="83"/>
      <c r="IZT15" s="83"/>
      <c r="IZU15" s="83"/>
      <c r="IZV15" s="83"/>
      <c r="IZW15" s="83"/>
      <c r="IZX15" s="83"/>
      <c r="IZY15" s="83"/>
      <c r="IZZ15" s="83"/>
      <c r="JAA15" s="83"/>
      <c r="JAB15" s="83"/>
      <c r="JAC15" s="83"/>
      <c r="JAD15" s="83"/>
      <c r="JAE15" s="83"/>
      <c r="JAF15" s="83"/>
      <c r="JAG15" s="83"/>
      <c r="JAH15" s="83"/>
      <c r="JAI15" s="83"/>
      <c r="JAJ15" s="83"/>
      <c r="JAK15" s="83"/>
      <c r="JAL15" s="83"/>
      <c r="JAM15" s="83"/>
      <c r="JAN15" s="83"/>
      <c r="JAO15" s="83"/>
      <c r="JAP15" s="83"/>
      <c r="JAQ15" s="83"/>
      <c r="JAR15" s="83"/>
      <c r="JAS15" s="83"/>
      <c r="JAT15" s="83"/>
      <c r="JAU15" s="83"/>
      <c r="JAV15" s="83"/>
      <c r="JAW15" s="83"/>
      <c r="JAX15" s="83"/>
      <c r="JAY15" s="83"/>
      <c r="JAZ15" s="83"/>
      <c r="JBA15" s="83"/>
      <c r="JBB15" s="83"/>
      <c r="JBC15" s="83"/>
      <c r="JBD15" s="83"/>
      <c r="JBE15" s="83"/>
      <c r="JBF15" s="83"/>
      <c r="JBG15" s="83"/>
      <c r="JBH15" s="83"/>
      <c r="JBI15" s="83"/>
      <c r="JBJ15" s="83"/>
      <c r="JBK15" s="83"/>
      <c r="JBL15" s="83"/>
      <c r="JBM15" s="83"/>
      <c r="JBN15" s="83"/>
      <c r="JBO15" s="83"/>
      <c r="JBP15" s="83"/>
      <c r="JBQ15" s="83"/>
      <c r="JBR15" s="83"/>
      <c r="JBS15" s="83"/>
      <c r="JBT15" s="83"/>
      <c r="JBU15" s="83"/>
      <c r="JBV15" s="83"/>
      <c r="JBW15" s="83"/>
      <c r="JBX15" s="83"/>
      <c r="JBY15" s="83"/>
      <c r="JBZ15" s="83"/>
      <c r="JCA15" s="83"/>
      <c r="JCB15" s="83"/>
      <c r="JCC15" s="83"/>
      <c r="JCD15" s="83"/>
      <c r="JCE15" s="83"/>
      <c r="JCF15" s="83"/>
      <c r="JCG15" s="83"/>
      <c r="JCH15" s="83"/>
      <c r="JCI15" s="83"/>
      <c r="JCJ15" s="83"/>
      <c r="JCK15" s="83"/>
      <c r="JCL15" s="83"/>
      <c r="JCM15" s="83"/>
      <c r="JCN15" s="83"/>
      <c r="JCO15" s="83"/>
      <c r="JCP15" s="83"/>
      <c r="JCQ15" s="83"/>
      <c r="JCR15" s="83"/>
      <c r="JCS15" s="83"/>
      <c r="JCT15" s="83"/>
      <c r="JCU15" s="83"/>
      <c r="JCV15" s="83"/>
      <c r="JCW15" s="83"/>
      <c r="JCX15" s="83"/>
      <c r="JCY15" s="83"/>
      <c r="JCZ15" s="83"/>
      <c r="JDA15" s="83"/>
      <c r="JDB15" s="83"/>
      <c r="JDC15" s="83"/>
      <c r="JDD15" s="83"/>
      <c r="JDE15" s="83"/>
      <c r="JDF15" s="83"/>
      <c r="JDG15" s="83"/>
      <c r="JDH15" s="83"/>
      <c r="JDI15" s="83"/>
      <c r="JDJ15" s="83"/>
      <c r="JDK15" s="83"/>
      <c r="JDL15" s="83"/>
      <c r="JDM15" s="83"/>
      <c r="JDN15" s="83"/>
      <c r="JDO15" s="83"/>
      <c r="JDP15" s="83"/>
      <c r="JDQ15" s="83"/>
      <c r="JDR15" s="83"/>
      <c r="JDS15" s="83"/>
      <c r="JDT15" s="83"/>
      <c r="JDU15" s="83"/>
      <c r="JDV15" s="83"/>
      <c r="JDW15" s="83"/>
      <c r="JDX15" s="83"/>
      <c r="JDY15" s="83"/>
      <c r="JDZ15" s="83"/>
      <c r="JEA15" s="83"/>
      <c r="JEB15" s="83"/>
      <c r="JEC15" s="83"/>
      <c r="JED15" s="83"/>
      <c r="JEE15" s="83"/>
      <c r="JEF15" s="83"/>
      <c r="JEG15" s="83"/>
      <c r="JEH15" s="83"/>
      <c r="JEI15" s="83"/>
      <c r="JEJ15" s="83"/>
      <c r="JEK15" s="83"/>
      <c r="JEL15" s="83"/>
      <c r="JEM15" s="83"/>
      <c r="JEN15" s="83"/>
      <c r="JEO15" s="83"/>
      <c r="JEP15" s="83"/>
      <c r="JEQ15" s="83"/>
      <c r="JER15" s="83"/>
      <c r="JES15" s="83"/>
      <c r="JET15" s="83"/>
      <c r="JEU15" s="83"/>
      <c r="JEV15" s="83"/>
      <c r="JEW15" s="83"/>
      <c r="JEX15" s="83"/>
      <c r="JEY15" s="83"/>
      <c r="JEZ15" s="83"/>
      <c r="JFA15" s="83"/>
      <c r="JFB15" s="83"/>
      <c r="JFC15" s="83"/>
      <c r="JFD15" s="83"/>
      <c r="JFE15" s="83"/>
      <c r="JFF15" s="83"/>
      <c r="JFG15" s="83"/>
      <c r="JFH15" s="83"/>
      <c r="JFI15" s="83"/>
      <c r="JFJ15" s="83"/>
      <c r="JFK15" s="83"/>
      <c r="JFL15" s="83"/>
      <c r="JFM15" s="83"/>
      <c r="JFN15" s="83"/>
      <c r="JFO15" s="83"/>
      <c r="JFP15" s="83"/>
      <c r="JFQ15" s="83"/>
      <c r="JFR15" s="83"/>
      <c r="JFS15" s="83"/>
      <c r="JFT15" s="83"/>
      <c r="JFU15" s="83"/>
      <c r="JFV15" s="83"/>
      <c r="JFW15" s="83"/>
      <c r="JFX15" s="83"/>
      <c r="JFY15" s="83"/>
      <c r="JFZ15" s="83"/>
      <c r="JGA15" s="83"/>
      <c r="JGB15" s="83"/>
      <c r="JGC15" s="83"/>
      <c r="JGD15" s="83"/>
      <c r="JGE15" s="83"/>
      <c r="JGF15" s="83"/>
      <c r="JGG15" s="83"/>
      <c r="JGH15" s="83"/>
      <c r="JGI15" s="83"/>
      <c r="JGJ15" s="83"/>
      <c r="JGK15" s="83"/>
      <c r="JGL15" s="83"/>
      <c r="JGM15" s="83"/>
      <c r="JGN15" s="83"/>
      <c r="JGO15" s="83"/>
      <c r="JGP15" s="83"/>
      <c r="JGQ15" s="83"/>
      <c r="JGR15" s="83"/>
      <c r="JGS15" s="83"/>
      <c r="JGT15" s="83"/>
      <c r="JGU15" s="83"/>
      <c r="JGV15" s="83"/>
      <c r="JGW15" s="83"/>
      <c r="JGX15" s="83"/>
      <c r="JGY15" s="83"/>
      <c r="JGZ15" s="83"/>
      <c r="JHA15" s="83"/>
      <c r="JHB15" s="83"/>
      <c r="JHC15" s="83"/>
      <c r="JHD15" s="83"/>
      <c r="JHE15" s="83"/>
      <c r="JHF15" s="83"/>
      <c r="JHG15" s="83"/>
      <c r="JHH15" s="83"/>
      <c r="JHI15" s="83"/>
      <c r="JHJ15" s="83"/>
      <c r="JHK15" s="83"/>
      <c r="JHL15" s="83"/>
      <c r="JHM15" s="83"/>
      <c r="JHN15" s="83"/>
      <c r="JHO15" s="83"/>
      <c r="JHP15" s="83"/>
      <c r="JHQ15" s="83"/>
      <c r="JHR15" s="83"/>
      <c r="JHS15" s="83"/>
      <c r="JHT15" s="83"/>
      <c r="JHU15" s="83"/>
      <c r="JHV15" s="83"/>
      <c r="JHW15" s="83"/>
      <c r="JHX15" s="83"/>
      <c r="JHY15" s="83"/>
      <c r="JHZ15" s="83"/>
      <c r="JIA15" s="83"/>
      <c r="JIB15" s="83"/>
      <c r="JIC15" s="83"/>
      <c r="JID15" s="83"/>
      <c r="JIE15" s="83"/>
      <c r="JIF15" s="83"/>
      <c r="JIG15" s="83"/>
      <c r="JIH15" s="83"/>
      <c r="JII15" s="83"/>
      <c r="JIJ15" s="83"/>
      <c r="JIK15" s="83"/>
      <c r="JIL15" s="83"/>
      <c r="JIM15" s="83"/>
      <c r="JIN15" s="83"/>
      <c r="JIO15" s="83"/>
      <c r="JIP15" s="83"/>
      <c r="JIQ15" s="83"/>
      <c r="JIR15" s="83"/>
      <c r="JIS15" s="83"/>
      <c r="JIT15" s="83"/>
      <c r="JIU15" s="83"/>
      <c r="JIV15" s="83"/>
      <c r="JIW15" s="83"/>
      <c r="JIX15" s="83"/>
      <c r="JIY15" s="83"/>
      <c r="JIZ15" s="83"/>
      <c r="JJA15" s="83"/>
      <c r="JJB15" s="83"/>
      <c r="JJC15" s="83"/>
      <c r="JJD15" s="83"/>
      <c r="JJE15" s="83"/>
      <c r="JJF15" s="83"/>
      <c r="JJG15" s="83"/>
      <c r="JJH15" s="83"/>
      <c r="JJI15" s="83"/>
      <c r="JJJ15" s="83"/>
      <c r="JJK15" s="83"/>
      <c r="JJL15" s="83"/>
      <c r="JJM15" s="83"/>
      <c r="JJN15" s="83"/>
      <c r="JJO15" s="83"/>
      <c r="JJP15" s="83"/>
      <c r="JJQ15" s="83"/>
      <c r="JJR15" s="83"/>
      <c r="JJS15" s="83"/>
      <c r="JJT15" s="83"/>
      <c r="JJU15" s="83"/>
      <c r="JJV15" s="83"/>
      <c r="JJW15" s="83"/>
      <c r="JJX15" s="83"/>
      <c r="JJY15" s="83"/>
      <c r="JJZ15" s="83"/>
      <c r="JKA15" s="83"/>
      <c r="JKB15" s="83"/>
      <c r="JKC15" s="83"/>
      <c r="JKD15" s="83"/>
      <c r="JKE15" s="83"/>
      <c r="JKF15" s="83"/>
      <c r="JKG15" s="83"/>
      <c r="JKH15" s="83"/>
      <c r="JKI15" s="83"/>
      <c r="JKJ15" s="83"/>
      <c r="JKK15" s="83"/>
      <c r="JKL15" s="83"/>
      <c r="JKM15" s="83"/>
      <c r="JKN15" s="83"/>
      <c r="JKO15" s="83"/>
      <c r="JKP15" s="83"/>
      <c r="JKQ15" s="83"/>
      <c r="JKR15" s="83"/>
      <c r="JKS15" s="83"/>
      <c r="JKT15" s="83"/>
      <c r="JKU15" s="83"/>
      <c r="JKV15" s="83"/>
      <c r="JKW15" s="83"/>
      <c r="JKX15" s="83"/>
      <c r="JKY15" s="83"/>
      <c r="JKZ15" s="83"/>
      <c r="JLA15" s="83"/>
      <c r="JLB15" s="83"/>
      <c r="JLC15" s="83"/>
      <c r="JLD15" s="83"/>
      <c r="JLE15" s="83"/>
      <c r="JLF15" s="83"/>
      <c r="JLG15" s="83"/>
      <c r="JLH15" s="83"/>
      <c r="JLI15" s="83"/>
      <c r="JLJ15" s="83"/>
      <c r="JLK15" s="83"/>
      <c r="JLL15" s="83"/>
      <c r="JLM15" s="83"/>
      <c r="JLN15" s="83"/>
      <c r="JLO15" s="83"/>
      <c r="JLP15" s="83"/>
      <c r="JLQ15" s="83"/>
      <c r="JLR15" s="83"/>
      <c r="JLS15" s="83"/>
      <c r="JLT15" s="83"/>
      <c r="JLU15" s="83"/>
      <c r="JLV15" s="83"/>
      <c r="JLW15" s="83"/>
      <c r="JLX15" s="83"/>
      <c r="JLY15" s="83"/>
      <c r="JLZ15" s="83"/>
      <c r="JMA15" s="83"/>
      <c r="JMB15" s="83"/>
      <c r="JMC15" s="83"/>
      <c r="JMD15" s="83"/>
      <c r="JME15" s="83"/>
      <c r="JMF15" s="83"/>
      <c r="JMG15" s="83"/>
      <c r="JMH15" s="83"/>
      <c r="JMI15" s="83"/>
      <c r="JMJ15" s="83"/>
      <c r="JMK15" s="83"/>
      <c r="JML15" s="83"/>
      <c r="JMM15" s="83"/>
      <c r="JMN15" s="83"/>
      <c r="JMO15" s="83"/>
      <c r="JMP15" s="83"/>
      <c r="JMQ15" s="83"/>
      <c r="JMR15" s="83"/>
      <c r="JMS15" s="83"/>
      <c r="JMT15" s="83"/>
      <c r="JMU15" s="83"/>
      <c r="JMV15" s="83"/>
      <c r="JMW15" s="83"/>
      <c r="JMX15" s="83"/>
      <c r="JMY15" s="83"/>
      <c r="JMZ15" s="83"/>
      <c r="JNA15" s="83"/>
      <c r="JNB15" s="83"/>
      <c r="JNC15" s="83"/>
      <c r="JND15" s="83"/>
      <c r="JNE15" s="83"/>
      <c r="JNF15" s="83"/>
      <c r="JNG15" s="83"/>
      <c r="JNH15" s="83"/>
      <c r="JNI15" s="83"/>
      <c r="JNJ15" s="83"/>
      <c r="JNK15" s="83"/>
      <c r="JNL15" s="83"/>
      <c r="JNM15" s="83"/>
      <c r="JNN15" s="83"/>
      <c r="JNO15" s="83"/>
      <c r="JNP15" s="83"/>
      <c r="JNQ15" s="83"/>
      <c r="JNR15" s="83"/>
      <c r="JNS15" s="83"/>
      <c r="JNT15" s="83"/>
      <c r="JNU15" s="83"/>
      <c r="JNV15" s="83"/>
      <c r="JNW15" s="83"/>
      <c r="JNX15" s="83"/>
      <c r="JNY15" s="83"/>
      <c r="JNZ15" s="83"/>
      <c r="JOA15" s="83"/>
      <c r="JOB15" s="83"/>
      <c r="JOC15" s="83"/>
      <c r="JOD15" s="83"/>
      <c r="JOE15" s="83"/>
      <c r="JOF15" s="83"/>
      <c r="JOG15" s="83"/>
      <c r="JOH15" s="83"/>
      <c r="JOI15" s="83"/>
      <c r="JOJ15" s="83"/>
      <c r="JOK15" s="83"/>
      <c r="JOL15" s="83"/>
      <c r="JOM15" s="83"/>
      <c r="JON15" s="83"/>
      <c r="JOO15" s="83"/>
      <c r="JOP15" s="83"/>
      <c r="JOQ15" s="83"/>
      <c r="JOR15" s="83"/>
      <c r="JOS15" s="83"/>
      <c r="JOT15" s="83"/>
      <c r="JOU15" s="83"/>
      <c r="JOV15" s="83"/>
      <c r="JOW15" s="83"/>
      <c r="JOX15" s="83"/>
      <c r="JOY15" s="83"/>
      <c r="JOZ15" s="83"/>
      <c r="JPA15" s="83"/>
      <c r="JPB15" s="83"/>
      <c r="JPC15" s="83"/>
      <c r="JPD15" s="83"/>
      <c r="JPE15" s="83"/>
      <c r="JPF15" s="83"/>
      <c r="JPG15" s="83"/>
      <c r="JPH15" s="83"/>
      <c r="JPI15" s="83"/>
      <c r="JPJ15" s="83"/>
      <c r="JPK15" s="83"/>
      <c r="JPL15" s="83"/>
      <c r="JPM15" s="83"/>
      <c r="JPN15" s="83"/>
      <c r="JPO15" s="83"/>
      <c r="JPP15" s="83"/>
      <c r="JPQ15" s="83"/>
      <c r="JPR15" s="83"/>
      <c r="JPS15" s="83"/>
      <c r="JPT15" s="83"/>
      <c r="JPU15" s="83"/>
      <c r="JPV15" s="83"/>
      <c r="JPW15" s="83"/>
      <c r="JPX15" s="83"/>
      <c r="JPY15" s="83"/>
      <c r="JPZ15" s="83"/>
      <c r="JQA15" s="83"/>
      <c r="JQB15" s="83"/>
      <c r="JQC15" s="83"/>
      <c r="JQD15" s="83"/>
      <c r="JQE15" s="83"/>
      <c r="JQF15" s="83"/>
      <c r="JQG15" s="83"/>
      <c r="JQH15" s="83"/>
      <c r="JQI15" s="83"/>
      <c r="JQJ15" s="83"/>
      <c r="JQK15" s="83"/>
      <c r="JQL15" s="83"/>
      <c r="JQM15" s="83"/>
      <c r="JQN15" s="83"/>
      <c r="JQO15" s="83"/>
      <c r="JQP15" s="83"/>
      <c r="JQQ15" s="83"/>
      <c r="JQR15" s="83"/>
      <c r="JQS15" s="83"/>
      <c r="JQT15" s="83"/>
      <c r="JQU15" s="83"/>
      <c r="JQV15" s="83"/>
      <c r="JQW15" s="83"/>
      <c r="JQX15" s="83"/>
      <c r="JQY15" s="83"/>
      <c r="JQZ15" s="83"/>
      <c r="JRA15" s="83"/>
      <c r="JRB15" s="83"/>
      <c r="JRC15" s="83"/>
      <c r="JRD15" s="83"/>
      <c r="JRE15" s="83"/>
      <c r="JRF15" s="83"/>
      <c r="JRG15" s="83"/>
      <c r="JRH15" s="83"/>
      <c r="JRI15" s="83"/>
      <c r="JRJ15" s="83"/>
      <c r="JRK15" s="83"/>
      <c r="JRL15" s="83"/>
      <c r="JRM15" s="83"/>
      <c r="JRN15" s="83"/>
      <c r="JRO15" s="83"/>
      <c r="JRP15" s="83"/>
      <c r="JRQ15" s="83"/>
      <c r="JRR15" s="83"/>
      <c r="JRS15" s="83"/>
      <c r="JRT15" s="83"/>
      <c r="JRU15" s="83"/>
      <c r="JRV15" s="83"/>
      <c r="JRW15" s="83"/>
      <c r="JRX15" s="83"/>
      <c r="JRY15" s="83"/>
      <c r="JRZ15" s="83"/>
      <c r="JSA15" s="83"/>
      <c r="JSB15" s="83"/>
      <c r="JSC15" s="83"/>
      <c r="JSD15" s="83"/>
      <c r="JSE15" s="83"/>
      <c r="JSF15" s="83"/>
      <c r="JSG15" s="83"/>
      <c r="JSH15" s="83"/>
      <c r="JSI15" s="83"/>
      <c r="JSJ15" s="83"/>
      <c r="JSK15" s="83"/>
      <c r="JSL15" s="83"/>
      <c r="JSM15" s="83"/>
      <c r="JSN15" s="83"/>
      <c r="JSO15" s="83"/>
      <c r="JSP15" s="83"/>
      <c r="JSQ15" s="83"/>
      <c r="JSR15" s="83"/>
      <c r="JSS15" s="83"/>
      <c r="JST15" s="83"/>
      <c r="JSU15" s="83"/>
      <c r="JSV15" s="83"/>
      <c r="JSW15" s="83"/>
      <c r="JSX15" s="83"/>
      <c r="JSY15" s="83"/>
      <c r="JSZ15" s="83"/>
      <c r="JTA15" s="83"/>
      <c r="JTB15" s="83"/>
      <c r="JTC15" s="83"/>
      <c r="JTD15" s="83"/>
      <c r="JTE15" s="83"/>
      <c r="JTF15" s="83"/>
      <c r="JTG15" s="83"/>
      <c r="JTH15" s="83"/>
      <c r="JTI15" s="83"/>
      <c r="JTJ15" s="83"/>
      <c r="JTK15" s="83"/>
      <c r="JTL15" s="83"/>
      <c r="JTM15" s="83"/>
      <c r="JTN15" s="83"/>
      <c r="JTO15" s="83"/>
      <c r="JTP15" s="83"/>
      <c r="JTQ15" s="83"/>
      <c r="JTR15" s="83"/>
      <c r="JTS15" s="83"/>
      <c r="JTT15" s="83"/>
      <c r="JTU15" s="83"/>
      <c r="JTV15" s="83"/>
      <c r="JTW15" s="83"/>
      <c r="JTX15" s="83"/>
      <c r="JTY15" s="83"/>
      <c r="JTZ15" s="83"/>
      <c r="JUA15" s="83"/>
      <c r="JUB15" s="83"/>
      <c r="JUC15" s="83"/>
      <c r="JUD15" s="83"/>
      <c r="JUE15" s="83"/>
      <c r="JUF15" s="83"/>
      <c r="JUG15" s="83"/>
      <c r="JUH15" s="83"/>
      <c r="JUI15" s="83"/>
      <c r="JUJ15" s="83"/>
      <c r="JUK15" s="83"/>
      <c r="JUL15" s="83"/>
      <c r="JUM15" s="83"/>
      <c r="JUN15" s="83"/>
      <c r="JUO15" s="83"/>
      <c r="JUP15" s="83"/>
      <c r="JUQ15" s="83"/>
      <c r="JUR15" s="83"/>
      <c r="JUS15" s="83"/>
      <c r="JUT15" s="83"/>
      <c r="JUU15" s="83"/>
      <c r="JUV15" s="83"/>
      <c r="JUW15" s="83"/>
      <c r="JUX15" s="83"/>
      <c r="JUY15" s="83"/>
      <c r="JUZ15" s="83"/>
      <c r="JVA15" s="83"/>
      <c r="JVB15" s="83"/>
      <c r="JVC15" s="83"/>
      <c r="JVD15" s="83"/>
      <c r="JVE15" s="83"/>
      <c r="JVF15" s="83"/>
      <c r="JVG15" s="83"/>
      <c r="JVH15" s="83"/>
      <c r="JVI15" s="83"/>
      <c r="JVJ15" s="83"/>
      <c r="JVK15" s="83"/>
      <c r="JVL15" s="83"/>
      <c r="JVM15" s="83"/>
      <c r="JVN15" s="83"/>
      <c r="JVO15" s="83"/>
      <c r="JVP15" s="83"/>
      <c r="JVQ15" s="83"/>
      <c r="JVR15" s="83"/>
      <c r="JVS15" s="83"/>
      <c r="JVT15" s="83"/>
      <c r="JVU15" s="83"/>
      <c r="JVV15" s="83"/>
      <c r="JVW15" s="83"/>
      <c r="JVX15" s="83"/>
      <c r="JVY15" s="83"/>
      <c r="JVZ15" s="83"/>
      <c r="JWA15" s="83"/>
      <c r="JWB15" s="83"/>
      <c r="JWC15" s="83"/>
      <c r="JWD15" s="83"/>
      <c r="JWE15" s="83"/>
      <c r="JWF15" s="83"/>
      <c r="JWG15" s="83"/>
      <c r="JWH15" s="83"/>
      <c r="JWI15" s="83"/>
      <c r="JWJ15" s="83"/>
      <c r="JWK15" s="83"/>
      <c r="JWL15" s="83"/>
      <c r="JWM15" s="83"/>
      <c r="JWN15" s="83"/>
      <c r="JWO15" s="83"/>
      <c r="JWP15" s="83"/>
      <c r="JWQ15" s="83"/>
      <c r="JWR15" s="83"/>
      <c r="JWS15" s="83"/>
      <c r="JWT15" s="83"/>
      <c r="JWU15" s="83"/>
      <c r="JWV15" s="83"/>
      <c r="JWW15" s="83"/>
      <c r="JWX15" s="83"/>
      <c r="JWY15" s="83"/>
      <c r="JWZ15" s="83"/>
      <c r="JXA15" s="83"/>
      <c r="JXB15" s="83"/>
      <c r="JXC15" s="83"/>
      <c r="JXD15" s="83"/>
      <c r="JXE15" s="83"/>
      <c r="JXF15" s="83"/>
      <c r="JXG15" s="83"/>
      <c r="JXH15" s="83"/>
      <c r="JXI15" s="83"/>
      <c r="JXJ15" s="83"/>
      <c r="JXK15" s="83"/>
      <c r="JXL15" s="83"/>
      <c r="JXM15" s="83"/>
      <c r="JXN15" s="83"/>
      <c r="JXO15" s="83"/>
      <c r="JXP15" s="83"/>
      <c r="JXQ15" s="83"/>
      <c r="JXR15" s="83"/>
      <c r="JXS15" s="83"/>
      <c r="JXT15" s="83"/>
      <c r="JXU15" s="83"/>
      <c r="JXV15" s="83"/>
      <c r="JXW15" s="83"/>
      <c r="JXX15" s="83"/>
      <c r="JXY15" s="83"/>
      <c r="JXZ15" s="83"/>
      <c r="JYA15" s="83"/>
      <c r="JYB15" s="83"/>
      <c r="JYC15" s="83"/>
      <c r="JYD15" s="83"/>
      <c r="JYE15" s="83"/>
      <c r="JYF15" s="83"/>
      <c r="JYG15" s="83"/>
      <c r="JYH15" s="83"/>
      <c r="JYI15" s="83"/>
      <c r="JYJ15" s="83"/>
      <c r="JYK15" s="83"/>
      <c r="JYL15" s="83"/>
      <c r="JYM15" s="83"/>
      <c r="JYN15" s="83"/>
      <c r="JYO15" s="83"/>
      <c r="JYP15" s="83"/>
      <c r="JYQ15" s="83"/>
      <c r="JYR15" s="83"/>
      <c r="JYS15" s="83"/>
      <c r="JYT15" s="83"/>
      <c r="JYU15" s="83"/>
      <c r="JYV15" s="83"/>
      <c r="JYW15" s="83"/>
      <c r="JYX15" s="83"/>
      <c r="JYY15" s="83"/>
      <c r="JYZ15" s="83"/>
      <c r="JZA15" s="83"/>
      <c r="JZB15" s="83"/>
      <c r="JZC15" s="83"/>
      <c r="JZD15" s="83"/>
      <c r="JZE15" s="83"/>
      <c r="JZF15" s="83"/>
      <c r="JZG15" s="83"/>
      <c r="JZH15" s="83"/>
      <c r="JZI15" s="83"/>
      <c r="JZJ15" s="83"/>
      <c r="JZK15" s="83"/>
      <c r="JZL15" s="83"/>
      <c r="JZM15" s="83"/>
      <c r="JZN15" s="83"/>
      <c r="JZO15" s="83"/>
      <c r="JZP15" s="83"/>
      <c r="JZQ15" s="83"/>
      <c r="JZR15" s="83"/>
      <c r="JZS15" s="83"/>
      <c r="JZT15" s="83"/>
      <c r="JZU15" s="83"/>
      <c r="JZV15" s="83"/>
      <c r="JZW15" s="83"/>
      <c r="JZX15" s="83"/>
      <c r="JZY15" s="83"/>
      <c r="JZZ15" s="83"/>
      <c r="KAA15" s="83"/>
      <c r="KAB15" s="83"/>
      <c r="KAC15" s="83"/>
      <c r="KAD15" s="83"/>
      <c r="KAE15" s="83"/>
      <c r="KAF15" s="83"/>
      <c r="KAG15" s="83"/>
      <c r="KAH15" s="83"/>
      <c r="KAI15" s="83"/>
      <c r="KAJ15" s="83"/>
      <c r="KAK15" s="83"/>
      <c r="KAL15" s="83"/>
      <c r="KAM15" s="83"/>
      <c r="KAN15" s="83"/>
      <c r="KAO15" s="83"/>
      <c r="KAP15" s="83"/>
      <c r="KAQ15" s="83"/>
      <c r="KAR15" s="83"/>
      <c r="KAS15" s="83"/>
      <c r="KAT15" s="83"/>
      <c r="KAU15" s="83"/>
      <c r="KAV15" s="83"/>
      <c r="KAW15" s="83"/>
      <c r="KAX15" s="83"/>
      <c r="KAY15" s="83"/>
      <c r="KAZ15" s="83"/>
      <c r="KBA15" s="83"/>
      <c r="KBB15" s="83"/>
      <c r="KBC15" s="83"/>
      <c r="KBD15" s="83"/>
      <c r="KBE15" s="83"/>
      <c r="KBF15" s="83"/>
      <c r="KBG15" s="83"/>
      <c r="KBH15" s="83"/>
      <c r="KBI15" s="83"/>
      <c r="KBJ15" s="83"/>
      <c r="KBK15" s="83"/>
      <c r="KBL15" s="83"/>
      <c r="KBM15" s="83"/>
      <c r="KBN15" s="83"/>
      <c r="KBO15" s="83"/>
      <c r="KBP15" s="83"/>
      <c r="KBQ15" s="83"/>
      <c r="KBR15" s="83"/>
      <c r="KBS15" s="83"/>
      <c r="KBT15" s="83"/>
      <c r="KBU15" s="83"/>
      <c r="KBV15" s="83"/>
      <c r="KBW15" s="83"/>
      <c r="KBX15" s="83"/>
      <c r="KBY15" s="83"/>
      <c r="KBZ15" s="83"/>
      <c r="KCA15" s="83"/>
      <c r="KCB15" s="83"/>
      <c r="KCC15" s="83"/>
      <c r="KCD15" s="83"/>
      <c r="KCE15" s="83"/>
      <c r="KCF15" s="83"/>
      <c r="KCG15" s="83"/>
      <c r="KCH15" s="83"/>
      <c r="KCI15" s="83"/>
      <c r="KCJ15" s="83"/>
      <c r="KCK15" s="83"/>
      <c r="KCL15" s="83"/>
      <c r="KCM15" s="83"/>
      <c r="KCN15" s="83"/>
      <c r="KCO15" s="83"/>
      <c r="KCP15" s="83"/>
      <c r="KCQ15" s="83"/>
      <c r="KCR15" s="83"/>
      <c r="KCS15" s="83"/>
      <c r="KCT15" s="83"/>
      <c r="KCU15" s="83"/>
      <c r="KCV15" s="83"/>
      <c r="KCW15" s="83"/>
      <c r="KCX15" s="83"/>
      <c r="KCY15" s="83"/>
      <c r="KCZ15" s="83"/>
      <c r="KDA15" s="83"/>
      <c r="KDB15" s="83"/>
      <c r="KDC15" s="83"/>
      <c r="KDD15" s="83"/>
      <c r="KDE15" s="83"/>
      <c r="KDF15" s="83"/>
      <c r="KDG15" s="83"/>
      <c r="KDH15" s="83"/>
      <c r="KDI15" s="83"/>
      <c r="KDJ15" s="83"/>
      <c r="KDK15" s="83"/>
      <c r="KDL15" s="83"/>
      <c r="KDM15" s="83"/>
      <c r="KDN15" s="83"/>
      <c r="KDO15" s="83"/>
      <c r="KDP15" s="83"/>
      <c r="KDQ15" s="83"/>
      <c r="KDR15" s="83"/>
      <c r="KDS15" s="83"/>
      <c r="KDT15" s="83"/>
      <c r="KDU15" s="83"/>
      <c r="KDV15" s="83"/>
      <c r="KDW15" s="83"/>
      <c r="KDX15" s="83"/>
      <c r="KDY15" s="83"/>
      <c r="KDZ15" s="83"/>
      <c r="KEA15" s="83"/>
      <c r="KEB15" s="83"/>
      <c r="KEC15" s="83"/>
      <c r="KED15" s="83"/>
      <c r="KEE15" s="83"/>
      <c r="KEF15" s="83"/>
      <c r="KEG15" s="83"/>
      <c r="KEH15" s="83"/>
      <c r="KEI15" s="83"/>
      <c r="KEJ15" s="83"/>
      <c r="KEK15" s="83"/>
      <c r="KEL15" s="83"/>
      <c r="KEM15" s="83"/>
      <c r="KEN15" s="83"/>
      <c r="KEO15" s="83"/>
      <c r="KEP15" s="83"/>
      <c r="KEQ15" s="83"/>
      <c r="KER15" s="83"/>
      <c r="KES15" s="83"/>
      <c r="KET15" s="83"/>
      <c r="KEU15" s="83"/>
      <c r="KEV15" s="83"/>
      <c r="KEW15" s="83"/>
      <c r="KEX15" s="83"/>
      <c r="KEY15" s="83"/>
      <c r="KEZ15" s="83"/>
      <c r="KFA15" s="83"/>
      <c r="KFB15" s="83"/>
      <c r="KFC15" s="83"/>
      <c r="KFD15" s="83"/>
      <c r="KFE15" s="83"/>
      <c r="KFF15" s="83"/>
      <c r="KFG15" s="83"/>
      <c r="KFH15" s="83"/>
      <c r="KFI15" s="83"/>
      <c r="KFJ15" s="83"/>
      <c r="KFK15" s="83"/>
      <c r="KFL15" s="83"/>
      <c r="KFM15" s="83"/>
      <c r="KFN15" s="83"/>
      <c r="KFO15" s="83"/>
      <c r="KFP15" s="83"/>
      <c r="KFQ15" s="83"/>
      <c r="KFR15" s="83"/>
      <c r="KFS15" s="83"/>
      <c r="KFT15" s="83"/>
      <c r="KFU15" s="83"/>
      <c r="KFV15" s="83"/>
      <c r="KFW15" s="83"/>
      <c r="KFX15" s="83"/>
      <c r="KFY15" s="83"/>
      <c r="KFZ15" s="83"/>
      <c r="KGA15" s="83"/>
      <c r="KGB15" s="83"/>
      <c r="KGC15" s="83"/>
      <c r="KGD15" s="83"/>
      <c r="KGE15" s="83"/>
      <c r="KGF15" s="83"/>
      <c r="KGG15" s="83"/>
      <c r="KGH15" s="83"/>
      <c r="KGI15" s="83"/>
      <c r="KGJ15" s="83"/>
      <c r="KGK15" s="83"/>
      <c r="KGL15" s="83"/>
      <c r="KGM15" s="83"/>
      <c r="KGN15" s="83"/>
      <c r="KGO15" s="83"/>
      <c r="KGP15" s="83"/>
      <c r="KGQ15" s="83"/>
      <c r="KGR15" s="83"/>
      <c r="KGS15" s="83"/>
      <c r="KGT15" s="83"/>
      <c r="KGU15" s="83"/>
      <c r="KGV15" s="83"/>
      <c r="KGW15" s="83"/>
      <c r="KGX15" s="83"/>
      <c r="KGY15" s="83"/>
      <c r="KGZ15" s="83"/>
      <c r="KHA15" s="83"/>
      <c r="KHB15" s="83"/>
      <c r="KHC15" s="83"/>
      <c r="KHD15" s="83"/>
      <c r="KHE15" s="83"/>
      <c r="KHF15" s="83"/>
      <c r="KHG15" s="83"/>
      <c r="KHH15" s="83"/>
      <c r="KHI15" s="83"/>
      <c r="KHJ15" s="83"/>
      <c r="KHK15" s="83"/>
      <c r="KHL15" s="83"/>
      <c r="KHM15" s="83"/>
      <c r="KHN15" s="83"/>
      <c r="KHO15" s="83"/>
      <c r="KHP15" s="83"/>
      <c r="KHQ15" s="83"/>
      <c r="KHR15" s="83"/>
      <c r="KHS15" s="83"/>
      <c r="KHT15" s="83"/>
      <c r="KHU15" s="83"/>
      <c r="KHV15" s="83"/>
      <c r="KHW15" s="83"/>
      <c r="KHX15" s="83"/>
      <c r="KHY15" s="83"/>
      <c r="KHZ15" s="83"/>
      <c r="KIA15" s="83"/>
      <c r="KIB15" s="83"/>
      <c r="KIC15" s="83"/>
      <c r="KID15" s="83"/>
      <c r="KIE15" s="83"/>
      <c r="KIF15" s="83"/>
      <c r="KIG15" s="83"/>
      <c r="KIH15" s="83"/>
      <c r="KII15" s="83"/>
      <c r="KIJ15" s="83"/>
      <c r="KIK15" s="83"/>
      <c r="KIL15" s="83"/>
      <c r="KIM15" s="83"/>
      <c r="KIN15" s="83"/>
      <c r="KIO15" s="83"/>
      <c r="KIP15" s="83"/>
      <c r="KIQ15" s="83"/>
      <c r="KIR15" s="83"/>
      <c r="KIS15" s="83"/>
      <c r="KIT15" s="83"/>
      <c r="KIU15" s="83"/>
      <c r="KIV15" s="83"/>
      <c r="KIW15" s="83"/>
      <c r="KIX15" s="83"/>
      <c r="KIY15" s="83"/>
      <c r="KIZ15" s="83"/>
      <c r="KJA15" s="83"/>
      <c r="KJB15" s="83"/>
      <c r="KJC15" s="83"/>
      <c r="KJD15" s="83"/>
      <c r="KJE15" s="83"/>
      <c r="KJF15" s="83"/>
      <c r="KJG15" s="83"/>
      <c r="KJH15" s="83"/>
      <c r="KJI15" s="83"/>
      <c r="KJJ15" s="83"/>
      <c r="KJK15" s="83"/>
      <c r="KJL15" s="83"/>
      <c r="KJM15" s="83"/>
      <c r="KJN15" s="83"/>
      <c r="KJO15" s="83"/>
      <c r="KJP15" s="83"/>
      <c r="KJQ15" s="83"/>
      <c r="KJR15" s="83"/>
      <c r="KJS15" s="83"/>
      <c r="KJT15" s="83"/>
      <c r="KJU15" s="83"/>
      <c r="KJV15" s="83"/>
      <c r="KJW15" s="83"/>
      <c r="KJX15" s="83"/>
      <c r="KJY15" s="83"/>
      <c r="KJZ15" s="83"/>
      <c r="KKA15" s="83"/>
      <c r="KKB15" s="83"/>
      <c r="KKC15" s="83"/>
      <c r="KKD15" s="83"/>
      <c r="KKE15" s="83"/>
      <c r="KKF15" s="83"/>
      <c r="KKG15" s="83"/>
      <c r="KKH15" s="83"/>
      <c r="KKI15" s="83"/>
      <c r="KKJ15" s="83"/>
      <c r="KKK15" s="83"/>
      <c r="KKL15" s="83"/>
      <c r="KKM15" s="83"/>
      <c r="KKN15" s="83"/>
      <c r="KKO15" s="83"/>
      <c r="KKP15" s="83"/>
      <c r="KKQ15" s="83"/>
      <c r="KKR15" s="83"/>
      <c r="KKS15" s="83"/>
      <c r="KKT15" s="83"/>
      <c r="KKU15" s="83"/>
      <c r="KKV15" s="83"/>
      <c r="KKW15" s="83"/>
      <c r="KKX15" s="83"/>
      <c r="KKY15" s="83"/>
      <c r="KKZ15" s="83"/>
      <c r="KLA15" s="83"/>
      <c r="KLB15" s="83"/>
      <c r="KLC15" s="83"/>
      <c r="KLD15" s="83"/>
      <c r="KLE15" s="83"/>
      <c r="KLF15" s="83"/>
      <c r="KLG15" s="83"/>
      <c r="KLH15" s="83"/>
      <c r="KLI15" s="83"/>
      <c r="KLJ15" s="83"/>
      <c r="KLK15" s="83"/>
      <c r="KLL15" s="83"/>
      <c r="KLM15" s="83"/>
      <c r="KLN15" s="83"/>
      <c r="KLO15" s="83"/>
      <c r="KLP15" s="83"/>
      <c r="KLQ15" s="83"/>
      <c r="KLR15" s="83"/>
      <c r="KLS15" s="83"/>
      <c r="KLT15" s="83"/>
      <c r="KLU15" s="83"/>
      <c r="KLV15" s="83"/>
      <c r="KLW15" s="83"/>
      <c r="KLX15" s="83"/>
      <c r="KLY15" s="83"/>
      <c r="KLZ15" s="83"/>
      <c r="KMA15" s="83"/>
      <c r="KMB15" s="83"/>
      <c r="KMC15" s="83"/>
      <c r="KMD15" s="83"/>
      <c r="KME15" s="83"/>
      <c r="KMF15" s="83"/>
      <c r="KMG15" s="83"/>
      <c r="KMH15" s="83"/>
      <c r="KMI15" s="83"/>
      <c r="KMJ15" s="83"/>
      <c r="KMK15" s="83"/>
      <c r="KML15" s="83"/>
      <c r="KMM15" s="83"/>
      <c r="KMN15" s="83"/>
      <c r="KMO15" s="83"/>
      <c r="KMP15" s="83"/>
      <c r="KMQ15" s="83"/>
      <c r="KMR15" s="83"/>
      <c r="KMS15" s="83"/>
      <c r="KMT15" s="83"/>
      <c r="KMU15" s="83"/>
      <c r="KMV15" s="83"/>
      <c r="KMW15" s="83"/>
      <c r="KMX15" s="83"/>
      <c r="KMY15" s="83"/>
      <c r="KMZ15" s="83"/>
      <c r="KNA15" s="83"/>
      <c r="KNB15" s="83"/>
      <c r="KNC15" s="83"/>
      <c r="KND15" s="83"/>
      <c r="KNE15" s="83"/>
      <c r="KNF15" s="83"/>
      <c r="KNG15" s="83"/>
      <c r="KNH15" s="83"/>
      <c r="KNI15" s="83"/>
      <c r="KNJ15" s="83"/>
      <c r="KNK15" s="83"/>
      <c r="KNL15" s="83"/>
      <c r="KNM15" s="83"/>
      <c r="KNN15" s="83"/>
      <c r="KNO15" s="83"/>
      <c r="KNP15" s="83"/>
      <c r="KNQ15" s="83"/>
      <c r="KNR15" s="83"/>
      <c r="KNS15" s="83"/>
      <c r="KNT15" s="83"/>
      <c r="KNU15" s="83"/>
      <c r="KNV15" s="83"/>
      <c r="KNW15" s="83"/>
      <c r="KNX15" s="83"/>
      <c r="KNY15" s="83"/>
      <c r="KNZ15" s="83"/>
      <c r="KOA15" s="83"/>
      <c r="KOB15" s="83"/>
      <c r="KOC15" s="83"/>
      <c r="KOD15" s="83"/>
      <c r="KOE15" s="83"/>
      <c r="KOF15" s="83"/>
      <c r="KOG15" s="83"/>
      <c r="KOH15" s="83"/>
      <c r="KOI15" s="83"/>
      <c r="KOJ15" s="83"/>
      <c r="KOK15" s="83"/>
      <c r="KOL15" s="83"/>
      <c r="KOM15" s="83"/>
      <c r="KON15" s="83"/>
      <c r="KOO15" s="83"/>
      <c r="KOP15" s="83"/>
      <c r="KOQ15" s="83"/>
      <c r="KOR15" s="83"/>
      <c r="KOS15" s="83"/>
      <c r="KOT15" s="83"/>
      <c r="KOU15" s="83"/>
      <c r="KOV15" s="83"/>
      <c r="KOW15" s="83"/>
      <c r="KOX15" s="83"/>
      <c r="KOY15" s="83"/>
      <c r="KOZ15" s="83"/>
      <c r="KPA15" s="83"/>
      <c r="KPB15" s="83"/>
      <c r="KPC15" s="83"/>
      <c r="KPD15" s="83"/>
      <c r="KPE15" s="83"/>
      <c r="KPF15" s="83"/>
      <c r="KPG15" s="83"/>
      <c r="KPH15" s="83"/>
      <c r="KPI15" s="83"/>
      <c r="KPJ15" s="83"/>
      <c r="KPK15" s="83"/>
      <c r="KPL15" s="83"/>
      <c r="KPM15" s="83"/>
      <c r="KPN15" s="83"/>
      <c r="KPO15" s="83"/>
      <c r="KPP15" s="83"/>
      <c r="KPQ15" s="83"/>
      <c r="KPR15" s="83"/>
      <c r="KPS15" s="83"/>
      <c r="KPT15" s="83"/>
      <c r="KPU15" s="83"/>
      <c r="KPV15" s="83"/>
      <c r="KPW15" s="83"/>
      <c r="KPX15" s="83"/>
      <c r="KPY15" s="83"/>
      <c r="KPZ15" s="83"/>
      <c r="KQA15" s="83"/>
      <c r="KQB15" s="83"/>
      <c r="KQC15" s="83"/>
      <c r="KQD15" s="83"/>
      <c r="KQE15" s="83"/>
      <c r="KQF15" s="83"/>
      <c r="KQG15" s="83"/>
      <c r="KQH15" s="83"/>
      <c r="KQI15" s="83"/>
      <c r="KQJ15" s="83"/>
      <c r="KQK15" s="83"/>
      <c r="KQL15" s="83"/>
      <c r="KQM15" s="83"/>
      <c r="KQN15" s="83"/>
      <c r="KQO15" s="83"/>
      <c r="KQP15" s="83"/>
      <c r="KQQ15" s="83"/>
      <c r="KQR15" s="83"/>
      <c r="KQS15" s="83"/>
      <c r="KQT15" s="83"/>
      <c r="KQU15" s="83"/>
      <c r="KQV15" s="83"/>
      <c r="KQW15" s="83"/>
      <c r="KQX15" s="83"/>
      <c r="KQY15" s="83"/>
      <c r="KQZ15" s="83"/>
      <c r="KRA15" s="83"/>
      <c r="KRB15" s="83"/>
      <c r="KRC15" s="83"/>
      <c r="KRD15" s="83"/>
      <c r="KRE15" s="83"/>
      <c r="KRF15" s="83"/>
      <c r="KRG15" s="83"/>
      <c r="KRH15" s="83"/>
      <c r="KRI15" s="83"/>
      <c r="KRJ15" s="83"/>
      <c r="KRK15" s="83"/>
      <c r="KRL15" s="83"/>
      <c r="KRM15" s="83"/>
      <c r="KRN15" s="83"/>
      <c r="KRO15" s="83"/>
      <c r="KRP15" s="83"/>
      <c r="KRQ15" s="83"/>
      <c r="KRR15" s="83"/>
      <c r="KRS15" s="83"/>
      <c r="KRT15" s="83"/>
      <c r="KRU15" s="83"/>
      <c r="KRV15" s="83"/>
      <c r="KRW15" s="83"/>
      <c r="KRX15" s="83"/>
      <c r="KRY15" s="83"/>
      <c r="KRZ15" s="83"/>
      <c r="KSA15" s="83"/>
      <c r="KSB15" s="83"/>
      <c r="KSC15" s="83"/>
      <c r="KSD15" s="83"/>
      <c r="KSE15" s="83"/>
      <c r="KSF15" s="83"/>
      <c r="KSG15" s="83"/>
      <c r="KSH15" s="83"/>
      <c r="KSI15" s="83"/>
      <c r="KSJ15" s="83"/>
      <c r="KSK15" s="83"/>
      <c r="KSL15" s="83"/>
      <c r="KSM15" s="83"/>
      <c r="KSN15" s="83"/>
      <c r="KSO15" s="83"/>
      <c r="KSP15" s="83"/>
      <c r="KSQ15" s="83"/>
      <c r="KSR15" s="83"/>
      <c r="KSS15" s="83"/>
      <c r="KST15" s="83"/>
      <c r="KSU15" s="83"/>
      <c r="KSV15" s="83"/>
      <c r="KSW15" s="83"/>
      <c r="KSX15" s="83"/>
      <c r="KSY15" s="83"/>
      <c r="KSZ15" s="83"/>
      <c r="KTA15" s="83"/>
      <c r="KTB15" s="83"/>
      <c r="KTC15" s="83"/>
      <c r="KTD15" s="83"/>
      <c r="KTE15" s="83"/>
      <c r="KTF15" s="83"/>
      <c r="KTG15" s="83"/>
      <c r="KTH15" s="83"/>
      <c r="KTI15" s="83"/>
      <c r="KTJ15" s="83"/>
      <c r="KTK15" s="83"/>
      <c r="KTL15" s="83"/>
      <c r="KTM15" s="83"/>
      <c r="KTN15" s="83"/>
      <c r="KTO15" s="83"/>
      <c r="KTP15" s="83"/>
      <c r="KTQ15" s="83"/>
      <c r="KTR15" s="83"/>
      <c r="KTS15" s="83"/>
      <c r="KTT15" s="83"/>
      <c r="KTU15" s="83"/>
      <c r="KTV15" s="83"/>
      <c r="KTW15" s="83"/>
      <c r="KTX15" s="83"/>
      <c r="KTY15" s="83"/>
      <c r="KTZ15" s="83"/>
      <c r="KUA15" s="83"/>
      <c r="KUB15" s="83"/>
      <c r="KUC15" s="83"/>
      <c r="KUD15" s="83"/>
      <c r="KUE15" s="83"/>
      <c r="KUF15" s="83"/>
      <c r="KUG15" s="83"/>
      <c r="KUH15" s="83"/>
      <c r="KUI15" s="83"/>
      <c r="KUJ15" s="83"/>
      <c r="KUK15" s="83"/>
      <c r="KUL15" s="83"/>
      <c r="KUM15" s="83"/>
      <c r="KUN15" s="83"/>
      <c r="KUO15" s="83"/>
      <c r="KUP15" s="83"/>
      <c r="KUQ15" s="83"/>
      <c r="KUR15" s="83"/>
      <c r="KUS15" s="83"/>
      <c r="KUT15" s="83"/>
      <c r="KUU15" s="83"/>
      <c r="KUV15" s="83"/>
      <c r="KUW15" s="83"/>
      <c r="KUX15" s="83"/>
      <c r="KUY15" s="83"/>
      <c r="KUZ15" s="83"/>
      <c r="KVA15" s="83"/>
      <c r="KVB15" s="83"/>
      <c r="KVC15" s="83"/>
      <c r="KVD15" s="83"/>
      <c r="KVE15" s="83"/>
      <c r="KVF15" s="83"/>
      <c r="KVG15" s="83"/>
      <c r="KVH15" s="83"/>
      <c r="KVI15" s="83"/>
      <c r="KVJ15" s="83"/>
      <c r="KVK15" s="83"/>
      <c r="KVL15" s="83"/>
      <c r="KVM15" s="83"/>
      <c r="KVN15" s="83"/>
      <c r="KVO15" s="83"/>
      <c r="KVP15" s="83"/>
      <c r="KVQ15" s="83"/>
      <c r="KVR15" s="83"/>
      <c r="KVS15" s="83"/>
      <c r="KVT15" s="83"/>
      <c r="KVU15" s="83"/>
      <c r="KVV15" s="83"/>
      <c r="KVW15" s="83"/>
      <c r="KVX15" s="83"/>
      <c r="KVY15" s="83"/>
      <c r="KVZ15" s="83"/>
      <c r="KWA15" s="83"/>
      <c r="KWB15" s="83"/>
      <c r="KWC15" s="83"/>
      <c r="KWD15" s="83"/>
      <c r="KWE15" s="83"/>
      <c r="KWF15" s="83"/>
      <c r="KWG15" s="83"/>
      <c r="KWH15" s="83"/>
      <c r="KWI15" s="83"/>
      <c r="KWJ15" s="83"/>
      <c r="KWK15" s="83"/>
      <c r="KWL15" s="83"/>
      <c r="KWM15" s="83"/>
      <c r="KWN15" s="83"/>
      <c r="KWO15" s="83"/>
      <c r="KWP15" s="83"/>
      <c r="KWQ15" s="83"/>
      <c r="KWR15" s="83"/>
      <c r="KWS15" s="83"/>
      <c r="KWT15" s="83"/>
      <c r="KWU15" s="83"/>
      <c r="KWV15" s="83"/>
      <c r="KWW15" s="83"/>
      <c r="KWX15" s="83"/>
      <c r="KWY15" s="83"/>
      <c r="KWZ15" s="83"/>
      <c r="KXA15" s="83"/>
      <c r="KXB15" s="83"/>
      <c r="KXC15" s="83"/>
      <c r="KXD15" s="83"/>
      <c r="KXE15" s="83"/>
      <c r="KXF15" s="83"/>
      <c r="KXG15" s="83"/>
      <c r="KXH15" s="83"/>
      <c r="KXI15" s="83"/>
      <c r="KXJ15" s="83"/>
      <c r="KXK15" s="83"/>
      <c r="KXL15" s="83"/>
      <c r="KXM15" s="83"/>
      <c r="KXN15" s="83"/>
      <c r="KXO15" s="83"/>
      <c r="KXP15" s="83"/>
      <c r="KXQ15" s="83"/>
      <c r="KXR15" s="83"/>
      <c r="KXS15" s="83"/>
      <c r="KXT15" s="83"/>
      <c r="KXU15" s="83"/>
      <c r="KXV15" s="83"/>
      <c r="KXW15" s="83"/>
      <c r="KXX15" s="83"/>
      <c r="KXY15" s="83"/>
      <c r="KXZ15" s="83"/>
      <c r="KYA15" s="83"/>
      <c r="KYB15" s="83"/>
      <c r="KYC15" s="83"/>
      <c r="KYD15" s="83"/>
      <c r="KYE15" s="83"/>
      <c r="KYF15" s="83"/>
      <c r="KYG15" s="83"/>
      <c r="KYH15" s="83"/>
      <c r="KYI15" s="83"/>
      <c r="KYJ15" s="83"/>
      <c r="KYK15" s="83"/>
      <c r="KYL15" s="83"/>
      <c r="KYM15" s="83"/>
      <c r="KYN15" s="83"/>
      <c r="KYO15" s="83"/>
      <c r="KYP15" s="83"/>
      <c r="KYQ15" s="83"/>
      <c r="KYR15" s="83"/>
      <c r="KYS15" s="83"/>
      <c r="KYT15" s="83"/>
      <c r="KYU15" s="83"/>
      <c r="KYV15" s="83"/>
      <c r="KYW15" s="83"/>
      <c r="KYX15" s="83"/>
      <c r="KYY15" s="83"/>
      <c r="KYZ15" s="83"/>
      <c r="KZA15" s="83"/>
      <c r="KZB15" s="83"/>
      <c r="KZC15" s="83"/>
      <c r="KZD15" s="83"/>
      <c r="KZE15" s="83"/>
      <c r="KZF15" s="83"/>
      <c r="KZG15" s="83"/>
      <c r="KZH15" s="83"/>
      <c r="KZI15" s="83"/>
      <c r="KZJ15" s="83"/>
      <c r="KZK15" s="83"/>
      <c r="KZL15" s="83"/>
      <c r="KZM15" s="83"/>
      <c r="KZN15" s="83"/>
      <c r="KZO15" s="83"/>
      <c r="KZP15" s="83"/>
      <c r="KZQ15" s="83"/>
      <c r="KZR15" s="83"/>
      <c r="KZS15" s="83"/>
      <c r="KZT15" s="83"/>
      <c r="KZU15" s="83"/>
      <c r="KZV15" s="83"/>
      <c r="KZW15" s="83"/>
      <c r="KZX15" s="83"/>
      <c r="KZY15" s="83"/>
      <c r="KZZ15" s="83"/>
      <c r="LAA15" s="83"/>
      <c r="LAB15" s="83"/>
      <c r="LAC15" s="83"/>
      <c r="LAD15" s="83"/>
      <c r="LAE15" s="83"/>
      <c r="LAF15" s="83"/>
      <c r="LAG15" s="83"/>
      <c r="LAH15" s="83"/>
      <c r="LAI15" s="83"/>
      <c r="LAJ15" s="83"/>
      <c r="LAK15" s="83"/>
      <c r="LAL15" s="83"/>
      <c r="LAM15" s="83"/>
      <c r="LAN15" s="83"/>
      <c r="LAO15" s="83"/>
      <c r="LAP15" s="83"/>
      <c r="LAQ15" s="83"/>
      <c r="LAR15" s="83"/>
      <c r="LAS15" s="83"/>
      <c r="LAT15" s="83"/>
      <c r="LAU15" s="83"/>
      <c r="LAV15" s="83"/>
      <c r="LAW15" s="83"/>
      <c r="LAX15" s="83"/>
      <c r="LAY15" s="83"/>
      <c r="LAZ15" s="83"/>
      <c r="LBA15" s="83"/>
      <c r="LBB15" s="83"/>
      <c r="LBC15" s="83"/>
      <c r="LBD15" s="83"/>
      <c r="LBE15" s="83"/>
      <c r="LBF15" s="83"/>
      <c r="LBG15" s="83"/>
      <c r="LBH15" s="83"/>
      <c r="LBI15" s="83"/>
      <c r="LBJ15" s="83"/>
      <c r="LBK15" s="83"/>
      <c r="LBL15" s="83"/>
      <c r="LBM15" s="83"/>
      <c r="LBN15" s="83"/>
      <c r="LBO15" s="83"/>
      <c r="LBP15" s="83"/>
      <c r="LBQ15" s="83"/>
      <c r="LBR15" s="83"/>
      <c r="LBS15" s="83"/>
      <c r="LBT15" s="83"/>
      <c r="LBU15" s="83"/>
      <c r="LBV15" s="83"/>
      <c r="LBW15" s="83"/>
      <c r="LBX15" s="83"/>
      <c r="LBY15" s="83"/>
      <c r="LBZ15" s="83"/>
      <c r="LCA15" s="83"/>
      <c r="LCB15" s="83"/>
      <c r="LCC15" s="83"/>
      <c r="LCD15" s="83"/>
      <c r="LCE15" s="83"/>
      <c r="LCF15" s="83"/>
      <c r="LCG15" s="83"/>
      <c r="LCH15" s="83"/>
      <c r="LCI15" s="83"/>
      <c r="LCJ15" s="83"/>
      <c r="LCK15" s="83"/>
      <c r="LCL15" s="83"/>
      <c r="LCM15" s="83"/>
      <c r="LCN15" s="83"/>
      <c r="LCO15" s="83"/>
      <c r="LCP15" s="83"/>
      <c r="LCQ15" s="83"/>
      <c r="LCR15" s="83"/>
      <c r="LCS15" s="83"/>
      <c r="LCT15" s="83"/>
      <c r="LCU15" s="83"/>
      <c r="LCV15" s="83"/>
      <c r="LCW15" s="83"/>
      <c r="LCX15" s="83"/>
      <c r="LCY15" s="83"/>
      <c r="LCZ15" s="83"/>
      <c r="LDA15" s="83"/>
      <c r="LDB15" s="83"/>
      <c r="LDC15" s="83"/>
      <c r="LDD15" s="83"/>
      <c r="LDE15" s="83"/>
      <c r="LDF15" s="83"/>
      <c r="LDG15" s="83"/>
      <c r="LDH15" s="83"/>
      <c r="LDI15" s="83"/>
      <c r="LDJ15" s="83"/>
      <c r="LDK15" s="83"/>
      <c r="LDL15" s="83"/>
      <c r="LDM15" s="83"/>
      <c r="LDN15" s="83"/>
      <c r="LDO15" s="83"/>
      <c r="LDP15" s="83"/>
      <c r="LDQ15" s="83"/>
      <c r="LDR15" s="83"/>
      <c r="LDS15" s="83"/>
      <c r="LDT15" s="83"/>
      <c r="LDU15" s="83"/>
      <c r="LDV15" s="83"/>
      <c r="LDW15" s="83"/>
      <c r="LDX15" s="83"/>
      <c r="LDY15" s="83"/>
      <c r="LDZ15" s="83"/>
      <c r="LEA15" s="83"/>
      <c r="LEB15" s="83"/>
      <c r="LEC15" s="83"/>
      <c r="LED15" s="83"/>
      <c r="LEE15" s="83"/>
      <c r="LEF15" s="83"/>
      <c r="LEG15" s="83"/>
      <c r="LEH15" s="83"/>
      <c r="LEI15" s="83"/>
      <c r="LEJ15" s="83"/>
      <c r="LEK15" s="83"/>
      <c r="LEL15" s="83"/>
      <c r="LEM15" s="83"/>
      <c r="LEN15" s="83"/>
      <c r="LEO15" s="83"/>
      <c r="LEP15" s="83"/>
      <c r="LEQ15" s="83"/>
      <c r="LER15" s="83"/>
      <c r="LES15" s="83"/>
      <c r="LET15" s="83"/>
      <c r="LEU15" s="83"/>
      <c r="LEV15" s="83"/>
      <c r="LEW15" s="83"/>
      <c r="LEX15" s="83"/>
      <c r="LEY15" s="83"/>
      <c r="LEZ15" s="83"/>
      <c r="LFA15" s="83"/>
      <c r="LFB15" s="83"/>
      <c r="LFC15" s="83"/>
      <c r="LFD15" s="83"/>
      <c r="LFE15" s="83"/>
      <c r="LFF15" s="83"/>
      <c r="LFG15" s="83"/>
      <c r="LFH15" s="83"/>
      <c r="LFI15" s="83"/>
      <c r="LFJ15" s="83"/>
      <c r="LFK15" s="83"/>
      <c r="LFL15" s="83"/>
      <c r="LFM15" s="83"/>
      <c r="LFN15" s="83"/>
      <c r="LFO15" s="83"/>
      <c r="LFP15" s="83"/>
      <c r="LFQ15" s="83"/>
      <c r="LFR15" s="83"/>
      <c r="LFS15" s="83"/>
      <c r="LFT15" s="83"/>
      <c r="LFU15" s="83"/>
      <c r="LFV15" s="83"/>
      <c r="LFW15" s="83"/>
      <c r="LFX15" s="83"/>
      <c r="LFY15" s="83"/>
      <c r="LFZ15" s="83"/>
      <c r="LGA15" s="83"/>
      <c r="LGB15" s="83"/>
      <c r="LGC15" s="83"/>
      <c r="LGD15" s="83"/>
      <c r="LGE15" s="83"/>
      <c r="LGF15" s="83"/>
      <c r="LGG15" s="83"/>
      <c r="LGH15" s="83"/>
      <c r="LGI15" s="83"/>
      <c r="LGJ15" s="83"/>
      <c r="LGK15" s="83"/>
      <c r="LGL15" s="83"/>
      <c r="LGM15" s="83"/>
      <c r="LGN15" s="83"/>
      <c r="LGO15" s="83"/>
      <c r="LGP15" s="83"/>
      <c r="LGQ15" s="83"/>
      <c r="LGR15" s="83"/>
      <c r="LGS15" s="83"/>
      <c r="LGT15" s="83"/>
      <c r="LGU15" s="83"/>
      <c r="LGV15" s="83"/>
      <c r="LGW15" s="83"/>
      <c r="LGX15" s="83"/>
      <c r="LGY15" s="83"/>
      <c r="LGZ15" s="83"/>
      <c r="LHA15" s="83"/>
      <c r="LHB15" s="83"/>
      <c r="LHC15" s="83"/>
      <c r="LHD15" s="83"/>
      <c r="LHE15" s="83"/>
      <c r="LHF15" s="83"/>
      <c r="LHG15" s="83"/>
      <c r="LHH15" s="83"/>
      <c r="LHI15" s="83"/>
      <c r="LHJ15" s="83"/>
      <c r="LHK15" s="83"/>
      <c r="LHL15" s="83"/>
      <c r="LHM15" s="83"/>
      <c r="LHN15" s="83"/>
      <c r="LHO15" s="83"/>
      <c r="LHP15" s="83"/>
      <c r="LHQ15" s="83"/>
      <c r="LHR15" s="83"/>
      <c r="LHS15" s="83"/>
      <c r="LHT15" s="83"/>
      <c r="LHU15" s="83"/>
      <c r="LHV15" s="83"/>
      <c r="LHW15" s="83"/>
      <c r="LHX15" s="83"/>
      <c r="LHY15" s="83"/>
      <c r="LHZ15" s="83"/>
      <c r="LIA15" s="83"/>
      <c r="LIB15" s="83"/>
      <c r="LIC15" s="83"/>
      <c r="LID15" s="83"/>
      <c r="LIE15" s="83"/>
      <c r="LIF15" s="83"/>
      <c r="LIG15" s="83"/>
      <c r="LIH15" s="83"/>
      <c r="LII15" s="83"/>
      <c r="LIJ15" s="83"/>
      <c r="LIK15" s="83"/>
      <c r="LIL15" s="83"/>
      <c r="LIM15" s="83"/>
      <c r="LIN15" s="83"/>
      <c r="LIO15" s="83"/>
      <c r="LIP15" s="83"/>
      <c r="LIQ15" s="83"/>
      <c r="LIR15" s="83"/>
      <c r="LIS15" s="83"/>
      <c r="LIT15" s="83"/>
      <c r="LIU15" s="83"/>
      <c r="LIV15" s="83"/>
      <c r="LIW15" s="83"/>
      <c r="LIX15" s="83"/>
      <c r="LIY15" s="83"/>
      <c r="LIZ15" s="83"/>
      <c r="LJA15" s="83"/>
      <c r="LJB15" s="83"/>
      <c r="LJC15" s="83"/>
      <c r="LJD15" s="83"/>
      <c r="LJE15" s="83"/>
      <c r="LJF15" s="83"/>
      <c r="LJG15" s="83"/>
      <c r="LJH15" s="83"/>
      <c r="LJI15" s="83"/>
      <c r="LJJ15" s="83"/>
      <c r="LJK15" s="83"/>
      <c r="LJL15" s="83"/>
      <c r="LJM15" s="83"/>
      <c r="LJN15" s="83"/>
      <c r="LJO15" s="83"/>
      <c r="LJP15" s="83"/>
      <c r="LJQ15" s="83"/>
      <c r="LJR15" s="83"/>
      <c r="LJS15" s="83"/>
      <c r="LJT15" s="83"/>
      <c r="LJU15" s="83"/>
      <c r="LJV15" s="83"/>
      <c r="LJW15" s="83"/>
      <c r="LJX15" s="83"/>
      <c r="LJY15" s="83"/>
      <c r="LJZ15" s="83"/>
      <c r="LKA15" s="83"/>
      <c r="LKB15" s="83"/>
      <c r="LKC15" s="83"/>
      <c r="LKD15" s="83"/>
      <c r="LKE15" s="83"/>
      <c r="LKF15" s="83"/>
      <c r="LKG15" s="83"/>
      <c r="LKH15" s="83"/>
      <c r="LKI15" s="83"/>
      <c r="LKJ15" s="83"/>
      <c r="LKK15" s="83"/>
      <c r="LKL15" s="83"/>
      <c r="LKM15" s="83"/>
      <c r="LKN15" s="83"/>
      <c r="LKO15" s="83"/>
      <c r="LKP15" s="83"/>
      <c r="LKQ15" s="83"/>
      <c r="LKR15" s="83"/>
      <c r="LKS15" s="83"/>
      <c r="LKT15" s="83"/>
      <c r="LKU15" s="83"/>
      <c r="LKV15" s="83"/>
      <c r="LKW15" s="83"/>
      <c r="LKX15" s="83"/>
      <c r="LKY15" s="83"/>
      <c r="LKZ15" s="83"/>
      <c r="LLA15" s="83"/>
      <c r="LLB15" s="83"/>
      <c r="LLC15" s="83"/>
      <c r="LLD15" s="83"/>
      <c r="LLE15" s="83"/>
      <c r="LLF15" s="83"/>
      <c r="LLG15" s="83"/>
      <c r="LLH15" s="83"/>
      <c r="LLI15" s="83"/>
      <c r="LLJ15" s="83"/>
      <c r="LLK15" s="83"/>
      <c r="LLL15" s="83"/>
      <c r="LLM15" s="83"/>
      <c r="LLN15" s="83"/>
      <c r="LLO15" s="83"/>
      <c r="LLP15" s="83"/>
      <c r="LLQ15" s="83"/>
      <c r="LLR15" s="83"/>
      <c r="LLS15" s="83"/>
      <c r="LLT15" s="83"/>
      <c r="LLU15" s="83"/>
      <c r="LLV15" s="83"/>
      <c r="LLW15" s="83"/>
      <c r="LLX15" s="83"/>
      <c r="LLY15" s="83"/>
      <c r="LLZ15" s="83"/>
      <c r="LMA15" s="83"/>
      <c r="LMB15" s="83"/>
      <c r="LMC15" s="83"/>
      <c r="LMD15" s="83"/>
      <c r="LME15" s="83"/>
      <c r="LMF15" s="83"/>
      <c r="LMG15" s="83"/>
      <c r="LMH15" s="83"/>
      <c r="LMI15" s="83"/>
      <c r="LMJ15" s="83"/>
      <c r="LMK15" s="83"/>
      <c r="LML15" s="83"/>
      <c r="LMM15" s="83"/>
      <c r="LMN15" s="83"/>
      <c r="LMO15" s="83"/>
      <c r="LMP15" s="83"/>
      <c r="LMQ15" s="83"/>
      <c r="LMR15" s="83"/>
      <c r="LMS15" s="83"/>
      <c r="LMT15" s="83"/>
      <c r="LMU15" s="83"/>
      <c r="LMV15" s="83"/>
      <c r="LMW15" s="83"/>
      <c r="LMX15" s="83"/>
      <c r="LMY15" s="83"/>
      <c r="LMZ15" s="83"/>
      <c r="LNA15" s="83"/>
      <c r="LNB15" s="83"/>
      <c r="LNC15" s="83"/>
      <c r="LND15" s="83"/>
      <c r="LNE15" s="83"/>
      <c r="LNF15" s="83"/>
      <c r="LNG15" s="83"/>
      <c r="LNH15" s="83"/>
      <c r="LNI15" s="83"/>
      <c r="LNJ15" s="83"/>
      <c r="LNK15" s="83"/>
      <c r="LNL15" s="83"/>
      <c r="LNM15" s="83"/>
      <c r="LNN15" s="83"/>
      <c r="LNO15" s="83"/>
      <c r="LNP15" s="83"/>
      <c r="LNQ15" s="83"/>
      <c r="LNR15" s="83"/>
      <c r="LNS15" s="83"/>
      <c r="LNT15" s="83"/>
      <c r="LNU15" s="83"/>
      <c r="LNV15" s="83"/>
      <c r="LNW15" s="83"/>
      <c r="LNX15" s="83"/>
      <c r="LNY15" s="83"/>
      <c r="LNZ15" s="83"/>
      <c r="LOA15" s="83"/>
      <c r="LOB15" s="83"/>
      <c r="LOC15" s="83"/>
      <c r="LOD15" s="83"/>
      <c r="LOE15" s="83"/>
      <c r="LOF15" s="83"/>
      <c r="LOG15" s="83"/>
      <c r="LOH15" s="83"/>
      <c r="LOI15" s="83"/>
      <c r="LOJ15" s="83"/>
      <c r="LOK15" s="83"/>
      <c r="LOL15" s="83"/>
      <c r="LOM15" s="83"/>
      <c r="LON15" s="83"/>
      <c r="LOO15" s="83"/>
      <c r="LOP15" s="83"/>
      <c r="LOQ15" s="83"/>
      <c r="LOR15" s="83"/>
      <c r="LOS15" s="83"/>
      <c r="LOT15" s="83"/>
      <c r="LOU15" s="83"/>
      <c r="LOV15" s="83"/>
      <c r="LOW15" s="83"/>
      <c r="LOX15" s="83"/>
      <c r="LOY15" s="83"/>
      <c r="LOZ15" s="83"/>
      <c r="LPA15" s="83"/>
      <c r="LPB15" s="83"/>
      <c r="LPC15" s="83"/>
      <c r="LPD15" s="83"/>
      <c r="LPE15" s="83"/>
      <c r="LPF15" s="83"/>
      <c r="LPG15" s="83"/>
      <c r="LPH15" s="83"/>
      <c r="LPI15" s="83"/>
      <c r="LPJ15" s="83"/>
      <c r="LPK15" s="83"/>
      <c r="LPL15" s="83"/>
      <c r="LPM15" s="83"/>
      <c r="LPN15" s="83"/>
      <c r="LPO15" s="83"/>
      <c r="LPP15" s="83"/>
      <c r="LPQ15" s="83"/>
      <c r="LPR15" s="83"/>
      <c r="LPS15" s="83"/>
      <c r="LPT15" s="83"/>
      <c r="LPU15" s="83"/>
      <c r="LPV15" s="83"/>
      <c r="LPW15" s="83"/>
      <c r="LPX15" s="83"/>
      <c r="LPY15" s="83"/>
      <c r="LPZ15" s="83"/>
      <c r="LQA15" s="83"/>
      <c r="LQB15" s="83"/>
      <c r="LQC15" s="83"/>
      <c r="LQD15" s="83"/>
      <c r="LQE15" s="83"/>
      <c r="LQF15" s="83"/>
      <c r="LQG15" s="83"/>
      <c r="LQH15" s="83"/>
      <c r="LQI15" s="83"/>
      <c r="LQJ15" s="83"/>
      <c r="LQK15" s="83"/>
      <c r="LQL15" s="83"/>
      <c r="LQM15" s="83"/>
      <c r="LQN15" s="83"/>
      <c r="LQO15" s="83"/>
      <c r="LQP15" s="83"/>
      <c r="LQQ15" s="83"/>
      <c r="LQR15" s="83"/>
      <c r="LQS15" s="83"/>
      <c r="LQT15" s="83"/>
      <c r="LQU15" s="83"/>
      <c r="LQV15" s="83"/>
      <c r="LQW15" s="83"/>
      <c r="LQX15" s="83"/>
      <c r="LQY15" s="83"/>
      <c r="LQZ15" s="83"/>
      <c r="LRA15" s="83"/>
      <c r="LRB15" s="83"/>
      <c r="LRC15" s="83"/>
      <c r="LRD15" s="83"/>
      <c r="LRE15" s="83"/>
      <c r="LRF15" s="83"/>
      <c r="LRG15" s="83"/>
      <c r="LRH15" s="83"/>
      <c r="LRI15" s="83"/>
      <c r="LRJ15" s="83"/>
      <c r="LRK15" s="83"/>
      <c r="LRL15" s="83"/>
      <c r="LRM15" s="83"/>
      <c r="LRN15" s="83"/>
      <c r="LRO15" s="83"/>
      <c r="LRP15" s="83"/>
      <c r="LRQ15" s="83"/>
      <c r="LRR15" s="83"/>
      <c r="LRS15" s="83"/>
      <c r="LRT15" s="83"/>
      <c r="LRU15" s="83"/>
      <c r="LRV15" s="83"/>
      <c r="LRW15" s="83"/>
      <c r="LRX15" s="83"/>
      <c r="LRY15" s="83"/>
      <c r="LRZ15" s="83"/>
      <c r="LSA15" s="83"/>
      <c r="LSB15" s="83"/>
      <c r="LSC15" s="83"/>
      <c r="LSD15" s="83"/>
      <c r="LSE15" s="83"/>
      <c r="LSF15" s="83"/>
      <c r="LSG15" s="83"/>
      <c r="LSH15" s="83"/>
      <c r="LSI15" s="83"/>
      <c r="LSJ15" s="83"/>
      <c r="LSK15" s="83"/>
      <c r="LSL15" s="83"/>
      <c r="LSM15" s="83"/>
      <c r="LSN15" s="83"/>
      <c r="LSO15" s="83"/>
      <c r="LSP15" s="83"/>
      <c r="LSQ15" s="83"/>
      <c r="LSR15" s="83"/>
      <c r="LSS15" s="83"/>
      <c r="LST15" s="83"/>
      <c r="LSU15" s="83"/>
      <c r="LSV15" s="83"/>
      <c r="LSW15" s="83"/>
      <c r="LSX15" s="83"/>
      <c r="LSY15" s="83"/>
      <c r="LSZ15" s="83"/>
      <c r="LTA15" s="83"/>
      <c r="LTB15" s="83"/>
      <c r="LTC15" s="83"/>
      <c r="LTD15" s="83"/>
      <c r="LTE15" s="83"/>
      <c r="LTF15" s="83"/>
      <c r="LTG15" s="83"/>
      <c r="LTH15" s="83"/>
      <c r="LTI15" s="83"/>
      <c r="LTJ15" s="83"/>
      <c r="LTK15" s="83"/>
      <c r="LTL15" s="83"/>
      <c r="LTM15" s="83"/>
      <c r="LTN15" s="83"/>
      <c r="LTO15" s="83"/>
      <c r="LTP15" s="83"/>
      <c r="LTQ15" s="83"/>
      <c r="LTR15" s="83"/>
      <c r="LTS15" s="83"/>
      <c r="LTT15" s="83"/>
      <c r="LTU15" s="83"/>
      <c r="LTV15" s="83"/>
      <c r="LTW15" s="83"/>
      <c r="LTX15" s="83"/>
      <c r="LTY15" s="83"/>
      <c r="LTZ15" s="83"/>
      <c r="LUA15" s="83"/>
      <c r="LUB15" s="83"/>
      <c r="LUC15" s="83"/>
      <c r="LUD15" s="83"/>
      <c r="LUE15" s="83"/>
      <c r="LUF15" s="83"/>
      <c r="LUG15" s="83"/>
      <c r="LUH15" s="83"/>
      <c r="LUI15" s="83"/>
      <c r="LUJ15" s="83"/>
      <c r="LUK15" s="83"/>
      <c r="LUL15" s="83"/>
      <c r="LUM15" s="83"/>
      <c r="LUN15" s="83"/>
      <c r="LUO15" s="83"/>
      <c r="LUP15" s="83"/>
      <c r="LUQ15" s="83"/>
      <c r="LUR15" s="83"/>
      <c r="LUS15" s="83"/>
      <c r="LUT15" s="83"/>
      <c r="LUU15" s="83"/>
      <c r="LUV15" s="83"/>
      <c r="LUW15" s="83"/>
      <c r="LUX15" s="83"/>
      <c r="LUY15" s="83"/>
      <c r="LUZ15" s="83"/>
      <c r="LVA15" s="83"/>
      <c r="LVB15" s="83"/>
      <c r="LVC15" s="83"/>
      <c r="LVD15" s="83"/>
      <c r="LVE15" s="83"/>
      <c r="LVF15" s="83"/>
      <c r="LVG15" s="83"/>
      <c r="LVH15" s="83"/>
      <c r="LVI15" s="83"/>
      <c r="LVJ15" s="83"/>
      <c r="LVK15" s="83"/>
      <c r="LVL15" s="83"/>
      <c r="LVM15" s="83"/>
      <c r="LVN15" s="83"/>
      <c r="LVO15" s="83"/>
      <c r="LVP15" s="83"/>
      <c r="LVQ15" s="83"/>
      <c r="LVR15" s="83"/>
      <c r="LVS15" s="83"/>
      <c r="LVT15" s="83"/>
      <c r="LVU15" s="83"/>
      <c r="LVV15" s="83"/>
      <c r="LVW15" s="83"/>
      <c r="LVX15" s="83"/>
      <c r="LVY15" s="83"/>
      <c r="LVZ15" s="83"/>
      <c r="LWA15" s="83"/>
      <c r="LWB15" s="83"/>
      <c r="LWC15" s="83"/>
      <c r="LWD15" s="83"/>
      <c r="LWE15" s="83"/>
      <c r="LWF15" s="83"/>
      <c r="LWG15" s="83"/>
      <c r="LWH15" s="83"/>
      <c r="LWI15" s="83"/>
      <c r="LWJ15" s="83"/>
      <c r="LWK15" s="83"/>
      <c r="LWL15" s="83"/>
      <c r="LWM15" s="83"/>
      <c r="LWN15" s="83"/>
      <c r="LWO15" s="83"/>
      <c r="LWP15" s="83"/>
      <c r="LWQ15" s="83"/>
      <c r="LWR15" s="83"/>
      <c r="LWS15" s="83"/>
      <c r="LWT15" s="83"/>
      <c r="LWU15" s="83"/>
      <c r="LWV15" s="83"/>
      <c r="LWW15" s="83"/>
      <c r="LWX15" s="83"/>
      <c r="LWY15" s="83"/>
      <c r="LWZ15" s="83"/>
      <c r="LXA15" s="83"/>
      <c r="LXB15" s="83"/>
      <c r="LXC15" s="83"/>
      <c r="LXD15" s="83"/>
      <c r="LXE15" s="83"/>
      <c r="LXF15" s="83"/>
      <c r="LXG15" s="83"/>
      <c r="LXH15" s="83"/>
      <c r="LXI15" s="83"/>
      <c r="LXJ15" s="83"/>
      <c r="LXK15" s="83"/>
      <c r="LXL15" s="83"/>
      <c r="LXM15" s="83"/>
      <c r="LXN15" s="83"/>
      <c r="LXO15" s="83"/>
      <c r="LXP15" s="83"/>
      <c r="LXQ15" s="83"/>
      <c r="LXR15" s="83"/>
      <c r="LXS15" s="83"/>
      <c r="LXT15" s="83"/>
      <c r="LXU15" s="83"/>
      <c r="LXV15" s="83"/>
      <c r="LXW15" s="83"/>
      <c r="LXX15" s="83"/>
      <c r="LXY15" s="83"/>
      <c r="LXZ15" s="83"/>
      <c r="LYA15" s="83"/>
      <c r="LYB15" s="83"/>
      <c r="LYC15" s="83"/>
      <c r="LYD15" s="83"/>
      <c r="LYE15" s="83"/>
      <c r="LYF15" s="83"/>
      <c r="LYG15" s="83"/>
      <c r="LYH15" s="83"/>
      <c r="LYI15" s="83"/>
      <c r="LYJ15" s="83"/>
      <c r="LYK15" s="83"/>
      <c r="LYL15" s="83"/>
      <c r="LYM15" s="83"/>
      <c r="LYN15" s="83"/>
      <c r="LYO15" s="83"/>
      <c r="LYP15" s="83"/>
      <c r="LYQ15" s="83"/>
      <c r="LYR15" s="83"/>
      <c r="LYS15" s="83"/>
      <c r="LYT15" s="83"/>
      <c r="LYU15" s="83"/>
      <c r="LYV15" s="83"/>
      <c r="LYW15" s="83"/>
      <c r="LYX15" s="83"/>
      <c r="LYY15" s="83"/>
      <c r="LYZ15" s="83"/>
      <c r="LZA15" s="83"/>
      <c r="LZB15" s="83"/>
      <c r="LZC15" s="83"/>
      <c r="LZD15" s="83"/>
      <c r="LZE15" s="83"/>
      <c r="LZF15" s="83"/>
      <c r="LZG15" s="83"/>
      <c r="LZH15" s="83"/>
      <c r="LZI15" s="83"/>
      <c r="LZJ15" s="83"/>
      <c r="LZK15" s="83"/>
      <c r="LZL15" s="83"/>
      <c r="LZM15" s="83"/>
      <c r="LZN15" s="83"/>
      <c r="LZO15" s="83"/>
      <c r="LZP15" s="83"/>
      <c r="LZQ15" s="83"/>
      <c r="LZR15" s="83"/>
      <c r="LZS15" s="83"/>
      <c r="LZT15" s="83"/>
      <c r="LZU15" s="83"/>
      <c r="LZV15" s="83"/>
      <c r="LZW15" s="83"/>
      <c r="LZX15" s="83"/>
      <c r="LZY15" s="83"/>
      <c r="LZZ15" s="83"/>
      <c r="MAA15" s="83"/>
      <c r="MAB15" s="83"/>
      <c r="MAC15" s="83"/>
      <c r="MAD15" s="83"/>
      <c r="MAE15" s="83"/>
      <c r="MAF15" s="83"/>
      <c r="MAG15" s="83"/>
      <c r="MAH15" s="83"/>
      <c r="MAI15" s="83"/>
      <c r="MAJ15" s="83"/>
      <c r="MAK15" s="83"/>
      <c r="MAL15" s="83"/>
      <c r="MAM15" s="83"/>
      <c r="MAN15" s="83"/>
      <c r="MAO15" s="83"/>
      <c r="MAP15" s="83"/>
      <c r="MAQ15" s="83"/>
      <c r="MAR15" s="83"/>
      <c r="MAS15" s="83"/>
      <c r="MAT15" s="83"/>
      <c r="MAU15" s="83"/>
      <c r="MAV15" s="83"/>
      <c r="MAW15" s="83"/>
      <c r="MAX15" s="83"/>
      <c r="MAY15" s="83"/>
      <c r="MAZ15" s="83"/>
      <c r="MBA15" s="83"/>
      <c r="MBB15" s="83"/>
      <c r="MBC15" s="83"/>
      <c r="MBD15" s="83"/>
      <c r="MBE15" s="83"/>
      <c r="MBF15" s="83"/>
      <c r="MBG15" s="83"/>
      <c r="MBH15" s="83"/>
      <c r="MBI15" s="83"/>
      <c r="MBJ15" s="83"/>
      <c r="MBK15" s="83"/>
      <c r="MBL15" s="83"/>
      <c r="MBM15" s="83"/>
      <c r="MBN15" s="83"/>
      <c r="MBO15" s="83"/>
      <c r="MBP15" s="83"/>
      <c r="MBQ15" s="83"/>
      <c r="MBR15" s="83"/>
      <c r="MBS15" s="83"/>
      <c r="MBT15" s="83"/>
      <c r="MBU15" s="83"/>
      <c r="MBV15" s="83"/>
      <c r="MBW15" s="83"/>
      <c r="MBX15" s="83"/>
      <c r="MBY15" s="83"/>
      <c r="MBZ15" s="83"/>
      <c r="MCA15" s="83"/>
      <c r="MCB15" s="83"/>
      <c r="MCC15" s="83"/>
      <c r="MCD15" s="83"/>
      <c r="MCE15" s="83"/>
      <c r="MCF15" s="83"/>
      <c r="MCG15" s="83"/>
      <c r="MCH15" s="83"/>
      <c r="MCI15" s="83"/>
      <c r="MCJ15" s="83"/>
      <c r="MCK15" s="83"/>
      <c r="MCL15" s="83"/>
      <c r="MCM15" s="83"/>
      <c r="MCN15" s="83"/>
      <c r="MCO15" s="83"/>
      <c r="MCP15" s="83"/>
      <c r="MCQ15" s="83"/>
      <c r="MCR15" s="83"/>
      <c r="MCS15" s="83"/>
      <c r="MCT15" s="83"/>
      <c r="MCU15" s="83"/>
      <c r="MCV15" s="83"/>
      <c r="MCW15" s="83"/>
      <c r="MCX15" s="83"/>
      <c r="MCY15" s="83"/>
      <c r="MCZ15" s="83"/>
      <c r="MDA15" s="83"/>
      <c r="MDB15" s="83"/>
      <c r="MDC15" s="83"/>
      <c r="MDD15" s="83"/>
      <c r="MDE15" s="83"/>
      <c r="MDF15" s="83"/>
      <c r="MDG15" s="83"/>
      <c r="MDH15" s="83"/>
      <c r="MDI15" s="83"/>
      <c r="MDJ15" s="83"/>
      <c r="MDK15" s="83"/>
      <c r="MDL15" s="83"/>
      <c r="MDM15" s="83"/>
      <c r="MDN15" s="83"/>
      <c r="MDO15" s="83"/>
      <c r="MDP15" s="83"/>
      <c r="MDQ15" s="83"/>
      <c r="MDR15" s="83"/>
      <c r="MDS15" s="83"/>
      <c r="MDT15" s="83"/>
      <c r="MDU15" s="83"/>
      <c r="MDV15" s="83"/>
      <c r="MDW15" s="83"/>
      <c r="MDX15" s="83"/>
      <c r="MDY15" s="83"/>
      <c r="MDZ15" s="83"/>
      <c r="MEA15" s="83"/>
      <c r="MEB15" s="83"/>
      <c r="MEC15" s="83"/>
      <c r="MED15" s="83"/>
      <c r="MEE15" s="83"/>
      <c r="MEF15" s="83"/>
      <c r="MEG15" s="83"/>
      <c r="MEH15" s="83"/>
      <c r="MEI15" s="83"/>
      <c r="MEJ15" s="83"/>
      <c r="MEK15" s="83"/>
      <c r="MEL15" s="83"/>
      <c r="MEM15" s="83"/>
      <c r="MEN15" s="83"/>
      <c r="MEO15" s="83"/>
      <c r="MEP15" s="83"/>
      <c r="MEQ15" s="83"/>
      <c r="MER15" s="83"/>
      <c r="MES15" s="83"/>
      <c r="MET15" s="83"/>
      <c r="MEU15" s="83"/>
      <c r="MEV15" s="83"/>
      <c r="MEW15" s="83"/>
      <c r="MEX15" s="83"/>
      <c r="MEY15" s="83"/>
      <c r="MEZ15" s="83"/>
      <c r="MFA15" s="83"/>
      <c r="MFB15" s="83"/>
      <c r="MFC15" s="83"/>
      <c r="MFD15" s="83"/>
      <c r="MFE15" s="83"/>
      <c r="MFF15" s="83"/>
      <c r="MFG15" s="83"/>
      <c r="MFH15" s="83"/>
      <c r="MFI15" s="83"/>
      <c r="MFJ15" s="83"/>
      <c r="MFK15" s="83"/>
      <c r="MFL15" s="83"/>
      <c r="MFM15" s="83"/>
      <c r="MFN15" s="83"/>
      <c r="MFO15" s="83"/>
      <c r="MFP15" s="83"/>
      <c r="MFQ15" s="83"/>
      <c r="MFR15" s="83"/>
      <c r="MFS15" s="83"/>
      <c r="MFT15" s="83"/>
      <c r="MFU15" s="83"/>
      <c r="MFV15" s="83"/>
      <c r="MFW15" s="83"/>
      <c r="MFX15" s="83"/>
      <c r="MFY15" s="83"/>
      <c r="MFZ15" s="83"/>
      <c r="MGA15" s="83"/>
      <c r="MGB15" s="83"/>
      <c r="MGC15" s="83"/>
      <c r="MGD15" s="83"/>
      <c r="MGE15" s="83"/>
      <c r="MGF15" s="83"/>
      <c r="MGG15" s="83"/>
      <c r="MGH15" s="83"/>
      <c r="MGI15" s="83"/>
      <c r="MGJ15" s="83"/>
      <c r="MGK15" s="83"/>
      <c r="MGL15" s="83"/>
      <c r="MGM15" s="83"/>
      <c r="MGN15" s="83"/>
      <c r="MGO15" s="83"/>
      <c r="MGP15" s="83"/>
      <c r="MGQ15" s="83"/>
      <c r="MGR15" s="83"/>
      <c r="MGS15" s="83"/>
      <c r="MGT15" s="83"/>
      <c r="MGU15" s="83"/>
      <c r="MGV15" s="83"/>
      <c r="MGW15" s="83"/>
      <c r="MGX15" s="83"/>
      <c r="MGY15" s="83"/>
      <c r="MGZ15" s="83"/>
      <c r="MHA15" s="83"/>
      <c r="MHB15" s="83"/>
      <c r="MHC15" s="83"/>
      <c r="MHD15" s="83"/>
      <c r="MHE15" s="83"/>
      <c r="MHF15" s="83"/>
      <c r="MHG15" s="83"/>
      <c r="MHH15" s="83"/>
      <c r="MHI15" s="83"/>
      <c r="MHJ15" s="83"/>
      <c r="MHK15" s="83"/>
      <c r="MHL15" s="83"/>
      <c r="MHM15" s="83"/>
      <c r="MHN15" s="83"/>
      <c r="MHO15" s="83"/>
      <c r="MHP15" s="83"/>
      <c r="MHQ15" s="83"/>
      <c r="MHR15" s="83"/>
      <c r="MHS15" s="83"/>
      <c r="MHT15" s="83"/>
      <c r="MHU15" s="83"/>
      <c r="MHV15" s="83"/>
      <c r="MHW15" s="83"/>
      <c r="MHX15" s="83"/>
      <c r="MHY15" s="83"/>
      <c r="MHZ15" s="83"/>
      <c r="MIA15" s="83"/>
      <c r="MIB15" s="83"/>
      <c r="MIC15" s="83"/>
      <c r="MID15" s="83"/>
      <c r="MIE15" s="83"/>
      <c r="MIF15" s="83"/>
      <c r="MIG15" s="83"/>
      <c r="MIH15" s="83"/>
      <c r="MII15" s="83"/>
      <c r="MIJ15" s="83"/>
      <c r="MIK15" s="83"/>
      <c r="MIL15" s="83"/>
      <c r="MIM15" s="83"/>
      <c r="MIN15" s="83"/>
      <c r="MIO15" s="83"/>
      <c r="MIP15" s="83"/>
      <c r="MIQ15" s="83"/>
      <c r="MIR15" s="83"/>
      <c r="MIS15" s="83"/>
      <c r="MIT15" s="83"/>
      <c r="MIU15" s="83"/>
      <c r="MIV15" s="83"/>
      <c r="MIW15" s="83"/>
      <c r="MIX15" s="83"/>
      <c r="MIY15" s="83"/>
      <c r="MIZ15" s="83"/>
      <c r="MJA15" s="83"/>
      <c r="MJB15" s="83"/>
      <c r="MJC15" s="83"/>
      <c r="MJD15" s="83"/>
      <c r="MJE15" s="83"/>
      <c r="MJF15" s="83"/>
      <c r="MJG15" s="83"/>
      <c r="MJH15" s="83"/>
      <c r="MJI15" s="83"/>
      <c r="MJJ15" s="83"/>
      <c r="MJK15" s="83"/>
      <c r="MJL15" s="83"/>
      <c r="MJM15" s="83"/>
      <c r="MJN15" s="83"/>
      <c r="MJO15" s="83"/>
      <c r="MJP15" s="83"/>
      <c r="MJQ15" s="83"/>
      <c r="MJR15" s="83"/>
      <c r="MJS15" s="83"/>
      <c r="MJT15" s="83"/>
      <c r="MJU15" s="83"/>
      <c r="MJV15" s="83"/>
      <c r="MJW15" s="83"/>
      <c r="MJX15" s="83"/>
      <c r="MJY15" s="83"/>
      <c r="MJZ15" s="83"/>
      <c r="MKA15" s="83"/>
      <c r="MKB15" s="83"/>
      <c r="MKC15" s="83"/>
      <c r="MKD15" s="83"/>
      <c r="MKE15" s="83"/>
      <c r="MKF15" s="83"/>
      <c r="MKG15" s="83"/>
      <c r="MKH15" s="83"/>
      <c r="MKI15" s="83"/>
      <c r="MKJ15" s="83"/>
      <c r="MKK15" s="83"/>
      <c r="MKL15" s="83"/>
      <c r="MKM15" s="83"/>
      <c r="MKN15" s="83"/>
      <c r="MKO15" s="83"/>
      <c r="MKP15" s="83"/>
      <c r="MKQ15" s="83"/>
      <c r="MKR15" s="83"/>
      <c r="MKS15" s="83"/>
      <c r="MKT15" s="83"/>
      <c r="MKU15" s="83"/>
      <c r="MKV15" s="83"/>
      <c r="MKW15" s="83"/>
      <c r="MKX15" s="83"/>
      <c r="MKY15" s="83"/>
      <c r="MKZ15" s="83"/>
      <c r="MLA15" s="83"/>
      <c r="MLB15" s="83"/>
      <c r="MLC15" s="83"/>
      <c r="MLD15" s="83"/>
      <c r="MLE15" s="83"/>
      <c r="MLF15" s="83"/>
      <c r="MLG15" s="83"/>
      <c r="MLH15" s="83"/>
      <c r="MLI15" s="83"/>
      <c r="MLJ15" s="83"/>
      <c r="MLK15" s="83"/>
      <c r="MLL15" s="83"/>
      <c r="MLM15" s="83"/>
      <c r="MLN15" s="83"/>
      <c r="MLO15" s="83"/>
      <c r="MLP15" s="83"/>
      <c r="MLQ15" s="83"/>
      <c r="MLR15" s="83"/>
      <c r="MLS15" s="83"/>
      <c r="MLT15" s="83"/>
      <c r="MLU15" s="83"/>
      <c r="MLV15" s="83"/>
      <c r="MLW15" s="83"/>
      <c r="MLX15" s="83"/>
      <c r="MLY15" s="83"/>
      <c r="MLZ15" s="83"/>
      <c r="MMA15" s="83"/>
      <c r="MMB15" s="83"/>
      <c r="MMC15" s="83"/>
      <c r="MMD15" s="83"/>
      <c r="MME15" s="83"/>
      <c r="MMF15" s="83"/>
      <c r="MMG15" s="83"/>
      <c r="MMH15" s="83"/>
      <c r="MMI15" s="83"/>
      <c r="MMJ15" s="83"/>
      <c r="MMK15" s="83"/>
      <c r="MML15" s="83"/>
      <c r="MMM15" s="83"/>
      <c r="MMN15" s="83"/>
      <c r="MMO15" s="83"/>
      <c r="MMP15" s="83"/>
      <c r="MMQ15" s="83"/>
      <c r="MMR15" s="83"/>
      <c r="MMS15" s="83"/>
      <c r="MMT15" s="83"/>
      <c r="MMU15" s="83"/>
      <c r="MMV15" s="83"/>
      <c r="MMW15" s="83"/>
      <c r="MMX15" s="83"/>
      <c r="MMY15" s="83"/>
      <c r="MMZ15" s="83"/>
      <c r="MNA15" s="83"/>
      <c r="MNB15" s="83"/>
      <c r="MNC15" s="83"/>
      <c r="MND15" s="83"/>
      <c r="MNE15" s="83"/>
      <c r="MNF15" s="83"/>
      <c r="MNG15" s="83"/>
      <c r="MNH15" s="83"/>
      <c r="MNI15" s="83"/>
      <c r="MNJ15" s="83"/>
      <c r="MNK15" s="83"/>
      <c r="MNL15" s="83"/>
      <c r="MNM15" s="83"/>
      <c r="MNN15" s="83"/>
      <c r="MNO15" s="83"/>
      <c r="MNP15" s="83"/>
      <c r="MNQ15" s="83"/>
      <c r="MNR15" s="83"/>
      <c r="MNS15" s="83"/>
      <c r="MNT15" s="83"/>
      <c r="MNU15" s="83"/>
      <c r="MNV15" s="83"/>
      <c r="MNW15" s="83"/>
      <c r="MNX15" s="83"/>
      <c r="MNY15" s="83"/>
      <c r="MNZ15" s="83"/>
      <c r="MOA15" s="83"/>
      <c r="MOB15" s="83"/>
      <c r="MOC15" s="83"/>
      <c r="MOD15" s="83"/>
      <c r="MOE15" s="83"/>
      <c r="MOF15" s="83"/>
      <c r="MOG15" s="83"/>
      <c r="MOH15" s="83"/>
      <c r="MOI15" s="83"/>
      <c r="MOJ15" s="83"/>
      <c r="MOK15" s="83"/>
      <c r="MOL15" s="83"/>
      <c r="MOM15" s="83"/>
      <c r="MON15" s="83"/>
      <c r="MOO15" s="83"/>
      <c r="MOP15" s="83"/>
      <c r="MOQ15" s="83"/>
      <c r="MOR15" s="83"/>
      <c r="MOS15" s="83"/>
      <c r="MOT15" s="83"/>
      <c r="MOU15" s="83"/>
      <c r="MOV15" s="83"/>
      <c r="MOW15" s="83"/>
      <c r="MOX15" s="83"/>
      <c r="MOY15" s="83"/>
      <c r="MOZ15" s="83"/>
      <c r="MPA15" s="83"/>
      <c r="MPB15" s="83"/>
      <c r="MPC15" s="83"/>
      <c r="MPD15" s="83"/>
      <c r="MPE15" s="83"/>
      <c r="MPF15" s="83"/>
      <c r="MPG15" s="83"/>
      <c r="MPH15" s="83"/>
      <c r="MPI15" s="83"/>
      <c r="MPJ15" s="83"/>
      <c r="MPK15" s="83"/>
      <c r="MPL15" s="83"/>
      <c r="MPM15" s="83"/>
      <c r="MPN15" s="83"/>
      <c r="MPO15" s="83"/>
      <c r="MPP15" s="83"/>
      <c r="MPQ15" s="83"/>
      <c r="MPR15" s="83"/>
      <c r="MPS15" s="83"/>
      <c r="MPT15" s="83"/>
      <c r="MPU15" s="83"/>
      <c r="MPV15" s="83"/>
      <c r="MPW15" s="83"/>
      <c r="MPX15" s="83"/>
      <c r="MPY15" s="83"/>
      <c r="MPZ15" s="83"/>
      <c r="MQA15" s="83"/>
      <c r="MQB15" s="83"/>
      <c r="MQC15" s="83"/>
      <c r="MQD15" s="83"/>
      <c r="MQE15" s="83"/>
      <c r="MQF15" s="83"/>
      <c r="MQG15" s="83"/>
      <c r="MQH15" s="83"/>
      <c r="MQI15" s="83"/>
      <c r="MQJ15" s="83"/>
      <c r="MQK15" s="83"/>
      <c r="MQL15" s="83"/>
      <c r="MQM15" s="83"/>
      <c r="MQN15" s="83"/>
      <c r="MQO15" s="83"/>
      <c r="MQP15" s="83"/>
      <c r="MQQ15" s="83"/>
      <c r="MQR15" s="83"/>
      <c r="MQS15" s="83"/>
      <c r="MQT15" s="83"/>
      <c r="MQU15" s="83"/>
      <c r="MQV15" s="83"/>
      <c r="MQW15" s="83"/>
      <c r="MQX15" s="83"/>
      <c r="MQY15" s="83"/>
      <c r="MQZ15" s="83"/>
      <c r="MRA15" s="83"/>
      <c r="MRB15" s="83"/>
      <c r="MRC15" s="83"/>
      <c r="MRD15" s="83"/>
      <c r="MRE15" s="83"/>
      <c r="MRF15" s="83"/>
      <c r="MRG15" s="83"/>
      <c r="MRH15" s="83"/>
      <c r="MRI15" s="83"/>
      <c r="MRJ15" s="83"/>
      <c r="MRK15" s="83"/>
      <c r="MRL15" s="83"/>
      <c r="MRM15" s="83"/>
      <c r="MRN15" s="83"/>
      <c r="MRO15" s="83"/>
      <c r="MRP15" s="83"/>
      <c r="MRQ15" s="83"/>
      <c r="MRR15" s="83"/>
      <c r="MRS15" s="83"/>
      <c r="MRT15" s="83"/>
      <c r="MRU15" s="83"/>
      <c r="MRV15" s="83"/>
      <c r="MRW15" s="83"/>
      <c r="MRX15" s="83"/>
      <c r="MRY15" s="83"/>
      <c r="MRZ15" s="83"/>
      <c r="MSA15" s="83"/>
      <c r="MSB15" s="83"/>
      <c r="MSC15" s="83"/>
      <c r="MSD15" s="83"/>
      <c r="MSE15" s="83"/>
      <c r="MSF15" s="83"/>
      <c r="MSG15" s="83"/>
      <c r="MSH15" s="83"/>
      <c r="MSI15" s="83"/>
      <c r="MSJ15" s="83"/>
      <c r="MSK15" s="83"/>
      <c r="MSL15" s="83"/>
      <c r="MSM15" s="83"/>
      <c r="MSN15" s="83"/>
      <c r="MSO15" s="83"/>
      <c r="MSP15" s="83"/>
      <c r="MSQ15" s="83"/>
      <c r="MSR15" s="83"/>
      <c r="MSS15" s="83"/>
      <c r="MST15" s="83"/>
      <c r="MSU15" s="83"/>
      <c r="MSV15" s="83"/>
      <c r="MSW15" s="83"/>
      <c r="MSX15" s="83"/>
      <c r="MSY15" s="83"/>
      <c r="MSZ15" s="83"/>
      <c r="MTA15" s="83"/>
      <c r="MTB15" s="83"/>
      <c r="MTC15" s="83"/>
      <c r="MTD15" s="83"/>
      <c r="MTE15" s="83"/>
      <c r="MTF15" s="83"/>
      <c r="MTG15" s="83"/>
      <c r="MTH15" s="83"/>
      <c r="MTI15" s="83"/>
      <c r="MTJ15" s="83"/>
      <c r="MTK15" s="83"/>
      <c r="MTL15" s="83"/>
      <c r="MTM15" s="83"/>
      <c r="MTN15" s="83"/>
      <c r="MTO15" s="83"/>
      <c r="MTP15" s="83"/>
      <c r="MTQ15" s="83"/>
      <c r="MTR15" s="83"/>
      <c r="MTS15" s="83"/>
      <c r="MTT15" s="83"/>
      <c r="MTU15" s="83"/>
      <c r="MTV15" s="83"/>
      <c r="MTW15" s="83"/>
      <c r="MTX15" s="83"/>
      <c r="MTY15" s="83"/>
      <c r="MTZ15" s="83"/>
      <c r="MUA15" s="83"/>
      <c r="MUB15" s="83"/>
      <c r="MUC15" s="83"/>
      <c r="MUD15" s="83"/>
      <c r="MUE15" s="83"/>
      <c r="MUF15" s="83"/>
      <c r="MUG15" s="83"/>
      <c r="MUH15" s="83"/>
      <c r="MUI15" s="83"/>
      <c r="MUJ15" s="83"/>
      <c r="MUK15" s="83"/>
      <c r="MUL15" s="83"/>
      <c r="MUM15" s="83"/>
      <c r="MUN15" s="83"/>
      <c r="MUO15" s="83"/>
      <c r="MUP15" s="83"/>
      <c r="MUQ15" s="83"/>
      <c r="MUR15" s="83"/>
      <c r="MUS15" s="83"/>
      <c r="MUT15" s="83"/>
      <c r="MUU15" s="83"/>
      <c r="MUV15" s="83"/>
      <c r="MUW15" s="83"/>
      <c r="MUX15" s="83"/>
      <c r="MUY15" s="83"/>
      <c r="MUZ15" s="83"/>
      <c r="MVA15" s="83"/>
      <c r="MVB15" s="83"/>
      <c r="MVC15" s="83"/>
      <c r="MVD15" s="83"/>
      <c r="MVE15" s="83"/>
      <c r="MVF15" s="83"/>
      <c r="MVG15" s="83"/>
      <c r="MVH15" s="83"/>
      <c r="MVI15" s="83"/>
      <c r="MVJ15" s="83"/>
      <c r="MVK15" s="83"/>
      <c r="MVL15" s="83"/>
      <c r="MVM15" s="83"/>
      <c r="MVN15" s="83"/>
      <c r="MVO15" s="83"/>
      <c r="MVP15" s="83"/>
      <c r="MVQ15" s="83"/>
      <c r="MVR15" s="83"/>
      <c r="MVS15" s="83"/>
      <c r="MVT15" s="83"/>
      <c r="MVU15" s="83"/>
      <c r="MVV15" s="83"/>
      <c r="MVW15" s="83"/>
      <c r="MVX15" s="83"/>
      <c r="MVY15" s="83"/>
      <c r="MVZ15" s="83"/>
      <c r="MWA15" s="83"/>
      <c r="MWB15" s="83"/>
      <c r="MWC15" s="83"/>
      <c r="MWD15" s="83"/>
      <c r="MWE15" s="83"/>
      <c r="MWF15" s="83"/>
      <c r="MWG15" s="83"/>
      <c r="MWH15" s="83"/>
      <c r="MWI15" s="83"/>
      <c r="MWJ15" s="83"/>
      <c r="MWK15" s="83"/>
      <c r="MWL15" s="83"/>
      <c r="MWM15" s="83"/>
      <c r="MWN15" s="83"/>
      <c r="MWO15" s="83"/>
      <c r="MWP15" s="83"/>
      <c r="MWQ15" s="83"/>
      <c r="MWR15" s="83"/>
      <c r="MWS15" s="83"/>
      <c r="MWT15" s="83"/>
      <c r="MWU15" s="83"/>
      <c r="MWV15" s="83"/>
      <c r="MWW15" s="83"/>
      <c r="MWX15" s="83"/>
      <c r="MWY15" s="83"/>
      <c r="MWZ15" s="83"/>
      <c r="MXA15" s="83"/>
      <c r="MXB15" s="83"/>
      <c r="MXC15" s="83"/>
      <c r="MXD15" s="83"/>
      <c r="MXE15" s="83"/>
      <c r="MXF15" s="83"/>
      <c r="MXG15" s="83"/>
      <c r="MXH15" s="83"/>
      <c r="MXI15" s="83"/>
      <c r="MXJ15" s="83"/>
      <c r="MXK15" s="83"/>
      <c r="MXL15" s="83"/>
      <c r="MXM15" s="83"/>
      <c r="MXN15" s="83"/>
      <c r="MXO15" s="83"/>
      <c r="MXP15" s="83"/>
      <c r="MXQ15" s="83"/>
      <c r="MXR15" s="83"/>
      <c r="MXS15" s="83"/>
      <c r="MXT15" s="83"/>
      <c r="MXU15" s="83"/>
      <c r="MXV15" s="83"/>
      <c r="MXW15" s="83"/>
      <c r="MXX15" s="83"/>
      <c r="MXY15" s="83"/>
      <c r="MXZ15" s="83"/>
      <c r="MYA15" s="83"/>
      <c r="MYB15" s="83"/>
      <c r="MYC15" s="83"/>
      <c r="MYD15" s="83"/>
      <c r="MYE15" s="83"/>
      <c r="MYF15" s="83"/>
      <c r="MYG15" s="83"/>
      <c r="MYH15" s="83"/>
      <c r="MYI15" s="83"/>
      <c r="MYJ15" s="83"/>
      <c r="MYK15" s="83"/>
      <c r="MYL15" s="83"/>
      <c r="MYM15" s="83"/>
      <c r="MYN15" s="83"/>
      <c r="MYO15" s="83"/>
      <c r="MYP15" s="83"/>
      <c r="MYQ15" s="83"/>
      <c r="MYR15" s="83"/>
      <c r="MYS15" s="83"/>
      <c r="MYT15" s="83"/>
      <c r="MYU15" s="83"/>
      <c r="MYV15" s="83"/>
      <c r="MYW15" s="83"/>
      <c r="MYX15" s="83"/>
      <c r="MYY15" s="83"/>
      <c r="MYZ15" s="83"/>
      <c r="MZA15" s="83"/>
      <c r="MZB15" s="83"/>
      <c r="MZC15" s="83"/>
      <c r="MZD15" s="83"/>
      <c r="MZE15" s="83"/>
      <c r="MZF15" s="83"/>
      <c r="MZG15" s="83"/>
      <c r="MZH15" s="83"/>
      <c r="MZI15" s="83"/>
      <c r="MZJ15" s="83"/>
      <c r="MZK15" s="83"/>
      <c r="MZL15" s="83"/>
      <c r="MZM15" s="83"/>
      <c r="MZN15" s="83"/>
      <c r="MZO15" s="83"/>
      <c r="MZP15" s="83"/>
      <c r="MZQ15" s="83"/>
      <c r="MZR15" s="83"/>
      <c r="MZS15" s="83"/>
      <c r="MZT15" s="83"/>
      <c r="MZU15" s="83"/>
      <c r="MZV15" s="83"/>
      <c r="MZW15" s="83"/>
      <c r="MZX15" s="83"/>
      <c r="MZY15" s="83"/>
      <c r="MZZ15" s="83"/>
      <c r="NAA15" s="83"/>
      <c r="NAB15" s="83"/>
      <c r="NAC15" s="83"/>
      <c r="NAD15" s="83"/>
      <c r="NAE15" s="83"/>
      <c r="NAF15" s="83"/>
      <c r="NAG15" s="83"/>
      <c r="NAH15" s="83"/>
      <c r="NAI15" s="83"/>
      <c r="NAJ15" s="83"/>
      <c r="NAK15" s="83"/>
      <c r="NAL15" s="83"/>
      <c r="NAM15" s="83"/>
      <c r="NAN15" s="83"/>
      <c r="NAO15" s="83"/>
      <c r="NAP15" s="83"/>
      <c r="NAQ15" s="83"/>
      <c r="NAR15" s="83"/>
      <c r="NAS15" s="83"/>
      <c r="NAT15" s="83"/>
      <c r="NAU15" s="83"/>
      <c r="NAV15" s="83"/>
      <c r="NAW15" s="83"/>
      <c r="NAX15" s="83"/>
      <c r="NAY15" s="83"/>
      <c r="NAZ15" s="83"/>
      <c r="NBA15" s="83"/>
      <c r="NBB15" s="83"/>
      <c r="NBC15" s="83"/>
      <c r="NBD15" s="83"/>
      <c r="NBE15" s="83"/>
      <c r="NBF15" s="83"/>
      <c r="NBG15" s="83"/>
      <c r="NBH15" s="83"/>
      <c r="NBI15" s="83"/>
      <c r="NBJ15" s="83"/>
      <c r="NBK15" s="83"/>
      <c r="NBL15" s="83"/>
      <c r="NBM15" s="83"/>
      <c r="NBN15" s="83"/>
      <c r="NBO15" s="83"/>
      <c r="NBP15" s="83"/>
      <c r="NBQ15" s="83"/>
      <c r="NBR15" s="83"/>
      <c r="NBS15" s="83"/>
      <c r="NBT15" s="83"/>
      <c r="NBU15" s="83"/>
      <c r="NBV15" s="83"/>
      <c r="NBW15" s="83"/>
      <c r="NBX15" s="83"/>
      <c r="NBY15" s="83"/>
      <c r="NBZ15" s="83"/>
      <c r="NCA15" s="83"/>
      <c r="NCB15" s="83"/>
      <c r="NCC15" s="83"/>
      <c r="NCD15" s="83"/>
      <c r="NCE15" s="83"/>
      <c r="NCF15" s="83"/>
      <c r="NCG15" s="83"/>
      <c r="NCH15" s="83"/>
      <c r="NCI15" s="83"/>
      <c r="NCJ15" s="83"/>
      <c r="NCK15" s="83"/>
      <c r="NCL15" s="83"/>
      <c r="NCM15" s="83"/>
      <c r="NCN15" s="83"/>
      <c r="NCO15" s="83"/>
      <c r="NCP15" s="83"/>
      <c r="NCQ15" s="83"/>
      <c r="NCR15" s="83"/>
      <c r="NCS15" s="83"/>
      <c r="NCT15" s="83"/>
      <c r="NCU15" s="83"/>
      <c r="NCV15" s="83"/>
      <c r="NCW15" s="83"/>
      <c r="NCX15" s="83"/>
      <c r="NCY15" s="83"/>
      <c r="NCZ15" s="83"/>
      <c r="NDA15" s="83"/>
      <c r="NDB15" s="83"/>
      <c r="NDC15" s="83"/>
      <c r="NDD15" s="83"/>
      <c r="NDE15" s="83"/>
      <c r="NDF15" s="83"/>
      <c r="NDG15" s="83"/>
      <c r="NDH15" s="83"/>
      <c r="NDI15" s="83"/>
      <c r="NDJ15" s="83"/>
      <c r="NDK15" s="83"/>
      <c r="NDL15" s="83"/>
      <c r="NDM15" s="83"/>
      <c r="NDN15" s="83"/>
      <c r="NDO15" s="83"/>
      <c r="NDP15" s="83"/>
      <c r="NDQ15" s="83"/>
      <c r="NDR15" s="83"/>
      <c r="NDS15" s="83"/>
      <c r="NDT15" s="83"/>
      <c r="NDU15" s="83"/>
      <c r="NDV15" s="83"/>
      <c r="NDW15" s="83"/>
      <c r="NDX15" s="83"/>
      <c r="NDY15" s="83"/>
      <c r="NDZ15" s="83"/>
      <c r="NEA15" s="83"/>
      <c r="NEB15" s="83"/>
      <c r="NEC15" s="83"/>
      <c r="NED15" s="83"/>
      <c r="NEE15" s="83"/>
      <c r="NEF15" s="83"/>
      <c r="NEG15" s="83"/>
      <c r="NEH15" s="83"/>
      <c r="NEI15" s="83"/>
      <c r="NEJ15" s="83"/>
      <c r="NEK15" s="83"/>
      <c r="NEL15" s="83"/>
      <c r="NEM15" s="83"/>
      <c r="NEN15" s="83"/>
      <c r="NEO15" s="83"/>
      <c r="NEP15" s="83"/>
      <c r="NEQ15" s="83"/>
      <c r="NER15" s="83"/>
      <c r="NES15" s="83"/>
      <c r="NET15" s="83"/>
      <c r="NEU15" s="83"/>
      <c r="NEV15" s="83"/>
      <c r="NEW15" s="83"/>
      <c r="NEX15" s="83"/>
      <c r="NEY15" s="83"/>
      <c r="NEZ15" s="83"/>
      <c r="NFA15" s="83"/>
      <c r="NFB15" s="83"/>
      <c r="NFC15" s="83"/>
      <c r="NFD15" s="83"/>
      <c r="NFE15" s="83"/>
      <c r="NFF15" s="83"/>
      <c r="NFG15" s="83"/>
      <c r="NFH15" s="83"/>
      <c r="NFI15" s="83"/>
      <c r="NFJ15" s="83"/>
      <c r="NFK15" s="83"/>
      <c r="NFL15" s="83"/>
      <c r="NFM15" s="83"/>
      <c r="NFN15" s="83"/>
      <c r="NFO15" s="83"/>
      <c r="NFP15" s="83"/>
      <c r="NFQ15" s="83"/>
      <c r="NFR15" s="83"/>
      <c r="NFS15" s="83"/>
      <c r="NFT15" s="83"/>
      <c r="NFU15" s="83"/>
      <c r="NFV15" s="83"/>
      <c r="NFW15" s="83"/>
      <c r="NFX15" s="83"/>
      <c r="NFY15" s="83"/>
      <c r="NFZ15" s="83"/>
      <c r="NGA15" s="83"/>
      <c r="NGB15" s="83"/>
      <c r="NGC15" s="83"/>
      <c r="NGD15" s="83"/>
      <c r="NGE15" s="83"/>
      <c r="NGF15" s="83"/>
      <c r="NGG15" s="83"/>
      <c r="NGH15" s="83"/>
      <c r="NGI15" s="83"/>
      <c r="NGJ15" s="83"/>
      <c r="NGK15" s="83"/>
      <c r="NGL15" s="83"/>
      <c r="NGM15" s="83"/>
      <c r="NGN15" s="83"/>
      <c r="NGO15" s="83"/>
      <c r="NGP15" s="83"/>
      <c r="NGQ15" s="83"/>
      <c r="NGR15" s="83"/>
      <c r="NGS15" s="83"/>
      <c r="NGT15" s="83"/>
      <c r="NGU15" s="83"/>
      <c r="NGV15" s="83"/>
      <c r="NGW15" s="83"/>
      <c r="NGX15" s="83"/>
      <c r="NGY15" s="83"/>
      <c r="NGZ15" s="83"/>
      <c r="NHA15" s="83"/>
      <c r="NHB15" s="83"/>
      <c r="NHC15" s="83"/>
      <c r="NHD15" s="83"/>
      <c r="NHE15" s="83"/>
      <c r="NHF15" s="83"/>
      <c r="NHG15" s="83"/>
      <c r="NHH15" s="83"/>
      <c r="NHI15" s="83"/>
      <c r="NHJ15" s="83"/>
      <c r="NHK15" s="83"/>
      <c r="NHL15" s="83"/>
      <c r="NHM15" s="83"/>
      <c r="NHN15" s="83"/>
      <c r="NHO15" s="83"/>
      <c r="NHP15" s="83"/>
      <c r="NHQ15" s="83"/>
      <c r="NHR15" s="83"/>
      <c r="NHS15" s="83"/>
      <c r="NHT15" s="83"/>
      <c r="NHU15" s="83"/>
      <c r="NHV15" s="83"/>
      <c r="NHW15" s="83"/>
      <c r="NHX15" s="83"/>
      <c r="NHY15" s="83"/>
      <c r="NHZ15" s="83"/>
      <c r="NIA15" s="83"/>
      <c r="NIB15" s="83"/>
      <c r="NIC15" s="83"/>
      <c r="NID15" s="83"/>
      <c r="NIE15" s="83"/>
      <c r="NIF15" s="83"/>
      <c r="NIG15" s="83"/>
      <c r="NIH15" s="83"/>
      <c r="NII15" s="83"/>
      <c r="NIJ15" s="83"/>
      <c r="NIK15" s="83"/>
      <c r="NIL15" s="83"/>
      <c r="NIM15" s="83"/>
      <c r="NIN15" s="83"/>
      <c r="NIO15" s="83"/>
      <c r="NIP15" s="83"/>
      <c r="NIQ15" s="83"/>
      <c r="NIR15" s="83"/>
      <c r="NIS15" s="83"/>
      <c r="NIT15" s="83"/>
      <c r="NIU15" s="83"/>
      <c r="NIV15" s="83"/>
      <c r="NIW15" s="83"/>
      <c r="NIX15" s="83"/>
      <c r="NIY15" s="83"/>
      <c r="NIZ15" s="83"/>
      <c r="NJA15" s="83"/>
      <c r="NJB15" s="83"/>
      <c r="NJC15" s="83"/>
      <c r="NJD15" s="83"/>
      <c r="NJE15" s="83"/>
      <c r="NJF15" s="83"/>
      <c r="NJG15" s="83"/>
      <c r="NJH15" s="83"/>
      <c r="NJI15" s="83"/>
      <c r="NJJ15" s="83"/>
      <c r="NJK15" s="83"/>
      <c r="NJL15" s="83"/>
      <c r="NJM15" s="83"/>
      <c r="NJN15" s="83"/>
      <c r="NJO15" s="83"/>
      <c r="NJP15" s="83"/>
      <c r="NJQ15" s="83"/>
      <c r="NJR15" s="83"/>
      <c r="NJS15" s="83"/>
      <c r="NJT15" s="83"/>
      <c r="NJU15" s="83"/>
      <c r="NJV15" s="83"/>
      <c r="NJW15" s="83"/>
      <c r="NJX15" s="83"/>
      <c r="NJY15" s="83"/>
      <c r="NJZ15" s="83"/>
      <c r="NKA15" s="83"/>
      <c r="NKB15" s="83"/>
      <c r="NKC15" s="83"/>
      <c r="NKD15" s="83"/>
      <c r="NKE15" s="83"/>
      <c r="NKF15" s="83"/>
      <c r="NKG15" s="83"/>
      <c r="NKH15" s="83"/>
      <c r="NKI15" s="83"/>
      <c r="NKJ15" s="83"/>
      <c r="NKK15" s="83"/>
      <c r="NKL15" s="83"/>
      <c r="NKM15" s="83"/>
      <c r="NKN15" s="83"/>
      <c r="NKO15" s="83"/>
      <c r="NKP15" s="83"/>
      <c r="NKQ15" s="83"/>
      <c r="NKR15" s="83"/>
      <c r="NKS15" s="83"/>
      <c r="NKT15" s="83"/>
      <c r="NKU15" s="83"/>
      <c r="NKV15" s="83"/>
      <c r="NKW15" s="83"/>
      <c r="NKX15" s="83"/>
      <c r="NKY15" s="83"/>
      <c r="NKZ15" s="83"/>
      <c r="NLA15" s="83"/>
      <c r="NLB15" s="83"/>
      <c r="NLC15" s="83"/>
      <c r="NLD15" s="83"/>
      <c r="NLE15" s="83"/>
      <c r="NLF15" s="83"/>
      <c r="NLG15" s="83"/>
      <c r="NLH15" s="83"/>
      <c r="NLI15" s="83"/>
      <c r="NLJ15" s="83"/>
      <c r="NLK15" s="83"/>
      <c r="NLL15" s="83"/>
      <c r="NLM15" s="83"/>
      <c r="NLN15" s="83"/>
      <c r="NLO15" s="83"/>
      <c r="NLP15" s="83"/>
      <c r="NLQ15" s="83"/>
      <c r="NLR15" s="83"/>
      <c r="NLS15" s="83"/>
      <c r="NLT15" s="83"/>
      <c r="NLU15" s="83"/>
      <c r="NLV15" s="83"/>
      <c r="NLW15" s="83"/>
      <c r="NLX15" s="83"/>
      <c r="NLY15" s="83"/>
      <c r="NLZ15" s="83"/>
      <c r="NMA15" s="83"/>
      <c r="NMB15" s="83"/>
      <c r="NMC15" s="83"/>
      <c r="NMD15" s="83"/>
      <c r="NME15" s="83"/>
      <c r="NMF15" s="83"/>
      <c r="NMG15" s="83"/>
      <c r="NMH15" s="83"/>
      <c r="NMI15" s="83"/>
      <c r="NMJ15" s="83"/>
      <c r="NMK15" s="83"/>
      <c r="NML15" s="83"/>
      <c r="NMM15" s="83"/>
      <c r="NMN15" s="83"/>
      <c r="NMO15" s="83"/>
      <c r="NMP15" s="83"/>
      <c r="NMQ15" s="83"/>
      <c r="NMR15" s="83"/>
      <c r="NMS15" s="83"/>
      <c r="NMT15" s="83"/>
      <c r="NMU15" s="83"/>
      <c r="NMV15" s="83"/>
      <c r="NMW15" s="83"/>
      <c r="NMX15" s="83"/>
      <c r="NMY15" s="83"/>
      <c r="NMZ15" s="83"/>
      <c r="NNA15" s="83"/>
      <c r="NNB15" s="83"/>
      <c r="NNC15" s="83"/>
      <c r="NND15" s="83"/>
      <c r="NNE15" s="83"/>
      <c r="NNF15" s="83"/>
      <c r="NNG15" s="83"/>
      <c r="NNH15" s="83"/>
      <c r="NNI15" s="83"/>
      <c r="NNJ15" s="83"/>
      <c r="NNK15" s="83"/>
      <c r="NNL15" s="83"/>
      <c r="NNM15" s="83"/>
      <c r="NNN15" s="83"/>
      <c r="NNO15" s="83"/>
      <c r="NNP15" s="83"/>
      <c r="NNQ15" s="83"/>
      <c r="NNR15" s="83"/>
      <c r="NNS15" s="83"/>
      <c r="NNT15" s="83"/>
      <c r="NNU15" s="83"/>
      <c r="NNV15" s="83"/>
      <c r="NNW15" s="83"/>
      <c r="NNX15" s="83"/>
      <c r="NNY15" s="83"/>
      <c r="NNZ15" s="83"/>
      <c r="NOA15" s="83"/>
      <c r="NOB15" s="83"/>
      <c r="NOC15" s="83"/>
      <c r="NOD15" s="83"/>
      <c r="NOE15" s="83"/>
      <c r="NOF15" s="83"/>
      <c r="NOG15" s="83"/>
      <c r="NOH15" s="83"/>
      <c r="NOI15" s="83"/>
      <c r="NOJ15" s="83"/>
      <c r="NOK15" s="83"/>
      <c r="NOL15" s="83"/>
      <c r="NOM15" s="83"/>
      <c r="NON15" s="83"/>
      <c r="NOO15" s="83"/>
      <c r="NOP15" s="83"/>
      <c r="NOQ15" s="83"/>
      <c r="NOR15" s="83"/>
      <c r="NOS15" s="83"/>
      <c r="NOT15" s="83"/>
      <c r="NOU15" s="83"/>
      <c r="NOV15" s="83"/>
      <c r="NOW15" s="83"/>
      <c r="NOX15" s="83"/>
      <c r="NOY15" s="83"/>
      <c r="NOZ15" s="83"/>
      <c r="NPA15" s="83"/>
      <c r="NPB15" s="83"/>
      <c r="NPC15" s="83"/>
      <c r="NPD15" s="83"/>
      <c r="NPE15" s="83"/>
      <c r="NPF15" s="83"/>
      <c r="NPG15" s="83"/>
      <c r="NPH15" s="83"/>
      <c r="NPI15" s="83"/>
      <c r="NPJ15" s="83"/>
      <c r="NPK15" s="83"/>
      <c r="NPL15" s="83"/>
      <c r="NPM15" s="83"/>
      <c r="NPN15" s="83"/>
      <c r="NPO15" s="83"/>
      <c r="NPP15" s="83"/>
      <c r="NPQ15" s="83"/>
      <c r="NPR15" s="83"/>
      <c r="NPS15" s="83"/>
      <c r="NPT15" s="83"/>
      <c r="NPU15" s="83"/>
      <c r="NPV15" s="83"/>
      <c r="NPW15" s="83"/>
      <c r="NPX15" s="83"/>
      <c r="NPY15" s="83"/>
      <c r="NPZ15" s="83"/>
      <c r="NQA15" s="83"/>
      <c r="NQB15" s="83"/>
      <c r="NQC15" s="83"/>
      <c r="NQD15" s="83"/>
      <c r="NQE15" s="83"/>
      <c r="NQF15" s="83"/>
      <c r="NQG15" s="83"/>
      <c r="NQH15" s="83"/>
      <c r="NQI15" s="83"/>
      <c r="NQJ15" s="83"/>
      <c r="NQK15" s="83"/>
      <c r="NQL15" s="83"/>
      <c r="NQM15" s="83"/>
      <c r="NQN15" s="83"/>
      <c r="NQO15" s="83"/>
      <c r="NQP15" s="83"/>
      <c r="NQQ15" s="83"/>
      <c r="NQR15" s="83"/>
      <c r="NQS15" s="83"/>
      <c r="NQT15" s="83"/>
      <c r="NQU15" s="83"/>
      <c r="NQV15" s="83"/>
      <c r="NQW15" s="83"/>
      <c r="NQX15" s="83"/>
      <c r="NQY15" s="83"/>
      <c r="NQZ15" s="83"/>
      <c r="NRA15" s="83"/>
      <c r="NRB15" s="83"/>
      <c r="NRC15" s="83"/>
      <c r="NRD15" s="83"/>
      <c r="NRE15" s="83"/>
      <c r="NRF15" s="83"/>
      <c r="NRG15" s="83"/>
      <c r="NRH15" s="83"/>
      <c r="NRI15" s="83"/>
      <c r="NRJ15" s="83"/>
      <c r="NRK15" s="83"/>
      <c r="NRL15" s="83"/>
      <c r="NRM15" s="83"/>
      <c r="NRN15" s="83"/>
      <c r="NRO15" s="83"/>
      <c r="NRP15" s="83"/>
      <c r="NRQ15" s="83"/>
      <c r="NRR15" s="83"/>
      <c r="NRS15" s="83"/>
      <c r="NRT15" s="83"/>
      <c r="NRU15" s="83"/>
      <c r="NRV15" s="83"/>
      <c r="NRW15" s="83"/>
      <c r="NRX15" s="83"/>
      <c r="NRY15" s="83"/>
      <c r="NRZ15" s="83"/>
      <c r="NSA15" s="83"/>
      <c r="NSB15" s="83"/>
      <c r="NSC15" s="83"/>
      <c r="NSD15" s="83"/>
      <c r="NSE15" s="83"/>
      <c r="NSF15" s="83"/>
      <c r="NSG15" s="83"/>
      <c r="NSH15" s="83"/>
      <c r="NSI15" s="83"/>
      <c r="NSJ15" s="83"/>
      <c r="NSK15" s="83"/>
      <c r="NSL15" s="83"/>
      <c r="NSM15" s="83"/>
      <c r="NSN15" s="83"/>
      <c r="NSO15" s="83"/>
      <c r="NSP15" s="83"/>
      <c r="NSQ15" s="83"/>
      <c r="NSR15" s="83"/>
      <c r="NSS15" s="83"/>
      <c r="NST15" s="83"/>
      <c r="NSU15" s="83"/>
      <c r="NSV15" s="83"/>
      <c r="NSW15" s="83"/>
      <c r="NSX15" s="83"/>
      <c r="NSY15" s="83"/>
      <c r="NSZ15" s="83"/>
      <c r="NTA15" s="83"/>
      <c r="NTB15" s="83"/>
      <c r="NTC15" s="83"/>
      <c r="NTD15" s="83"/>
      <c r="NTE15" s="83"/>
      <c r="NTF15" s="83"/>
      <c r="NTG15" s="83"/>
      <c r="NTH15" s="83"/>
      <c r="NTI15" s="83"/>
      <c r="NTJ15" s="83"/>
      <c r="NTK15" s="83"/>
      <c r="NTL15" s="83"/>
      <c r="NTM15" s="83"/>
      <c r="NTN15" s="83"/>
      <c r="NTO15" s="83"/>
      <c r="NTP15" s="83"/>
      <c r="NTQ15" s="83"/>
      <c r="NTR15" s="83"/>
      <c r="NTS15" s="83"/>
      <c r="NTT15" s="83"/>
      <c r="NTU15" s="83"/>
      <c r="NTV15" s="83"/>
      <c r="NTW15" s="83"/>
      <c r="NTX15" s="83"/>
      <c r="NTY15" s="83"/>
      <c r="NTZ15" s="83"/>
      <c r="NUA15" s="83"/>
      <c r="NUB15" s="83"/>
      <c r="NUC15" s="83"/>
      <c r="NUD15" s="83"/>
      <c r="NUE15" s="83"/>
      <c r="NUF15" s="83"/>
      <c r="NUG15" s="83"/>
      <c r="NUH15" s="83"/>
      <c r="NUI15" s="83"/>
      <c r="NUJ15" s="83"/>
      <c r="NUK15" s="83"/>
      <c r="NUL15" s="83"/>
      <c r="NUM15" s="83"/>
      <c r="NUN15" s="83"/>
      <c r="NUO15" s="83"/>
      <c r="NUP15" s="83"/>
      <c r="NUQ15" s="83"/>
      <c r="NUR15" s="83"/>
      <c r="NUS15" s="83"/>
      <c r="NUT15" s="83"/>
      <c r="NUU15" s="83"/>
      <c r="NUV15" s="83"/>
      <c r="NUW15" s="83"/>
      <c r="NUX15" s="83"/>
      <c r="NUY15" s="83"/>
      <c r="NUZ15" s="83"/>
      <c r="NVA15" s="83"/>
      <c r="NVB15" s="83"/>
      <c r="NVC15" s="83"/>
      <c r="NVD15" s="83"/>
      <c r="NVE15" s="83"/>
      <c r="NVF15" s="83"/>
      <c r="NVG15" s="83"/>
      <c r="NVH15" s="83"/>
      <c r="NVI15" s="83"/>
      <c r="NVJ15" s="83"/>
      <c r="NVK15" s="83"/>
      <c r="NVL15" s="83"/>
      <c r="NVM15" s="83"/>
      <c r="NVN15" s="83"/>
      <c r="NVO15" s="83"/>
      <c r="NVP15" s="83"/>
      <c r="NVQ15" s="83"/>
      <c r="NVR15" s="83"/>
      <c r="NVS15" s="83"/>
      <c r="NVT15" s="83"/>
      <c r="NVU15" s="83"/>
      <c r="NVV15" s="83"/>
      <c r="NVW15" s="83"/>
      <c r="NVX15" s="83"/>
      <c r="NVY15" s="83"/>
      <c r="NVZ15" s="83"/>
      <c r="NWA15" s="83"/>
      <c r="NWB15" s="83"/>
      <c r="NWC15" s="83"/>
      <c r="NWD15" s="83"/>
      <c r="NWE15" s="83"/>
      <c r="NWF15" s="83"/>
      <c r="NWG15" s="83"/>
      <c r="NWH15" s="83"/>
      <c r="NWI15" s="83"/>
      <c r="NWJ15" s="83"/>
      <c r="NWK15" s="83"/>
      <c r="NWL15" s="83"/>
      <c r="NWM15" s="83"/>
      <c r="NWN15" s="83"/>
      <c r="NWO15" s="83"/>
      <c r="NWP15" s="83"/>
      <c r="NWQ15" s="83"/>
      <c r="NWR15" s="83"/>
      <c r="NWS15" s="83"/>
      <c r="NWT15" s="83"/>
      <c r="NWU15" s="83"/>
      <c r="NWV15" s="83"/>
      <c r="NWW15" s="83"/>
      <c r="NWX15" s="83"/>
      <c r="NWY15" s="83"/>
      <c r="NWZ15" s="83"/>
      <c r="NXA15" s="83"/>
      <c r="NXB15" s="83"/>
      <c r="NXC15" s="83"/>
      <c r="NXD15" s="83"/>
      <c r="NXE15" s="83"/>
      <c r="NXF15" s="83"/>
      <c r="NXG15" s="83"/>
      <c r="NXH15" s="83"/>
      <c r="NXI15" s="83"/>
      <c r="NXJ15" s="83"/>
      <c r="NXK15" s="83"/>
      <c r="NXL15" s="83"/>
      <c r="NXM15" s="83"/>
      <c r="NXN15" s="83"/>
      <c r="NXO15" s="83"/>
      <c r="NXP15" s="83"/>
      <c r="NXQ15" s="83"/>
      <c r="NXR15" s="83"/>
      <c r="NXS15" s="83"/>
      <c r="NXT15" s="83"/>
      <c r="NXU15" s="83"/>
      <c r="NXV15" s="83"/>
      <c r="NXW15" s="83"/>
      <c r="NXX15" s="83"/>
      <c r="NXY15" s="83"/>
      <c r="NXZ15" s="83"/>
      <c r="NYA15" s="83"/>
      <c r="NYB15" s="83"/>
      <c r="NYC15" s="83"/>
      <c r="NYD15" s="83"/>
      <c r="NYE15" s="83"/>
      <c r="NYF15" s="83"/>
      <c r="NYG15" s="83"/>
      <c r="NYH15" s="83"/>
      <c r="NYI15" s="83"/>
      <c r="NYJ15" s="83"/>
      <c r="NYK15" s="83"/>
      <c r="NYL15" s="83"/>
      <c r="NYM15" s="83"/>
      <c r="NYN15" s="83"/>
      <c r="NYO15" s="83"/>
      <c r="NYP15" s="83"/>
      <c r="NYQ15" s="83"/>
      <c r="NYR15" s="83"/>
      <c r="NYS15" s="83"/>
      <c r="NYT15" s="83"/>
      <c r="NYU15" s="83"/>
      <c r="NYV15" s="83"/>
      <c r="NYW15" s="83"/>
      <c r="NYX15" s="83"/>
      <c r="NYY15" s="83"/>
      <c r="NYZ15" s="83"/>
      <c r="NZA15" s="83"/>
      <c r="NZB15" s="83"/>
      <c r="NZC15" s="83"/>
      <c r="NZD15" s="83"/>
      <c r="NZE15" s="83"/>
      <c r="NZF15" s="83"/>
      <c r="NZG15" s="83"/>
      <c r="NZH15" s="83"/>
      <c r="NZI15" s="83"/>
      <c r="NZJ15" s="83"/>
      <c r="NZK15" s="83"/>
      <c r="NZL15" s="83"/>
      <c r="NZM15" s="83"/>
      <c r="NZN15" s="83"/>
      <c r="NZO15" s="83"/>
      <c r="NZP15" s="83"/>
      <c r="NZQ15" s="83"/>
      <c r="NZR15" s="83"/>
      <c r="NZS15" s="83"/>
      <c r="NZT15" s="83"/>
      <c r="NZU15" s="83"/>
      <c r="NZV15" s="83"/>
      <c r="NZW15" s="83"/>
      <c r="NZX15" s="83"/>
      <c r="NZY15" s="83"/>
      <c r="NZZ15" s="83"/>
      <c r="OAA15" s="83"/>
      <c r="OAB15" s="83"/>
      <c r="OAC15" s="83"/>
      <c r="OAD15" s="83"/>
      <c r="OAE15" s="83"/>
      <c r="OAF15" s="83"/>
      <c r="OAG15" s="83"/>
      <c r="OAH15" s="83"/>
      <c r="OAI15" s="83"/>
      <c r="OAJ15" s="83"/>
      <c r="OAK15" s="83"/>
      <c r="OAL15" s="83"/>
      <c r="OAM15" s="83"/>
      <c r="OAN15" s="83"/>
      <c r="OAO15" s="83"/>
      <c r="OAP15" s="83"/>
      <c r="OAQ15" s="83"/>
      <c r="OAR15" s="83"/>
      <c r="OAS15" s="83"/>
      <c r="OAT15" s="83"/>
      <c r="OAU15" s="83"/>
      <c r="OAV15" s="83"/>
      <c r="OAW15" s="83"/>
      <c r="OAX15" s="83"/>
      <c r="OAY15" s="83"/>
      <c r="OAZ15" s="83"/>
      <c r="OBA15" s="83"/>
      <c r="OBB15" s="83"/>
      <c r="OBC15" s="83"/>
      <c r="OBD15" s="83"/>
      <c r="OBE15" s="83"/>
      <c r="OBF15" s="83"/>
      <c r="OBG15" s="83"/>
      <c r="OBH15" s="83"/>
      <c r="OBI15" s="83"/>
      <c r="OBJ15" s="83"/>
      <c r="OBK15" s="83"/>
      <c r="OBL15" s="83"/>
      <c r="OBM15" s="83"/>
      <c r="OBN15" s="83"/>
      <c r="OBO15" s="83"/>
      <c r="OBP15" s="83"/>
      <c r="OBQ15" s="83"/>
      <c r="OBR15" s="83"/>
      <c r="OBS15" s="83"/>
      <c r="OBT15" s="83"/>
      <c r="OBU15" s="83"/>
      <c r="OBV15" s="83"/>
      <c r="OBW15" s="83"/>
      <c r="OBX15" s="83"/>
      <c r="OBY15" s="83"/>
      <c r="OBZ15" s="83"/>
      <c r="OCA15" s="83"/>
      <c r="OCB15" s="83"/>
      <c r="OCC15" s="83"/>
      <c r="OCD15" s="83"/>
      <c r="OCE15" s="83"/>
      <c r="OCF15" s="83"/>
      <c r="OCG15" s="83"/>
      <c r="OCH15" s="83"/>
      <c r="OCI15" s="83"/>
      <c r="OCJ15" s="83"/>
      <c r="OCK15" s="83"/>
      <c r="OCL15" s="83"/>
      <c r="OCM15" s="83"/>
      <c r="OCN15" s="83"/>
      <c r="OCO15" s="83"/>
      <c r="OCP15" s="83"/>
      <c r="OCQ15" s="83"/>
      <c r="OCR15" s="83"/>
      <c r="OCS15" s="83"/>
      <c r="OCT15" s="83"/>
      <c r="OCU15" s="83"/>
      <c r="OCV15" s="83"/>
      <c r="OCW15" s="83"/>
      <c r="OCX15" s="83"/>
      <c r="OCY15" s="83"/>
      <c r="OCZ15" s="83"/>
      <c r="ODA15" s="83"/>
      <c r="ODB15" s="83"/>
      <c r="ODC15" s="83"/>
      <c r="ODD15" s="83"/>
      <c r="ODE15" s="83"/>
      <c r="ODF15" s="83"/>
      <c r="ODG15" s="83"/>
      <c r="ODH15" s="83"/>
      <c r="ODI15" s="83"/>
      <c r="ODJ15" s="83"/>
      <c r="ODK15" s="83"/>
      <c r="ODL15" s="83"/>
      <c r="ODM15" s="83"/>
      <c r="ODN15" s="83"/>
      <c r="ODO15" s="83"/>
      <c r="ODP15" s="83"/>
      <c r="ODQ15" s="83"/>
      <c r="ODR15" s="83"/>
      <c r="ODS15" s="83"/>
      <c r="ODT15" s="83"/>
      <c r="ODU15" s="83"/>
      <c r="ODV15" s="83"/>
      <c r="ODW15" s="83"/>
      <c r="ODX15" s="83"/>
      <c r="ODY15" s="83"/>
      <c r="ODZ15" s="83"/>
      <c r="OEA15" s="83"/>
      <c r="OEB15" s="83"/>
      <c r="OEC15" s="83"/>
      <c r="OED15" s="83"/>
      <c r="OEE15" s="83"/>
      <c r="OEF15" s="83"/>
      <c r="OEG15" s="83"/>
      <c r="OEH15" s="83"/>
      <c r="OEI15" s="83"/>
      <c r="OEJ15" s="83"/>
      <c r="OEK15" s="83"/>
      <c r="OEL15" s="83"/>
      <c r="OEM15" s="83"/>
      <c r="OEN15" s="83"/>
      <c r="OEO15" s="83"/>
      <c r="OEP15" s="83"/>
      <c r="OEQ15" s="83"/>
      <c r="OER15" s="83"/>
      <c r="OES15" s="83"/>
      <c r="OET15" s="83"/>
      <c r="OEU15" s="83"/>
      <c r="OEV15" s="83"/>
      <c r="OEW15" s="83"/>
      <c r="OEX15" s="83"/>
      <c r="OEY15" s="83"/>
      <c r="OEZ15" s="83"/>
      <c r="OFA15" s="83"/>
      <c r="OFB15" s="83"/>
      <c r="OFC15" s="83"/>
      <c r="OFD15" s="83"/>
      <c r="OFE15" s="83"/>
      <c r="OFF15" s="83"/>
      <c r="OFG15" s="83"/>
      <c r="OFH15" s="83"/>
      <c r="OFI15" s="83"/>
      <c r="OFJ15" s="83"/>
      <c r="OFK15" s="83"/>
      <c r="OFL15" s="83"/>
      <c r="OFM15" s="83"/>
      <c r="OFN15" s="83"/>
      <c r="OFO15" s="83"/>
      <c r="OFP15" s="83"/>
      <c r="OFQ15" s="83"/>
      <c r="OFR15" s="83"/>
      <c r="OFS15" s="83"/>
      <c r="OFT15" s="83"/>
      <c r="OFU15" s="83"/>
      <c r="OFV15" s="83"/>
      <c r="OFW15" s="83"/>
      <c r="OFX15" s="83"/>
      <c r="OFY15" s="83"/>
      <c r="OFZ15" s="83"/>
      <c r="OGA15" s="83"/>
      <c r="OGB15" s="83"/>
      <c r="OGC15" s="83"/>
      <c r="OGD15" s="83"/>
      <c r="OGE15" s="83"/>
      <c r="OGF15" s="83"/>
      <c r="OGG15" s="83"/>
      <c r="OGH15" s="83"/>
      <c r="OGI15" s="83"/>
      <c r="OGJ15" s="83"/>
      <c r="OGK15" s="83"/>
      <c r="OGL15" s="83"/>
      <c r="OGM15" s="83"/>
      <c r="OGN15" s="83"/>
      <c r="OGO15" s="83"/>
      <c r="OGP15" s="83"/>
      <c r="OGQ15" s="83"/>
      <c r="OGR15" s="83"/>
      <c r="OGS15" s="83"/>
      <c r="OGT15" s="83"/>
      <c r="OGU15" s="83"/>
      <c r="OGV15" s="83"/>
      <c r="OGW15" s="83"/>
      <c r="OGX15" s="83"/>
      <c r="OGY15" s="83"/>
      <c r="OGZ15" s="83"/>
      <c r="OHA15" s="83"/>
      <c r="OHB15" s="83"/>
      <c r="OHC15" s="83"/>
      <c r="OHD15" s="83"/>
      <c r="OHE15" s="83"/>
      <c r="OHF15" s="83"/>
      <c r="OHG15" s="83"/>
      <c r="OHH15" s="83"/>
      <c r="OHI15" s="83"/>
      <c r="OHJ15" s="83"/>
      <c r="OHK15" s="83"/>
      <c r="OHL15" s="83"/>
      <c r="OHM15" s="83"/>
      <c r="OHN15" s="83"/>
      <c r="OHO15" s="83"/>
      <c r="OHP15" s="83"/>
      <c r="OHQ15" s="83"/>
      <c r="OHR15" s="83"/>
      <c r="OHS15" s="83"/>
      <c r="OHT15" s="83"/>
      <c r="OHU15" s="83"/>
      <c r="OHV15" s="83"/>
      <c r="OHW15" s="83"/>
      <c r="OHX15" s="83"/>
      <c r="OHY15" s="83"/>
      <c r="OHZ15" s="83"/>
      <c r="OIA15" s="83"/>
      <c r="OIB15" s="83"/>
      <c r="OIC15" s="83"/>
      <c r="OID15" s="83"/>
      <c r="OIE15" s="83"/>
      <c r="OIF15" s="83"/>
      <c r="OIG15" s="83"/>
      <c r="OIH15" s="83"/>
      <c r="OII15" s="83"/>
      <c r="OIJ15" s="83"/>
      <c r="OIK15" s="83"/>
      <c r="OIL15" s="83"/>
      <c r="OIM15" s="83"/>
      <c r="OIN15" s="83"/>
      <c r="OIO15" s="83"/>
      <c r="OIP15" s="83"/>
      <c r="OIQ15" s="83"/>
      <c r="OIR15" s="83"/>
      <c r="OIS15" s="83"/>
      <c r="OIT15" s="83"/>
      <c r="OIU15" s="83"/>
      <c r="OIV15" s="83"/>
      <c r="OIW15" s="83"/>
      <c r="OIX15" s="83"/>
      <c r="OIY15" s="83"/>
      <c r="OIZ15" s="83"/>
      <c r="OJA15" s="83"/>
      <c r="OJB15" s="83"/>
      <c r="OJC15" s="83"/>
      <c r="OJD15" s="83"/>
      <c r="OJE15" s="83"/>
      <c r="OJF15" s="83"/>
      <c r="OJG15" s="83"/>
      <c r="OJH15" s="83"/>
      <c r="OJI15" s="83"/>
      <c r="OJJ15" s="83"/>
      <c r="OJK15" s="83"/>
      <c r="OJL15" s="83"/>
      <c r="OJM15" s="83"/>
      <c r="OJN15" s="83"/>
      <c r="OJO15" s="83"/>
      <c r="OJP15" s="83"/>
      <c r="OJQ15" s="83"/>
      <c r="OJR15" s="83"/>
      <c r="OJS15" s="83"/>
      <c r="OJT15" s="83"/>
      <c r="OJU15" s="83"/>
      <c r="OJV15" s="83"/>
      <c r="OJW15" s="83"/>
      <c r="OJX15" s="83"/>
      <c r="OJY15" s="83"/>
      <c r="OJZ15" s="83"/>
      <c r="OKA15" s="83"/>
      <c r="OKB15" s="83"/>
      <c r="OKC15" s="83"/>
      <c r="OKD15" s="83"/>
      <c r="OKE15" s="83"/>
      <c r="OKF15" s="83"/>
      <c r="OKG15" s="83"/>
      <c r="OKH15" s="83"/>
      <c r="OKI15" s="83"/>
      <c r="OKJ15" s="83"/>
      <c r="OKK15" s="83"/>
      <c r="OKL15" s="83"/>
      <c r="OKM15" s="83"/>
      <c r="OKN15" s="83"/>
      <c r="OKO15" s="83"/>
      <c r="OKP15" s="83"/>
      <c r="OKQ15" s="83"/>
      <c r="OKR15" s="83"/>
      <c r="OKS15" s="83"/>
      <c r="OKT15" s="83"/>
      <c r="OKU15" s="83"/>
      <c r="OKV15" s="83"/>
      <c r="OKW15" s="83"/>
      <c r="OKX15" s="83"/>
      <c r="OKY15" s="83"/>
      <c r="OKZ15" s="83"/>
      <c r="OLA15" s="83"/>
      <c r="OLB15" s="83"/>
      <c r="OLC15" s="83"/>
      <c r="OLD15" s="83"/>
      <c r="OLE15" s="83"/>
      <c r="OLF15" s="83"/>
      <c r="OLG15" s="83"/>
      <c r="OLH15" s="83"/>
      <c r="OLI15" s="83"/>
      <c r="OLJ15" s="83"/>
      <c r="OLK15" s="83"/>
      <c r="OLL15" s="83"/>
      <c r="OLM15" s="83"/>
      <c r="OLN15" s="83"/>
      <c r="OLO15" s="83"/>
      <c r="OLP15" s="83"/>
      <c r="OLQ15" s="83"/>
      <c r="OLR15" s="83"/>
      <c r="OLS15" s="83"/>
      <c r="OLT15" s="83"/>
      <c r="OLU15" s="83"/>
      <c r="OLV15" s="83"/>
      <c r="OLW15" s="83"/>
      <c r="OLX15" s="83"/>
      <c r="OLY15" s="83"/>
      <c r="OLZ15" s="83"/>
      <c r="OMA15" s="83"/>
      <c r="OMB15" s="83"/>
      <c r="OMC15" s="83"/>
      <c r="OMD15" s="83"/>
      <c r="OME15" s="83"/>
      <c r="OMF15" s="83"/>
      <c r="OMG15" s="83"/>
      <c r="OMH15" s="83"/>
      <c r="OMI15" s="83"/>
      <c r="OMJ15" s="83"/>
      <c r="OMK15" s="83"/>
      <c r="OML15" s="83"/>
      <c r="OMM15" s="83"/>
      <c r="OMN15" s="83"/>
      <c r="OMO15" s="83"/>
      <c r="OMP15" s="83"/>
      <c r="OMQ15" s="83"/>
      <c r="OMR15" s="83"/>
      <c r="OMS15" s="83"/>
      <c r="OMT15" s="83"/>
      <c r="OMU15" s="83"/>
      <c r="OMV15" s="83"/>
      <c r="OMW15" s="83"/>
      <c r="OMX15" s="83"/>
      <c r="OMY15" s="83"/>
      <c r="OMZ15" s="83"/>
      <c r="ONA15" s="83"/>
      <c r="ONB15" s="83"/>
      <c r="ONC15" s="83"/>
      <c r="OND15" s="83"/>
      <c r="ONE15" s="83"/>
      <c r="ONF15" s="83"/>
      <c r="ONG15" s="83"/>
      <c r="ONH15" s="83"/>
      <c r="ONI15" s="83"/>
      <c r="ONJ15" s="83"/>
      <c r="ONK15" s="83"/>
      <c r="ONL15" s="83"/>
      <c r="ONM15" s="83"/>
      <c r="ONN15" s="83"/>
      <c r="ONO15" s="83"/>
      <c r="ONP15" s="83"/>
      <c r="ONQ15" s="83"/>
      <c r="ONR15" s="83"/>
      <c r="ONS15" s="83"/>
      <c r="ONT15" s="83"/>
      <c r="ONU15" s="83"/>
      <c r="ONV15" s="83"/>
      <c r="ONW15" s="83"/>
      <c r="ONX15" s="83"/>
      <c r="ONY15" s="83"/>
      <c r="ONZ15" s="83"/>
      <c r="OOA15" s="83"/>
      <c r="OOB15" s="83"/>
      <c r="OOC15" s="83"/>
      <c r="OOD15" s="83"/>
      <c r="OOE15" s="83"/>
      <c r="OOF15" s="83"/>
      <c r="OOG15" s="83"/>
      <c r="OOH15" s="83"/>
      <c r="OOI15" s="83"/>
      <c r="OOJ15" s="83"/>
      <c r="OOK15" s="83"/>
      <c r="OOL15" s="83"/>
      <c r="OOM15" s="83"/>
      <c r="OON15" s="83"/>
      <c r="OOO15" s="83"/>
      <c r="OOP15" s="83"/>
      <c r="OOQ15" s="83"/>
      <c r="OOR15" s="83"/>
      <c r="OOS15" s="83"/>
      <c r="OOT15" s="83"/>
      <c r="OOU15" s="83"/>
      <c r="OOV15" s="83"/>
      <c r="OOW15" s="83"/>
      <c r="OOX15" s="83"/>
      <c r="OOY15" s="83"/>
      <c r="OOZ15" s="83"/>
      <c r="OPA15" s="83"/>
      <c r="OPB15" s="83"/>
      <c r="OPC15" s="83"/>
      <c r="OPD15" s="83"/>
      <c r="OPE15" s="83"/>
      <c r="OPF15" s="83"/>
      <c r="OPG15" s="83"/>
      <c r="OPH15" s="83"/>
      <c r="OPI15" s="83"/>
      <c r="OPJ15" s="83"/>
      <c r="OPK15" s="83"/>
      <c r="OPL15" s="83"/>
      <c r="OPM15" s="83"/>
      <c r="OPN15" s="83"/>
      <c r="OPO15" s="83"/>
      <c r="OPP15" s="83"/>
      <c r="OPQ15" s="83"/>
      <c r="OPR15" s="83"/>
      <c r="OPS15" s="83"/>
      <c r="OPT15" s="83"/>
      <c r="OPU15" s="83"/>
      <c r="OPV15" s="83"/>
      <c r="OPW15" s="83"/>
      <c r="OPX15" s="83"/>
      <c r="OPY15" s="83"/>
      <c r="OPZ15" s="83"/>
      <c r="OQA15" s="83"/>
      <c r="OQB15" s="83"/>
      <c r="OQC15" s="83"/>
      <c r="OQD15" s="83"/>
      <c r="OQE15" s="83"/>
      <c r="OQF15" s="83"/>
      <c r="OQG15" s="83"/>
      <c r="OQH15" s="83"/>
      <c r="OQI15" s="83"/>
      <c r="OQJ15" s="83"/>
      <c r="OQK15" s="83"/>
      <c r="OQL15" s="83"/>
      <c r="OQM15" s="83"/>
      <c r="OQN15" s="83"/>
      <c r="OQO15" s="83"/>
      <c r="OQP15" s="83"/>
      <c r="OQQ15" s="83"/>
      <c r="OQR15" s="83"/>
      <c r="OQS15" s="83"/>
      <c r="OQT15" s="83"/>
      <c r="OQU15" s="83"/>
      <c r="OQV15" s="83"/>
      <c r="OQW15" s="83"/>
      <c r="OQX15" s="83"/>
      <c r="OQY15" s="83"/>
      <c r="OQZ15" s="83"/>
      <c r="ORA15" s="83"/>
      <c r="ORB15" s="83"/>
      <c r="ORC15" s="83"/>
      <c r="ORD15" s="83"/>
      <c r="ORE15" s="83"/>
      <c r="ORF15" s="83"/>
      <c r="ORG15" s="83"/>
      <c r="ORH15" s="83"/>
      <c r="ORI15" s="83"/>
      <c r="ORJ15" s="83"/>
      <c r="ORK15" s="83"/>
      <c r="ORL15" s="83"/>
      <c r="ORM15" s="83"/>
      <c r="ORN15" s="83"/>
      <c r="ORO15" s="83"/>
      <c r="ORP15" s="83"/>
      <c r="ORQ15" s="83"/>
      <c r="ORR15" s="83"/>
      <c r="ORS15" s="83"/>
      <c r="ORT15" s="83"/>
      <c r="ORU15" s="83"/>
      <c r="ORV15" s="83"/>
      <c r="ORW15" s="83"/>
      <c r="ORX15" s="83"/>
      <c r="ORY15" s="83"/>
      <c r="ORZ15" s="83"/>
      <c r="OSA15" s="83"/>
      <c r="OSB15" s="83"/>
      <c r="OSC15" s="83"/>
      <c r="OSD15" s="83"/>
      <c r="OSE15" s="83"/>
      <c r="OSF15" s="83"/>
      <c r="OSG15" s="83"/>
      <c r="OSH15" s="83"/>
      <c r="OSI15" s="83"/>
      <c r="OSJ15" s="83"/>
      <c r="OSK15" s="83"/>
      <c r="OSL15" s="83"/>
      <c r="OSM15" s="83"/>
      <c r="OSN15" s="83"/>
      <c r="OSO15" s="83"/>
      <c r="OSP15" s="83"/>
      <c r="OSQ15" s="83"/>
      <c r="OSR15" s="83"/>
      <c r="OSS15" s="83"/>
      <c r="OST15" s="83"/>
      <c r="OSU15" s="83"/>
      <c r="OSV15" s="83"/>
      <c r="OSW15" s="83"/>
      <c r="OSX15" s="83"/>
      <c r="OSY15" s="83"/>
      <c r="OSZ15" s="83"/>
      <c r="OTA15" s="83"/>
      <c r="OTB15" s="83"/>
      <c r="OTC15" s="83"/>
      <c r="OTD15" s="83"/>
      <c r="OTE15" s="83"/>
      <c r="OTF15" s="83"/>
      <c r="OTG15" s="83"/>
      <c r="OTH15" s="83"/>
      <c r="OTI15" s="83"/>
      <c r="OTJ15" s="83"/>
      <c r="OTK15" s="83"/>
      <c r="OTL15" s="83"/>
      <c r="OTM15" s="83"/>
      <c r="OTN15" s="83"/>
      <c r="OTO15" s="83"/>
      <c r="OTP15" s="83"/>
      <c r="OTQ15" s="83"/>
      <c r="OTR15" s="83"/>
      <c r="OTS15" s="83"/>
      <c r="OTT15" s="83"/>
      <c r="OTU15" s="83"/>
      <c r="OTV15" s="83"/>
      <c r="OTW15" s="83"/>
      <c r="OTX15" s="83"/>
      <c r="OTY15" s="83"/>
      <c r="OTZ15" s="83"/>
      <c r="OUA15" s="83"/>
      <c r="OUB15" s="83"/>
      <c r="OUC15" s="83"/>
      <c r="OUD15" s="83"/>
      <c r="OUE15" s="83"/>
      <c r="OUF15" s="83"/>
      <c r="OUG15" s="83"/>
      <c r="OUH15" s="83"/>
      <c r="OUI15" s="83"/>
      <c r="OUJ15" s="83"/>
      <c r="OUK15" s="83"/>
      <c r="OUL15" s="83"/>
      <c r="OUM15" s="83"/>
      <c r="OUN15" s="83"/>
      <c r="OUO15" s="83"/>
      <c r="OUP15" s="83"/>
      <c r="OUQ15" s="83"/>
      <c r="OUR15" s="83"/>
      <c r="OUS15" s="83"/>
      <c r="OUT15" s="83"/>
      <c r="OUU15" s="83"/>
      <c r="OUV15" s="83"/>
      <c r="OUW15" s="83"/>
      <c r="OUX15" s="83"/>
      <c r="OUY15" s="83"/>
      <c r="OUZ15" s="83"/>
      <c r="OVA15" s="83"/>
      <c r="OVB15" s="83"/>
      <c r="OVC15" s="83"/>
      <c r="OVD15" s="83"/>
      <c r="OVE15" s="83"/>
      <c r="OVF15" s="83"/>
      <c r="OVG15" s="83"/>
      <c r="OVH15" s="83"/>
      <c r="OVI15" s="83"/>
      <c r="OVJ15" s="83"/>
      <c r="OVK15" s="83"/>
      <c r="OVL15" s="83"/>
      <c r="OVM15" s="83"/>
      <c r="OVN15" s="83"/>
      <c r="OVO15" s="83"/>
      <c r="OVP15" s="83"/>
      <c r="OVQ15" s="83"/>
      <c r="OVR15" s="83"/>
      <c r="OVS15" s="83"/>
      <c r="OVT15" s="83"/>
      <c r="OVU15" s="83"/>
      <c r="OVV15" s="83"/>
      <c r="OVW15" s="83"/>
      <c r="OVX15" s="83"/>
      <c r="OVY15" s="83"/>
      <c r="OVZ15" s="83"/>
      <c r="OWA15" s="83"/>
      <c r="OWB15" s="83"/>
      <c r="OWC15" s="83"/>
      <c r="OWD15" s="83"/>
      <c r="OWE15" s="83"/>
      <c r="OWF15" s="83"/>
      <c r="OWG15" s="83"/>
      <c r="OWH15" s="83"/>
      <c r="OWI15" s="83"/>
      <c r="OWJ15" s="83"/>
      <c r="OWK15" s="83"/>
      <c r="OWL15" s="83"/>
      <c r="OWM15" s="83"/>
      <c r="OWN15" s="83"/>
      <c r="OWO15" s="83"/>
      <c r="OWP15" s="83"/>
      <c r="OWQ15" s="83"/>
      <c r="OWR15" s="83"/>
      <c r="OWS15" s="83"/>
      <c r="OWT15" s="83"/>
      <c r="OWU15" s="83"/>
      <c r="OWV15" s="83"/>
      <c r="OWW15" s="83"/>
      <c r="OWX15" s="83"/>
      <c r="OWY15" s="83"/>
      <c r="OWZ15" s="83"/>
      <c r="OXA15" s="83"/>
      <c r="OXB15" s="83"/>
      <c r="OXC15" s="83"/>
      <c r="OXD15" s="83"/>
      <c r="OXE15" s="83"/>
      <c r="OXF15" s="83"/>
      <c r="OXG15" s="83"/>
      <c r="OXH15" s="83"/>
      <c r="OXI15" s="83"/>
      <c r="OXJ15" s="83"/>
      <c r="OXK15" s="83"/>
      <c r="OXL15" s="83"/>
      <c r="OXM15" s="83"/>
      <c r="OXN15" s="83"/>
      <c r="OXO15" s="83"/>
      <c r="OXP15" s="83"/>
      <c r="OXQ15" s="83"/>
      <c r="OXR15" s="83"/>
      <c r="OXS15" s="83"/>
      <c r="OXT15" s="83"/>
      <c r="OXU15" s="83"/>
      <c r="OXV15" s="83"/>
      <c r="OXW15" s="83"/>
      <c r="OXX15" s="83"/>
      <c r="OXY15" s="83"/>
      <c r="OXZ15" s="83"/>
      <c r="OYA15" s="83"/>
      <c r="OYB15" s="83"/>
      <c r="OYC15" s="83"/>
      <c r="OYD15" s="83"/>
      <c r="OYE15" s="83"/>
      <c r="OYF15" s="83"/>
      <c r="OYG15" s="83"/>
      <c r="OYH15" s="83"/>
      <c r="OYI15" s="83"/>
      <c r="OYJ15" s="83"/>
      <c r="OYK15" s="83"/>
      <c r="OYL15" s="83"/>
      <c r="OYM15" s="83"/>
      <c r="OYN15" s="83"/>
      <c r="OYO15" s="83"/>
      <c r="OYP15" s="83"/>
      <c r="OYQ15" s="83"/>
      <c r="OYR15" s="83"/>
      <c r="OYS15" s="83"/>
      <c r="OYT15" s="83"/>
      <c r="OYU15" s="83"/>
      <c r="OYV15" s="83"/>
      <c r="OYW15" s="83"/>
      <c r="OYX15" s="83"/>
      <c r="OYY15" s="83"/>
      <c r="OYZ15" s="83"/>
      <c r="OZA15" s="83"/>
      <c r="OZB15" s="83"/>
      <c r="OZC15" s="83"/>
      <c r="OZD15" s="83"/>
      <c r="OZE15" s="83"/>
      <c r="OZF15" s="83"/>
      <c r="OZG15" s="83"/>
      <c r="OZH15" s="83"/>
      <c r="OZI15" s="83"/>
      <c r="OZJ15" s="83"/>
      <c r="OZK15" s="83"/>
      <c r="OZL15" s="83"/>
      <c r="OZM15" s="83"/>
      <c r="OZN15" s="83"/>
      <c r="OZO15" s="83"/>
      <c r="OZP15" s="83"/>
      <c r="OZQ15" s="83"/>
      <c r="OZR15" s="83"/>
      <c r="OZS15" s="83"/>
      <c r="OZT15" s="83"/>
      <c r="OZU15" s="83"/>
      <c r="OZV15" s="83"/>
      <c r="OZW15" s="83"/>
      <c r="OZX15" s="83"/>
      <c r="OZY15" s="83"/>
      <c r="OZZ15" s="83"/>
      <c r="PAA15" s="83"/>
      <c r="PAB15" s="83"/>
      <c r="PAC15" s="83"/>
      <c r="PAD15" s="83"/>
      <c r="PAE15" s="83"/>
      <c r="PAF15" s="83"/>
      <c r="PAG15" s="83"/>
      <c r="PAH15" s="83"/>
      <c r="PAI15" s="83"/>
      <c r="PAJ15" s="83"/>
      <c r="PAK15" s="83"/>
      <c r="PAL15" s="83"/>
      <c r="PAM15" s="83"/>
      <c r="PAN15" s="83"/>
      <c r="PAO15" s="83"/>
      <c r="PAP15" s="83"/>
      <c r="PAQ15" s="83"/>
      <c r="PAR15" s="83"/>
      <c r="PAS15" s="83"/>
      <c r="PAT15" s="83"/>
      <c r="PAU15" s="83"/>
      <c r="PAV15" s="83"/>
      <c r="PAW15" s="83"/>
      <c r="PAX15" s="83"/>
      <c r="PAY15" s="83"/>
      <c r="PAZ15" s="83"/>
      <c r="PBA15" s="83"/>
      <c r="PBB15" s="83"/>
      <c r="PBC15" s="83"/>
      <c r="PBD15" s="83"/>
      <c r="PBE15" s="83"/>
      <c r="PBF15" s="83"/>
      <c r="PBG15" s="83"/>
      <c r="PBH15" s="83"/>
      <c r="PBI15" s="83"/>
      <c r="PBJ15" s="83"/>
      <c r="PBK15" s="83"/>
      <c r="PBL15" s="83"/>
      <c r="PBM15" s="83"/>
      <c r="PBN15" s="83"/>
      <c r="PBO15" s="83"/>
      <c r="PBP15" s="83"/>
      <c r="PBQ15" s="83"/>
      <c r="PBR15" s="83"/>
      <c r="PBS15" s="83"/>
      <c r="PBT15" s="83"/>
      <c r="PBU15" s="83"/>
      <c r="PBV15" s="83"/>
      <c r="PBW15" s="83"/>
      <c r="PBX15" s="83"/>
      <c r="PBY15" s="83"/>
      <c r="PBZ15" s="83"/>
      <c r="PCA15" s="83"/>
      <c r="PCB15" s="83"/>
      <c r="PCC15" s="83"/>
      <c r="PCD15" s="83"/>
      <c r="PCE15" s="83"/>
      <c r="PCF15" s="83"/>
      <c r="PCG15" s="83"/>
      <c r="PCH15" s="83"/>
      <c r="PCI15" s="83"/>
      <c r="PCJ15" s="83"/>
      <c r="PCK15" s="83"/>
      <c r="PCL15" s="83"/>
      <c r="PCM15" s="83"/>
      <c r="PCN15" s="83"/>
      <c r="PCO15" s="83"/>
      <c r="PCP15" s="83"/>
      <c r="PCQ15" s="83"/>
      <c r="PCR15" s="83"/>
      <c r="PCS15" s="83"/>
      <c r="PCT15" s="83"/>
      <c r="PCU15" s="83"/>
      <c r="PCV15" s="83"/>
      <c r="PCW15" s="83"/>
      <c r="PCX15" s="83"/>
      <c r="PCY15" s="83"/>
      <c r="PCZ15" s="83"/>
      <c r="PDA15" s="83"/>
      <c r="PDB15" s="83"/>
      <c r="PDC15" s="83"/>
      <c r="PDD15" s="83"/>
      <c r="PDE15" s="83"/>
      <c r="PDF15" s="83"/>
      <c r="PDG15" s="83"/>
      <c r="PDH15" s="83"/>
      <c r="PDI15" s="83"/>
      <c r="PDJ15" s="83"/>
      <c r="PDK15" s="83"/>
      <c r="PDL15" s="83"/>
      <c r="PDM15" s="83"/>
      <c r="PDN15" s="83"/>
      <c r="PDO15" s="83"/>
      <c r="PDP15" s="83"/>
      <c r="PDQ15" s="83"/>
      <c r="PDR15" s="83"/>
      <c r="PDS15" s="83"/>
      <c r="PDT15" s="83"/>
      <c r="PDU15" s="83"/>
      <c r="PDV15" s="83"/>
      <c r="PDW15" s="83"/>
      <c r="PDX15" s="83"/>
      <c r="PDY15" s="83"/>
      <c r="PDZ15" s="83"/>
      <c r="PEA15" s="83"/>
      <c r="PEB15" s="83"/>
      <c r="PEC15" s="83"/>
      <c r="PED15" s="83"/>
      <c r="PEE15" s="83"/>
      <c r="PEF15" s="83"/>
      <c r="PEG15" s="83"/>
      <c r="PEH15" s="83"/>
      <c r="PEI15" s="83"/>
      <c r="PEJ15" s="83"/>
      <c r="PEK15" s="83"/>
      <c r="PEL15" s="83"/>
      <c r="PEM15" s="83"/>
      <c r="PEN15" s="83"/>
      <c r="PEO15" s="83"/>
      <c r="PEP15" s="83"/>
      <c r="PEQ15" s="83"/>
      <c r="PER15" s="83"/>
      <c r="PES15" s="83"/>
      <c r="PET15" s="83"/>
      <c r="PEU15" s="83"/>
      <c r="PEV15" s="83"/>
      <c r="PEW15" s="83"/>
      <c r="PEX15" s="83"/>
      <c r="PEY15" s="83"/>
      <c r="PEZ15" s="83"/>
      <c r="PFA15" s="83"/>
      <c r="PFB15" s="83"/>
      <c r="PFC15" s="83"/>
      <c r="PFD15" s="83"/>
      <c r="PFE15" s="83"/>
      <c r="PFF15" s="83"/>
      <c r="PFG15" s="83"/>
      <c r="PFH15" s="83"/>
      <c r="PFI15" s="83"/>
      <c r="PFJ15" s="83"/>
      <c r="PFK15" s="83"/>
      <c r="PFL15" s="83"/>
      <c r="PFM15" s="83"/>
      <c r="PFN15" s="83"/>
      <c r="PFO15" s="83"/>
      <c r="PFP15" s="83"/>
      <c r="PFQ15" s="83"/>
      <c r="PFR15" s="83"/>
      <c r="PFS15" s="83"/>
      <c r="PFT15" s="83"/>
      <c r="PFU15" s="83"/>
      <c r="PFV15" s="83"/>
      <c r="PFW15" s="83"/>
      <c r="PFX15" s="83"/>
      <c r="PFY15" s="83"/>
      <c r="PFZ15" s="83"/>
      <c r="PGA15" s="83"/>
      <c r="PGB15" s="83"/>
      <c r="PGC15" s="83"/>
      <c r="PGD15" s="83"/>
      <c r="PGE15" s="83"/>
      <c r="PGF15" s="83"/>
      <c r="PGG15" s="83"/>
      <c r="PGH15" s="83"/>
      <c r="PGI15" s="83"/>
      <c r="PGJ15" s="83"/>
      <c r="PGK15" s="83"/>
      <c r="PGL15" s="83"/>
      <c r="PGM15" s="83"/>
      <c r="PGN15" s="83"/>
      <c r="PGO15" s="83"/>
      <c r="PGP15" s="83"/>
      <c r="PGQ15" s="83"/>
      <c r="PGR15" s="83"/>
      <c r="PGS15" s="83"/>
      <c r="PGT15" s="83"/>
      <c r="PGU15" s="83"/>
      <c r="PGV15" s="83"/>
      <c r="PGW15" s="83"/>
      <c r="PGX15" s="83"/>
      <c r="PGY15" s="83"/>
      <c r="PGZ15" s="83"/>
      <c r="PHA15" s="83"/>
      <c r="PHB15" s="83"/>
      <c r="PHC15" s="83"/>
      <c r="PHD15" s="83"/>
      <c r="PHE15" s="83"/>
      <c r="PHF15" s="83"/>
      <c r="PHG15" s="83"/>
      <c r="PHH15" s="83"/>
      <c r="PHI15" s="83"/>
      <c r="PHJ15" s="83"/>
      <c r="PHK15" s="83"/>
      <c r="PHL15" s="83"/>
      <c r="PHM15" s="83"/>
      <c r="PHN15" s="83"/>
      <c r="PHO15" s="83"/>
      <c r="PHP15" s="83"/>
      <c r="PHQ15" s="83"/>
      <c r="PHR15" s="83"/>
      <c r="PHS15" s="83"/>
      <c r="PHT15" s="83"/>
      <c r="PHU15" s="83"/>
      <c r="PHV15" s="83"/>
      <c r="PHW15" s="83"/>
      <c r="PHX15" s="83"/>
      <c r="PHY15" s="83"/>
      <c r="PHZ15" s="83"/>
      <c r="PIA15" s="83"/>
      <c r="PIB15" s="83"/>
      <c r="PIC15" s="83"/>
      <c r="PID15" s="83"/>
      <c r="PIE15" s="83"/>
      <c r="PIF15" s="83"/>
      <c r="PIG15" s="83"/>
      <c r="PIH15" s="83"/>
      <c r="PII15" s="83"/>
      <c r="PIJ15" s="83"/>
      <c r="PIK15" s="83"/>
      <c r="PIL15" s="83"/>
      <c r="PIM15" s="83"/>
      <c r="PIN15" s="83"/>
      <c r="PIO15" s="83"/>
      <c r="PIP15" s="83"/>
      <c r="PIQ15" s="83"/>
      <c r="PIR15" s="83"/>
      <c r="PIS15" s="83"/>
      <c r="PIT15" s="83"/>
      <c r="PIU15" s="83"/>
      <c r="PIV15" s="83"/>
      <c r="PIW15" s="83"/>
      <c r="PIX15" s="83"/>
      <c r="PIY15" s="83"/>
      <c r="PIZ15" s="83"/>
      <c r="PJA15" s="83"/>
      <c r="PJB15" s="83"/>
      <c r="PJC15" s="83"/>
      <c r="PJD15" s="83"/>
      <c r="PJE15" s="83"/>
      <c r="PJF15" s="83"/>
      <c r="PJG15" s="83"/>
      <c r="PJH15" s="83"/>
      <c r="PJI15" s="83"/>
      <c r="PJJ15" s="83"/>
      <c r="PJK15" s="83"/>
      <c r="PJL15" s="83"/>
      <c r="PJM15" s="83"/>
      <c r="PJN15" s="83"/>
      <c r="PJO15" s="83"/>
      <c r="PJP15" s="83"/>
      <c r="PJQ15" s="83"/>
      <c r="PJR15" s="83"/>
      <c r="PJS15" s="83"/>
      <c r="PJT15" s="83"/>
      <c r="PJU15" s="83"/>
      <c r="PJV15" s="83"/>
      <c r="PJW15" s="83"/>
      <c r="PJX15" s="83"/>
      <c r="PJY15" s="83"/>
      <c r="PJZ15" s="83"/>
      <c r="PKA15" s="83"/>
      <c r="PKB15" s="83"/>
      <c r="PKC15" s="83"/>
      <c r="PKD15" s="83"/>
      <c r="PKE15" s="83"/>
      <c r="PKF15" s="83"/>
      <c r="PKG15" s="83"/>
      <c r="PKH15" s="83"/>
      <c r="PKI15" s="83"/>
      <c r="PKJ15" s="83"/>
      <c r="PKK15" s="83"/>
      <c r="PKL15" s="83"/>
      <c r="PKM15" s="83"/>
      <c r="PKN15" s="83"/>
      <c r="PKO15" s="83"/>
      <c r="PKP15" s="83"/>
      <c r="PKQ15" s="83"/>
      <c r="PKR15" s="83"/>
      <c r="PKS15" s="83"/>
      <c r="PKT15" s="83"/>
      <c r="PKU15" s="83"/>
      <c r="PKV15" s="83"/>
      <c r="PKW15" s="83"/>
      <c r="PKX15" s="83"/>
      <c r="PKY15" s="83"/>
      <c r="PKZ15" s="83"/>
      <c r="PLA15" s="83"/>
      <c r="PLB15" s="83"/>
      <c r="PLC15" s="83"/>
      <c r="PLD15" s="83"/>
      <c r="PLE15" s="83"/>
      <c r="PLF15" s="83"/>
      <c r="PLG15" s="83"/>
      <c r="PLH15" s="83"/>
      <c r="PLI15" s="83"/>
      <c r="PLJ15" s="83"/>
      <c r="PLK15" s="83"/>
      <c r="PLL15" s="83"/>
      <c r="PLM15" s="83"/>
      <c r="PLN15" s="83"/>
      <c r="PLO15" s="83"/>
      <c r="PLP15" s="83"/>
      <c r="PLQ15" s="83"/>
      <c r="PLR15" s="83"/>
      <c r="PLS15" s="83"/>
      <c r="PLT15" s="83"/>
      <c r="PLU15" s="83"/>
      <c r="PLV15" s="83"/>
      <c r="PLW15" s="83"/>
      <c r="PLX15" s="83"/>
      <c r="PLY15" s="83"/>
      <c r="PLZ15" s="83"/>
      <c r="PMA15" s="83"/>
      <c r="PMB15" s="83"/>
      <c r="PMC15" s="83"/>
      <c r="PMD15" s="83"/>
      <c r="PME15" s="83"/>
      <c r="PMF15" s="83"/>
      <c r="PMG15" s="83"/>
      <c r="PMH15" s="83"/>
      <c r="PMI15" s="83"/>
      <c r="PMJ15" s="83"/>
      <c r="PMK15" s="83"/>
      <c r="PML15" s="83"/>
      <c r="PMM15" s="83"/>
      <c r="PMN15" s="83"/>
      <c r="PMO15" s="83"/>
      <c r="PMP15" s="83"/>
      <c r="PMQ15" s="83"/>
      <c r="PMR15" s="83"/>
      <c r="PMS15" s="83"/>
      <c r="PMT15" s="83"/>
      <c r="PMU15" s="83"/>
      <c r="PMV15" s="83"/>
      <c r="PMW15" s="83"/>
      <c r="PMX15" s="83"/>
      <c r="PMY15" s="83"/>
      <c r="PMZ15" s="83"/>
      <c r="PNA15" s="83"/>
      <c r="PNB15" s="83"/>
      <c r="PNC15" s="83"/>
      <c r="PND15" s="83"/>
      <c r="PNE15" s="83"/>
      <c r="PNF15" s="83"/>
      <c r="PNG15" s="83"/>
      <c r="PNH15" s="83"/>
      <c r="PNI15" s="83"/>
      <c r="PNJ15" s="83"/>
      <c r="PNK15" s="83"/>
      <c r="PNL15" s="83"/>
      <c r="PNM15" s="83"/>
      <c r="PNN15" s="83"/>
      <c r="PNO15" s="83"/>
      <c r="PNP15" s="83"/>
      <c r="PNQ15" s="83"/>
      <c r="PNR15" s="83"/>
      <c r="PNS15" s="83"/>
      <c r="PNT15" s="83"/>
      <c r="PNU15" s="83"/>
      <c r="PNV15" s="83"/>
      <c r="PNW15" s="83"/>
      <c r="PNX15" s="83"/>
      <c r="PNY15" s="83"/>
      <c r="PNZ15" s="83"/>
      <c r="POA15" s="83"/>
      <c r="POB15" s="83"/>
      <c r="POC15" s="83"/>
      <c r="POD15" s="83"/>
      <c r="POE15" s="83"/>
      <c r="POF15" s="83"/>
      <c r="POG15" s="83"/>
      <c r="POH15" s="83"/>
      <c r="POI15" s="83"/>
      <c r="POJ15" s="83"/>
      <c r="POK15" s="83"/>
      <c r="POL15" s="83"/>
      <c r="POM15" s="83"/>
      <c r="PON15" s="83"/>
      <c r="POO15" s="83"/>
      <c r="POP15" s="83"/>
      <c r="POQ15" s="83"/>
      <c r="POR15" s="83"/>
      <c r="POS15" s="83"/>
      <c r="POT15" s="83"/>
      <c r="POU15" s="83"/>
      <c r="POV15" s="83"/>
      <c r="POW15" s="83"/>
      <c r="POX15" s="83"/>
      <c r="POY15" s="83"/>
      <c r="POZ15" s="83"/>
      <c r="PPA15" s="83"/>
      <c r="PPB15" s="83"/>
      <c r="PPC15" s="83"/>
      <c r="PPD15" s="83"/>
      <c r="PPE15" s="83"/>
      <c r="PPF15" s="83"/>
      <c r="PPG15" s="83"/>
      <c r="PPH15" s="83"/>
      <c r="PPI15" s="83"/>
      <c r="PPJ15" s="83"/>
      <c r="PPK15" s="83"/>
      <c r="PPL15" s="83"/>
      <c r="PPM15" s="83"/>
      <c r="PPN15" s="83"/>
      <c r="PPO15" s="83"/>
      <c r="PPP15" s="83"/>
      <c r="PPQ15" s="83"/>
      <c r="PPR15" s="83"/>
      <c r="PPS15" s="83"/>
      <c r="PPT15" s="83"/>
      <c r="PPU15" s="83"/>
      <c r="PPV15" s="83"/>
      <c r="PPW15" s="83"/>
      <c r="PPX15" s="83"/>
      <c r="PPY15" s="83"/>
      <c r="PPZ15" s="83"/>
      <c r="PQA15" s="83"/>
      <c r="PQB15" s="83"/>
      <c r="PQC15" s="83"/>
      <c r="PQD15" s="83"/>
      <c r="PQE15" s="83"/>
      <c r="PQF15" s="83"/>
      <c r="PQG15" s="83"/>
      <c r="PQH15" s="83"/>
      <c r="PQI15" s="83"/>
      <c r="PQJ15" s="83"/>
      <c r="PQK15" s="83"/>
      <c r="PQL15" s="83"/>
      <c r="PQM15" s="83"/>
      <c r="PQN15" s="83"/>
      <c r="PQO15" s="83"/>
      <c r="PQP15" s="83"/>
      <c r="PQQ15" s="83"/>
      <c r="PQR15" s="83"/>
      <c r="PQS15" s="83"/>
      <c r="PQT15" s="83"/>
      <c r="PQU15" s="83"/>
      <c r="PQV15" s="83"/>
      <c r="PQW15" s="83"/>
      <c r="PQX15" s="83"/>
      <c r="PQY15" s="83"/>
      <c r="PQZ15" s="83"/>
      <c r="PRA15" s="83"/>
      <c r="PRB15" s="83"/>
      <c r="PRC15" s="83"/>
      <c r="PRD15" s="83"/>
      <c r="PRE15" s="83"/>
      <c r="PRF15" s="83"/>
      <c r="PRG15" s="83"/>
      <c r="PRH15" s="83"/>
      <c r="PRI15" s="83"/>
      <c r="PRJ15" s="83"/>
      <c r="PRK15" s="83"/>
      <c r="PRL15" s="83"/>
      <c r="PRM15" s="83"/>
      <c r="PRN15" s="83"/>
      <c r="PRO15" s="83"/>
      <c r="PRP15" s="83"/>
      <c r="PRQ15" s="83"/>
      <c r="PRR15" s="83"/>
      <c r="PRS15" s="83"/>
      <c r="PRT15" s="83"/>
      <c r="PRU15" s="83"/>
      <c r="PRV15" s="83"/>
      <c r="PRW15" s="83"/>
      <c r="PRX15" s="83"/>
      <c r="PRY15" s="83"/>
      <c r="PRZ15" s="83"/>
      <c r="PSA15" s="83"/>
      <c r="PSB15" s="83"/>
      <c r="PSC15" s="83"/>
      <c r="PSD15" s="83"/>
      <c r="PSE15" s="83"/>
      <c r="PSF15" s="83"/>
      <c r="PSG15" s="83"/>
      <c r="PSH15" s="83"/>
      <c r="PSI15" s="83"/>
      <c r="PSJ15" s="83"/>
      <c r="PSK15" s="83"/>
      <c r="PSL15" s="83"/>
      <c r="PSM15" s="83"/>
      <c r="PSN15" s="83"/>
      <c r="PSO15" s="83"/>
      <c r="PSP15" s="83"/>
      <c r="PSQ15" s="83"/>
      <c r="PSR15" s="83"/>
      <c r="PSS15" s="83"/>
      <c r="PST15" s="83"/>
      <c r="PSU15" s="83"/>
      <c r="PSV15" s="83"/>
      <c r="PSW15" s="83"/>
      <c r="PSX15" s="83"/>
      <c r="PSY15" s="83"/>
      <c r="PSZ15" s="83"/>
      <c r="PTA15" s="83"/>
      <c r="PTB15" s="83"/>
      <c r="PTC15" s="83"/>
      <c r="PTD15" s="83"/>
      <c r="PTE15" s="83"/>
      <c r="PTF15" s="83"/>
      <c r="PTG15" s="83"/>
      <c r="PTH15" s="83"/>
      <c r="PTI15" s="83"/>
      <c r="PTJ15" s="83"/>
      <c r="PTK15" s="83"/>
      <c r="PTL15" s="83"/>
      <c r="PTM15" s="83"/>
      <c r="PTN15" s="83"/>
      <c r="PTO15" s="83"/>
      <c r="PTP15" s="83"/>
      <c r="PTQ15" s="83"/>
      <c r="PTR15" s="83"/>
      <c r="PTS15" s="83"/>
      <c r="PTT15" s="83"/>
      <c r="PTU15" s="83"/>
      <c r="PTV15" s="83"/>
      <c r="PTW15" s="83"/>
      <c r="PTX15" s="83"/>
      <c r="PTY15" s="83"/>
      <c r="PTZ15" s="83"/>
      <c r="PUA15" s="83"/>
      <c r="PUB15" s="83"/>
      <c r="PUC15" s="83"/>
      <c r="PUD15" s="83"/>
      <c r="PUE15" s="83"/>
      <c r="PUF15" s="83"/>
      <c r="PUG15" s="83"/>
      <c r="PUH15" s="83"/>
      <c r="PUI15" s="83"/>
      <c r="PUJ15" s="83"/>
      <c r="PUK15" s="83"/>
      <c r="PUL15" s="83"/>
      <c r="PUM15" s="83"/>
      <c r="PUN15" s="83"/>
      <c r="PUO15" s="83"/>
      <c r="PUP15" s="83"/>
      <c r="PUQ15" s="83"/>
      <c r="PUR15" s="83"/>
      <c r="PUS15" s="83"/>
      <c r="PUT15" s="83"/>
      <c r="PUU15" s="83"/>
      <c r="PUV15" s="83"/>
      <c r="PUW15" s="83"/>
      <c r="PUX15" s="83"/>
      <c r="PUY15" s="83"/>
      <c r="PUZ15" s="83"/>
      <c r="PVA15" s="83"/>
      <c r="PVB15" s="83"/>
      <c r="PVC15" s="83"/>
      <c r="PVD15" s="83"/>
      <c r="PVE15" s="83"/>
      <c r="PVF15" s="83"/>
      <c r="PVG15" s="83"/>
      <c r="PVH15" s="83"/>
      <c r="PVI15" s="83"/>
      <c r="PVJ15" s="83"/>
      <c r="PVK15" s="83"/>
      <c r="PVL15" s="83"/>
      <c r="PVM15" s="83"/>
      <c r="PVN15" s="83"/>
      <c r="PVO15" s="83"/>
      <c r="PVP15" s="83"/>
      <c r="PVQ15" s="83"/>
      <c r="PVR15" s="83"/>
      <c r="PVS15" s="83"/>
      <c r="PVT15" s="83"/>
      <c r="PVU15" s="83"/>
      <c r="PVV15" s="83"/>
      <c r="PVW15" s="83"/>
      <c r="PVX15" s="83"/>
      <c r="PVY15" s="83"/>
      <c r="PVZ15" s="83"/>
      <c r="PWA15" s="83"/>
      <c r="PWB15" s="83"/>
      <c r="PWC15" s="83"/>
      <c r="PWD15" s="83"/>
      <c r="PWE15" s="83"/>
      <c r="PWF15" s="83"/>
      <c r="PWG15" s="83"/>
      <c r="PWH15" s="83"/>
      <c r="PWI15" s="83"/>
      <c r="PWJ15" s="83"/>
      <c r="PWK15" s="83"/>
      <c r="PWL15" s="83"/>
      <c r="PWM15" s="83"/>
      <c r="PWN15" s="83"/>
      <c r="PWO15" s="83"/>
      <c r="PWP15" s="83"/>
      <c r="PWQ15" s="83"/>
      <c r="PWR15" s="83"/>
      <c r="PWS15" s="83"/>
      <c r="PWT15" s="83"/>
      <c r="PWU15" s="83"/>
      <c r="PWV15" s="83"/>
      <c r="PWW15" s="83"/>
      <c r="PWX15" s="83"/>
      <c r="PWY15" s="83"/>
      <c r="PWZ15" s="83"/>
      <c r="PXA15" s="83"/>
      <c r="PXB15" s="83"/>
      <c r="PXC15" s="83"/>
      <c r="PXD15" s="83"/>
      <c r="PXE15" s="83"/>
      <c r="PXF15" s="83"/>
      <c r="PXG15" s="83"/>
      <c r="PXH15" s="83"/>
      <c r="PXI15" s="83"/>
      <c r="PXJ15" s="83"/>
      <c r="PXK15" s="83"/>
      <c r="PXL15" s="83"/>
      <c r="PXM15" s="83"/>
      <c r="PXN15" s="83"/>
      <c r="PXO15" s="83"/>
      <c r="PXP15" s="83"/>
      <c r="PXQ15" s="83"/>
      <c r="PXR15" s="83"/>
      <c r="PXS15" s="83"/>
      <c r="PXT15" s="83"/>
      <c r="PXU15" s="83"/>
      <c r="PXV15" s="83"/>
      <c r="PXW15" s="83"/>
      <c r="PXX15" s="83"/>
      <c r="PXY15" s="83"/>
      <c r="PXZ15" s="83"/>
      <c r="PYA15" s="83"/>
      <c r="PYB15" s="83"/>
      <c r="PYC15" s="83"/>
      <c r="PYD15" s="83"/>
      <c r="PYE15" s="83"/>
      <c r="PYF15" s="83"/>
      <c r="PYG15" s="83"/>
      <c r="PYH15" s="83"/>
      <c r="PYI15" s="83"/>
      <c r="PYJ15" s="83"/>
      <c r="PYK15" s="83"/>
      <c r="PYL15" s="83"/>
      <c r="PYM15" s="83"/>
      <c r="PYN15" s="83"/>
      <c r="PYO15" s="83"/>
      <c r="PYP15" s="83"/>
      <c r="PYQ15" s="83"/>
      <c r="PYR15" s="83"/>
      <c r="PYS15" s="83"/>
      <c r="PYT15" s="83"/>
      <c r="PYU15" s="83"/>
      <c r="PYV15" s="83"/>
      <c r="PYW15" s="83"/>
      <c r="PYX15" s="83"/>
      <c r="PYY15" s="83"/>
      <c r="PYZ15" s="83"/>
      <c r="PZA15" s="83"/>
      <c r="PZB15" s="83"/>
      <c r="PZC15" s="83"/>
      <c r="PZD15" s="83"/>
      <c r="PZE15" s="83"/>
      <c r="PZF15" s="83"/>
      <c r="PZG15" s="83"/>
      <c r="PZH15" s="83"/>
      <c r="PZI15" s="83"/>
      <c r="PZJ15" s="83"/>
      <c r="PZK15" s="83"/>
      <c r="PZL15" s="83"/>
      <c r="PZM15" s="83"/>
      <c r="PZN15" s="83"/>
      <c r="PZO15" s="83"/>
      <c r="PZP15" s="83"/>
      <c r="PZQ15" s="83"/>
      <c r="PZR15" s="83"/>
      <c r="PZS15" s="83"/>
      <c r="PZT15" s="83"/>
      <c r="PZU15" s="83"/>
      <c r="PZV15" s="83"/>
      <c r="PZW15" s="83"/>
      <c r="PZX15" s="83"/>
      <c r="PZY15" s="83"/>
      <c r="PZZ15" s="83"/>
      <c r="QAA15" s="83"/>
      <c r="QAB15" s="83"/>
      <c r="QAC15" s="83"/>
      <c r="QAD15" s="83"/>
      <c r="QAE15" s="83"/>
      <c r="QAF15" s="83"/>
      <c r="QAG15" s="83"/>
      <c r="QAH15" s="83"/>
      <c r="QAI15" s="83"/>
      <c r="QAJ15" s="83"/>
      <c r="QAK15" s="83"/>
      <c r="QAL15" s="83"/>
      <c r="QAM15" s="83"/>
      <c r="QAN15" s="83"/>
      <c r="QAO15" s="83"/>
      <c r="QAP15" s="83"/>
      <c r="QAQ15" s="83"/>
      <c r="QAR15" s="83"/>
      <c r="QAS15" s="83"/>
      <c r="QAT15" s="83"/>
      <c r="QAU15" s="83"/>
      <c r="QAV15" s="83"/>
      <c r="QAW15" s="83"/>
      <c r="QAX15" s="83"/>
      <c r="QAY15" s="83"/>
      <c r="QAZ15" s="83"/>
      <c r="QBA15" s="83"/>
      <c r="QBB15" s="83"/>
      <c r="QBC15" s="83"/>
      <c r="QBD15" s="83"/>
      <c r="QBE15" s="83"/>
      <c r="QBF15" s="83"/>
      <c r="QBG15" s="83"/>
      <c r="QBH15" s="83"/>
      <c r="QBI15" s="83"/>
      <c r="QBJ15" s="83"/>
      <c r="QBK15" s="83"/>
      <c r="QBL15" s="83"/>
      <c r="QBM15" s="83"/>
      <c r="QBN15" s="83"/>
      <c r="QBO15" s="83"/>
      <c r="QBP15" s="83"/>
      <c r="QBQ15" s="83"/>
      <c r="QBR15" s="83"/>
      <c r="QBS15" s="83"/>
      <c r="QBT15" s="83"/>
      <c r="QBU15" s="83"/>
      <c r="QBV15" s="83"/>
      <c r="QBW15" s="83"/>
      <c r="QBX15" s="83"/>
      <c r="QBY15" s="83"/>
      <c r="QBZ15" s="83"/>
      <c r="QCA15" s="83"/>
      <c r="QCB15" s="83"/>
      <c r="QCC15" s="83"/>
      <c r="QCD15" s="83"/>
      <c r="QCE15" s="83"/>
      <c r="QCF15" s="83"/>
      <c r="QCG15" s="83"/>
      <c r="QCH15" s="83"/>
      <c r="QCI15" s="83"/>
      <c r="QCJ15" s="83"/>
      <c r="QCK15" s="83"/>
      <c r="QCL15" s="83"/>
      <c r="QCM15" s="83"/>
      <c r="QCN15" s="83"/>
      <c r="QCO15" s="83"/>
      <c r="QCP15" s="83"/>
      <c r="QCQ15" s="83"/>
      <c r="QCR15" s="83"/>
      <c r="QCS15" s="83"/>
      <c r="QCT15" s="83"/>
      <c r="QCU15" s="83"/>
      <c r="QCV15" s="83"/>
      <c r="QCW15" s="83"/>
      <c r="QCX15" s="83"/>
      <c r="QCY15" s="83"/>
      <c r="QCZ15" s="83"/>
      <c r="QDA15" s="83"/>
      <c r="QDB15" s="83"/>
      <c r="QDC15" s="83"/>
      <c r="QDD15" s="83"/>
      <c r="QDE15" s="83"/>
      <c r="QDF15" s="83"/>
      <c r="QDG15" s="83"/>
      <c r="QDH15" s="83"/>
      <c r="QDI15" s="83"/>
      <c r="QDJ15" s="83"/>
      <c r="QDK15" s="83"/>
      <c r="QDL15" s="83"/>
      <c r="QDM15" s="83"/>
      <c r="QDN15" s="83"/>
      <c r="QDO15" s="83"/>
      <c r="QDP15" s="83"/>
      <c r="QDQ15" s="83"/>
      <c r="QDR15" s="83"/>
      <c r="QDS15" s="83"/>
      <c r="QDT15" s="83"/>
      <c r="QDU15" s="83"/>
      <c r="QDV15" s="83"/>
      <c r="QDW15" s="83"/>
      <c r="QDX15" s="83"/>
      <c r="QDY15" s="83"/>
      <c r="QDZ15" s="83"/>
      <c r="QEA15" s="83"/>
      <c r="QEB15" s="83"/>
      <c r="QEC15" s="83"/>
      <c r="QED15" s="83"/>
      <c r="QEE15" s="83"/>
      <c r="QEF15" s="83"/>
      <c r="QEG15" s="83"/>
      <c r="QEH15" s="83"/>
      <c r="QEI15" s="83"/>
      <c r="QEJ15" s="83"/>
      <c r="QEK15" s="83"/>
      <c r="QEL15" s="83"/>
      <c r="QEM15" s="83"/>
      <c r="QEN15" s="83"/>
      <c r="QEO15" s="83"/>
      <c r="QEP15" s="83"/>
      <c r="QEQ15" s="83"/>
      <c r="QER15" s="83"/>
      <c r="QES15" s="83"/>
      <c r="QET15" s="83"/>
      <c r="QEU15" s="83"/>
      <c r="QEV15" s="83"/>
      <c r="QEW15" s="83"/>
      <c r="QEX15" s="83"/>
      <c r="QEY15" s="83"/>
      <c r="QEZ15" s="83"/>
      <c r="QFA15" s="83"/>
      <c r="QFB15" s="83"/>
      <c r="QFC15" s="83"/>
      <c r="QFD15" s="83"/>
      <c r="QFE15" s="83"/>
      <c r="QFF15" s="83"/>
      <c r="QFG15" s="83"/>
      <c r="QFH15" s="83"/>
      <c r="QFI15" s="83"/>
      <c r="QFJ15" s="83"/>
      <c r="QFK15" s="83"/>
      <c r="QFL15" s="83"/>
      <c r="QFM15" s="83"/>
      <c r="QFN15" s="83"/>
      <c r="QFO15" s="83"/>
      <c r="QFP15" s="83"/>
      <c r="QFQ15" s="83"/>
      <c r="QFR15" s="83"/>
      <c r="QFS15" s="83"/>
      <c r="QFT15" s="83"/>
      <c r="QFU15" s="83"/>
      <c r="QFV15" s="83"/>
      <c r="QFW15" s="83"/>
      <c r="QFX15" s="83"/>
      <c r="QFY15" s="83"/>
      <c r="QFZ15" s="83"/>
      <c r="QGA15" s="83"/>
      <c r="QGB15" s="83"/>
      <c r="QGC15" s="83"/>
      <c r="QGD15" s="83"/>
      <c r="QGE15" s="83"/>
      <c r="QGF15" s="83"/>
      <c r="QGG15" s="83"/>
      <c r="QGH15" s="83"/>
      <c r="QGI15" s="83"/>
      <c r="QGJ15" s="83"/>
      <c r="QGK15" s="83"/>
      <c r="QGL15" s="83"/>
      <c r="QGM15" s="83"/>
      <c r="QGN15" s="83"/>
      <c r="QGO15" s="83"/>
      <c r="QGP15" s="83"/>
      <c r="QGQ15" s="83"/>
      <c r="QGR15" s="83"/>
      <c r="QGS15" s="83"/>
      <c r="QGT15" s="83"/>
      <c r="QGU15" s="83"/>
      <c r="QGV15" s="83"/>
      <c r="QGW15" s="83"/>
      <c r="QGX15" s="83"/>
      <c r="QGY15" s="83"/>
      <c r="QGZ15" s="83"/>
      <c r="QHA15" s="83"/>
      <c r="QHB15" s="83"/>
      <c r="QHC15" s="83"/>
      <c r="QHD15" s="83"/>
      <c r="QHE15" s="83"/>
      <c r="QHF15" s="83"/>
      <c r="QHG15" s="83"/>
      <c r="QHH15" s="83"/>
      <c r="QHI15" s="83"/>
      <c r="QHJ15" s="83"/>
      <c r="QHK15" s="83"/>
      <c r="QHL15" s="83"/>
      <c r="QHM15" s="83"/>
      <c r="QHN15" s="83"/>
      <c r="QHO15" s="83"/>
      <c r="QHP15" s="83"/>
      <c r="QHQ15" s="83"/>
      <c r="QHR15" s="83"/>
      <c r="QHS15" s="83"/>
      <c r="QHT15" s="83"/>
      <c r="QHU15" s="83"/>
      <c r="QHV15" s="83"/>
      <c r="QHW15" s="83"/>
      <c r="QHX15" s="83"/>
      <c r="QHY15" s="83"/>
      <c r="QHZ15" s="83"/>
      <c r="QIA15" s="83"/>
      <c r="QIB15" s="83"/>
      <c r="QIC15" s="83"/>
      <c r="QID15" s="83"/>
      <c r="QIE15" s="83"/>
      <c r="QIF15" s="83"/>
      <c r="QIG15" s="83"/>
      <c r="QIH15" s="83"/>
      <c r="QII15" s="83"/>
      <c r="QIJ15" s="83"/>
      <c r="QIK15" s="83"/>
      <c r="QIL15" s="83"/>
      <c r="QIM15" s="83"/>
      <c r="QIN15" s="83"/>
      <c r="QIO15" s="83"/>
      <c r="QIP15" s="83"/>
      <c r="QIQ15" s="83"/>
      <c r="QIR15" s="83"/>
      <c r="QIS15" s="83"/>
      <c r="QIT15" s="83"/>
      <c r="QIU15" s="83"/>
      <c r="QIV15" s="83"/>
      <c r="QIW15" s="83"/>
      <c r="QIX15" s="83"/>
      <c r="QIY15" s="83"/>
      <c r="QIZ15" s="83"/>
      <c r="QJA15" s="83"/>
      <c r="QJB15" s="83"/>
      <c r="QJC15" s="83"/>
      <c r="QJD15" s="83"/>
      <c r="QJE15" s="83"/>
      <c r="QJF15" s="83"/>
      <c r="QJG15" s="83"/>
      <c r="QJH15" s="83"/>
      <c r="QJI15" s="83"/>
      <c r="QJJ15" s="83"/>
      <c r="QJK15" s="83"/>
      <c r="QJL15" s="83"/>
      <c r="QJM15" s="83"/>
      <c r="QJN15" s="83"/>
      <c r="QJO15" s="83"/>
      <c r="QJP15" s="83"/>
      <c r="QJQ15" s="83"/>
      <c r="QJR15" s="83"/>
      <c r="QJS15" s="83"/>
      <c r="QJT15" s="83"/>
      <c r="QJU15" s="83"/>
      <c r="QJV15" s="83"/>
      <c r="QJW15" s="83"/>
      <c r="QJX15" s="83"/>
      <c r="QJY15" s="83"/>
      <c r="QJZ15" s="83"/>
      <c r="QKA15" s="83"/>
      <c r="QKB15" s="83"/>
      <c r="QKC15" s="83"/>
      <c r="QKD15" s="83"/>
      <c r="QKE15" s="83"/>
      <c r="QKF15" s="83"/>
      <c r="QKG15" s="83"/>
      <c r="QKH15" s="83"/>
      <c r="QKI15" s="83"/>
      <c r="QKJ15" s="83"/>
      <c r="QKK15" s="83"/>
      <c r="QKL15" s="83"/>
      <c r="QKM15" s="83"/>
      <c r="QKN15" s="83"/>
      <c r="QKO15" s="83"/>
      <c r="QKP15" s="83"/>
      <c r="QKQ15" s="83"/>
      <c r="QKR15" s="83"/>
      <c r="QKS15" s="83"/>
      <c r="QKT15" s="83"/>
      <c r="QKU15" s="83"/>
      <c r="QKV15" s="83"/>
      <c r="QKW15" s="83"/>
      <c r="QKX15" s="83"/>
      <c r="QKY15" s="83"/>
      <c r="QKZ15" s="83"/>
      <c r="QLA15" s="83"/>
      <c r="QLB15" s="83"/>
      <c r="QLC15" s="83"/>
      <c r="QLD15" s="83"/>
      <c r="QLE15" s="83"/>
      <c r="QLF15" s="83"/>
      <c r="QLG15" s="83"/>
      <c r="QLH15" s="83"/>
      <c r="QLI15" s="83"/>
      <c r="QLJ15" s="83"/>
      <c r="QLK15" s="83"/>
      <c r="QLL15" s="83"/>
      <c r="QLM15" s="83"/>
      <c r="QLN15" s="83"/>
      <c r="QLO15" s="83"/>
      <c r="QLP15" s="83"/>
      <c r="QLQ15" s="83"/>
      <c r="QLR15" s="83"/>
      <c r="QLS15" s="83"/>
      <c r="QLT15" s="83"/>
      <c r="QLU15" s="83"/>
      <c r="QLV15" s="83"/>
      <c r="QLW15" s="83"/>
      <c r="QLX15" s="83"/>
      <c r="QLY15" s="83"/>
      <c r="QLZ15" s="83"/>
      <c r="QMA15" s="83"/>
      <c r="QMB15" s="83"/>
      <c r="QMC15" s="83"/>
      <c r="QMD15" s="83"/>
      <c r="QME15" s="83"/>
      <c r="QMF15" s="83"/>
      <c r="QMG15" s="83"/>
      <c r="QMH15" s="83"/>
      <c r="QMI15" s="83"/>
      <c r="QMJ15" s="83"/>
      <c r="QMK15" s="83"/>
      <c r="QML15" s="83"/>
      <c r="QMM15" s="83"/>
      <c r="QMN15" s="83"/>
      <c r="QMO15" s="83"/>
      <c r="QMP15" s="83"/>
      <c r="QMQ15" s="83"/>
      <c r="QMR15" s="83"/>
      <c r="QMS15" s="83"/>
      <c r="QMT15" s="83"/>
      <c r="QMU15" s="83"/>
      <c r="QMV15" s="83"/>
      <c r="QMW15" s="83"/>
      <c r="QMX15" s="83"/>
      <c r="QMY15" s="83"/>
      <c r="QMZ15" s="83"/>
      <c r="QNA15" s="83"/>
      <c r="QNB15" s="83"/>
      <c r="QNC15" s="83"/>
      <c r="QND15" s="83"/>
      <c r="QNE15" s="83"/>
      <c r="QNF15" s="83"/>
      <c r="QNG15" s="83"/>
      <c r="QNH15" s="83"/>
      <c r="QNI15" s="83"/>
      <c r="QNJ15" s="83"/>
      <c r="QNK15" s="83"/>
      <c r="QNL15" s="83"/>
      <c r="QNM15" s="83"/>
      <c r="QNN15" s="83"/>
      <c r="QNO15" s="83"/>
      <c r="QNP15" s="83"/>
      <c r="QNQ15" s="83"/>
      <c r="QNR15" s="83"/>
      <c r="QNS15" s="83"/>
      <c r="QNT15" s="83"/>
      <c r="QNU15" s="83"/>
      <c r="QNV15" s="83"/>
      <c r="QNW15" s="83"/>
      <c r="QNX15" s="83"/>
      <c r="QNY15" s="83"/>
      <c r="QNZ15" s="83"/>
      <c r="QOA15" s="83"/>
      <c r="QOB15" s="83"/>
      <c r="QOC15" s="83"/>
      <c r="QOD15" s="83"/>
      <c r="QOE15" s="83"/>
      <c r="QOF15" s="83"/>
      <c r="QOG15" s="83"/>
      <c r="QOH15" s="83"/>
      <c r="QOI15" s="83"/>
      <c r="QOJ15" s="83"/>
      <c r="QOK15" s="83"/>
      <c r="QOL15" s="83"/>
      <c r="QOM15" s="83"/>
      <c r="QON15" s="83"/>
      <c r="QOO15" s="83"/>
      <c r="QOP15" s="83"/>
      <c r="QOQ15" s="83"/>
      <c r="QOR15" s="83"/>
      <c r="QOS15" s="83"/>
      <c r="QOT15" s="83"/>
      <c r="QOU15" s="83"/>
      <c r="QOV15" s="83"/>
      <c r="QOW15" s="83"/>
      <c r="QOX15" s="83"/>
      <c r="QOY15" s="83"/>
      <c r="QOZ15" s="83"/>
      <c r="QPA15" s="83"/>
      <c r="QPB15" s="83"/>
      <c r="QPC15" s="83"/>
      <c r="QPD15" s="83"/>
      <c r="QPE15" s="83"/>
      <c r="QPF15" s="83"/>
      <c r="QPG15" s="83"/>
      <c r="QPH15" s="83"/>
      <c r="QPI15" s="83"/>
      <c r="QPJ15" s="83"/>
      <c r="QPK15" s="83"/>
      <c r="QPL15" s="83"/>
      <c r="QPM15" s="83"/>
      <c r="QPN15" s="83"/>
      <c r="QPO15" s="83"/>
      <c r="QPP15" s="83"/>
      <c r="QPQ15" s="83"/>
      <c r="QPR15" s="83"/>
      <c r="QPS15" s="83"/>
      <c r="QPT15" s="83"/>
      <c r="QPU15" s="83"/>
      <c r="QPV15" s="83"/>
      <c r="QPW15" s="83"/>
      <c r="QPX15" s="83"/>
      <c r="QPY15" s="83"/>
      <c r="QPZ15" s="83"/>
      <c r="QQA15" s="83"/>
      <c r="QQB15" s="83"/>
      <c r="QQC15" s="83"/>
      <c r="QQD15" s="83"/>
      <c r="QQE15" s="83"/>
      <c r="QQF15" s="83"/>
      <c r="QQG15" s="83"/>
      <c r="QQH15" s="83"/>
      <c r="QQI15" s="83"/>
      <c r="QQJ15" s="83"/>
      <c r="QQK15" s="83"/>
      <c r="QQL15" s="83"/>
      <c r="QQM15" s="83"/>
      <c r="QQN15" s="83"/>
      <c r="QQO15" s="83"/>
      <c r="QQP15" s="83"/>
      <c r="QQQ15" s="83"/>
      <c r="QQR15" s="83"/>
      <c r="QQS15" s="83"/>
      <c r="QQT15" s="83"/>
      <c r="QQU15" s="83"/>
      <c r="QQV15" s="83"/>
      <c r="QQW15" s="83"/>
      <c r="QQX15" s="83"/>
      <c r="QQY15" s="83"/>
      <c r="QQZ15" s="83"/>
      <c r="QRA15" s="83"/>
      <c r="QRB15" s="83"/>
      <c r="QRC15" s="83"/>
      <c r="QRD15" s="83"/>
      <c r="QRE15" s="83"/>
      <c r="QRF15" s="83"/>
      <c r="QRG15" s="83"/>
      <c r="QRH15" s="83"/>
      <c r="QRI15" s="83"/>
      <c r="QRJ15" s="83"/>
      <c r="QRK15" s="83"/>
      <c r="QRL15" s="83"/>
      <c r="QRM15" s="83"/>
      <c r="QRN15" s="83"/>
      <c r="QRO15" s="83"/>
      <c r="QRP15" s="83"/>
      <c r="QRQ15" s="83"/>
      <c r="QRR15" s="83"/>
      <c r="QRS15" s="83"/>
      <c r="QRT15" s="83"/>
      <c r="QRU15" s="83"/>
      <c r="QRV15" s="83"/>
      <c r="QRW15" s="83"/>
      <c r="QRX15" s="83"/>
      <c r="QRY15" s="83"/>
      <c r="QRZ15" s="83"/>
      <c r="QSA15" s="83"/>
      <c r="QSB15" s="83"/>
      <c r="QSC15" s="83"/>
      <c r="QSD15" s="83"/>
      <c r="QSE15" s="83"/>
      <c r="QSF15" s="83"/>
      <c r="QSG15" s="83"/>
      <c r="QSH15" s="83"/>
      <c r="QSI15" s="83"/>
      <c r="QSJ15" s="83"/>
      <c r="QSK15" s="83"/>
      <c r="QSL15" s="83"/>
      <c r="QSM15" s="83"/>
      <c r="QSN15" s="83"/>
      <c r="QSO15" s="83"/>
      <c r="QSP15" s="83"/>
      <c r="QSQ15" s="83"/>
      <c r="QSR15" s="83"/>
      <c r="QSS15" s="83"/>
      <c r="QST15" s="83"/>
      <c r="QSU15" s="83"/>
      <c r="QSV15" s="83"/>
      <c r="QSW15" s="83"/>
      <c r="QSX15" s="83"/>
      <c r="QSY15" s="83"/>
      <c r="QSZ15" s="83"/>
      <c r="QTA15" s="83"/>
      <c r="QTB15" s="83"/>
      <c r="QTC15" s="83"/>
      <c r="QTD15" s="83"/>
      <c r="QTE15" s="83"/>
      <c r="QTF15" s="83"/>
      <c r="QTG15" s="83"/>
      <c r="QTH15" s="83"/>
      <c r="QTI15" s="83"/>
      <c r="QTJ15" s="83"/>
      <c r="QTK15" s="83"/>
      <c r="QTL15" s="83"/>
      <c r="QTM15" s="83"/>
      <c r="QTN15" s="83"/>
      <c r="QTO15" s="83"/>
      <c r="QTP15" s="83"/>
      <c r="QTQ15" s="83"/>
      <c r="QTR15" s="83"/>
      <c r="QTS15" s="83"/>
      <c r="QTT15" s="83"/>
      <c r="QTU15" s="83"/>
      <c r="QTV15" s="83"/>
      <c r="QTW15" s="83"/>
      <c r="QTX15" s="83"/>
      <c r="QTY15" s="83"/>
      <c r="QTZ15" s="83"/>
      <c r="QUA15" s="83"/>
      <c r="QUB15" s="83"/>
      <c r="QUC15" s="83"/>
      <c r="QUD15" s="83"/>
      <c r="QUE15" s="83"/>
      <c r="QUF15" s="83"/>
      <c r="QUG15" s="83"/>
      <c r="QUH15" s="83"/>
      <c r="QUI15" s="83"/>
      <c r="QUJ15" s="83"/>
      <c r="QUK15" s="83"/>
      <c r="QUL15" s="83"/>
      <c r="QUM15" s="83"/>
      <c r="QUN15" s="83"/>
      <c r="QUO15" s="83"/>
      <c r="QUP15" s="83"/>
      <c r="QUQ15" s="83"/>
      <c r="QUR15" s="83"/>
      <c r="QUS15" s="83"/>
      <c r="QUT15" s="83"/>
      <c r="QUU15" s="83"/>
      <c r="QUV15" s="83"/>
      <c r="QUW15" s="83"/>
      <c r="QUX15" s="83"/>
      <c r="QUY15" s="83"/>
      <c r="QUZ15" s="83"/>
      <c r="QVA15" s="83"/>
      <c r="QVB15" s="83"/>
      <c r="QVC15" s="83"/>
      <c r="QVD15" s="83"/>
      <c r="QVE15" s="83"/>
      <c r="QVF15" s="83"/>
      <c r="QVG15" s="83"/>
      <c r="QVH15" s="83"/>
      <c r="QVI15" s="83"/>
      <c r="QVJ15" s="83"/>
      <c r="QVK15" s="83"/>
      <c r="QVL15" s="83"/>
      <c r="QVM15" s="83"/>
      <c r="QVN15" s="83"/>
      <c r="QVO15" s="83"/>
      <c r="QVP15" s="83"/>
      <c r="QVQ15" s="83"/>
      <c r="QVR15" s="83"/>
      <c r="QVS15" s="83"/>
      <c r="QVT15" s="83"/>
      <c r="QVU15" s="83"/>
      <c r="QVV15" s="83"/>
      <c r="QVW15" s="83"/>
      <c r="QVX15" s="83"/>
      <c r="QVY15" s="83"/>
      <c r="QVZ15" s="83"/>
      <c r="QWA15" s="83"/>
      <c r="QWB15" s="83"/>
      <c r="QWC15" s="83"/>
      <c r="QWD15" s="83"/>
      <c r="QWE15" s="83"/>
      <c r="QWF15" s="83"/>
      <c r="QWG15" s="83"/>
      <c r="QWH15" s="83"/>
      <c r="QWI15" s="83"/>
      <c r="QWJ15" s="83"/>
      <c r="QWK15" s="83"/>
      <c r="QWL15" s="83"/>
      <c r="QWM15" s="83"/>
      <c r="QWN15" s="83"/>
      <c r="QWO15" s="83"/>
      <c r="QWP15" s="83"/>
      <c r="QWQ15" s="83"/>
      <c r="QWR15" s="83"/>
      <c r="QWS15" s="83"/>
      <c r="QWT15" s="83"/>
      <c r="QWU15" s="83"/>
      <c r="QWV15" s="83"/>
      <c r="QWW15" s="83"/>
      <c r="QWX15" s="83"/>
      <c r="QWY15" s="83"/>
      <c r="QWZ15" s="83"/>
      <c r="QXA15" s="83"/>
      <c r="QXB15" s="83"/>
      <c r="QXC15" s="83"/>
      <c r="QXD15" s="83"/>
      <c r="QXE15" s="83"/>
      <c r="QXF15" s="83"/>
      <c r="QXG15" s="83"/>
      <c r="QXH15" s="83"/>
      <c r="QXI15" s="83"/>
      <c r="QXJ15" s="83"/>
      <c r="QXK15" s="83"/>
      <c r="QXL15" s="83"/>
      <c r="QXM15" s="83"/>
      <c r="QXN15" s="83"/>
      <c r="QXO15" s="83"/>
      <c r="QXP15" s="83"/>
      <c r="QXQ15" s="83"/>
      <c r="QXR15" s="83"/>
      <c r="QXS15" s="83"/>
      <c r="QXT15" s="83"/>
      <c r="QXU15" s="83"/>
      <c r="QXV15" s="83"/>
      <c r="QXW15" s="83"/>
      <c r="QXX15" s="83"/>
      <c r="QXY15" s="83"/>
      <c r="QXZ15" s="83"/>
      <c r="QYA15" s="83"/>
      <c r="QYB15" s="83"/>
      <c r="QYC15" s="83"/>
      <c r="QYD15" s="83"/>
      <c r="QYE15" s="83"/>
      <c r="QYF15" s="83"/>
      <c r="QYG15" s="83"/>
      <c r="QYH15" s="83"/>
      <c r="QYI15" s="83"/>
      <c r="QYJ15" s="83"/>
      <c r="QYK15" s="83"/>
      <c r="QYL15" s="83"/>
      <c r="QYM15" s="83"/>
      <c r="QYN15" s="83"/>
      <c r="QYO15" s="83"/>
      <c r="QYP15" s="83"/>
      <c r="QYQ15" s="83"/>
      <c r="QYR15" s="83"/>
      <c r="QYS15" s="83"/>
      <c r="QYT15" s="83"/>
      <c r="QYU15" s="83"/>
      <c r="QYV15" s="83"/>
      <c r="QYW15" s="83"/>
      <c r="QYX15" s="83"/>
      <c r="QYY15" s="83"/>
      <c r="QYZ15" s="83"/>
      <c r="QZA15" s="83"/>
      <c r="QZB15" s="83"/>
      <c r="QZC15" s="83"/>
      <c r="QZD15" s="83"/>
      <c r="QZE15" s="83"/>
      <c r="QZF15" s="83"/>
      <c r="QZG15" s="83"/>
      <c r="QZH15" s="83"/>
      <c r="QZI15" s="83"/>
      <c r="QZJ15" s="83"/>
      <c r="QZK15" s="83"/>
      <c r="QZL15" s="83"/>
      <c r="QZM15" s="83"/>
      <c r="QZN15" s="83"/>
      <c r="QZO15" s="83"/>
      <c r="QZP15" s="83"/>
      <c r="QZQ15" s="83"/>
      <c r="QZR15" s="83"/>
      <c r="QZS15" s="83"/>
      <c r="QZT15" s="83"/>
      <c r="QZU15" s="83"/>
      <c r="QZV15" s="83"/>
      <c r="QZW15" s="83"/>
      <c r="QZX15" s="83"/>
      <c r="QZY15" s="83"/>
      <c r="QZZ15" s="83"/>
      <c r="RAA15" s="83"/>
      <c r="RAB15" s="83"/>
      <c r="RAC15" s="83"/>
      <c r="RAD15" s="83"/>
      <c r="RAE15" s="83"/>
      <c r="RAF15" s="83"/>
      <c r="RAG15" s="83"/>
      <c r="RAH15" s="83"/>
      <c r="RAI15" s="83"/>
      <c r="RAJ15" s="83"/>
      <c r="RAK15" s="83"/>
      <c r="RAL15" s="83"/>
      <c r="RAM15" s="83"/>
      <c r="RAN15" s="83"/>
      <c r="RAO15" s="83"/>
      <c r="RAP15" s="83"/>
      <c r="RAQ15" s="83"/>
      <c r="RAR15" s="83"/>
      <c r="RAS15" s="83"/>
      <c r="RAT15" s="83"/>
      <c r="RAU15" s="83"/>
      <c r="RAV15" s="83"/>
      <c r="RAW15" s="83"/>
      <c r="RAX15" s="83"/>
      <c r="RAY15" s="83"/>
      <c r="RAZ15" s="83"/>
      <c r="RBA15" s="83"/>
      <c r="RBB15" s="83"/>
      <c r="RBC15" s="83"/>
      <c r="RBD15" s="83"/>
      <c r="RBE15" s="83"/>
      <c r="RBF15" s="83"/>
      <c r="RBG15" s="83"/>
      <c r="RBH15" s="83"/>
      <c r="RBI15" s="83"/>
      <c r="RBJ15" s="83"/>
      <c r="RBK15" s="83"/>
      <c r="RBL15" s="83"/>
      <c r="RBM15" s="83"/>
      <c r="RBN15" s="83"/>
      <c r="RBO15" s="83"/>
      <c r="RBP15" s="83"/>
      <c r="RBQ15" s="83"/>
      <c r="RBR15" s="83"/>
      <c r="RBS15" s="83"/>
      <c r="RBT15" s="83"/>
      <c r="RBU15" s="83"/>
      <c r="RBV15" s="83"/>
      <c r="RBW15" s="83"/>
      <c r="RBX15" s="83"/>
      <c r="RBY15" s="83"/>
      <c r="RBZ15" s="83"/>
      <c r="RCA15" s="83"/>
      <c r="RCB15" s="83"/>
      <c r="RCC15" s="83"/>
      <c r="RCD15" s="83"/>
      <c r="RCE15" s="83"/>
      <c r="RCF15" s="83"/>
      <c r="RCG15" s="83"/>
      <c r="RCH15" s="83"/>
      <c r="RCI15" s="83"/>
      <c r="RCJ15" s="83"/>
      <c r="RCK15" s="83"/>
      <c r="RCL15" s="83"/>
      <c r="RCM15" s="83"/>
      <c r="RCN15" s="83"/>
      <c r="RCO15" s="83"/>
      <c r="RCP15" s="83"/>
      <c r="RCQ15" s="83"/>
      <c r="RCR15" s="83"/>
      <c r="RCS15" s="83"/>
      <c r="RCT15" s="83"/>
      <c r="RCU15" s="83"/>
      <c r="RCV15" s="83"/>
      <c r="RCW15" s="83"/>
      <c r="RCX15" s="83"/>
      <c r="RCY15" s="83"/>
      <c r="RCZ15" s="83"/>
      <c r="RDA15" s="83"/>
      <c r="RDB15" s="83"/>
      <c r="RDC15" s="83"/>
      <c r="RDD15" s="83"/>
      <c r="RDE15" s="83"/>
      <c r="RDF15" s="83"/>
      <c r="RDG15" s="83"/>
      <c r="RDH15" s="83"/>
      <c r="RDI15" s="83"/>
      <c r="RDJ15" s="83"/>
      <c r="RDK15" s="83"/>
      <c r="RDL15" s="83"/>
      <c r="RDM15" s="83"/>
      <c r="RDN15" s="83"/>
      <c r="RDO15" s="83"/>
      <c r="RDP15" s="83"/>
      <c r="RDQ15" s="83"/>
      <c r="RDR15" s="83"/>
      <c r="RDS15" s="83"/>
      <c r="RDT15" s="83"/>
      <c r="RDU15" s="83"/>
      <c r="RDV15" s="83"/>
      <c r="RDW15" s="83"/>
      <c r="RDX15" s="83"/>
      <c r="RDY15" s="83"/>
      <c r="RDZ15" s="83"/>
      <c r="REA15" s="83"/>
      <c r="REB15" s="83"/>
      <c r="REC15" s="83"/>
      <c r="RED15" s="83"/>
      <c r="REE15" s="83"/>
      <c r="REF15" s="83"/>
      <c r="REG15" s="83"/>
      <c r="REH15" s="83"/>
      <c r="REI15" s="83"/>
      <c r="REJ15" s="83"/>
      <c r="REK15" s="83"/>
      <c r="REL15" s="83"/>
      <c r="REM15" s="83"/>
      <c r="REN15" s="83"/>
      <c r="REO15" s="83"/>
      <c r="REP15" s="83"/>
      <c r="REQ15" s="83"/>
      <c r="RER15" s="83"/>
      <c r="RES15" s="83"/>
      <c r="RET15" s="83"/>
      <c r="REU15" s="83"/>
      <c r="REV15" s="83"/>
      <c r="REW15" s="83"/>
      <c r="REX15" s="83"/>
      <c r="REY15" s="83"/>
      <c r="REZ15" s="83"/>
      <c r="RFA15" s="83"/>
      <c r="RFB15" s="83"/>
      <c r="RFC15" s="83"/>
      <c r="RFD15" s="83"/>
      <c r="RFE15" s="83"/>
      <c r="RFF15" s="83"/>
      <c r="RFG15" s="83"/>
      <c r="RFH15" s="83"/>
      <c r="RFI15" s="83"/>
      <c r="RFJ15" s="83"/>
      <c r="RFK15" s="83"/>
      <c r="RFL15" s="83"/>
      <c r="RFM15" s="83"/>
      <c r="RFN15" s="83"/>
      <c r="RFO15" s="83"/>
      <c r="RFP15" s="83"/>
      <c r="RFQ15" s="83"/>
      <c r="RFR15" s="83"/>
      <c r="RFS15" s="83"/>
      <c r="RFT15" s="83"/>
      <c r="RFU15" s="83"/>
      <c r="RFV15" s="83"/>
      <c r="RFW15" s="83"/>
      <c r="RFX15" s="83"/>
      <c r="RFY15" s="83"/>
      <c r="RFZ15" s="83"/>
      <c r="RGA15" s="83"/>
      <c r="RGB15" s="83"/>
      <c r="RGC15" s="83"/>
      <c r="RGD15" s="83"/>
      <c r="RGE15" s="83"/>
      <c r="RGF15" s="83"/>
      <c r="RGG15" s="83"/>
      <c r="RGH15" s="83"/>
      <c r="RGI15" s="83"/>
      <c r="RGJ15" s="83"/>
      <c r="RGK15" s="83"/>
      <c r="RGL15" s="83"/>
      <c r="RGM15" s="83"/>
      <c r="RGN15" s="83"/>
      <c r="RGO15" s="83"/>
      <c r="RGP15" s="83"/>
      <c r="RGQ15" s="83"/>
      <c r="RGR15" s="83"/>
      <c r="RGS15" s="83"/>
      <c r="RGT15" s="83"/>
      <c r="RGU15" s="83"/>
      <c r="RGV15" s="83"/>
      <c r="RGW15" s="83"/>
      <c r="RGX15" s="83"/>
      <c r="RGY15" s="83"/>
      <c r="RGZ15" s="83"/>
      <c r="RHA15" s="83"/>
      <c r="RHB15" s="83"/>
      <c r="RHC15" s="83"/>
      <c r="RHD15" s="83"/>
      <c r="RHE15" s="83"/>
      <c r="RHF15" s="83"/>
      <c r="RHG15" s="83"/>
      <c r="RHH15" s="83"/>
      <c r="RHI15" s="83"/>
      <c r="RHJ15" s="83"/>
      <c r="RHK15" s="83"/>
      <c r="RHL15" s="83"/>
      <c r="RHM15" s="83"/>
      <c r="RHN15" s="83"/>
      <c r="RHO15" s="83"/>
      <c r="RHP15" s="83"/>
      <c r="RHQ15" s="83"/>
      <c r="RHR15" s="83"/>
      <c r="RHS15" s="83"/>
      <c r="RHT15" s="83"/>
      <c r="RHU15" s="83"/>
      <c r="RHV15" s="83"/>
      <c r="RHW15" s="83"/>
      <c r="RHX15" s="83"/>
      <c r="RHY15" s="83"/>
      <c r="RHZ15" s="83"/>
      <c r="RIA15" s="83"/>
      <c r="RIB15" s="83"/>
      <c r="RIC15" s="83"/>
      <c r="RID15" s="83"/>
      <c r="RIE15" s="83"/>
      <c r="RIF15" s="83"/>
      <c r="RIG15" s="83"/>
      <c r="RIH15" s="83"/>
      <c r="RII15" s="83"/>
      <c r="RIJ15" s="83"/>
      <c r="RIK15" s="83"/>
      <c r="RIL15" s="83"/>
      <c r="RIM15" s="83"/>
      <c r="RIN15" s="83"/>
      <c r="RIO15" s="83"/>
      <c r="RIP15" s="83"/>
      <c r="RIQ15" s="83"/>
      <c r="RIR15" s="83"/>
      <c r="RIS15" s="83"/>
      <c r="RIT15" s="83"/>
      <c r="RIU15" s="83"/>
      <c r="RIV15" s="83"/>
      <c r="RIW15" s="83"/>
      <c r="RIX15" s="83"/>
      <c r="RIY15" s="83"/>
      <c r="RIZ15" s="83"/>
      <c r="RJA15" s="83"/>
      <c r="RJB15" s="83"/>
      <c r="RJC15" s="83"/>
      <c r="RJD15" s="83"/>
      <c r="RJE15" s="83"/>
      <c r="RJF15" s="83"/>
      <c r="RJG15" s="83"/>
      <c r="RJH15" s="83"/>
      <c r="RJI15" s="83"/>
      <c r="RJJ15" s="83"/>
      <c r="RJK15" s="83"/>
      <c r="RJL15" s="83"/>
      <c r="RJM15" s="83"/>
      <c r="RJN15" s="83"/>
      <c r="RJO15" s="83"/>
      <c r="RJP15" s="83"/>
      <c r="RJQ15" s="83"/>
      <c r="RJR15" s="83"/>
      <c r="RJS15" s="83"/>
      <c r="RJT15" s="83"/>
      <c r="RJU15" s="83"/>
      <c r="RJV15" s="83"/>
      <c r="RJW15" s="83"/>
      <c r="RJX15" s="83"/>
      <c r="RJY15" s="83"/>
      <c r="RJZ15" s="83"/>
      <c r="RKA15" s="83"/>
      <c r="RKB15" s="83"/>
      <c r="RKC15" s="83"/>
      <c r="RKD15" s="83"/>
      <c r="RKE15" s="83"/>
      <c r="RKF15" s="83"/>
      <c r="RKG15" s="83"/>
      <c r="RKH15" s="83"/>
      <c r="RKI15" s="83"/>
      <c r="RKJ15" s="83"/>
      <c r="RKK15" s="83"/>
      <c r="RKL15" s="83"/>
      <c r="RKM15" s="83"/>
      <c r="RKN15" s="83"/>
      <c r="RKO15" s="83"/>
      <c r="RKP15" s="83"/>
      <c r="RKQ15" s="83"/>
      <c r="RKR15" s="83"/>
      <c r="RKS15" s="83"/>
      <c r="RKT15" s="83"/>
      <c r="RKU15" s="83"/>
      <c r="RKV15" s="83"/>
      <c r="RKW15" s="83"/>
      <c r="RKX15" s="83"/>
      <c r="RKY15" s="83"/>
      <c r="RKZ15" s="83"/>
      <c r="RLA15" s="83"/>
      <c r="RLB15" s="83"/>
      <c r="RLC15" s="83"/>
      <c r="RLD15" s="83"/>
      <c r="RLE15" s="83"/>
      <c r="RLF15" s="83"/>
      <c r="RLG15" s="83"/>
      <c r="RLH15" s="83"/>
      <c r="RLI15" s="83"/>
      <c r="RLJ15" s="83"/>
      <c r="RLK15" s="83"/>
      <c r="RLL15" s="83"/>
      <c r="RLM15" s="83"/>
      <c r="RLN15" s="83"/>
      <c r="RLO15" s="83"/>
      <c r="RLP15" s="83"/>
      <c r="RLQ15" s="83"/>
      <c r="RLR15" s="83"/>
      <c r="RLS15" s="83"/>
      <c r="RLT15" s="83"/>
      <c r="RLU15" s="83"/>
      <c r="RLV15" s="83"/>
      <c r="RLW15" s="83"/>
      <c r="RLX15" s="83"/>
      <c r="RLY15" s="83"/>
      <c r="RLZ15" s="83"/>
      <c r="RMA15" s="83"/>
      <c r="RMB15" s="83"/>
      <c r="RMC15" s="83"/>
      <c r="RMD15" s="83"/>
      <c r="RME15" s="83"/>
      <c r="RMF15" s="83"/>
      <c r="RMG15" s="83"/>
      <c r="RMH15" s="83"/>
      <c r="RMI15" s="83"/>
      <c r="RMJ15" s="83"/>
      <c r="RMK15" s="83"/>
      <c r="RML15" s="83"/>
      <c r="RMM15" s="83"/>
      <c r="RMN15" s="83"/>
      <c r="RMO15" s="83"/>
      <c r="RMP15" s="83"/>
      <c r="RMQ15" s="83"/>
      <c r="RMR15" s="83"/>
      <c r="RMS15" s="83"/>
      <c r="RMT15" s="83"/>
      <c r="RMU15" s="83"/>
      <c r="RMV15" s="83"/>
      <c r="RMW15" s="83"/>
      <c r="RMX15" s="83"/>
      <c r="RMY15" s="83"/>
      <c r="RMZ15" s="83"/>
      <c r="RNA15" s="83"/>
      <c r="RNB15" s="83"/>
      <c r="RNC15" s="83"/>
      <c r="RND15" s="83"/>
      <c r="RNE15" s="83"/>
      <c r="RNF15" s="83"/>
      <c r="RNG15" s="83"/>
      <c r="RNH15" s="83"/>
      <c r="RNI15" s="83"/>
      <c r="RNJ15" s="83"/>
      <c r="RNK15" s="83"/>
      <c r="RNL15" s="83"/>
      <c r="RNM15" s="83"/>
      <c r="RNN15" s="83"/>
      <c r="RNO15" s="83"/>
      <c r="RNP15" s="83"/>
      <c r="RNQ15" s="83"/>
      <c r="RNR15" s="83"/>
      <c r="RNS15" s="83"/>
      <c r="RNT15" s="83"/>
      <c r="RNU15" s="83"/>
      <c r="RNV15" s="83"/>
      <c r="RNW15" s="83"/>
      <c r="RNX15" s="83"/>
      <c r="RNY15" s="83"/>
      <c r="RNZ15" s="83"/>
      <c r="ROA15" s="83"/>
      <c r="ROB15" s="83"/>
      <c r="ROC15" s="83"/>
      <c r="ROD15" s="83"/>
      <c r="ROE15" s="83"/>
      <c r="ROF15" s="83"/>
      <c r="ROG15" s="83"/>
      <c r="ROH15" s="83"/>
      <c r="ROI15" s="83"/>
      <c r="ROJ15" s="83"/>
      <c r="ROK15" s="83"/>
      <c r="ROL15" s="83"/>
      <c r="ROM15" s="83"/>
      <c r="RON15" s="83"/>
      <c r="ROO15" s="83"/>
      <c r="ROP15" s="83"/>
      <c r="ROQ15" s="83"/>
      <c r="ROR15" s="83"/>
      <c r="ROS15" s="83"/>
      <c r="ROT15" s="83"/>
      <c r="ROU15" s="83"/>
      <c r="ROV15" s="83"/>
      <c r="ROW15" s="83"/>
      <c r="ROX15" s="83"/>
      <c r="ROY15" s="83"/>
      <c r="ROZ15" s="83"/>
      <c r="RPA15" s="83"/>
      <c r="RPB15" s="83"/>
      <c r="RPC15" s="83"/>
      <c r="RPD15" s="83"/>
      <c r="RPE15" s="83"/>
      <c r="RPF15" s="83"/>
      <c r="RPG15" s="83"/>
      <c r="RPH15" s="83"/>
      <c r="RPI15" s="83"/>
      <c r="RPJ15" s="83"/>
      <c r="RPK15" s="83"/>
      <c r="RPL15" s="83"/>
      <c r="RPM15" s="83"/>
      <c r="RPN15" s="83"/>
      <c r="RPO15" s="83"/>
      <c r="RPP15" s="83"/>
      <c r="RPQ15" s="83"/>
      <c r="RPR15" s="83"/>
      <c r="RPS15" s="83"/>
      <c r="RPT15" s="83"/>
      <c r="RPU15" s="83"/>
      <c r="RPV15" s="83"/>
      <c r="RPW15" s="83"/>
      <c r="RPX15" s="83"/>
      <c r="RPY15" s="83"/>
      <c r="RPZ15" s="83"/>
      <c r="RQA15" s="83"/>
      <c r="RQB15" s="83"/>
      <c r="RQC15" s="83"/>
      <c r="RQD15" s="83"/>
      <c r="RQE15" s="83"/>
      <c r="RQF15" s="83"/>
      <c r="RQG15" s="83"/>
      <c r="RQH15" s="83"/>
      <c r="RQI15" s="83"/>
      <c r="RQJ15" s="83"/>
      <c r="RQK15" s="83"/>
      <c r="RQL15" s="83"/>
      <c r="RQM15" s="83"/>
      <c r="RQN15" s="83"/>
      <c r="RQO15" s="83"/>
      <c r="RQP15" s="83"/>
      <c r="RQQ15" s="83"/>
      <c r="RQR15" s="83"/>
      <c r="RQS15" s="83"/>
      <c r="RQT15" s="83"/>
      <c r="RQU15" s="83"/>
      <c r="RQV15" s="83"/>
      <c r="RQW15" s="83"/>
      <c r="RQX15" s="83"/>
      <c r="RQY15" s="83"/>
      <c r="RQZ15" s="83"/>
      <c r="RRA15" s="83"/>
      <c r="RRB15" s="83"/>
      <c r="RRC15" s="83"/>
      <c r="RRD15" s="83"/>
      <c r="RRE15" s="83"/>
      <c r="RRF15" s="83"/>
      <c r="RRG15" s="83"/>
      <c r="RRH15" s="83"/>
      <c r="RRI15" s="83"/>
      <c r="RRJ15" s="83"/>
      <c r="RRK15" s="83"/>
      <c r="RRL15" s="83"/>
      <c r="RRM15" s="83"/>
      <c r="RRN15" s="83"/>
      <c r="RRO15" s="83"/>
      <c r="RRP15" s="83"/>
      <c r="RRQ15" s="83"/>
      <c r="RRR15" s="83"/>
      <c r="RRS15" s="83"/>
      <c r="RRT15" s="83"/>
      <c r="RRU15" s="83"/>
      <c r="RRV15" s="83"/>
      <c r="RRW15" s="83"/>
      <c r="RRX15" s="83"/>
      <c r="RRY15" s="83"/>
      <c r="RRZ15" s="83"/>
      <c r="RSA15" s="83"/>
      <c r="RSB15" s="83"/>
      <c r="RSC15" s="83"/>
      <c r="RSD15" s="83"/>
      <c r="RSE15" s="83"/>
      <c r="RSF15" s="83"/>
      <c r="RSG15" s="83"/>
      <c r="RSH15" s="83"/>
      <c r="RSI15" s="83"/>
      <c r="RSJ15" s="83"/>
      <c r="RSK15" s="83"/>
      <c r="RSL15" s="83"/>
      <c r="RSM15" s="83"/>
      <c r="RSN15" s="83"/>
      <c r="RSO15" s="83"/>
      <c r="RSP15" s="83"/>
      <c r="RSQ15" s="83"/>
      <c r="RSR15" s="83"/>
      <c r="RSS15" s="83"/>
      <c r="RST15" s="83"/>
      <c r="RSU15" s="83"/>
      <c r="RSV15" s="83"/>
      <c r="RSW15" s="83"/>
      <c r="RSX15" s="83"/>
      <c r="RSY15" s="83"/>
      <c r="RSZ15" s="83"/>
      <c r="RTA15" s="83"/>
      <c r="RTB15" s="83"/>
      <c r="RTC15" s="83"/>
      <c r="RTD15" s="83"/>
      <c r="RTE15" s="83"/>
      <c r="RTF15" s="83"/>
      <c r="RTG15" s="83"/>
      <c r="RTH15" s="83"/>
      <c r="RTI15" s="83"/>
      <c r="RTJ15" s="83"/>
      <c r="RTK15" s="83"/>
      <c r="RTL15" s="83"/>
      <c r="RTM15" s="83"/>
      <c r="RTN15" s="83"/>
      <c r="RTO15" s="83"/>
      <c r="RTP15" s="83"/>
      <c r="RTQ15" s="83"/>
      <c r="RTR15" s="83"/>
      <c r="RTS15" s="83"/>
      <c r="RTT15" s="83"/>
      <c r="RTU15" s="83"/>
      <c r="RTV15" s="83"/>
      <c r="RTW15" s="83"/>
      <c r="RTX15" s="83"/>
      <c r="RTY15" s="83"/>
      <c r="RTZ15" s="83"/>
      <c r="RUA15" s="83"/>
      <c r="RUB15" s="83"/>
      <c r="RUC15" s="83"/>
      <c r="RUD15" s="83"/>
      <c r="RUE15" s="83"/>
      <c r="RUF15" s="83"/>
      <c r="RUG15" s="83"/>
      <c r="RUH15" s="83"/>
      <c r="RUI15" s="83"/>
      <c r="RUJ15" s="83"/>
      <c r="RUK15" s="83"/>
      <c r="RUL15" s="83"/>
      <c r="RUM15" s="83"/>
      <c r="RUN15" s="83"/>
      <c r="RUO15" s="83"/>
      <c r="RUP15" s="83"/>
      <c r="RUQ15" s="83"/>
      <c r="RUR15" s="83"/>
      <c r="RUS15" s="83"/>
      <c r="RUT15" s="83"/>
      <c r="RUU15" s="83"/>
      <c r="RUV15" s="83"/>
      <c r="RUW15" s="83"/>
      <c r="RUX15" s="83"/>
      <c r="RUY15" s="83"/>
      <c r="RUZ15" s="83"/>
      <c r="RVA15" s="83"/>
      <c r="RVB15" s="83"/>
      <c r="RVC15" s="83"/>
      <c r="RVD15" s="83"/>
      <c r="RVE15" s="83"/>
      <c r="RVF15" s="83"/>
      <c r="RVG15" s="83"/>
      <c r="RVH15" s="83"/>
      <c r="RVI15" s="83"/>
      <c r="RVJ15" s="83"/>
      <c r="RVK15" s="83"/>
      <c r="RVL15" s="83"/>
      <c r="RVM15" s="83"/>
      <c r="RVN15" s="83"/>
      <c r="RVO15" s="83"/>
      <c r="RVP15" s="83"/>
      <c r="RVQ15" s="83"/>
      <c r="RVR15" s="83"/>
      <c r="RVS15" s="83"/>
      <c r="RVT15" s="83"/>
      <c r="RVU15" s="83"/>
      <c r="RVV15" s="83"/>
      <c r="RVW15" s="83"/>
      <c r="RVX15" s="83"/>
      <c r="RVY15" s="83"/>
      <c r="RVZ15" s="83"/>
      <c r="RWA15" s="83"/>
      <c r="RWB15" s="83"/>
      <c r="RWC15" s="83"/>
      <c r="RWD15" s="83"/>
      <c r="RWE15" s="83"/>
      <c r="RWF15" s="83"/>
      <c r="RWG15" s="83"/>
      <c r="RWH15" s="83"/>
      <c r="RWI15" s="83"/>
      <c r="RWJ15" s="83"/>
      <c r="RWK15" s="83"/>
      <c r="RWL15" s="83"/>
      <c r="RWM15" s="83"/>
      <c r="RWN15" s="83"/>
      <c r="RWO15" s="83"/>
      <c r="RWP15" s="83"/>
      <c r="RWQ15" s="83"/>
      <c r="RWR15" s="83"/>
      <c r="RWS15" s="83"/>
      <c r="RWT15" s="83"/>
      <c r="RWU15" s="83"/>
      <c r="RWV15" s="83"/>
      <c r="RWW15" s="83"/>
      <c r="RWX15" s="83"/>
      <c r="RWY15" s="83"/>
      <c r="RWZ15" s="83"/>
      <c r="RXA15" s="83"/>
      <c r="RXB15" s="83"/>
      <c r="RXC15" s="83"/>
      <c r="RXD15" s="83"/>
      <c r="RXE15" s="83"/>
      <c r="RXF15" s="83"/>
      <c r="RXG15" s="83"/>
      <c r="RXH15" s="83"/>
      <c r="RXI15" s="83"/>
      <c r="RXJ15" s="83"/>
      <c r="RXK15" s="83"/>
      <c r="RXL15" s="83"/>
      <c r="RXM15" s="83"/>
      <c r="RXN15" s="83"/>
      <c r="RXO15" s="83"/>
      <c r="RXP15" s="83"/>
      <c r="RXQ15" s="83"/>
      <c r="RXR15" s="83"/>
      <c r="RXS15" s="83"/>
      <c r="RXT15" s="83"/>
      <c r="RXU15" s="83"/>
      <c r="RXV15" s="83"/>
      <c r="RXW15" s="83"/>
      <c r="RXX15" s="83"/>
      <c r="RXY15" s="83"/>
      <c r="RXZ15" s="83"/>
      <c r="RYA15" s="83"/>
      <c r="RYB15" s="83"/>
      <c r="RYC15" s="83"/>
      <c r="RYD15" s="83"/>
      <c r="RYE15" s="83"/>
      <c r="RYF15" s="83"/>
      <c r="RYG15" s="83"/>
      <c r="RYH15" s="83"/>
      <c r="RYI15" s="83"/>
      <c r="RYJ15" s="83"/>
      <c r="RYK15" s="83"/>
      <c r="RYL15" s="83"/>
      <c r="RYM15" s="83"/>
      <c r="RYN15" s="83"/>
      <c r="RYO15" s="83"/>
      <c r="RYP15" s="83"/>
      <c r="RYQ15" s="83"/>
      <c r="RYR15" s="83"/>
      <c r="RYS15" s="83"/>
      <c r="RYT15" s="83"/>
      <c r="RYU15" s="83"/>
      <c r="RYV15" s="83"/>
      <c r="RYW15" s="83"/>
      <c r="RYX15" s="83"/>
      <c r="RYY15" s="83"/>
      <c r="RYZ15" s="83"/>
      <c r="RZA15" s="83"/>
      <c r="RZB15" s="83"/>
      <c r="RZC15" s="83"/>
      <c r="RZD15" s="83"/>
      <c r="RZE15" s="83"/>
      <c r="RZF15" s="83"/>
      <c r="RZG15" s="83"/>
      <c r="RZH15" s="83"/>
      <c r="RZI15" s="83"/>
      <c r="RZJ15" s="83"/>
      <c r="RZK15" s="83"/>
      <c r="RZL15" s="83"/>
      <c r="RZM15" s="83"/>
      <c r="RZN15" s="83"/>
      <c r="RZO15" s="83"/>
      <c r="RZP15" s="83"/>
      <c r="RZQ15" s="83"/>
      <c r="RZR15" s="83"/>
      <c r="RZS15" s="83"/>
      <c r="RZT15" s="83"/>
      <c r="RZU15" s="83"/>
      <c r="RZV15" s="83"/>
      <c r="RZW15" s="83"/>
      <c r="RZX15" s="83"/>
      <c r="RZY15" s="83"/>
      <c r="RZZ15" s="83"/>
      <c r="SAA15" s="83"/>
      <c r="SAB15" s="83"/>
      <c r="SAC15" s="83"/>
      <c r="SAD15" s="83"/>
      <c r="SAE15" s="83"/>
      <c r="SAF15" s="83"/>
      <c r="SAG15" s="83"/>
      <c r="SAH15" s="83"/>
      <c r="SAI15" s="83"/>
      <c r="SAJ15" s="83"/>
      <c r="SAK15" s="83"/>
      <c r="SAL15" s="83"/>
      <c r="SAM15" s="83"/>
      <c r="SAN15" s="83"/>
      <c r="SAO15" s="83"/>
      <c r="SAP15" s="83"/>
      <c r="SAQ15" s="83"/>
      <c r="SAR15" s="83"/>
      <c r="SAS15" s="83"/>
      <c r="SAT15" s="83"/>
      <c r="SAU15" s="83"/>
      <c r="SAV15" s="83"/>
      <c r="SAW15" s="83"/>
      <c r="SAX15" s="83"/>
      <c r="SAY15" s="83"/>
      <c r="SAZ15" s="83"/>
      <c r="SBA15" s="83"/>
      <c r="SBB15" s="83"/>
      <c r="SBC15" s="83"/>
      <c r="SBD15" s="83"/>
      <c r="SBE15" s="83"/>
      <c r="SBF15" s="83"/>
      <c r="SBG15" s="83"/>
      <c r="SBH15" s="83"/>
      <c r="SBI15" s="83"/>
      <c r="SBJ15" s="83"/>
      <c r="SBK15" s="83"/>
      <c r="SBL15" s="83"/>
      <c r="SBM15" s="83"/>
      <c r="SBN15" s="83"/>
      <c r="SBO15" s="83"/>
      <c r="SBP15" s="83"/>
      <c r="SBQ15" s="83"/>
      <c r="SBR15" s="83"/>
      <c r="SBS15" s="83"/>
      <c r="SBT15" s="83"/>
      <c r="SBU15" s="83"/>
      <c r="SBV15" s="83"/>
      <c r="SBW15" s="83"/>
      <c r="SBX15" s="83"/>
      <c r="SBY15" s="83"/>
      <c r="SBZ15" s="83"/>
      <c r="SCA15" s="83"/>
      <c r="SCB15" s="83"/>
      <c r="SCC15" s="83"/>
      <c r="SCD15" s="83"/>
      <c r="SCE15" s="83"/>
      <c r="SCF15" s="83"/>
      <c r="SCG15" s="83"/>
      <c r="SCH15" s="83"/>
      <c r="SCI15" s="83"/>
      <c r="SCJ15" s="83"/>
      <c r="SCK15" s="83"/>
      <c r="SCL15" s="83"/>
      <c r="SCM15" s="83"/>
      <c r="SCN15" s="83"/>
      <c r="SCO15" s="83"/>
      <c r="SCP15" s="83"/>
      <c r="SCQ15" s="83"/>
      <c r="SCR15" s="83"/>
      <c r="SCS15" s="83"/>
      <c r="SCT15" s="83"/>
      <c r="SCU15" s="83"/>
      <c r="SCV15" s="83"/>
      <c r="SCW15" s="83"/>
      <c r="SCX15" s="83"/>
      <c r="SCY15" s="83"/>
      <c r="SCZ15" s="83"/>
      <c r="SDA15" s="83"/>
      <c r="SDB15" s="83"/>
      <c r="SDC15" s="83"/>
      <c r="SDD15" s="83"/>
      <c r="SDE15" s="83"/>
      <c r="SDF15" s="83"/>
      <c r="SDG15" s="83"/>
      <c r="SDH15" s="83"/>
      <c r="SDI15" s="83"/>
      <c r="SDJ15" s="83"/>
      <c r="SDK15" s="83"/>
      <c r="SDL15" s="83"/>
      <c r="SDM15" s="83"/>
      <c r="SDN15" s="83"/>
      <c r="SDO15" s="83"/>
      <c r="SDP15" s="83"/>
      <c r="SDQ15" s="83"/>
      <c r="SDR15" s="83"/>
      <c r="SDS15" s="83"/>
      <c r="SDT15" s="83"/>
      <c r="SDU15" s="83"/>
      <c r="SDV15" s="83"/>
      <c r="SDW15" s="83"/>
      <c r="SDX15" s="83"/>
      <c r="SDY15" s="83"/>
      <c r="SDZ15" s="83"/>
      <c r="SEA15" s="83"/>
      <c r="SEB15" s="83"/>
      <c r="SEC15" s="83"/>
      <c r="SED15" s="83"/>
      <c r="SEE15" s="83"/>
      <c r="SEF15" s="83"/>
      <c r="SEG15" s="83"/>
      <c r="SEH15" s="83"/>
      <c r="SEI15" s="83"/>
      <c r="SEJ15" s="83"/>
      <c r="SEK15" s="83"/>
      <c r="SEL15" s="83"/>
      <c r="SEM15" s="83"/>
      <c r="SEN15" s="83"/>
      <c r="SEO15" s="83"/>
      <c r="SEP15" s="83"/>
      <c r="SEQ15" s="83"/>
      <c r="SER15" s="83"/>
      <c r="SES15" s="83"/>
      <c r="SET15" s="83"/>
      <c r="SEU15" s="83"/>
      <c r="SEV15" s="83"/>
      <c r="SEW15" s="83"/>
      <c r="SEX15" s="83"/>
      <c r="SEY15" s="83"/>
      <c r="SEZ15" s="83"/>
      <c r="SFA15" s="83"/>
      <c r="SFB15" s="83"/>
      <c r="SFC15" s="83"/>
      <c r="SFD15" s="83"/>
      <c r="SFE15" s="83"/>
      <c r="SFF15" s="83"/>
      <c r="SFG15" s="83"/>
      <c r="SFH15" s="83"/>
      <c r="SFI15" s="83"/>
      <c r="SFJ15" s="83"/>
      <c r="SFK15" s="83"/>
      <c r="SFL15" s="83"/>
      <c r="SFM15" s="83"/>
      <c r="SFN15" s="83"/>
      <c r="SFO15" s="83"/>
      <c r="SFP15" s="83"/>
      <c r="SFQ15" s="83"/>
      <c r="SFR15" s="83"/>
      <c r="SFS15" s="83"/>
      <c r="SFT15" s="83"/>
      <c r="SFU15" s="83"/>
      <c r="SFV15" s="83"/>
      <c r="SFW15" s="83"/>
      <c r="SFX15" s="83"/>
      <c r="SFY15" s="83"/>
      <c r="SFZ15" s="83"/>
      <c r="SGA15" s="83"/>
      <c r="SGB15" s="83"/>
      <c r="SGC15" s="83"/>
      <c r="SGD15" s="83"/>
      <c r="SGE15" s="83"/>
      <c r="SGF15" s="83"/>
      <c r="SGG15" s="83"/>
      <c r="SGH15" s="83"/>
      <c r="SGI15" s="83"/>
      <c r="SGJ15" s="83"/>
      <c r="SGK15" s="83"/>
      <c r="SGL15" s="83"/>
      <c r="SGM15" s="83"/>
      <c r="SGN15" s="83"/>
      <c r="SGO15" s="83"/>
      <c r="SGP15" s="83"/>
      <c r="SGQ15" s="83"/>
      <c r="SGR15" s="83"/>
      <c r="SGS15" s="83"/>
      <c r="SGT15" s="83"/>
      <c r="SGU15" s="83"/>
      <c r="SGV15" s="83"/>
      <c r="SGW15" s="83"/>
      <c r="SGX15" s="83"/>
      <c r="SGY15" s="83"/>
      <c r="SGZ15" s="83"/>
      <c r="SHA15" s="83"/>
      <c r="SHB15" s="83"/>
      <c r="SHC15" s="83"/>
      <c r="SHD15" s="83"/>
      <c r="SHE15" s="83"/>
      <c r="SHF15" s="83"/>
      <c r="SHG15" s="83"/>
      <c r="SHH15" s="83"/>
      <c r="SHI15" s="83"/>
      <c r="SHJ15" s="83"/>
      <c r="SHK15" s="83"/>
      <c r="SHL15" s="83"/>
      <c r="SHM15" s="83"/>
      <c r="SHN15" s="83"/>
      <c r="SHO15" s="83"/>
      <c r="SHP15" s="83"/>
      <c r="SHQ15" s="83"/>
      <c r="SHR15" s="83"/>
      <c r="SHS15" s="83"/>
      <c r="SHT15" s="83"/>
      <c r="SHU15" s="83"/>
      <c r="SHV15" s="83"/>
      <c r="SHW15" s="83"/>
      <c r="SHX15" s="83"/>
      <c r="SHY15" s="83"/>
      <c r="SHZ15" s="83"/>
      <c r="SIA15" s="83"/>
      <c r="SIB15" s="83"/>
      <c r="SIC15" s="83"/>
      <c r="SID15" s="83"/>
      <c r="SIE15" s="83"/>
      <c r="SIF15" s="83"/>
      <c r="SIG15" s="83"/>
      <c r="SIH15" s="83"/>
      <c r="SII15" s="83"/>
      <c r="SIJ15" s="83"/>
      <c r="SIK15" s="83"/>
      <c r="SIL15" s="83"/>
      <c r="SIM15" s="83"/>
      <c r="SIN15" s="83"/>
      <c r="SIO15" s="83"/>
      <c r="SIP15" s="83"/>
      <c r="SIQ15" s="83"/>
      <c r="SIR15" s="83"/>
      <c r="SIS15" s="83"/>
      <c r="SIT15" s="83"/>
      <c r="SIU15" s="83"/>
      <c r="SIV15" s="83"/>
      <c r="SIW15" s="83"/>
      <c r="SIX15" s="83"/>
      <c r="SIY15" s="83"/>
      <c r="SIZ15" s="83"/>
      <c r="SJA15" s="83"/>
      <c r="SJB15" s="83"/>
      <c r="SJC15" s="83"/>
      <c r="SJD15" s="83"/>
      <c r="SJE15" s="83"/>
      <c r="SJF15" s="83"/>
      <c r="SJG15" s="83"/>
      <c r="SJH15" s="83"/>
      <c r="SJI15" s="83"/>
      <c r="SJJ15" s="83"/>
      <c r="SJK15" s="83"/>
      <c r="SJL15" s="83"/>
      <c r="SJM15" s="83"/>
      <c r="SJN15" s="83"/>
      <c r="SJO15" s="83"/>
      <c r="SJP15" s="83"/>
      <c r="SJQ15" s="83"/>
      <c r="SJR15" s="83"/>
      <c r="SJS15" s="83"/>
      <c r="SJT15" s="83"/>
      <c r="SJU15" s="83"/>
      <c r="SJV15" s="83"/>
      <c r="SJW15" s="83"/>
      <c r="SJX15" s="83"/>
      <c r="SJY15" s="83"/>
      <c r="SJZ15" s="83"/>
      <c r="SKA15" s="83"/>
      <c r="SKB15" s="83"/>
      <c r="SKC15" s="83"/>
      <c r="SKD15" s="83"/>
      <c r="SKE15" s="83"/>
      <c r="SKF15" s="83"/>
      <c r="SKG15" s="83"/>
      <c r="SKH15" s="83"/>
      <c r="SKI15" s="83"/>
      <c r="SKJ15" s="83"/>
      <c r="SKK15" s="83"/>
      <c r="SKL15" s="83"/>
      <c r="SKM15" s="83"/>
      <c r="SKN15" s="83"/>
      <c r="SKO15" s="83"/>
      <c r="SKP15" s="83"/>
      <c r="SKQ15" s="83"/>
      <c r="SKR15" s="83"/>
      <c r="SKS15" s="83"/>
      <c r="SKT15" s="83"/>
      <c r="SKU15" s="83"/>
      <c r="SKV15" s="83"/>
      <c r="SKW15" s="83"/>
      <c r="SKX15" s="83"/>
      <c r="SKY15" s="83"/>
      <c r="SKZ15" s="83"/>
      <c r="SLA15" s="83"/>
      <c r="SLB15" s="83"/>
      <c r="SLC15" s="83"/>
      <c r="SLD15" s="83"/>
      <c r="SLE15" s="83"/>
      <c r="SLF15" s="83"/>
      <c r="SLG15" s="83"/>
      <c r="SLH15" s="83"/>
      <c r="SLI15" s="83"/>
      <c r="SLJ15" s="83"/>
      <c r="SLK15" s="83"/>
      <c r="SLL15" s="83"/>
      <c r="SLM15" s="83"/>
      <c r="SLN15" s="83"/>
      <c r="SLO15" s="83"/>
      <c r="SLP15" s="83"/>
      <c r="SLQ15" s="83"/>
      <c r="SLR15" s="83"/>
      <c r="SLS15" s="83"/>
      <c r="SLT15" s="83"/>
      <c r="SLU15" s="83"/>
      <c r="SLV15" s="83"/>
      <c r="SLW15" s="83"/>
      <c r="SLX15" s="83"/>
      <c r="SLY15" s="83"/>
      <c r="SLZ15" s="83"/>
      <c r="SMA15" s="83"/>
      <c r="SMB15" s="83"/>
      <c r="SMC15" s="83"/>
      <c r="SMD15" s="83"/>
      <c r="SME15" s="83"/>
      <c r="SMF15" s="83"/>
      <c r="SMG15" s="83"/>
      <c r="SMH15" s="83"/>
      <c r="SMI15" s="83"/>
      <c r="SMJ15" s="83"/>
      <c r="SMK15" s="83"/>
      <c r="SML15" s="83"/>
      <c r="SMM15" s="83"/>
      <c r="SMN15" s="83"/>
      <c r="SMO15" s="83"/>
      <c r="SMP15" s="83"/>
      <c r="SMQ15" s="83"/>
      <c r="SMR15" s="83"/>
      <c r="SMS15" s="83"/>
      <c r="SMT15" s="83"/>
      <c r="SMU15" s="83"/>
      <c r="SMV15" s="83"/>
      <c r="SMW15" s="83"/>
      <c r="SMX15" s="83"/>
      <c r="SMY15" s="83"/>
      <c r="SMZ15" s="83"/>
      <c r="SNA15" s="83"/>
      <c r="SNB15" s="83"/>
      <c r="SNC15" s="83"/>
      <c r="SND15" s="83"/>
      <c r="SNE15" s="83"/>
      <c r="SNF15" s="83"/>
      <c r="SNG15" s="83"/>
      <c r="SNH15" s="83"/>
      <c r="SNI15" s="83"/>
      <c r="SNJ15" s="83"/>
      <c r="SNK15" s="83"/>
      <c r="SNL15" s="83"/>
      <c r="SNM15" s="83"/>
      <c r="SNN15" s="83"/>
      <c r="SNO15" s="83"/>
      <c r="SNP15" s="83"/>
      <c r="SNQ15" s="83"/>
      <c r="SNR15" s="83"/>
      <c r="SNS15" s="83"/>
      <c r="SNT15" s="83"/>
      <c r="SNU15" s="83"/>
      <c r="SNV15" s="83"/>
      <c r="SNW15" s="83"/>
      <c r="SNX15" s="83"/>
      <c r="SNY15" s="83"/>
      <c r="SNZ15" s="83"/>
      <c r="SOA15" s="83"/>
      <c r="SOB15" s="83"/>
      <c r="SOC15" s="83"/>
      <c r="SOD15" s="83"/>
      <c r="SOE15" s="83"/>
      <c r="SOF15" s="83"/>
      <c r="SOG15" s="83"/>
      <c r="SOH15" s="83"/>
      <c r="SOI15" s="83"/>
      <c r="SOJ15" s="83"/>
      <c r="SOK15" s="83"/>
      <c r="SOL15" s="83"/>
      <c r="SOM15" s="83"/>
      <c r="SON15" s="83"/>
      <c r="SOO15" s="83"/>
      <c r="SOP15" s="83"/>
      <c r="SOQ15" s="83"/>
      <c r="SOR15" s="83"/>
      <c r="SOS15" s="83"/>
      <c r="SOT15" s="83"/>
      <c r="SOU15" s="83"/>
      <c r="SOV15" s="83"/>
      <c r="SOW15" s="83"/>
      <c r="SOX15" s="83"/>
      <c r="SOY15" s="83"/>
      <c r="SOZ15" s="83"/>
      <c r="SPA15" s="83"/>
      <c r="SPB15" s="83"/>
      <c r="SPC15" s="83"/>
      <c r="SPD15" s="83"/>
      <c r="SPE15" s="83"/>
      <c r="SPF15" s="83"/>
      <c r="SPG15" s="83"/>
      <c r="SPH15" s="83"/>
      <c r="SPI15" s="83"/>
      <c r="SPJ15" s="83"/>
      <c r="SPK15" s="83"/>
      <c r="SPL15" s="83"/>
      <c r="SPM15" s="83"/>
      <c r="SPN15" s="83"/>
      <c r="SPO15" s="83"/>
      <c r="SPP15" s="83"/>
      <c r="SPQ15" s="83"/>
      <c r="SPR15" s="83"/>
      <c r="SPS15" s="83"/>
      <c r="SPT15" s="83"/>
      <c r="SPU15" s="83"/>
      <c r="SPV15" s="83"/>
      <c r="SPW15" s="83"/>
      <c r="SPX15" s="83"/>
      <c r="SPY15" s="83"/>
      <c r="SPZ15" s="83"/>
      <c r="SQA15" s="83"/>
      <c r="SQB15" s="83"/>
      <c r="SQC15" s="83"/>
      <c r="SQD15" s="83"/>
      <c r="SQE15" s="83"/>
      <c r="SQF15" s="83"/>
      <c r="SQG15" s="83"/>
      <c r="SQH15" s="83"/>
      <c r="SQI15" s="83"/>
      <c r="SQJ15" s="83"/>
      <c r="SQK15" s="83"/>
      <c r="SQL15" s="83"/>
      <c r="SQM15" s="83"/>
      <c r="SQN15" s="83"/>
      <c r="SQO15" s="83"/>
      <c r="SQP15" s="83"/>
      <c r="SQQ15" s="83"/>
      <c r="SQR15" s="83"/>
      <c r="SQS15" s="83"/>
      <c r="SQT15" s="83"/>
      <c r="SQU15" s="83"/>
      <c r="SQV15" s="83"/>
      <c r="SQW15" s="83"/>
      <c r="SQX15" s="83"/>
      <c r="SQY15" s="83"/>
      <c r="SQZ15" s="83"/>
      <c r="SRA15" s="83"/>
      <c r="SRB15" s="83"/>
      <c r="SRC15" s="83"/>
      <c r="SRD15" s="83"/>
      <c r="SRE15" s="83"/>
      <c r="SRF15" s="83"/>
      <c r="SRG15" s="83"/>
      <c r="SRH15" s="83"/>
      <c r="SRI15" s="83"/>
      <c r="SRJ15" s="83"/>
      <c r="SRK15" s="83"/>
      <c r="SRL15" s="83"/>
      <c r="SRM15" s="83"/>
      <c r="SRN15" s="83"/>
      <c r="SRO15" s="83"/>
      <c r="SRP15" s="83"/>
      <c r="SRQ15" s="83"/>
      <c r="SRR15" s="83"/>
      <c r="SRS15" s="83"/>
      <c r="SRT15" s="83"/>
      <c r="SRU15" s="83"/>
      <c r="SRV15" s="83"/>
      <c r="SRW15" s="83"/>
      <c r="SRX15" s="83"/>
      <c r="SRY15" s="83"/>
      <c r="SRZ15" s="83"/>
      <c r="SSA15" s="83"/>
      <c r="SSB15" s="83"/>
      <c r="SSC15" s="83"/>
      <c r="SSD15" s="83"/>
      <c r="SSE15" s="83"/>
      <c r="SSF15" s="83"/>
      <c r="SSG15" s="83"/>
      <c r="SSH15" s="83"/>
      <c r="SSI15" s="83"/>
      <c r="SSJ15" s="83"/>
      <c r="SSK15" s="83"/>
      <c r="SSL15" s="83"/>
      <c r="SSM15" s="83"/>
      <c r="SSN15" s="83"/>
      <c r="SSO15" s="83"/>
      <c r="SSP15" s="83"/>
      <c r="SSQ15" s="83"/>
      <c r="SSR15" s="83"/>
      <c r="SSS15" s="83"/>
      <c r="SST15" s="83"/>
      <c r="SSU15" s="83"/>
      <c r="SSV15" s="83"/>
      <c r="SSW15" s="83"/>
      <c r="SSX15" s="83"/>
      <c r="SSY15" s="83"/>
      <c r="SSZ15" s="83"/>
      <c r="STA15" s="83"/>
      <c r="STB15" s="83"/>
      <c r="STC15" s="83"/>
      <c r="STD15" s="83"/>
      <c r="STE15" s="83"/>
      <c r="STF15" s="83"/>
      <c r="STG15" s="83"/>
      <c r="STH15" s="83"/>
      <c r="STI15" s="83"/>
      <c r="STJ15" s="83"/>
      <c r="STK15" s="83"/>
      <c r="STL15" s="83"/>
      <c r="STM15" s="83"/>
      <c r="STN15" s="83"/>
      <c r="STO15" s="83"/>
      <c r="STP15" s="83"/>
      <c r="STQ15" s="83"/>
      <c r="STR15" s="83"/>
      <c r="STS15" s="83"/>
      <c r="STT15" s="83"/>
      <c r="STU15" s="83"/>
      <c r="STV15" s="83"/>
      <c r="STW15" s="83"/>
      <c r="STX15" s="83"/>
      <c r="STY15" s="83"/>
      <c r="STZ15" s="83"/>
      <c r="SUA15" s="83"/>
      <c r="SUB15" s="83"/>
      <c r="SUC15" s="83"/>
      <c r="SUD15" s="83"/>
      <c r="SUE15" s="83"/>
      <c r="SUF15" s="83"/>
      <c r="SUG15" s="83"/>
      <c r="SUH15" s="83"/>
      <c r="SUI15" s="83"/>
      <c r="SUJ15" s="83"/>
      <c r="SUK15" s="83"/>
      <c r="SUL15" s="83"/>
      <c r="SUM15" s="83"/>
      <c r="SUN15" s="83"/>
      <c r="SUO15" s="83"/>
      <c r="SUP15" s="83"/>
      <c r="SUQ15" s="83"/>
      <c r="SUR15" s="83"/>
      <c r="SUS15" s="83"/>
      <c r="SUT15" s="83"/>
      <c r="SUU15" s="83"/>
      <c r="SUV15" s="83"/>
      <c r="SUW15" s="83"/>
      <c r="SUX15" s="83"/>
      <c r="SUY15" s="83"/>
      <c r="SUZ15" s="83"/>
      <c r="SVA15" s="83"/>
      <c r="SVB15" s="83"/>
      <c r="SVC15" s="83"/>
      <c r="SVD15" s="83"/>
      <c r="SVE15" s="83"/>
      <c r="SVF15" s="83"/>
      <c r="SVG15" s="83"/>
      <c r="SVH15" s="83"/>
      <c r="SVI15" s="83"/>
      <c r="SVJ15" s="83"/>
      <c r="SVK15" s="83"/>
      <c r="SVL15" s="83"/>
      <c r="SVM15" s="83"/>
      <c r="SVN15" s="83"/>
      <c r="SVO15" s="83"/>
      <c r="SVP15" s="83"/>
      <c r="SVQ15" s="83"/>
      <c r="SVR15" s="83"/>
      <c r="SVS15" s="83"/>
      <c r="SVT15" s="83"/>
      <c r="SVU15" s="83"/>
      <c r="SVV15" s="83"/>
      <c r="SVW15" s="83"/>
      <c r="SVX15" s="83"/>
      <c r="SVY15" s="83"/>
      <c r="SVZ15" s="83"/>
      <c r="SWA15" s="83"/>
      <c r="SWB15" s="83"/>
      <c r="SWC15" s="83"/>
      <c r="SWD15" s="83"/>
      <c r="SWE15" s="83"/>
      <c r="SWF15" s="83"/>
      <c r="SWG15" s="83"/>
      <c r="SWH15" s="83"/>
      <c r="SWI15" s="83"/>
      <c r="SWJ15" s="83"/>
      <c r="SWK15" s="83"/>
      <c r="SWL15" s="83"/>
      <c r="SWM15" s="83"/>
      <c r="SWN15" s="83"/>
      <c r="SWO15" s="83"/>
      <c r="SWP15" s="83"/>
      <c r="SWQ15" s="83"/>
      <c r="SWR15" s="83"/>
      <c r="SWS15" s="83"/>
      <c r="SWT15" s="83"/>
      <c r="SWU15" s="83"/>
      <c r="SWV15" s="83"/>
      <c r="SWW15" s="83"/>
      <c r="SWX15" s="83"/>
      <c r="SWY15" s="83"/>
      <c r="SWZ15" s="83"/>
      <c r="SXA15" s="83"/>
      <c r="SXB15" s="83"/>
      <c r="SXC15" s="83"/>
      <c r="SXD15" s="83"/>
      <c r="SXE15" s="83"/>
      <c r="SXF15" s="83"/>
      <c r="SXG15" s="83"/>
      <c r="SXH15" s="83"/>
      <c r="SXI15" s="83"/>
      <c r="SXJ15" s="83"/>
      <c r="SXK15" s="83"/>
      <c r="SXL15" s="83"/>
      <c r="SXM15" s="83"/>
      <c r="SXN15" s="83"/>
      <c r="SXO15" s="83"/>
      <c r="SXP15" s="83"/>
      <c r="SXQ15" s="83"/>
      <c r="SXR15" s="83"/>
      <c r="SXS15" s="83"/>
      <c r="SXT15" s="83"/>
      <c r="SXU15" s="83"/>
      <c r="SXV15" s="83"/>
      <c r="SXW15" s="83"/>
      <c r="SXX15" s="83"/>
      <c r="SXY15" s="83"/>
      <c r="SXZ15" s="83"/>
      <c r="SYA15" s="83"/>
      <c r="SYB15" s="83"/>
      <c r="SYC15" s="83"/>
      <c r="SYD15" s="83"/>
      <c r="SYE15" s="83"/>
      <c r="SYF15" s="83"/>
      <c r="SYG15" s="83"/>
      <c r="SYH15" s="83"/>
      <c r="SYI15" s="83"/>
      <c r="SYJ15" s="83"/>
      <c r="SYK15" s="83"/>
      <c r="SYL15" s="83"/>
      <c r="SYM15" s="83"/>
      <c r="SYN15" s="83"/>
      <c r="SYO15" s="83"/>
      <c r="SYP15" s="83"/>
      <c r="SYQ15" s="83"/>
      <c r="SYR15" s="83"/>
      <c r="SYS15" s="83"/>
      <c r="SYT15" s="83"/>
      <c r="SYU15" s="83"/>
      <c r="SYV15" s="83"/>
      <c r="SYW15" s="83"/>
      <c r="SYX15" s="83"/>
      <c r="SYY15" s="83"/>
      <c r="SYZ15" s="83"/>
      <c r="SZA15" s="83"/>
      <c r="SZB15" s="83"/>
      <c r="SZC15" s="83"/>
      <c r="SZD15" s="83"/>
      <c r="SZE15" s="83"/>
      <c r="SZF15" s="83"/>
      <c r="SZG15" s="83"/>
      <c r="SZH15" s="83"/>
      <c r="SZI15" s="83"/>
      <c r="SZJ15" s="83"/>
      <c r="SZK15" s="83"/>
      <c r="SZL15" s="83"/>
      <c r="SZM15" s="83"/>
      <c r="SZN15" s="83"/>
      <c r="SZO15" s="83"/>
      <c r="SZP15" s="83"/>
      <c r="SZQ15" s="83"/>
      <c r="SZR15" s="83"/>
      <c r="SZS15" s="83"/>
      <c r="SZT15" s="83"/>
      <c r="SZU15" s="83"/>
      <c r="SZV15" s="83"/>
      <c r="SZW15" s="83"/>
      <c r="SZX15" s="83"/>
      <c r="SZY15" s="83"/>
      <c r="SZZ15" s="83"/>
      <c r="TAA15" s="83"/>
      <c r="TAB15" s="83"/>
      <c r="TAC15" s="83"/>
      <c r="TAD15" s="83"/>
      <c r="TAE15" s="83"/>
      <c r="TAF15" s="83"/>
      <c r="TAG15" s="83"/>
      <c r="TAH15" s="83"/>
      <c r="TAI15" s="83"/>
      <c r="TAJ15" s="83"/>
      <c r="TAK15" s="83"/>
      <c r="TAL15" s="83"/>
      <c r="TAM15" s="83"/>
      <c r="TAN15" s="83"/>
      <c r="TAO15" s="83"/>
      <c r="TAP15" s="83"/>
      <c r="TAQ15" s="83"/>
      <c r="TAR15" s="83"/>
      <c r="TAS15" s="83"/>
      <c r="TAT15" s="83"/>
      <c r="TAU15" s="83"/>
      <c r="TAV15" s="83"/>
      <c r="TAW15" s="83"/>
      <c r="TAX15" s="83"/>
      <c r="TAY15" s="83"/>
      <c r="TAZ15" s="83"/>
      <c r="TBA15" s="83"/>
      <c r="TBB15" s="83"/>
      <c r="TBC15" s="83"/>
      <c r="TBD15" s="83"/>
      <c r="TBE15" s="83"/>
      <c r="TBF15" s="83"/>
      <c r="TBG15" s="83"/>
      <c r="TBH15" s="83"/>
      <c r="TBI15" s="83"/>
      <c r="TBJ15" s="83"/>
      <c r="TBK15" s="83"/>
      <c r="TBL15" s="83"/>
      <c r="TBM15" s="83"/>
      <c r="TBN15" s="83"/>
      <c r="TBO15" s="83"/>
      <c r="TBP15" s="83"/>
      <c r="TBQ15" s="83"/>
      <c r="TBR15" s="83"/>
      <c r="TBS15" s="83"/>
      <c r="TBT15" s="83"/>
      <c r="TBU15" s="83"/>
      <c r="TBV15" s="83"/>
      <c r="TBW15" s="83"/>
      <c r="TBX15" s="83"/>
      <c r="TBY15" s="83"/>
      <c r="TBZ15" s="83"/>
      <c r="TCA15" s="83"/>
      <c r="TCB15" s="83"/>
      <c r="TCC15" s="83"/>
      <c r="TCD15" s="83"/>
      <c r="TCE15" s="83"/>
      <c r="TCF15" s="83"/>
      <c r="TCG15" s="83"/>
      <c r="TCH15" s="83"/>
      <c r="TCI15" s="83"/>
      <c r="TCJ15" s="83"/>
      <c r="TCK15" s="83"/>
      <c r="TCL15" s="83"/>
      <c r="TCM15" s="83"/>
      <c r="TCN15" s="83"/>
      <c r="TCO15" s="83"/>
      <c r="TCP15" s="83"/>
      <c r="TCQ15" s="83"/>
      <c r="TCR15" s="83"/>
      <c r="TCS15" s="83"/>
      <c r="TCT15" s="83"/>
      <c r="TCU15" s="83"/>
      <c r="TCV15" s="83"/>
      <c r="TCW15" s="83"/>
      <c r="TCX15" s="83"/>
      <c r="TCY15" s="83"/>
      <c r="TCZ15" s="83"/>
      <c r="TDA15" s="83"/>
      <c r="TDB15" s="83"/>
      <c r="TDC15" s="83"/>
      <c r="TDD15" s="83"/>
      <c r="TDE15" s="83"/>
      <c r="TDF15" s="83"/>
      <c r="TDG15" s="83"/>
      <c r="TDH15" s="83"/>
      <c r="TDI15" s="83"/>
      <c r="TDJ15" s="83"/>
      <c r="TDK15" s="83"/>
      <c r="TDL15" s="83"/>
      <c r="TDM15" s="83"/>
      <c r="TDN15" s="83"/>
      <c r="TDO15" s="83"/>
      <c r="TDP15" s="83"/>
      <c r="TDQ15" s="83"/>
      <c r="TDR15" s="83"/>
      <c r="TDS15" s="83"/>
      <c r="TDT15" s="83"/>
      <c r="TDU15" s="83"/>
      <c r="TDV15" s="83"/>
      <c r="TDW15" s="83"/>
      <c r="TDX15" s="83"/>
      <c r="TDY15" s="83"/>
      <c r="TDZ15" s="83"/>
      <c r="TEA15" s="83"/>
      <c r="TEB15" s="83"/>
      <c r="TEC15" s="83"/>
      <c r="TED15" s="83"/>
      <c r="TEE15" s="83"/>
      <c r="TEF15" s="83"/>
      <c r="TEG15" s="83"/>
      <c r="TEH15" s="83"/>
      <c r="TEI15" s="83"/>
      <c r="TEJ15" s="83"/>
      <c r="TEK15" s="83"/>
      <c r="TEL15" s="83"/>
      <c r="TEM15" s="83"/>
      <c r="TEN15" s="83"/>
      <c r="TEO15" s="83"/>
      <c r="TEP15" s="83"/>
      <c r="TEQ15" s="83"/>
      <c r="TER15" s="83"/>
      <c r="TES15" s="83"/>
      <c r="TET15" s="83"/>
      <c r="TEU15" s="83"/>
      <c r="TEV15" s="83"/>
      <c r="TEW15" s="83"/>
      <c r="TEX15" s="83"/>
      <c r="TEY15" s="83"/>
      <c r="TEZ15" s="83"/>
      <c r="TFA15" s="83"/>
      <c r="TFB15" s="83"/>
      <c r="TFC15" s="83"/>
      <c r="TFD15" s="83"/>
      <c r="TFE15" s="83"/>
      <c r="TFF15" s="83"/>
      <c r="TFG15" s="83"/>
      <c r="TFH15" s="83"/>
      <c r="TFI15" s="83"/>
      <c r="TFJ15" s="83"/>
      <c r="TFK15" s="83"/>
      <c r="TFL15" s="83"/>
      <c r="TFM15" s="83"/>
      <c r="TFN15" s="83"/>
      <c r="TFO15" s="83"/>
      <c r="TFP15" s="83"/>
      <c r="TFQ15" s="83"/>
      <c r="TFR15" s="83"/>
      <c r="TFS15" s="83"/>
      <c r="TFT15" s="83"/>
      <c r="TFU15" s="83"/>
      <c r="TFV15" s="83"/>
      <c r="TFW15" s="83"/>
      <c r="TFX15" s="83"/>
      <c r="TFY15" s="83"/>
      <c r="TFZ15" s="83"/>
      <c r="TGA15" s="83"/>
      <c r="TGB15" s="83"/>
      <c r="TGC15" s="83"/>
      <c r="TGD15" s="83"/>
      <c r="TGE15" s="83"/>
      <c r="TGF15" s="83"/>
      <c r="TGG15" s="83"/>
      <c r="TGH15" s="83"/>
      <c r="TGI15" s="83"/>
      <c r="TGJ15" s="83"/>
      <c r="TGK15" s="83"/>
      <c r="TGL15" s="83"/>
      <c r="TGM15" s="83"/>
      <c r="TGN15" s="83"/>
      <c r="TGO15" s="83"/>
      <c r="TGP15" s="83"/>
      <c r="TGQ15" s="83"/>
      <c r="TGR15" s="83"/>
      <c r="TGS15" s="83"/>
      <c r="TGT15" s="83"/>
      <c r="TGU15" s="83"/>
      <c r="TGV15" s="83"/>
      <c r="TGW15" s="83"/>
      <c r="TGX15" s="83"/>
      <c r="TGY15" s="83"/>
      <c r="TGZ15" s="83"/>
      <c r="THA15" s="83"/>
      <c r="THB15" s="83"/>
      <c r="THC15" s="83"/>
      <c r="THD15" s="83"/>
      <c r="THE15" s="83"/>
      <c r="THF15" s="83"/>
      <c r="THG15" s="83"/>
      <c r="THH15" s="83"/>
      <c r="THI15" s="83"/>
      <c r="THJ15" s="83"/>
      <c r="THK15" s="83"/>
      <c r="THL15" s="83"/>
      <c r="THM15" s="83"/>
      <c r="THN15" s="83"/>
      <c r="THO15" s="83"/>
      <c r="THP15" s="83"/>
      <c r="THQ15" s="83"/>
      <c r="THR15" s="83"/>
      <c r="THS15" s="83"/>
      <c r="THT15" s="83"/>
      <c r="THU15" s="83"/>
      <c r="THV15" s="83"/>
      <c r="THW15" s="83"/>
      <c r="THX15" s="83"/>
      <c r="THY15" s="83"/>
      <c r="THZ15" s="83"/>
      <c r="TIA15" s="83"/>
      <c r="TIB15" s="83"/>
      <c r="TIC15" s="83"/>
      <c r="TID15" s="83"/>
      <c r="TIE15" s="83"/>
      <c r="TIF15" s="83"/>
      <c r="TIG15" s="83"/>
      <c r="TIH15" s="83"/>
      <c r="TII15" s="83"/>
      <c r="TIJ15" s="83"/>
      <c r="TIK15" s="83"/>
      <c r="TIL15" s="83"/>
      <c r="TIM15" s="83"/>
      <c r="TIN15" s="83"/>
      <c r="TIO15" s="83"/>
      <c r="TIP15" s="83"/>
      <c r="TIQ15" s="83"/>
      <c r="TIR15" s="83"/>
      <c r="TIS15" s="83"/>
      <c r="TIT15" s="83"/>
      <c r="TIU15" s="83"/>
      <c r="TIV15" s="83"/>
      <c r="TIW15" s="83"/>
      <c r="TIX15" s="83"/>
      <c r="TIY15" s="83"/>
      <c r="TIZ15" s="83"/>
      <c r="TJA15" s="83"/>
      <c r="TJB15" s="83"/>
      <c r="TJC15" s="83"/>
      <c r="TJD15" s="83"/>
      <c r="TJE15" s="83"/>
      <c r="TJF15" s="83"/>
      <c r="TJG15" s="83"/>
      <c r="TJH15" s="83"/>
      <c r="TJI15" s="83"/>
      <c r="TJJ15" s="83"/>
      <c r="TJK15" s="83"/>
      <c r="TJL15" s="83"/>
      <c r="TJM15" s="83"/>
      <c r="TJN15" s="83"/>
      <c r="TJO15" s="83"/>
      <c r="TJP15" s="83"/>
      <c r="TJQ15" s="83"/>
      <c r="TJR15" s="83"/>
      <c r="TJS15" s="83"/>
      <c r="TJT15" s="83"/>
      <c r="TJU15" s="83"/>
      <c r="TJV15" s="83"/>
      <c r="TJW15" s="83"/>
      <c r="TJX15" s="83"/>
      <c r="TJY15" s="83"/>
      <c r="TJZ15" s="83"/>
      <c r="TKA15" s="83"/>
      <c r="TKB15" s="83"/>
      <c r="TKC15" s="83"/>
      <c r="TKD15" s="83"/>
      <c r="TKE15" s="83"/>
      <c r="TKF15" s="83"/>
      <c r="TKG15" s="83"/>
      <c r="TKH15" s="83"/>
      <c r="TKI15" s="83"/>
      <c r="TKJ15" s="83"/>
      <c r="TKK15" s="83"/>
      <c r="TKL15" s="83"/>
      <c r="TKM15" s="83"/>
      <c r="TKN15" s="83"/>
      <c r="TKO15" s="83"/>
      <c r="TKP15" s="83"/>
      <c r="TKQ15" s="83"/>
      <c r="TKR15" s="83"/>
      <c r="TKS15" s="83"/>
      <c r="TKT15" s="83"/>
      <c r="TKU15" s="83"/>
      <c r="TKV15" s="83"/>
      <c r="TKW15" s="83"/>
      <c r="TKX15" s="83"/>
      <c r="TKY15" s="83"/>
      <c r="TKZ15" s="83"/>
      <c r="TLA15" s="83"/>
      <c r="TLB15" s="83"/>
      <c r="TLC15" s="83"/>
      <c r="TLD15" s="83"/>
      <c r="TLE15" s="83"/>
      <c r="TLF15" s="83"/>
      <c r="TLG15" s="83"/>
      <c r="TLH15" s="83"/>
      <c r="TLI15" s="83"/>
      <c r="TLJ15" s="83"/>
      <c r="TLK15" s="83"/>
      <c r="TLL15" s="83"/>
      <c r="TLM15" s="83"/>
      <c r="TLN15" s="83"/>
      <c r="TLO15" s="83"/>
      <c r="TLP15" s="83"/>
      <c r="TLQ15" s="83"/>
      <c r="TLR15" s="83"/>
      <c r="TLS15" s="83"/>
      <c r="TLT15" s="83"/>
      <c r="TLU15" s="83"/>
      <c r="TLV15" s="83"/>
      <c r="TLW15" s="83"/>
      <c r="TLX15" s="83"/>
      <c r="TLY15" s="83"/>
      <c r="TLZ15" s="83"/>
      <c r="TMA15" s="83"/>
      <c r="TMB15" s="83"/>
      <c r="TMC15" s="83"/>
      <c r="TMD15" s="83"/>
      <c r="TME15" s="83"/>
      <c r="TMF15" s="83"/>
      <c r="TMG15" s="83"/>
      <c r="TMH15" s="83"/>
      <c r="TMI15" s="83"/>
      <c r="TMJ15" s="83"/>
      <c r="TMK15" s="83"/>
      <c r="TML15" s="83"/>
      <c r="TMM15" s="83"/>
      <c r="TMN15" s="83"/>
      <c r="TMO15" s="83"/>
      <c r="TMP15" s="83"/>
      <c r="TMQ15" s="83"/>
      <c r="TMR15" s="83"/>
      <c r="TMS15" s="83"/>
      <c r="TMT15" s="83"/>
      <c r="TMU15" s="83"/>
      <c r="TMV15" s="83"/>
      <c r="TMW15" s="83"/>
      <c r="TMX15" s="83"/>
      <c r="TMY15" s="83"/>
      <c r="TMZ15" s="83"/>
      <c r="TNA15" s="83"/>
      <c r="TNB15" s="83"/>
      <c r="TNC15" s="83"/>
      <c r="TND15" s="83"/>
      <c r="TNE15" s="83"/>
      <c r="TNF15" s="83"/>
      <c r="TNG15" s="83"/>
      <c r="TNH15" s="83"/>
      <c r="TNI15" s="83"/>
      <c r="TNJ15" s="83"/>
      <c r="TNK15" s="83"/>
      <c r="TNL15" s="83"/>
      <c r="TNM15" s="83"/>
      <c r="TNN15" s="83"/>
      <c r="TNO15" s="83"/>
      <c r="TNP15" s="83"/>
      <c r="TNQ15" s="83"/>
      <c r="TNR15" s="83"/>
      <c r="TNS15" s="83"/>
      <c r="TNT15" s="83"/>
      <c r="TNU15" s="83"/>
      <c r="TNV15" s="83"/>
      <c r="TNW15" s="83"/>
      <c r="TNX15" s="83"/>
      <c r="TNY15" s="83"/>
      <c r="TNZ15" s="83"/>
      <c r="TOA15" s="83"/>
      <c r="TOB15" s="83"/>
      <c r="TOC15" s="83"/>
      <c r="TOD15" s="83"/>
      <c r="TOE15" s="83"/>
      <c r="TOF15" s="83"/>
      <c r="TOG15" s="83"/>
      <c r="TOH15" s="83"/>
      <c r="TOI15" s="83"/>
      <c r="TOJ15" s="83"/>
      <c r="TOK15" s="83"/>
      <c r="TOL15" s="83"/>
      <c r="TOM15" s="83"/>
      <c r="TON15" s="83"/>
      <c r="TOO15" s="83"/>
      <c r="TOP15" s="83"/>
      <c r="TOQ15" s="83"/>
      <c r="TOR15" s="83"/>
      <c r="TOS15" s="83"/>
      <c r="TOT15" s="83"/>
      <c r="TOU15" s="83"/>
      <c r="TOV15" s="83"/>
      <c r="TOW15" s="83"/>
      <c r="TOX15" s="83"/>
      <c r="TOY15" s="83"/>
      <c r="TOZ15" s="83"/>
      <c r="TPA15" s="83"/>
      <c r="TPB15" s="83"/>
      <c r="TPC15" s="83"/>
      <c r="TPD15" s="83"/>
      <c r="TPE15" s="83"/>
      <c r="TPF15" s="83"/>
      <c r="TPG15" s="83"/>
      <c r="TPH15" s="83"/>
      <c r="TPI15" s="83"/>
      <c r="TPJ15" s="83"/>
      <c r="TPK15" s="83"/>
      <c r="TPL15" s="83"/>
      <c r="TPM15" s="83"/>
      <c r="TPN15" s="83"/>
      <c r="TPO15" s="83"/>
      <c r="TPP15" s="83"/>
      <c r="TPQ15" s="83"/>
      <c r="TPR15" s="83"/>
      <c r="TPS15" s="83"/>
      <c r="TPT15" s="83"/>
      <c r="TPU15" s="83"/>
      <c r="TPV15" s="83"/>
      <c r="TPW15" s="83"/>
      <c r="TPX15" s="83"/>
      <c r="TPY15" s="83"/>
      <c r="TPZ15" s="83"/>
      <c r="TQA15" s="83"/>
      <c r="TQB15" s="83"/>
      <c r="TQC15" s="83"/>
      <c r="TQD15" s="83"/>
      <c r="TQE15" s="83"/>
      <c r="TQF15" s="83"/>
      <c r="TQG15" s="83"/>
      <c r="TQH15" s="83"/>
      <c r="TQI15" s="83"/>
      <c r="TQJ15" s="83"/>
      <c r="TQK15" s="83"/>
      <c r="TQL15" s="83"/>
      <c r="TQM15" s="83"/>
      <c r="TQN15" s="83"/>
      <c r="TQO15" s="83"/>
      <c r="TQP15" s="83"/>
      <c r="TQQ15" s="83"/>
      <c r="TQR15" s="83"/>
      <c r="TQS15" s="83"/>
      <c r="TQT15" s="83"/>
      <c r="TQU15" s="83"/>
      <c r="TQV15" s="83"/>
      <c r="TQW15" s="83"/>
      <c r="TQX15" s="83"/>
      <c r="TQY15" s="83"/>
      <c r="TQZ15" s="83"/>
      <c r="TRA15" s="83"/>
      <c r="TRB15" s="83"/>
      <c r="TRC15" s="83"/>
      <c r="TRD15" s="83"/>
      <c r="TRE15" s="83"/>
      <c r="TRF15" s="83"/>
      <c r="TRG15" s="83"/>
      <c r="TRH15" s="83"/>
      <c r="TRI15" s="83"/>
      <c r="TRJ15" s="83"/>
      <c r="TRK15" s="83"/>
      <c r="TRL15" s="83"/>
      <c r="TRM15" s="83"/>
      <c r="TRN15" s="83"/>
      <c r="TRO15" s="83"/>
      <c r="TRP15" s="83"/>
      <c r="TRQ15" s="83"/>
      <c r="TRR15" s="83"/>
      <c r="TRS15" s="83"/>
      <c r="TRT15" s="83"/>
      <c r="TRU15" s="83"/>
      <c r="TRV15" s="83"/>
      <c r="TRW15" s="83"/>
      <c r="TRX15" s="83"/>
      <c r="TRY15" s="83"/>
      <c r="TRZ15" s="83"/>
      <c r="TSA15" s="83"/>
      <c r="TSB15" s="83"/>
      <c r="TSC15" s="83"/>
      <c r="TSD15" s="83"/>
      <c r="TSE15" s="83"/>
      <c r="TSF15" s="83"/>
      <c r="TSG15" s="83"/>
      <c r="TSH15" s="83"/>
      <c r="TSI15" s="83"/>
      <c r="TSJ15" s="83"/>
      <c r="TSK15" s="83"/>
      <c r="TSL15" s="83"/>
      <c r="TSM15" s="83"/>
      <c r="TSN15" s="83"/>
      <c r="TSO15" s="83"/>
      <c r="TSP15" s="83"/>
      <c r="TSQ15" s="83"/>
      <c r="TSR15" s="83"/>
      <c r="TSS15" s="83"/>
      <c r="TST15" s="83"/>
      <c r="TSU15" s="83"/>
      <c r="TSV15" s="83"/>
      <c r="TSW15" s="83"/>
      <c r="TSX15" s="83"/>
      <c r="TSY15" s="83"/>
      <c r="TSZ15" s="83"/>
      <c r="TTA15" s="83"/>
      <c r="TTB15" s="83"/>
      <c r="TTC15" s="83"/>
      <c r="TTD15" s="83"/>
      <c r="TTE15" s="83"/>
      <c r="TTF15" s="83"/>
      <c r="TTG15" s="83"/>
      <c r="TTH15" s="83"/>
      <c r="TTI15" s="83"/>
      <c r="TTJ15" s="83"/>
      <c r="TTK15" s="83"/>
      <c r="TTL15" s="83"/>
      <c r="TTM15" s="83"/>
      <c r="TTN15" s="83"/>
      <c r="TTO15" s="83"/>
      <c r="TTP15" s="83"/>
      <c r="TTQ15" s="83"/>
      <c r="TTR15" s="83"/>
      <c r="TTS15" s="83"/>
      <c r="TTT15" s="83"/>
      <c r="TTU15" s="83"/>
      <c r="TTV15" s="83"/>
      <c r="TTW15" s="83"/>
      <c r="TTX15" s="83"/>
      <c r="TTY15" s="83"/>
      <c r="TTZ15" s="83"/>
      <c r="TUA15" s="83"/>
      <c r="TUB15" s="83"/>
      <c r="TUC15" s="83"/>
      <c r="TUD15" s="83"/>
      <c r="TUE15" s="83"/>
      <c r="TUF15" s="83"/>
      <c r="TUG15" s="83"/>
      <c r="TUH15" s="83"/>
      <c r="TUI15" s="83"/>
      <c r="TUJ15" s="83"/>
      <c r="TUK15" s="83"/>
      <c r="TUL15" s="83"/>
      <c r="TUM15" s="83"/>
      <c r="TUN15" s="83"/>
      <c r="TUO15" s="83"/>
      <c r="TUP15" s="83"/>
      <c r="TUQ15" s="83"/>
      <c r="TUR15" s="83"/>
      <c r="TUS15" s="83"/>
      <c r="TUT15" s="83"/>
      <c r="TUU15" s="83"/>
      <c r="TUV15" s="83"/>
      <c r="TUW15" s="83"/>
      <c r="TUX15" s="83"/>
      <c r="TUY15" s="83"/>
      <c r="TUZ15" s="83"/>
      <c r="TVA15" s="83"/>
      <c r="TVB15" s="83"/>
      <c r="TVC15" s="83"/>
      <c r="TVD15" s="83"/>
      <c r="TVE15" s="83"/>
      <c r="TVF15" s="83"/>
      <c r="TVG15" s="83"/>
      <c r="TVH15" s="83"/>
      <c r="TVI15" s="83"/>
      <c r="TVJ15" s="83"/>
      <c r="TVK15" s="83"/>
      <c r="TVL15" s="83"/>
      <c r="TVM15" s="83"/>
      <c r="TVN15" s="83"/>
      <c r="TVO15" s="83"/>
      <c r="TVP15" s="83"/>
      <c r="TVQ15" s="83"/>
      <c r="TVR15" s="83"/>
      <c r="TVS15" s="83"/>
      <c r="TVT15" s="83"/>
      <c r="TVU15" s="83"/>
      <c r="TVV15" s="83"/>
      <c r="TVW15" s="83"/>
      <c r="TVX15" s="83"/>
      <c r="TVY15" s="83"/>
      <c r="TVZ15" s="83"/>
      <c r="TWA15" s="83"/>
      <c r="TWB15" s="83"/>
      <c r="TWC15" s="83"/>
      <c r="TWD15" s="83"/>
      <c r="TWE15" s="83"/>
      <c r="TWF15" s="83"/>
      <c r="TWG15" s="83"/>
      <c r="TWH15" s="83"/>
      <c r="TWI15" s="83"/>
      <c r="TWJ15" s="83"/>
      <c r="TWK15" s="83"/>
      <c r="TWL15" s="83"/>
      <c r="TWM15" s="83"/>
      <c r="TWN15" s="83"/>
      <c r="TWO15" s="83"/>
      <c r="TWP15" s="83"/>
      <c r="TWQ15" s="83"/>
      <c r="TWR15" s="83"/>
      <c r="TWS15" s="83"/>
      <c r="TWT15" s="83"/>
      <c r="TWU15" s="83"/>
      <c r="TWV15" s="83"/>
      <c r="TWW15" s="83"/>
      <c r="TWX15" s="83"/>
      <c r="TWY15" s="83"/>
      <c r="TWZ15" s="83"/>
      <c r="TXA15" s="83"/>
      <c r="TXB15" s="83"/>
      <c r="TXC15" s="83"/>
      <c r="TXD15" s="83"/>
      <c r="TXE15" s="83"/>
      <c r="TXF15" s="83"/>
      <c r="TXG15" s="83"/>
      <c r="TXH15" s="83"/>
      <c r="TXI15" s="83"/>
      <c r="TXJ15" s="83"/>
      <c r="TXK15" s="83"/>
      <c r="TXL15" s="83"/>
      <c r="TXM15" s="83"/>
      <c r="TXN15" s="83"/>
      <c r="TXO15" s="83"/>
      <c r="TXP15" s="83"/>
      <c r="TXQ15" s="83"/>
      <c r="TXR15" s="83"/>
      <c r="TXS15" s="83"/>
      <c r="TXT15" s="83"/>
      <c r="TXU15" s="83"/>
      <c r="TXV15" s="83"/>
      <c r="TXW15" s="83"/>
      <c r="TXX15" s="83"/>
      <c r="TXY15" s="83"/>
      <c r="TXZ15" s="83"/>
      <c r="TYA15" s="83"/>
      <c r="TYB15" s="83"/>
      <c r="TYC15" s="83"/>
      <c r="TYD15" s="83"/>
      <c r="TYE15" s="83"/>
      <c r="TYF15" s="83"/>
      <c r="TYG15" s="83"/>
      <c r="TYH15" s="83"/>
      <c r="TYI15" s="83"/>
      <c r="TYJ15" s="83"/>
      <c r="TYK15" s="83"/>
      <c r="TYL15" s="83"/>
      <c r="TYM15" s="83"/>
      <c r="TYN15" s="83"/>
      <c r="TYO15" s="83"/>
      <c r="TYP15" s="83"/>
      <c r="TYQ15" s="83"/>
      <c r="TYR15" s="83"/>
      <c r="TYS15" s="83"/>
      <c r="TYT15" s="83"/>
      <c r="TYU15" s="83"/>
      <c r="TYV15" s="83"/>
      <c r="TYW15" s="83"/>
      <c r="TYX15" s="83"/>
      <c r="TYY15" s="83"/>
      <c r="TYZ15" s="83"/>
      <c r="TZA15" s="83"/>
      <c r="TZB15" s="83"/>
      <c r="TZC15" s="83"/>
      <c r="TZD15" s="83"/>
      <c r="TZE15" s="83"/>
      <c r="TZF15" s="83"/>
      <c r="TZG15" s="83"/>
      <c r="TZH15" s="83"/>
      <c r="TZI15" s="83"/>
      <c r="TZJ15" s="83"/>
      <c r="TZK15" s="83"/>
      <c r="TZL15" s="83"/>
      <c r="TZM15" s="83"/>
      <c r="TZN15" s="83"/>
      <c r="TZO15" s="83"/>
      <c r="TZP15" s="83"/>
      <c r="TZQ15" s="83"/>
      <c r="TZR15" s="83"/>
      <c r="TZS15" s="83"/>
      <c r="TZT15" s="83"/>
      <c r="TZU15" s="83"/>
      <c r="TZV15" s="83"/>
      <c r="TZW15" s="83"/>
      <c r="TZX15" s="83"/>
      <c r="TZY15" s="83"/>
      <c r="TZZ15" s="83"/>
      <c r="UAA15" s="83"/>
      <c r="UAB15" s="83"/>
      <c r="UAC15" s="83"/>
      <c r="UAD15" s="83"/>
      <c r="UAE15" s="83"/>
      <c r="UAF15" s="83"/>
      <c r="UAG15" s="83"/>
      <c r="UAH15" s="83"/>
      <c r="UAI15" s="83"/>
      <c r="UAJ15" s="83"/>
      <c r="UAK15" s="83"/>
      <c r="UAL15" s="83"/>
      <c r="UAM15" s="83"/>
      <c r="UAN15" s="83"/>
      <c r="UAO15" s="83"/>
      <c r="UAP15" s="83"/>
      <c r="UAQ15" s="83"/>
      <c r="UAR15" s="83"/>
      <c r="UAS15" s="83"/>
      <c r="UAT15" s="83"/>
      <c r="UAU15" s="83"/>
      <c r="UAV15" s="83"/>
      <c r="UAW15" s="83"/>
      <c r="UAX15" s="83"/>
      <c r="UAY15" s="83"/>
      <c r="UAZ15" s="83"/>
      <c r="UBA15" s="83"/>
      <c r="UBB15" s="83"/>
      <c r="UBC15" s="83"/>
      <c r="UBD15" s="83"/>
      <c r="UBE15" s="83"/>
      <c r="UBF15" s="83"/>
      <c r="UBG15" s="83"/>
      <c r="UBH15" s="83"/>
      <c r="UBI15" s="83"/>
      <c r="UBJ15" s="83"/>
      <c r="UBK15" s="83"/>
      <c r="UBL15" s="83"/>
      <c r="UBM15" s="83"/>
      <c r="UBN15" s="83"/>
      <c r="UBO15" s="83"/>
      <c r="UBP15" s="83"/>
      <c r="UBQ15" s="83"/>
      <c r="UBR15" s="83"/>
      <c r="UBS15" s="83"/>
      <c r="UBT15" s="83"/>
      <c r="UBU15" s="83"/>
      <c r="UBV15" s="83"/>
      <c r="UBW15" s="83"/>
      <c r="UBX15" s="83"/>
      <c r="UBY15" s="83"/>
      <c r="UBZ15" s="83"/>
      <c r="UCA15" s="83"/>
      <c r="UCB15" s="83"/>
      <c r="UCC15" s="83"/>
      <c r="UCD15" s="83"/>
      <c r="UCE15" s="83"/>
      <c r="UCF15" s="83"/>
      <c r="UCG15" s="83"/>
      <c r="UCH15" s="83"/>
      <c r="UCI15" s="83"/>
      <c r="UCJ15" s="83"/>
      <c r="UCK15" s="83"/>
      <c r="UCL15" s="83"/>
      <c r="UCM15" s="83"/>
      <c r="UCN15" s="83"/>
      <c r="UCO15" s="83"/>
      <c r="UCP15" s="83"/>
      <c r="UCQ15" s="83"/>
      <c r="UCR15" s="83"/>
      <c r="UCS15" s="83"/>
      <c r="UCT15" s="83"/>
      <c r="UCU15" s="83"/>
      <c r="UCV15" s="83"/>
      <c r="UCW15" s="83"/>
      <c r="UCX15" s="83"/>
      <c r="UCY15" s="83"/>
      <c r="UCZ15" s="83"/>
      <c r="UDA15" s="83"/>
      <c r="UDB15" s="83"/>
      <c r="UDC15" s="83"/>
      <c r="UDD15" s="83"/>
      <c r="UDE15" s="83"/>
      <c r="UDF15" s="83"/>
      <c r="UDG15" s="83"/>
      <c r="UDH15" s="83"/>
      <c r="UDI15" s="83"/>
      <c r="UDJ15" s="83"/>
      <c r="UDK15" s="83"/>
      <c r="UDL15" s="83"/>
      <c r="UDM15" s="83"/>
      <c r="UDN15" s="83"/>
      <c r="UDO15" s="83"/>
      <c r="UDP15" s="83"/>
      <c r="UDQ15" s="83"/>
      <c r="UDR15" s="83"/>
      <c r="UDS15" s="83"/>
      <c r="UDT15" s="83"/>
      <c r="UDU15" s="83"/>
      <c r="UDV15" s="83"/>
      <c r="UDW15" s="83"/>
      <c r="UDX15" s="83"/>
      <c r="UDY15" s="83"/>
      <c r="UDZ15" s="83"/>
      <c r="UEA15" s="83"/>
      <c r="UEB15" s="83"/>
      <c r="UEC15" s="83"/>
      <c r="UED15" s="83"/>
      <c r="UEE15" s="83"/>
      <c r="UEF15" s="83"/>
      <c r="UEG15" s="83"/>
      <c r="UEH15" s="83"/>
      <c r="UEI15" s="83"/>
      <c r="UEJ15" s="83"/>
      <c r="UEK15" s="83"/>
      <c r="UEL15" s="83"/>
      <c r="UEM15" s="83"/>
      <c r="UEN15" s="83"/>
      <c r="UEO15" s="83"/>
      <c r="UEP15" s="83"/>
      <c r="UEQ15" s="83"/>
      <c r="UER15" s="83"/>
      <c r="UES15" s="83"/>
      <c r="UET15" s="83"/>
      <c r="UEU15" s="83"/>
      <c r="UEV15" s="83"/>
      <c r="UEW15" s="83"/>
      <c r="UEX15" s="83"/>
      <c r="UEY15" s="83"/>
      <c r="UEZ15" s="83"/>
      <c r="UFA15" s="83"/>
      <c r="UFB15" s="83"/>
      <c r="UFC15" s="83"/>
      <c r="UFD15" s="83"/>
      <c r="UFE15" s="83"/>
      <c r="UFF15" s="83"/>
      <c r="UFG15" s="83"/>
      <c r="UFH15" s="83"/>
      <c r="UFI15" s="83"/>
      <c r="UFJ15" s="83"/>
      <c r="UFK15" s="83"/>
      <c r="UFL15" s="83"/>
      <c r="UFM15" s="83"/>
      <c r="UFN15" s="83"/>
      <c r="UFO15" s="83"/>
      <c r="UFP15" s="83"/>
      <c r="UFQ15" s="83"/>
      <c r="UFR15" s="83"/>
      <c r="UFS15" s="83"/>
      <c r="UFT15" s="83"/>
      <c r="UFU15" s="83"/>
      <c r="UFV15" s="83"/>
      <c r="UFW15" s="83"/>
      <c r="UFX15" s="83"/>
      <c r="UFY15" s="83"/>
      <c r="UFZ15" s="83"/>
      <c r="UGA15" s="83"/>
      <c r="UGB15" s="83"/>
      <c r="UGC15" s="83"/>
      <c r="UGD15" s="83"/>
      <c r="UGE15" s="83"/>
      <c r="UGF15" s="83"/>
      <c r="UGG15" s="83"/>
      <c r="UGH15" s="83"/>
      <c r="UGI15" s="83"/>
      <c r="UGJ15" s="83"/>
      <c r="UGK15" s="83"/>
      <c r="UGL15" s="83"/>
      <c r="UGM15" s="83"/>
      <c r="UGN15" s="83"/>
      <c r="UGO15" s="83"/>
      <c r="UGP15" s="83"/>
      <c r="UGQ15" s="83"/>
      <c r="UGR15" s="83"/>
      <c r="UGS15" s="83"/>
      <c r="UGT15" s="83"/>
      <c r="UGU15" s="83"/>
      <c r="UGV15" s="83"/>
      <c r="UGW15" s="83"/>
      <c r="UGX15" s="83"/>
      <c r="UGY15" s="83"/>
      <c r="UGZ15" s="83"/>
      <c r="UHA15" s="83"/>
      <c r="UHB15" s="83"/>
      <c r="UHC15" s="83"/>
      <c r="UHD15" s="83"/>
      <c r="UHE15" s="83"/>
      <c r="UHF15" s="83"/>
      <c r="UHG15" s="83"/>
      <c r="UHH15" s="83"/>
      <c r="UHI15" s="83"/>
      <c r="UHJ15" s="83"/>
      <c r="UHK15" s="83"/>
      <c r="UHL15" s="83"/>
      <c r="UHM15" s="83"/>
      <c r="UHN15" s="83"/>
      <c r="UHO15" s="83"/>
      <c r="UHP15" s="83"/>
      <c r="UHQ15" s="83"/>
      <c r="UHR15" s="83"/>
      <c r="UHS15" s="83"/>
      <c r="UHT15" s="83"/>
      <c r="UHU15" s="83"/>
      <c r="UHV15" s="83"/>
      <c r="UHW15" s="83"/>
      <c r="UHX15" s="83"/>
      <c r="UHY15" s="83"/>
      <c r="UHZ15" s="83"/>
      <c r="UIA15" s="83"/>
      <c r="UIB15" s="83"/>
      <c r="UIC15" s="83"/>
      <c r="UID15" s="83"/>
      <c r="UIE15" s="83"/>
      <c r="UIF15" s="83"/>
      <c r="UIG15" s="83"/>
      <c r="UIH15" s="83"/>
      <c r="UII15" s="83"/>
      <c r="UIJ15" s="83"/>
      <c r="UIK15" s="83"/>
      <c r="UIL15" s="83"/>
      <c r="UIM15" s="83"/>
      <c r="UIN15" s="83"/>
      <c r="UIO15" s="83"/>
      <c r="UIP15" s="83"/>
      <c r="UIQ15" s="83"/>
      <c r="UIR15" s="83"/>
      <c r="UIS15" s="83"/>
      <c r="UIT15" s="83"/>
      <c r="UIU15" s="83"/>
      <c r="UIV15" s="83"/>
      <c r="UIW15" s="83"/>
      <c r="UIX15" s="83"/>
      <c r="UIY15" s="83"/>
      <c r="UIZ15" s="83"/>
      <c r="UJA15" s="83"/>
      <c r="UJB15" s="83"/>
      <c r="UJC15" s="83"/>
      <c r="UJD15" s="83"/>
      <c r="UJE15" s="83"/>
      <c r="UJF15" s="83"/>
      <c r="UJG15" s="83"/>
      <c r="UJH15" s="83"/>
      <c r="UJI15" s="83"/>
      <c r="UJJ15" s="83"/>
      <c r="UJK15" s="83"/>
      <c r="UJL15" s="83"/>
      <c r="UJM15" s="83"/>
      <c r="UJN15" s="83"/>
      <c r="UJO15" s="83"/>
      <c r="UJP15" s="83"/>
      <c r="UJQ15" s="83"/>
      <c r="UJR15" s="83"/>
      <c r="UJS15" s="83"/>
      <c r="UJT15" s="83"/>
      <c r="UJU15" s="83"/>
      <c r="UJV15" s="83"/>
      <c r="UJW15" s="83"/>
      <c r="UJX15" s="83"/>
      <c r="UJY15" s="83"/>
      <c r="UJZ15" s="83"/>
      <c r="UKA15" s="83"/>
      <c r="UKB15" s="83"/>
      <c r="UKC15" s="83"/>
      <c r="UKD15" s="83"/>
      <c r="UKE15" s="83"/>
      <c r="UKF15" s="83"/>
      <c r="UKG15" s="83"/>
      <c r="UKH15" s="83"/>
      <c r="UKI15" s="83"/>
      <c r="UKJ15" s="83"/>
      <c r="UKK15" s="83"/>
      <c r="UKL15" s="83"/>
      <c r="UKM15" s="83"/>
      <c r="UKN15" s="83"/>
      <c r="UKO15" s="83"/>
      <c r="UKP15" s="83"/>
      <c r="UKQ15" s="83"/>
      <c r="UKR15" s="83"/>
      <c r="UKS15" s="83"/>
      <c r="UKT15" s="83"/>
      <c r="UKU15" s="83"/>
      <c r="UKV15" s="83"/>
      <c r="UKW15" s="83"/>
      <c r="UKX15" s="83"/>
      <c r="UKY15" s="83"/>
      <c r="UKZ15" s="83"/>
      <c r="ULA15" s="83"/>
      <c r="ULB15" s="83"/>
      <c r="ULC15" s="83"/>
      <c r="ULD15" s="83"/>
      <c r="ULE15" s="83"/>
      <c r="ULF15" s="83"/>
      <c r="ULG15" s="83"/>
      <c r="ULH15" s="83"/>
      <c r="ULI15" s="83"/>
      <c r="ULJ15" s="83"/>
      <c r="ULK15" s="83"/>
      <c r="ULL15" s="83"/>
      <c r="ULM15" s="83"/>
      <c r="ULN15" s="83"/>
      <c r="ULO15" s="83"/>
      <c r="ULP15" s="83"/>
      <c r="ULQ15" s="83"/>
      <c r="ULR15" s="83"/>
      <c r="ULS15" s="83"/>
      <c r="ULT15" s="83"/>
      <c r="ULU15" s="83"/>
      <c r="ULV15" s="83"/>
      <c r="ULW15" s="83"/>
      <c r="ULX15" s="83"/>
      <c r="ULY15" s="83"/>
      <c r="ULZ15" s="83"/>
      <c r="UMA15" s="83"/>
      <c r="UMB15" s="83"/>
      <c r="UMC15" s="83"/>
      <c r="UMD15" s="83"/>
      <c r="UME15" s="83"/>
      <c r="UMF15" s="83"/>
      <c r="UMG15" s="83"/>
      <c r="UMH15" s="83"/>
      <c r="UMI15" s="83"/>
      <c r="UMJ15" s="83"/>
      <c r="UMK15" s="83"/>
      <c r="UML15" s="83"/>
      <c r="UMM15" s="83"/>
      <c r="UMN15" s="83"/>
      <c r="UMO15" s="83"/>
      <c r="UMP15" s="83"/>
      <c r="UMQ15" s="83"/>
      <c r="UMR15" s="83"/>
      <c r="UMS15" s="83"/>
      <c r="UMT15" s="83"/>
      <c r="UMU15" s="83"/>
      <c r="UMV15" s="83"/>
      <c r="UMW15" s="83"/>
      <c r="UMX15" s="83"/>
      <c r="UMY15" s="83"/>
      <c r="UMZ15" s="83"/>
      <c r="UNA15" s="83"/>
      <c r="UNB15" s="83"/>
      <c r="UNC15" s="83"/>
      <c r="UND15" s="83"/>
      <c r="UNE15" s="83"/>
      <c r="UNF15" s="83"/>
      <c r="UNG15" s="83"/>
      <c r="UNH15" s="83"/>
      <c r="UNI15" s="83"/>
      <c r="UNJ15" s="83"/>
      <c r="UNK15" s="83"/>
      <c r="UNL15" s="83"/>
      <c r="UNM15" s="83"/>
      <c r="UNN15" s="83"/>
      <c r="UNO15" s="83"/>
      <c r="UNP15" s="83"/>
      <c r="UNQ15" s="83"/>
      <c r="UNR15" s="83"/>
      <c r="UNS15" s="83"/>
      <c r="UNT15" s="83"/>
      <c r="UNU15" s="83"/>
      <c r="UNV15" s="83"/>
      <c r="UNW15" s="83"/>
      <c r="UNX15" s="83"/>
      <c r="UNY15" s="83"/>
      <c r="UNZ15" s="83"/>
      <c r="UOA15" s="83"/>
      <c r="UOB15" s="83"/>
      <c r="UOC15" s="83"/>
      <c r="UOD15" s="83"/>
      <c r="UOE15" s="83"/>
      <c r="UOF15" s="83"/>
      <c r="UOG15" s="83"/>
      <c r="UOH15" s="83"/>
      <c r="UOI15" s="83"/>
      <c r="UOJ15" s="83"/>
      <c r="UOK15" s="83"/>
      <c r="UOL15" s="83"/>
      <c r="UOM15" s="83"/>
      <c r="UON15" s="83"/>
      <c r="UOO15" s="83"/>
      <c r="UOP15" s="83"/>
      <c r="UOQ15" s="83"/>
      <c r="UOR15" s="83"/>
      <c r="UOS15" s="83"/>
      <c r="UOT15" s="83"/>
      <c r="UOU15" s="83"/>
      <c r="UOV15" s="83"/>
      <c r="UOW15" s="83"/>
      <c r="UOX15" s="83"/>
      <c r="UOY15" s="83"/>
      <c r="UOZ15" s="83"/>
      <c r="UPA15" s="83"/>
      <c r="UPB15" s="83"/>
      <c r="UPC15" s="83"/>
      <c r="UPD15" s="83"/>
      <c r="UPE15" s="83"/>
      <c r="UPF15" s="83"/>
      <c r="UPG15" s="83"/>
      <c r="UPH15" s="83"/>
      <c r="UPI15" s="83"/>
      <c r="UPJ15" s="83"/>
      <c r="UPK15" s="83"/>
      <c r="UPL15" s="83"/>
      <c r="UPM15" s="83"/>
      <c r="UPN15" s="83"/>
      <c r="UPO15" s="83"/>
      <c r="UPP15" s="83"/>
      <c r="UPQ15" s="83"/>
      <c r="UPR15" s="83"/>
      <c r="UPS15" s="83"/>
      <c r="UPT15" s="83"/>
      <c r="UPU15" s="83"/>
      <c r="UPV15" s="83"/>
      <c r="UPW15" s="83"/>
      <c r="UPX15" s="83"/>
      <c r="UPY15" s="83"/>
      <c r="UPZ15" s="83"/>
      <c r="UQA15" s="83"/>
      <c r="UQB15" s="83"/>
      <c r="UQC15" s="83"/>
      <c r="UQD15" s="83"/>
      <c r="UQE15" s="83"/>
      <c r="UQF15" s="83"/>
      <c r="UQG15" s="83"/>
      <c r="UQH15" s="83"/>
      <c r="UQI15" s="83"/>
      <c r="UQJ15" s="83"/>
      <c r="UQK15" s="83"/>
      <c r="UQL15" s="83"/>
      <c r="UQM15" s="83"/>
      <c r="UQN15" s="83"/>
      <c r="UQO15" s="83"/>
      <c r="UQP15" s="83"/>
      <c r="UQQ15" s="83"/>
      <c r="UQR15" s="83"/>
      <c r="UQS15" s="83"/>
      <c r="UQT15" s="83"/>
      <c r="UQU15" s="83"/>
      <c r="UQV15" s="83"/>
      <c r="UQW15" s="83"/>
      <c r="UQX15" s="83"/>
      <c r="UQY15" s="83"/>
      <c r="UQZ15" s="83"/>
      <c r="URA15" s="83"/>
      <c r="URB15" s="83"/>
      <c r="URC15" s="83"/>
      <c r="URD15" s="83"/>
      <c r="URE15" s="83"/>
      <c r="URF15" s="83"/>
      <c r="URG15" s="83"/>
      <c r="URH15" s="83"/>
      <c r="URI15" s="83"/>
      <c r="URJ15" s="83"/>
      <c r="URK15" s="83"/>
      <c r="URL15" s="83"/>
      <c r="URM15" s="83"/>
      <c r="URN15" s="83"/>
      <c r="URO15" s="83"/>
      <c r="URP15" s="83"/>
      <c r="URQ15" s="83"/>
      <c r="URR15" s="83"/>
      <c r="URS15" s="83"/>
      <c r="URT15" s="83"/>
      <c r="URU15" s="83"/>
      <c r="URV15" s="83"/>
      <c r="URW15" s="83"/>
      <c r="URX15" s="83"/>
      <c r="URY15" s="83"/>
      <c r="URZ15" s="83"/>
      <c r="USA15" s="83"/>
      <c r="USB15" s="83"/>
      <c r="USC15" s="83"/>
      <c r="USD15" s="83"/>
      <c r="USE15" s="83"/>
      <c r="USF15" s="83"/>
      <c r="USG15" s="83"/>
      <c r="USH15" s="83"/>
      <c r="USI15" s="83"/>
      <c r="USJ15" s="83"/>
      <c r="USK15" s="83"/>
      <c r="USL15" s="83"/>
      <c r="USM15" s="83"/>
      <c r="USN15" s="83"/>
      <c r="USO15" s="83"/>
      <c r="USP15" s="83"/>
      <c r="USQ15" s="83"/>
      <c r="USR15" s="83"/>
      <c r="USS15" s="83"/>
      <c r="UST15" s="83"/>
      <c r="USU15" s="83"/>
      <c r="USV15" s="83"/>
      <c r="USW15" s="83"/>
      <c r="USX15" s="83"/>
      <c r="USY15" s="83"/>
      <c r="USZ15" s="83"/>
      <c r="UTA15" s="83"/>
      <c r="UTB15" s="83"/>
      <c r="UTC15" s="83"/>
      <c r="UTD15" s="83"/>
      <c r="UTE15" s="83"/>
      <c r="UTF15" s="83"/>
      <c r="UTG15" s="83"/>
      <c r="UTH15" s="83"/>
      <c r="UTI15" s="83"/>
      <c r="UTJ15" s="83"/>
      <c r="UTK15" s="83"/>
      <c r="UTL15" s="83"/>
      <c r="UTM15" s="83"/>
      <c r="UTN15" s="83"/>
      <c r="UTO15" s="83"/>
      <c r="UTP15" s="83"/>
      <c r="UTQ15" s="83"/>
      <c r="UTR15" s="83"/>
      <c r="UTS15" s="83"/>
      <c r="UTT15" s="83"/>
      <c r="UTU15" s="83"/>
      <c r="UTV15" s="83"/>
      <c r="UTW15" s="83"/>
      <c r="UTX15" s="83"/>
      <c r="UTY15" s="83"/>
      <c r="UTZ15" s="83"/>
      <c r="UUA15" s="83"/>
      <c r="UUB15" s="83"/>
      <c r="UUC15" s="83"/>
      <c r="UUD15" s="83"/>
      <c r="UUE15" s="83"/>
      <c r="UUF15" s="83"/>
      <c r="UUG15" s="83"/>
      <c r="UUH15" s="83"/>
      <c r="UUI15" s="83"/>
      <c r="UUJ15" s="83"/>
      <c r="UUK15" s="83"/>
      <c r="UUL15" s="83"/>
      <c r="UUM15" s="83"/>
      <c r="UUN15" s="83"/>
      <c r="UUO15" s="83"/>
      <c r="UUP15" s="83"/>
      <c r="UUQ15" s="83"/>
      <c r="UUR15" s="83"/>
      <c r="UUS15" s="83"/>
      <c r="UUT15" s="83"/>
      <c r="UUU15" s="83"/>
      <c r="UUV15" s="83"/>
      <c r="UUW15" s="83"/>
      <c r="UUX15" s="83"/>
      <c r="UUY15" s="83"/>
      <c r="UUZ15" s="83"/>
      <c r="UVA15" s="83"/>
      <c r="UVB15" s="83"/>
      <c r="UVC15" s="83"/>
      <c r="UVD15" s="83"/>
      <c r="UVE15" s="83"/>
      <c r="UVF15" s="83"/>
      <c r="UVG15" s="83"/>
      <c r="UVH15" s="83"/>
      <c r="UVI15" s="83"/>
      <c r="UVJ15" s="83"/>
      <c r="UVK15" s="83"/>
      <c r="UVL15" s="83"/>
      <c r="UVM15" s="83"/>
      <c r="UVN15" s="83"/>
      <c r="UVO15" s="83"/>
      <c r="UVP15" s="83"/>
      <c r="UVQ15" s="83"/>
      <c r="UVR15" s="83"/>
      <c r="UVS15" s="83"/>
      <c r="UVT15" s="83"/>
      <c r="UVU15" s="83"/>
      <c r="UVV15" s="83"/>
      <c r="UVW15" s="83"/>
      <c r="UVX15" s="83"/>
      <c r="UVY15" s="83"/>
      <c r="UVZ15" s="83"/>
      <c r="UWA15" s="83"/>
      <c r="UWB15" s="83"/>
      <c r="UWC15" s="83"/>
      <c r="UWD15" s="83"/>
      <c r="UWE15" s="83"/>
      <c r="UWF15" s="83"/>
      <c r="UWG15" s="83"/>
      <c r="UWH15" s="83"/>
      <c r="UWI15" s="83"/>
      <c r="UWJ15" s="83"/>
      <c r="UWK15" s="83"/>
      <c r="UWL15" s="83"/>
      <c r="UWM15" s="83"/>
      <c r="UWN15" s="83"/>
      <c r="UWO15" s="83"/>
      <c r="UWP15" s="83"/>
      <c r="UWQ15" s="83"/>
      <c r="UWR15" s="83"/>
      <c r="UWS15" s="83"/>
      <c r="UWT15" s="83"/>
      <c r="UWU15" s="83"/>
      <c r="UWV15" s="83"/>
      <c r="UWW15" s="83"/>
      <c r="UWX15" s="83"/>
      <c r="UWY15" s="83"/>
      <c r="UWZ15" s="83"/>
      <c r="UXA15" s="83"/>
      <c r="UXB15" s="83"/>
      <c r="UXC15" s="83"/>
      <c r="UXD15" s="83"/>
      <c r="UXE15" s="83"/>
      <c r="UXF15" s="83"/>
      <c r="UXG15" s="83"/>
      <c r="UXH15" s="83"/>
      <c r="UXI15" s="83"/>
      <c r="UXJ15" s="83"/>
      <c r="UXK15" s="83"/>
      <c r="UXL15" s="83"/>
      <c r="UXM15" s="83"/>
      <c r="UXN15" s="83"/>
      <c r="UXO15" s="83"/>
      <c r="UXP15" s="83"/>
      <c r="UXQ15" s="83"/>
      <c r="UXR15" s="83"/>
      <c r="UXS15" s="83"/>
      <c r="UXT15" s="83"/>
      <c r="UXU15" s="83"/>
      <c r="UXV15" s="83"/>
      <c r="UXW15" s="83"/>
      <c r="UXX15" s="83"/>
      <c r="UXY15" s="83"/>
      <c r="UXZ15" s="83"/>
      <c r="UYA15" s="83"/>
      <c r="UYB15" s="83"/>
      <c r="UYC15" s="83"/>
      <c r="UYD15" s="83"/>
      <c r="UYE15" s="83"/>
      <c r="UYF15" s="83"/>
      <c r="UYG15" s="83"/>
      <c r="UYH15" s="83"/>
      <c r="UYI15" s="83"/>
      <c r="UYJ15" s="83"/>
      <c r="UYK15" s="83"/>
      <c r="UYL15" s="83"/>
      <c r="UYM15" s="83"/>
      <c r="UYN15" s="83"/>
      <c r="UYO15" s="83"/>
      <c r="UYP15" s="83"/>
      <c r="UYQ15" s="83"/>
      <c r="UYR15" s="83"/>
      <c r="UYS15" s="83"/>
      <c r="UYT15" s="83"/>
      <c r="UYU15" s="83"/>
      <c r="UYV15" s="83"/>
      <c r="UYW15" s="83"/>
      <c r="UYX15" s="83"/>
      <c r="UYY15" s="83"/>
      <c r="UYZ15" s="83"/>
      <c r="UZA15" s="83"/>
      <c r="UZB15" s="83"/>
      <c r="UZC15" s="83"/>
      <c r="UZD15" s="83"/>
      <c r="UZE15" s="83"/>
      <c r="UZF15" s="83"/>
      <c r="UZG15" s="83"/>
      <c r="UZH15" s="83"/>
      <c r="UZI15" s="83"/>
      <c r="UZJ15" s="83"/>
      <c r="UZK15" s="83"/>
      <c r="UZL15" s="83"/>
      <c r="UZM15" s="83"/>
      <c r="UZN15" s="83"/>
      <c r="UZO15" s="83"/>
      <c r="UZP15" s="83"/>
      <c r="UZQ15" s="83"/>
      <c r="UZR15" s="83"/>
      <c r="UZS15" s="83"/>
      <c r="UZT15" s="83"/>
      <c r="UZU15" s="83"/>
      <c r="UZV15" s="83"/>
      <c r="UZW15" s="83"/>
      <c r="UZX15" s="83"/>
      <c r="UZY15" s="83"/>
      <c r="UZZ15" s="83"/>
      <c r="VAA15" s="83"/>
      <c r="VAB15" s="83"/>
      <c r="VAC15" s="83"/>
      <c r="VAD15" s="83"/>
      <c r="VAE15" s="83"/>
      <c r="VAF15" s="83"/>
      <c r="VAG15" s="83"/>
      <c r="VAH15" s="83"/>
      <c r="VAI15" s="83"/>
      <c r="VAJ15" s="83"/>
      <c r="VAK15" s="83"/>
      <c r="VAL15" s="83"/>
      <c r="VAM15" s="83"/>
      <c r="VAN15" s="83"/>
      <c r="VAO15" s="83"/>
      <c r="VAP15" s="83"/>
      <c r="VAQ15" s="83"/>
      <c r="VAR15" s="83"/>
      <c r="VAS15" s="83"/>
      <c r="VAT15" s="83"/>
      <c r="VAU15" s="83"/>
      <c r="VAV15" s="83"/>
      <c r="VAW15" s="83"/>
      <c r="VAX15" s="83"/>
      <c r="VAY15" s="83"/>
      <c r="VAZ15" s="83"/>
      <c r="VBA15" s="83"/>
      <c r="VBB15" s="83"/>
      <c r="VBC15" s="83"/>
      <c r="VBD15" s="83"/>
      <c r="VBE15" s="83"/>
      <c r="VBF15" s="83"/>
      <c r="VBG15" s="83"/>
      <c r="VBH15" s="83"/>
      <c r="VBI15" s="83"/>
      <c r="VBJ15" s="83"/>
      <c r="VBK15" s="83"/>
      <c r="VBL15" s="83"/>
      <c r="VBM15" s="83"/>
      <c r="VBN15" s="83"/>
      <c r="VBO15" s="83"/>
      <c r="VBP15" s="83"/>
      <c r="VBQ15" s="83"/>
      <c r="VBR15" s="83"/>
      <c r="VBS15" s="83"/>
      <c r="VBT15" s="83"/>
      <c r="VBU15" s="83"/>
      <c r="VBV15" s="83"/>
      <c r="VBW15" s="83"/>
      <c r="VBX15" s="83"/>
      <c r="VBY15" s="83"/>
      <c r="VBZ15" s="83"/>
      <c r="VCA15" s="83"/>
      <c r="VCB15" s="83"/>
      <c r="VCC15" s="83"/>
      <c r="VCD15" s="83"/>
      <c r="VCE15" s="83"/>
      <c r="VCF15" s="83"/>
      <c r="VCG15" s="83"/>
      <c r="VCH15" s="83"/>
      <c r="VCI15" s="83"/>
      <c r="VCJ15" s="83"/>
      <c r="VCK15" s="83"/>
      <c r="VCL15" s="83"/>
      <c r="VCM15" s="83"/>
      <c r="VCN15" s="83"/>
      <c r="VCO15" s="83"/>
      <c r="VCP15" s="83"/>
      <c r="VCQ15" s="83"/>
      <c r="VCR15" s="83"/>
      <c r="VCS15" s="83"/>
      <c r="VCT15" s="83"/>
      <c r="VCU15" s="83"/>
      <c r="VCV15" s="83"/>
      <c r="VCW15" s="83"/>
      <c r="VCX15" s="83"/>
      <c r="VCY15" s="83"/>
      <c r="VCZ15" s="83"/>
      <c r="VDA15" s="83"/>
      <c r="VDB15" s="83"/>
      <c r="VDC15" s="83"/>
      <c r="VDD15" s="83"/>
      <c r="VDE15" s="83"/>
      <c r="VDF15" s="83"/>
      <c r="VDG15" s="83"/>
      <c r="VDH15" s="83"/>
      <c r="VDI15" s="83"/>
      <c r="VDJ15" s="83"/>
      <c r="VDK15" s="83"/>
      <c r="VDL15" s="83"/>
      <c r="VDM15" s="83"/>
      <c r="VDN15" s="83"/>
      <c r="VDO15" s="83"/>
      <c r="VDP15" s="83"/>
      <c r="VDQ15" s="83"/>
      <c r="VDR15" s="83"/>
      <c r="VDS15" s="83"/>
      <c r="VDT15" s="83"/>
      <c r="VDU15" s="83"/>
      <c r="VDV15" s="83"/>
      <c r="VDW15" s="83"/>
      <c r="VDX15" s="83"/>
      <c r="VDY15" s="83"/>
      <c r="VDZ15" s="83"/>
      <c r="VEA15" s="83"/>
      <c r="VEB15" s="83"/>
      <c r="VEC15" s="83"/>
      <c r="VED15" s="83"/>
      <c r="VEE15" s="83"/>
      <c r="VEF15" s="83"/>
      <c r="VEG15" s="83"/>
      <c r="VEH15" s="83"/>
      <c r="VEI15" s="83"/>
      <c r="VEJ15" s="83"/>
      <c r="VEK15" s="83"/>
      <c r="VEL15" s="83"/>
      <c r="VEM15" s="83"/>
      <c r="VEN15" s="83"/>
      <c r="VEO15" s="83"/>
      <c r="VEP15" s="83"/>
      <c r="VEQ15" s="83"/>
      <c r="VER15" s="83"/>
      <c r="VES15" s="83"/>
      <c r="VET15" s="83"/>
      <c r="VEU15" s="83"/>
      <c r="VEV15" s="83"/>
      <c r="VEW15" s="83"/>
      <c r="VEX15" s="83"/>
      <c r="VEY15" s="83"/>
      <c r="VEZ15" s="83"/>
      <c r="VFA15" s="83"/>
      <c r="VFB15" s="83"/>
      <c r="VFC15" s="83"/>
      <c r="VFD15" s="83"/>
      <c r="VFE15" s="83"/>
      <c r="VFF15" s="83"/>
      <c r="VFG15" s="83"/>
      <c r="VFH15" s="83"/>
      <c r="VFI15" s="83"/>
      <c r="VFJ15" s="83"/>
      <c r="VFK15" s="83"/>
      <c r="VFL15" s="83"/>
      <c r="VFM15" s="83"/>
      <c r="VFN15" s="83"/>
      <c r="VFO15" s="83"/>
      <c r="VFP15" s="83"/>
      <c r="VFQ15" s="83"/>
      <c r="VFR15" s="83"/>
      <c r="VFS15" s="83"/>
      <c r="VFT15" s="83"/>
      <c r="VFU15" s="83"/>
      <c r="VFV15" s="83"/>
      <c r="VFW15" s="83"/>
      <c r="VFX15" s="83"/>
      <c r="VFY15" s="83"/>
      <c r="VFZ15" s="83"/>
      <c r="VGA15" s="83"/>
      <c r="VGB15" s="83"/>
      <c r="VGC15" s="83"/>
      <c r="VGD15" s="83"/>
      <c r="VGE15" s="83"/>
      <c r="VGF15" s="83"/>
      <c r="VGG15" s="83"/>
      <c r="VGH15" s="83"/>
      <c r="VGI15" s="83"/>
      <c r="VGJ15" s="83"/>
      <c r="VGK15" s="83"/>
      <c r="VGL15" s="83"/>
      <c r="VGM15" s="83"/>
      <c r="VGN15" s="83"/>
      <c r="VGO15" s="83"/>
      <c r="VGP15" s="83"/>
      <c r="VGQ15" s="83"/>
      <c r="VGR15" s="83"/>
      <c r="VGS15" s="83"/>
      <c r="VGT15" s="83"/>
      <c r="VGU15" s="83"/>
      <c r="VGV15" s="83"/>
      <c r="VGW15" s="83"/>
      <c r="VGX15" s="83"/>
      <c r="VGY15" s="83"/>
      <c r="VGZ15" s="83"/>
      <c r="VHA15" s="83"/>
      <c r="VHB15" s="83"/>
      <c r="VHC15" s="83"/>
      <c r="VHD15" s="83"/>
      <c r="VHE15" s="83"/>
      <c r="VHF15" s="83"/>
      <c r="VHG15" s="83"/>
      <c r="VHH15" s="83"/>
      <c r="VHI15" s="83"/>
      <c r="VHJ15" s="83"/>
      <c r="VHK15" s="83"/>
      <c r="VHL15" s="83"/>
      <c r="VHM15" s="83"/>
      <c r="VHN15" s="83"/>
      <c r="VHO15" s="83"/>
      <c r="VHP15" s="83"/>
      <c r="VHQ15" s="83"/>
      <c r="VHR15" s="83"/>
      <c r="VHS15" s="83"/>
      <c r="VHT15" s="83"/>
      <c r="VHU15" s="83"/>
      <c r="VHV15" s="83"/>
      <c r="VHW15" s="83"/>
      <c r="VHX15" s="83"/>
      <c r="VHY15" s="83"/>
      <c r="VHZ15" s="83"/>
      <c r="VIA15" s="83"/>
      <c r="VIB15" s="83"/>
      <c r="VIC15" s="83"/>
      <c r="VID15" s="83"/>
      <c r="VIE15" s="83"/>
      <c r="VIF15" s="83"/>
      <c r="VIG15" s="83"/>
      <c r="VIH15" s="83"/>
      <c r="VII15" s="83"/>
      <c r="VIJ15" s="83"/>
      <c r="VIK15" s="83"/>
      <c r="VIL15" s="83"/>
      <c r="VIM15" s="83"/>
      <c r="VIN15" s="83"/>
      <c r="VIO15" s="83"/>
      <c r="VIP15" s="83"/>
      <c r="VIQ15" s="83"/>
      <c r="VIR15" s="83"/>
      <c r="VIS15" s="83"/>
      <c r="VIT15" s="83"/>
      <c r="VIU15" s="83"/>
      <c r="VIV15" s="83"/>
      <c r="VIW15" s="83"/>
      <c r="VIX15" s="83"/>
      <c r="VIY15" s="83"/>
      <c r="VIZ15" s="83"/>
      <c r="VJA15" s="83"/>
      <c r="VJB15" s="83"/>
      <c r="VJC15" s="83"/>
      <c r="VJD15" s="83"/>
      <c r="VJE15" s="83"/>
      <c r="VJF15" s="83"/>
      <c r="VJG15" s="83"/>
      <c r="VJH15" s="83"/>
      <c r="VJI15" s="83"/>
      <c r="VJJ15" s="83"/>
      <c r="VJK15" s="83"/>
      <c r="VJL15" s="83"/>
      <c r="VJM15" s="83"/>
      <c r="VJN15" s="83"/>
      <c r="VJO15" s="83"/>
      <c r="VJP15" s="83"/>
      <c r="VJQ15" s="83"/>
      <c r="VJR15" s="83"/>
      <c r="VJS15" s="83"/>
      <c r="VJT15" s="83"/>
      <c r="VJU15" s="83"/>
      <c r="VJV15" s="83"/>
      <c r="VJW15" s="83"/>
      <c r="VJX15" s="83"/>
      <c r="VJY15" s="83"/>
      <c r="VJZ15" s="83"/>
      <c r="VKA15" s="83"/>
      <c r="VKB15" s="83"/>
      <c r="VKC15" s="83"/>
      <c r="VKD15" s="83"/>
      <c r="VKE15" s="83"/>
      <c r="VKF15" s="83"/>
      <c r="VKG15" s="83"/>
      <c r="VKH15" s="83"/>
      <c r="VKI15" s="83"/>
      <c r="VKJ15" s="83"/>
      <c r="VKK15" s="83"/>
      <c r="VKL15" s="83"/>
      <c r="VKM15" s="83"/>
      <c r="VKN15" s="83"/>
      <c r="VKO15" s="83"/>
      <c r="VKP15" s="83"/>
      <c r="VKQ15" s="83"/>
      <c r="VKR15" s="83"/>
      <c r="VKS15" s="83"/>
      <c r="VKT15" s="83"/>
      <c r="VKU15" s="83"/>
      <c r="VKV15" s="83"/>
      <c r="VKW15" s="83"/>
      <c r="VKX15" s="83"/>
      <c r="VKY15" s="83"/>
      <c r="VKZ15" s="83"/>
      <c r="VLA15" s="83"/>
      <c r="VLB15" s="83"/>
      <c r="VLC15" s="83"/>
      <c r="VLD15" s="83"/>
      <c r="VLE15" s="83"/>
      <c r="VLF15" s="83"/>
      <c r="VLG15" s="83"/>
      <c r="VLH15" s="83"/>
      <c r="VLI15" s="83"/>
      <c r="VLJ15" s="83"/>
      <c r="VLK15" s="83"/>
      <c r="VLL15" s="83"/>
      <c r="VLM15" s="83"/>
      <c r="VLN15" s="83"/>
      <c r="VLO15" s="83"/>
      <c r="VLP15" s="83"/>
      <c r="VLQ15" s="83"/>
      <c r="VLR15" s="83"/>
      <c r="VLS15" s="83"/>
      <c r="VLT15" s="83"/>
      <c r="VLU15" s="83"/>
      <c r="VLV15" s="83"/>
      <c r="VLW15" s="83"/>
      <c r="VLX15" s="83"/>
      <c r="VLY15" s="83"/>
      <c r="VLZ15" s="83"/>
      <c r="VMA15" s="83"/>
      <c r="VMB15" s="83"/>
      <c r="VMC15" s="83"/>
      <c r="VMD15" s="83"/>
      <c r="VME15" s="83"/>
      <c r="VMF15" s="83"/>
      <c r="VMG15" s="83"/>
      <c r="VMH15" s="83"/>
      <c r="VMI15" s="83"/>
      <c r="VMJ15" s="83"/>
      <c r="VMK15" s="83"/>
      <c r="VML15" s="83"/>
      <c r="VMM15" s="83"/>
      <c r="VMN15" s="83"/>
      <c r="VMO15" s="83"/>
      <c r="VMP15" s="83"/>
      <c r="VMQ15" s="83"/>
      <c r="VMR15" s="83"/>
      <c r="VMS15" s="83"/>
      <c r="VMT15" s="83"/>
      <c r="VMU15" s="83"/>
      <c r="VMV15" s="83"/>
      <c r="VMW15" s="83"/>
      <c r="VMX15" s="83"/>
      <c r="VMY15" s="83"/>
      <c r="VMZ15" s="83"/>
      <c r="VNA15" s="83"/>
      <c r="VNB15" s="83"/>
      <c r="VNC15" s="83"/>
      <c r="VND15" s="83"/>
      <c r="VNE15" s="83"/>
      <c r="VNF15" s="83"/>
      <c r="VNG15" s="83"/>
      <c r="VNH15" s="83"/>
      <c r="VNI15" s="83"/>
      <c r="VNJ15" s="83"/>
      <c r="VNK15" s="83"/>
      <c r="VNL15" s="83"/>
      <c r="VNM15" s="83"/>
      <c r="VNN15" s="83"/>
      <c r="VNO15" s="83"/>
      <c r="VNP15" s="83"/>
      <c r="VNQ15" s="83"/>
      <c r="VNR15" s="83"/>
      <c r="VNS15" s="83"/>
      <c r="VNT15" s="83"/>
      <c r="VNU15" s="83"/>
      <c r="VNV15" s="83"/>
      <c r="VNW15" s="83"/>
      <c r="VNX15" s="83"/>
      <c r="VNY15" s="83"/>
      <c r="VNZ15" s="83"/>
      <c r="VOA15" s="83"/>
      <c r="VOB15" s="83"/>
      <c r="VOC15" s="83"/>
      <c r="VOD15" s="83"/>
      <c r="VOE15" s="83"/>
      <c r="VOF15" s="83"/>
      <c r="VOG15" s="83"/>
      <c r="VOH15" s="83"/>
      <c r="VOI15" s="83"/>
      <c r="VOJ15" s="83"/>
      <c r="VOK15" s="83"/>
      <c r="VOL15" s="83"/>
      <c r="VOM15" s="83"/>
      <c r="VON15" s="83"/>
      <c r="VOO15" s="83"/>
      <c r="VOP15" s="83"/>
      <c r="VOQ15" s="83"/>
      <c r="VOR15" s="83"/>
      <c r="VOS15" s="83"/>
      <c r="VOT15" s="83"/>
      <c r="VOU15" s="83"/>
      <c r="VOV15" s="83"/>
      <c r="VOW15" s="83"/>
      <c r="VOX15" s="83"/>
      <c r="VOY15" s="83"/>
      <c r="VOZ15" s="83"/>
      <c r="VPA15" s="83"/>
      <c r="VPB15" s="83"/>
      <c r="VPC15" s="83"/>
      <c r="VPD15" s="83"/>
      <c r="VPE15" s="83"/>
      <c r="VPF15" s="83"/>
      <c r="VPG15" s="83"/>
      <c r="VPH15" s="83"/>
      <c r="VPI15" s="83"/>
      <c r="VPJ15" s="83"/>
      <c r="VPK15" s="83"/>
      <c r="VPL15" s="83"/>
      <c r="VPM15" s="83"/>
      <c r="VPN15" s="83"/>
      <c r="VPO15" s="83"/>
      <c r="VPP15" s="83"/>
      <c r="VPQ15" s="83"/>
      <c r="VPR15" s="83"/>
      <c r="VPS15" s="83"/>
      <c r="VPT15" s="83"/>
      <c r="VPU15" s="83"/>
      <c r="VPV15" s="83"/>
      <c r="VPW15" s="83"/>
      <c r="VPX15" s="83"/>
      <c r="VPY15" s="83"/>
      <c r="VPZ15" s="83"/>
      <c r="VQA15" s="83"/>
      <c r="VQB15" s="83"/>
      <c r="VQC15" s="83"/>
      <c r="VQD15" s="83"/>
      <c r="VQE15" s="83"/>
      <c r="VQF15" s="83"/>
      <c r="VQG15" s="83"/>
      <c r="VQH15" s="83"/>
      <c r="VQI15" s="83"/>
      <c r="VQJ15" s="83"/>
      <c r="VQK15" s="83"/>
      <c r="VQL15" s="83"/>
      <c r="VQM15" s="83"/>
      <c r="VQN15" s="83"/>
      <c r="VQO15" s="83"/>
      <c r="VQP15" s="83"/>
      <c r="VQQ15" s="83"/>
      <c r="VQR15" s="83"/>
      <c r="VQS15" s="83"/>
      <c r="VQT15" s="83"/>
      <c r="VQU15" s="83"/>
      <c r="VQV15" s="83"/>
      <c r="VQW15" s="83"/>
      <c r="VQX15" s="83"/>
      <c r="VQY15" s="83"/>
      <c r="VQZ15" s="83"/>
      <c r="VRA15" s="83"/>
      <c r="VRB15" s="83"/>
      <c r="VRC15" s="83"/>
      <c r="VRD15" s="83"/>
      <c r="VRE15" s="83"/>
      <c r="VRF15" s="83"/>
      <c r="VRG15" s="83"/>
      <c r="VRH15" s="83"/>
      <c r="VRI15" s="83"/>
      <c r="VRJ15" s="83"/>
      <c r="VRK15" s="83"/>
      <c r="VRL15" s="83"/>
      <c r="VRM15" s="83"/>
      <c r="VRN15" s="83"/>
      <c r="VRO15" s="83"/>
      <c r="VRP15" s="83"/>
      <c r="VRQ15" s="83"/>
      <c r="VRR15" s="83"/>
      <c r="VRS15" s="83"/>
      <c r="VRT15" s="83"/>
      <c r="VRU15" s="83"/>
      <c r="VRV15" s="83"/>
      <c r="VRW15" s="83"/>
      <c r="VRX15" s="83"/>
      <c r="VRY15" s="83"/>
      <c r="VRZ15" s="83"/>
      <c r="VSA15" s="83"/>
      <c r="VSB15" s="83"/>
      <c r="VSC15" s="83"/>
      <c r="VSD15" s="83"/>
      <c r="VSE15" s="83"/>
      <c r="VSF15" s="83"/>
      <c r="VSG15" s="83"/>
      <c r="VSH15" s="83"/>
      <c r="VSI15" s="83"/>
      <c r="VSJ15" s="83"/>
      <c r="VSK15" s="83"/>
      <c r="VSL15" s="83"/>
      <c r="VSM15" s="83"/>
      <c r="VSN15" s="83"/>
      <c r="VSO15" s="83"/>
      <c r="VSP15" s="83"/>
      <c r="VSQ15" s="83"/>
      <c r="VSR15" s="83"/>
      <c r="VSS15" s="83"/>
      <c r="VST15" s="83"/>
      <c r="VSU15" s="83"/>
      <c r="VSV15" s="83"/>
      <c r="VSW15" s="83"/>
      <c r="VSX15" s="83"/>
      <c r="VSY15" s="83"/>
      <c r="VSZ15" s="83"/>
      <c r="VTA15" s="83"/>
      <c r="VTB15" s="83"/>
      <c r="VTC15" s="83"/>
      <c r="VTD15" s="83"/>
      <c r="VTE15" s="83"/>
      <c r="VTF15" s="83"/>
      <c r="VTG15" s="83"/>
      <c r="VTH15" s="83"/>
      <c r="VTI15" s="83"/>
      <c r="VTJ15" s="83"/>
      <c r="VTK15" s="83"/>
      <c r="VTL15" s="83"/>
      <c r="VTM15" s="83"/>
      <c r="VTN15" s="83"/>
      <c r="VTO15" s="83"/>
      <c r="VTP15" s="83"/>
      <c r="VTQ15" s="83"/>
      <c r="VTR15" s="83"/>
      <c r="VTS15" s="83"/>
      <c r="VTT15" s="83"/>
      <c r="VTU15" s="83"/>
      <c r="VTV15" s="83"/>
      <c r="VTW15" s="83"/>
      <c r="VTX15" s="83"/>
      <c r="VTY15" s="83"/>
      <c r="VTZ15" s="83"/>
      <c r="VUA15" s="83"/>
      <c r="VUB15" s="83"/>
      <c r="VUC15" s="83"/>
      <c r="VUD15" s="83"/>
      <c r="VUE15" s="83"/>
      <c r="VUF15" s="83"/>
      <c r="VUG15" s="83"/>
      <c r="VUH15" s="83"/>
      <c r="VUI15" s="83"/>
      <c r="VUJ15" s="83"/>
      <c r="VUK15" s="83"/>
      <c r="VUL15" s="83"/>
      <c r="VUM15" s="83"/>
      <c r="VUN15" s="83"/>
      <c r="VUO15" s="83"/>
      <c r="VUP15" s="83"/>
      <c r="VUQ15" s="83"/>
      <c r="VUR15" s="83"/>
      <c r="VUS15" s="83"/>
      <c r="VUT15" s="83"/>
      <c r="VUU15" s="83"/>
      <c r="VUV15" s="83"/>
      <c r="VUW15" s="83"/>
      <c r="VUX15" s="83"/>
      <c r="VUY15" s="83"/>
      <c r="VUZ15" s="83"/>
      <c r="VVA15" s="83"/>
      <c r="VVB15" s="83"/>
      <c r="VVC15" s="83"/>
      <c r="VVD15" s="83"/>
      <c r="VVE15" s="83"/>
      <c r="VVF15" s="83"/>
      <c r="VVG15" s="83"/>
      <c r="VVH15" s="83"/>
      <c r="VVI15" s="83"/>
      <c r="VVJ15" s="83"/>
      <c r="VVK15" s="83"/>
      <c r="VVL15" s="83"/>
      <c r="VVM15" s="83"/>
      <c r="VVN15" s="83"/>
      <c r="VVO15" s="83"/>
      <c r="VVP15" s="83"/>
      <c r="VVQ15" s="83"/>
      <c r="VVR15" s="83"/>
      <c r="VVS15" s="83"/>
      <c r="VVT15" s="83"/>
      <c r="VVU15" s="83"/>
      <c r="VVV15" s="83"/>
      <c r="VVW15" s="83"/>
      <c r="VVX15" s="83"/>
      <c r="VVY15" s="83"/>
      <c r="VVZ15" s="83"/>
      <c r="VWA15" s="83"/>
      <c r="VWB15" s="83"/>
      <c r="VWC15" s="83"/>
      <c r="VWD15" s="83"/>
      <c r="VWE15" s="83"/>
      <c r="VWF15" s="83"/>
      <c r="VWG15" s="83"/>
      <c r="VWH15" s="83"/>
      <c r="VWI15" s="83"/>
      <c r="VWJ15" s="83"/>
      <c r="VWK15" s="83"/>
      <c r="VWL15" s="83"/>
      <c r="VWM15" s="83"/>
      <c r="VWN15" s="83"/>
      <c r="VWO15" s="83"/>
      <c r="VWP15" s="83"/>
      <c r="VWQ15" s="83"/>
      <c r="VWR15" s="83"/>
      <c r="VWS15" s="83"/>
      <c r="VWT15" s="83"/>
      <c r="VWU15" s="83"/>
      <c r="VWV15" s="83"/>
      <c r="VWW15" s="83"/>
      <c r="VWX15" s="83"/>
      <c r="VWY15" s="83"/>
      <c r="VWZ15" s="83"/>
      <c r="VXA15" s="83"/>
      <c r="VXB15" s="83"/>
      <c r="VXC15" s="83"/>
      <c r="VXD15" s="83"/>
      <c r="VXE15" s="83"/>
      <c r="VXF15" s="83"/>
      <c r="VXG15" s="83"/>
      <c r="VXH15" s="83"/>
      <c r="VXI15" s="83"/>
      <c r="VXJ15" s="83"/>
      <c r="VXK15" s="83"/>
      <c r="VXL15" s="83"/>
      <c r="VXM15" s="83"/>
      <c r="VXN15" s="83"/>
      <c r="VXO15" s="83"/>
      <c r="VXP15" s="83"/>
      <c r="VXQ15" s="83"/>
      <c r="VXR15" s="83"/>
      <c r="VXS15" s="83"/>
      <c r="VXT15" s="83"/>
      <c r="VXU15" s="83"/>
      <c r="VXV15" s="83"/>
      <c r="VXW15" s="83"/>
      <c r="VXX15" s="83"/>
      <c r="VXY15" s="83"/>
      <c r="VXZ15" s="83"/>
      <c r="VYA15" s="83"/>
      <c r="VYB15" s="83"/>
      <c r="VYC15" s="83"/>
      <c r="VYD15" s="83"/>
      <c r="VYE15" s="83"/>
      <c r="VYF15" s="83"/>
      <c r="VYG15" s="83"/>
      <c r="VYH15" s="83"/>
      <c r="VYI15" s="83"/>
      <c r="VYJ15" s="83"/>
      <c r="VYK15" s="83"/>
      <c r="VYL15" s="83"/>
      <c r="VYM15" s="83"/>
      <c r="VYN15" s="83"/>
      <c r="VYO15" s="83"/>
      <c r="VYP15" s="83"/>
      <c r="VYQ15" s="83"/>
      <c r="VYR15" s="83"/>
      <c r="VYS15" s="83"/>
      <c r="VYT15" s="83"/>
      <c r="VYU15" s="83"/>
      <c r="VYV15" s="83"/>
      <c r="VYW15" s="83"/>
      <c r="VYX15" s="83"/>
      <c r="VYY15" s="83"/>
      <c r="VYZ15" s="83"/>
      <c r="VZA15" s="83"/>
      <c r="VZB15" s="83"/>
      <c r="VZC15" s="83"/>
      <c r="VZD15" s="83"/>
      <c r="VZE15" s="83"/>
      <c r="VZF15" s="83"/>
      <c r="VZG15" s="83"/>
      <c r="VZH15" s="83"/>
      <c r="VZI15" s="83"/>
      <c r="VZJ15" s="83"/>
      <c r="VZK15" s="83"/>
      <c r="VZL15" s="83"/>
      <c r="VZM15" s="83"/>
      <c r="VZN15" s="83"/>
      <c r="VZO15" s="83"/>
      <c r="VZP15" s="83"/>
      <c r="VZQ15" s="83"/>
      <c r="VZR15" s="83"/>
      <c r="VZS15" s="83"/>
      <c r="VZT15" s="83"/>
      <c r="VZU15" s="83"/>
      <c r="VZV15" s="83"/>
      <c r="VZW15" s="83"/>
      <c r="VZX15" s="83"/>
      <c r="VZY15" s="83"/>
      <c r="VZZ15" s="83"/>
      <c r="WAA15" s="83"/>
      <c r="WAB15" s="83"/>
      <c r="WAC15" s="83"/>
      <c r="WAD15" s="83"/>
      <c r="WAE15" s="83"/>
      <c r="WAF15" s="83"/>
      <c r="WAG15" s="83"/>
      <c r="WAH15" s="83"/>
      <c r="WAI15" s="83"/>
      <c r="WAJ15" s="83"/>
      <c r="WAK15" s="83"/>
      <c r="WAL15" s="83"/>
      <c r="WAM15" s="83"/>
      <c r="WAN15" s="83"/>
      <c r="WAO15" s="83"/>
      <c r="WAP15" s="83"/>
      <c r="WAQ15" s="83"/>
      <c r="WAR15" s="83"/>
      <c r="WAS15" s="83"/>
      <c r="WAT15" s="83"/>
      <c r="WAU15" s="83"/>
      <c r="WAV15" s="83"/>
      <c r="WAW15" s="83"/>
      <c r="WAX15" s="83"/>
      <c r="WAY15" s="83"/>
      <c r="WAZ15" s="83"/>
      <c r="WBA15" s="83"/>
      <c r="WBB15" s="83"/>
      <c r="WBC15" s="83"/>
      <c r="WBD15" s="83"/>
      <c r="WBE15" s="83"/>
      <c r="WBF15" s="83"/>
      <c r="WBG15" s="83"/>
      <c r="WBH15" s="83"/>
      <c r="WBI15" s="83"/>
      <c r="WBJ15" s="83"/>
      <c r="WBK15" s="83"/>
      <c r="WBL15" s="83"/>
      <c r="WBM15" s="83"/>
      <c r="WBN15" s="83"/>
      <c r="WBO15" s="83"/>
      <c r="WBP15" s="83"/>
      <c r="WBQ15" s="83"/>
      <c r="WBR15" s="83"/>
      <c r="WBS15" s="83"/>
      <c r="WBT15" s="83"/>
      <c r="WBU15" s="83"/>
      <c r="WBV15" s="83"/>
      <c r="WBW15" s="83"/>
      <c r="WBX15" s="83"/>
      <c r="WBY15" s="83"/>
      <c r="WBZ15" s="83"/>
      <c r="WCA15" s="83"/>
      <c r="WCB15" s="83"/>
      <c r="WCC15" s="83"/>
      <c r="WCD15" s="83"/>
      <c r="WCE15" s="83"/>
      <c r="WCF15" s="83"/>
      <c r="WCG15" s="83"/>
      <c r="WCH15" s="83"/>
      <c r="WCI15" s="83"/>
      <c r="WCJ15" s="83"/>
      <c r="WCK15" s="83"/>
      <c r="WCL15" s="83"/>
      <c r="WCM15" s="83"/>
      <c r="WCN15" s="83"/>
      <c r="WCO15" s="83"/>
      <c r="WCP15" s="83"/>
      <c r="WCQ15" s="83"/>
      <c r="WCR15" s="83"/>
      <c r="WCS15" s="83"/>
      <c r="WCT15" s="83"/>
      <c r="WCU15" s="83"/>
      <c r="WCV15" s="83"/>
      <c r="WCW15" s="83"/>
      <c r="WCX15" s="83"/>
      <c r="WCY15" s="83"/>
      <c r="WCZ15" s="83"/>
      <c r="WDA15" s="83"/>
      <c r="WDB15" s="83"/>
      <c r="WDC15" s="83"/>
      <c r="WDD15" s="83"/>
      <c r="WDE15" s="83"/>
      <c r="WDF15" s="83"/>
      <c r="WDG15" s="83"/>
      <c r="WDH15" s="83"/>
      <c r="WDI15" s="83"/>
      <c r="WDJ15" s="83"/>
      <c r="WDK15" s="83"/>
      <c r="WDL15" s="83"/>
      <c r="WDM15" s="83"/>
      <c r="WDN15" s="83"/>
      <c r="WDO15" s="83"/>
      <c r="WDP15" s="83"/>
      <c r="WDQ15" s="83"/>
      <c r="WDR15" s="83"/>
      <c r="WDS15" s="83"/>
      <c r="WDT15" s="83"/>
      <c r="WDU15" s="83"/>
      <c r="WDV15" s="83"/>
      <c r="WDW15" s="83"/>
      <c r="WDX15" s="83"/>
      <c r="WDY15" s="83"/>
      <c r="WDZ15" s="83"/>
      <c r="WEA15" s="83"/>
      <c r="WEB15" s="83"/>
      <c r="WEC15" s="83"/>
      <c r="WED15" s="83"/>
      <c r="WEE15" s="83"/>
      <c r="WEF15" s="83"/>
      <c r="WEG15" s="83"/>
      <c r="WEH15" s="83"/>
      <c r="WEI15" s="83"/>
      <c r="WEJ15" s="83"/>
      <c r="WEK15" s="83"/>
      <c r="WEL15" s="83"/>
      <c r="WEM15" s="83"/>
      <c r="WEN15" s="83"/>
      <c r="WEO15" s="83"/>
      <c r="WEP15" s="83"/>
      <c r="WEQ15" s="83"/>
      <c r="WER15" s="83"/>
      <c r="WES15" s="83"/>
      <c r="WET15" s="83"/>
      <c r="WEU15" s="83"/>
      <c r="WEV15" s="83"/>
      <c r="WEW15" s="83"/>
      <c r="WEX15" s="83"/>
      <c r="WEY15" s="83"/>
      <c r="WEZ15" s="83"/>
      <c r="WFA15" s="83"/>
      <c r="WFB15" s="83"/>
      <c r="WFC15" s="83"/>
      <c r="WFD15" s="83"/>
      <c r="WFE15" s="83"/>
      <c r="WFF15" s="83"/>
      <c r="WFG15" s="83"/>
      <c r="WFH15" s="83"/>
      <c r="WFI15" s="83"/>
      <c r="WFJ15" s="83"/>
      <c r="WFK15" s="83"/>
      <c r="WFL15" s="83"/>
      <c r="WFM15" s="83"/>
      <c r="WFN15" s="83"/>
      <c r="WFO15" s="83"/>
      <c r="WFP15" s="83"/>
      <c r="WFQ15" s="83"/>
      <c r="WFR15" s="83"/>
      <c r="WFS15" s="83"/>
      <c r="WFT15" s="83"/>
      <c r="WFU15" s="83"/>
      <c r="WFV15" s="83"/>
      <c r="WFW15" s="83"/>
      <c r="WFX15" s="83"/>
      <c r="WFY15" s="83"/>
      <c r="WFZ15" s="83"/>
      <c r="WGA15" s="83"/>
      <c r="WGB15" s="83"/>
      <c r="WGC15" s="83"/>
      <c r="WGD15" s="83"/>
      <c r="WGE15" s="83"/>
      <c r="WGF15" s="83"/>
      <c r="WGG15" s="83"/>
      <c r="WGH15" s="83"/>
      <c r="WGI15" s="83"/>
      <c r="WGJ15" s="83"/>
      <c r="WGK15" s="83"/>
      <c r="WGL15" s="83"/>
      <c r="WGM15" s="83"/>
      <c r="WGN15" s="83"/>
      <c r="WGO15" s="83"/>
      <c r="WGP15" s="83"/>
      <c r="WGQ15" s="83"/>
      <c r="WGR15" s="83"/>
      <c r="WGS15" s="83"/>
      <c r="WGT15" s="83"/>
      <c r="WGU15" s="83"/>
      <c r="WGV15" s="83"/>
      <c r="WGW15" s="83"/>
      <c r="WGX15" s="83"/>
      <c r="WGY15" s="83"/>
      <c r="WGZ15" s="83"/>
      <c r="WHA15" s="83"/>
      <c r="WHB15" s="83"/>
      <c r="WHC15" s="83"/>
      <c r="WHD15" s="83"/>
      <c r="WHE15" s="83"/>
      <c r="WHF15" s="83"/>
      <c r="WHG15" s="83"/>
      <c r="WHH15" s="83"/>
      <c r="WHI15" s="83"/>
      <c r="WHJ15" s="83"/>
      <c r="WHK15" s="83"/>
      <c r="WHL15" s="83"/>
      <c r="WHM15" s="83"/>
      <c r="WHN15" s="83"/>
      <c r="WHO15" s="83"/>
      <c r="WHP15" s="83"/>
      <c r="WHQ15" s="83"/>
      <c r="WHR15" s="83"/>
      <c r="WHS15" s="83"/>
      <c r="WHT15" s="83"/>
      <c r="WHU15" s="83"/>
      <c r="WHV15" s="83"/>
      <c r="WHW15" s="83"/>
      <c r="WHX15" s="83"/>
      <c r="WHY15" s="83"/>
      <c r="WHZ15" s="83"/>
      <c r="WIA15" s="83"/>
      <c r="WIB15" s="83"/>
      <c r="WIC15" s="83"/>
      <c r="WID15" s="83"/>
      <c r="WIE15" s="83"/>
      <c r="WIF15" s="83"/>
      <c r="WIG15" s="83"/>
      <c r="WIH15" s="83"/>
      <c r="WII15" s="83"/>
      <c r="WIJ15" s="83"/>
      <c r="WIK15" s="83"/>
      <c r="WIL15" s="83"/>
      <c r="WIM15" s="83"/>
      <c r="WIN15" s="83"/>
      <c r="WIO15" s="83"/>
      <c r="WIP15" s="83"/>
      <c r="WIQ15" s="83"/>
      <c r="WIR15" s="83"/>
      <c r="WIS15" s="83"/>
      <c r="WIT15" s="83"/>
      <c r="WIU15" s="83"/>
      <c r="WIV15" s="83"/>
      <c r="WIW15" s="83"/>
      <c r="WIX15" s="83"/>
      <c r="WIY15" s="83"/>
      <c r="WIZ15" s="83"/>
      <c r="WJA15" s="83"/>
      <c r="WJB15" s="83"/>
      <c r="WJC15" s="83"/>
      <c r="WJD15" s="83"/>
      <c r="WJE15" s="83"/>
      <c r="WJF15" s="83"/>
      <c r="WJG15" s="83"/>
      <c r="WJH15" s="83"/>
      <c r="WJI15" s="83"/>
      <c r="WJJ15" s="83"/>
      <c r="WJK15" s="83"/>
      <c r="WJL15" s="83"/>
      <c r="WJM15" s="83"/>
      <c r="WJN15" s="83"/>
      <c r="WJO15" s="83"/>
      <c r="WJP15" s="83"/>
      <c r="WJQ15" s="83"/>
      <c r="WJR15" s="83"/>
      <c r="WJS15" s="83"/>
      <c r="WJT15" s="83"/>
      <c r="WJU15" s="83"/>
      <c r="WJV15" s="83"/>
      <c r="WJW15" s="83"/>
      <c r="WJX15" s="83"/>
      <c r="WJY15" s="83"/>
      <c r="WJZ15" s="83"/>
      <c r="WKA15" s="83"/>
      <c r="WKB15" s="83"/>
      <c r="WKC15" s="83"/>
      <c r="WKD15" s="83"/>
      <c r="WKE15" s="83"/>
      <c r="WKF15" s="83"/>
      <c r="WKG15" s="83"/>
      <c r="WKH15" s="83"/>
      <c r="WKI15" s="83"/>
      <c r="WKJ15" s="83"/>
      <c r="WKK15" s="83"/>
      <c r="WKL15" s="83"/>
      <c r="WKM15" s="83"/>
      <c r="WKN15" s="83"/>
      <c r="WKO15" s="83"/>
      <c r="WKP15" s="83"/>
      <c r="WKQ15" s="83"/>
      <c r="WKR15" s="83"/>
      <c r="WKS15" s="83"/>
      <c r="WKT15" s="83"/>
      <c r="WKU15" s="83"/>
      <c r="WKV15" s="83"/>
      <c r="WKW15" s="83"/>
      <c r="WKX15" s="83"/>
      <c r="WKY15" s="83"/>
      <c r="WKZ15" s="83"/>
      <c r="WLA15" s="83"/>
      <c r="WLB15" s="83"/>
      <c r="WLC15" s="83"/>
      <c r="WLD15" s="83"/>
      <c r="WLE15" s="83"/>
      <c r="WLF15" s="83"/>
      <c r="WLG15" s="83"/>
      <c r="WLH15" s="83"/>
      <c r="WLI15" s="83"/>
      <c r="WLJ15" s="83"/>
      <c r="WLK15" s="83"/>
      <c r="WLL15" s="83"/>
      <c r="WLM15" s="83"/>
      <c r="WLN15" s="83"/>
      <c r="WLO15" s="83"/>
      <c r="WLP15" s="83"/>
      <c r="WLQ15" s="83"/>
      <c r="WLR15" s="83"/>
      <c r="WLS15" s="83"/>
      <c r="WLT15" s="83"/>
      <c r="WLU15" s="83"/>
      <c r="WLV15" s="83"/>
      <c r="WLW15" s="83"/>
      <c r="WLX15" s="83"/>
      <c r="WLY15" s="83"/>
      <c r="WLZ15" s="83"/>
      <c r="WMA15" s="83"/>
      <c r="WMB15" s="83"/>
      <c r="WMC15" s="83"/>
      <c r="WMD15" s="83"/>
      <c r="WME15" s="83"/>
      <c r="WMF15" s="83"/>
      <c r="WMG15" s="83"/>
      <c r="WMH15" s="83"/>
      <c r="WMI15" s="83"/>
      <c r="WMJ15" s="83"/>
      <c r="WMK15" s="83"/>
      <c r="WML15" s="83"/>
      <c r="WMM15" s="83"/>
      <c r="WMN15" s="83"/>
      <c r="WMO15" s="83"/>
      <c r="WMP15" s="83"/>
      <c r="WMQ15" s="83"/>
      <c r="WMR15" s="83"/>
      <c r="WMS15" s="83"/>
      <c r="WMT15" s="83"/>
      <c r="WMU15" s="83"/>
      <c r="WMV15" s="83"/>
      <c r="WMW15" s="83"/>
      <c r="WMX15" s="83"/>
      <c r="WMY15" s="83"/>
      <c r="WMZ15" s="83"/>
      <c r="WNA15" s="83"/>
      <c r="WNB15" s="83"/>
      <c r="WNC15" s="83"/>
      <c r="WND15" s="83"/>
      <c r="WNE15" s="83"/>
      <c r="WNF15" s="83"/>
      <c r="WNG15" s="83"/>
      <c r="WNH15" s="83"/>
      <c r="WNI15" s="83"/>
      <c r="WNJ15" s="83"/>
      <c r="WNK15" s="83"/>
      <c r="WNL15" s="83"/>
      <c r="WNM15" s="83"/>
      <c r="WNN15" s="83"/>
      <c r="WNO15" s="83"/>
      <c r="WNP15" s="83"/>
      <c r="WNQ15" s="83"/>
      <c r="WNR15" s="83"/>
      <c r="WNS15" s="83"/>
      <c r="WNT15" s="83"/>
      <c r="WNU15" s="83"/>
      <c r="WNV15" s="83"/>
      <c r="WNW15" s="83"/>
      <c r="WNX15" s="83"/>
      <c r="WNY15" s="83"/>
      <c r="WNZ15" s="83"/>
      <c r="WOA15" s="83"/>
      <c r="WOB15" s="83"/>
      <c r="WOC15" s="83"/>
      <c r="WOD15" s="83"/>
      <c r="WOE15" s="83"/>
      <c r="WOF15" s="83"/>
      <c r="WOG15" s="83"/>
      <c r="WOH15" s="83"/>
      <c r="WOI15" s="83"/>
      <c r="WOJ15" s="83"/>
      <c r="WOK15" s="83"/>
      <c r="WOL15" s="83"/>
      <c r="WOM15" s="83"/>
      <c r="WON15" s="83"/>
      <c r="WOO15" s="83"/>
      <c r="WOP15" s="83"/>
      <c r="WOQ15" s="83"/>
      <c r="WOR15" s="83"/>
      <c r="WOS15" s="83"/>
      <c r="WOT15" s="83"/>
      <c r="WOU15" s="83"/>
      <c r="WOV15" s="83"/>
      <c r="WOW15" s="83"/>
      <c r="WOX15" s="83"/>
      <c r="WOY15" s="83"/>
      <c r="WOZ15" s="83"/>
      <c r="WPA15" s="83"/>
      <c r="WPB15" s="83"/>
      <c r="WPC15" s="83"/>
      <c r="WPD15" s="83"/>
      <c r="WPE15" s="83"/>
      <c r="WPF15" s="83"/>
      <c r="WPG15" s="83"/>
      <c r="WPH15" s="83"/>
      <c r="WPI15" s="83"/>
      <c r="WPJ15" s="83"/>
      <c r="WPK15" s="83"/>
      <c r="WPL15" s="83"/>
      <c r="WPM15" s="83"/>
      <c r="WPN15" s="83"/>
      <c r="WPO15" s="83"/>
      <c r="WPP15" s="83"/>
      <c r="WPQ15" s="83"/>
      <c r="WPR15" s="83"/>
      <c r="WPS15" s="83"/>
      <c r="WPT15" s="83"/>
      <c r="WPU15" s="83"/>
      <c r="WPV15" s="83"/>
      <c r="WPW15" s="83"/>
      <c r="WPX15" s="83"/>
      <c r="WPY15" s="83"/>
      <c r="WPZ15" s="83"/>
      <c r="WQA15" s="83"/>
      <c r="WQB15" s="83"/>
      <c r="WQC15" s="83"/>
      <c r="WQD15" s="83"/>
      <c r="WQE15" s="83"/>
      <c r="WQF15" s="83"/>
      <c r="WQG15" s="83"/>
      <c r="WQH15" s="83"/>
      <c r="WQI15" s="83"/>
      <c r="WQJ15" s="83"/>
      <c r="WQK15" s="83"/>
      <c r="WQL15" s="83"/>
      <c r="WQM15" s="83"/>
      <c r="WQN15" s="83"/>
      <c r="WQO15" s="83"/>
      <c r="WQP15" s="83"/>
      <c r="WQQ15" s="83"/>
      <c r="WQR15" s="83"/>
      <c r="WQS15" s="83"/>
      <c r="WQT15" s="83"/>
      <c r="WQU15" s="83"/>
      <c r="WQV15" s="83"/>
      <c r="WQW15" s="83"/>
      <c r="WQX15" s="83"/>
      <c r="WQY15" s="83"/>
      <c r="WQZ15" s="83"/>
      <c r="WRA15" s="83"/>
      <c r="WRB15" s="83"/>
      <c r="WRC15" s="83"/>
      <c r="WRD15" s="83"/>
      <c r="WRE15" s="83"/>
      <c r="WRF15" s="83"/>
      <c r="WRG15" s="83"/>
      <c r="WRH15" s="83"/>
      <c r="WRI15" s="83"/>
      <c r="WRJ15" s="83"/>
      <c r="WRK15" s="83"/>
      <c r="WRL15" s="83"/>
      <c r="WRM15" s="83"/>
      <c r="WRN15" s="83"/>
      <c r="WRO15" s="83"/>
      <c r="WRP15" s="83"/>
      <c r="WRQ15" s="83"/>
      <c r="WRR15" s="83"/>
      <c r="WRS15" s="83"/>
      <c r="WRT15" s="83"/>
      <c r="WRU15" s="83"/>
      <c r="WRV15" s="83"/>
      <c r="WRW15" s="83"/>
      <c r="WRX15" s="83"/>
      <c r="WRY15" s="83"/>
      <c r="WRZ15" s="83"/>
      <c r="WSA15" s="83"/>
      <c r="WSB15" s="83"/>
      <c r="WSC15" s="83"/>
      <c r="WSD15" s="83"/>
      <c r="WSE15" s="83"/>
      <c r="WSF15" s="83"/>
      <c r="WSG15" s="83"/>
      <c r="WSH15" s="83"/>
      <c r="WSI15" s="83"/>
      <c r="WSJ15" s="83"/>
      <c r="WSK15" s="83"/>
      <c r="WSL15" s="83"/>
      <c r="WSM15" s="83"/>
      <c r="WSN15" s="83"/>
      <c r="WSO15" s="83"/>
      <c r="WSP15" s="83"/>
      <c r="WSQ15" s="83"/>
      <c r="WSR15" s="83"/>
      <c r="WSS15" s="83"/>
      <c r="WST15" s="83"/>
      <c r="WSU15" s="83"/>
      <c r="WSV15" s="83"/>
      <c r="WSW15" s="83"/>
      <c r="WSX15" s="83"/>
      <c r="WSY15" s="83"/>
      <c r="WSZ15" s="83"/>
      <c r="WTA15" s="83"/>
      <c r="WTB15" s="83"/>
      <c r="WTC15" s="83"/>
      <c r="WTD15" s="83"/>
      <c r="WTE15" s="83"/>
      <c r="WTF15" s="83"/>
      <c r="WTG15" s="83"/>
      <c r="WTH15" s="83"/>
      <c r="WTI15" s="83"/>
      <c r="WTJ15" s="83"/>
      <c r="WTK15" s="83"/>
      <c r="WTL15" s="83"/>
      <c r="WTM15" s="83"/>
      <c r="WTN15" s="83"/>
      <c r="WTO15" s="83"/>
      <c r="WTP15" s="83"/>
      <c r="WTQ15" s="83"/>
      <c r="WTR15" s="83"/>
      <c r="WTS15" s="83"/>
      <c r="WTT15" s="83"/>
      <c r="WTU15" s="83"/>
      <c r="WTV15" s="83"/>
      <c r="WTW15" s="83"/>
      <c r="WTX15" s="83"/>
      <c r="WTY15" s="83"/>
      <c r="WTZ15" s="83"/>
      <c r="WUA15" s="83"/>
      <c r="WUB15" s="83"/>
      <c r="WUC15" s="83"/>
      <c r="WUD15" s="83"/>
      <c r="WUE15" s="83"/>
      <c r="WUF15" s="83"/>
      <c r="WUG15" s="83"/>
      <c r="WUH15" s="83"/>
      <c r="WUI15" s="83"/>
      <c r="WUJ15" s="83"/>
      <c r="WUK15" s="83"/>
      <c r="WUL15" s="83"/>
      <c r="WUM15" s="83"/>
      <c r="WUN15" s="83"/>
      <c r="WUO15" s="83"/>
      <c r="WUP15" s="83"/>
      <c r="WUQ15" s="83"/>
      <c r="WUR15" s="83"/>
      <c r="WUS15" s="83"/>
      <c r="WUT15" s="83"/>
      <c r="WUU15" s="83"/>
      <c r="WUV15" s="83"/>
      <c r="WUW15" s="83"/>
      <c r="WUX15" s="83"/>
      <c r="WUY15" s="83"/>
      <c r="WUZ15" s="83"/>
      <c r="WVA15" s="83"/>
      <c r="WVB15" s="83"/>
      <c r="WVC15" s="83"/>
      <c r="WVD15" s="83"/>
      <c r="WVE15" s="83"/>
      <c r="WVF15" s="83"/>
      <c r="WVG15" s="83"/>
      <c r="WVH15" s="83"/>
      <c r="WVI15" s="83"/>
      <c r="WVJ15" s="83"/>
      <c r="WVK15" s="83"/>
      <c r="WVL15" s="83"/>
      <c r="WVM15" s="83"/>
      <c r="WVN15" s="83"/>
      <c r="WVO15" s="83"/>
      <c r="WVP15" s="83"/>
      <c r="WVQ15" s="83"/>
      <c r="WVR15" s="83"/>
      <c r="WVS15" s="83"/>
      <c r="WVT15" s="83"/>
      <c r="WVU15" s="83"/>
      <c r="WVV15" s="83"/>
      <c r="WVW15" s="83"/>
      <c r="WVX15" s="83"/>
      <c r="WVY15" s="83"/>
      <c r="WVZ15" s="83"/>
      <c r="WWA15" s="83"/>
      <c r="WWB15" s="83"/>
      <c r="WWC15" s="83"/>
      <c r="WWD15" s="83"/>
      <c r="WWE15" s="83"/>
      <c r="WWF15" s="83"/>
      <c r="WWG15" s="83"/>
      <c r="WWH15" s="83"/>
      <c r="WWI15" s="83"/>
      <c r="WWJ15" s="83"/>
      <c r="WWK15" s="83"/>
      <c r="WWL15" s="83"/>
      <c r="WWM15" s="83"/>
      <c r="WWN15" s="83"/>
      <c r="WWO15" s="83"/>
      <c r="WWP15" s="83"/>
      <c r="WWQ15" s="83"/>
      <c r="WWR15" s="83"/>
      <c r="WWS15" s="83"/>
      <c r="WWT15" s="83"/>
      <c r="WWU15" s="83"/>
      <c r="WWV15" s="83"/>
      <c r="WWW15" s="83"/>
      <c r="WWX15" s="83"/>
      <c r="WWY15" s="83"/>
      <c r="WWZ15" s="83"/>
      <c r="WXA15" s="83"/>
      <c r="WXB15" s="83"/>
      <c r="WXC15" s="83"/>
      <c r="WXD15" s="83"/>
      <c r="WXE15" s="83"/>
      <c r="WXF15" s="83"/>
      <c r="WXG15" s="83"/>
      <c r="WXH15" s="83"/>
      <c r="WXI15" s="83"/>
      <c r="WXJ15" s="83"/>
      <c r="WXK15" s="83"/>
      <c r="WXL15" s="83"/>
      <c r="WXM15" s="83"/>
      <c r="WXN15" s="83"/>
      <c r="WXO15" s="83"/>
      <c r="WXP15" s="83"/>
      <c r="WXQ15" s="83"/>
      <c r="WXR15" s="83"/>
      <c r="WXS15" s="83"/>
      <c r="WXT15" s="83"/>
      <c r="WXU15" s="83"/>
      <c r="WXV15" s="83"/>
      <c r="WXW15" s="83"/>
      <c r="WXX15" s="83"/>
      <c r="WXY15" s="83"/>
      <c r="WXZ15" s="83"/>
      <c r="WYA15" s="83"/>
      <c r="WYB15" s="83"/>
      <c r="WYC15" s="83"/>
      <c r="WYD15" s="83"/>
      <c r="WYE15" s="83"/>
      <c r="WYF15" s="83"/>
      <c r="WYG15" s="83"/>
      <c r="WYH15" s="83"/>
      <c r="WYI15" s="83"/>
      <c r="WYJ15" s="83"/>
      <c r="WYK15" s="83"/>
      <c r="WYL15" s="83"/>
      <c r="WYM15" s="83"/>
      <c r="WYN15" s="83"/>
      <c r="WYO15" s="83"/>
      <c r="WYP15" s="83"/>
      <c r="WYQ15" s="83"/>
      <c r="WYR15" s="83"/>
      <c r="WYS15" s="83"/>
      <c r="WYT15" s="83"/>
      <c r="WYU15" s="83"/>
      <c r="WYV15" s="83"/>
      <c r="WYW15" s="83"/>
      <c r="WYX15" s="83"/>
      <c r="WYY15" s="83"/>
      <c r="WYZ15" s="83"/>
      <c r="WZA15" s="83"/>
      <c r="WZB15" s="83"/>
      <c r="WZC15" s="83"/>
      <c r="WZD15" s="83"/>
      <c r="WZE15" s="83"/>
      <c r="WZF15" s="83"/>
      <c r="WZG15" s="83"/>
      <c r="WZH15" s="83"/>
      <c r="WZI15" s="83"/>
      <c r="WZJ15" s="83"/>
      <c r="WZK15" s="83"/>
      <c r="WZL15" s="83"/>
      <c r="WZM15" s="83"/>
      <c r="WZN15" s="83"/>
      <c r="WZO15" s="83"/>
      <c r="WZP15" s="83"/>
      <c r="WZQ15" s="83"/>
      <c r="WZR15" s="83"/>
      <c r="WZS15" s="83"/>
      <c r="WZT15" s="83"/>
      <c r="WZU15" s="83"/>
      <c r="WZV15" s="83"/>
      <c r="WZW15" s="83"/>
      <c r="WZX15" s="83"/>
      <c r="WZY15" s="83"/>
      <c r="WZZ15" s="83"/>
      <c r="XAA15" s="83"/>
      <c r="XAB15" s="83"/>
      <c r="XAC15" s="83"/>
      <c r="XAD15" s="83"/>
      <c r="XAE15" s="83"/>
      <c r="XAF15" s="83"/>
      <c r="XAG15" s="83"/>
      <c r="XAH15" s="83"/>
      <c r="XAI15" s="83"/>
      <c r="XAJ15" s="83"/>
      <c r="XAK15" s="83"/>
      <c r="XAL15" s="83"/>
      <c r="XAM15" s="83"/>
      <c r="XAN15" s="83"/>
      <c r="XAO15" s="83"/>
      <c r="XAP15" s="83"/>
      <c r="XAQ15" s="83"/>
      <c r="XAR15" s="83"/>
      <c r="XAS15" s="83"/>
      <c r="XAT15" s="83"/>
      <c r="XAU15" s="83"/>
      <c r="XAV15" s="83"/>
      <c r="XAW15" s="83"/>
      <c r="XAX15" s="83"/>
      <c r="XAY15" s="83"/>
      <c r="XAZ15" s="83"/>
      <c r="XBA15" s="83"/>
      <c r="XBB15" s="83"/>
      <c r="XBC15" s="83"/>
      <c r="XBD15" s="83"/>
      <c r="XBE15" s="83"/>
      <c r="XBF15" s="83"/>
      <c r="XBG15" s="83"/>
      <c r="XBH15" s="83"/>
      <c r="XBI15" s="83"/>
      <c r="XBJ15" s="83"/>
      <c r="XBK15" s="83"/>
      <c r="XBL15" s="83"/>
      <c r="XBM15" s="83"/>
      <c r="XBN15" s="83"/>
      <c r="XBO15" s="83"/>
      <c r="XBP15" s="83"/>
      <c r="XBQ15" s="83"/>
      <c r="XBR15" s="83"/>
      <c r="XBS15" s="83"/>
      <c r="XBT15" s="83"/>
      <c r="XBU15" s="83"/>
      <c r="XBV15" s="83"/>
      <c r="XBW15" s="83"/>
      <c r="XBX15" s="83"/>
      <c r="XBY15" s="83"/>
      <c r="XBZ15" s="83"/>
      <c r="XCA15" s="83"/>
      <c r="XCB15" s="83"/>
      <c r="XCC15" s="83"/>
      <c r="XCD15" s="83"/>
      <c r="XCE15" s="83"/>
      <c r="XCF15" s="83"/>
      <c r="XCG15" s="83"/>
      <c r="XCH15" s="83"/>
      <c r="XCI15" s="83"/>
      <c r="XCJ15" s="83"/>
      <c r="XCK15" s="83"/>
      <c r="XCL15" s="83"/>
      <c r="XCM15" s="83"/>
      <c r="XCN15" s="83"/>
      <c r="XCO15" s="83"/>
      <c r="XCP15" s="83"/>
      <c r="XCQ15" s="83"/>
      <c r="XCR15" s="83"/>
      <c r="XCS15" s="83"/>
      <c r="XCT15" s="83"/>
      <c r="XCU15" s="83"/>
      <c r="XCV15" s="83"/>
      <c r="XCW15" s="83"/>
      <c r="XCX15" s="83"/>
      <c r="XCY15" s="83"/>
      <c r="XCZ15" s="83"/>
      <c r="XDA15" s="83"/>
      <c r="XDB15" s="83"/>
      <c r="XDC15" s="83"/>
      <c r="XDD15" s="83"/>
      <c r="XDE15" s="83"/>
      <c r="XDF15" s="83"/>
      <c r="XDG15" s="83"/>
      <c r="XDH15" s="83"/>
      <c r="XDI15" s="83"/>
      <c r="XDJ15" s="83"/>
      <c r="XDK15" s="83"/>
      <c r="XDL15" s="83"/>
      <c r="XDM15" s="83"/>
      <c r="XDN15" s="83"/>
      <c r="XDO15" s="83"/>
      <c r="XDP15" s="83"/>
      <c r="XDQ15" s="83"/>
      <c r="XDR15" s="83"/>
      <c r="XDS15" s="83"/>
      <c r="XDT15" s="83"/>
      <c r="XDU15" s="83"/>
      <c r="XDV15" s="83"/>
      <c r="XDW15" s="83"/>
      <c r="XDX15" s="83"/>
      <c r="XDY15" s="83"/>
      <c r="XDZ15" s="83"/>
      <c r="XEA15" s="83"/>
      <c r="XEB15" s="83"/>
      <c r="XEC15" s="83"/>
      <c r="XED15" s="83"/>
      <c r="XEE15" s="83"/>
      <c r="XEF15" s="83"/>
      <c r="XEG15" s="83"/>
      <c r="XEH15" s="83"/>
      <c r="XEI15" s="83"/>
      <c r="XEJ15" s="83"/>
      <c r="XEK15" s="83"/>
      <c r="XEL15" s="83"/>
      <c r="XEM15" s="83"/>
      <c r="XEN15" s="83"/>
      <c r="XEO15" s="83"/>
      <c r="XEP15" s="83"/>
      <c r="XEQ15" s="83"/>
      <c r="XER15" s="83"/>
      <c r="XES15" s="83"/>
      <c r="XET15" s="83"/>
      <c r="XEU15" s="83"/>
      <c r="XEV15" s="83"/>
      <c r="XEW15" s="83"/>
      <c r="XEX15" s="83"/>
      <c r="XEY15" s="83"/>
      <c r="XEZ15" s="83"/>
      <c r="XFA15" s="83"/>
      <c r="XFB15" s="83"/>
    </row>
    <row r="16" spans="1:16382" s="57" customFormat="1">
      <c r="A16" s="5" t="s">
        <v>303</v>
      </c>
      <c r="B16" s="5"/>
      <c r="C16" s="8"/>
      <c r="D16" s="8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row>
    <row r="17" spans="1:46" s="66" customFormat="1">
      <c r="A17" s="102"/>
      <c r="B17" s="102"/>
      <c r="D17" s="81"/>
    </row>
    <row r="18" spans="1:46" s="66" customFormat="1" ht="30">
      <c r="A18" s="873" t="s">
        <v>203</v>
      </c>
      <c r="B18" s="102" t="s">
        <v>120</v>
      </c>
      <c r="C18" s="102" t="s">
        <v>217</v>
      </c>
      <c r="E18" s="205">
        <f>VMTCalc!I156</f>
        <v>18678352.608384006</v>
      </c>
      <c r="F18" s="205">
        <f>VMTCalc!J156</f>
        <v>0</v>
      </c>
      <c r="G18" s="205">
        <f>VMTCalc!K156</f>
        <v>0</v>
      </c>
      <c r="H18" s="205">
        <f>VMTCalc!L156</f>
        <v>0</v>
      </c>
      <c r="I18" s="205">
        <f>VMTCalc!M156</f>
        <v>0</v>
      </c>
      <c r="J18" s="205">
        <f>VMTCalc!N156</f>
        <v>0</v>
      </c>
      <c r="K18" s="205">
        <f>VMTCalc!O156</f>
        <v>0</v>
      </c>
      <c r="L18" s="205">
        <f>VMTCalc!P156</f>
        <v>0</v>
      </c>
      <c r="M18" s="205">
        <f>VMTCalc!Q156</f>
        <v>0</v>
      </c>
      <c r="N18" s="205">
        <f>VMTCalc!R156</f>
        <v>0</v>
      </c>
      <c r="O18" s="205">
        <f>VMTCalc!S156</f>
        <v>0</v>
      </c>
      <c r="P18" s="205">
        <f>VMTCalc!T156</f>
        <v>0</v>
      </c>
      <c r="Q18" s="205">
        <f>VMTCalc!U156</f>
        <v>0</v>
      </c>
      <c r="R18" s="205">
        <f>VMTCalc!V156</f>
        <v>0</v>
      </c>
      <c r="S18" s="205">
        <f>VMTCalc!W156</f>
        <v>1470302.9731040003</v>
      </c>
      <c r="T18" s="205">
        <f>VMTCalc!X156</f>
        <v>1470302.9731040003</v>
      </c>
      <c r="U18" s="205">
        <f>VMTCalc!Y156</f>
        <v>1470302.9731040003</v>
      </c>
      <c r="V18" s="205">
        <f>VMTCalc!Z156</f>
        <v>1470302.9731040003</v>
      </c>
      <c r="W18" s="205">
        <f>VMTCalc!AA156</f>
        <v>1470302.9731040003</v>
      </c>
      <c r="X18" s="205">
        <f>VMTCalc!AB156</f>
        <v>1470302.9731040003</v>
      </c>
      <c r="Y18" s="205">
        <f>VMTCalc!AC156</f>
        <v>1470302.9731040003</v>
      </c>
      <c r="Z18" s="205">
        <f>VMTCalc!AD156</f>
        <v>1470302.9731040003</v>
      </c>
      <c r="AA18" s="205">
        <f>VMTCalc!AE156</f>
        <v>1470302.9731040003</v>
      </c>
      <c r="AB18" s="205">
        <f>VMTCalc!AF156</f>
        <v>1470302.9731040003</v>
      </c>
      <c r="AC18" s="205">
        <f>VMTCalc!AG156</f>
        <v>1470302.9731040003</v>
      </c>
      <c r="AD18" s="205">
        <f>VMTCalc!AH156</f>
        <v>1470302.9731040003</v>
      </c>
      <c r="AE18" s="205">
        <f>VMTCalc!AI156</f>
        <v>1034716.9311360002</v>
      </c>
      <c r="AF18" s="205">
        <f>VMTCalc!AJ156</f>
        <v>0</v>
      </c>
      <c r="AG18" s="205">
        <f>VMTCalc!AK156</f>
        <v>0</v>
      </c>
      <c r="AH18" s="205">
        <f>VMTCalc!AL156</f>
        <v>0</v>
      </c>
      <c r="AI18" s="205">
        <f>VMTCalc!AM156</f>
        <v>0</v>
      </c>
      <c r="AJ18" s="205">
        <f>VMTCalc!AN156</f>
        <v>0</v>
      </c>
      <c r="AK18" s="205">
        <f>VMTCalc!AO156</f>
        <v>0</v>
      </c>
      <c r="AL18" s="205">
        <f>VMTCalc!AP156</f>
        <v>0</v>
      </c>
      <c r="AM18" s="205">
        <f>VMTCalc!AQ156</f>
        <v>0</v>
      </c>
      <c r="AN18" s="205">
        <f>VMTCalc!AR156</f>
        <v>0</v>
      </c>
      <c r="AO18" s="205">
        <f>VMTCalc!AS156</f>
        <v>0</v>
      </c>
      <c r="AP18" s="205">
        <f>VMTCalc!AT156</f>
        <v>0</v>
      </c>
      <c r="AQ18" s="205">
        <f>VMTCalc!AU156</f>
        <v>0</v>
      </c>
      <c r="AR18" s="205">
        <f>VMTCalc!AV156</f>
        <v>0</v>
      </c>
      <c r="AS18" s="205">
        <f>VMTCalc!AW156</f>
        <v>0</v>
      </c>
      <c r="AT18" s="205">
        <f>VMTCalc!AX156</f>
        <v>0</v>
      </c>
    </row>
    <row r="19" spans="1:46" s="66" customFormat="1">
      <c r="A19" s="218" t="s">
        <v>198</v>
      </c>
      <c r="B19" s="767" t="str">
        <f>ProjectSummary!C6</f>
        <v>030161</v>
      </c>
      <c r="C19" s="66" t="str">
        <f>INDEX(ProjectSummary!$C$6:$F$20,MATCH(B19,ProjectSummary!$C$6:$C$20,0),4)</f>
        <v>LOCKHART ROAD</v>
      </c>
      <c r="E19" s="206">
        <f>VMTCalc!I157</f>
        <v>100214.71488000003</v>
      </c>
      <c r="F19" s="206">
        <f>VMTCalc!J157</f>
        <v>0</v>
      </c>
      <c r="G19" s="206">
        <f>VMTCalc!K157</f>
        <v>0</v>
      </c>
      <c r="H19" s="206">
        <f>VMTCalc!L157</f>
        <v>0</v>
      </c>
      <c r="I19" s="206">
        <f>VMTCalc!M157</f>
        <v>0</v>
      </c>
      <c r="J19" s="206">
        <f>VMTCalc!N157</f>
        <v>0</v>
      </c>
      <c r="K19" s="206">
        <f>VMTCalc!O157</f>
        <v>0</v>
      </c>
      <c r="L19" s="206">
        <f>VMTCalc!P157</f>
        <v>0</v>
      </c>
      <c r="M19" s="206">
        <f>VMTCalc!Q157</f>
        <v>0</v>
      </c>
      <c r="N19" s="206">
        <f>VMTCalc!R157</f>
        <v>0</v>
      </c>
      <c r="O19" s="206">
        <f>VMTCalc!S157</f>
        <v>0</v>
      </c>
      <c r="P19" s="206">
        <f>VMTCalc!T157</f>
        <v>0</v>
      </c>
      <c r="Q19" s="206">
        <f>VMTCalc!U157</f>
        <v>0</v>
      </c>
      <c r="R19" s="206">
        <f>VMTCalc!V157</f>
        <v>0</v>
      </c>
      <c r="S19" s="206">
        <f>VMTCalc!W157</f>
        <v>8351.22624</v>
      </c>
      <c r="T19" s="206">
        <f>VMTCalc!X157</f>
        <v>8351.22624</v>
      </c>
      <c r="U19" s="206">
        <f>VMTCalc!Y157</f>
        <v>8351.22624</v>
      </c>
      <c r="V19" s="206">
        <f>VMTCalc!Z157</f>
        <v>8351.22624</v>
      </c>
      <c r="W19" s="206">
        <f>VMTCalc!AA157</f>
        <v>8351.22624</v>
      </c>
      <c r="X19" s="206">
        <f>VMTCalc!AB157</f>
        <v>8351.22624</v>
      </c>
      <c r="Y19" s="206">
        <f>VMTCalc!AC157</f>
        <v>8351.22624</v>
      </c>
      <c r="Z19" s="206">
        <f>VMTCalc!AD157</f>
        <v>8351.22624</v>
      </c>
      <c r="AA19" s="206">
        <f>VMTCalc!AE157</f>
        <v>8351.22624</v>
      </c>
      <c r="AB19" s="206">
        <f>VMTCalc!AF157</f>
        <v>8351.22624</v>
      </c>
      <c r="AC19" s="206">
        <f>VMTCalc!AG157</f>
        <v>8351.22624</v>
      </c>
      <c r="AD19" s="206">
        <f>VMTCalc!AH157</f>
        <v>8351.22624</v>
      </c>
      <c r="AE19" s="206">
        <f>VMTCalc!AI157</f>
        <v>0</v>
      </c>
      <c r="AF19" s="206">
        <f>VMTCalc!AJ157</f>
        <v>0</v>
      </c>
      <c r="AG19" s="206">
        <f>VMTCalc!AK157</f>
        <v>0</v>
      </c>
      <c r="AH19" s="206">
        <f>VMTCalc!AL157</f>
        <v>0</v>
      </c>
      <c r="AI19" s="206">
        <f>VMTCalc!AM157</f>
        <v>0</v>
      </c>
      <c r="AJ19" s="206">
        <f>VMTCalc!AN157</f>
        <v>0</v>
      </c>
      <c r="AK19" s="206">
        <f>VMTCalc!AO157</f>
        <v>0</v>
      </c>
      <c r="AL19" s="206">
        <f>VMTCalc!AP157</f>
        <v>0</v>
      </c>
      <c r="AM19" s="206">
        <f>VMTCalc!AQ157</f>
        <v>0</v>
      </c>
      <c r="AN19" s="206">
        <f>VMTCalc!AR157</f>
        <v>0</v>
      </c>
      <c r="AO19" s="206">
        <f>VMTCalc!AS157</f>
        <v>0</v>
      </c>
      <c r="AP19" s="206">
        <f>VMTCalc!AT157</f>
        <v>0</v>
      </c>
      <c r="AQ19" s="206">
        <f>VMTCalc!AU157</f>
        <v>0</v>
      </c>
      <c r="AR19" s="206">
        <f>VMTCalc!AV157</f>
        <v>0</v>
      </c>
      <c r="AS19" s="206">
        <f>VMTCalc!AW157</f>
        <v>0</v>
      </c>
      <c r="AT19" s="206">
        <f>VMTCalc!AX157</f>
        <v>0</v>
      </c>
    </row>
    <row r="20" spans="1:46" s="66" customFormat="1">
      <c r="A20" s="218" t="s">
        <v>198</v>
      </c>
      <c r="B20" s="767" t="str">
        <f>ProjectSummary!C7</f>
        <v>030148</v>
      </c>
      <c r="C20" s="66" t="str">
        <f>INDEX(ProjectSummary!$C$6:$F$20,MATCH(B20,ProjectSummary!$C$6:$C$20,0),4)</f>
        <v>MILLS ROAD</v>
      </c>
      <c r="E20" s="206">
        <f>VMTCalc!I158</f>
        <v>200429.42976000006</v>
      </c>
      <c r="F20" s="206">
        <f>VMTCalc!J158</f>
        <v>0</v>
      </c>
      <c r="G20" s="206">
        <f>VMTCalc!K158</f>
        <v>0</v>
      </c>
      <c r="H20" s="206">
        <f>VMTCalc!L158</f>
        <v>0</v>
      </c>
      <c r="I20" s="206">
        <f>VMTCalc!M158</f>
        <v>0</v>
      </c>
      <c r="J20" s="206">
        <f>VMTCalc!N158</f>
        <v>0</v>
      </c>
      <c r="K20" s="206">
        <f>VMTCalc!O158</f>
        <v>0</v>
      </c>
      <c r="L20" s="206">
        <f>VMTCalc!P158</f>
        <v>0</v>
      </c>
      <c r="M20" s="206">
        <f>VMTCalc!Q158</f>
        <v>0</v>
      </c>
      <c r="N20" s="206">
        <f>VMTCalc!R158</f>
        <v>0</v>
      </c>
      <c r="O20" s="206">
        <f>VMTCalc!S158</f>
        <v>0</v>
      </c>
      <c r="P20" s="206">
        <f>VMTCalc!T158</f>
        <v>0</v>
      </c>
      <c r="Q20" s="206">
        <f>VMTCalc!U158</f>
        <v>0</v>
      </c>
      <c r="R20" s="206">
        <f>VMTCalc!V158</f>
        <v>0</v>
      </c>
      <c r="S20" s="206">
        <f>VMTCalc!W158</f>
        <v>16702.45248</v>
      </c>
      <c r="T20" s="206">
        <f>VMTCalc!X158</f>
        <v>16702.45248</v>
      </c>
      <c r="U20" s="206">
        <f>VMTCalc!Y158</f>
        <v>16702.45248</v>
      </c>
      <c r="V20" s="206">
        <f>VMTCalc!Z158</f>
        <v>16702.45248</v>
      </c>
      <c r="W20" s="206">
        <f>VMTCalc!AA158</f>
        <v>16702.45248</v>
      </c>
      <c r="X20" s="206">
        <f>VMTCalc!AB158</f>
        <v>16702.45248</v>
      </c>
      <c r="Y20" s="206">
        <f>VMTCalc!AC158</f>
        <v>16702.45248</v>
      </c>
      <c r="Z20" s="206">
        <f>VMTCalc!AD158</f>
        <v>16702.45248</v>
      </c>
      <c r="AA20" s="206">
        <f>VMTCalc!AE158</f>
        <v>16702.45248</v>
      </c>
      <c r="AB20" s="206">
        <f>VMTCalc!AF158</f>
        <v>16702.45248</v>
      </c>
      <c r="AC20" s="206">
        <f>VMTCalc!AG158</f>
        <v>16702.45248</v>
      </c>
      <c r="AD20" s="206">
        <f>VMTCalc!AH158</f>
        <v>16702.45248</v>
      </c>
      <c r="AE20" s="206">
        <f>VMTCalc!AI158</f>
        <v>0</v>
      </c>
      <c r="AF20" s="206">
        <f>VMTCalc!AJ158</f>
        <v>0</v>
      </c>
      <c r="AG20" s="206">
        <f>VMTCalc!AK158</f>
        <v>0</v>
      </c>
      <c r="AH20" s="206">
        <f>VMTCalc!AL158</f>
        <v>0</v>
      </c>
      <c r="AI20" s="206">
        <f>VMTCalc!AM158</f>
        <v>0</v>
      </c>
      <c r="AJ20" s="206">
        <f>VMTCalc!AN158</f>
        <v>0</v>
      </c>
      <c r="AK20" s="206">
        <f>VMTCalc!AO158</f>
        <v>0</v>
      </c>
      <c r="AL20" s="206">
        <f>VMTCalc!AP158</f>
        <v>0</v>
      </c>
      <c r="AM20" s="206">
        <f>VMTCalc!AQ158</f>
        <v>0</v>
      </c>
      <c r="AN20" s="206">
        <f>VMTCalc!AR158</f>
        <v>0</v>
      </c>
      <c r="AO20" s="206">
        <f>VMTCalc!AS158</f>
        <v>0</v>
      </c>
      <c r="AP20" s="206">
        <f>VMTCalc!AT158</f>
        <v>0</v>
      </c>
      <c r="AQ20" s="206">
        <f>VMTCalc!AU158</f>
        <v>0</v>
      </c>
      <c r="AR20" s="206">
        <f>VMTCalc!AV158</f>
        <v>0</v>
      </c>
      <c r="AS20" s="206">
        <f>VMTCalc!AW158</f>
        <v>0</v>
      </c>
      <c r="AT20" s="206">
        <f>VMTCalc!AX158</f>
        <v>0</v>
      </c>
    </row>
    <row r="21" spans="1:46" s="66" customFormat="1">
      <c r="A21" s="218" t="s">
        <v>198</v>
      </c>
      <c r="B21" s="767" t="str">
        <f>ProjectSummary!C8</f>
        <v>030265</v>
      </c>
      <c r="C21" s="66" t="str">
        <f>INDEX(ProjectSummary!$C$6:$F$20,MATCH(B21,ProjectSummary!$C$6:$C$20,0),4)</f>
        <v>ROBINSON ROAD</v>
      </c>
      <c r="E21" s="206">
        <f>VMTCalc!I159</f>
        <v>200429.42976000006</v>
      </c>
      <c r="F21" s="206">
        <f>VMTCalc!J159</f>
        <v>0</v>
      </c>
      <c r="G21" s="206">
        <f>VMTCalc!K159</f>
        <v>0</v>
      </c>
      <c r="H21" s="206">
        <f>VMTCalc!L159</f>
        <v>0</v>
      </c>
      <c r="I21" s="206">
        <f>VMTCalc!M159</f>
        <v>0</v>
      </c>
      <c r="J21" s="206">
        <f>VMTCalc!N159</f>
        <v>0</v>
      </c>
      <c r="K21" s="206">
        <f>VMTCalc!O159</f>
        <v>0</v>
      </c>
      <c r="L21" s="206">
        <f>VMTCalc!P159</f>
        <v>0</v>
      </c>
      <c r="M21" s="206">
        <f>VMTCalc!Q159</f>
        <v>0</v>
      </c>
      <c r="N21" s="206">
        <f>VMTCalc!R159</f>
        <v>0</v>
      </c>
      <c r="O21" s="206">
        <f>VMTCalc!S159</f>
        <v>0</v>
      </c>
      <c r="P21" s="206">
        <f>VMTCalc!T159</f>
        <v>0</v>
      </c>
      <c r="Q21" s="206">
        <f>VMTCalc!U159</f>
        <v>0</v>
      </c>
      <c r="R21" s="206">
        <f>VMTCalc!V159</f>
        <v>0</v>
      </c>
      <c r="S21" s="206">
        <f>VMTCalc!W159</f>
        <v>16702.45248</v>
      </c>
      <c r="T21" s="206">
        <f>VMTCalc!X159</f>
        <v>16702.45248</v>
      </c>
      <c r="U21" s="206">
        <f>VMTCalc!Y159</f>
        <v>16702.45248</v>
      </c>
      <c r="V21" s="206">
        <f>VMTCalc!Z159</f>
        <v>16702.45248</v>
      </c>
      <c r="W21" s="206">
        <f>VMTCalc!AA159</f>
        <v>16702.45248</v>
      </c>
      <c r="X21" s="206">
        <f>VMTCalc!AB159</f>
        <v>16702.45248</v>
      </c>
      <c r="Y21" s="206">
        <f>VMTCalc!AC159</f>
        <v>16702.45248</v>
      </c>
      <c r="Z21" s="206">
        <f>VMTCalc!AD159</f>
        <v>16702.45248</v>
      </c>
      <c r="AA21" s="206">
        <f>VMTCalc!AE159</f>
        <v>16702.45248</v>
      </c>
      <c r="AB21" s="206">
        <f>VMTCalc!AF159</f>
        <v>16702.45248</v>
      </c>
      <c r="AC21" s="206">
        <f>VMTCalc!AG159</f>
        <v>16702.45248</v>
      </c>
      <c r="AD21" s="206">
        <f>VMTCalc!AH159</f>
        <v>16702.45248</v>
      </c>
      <c r="AE21" s="206">
        <f>VMTCalc!AI159</f>
        <v>0</v>
      </c>
      <c r="AF21" s="206">
        <f>VMTCalc!AJ159</f>
        <v>0</v>
      </c>
      <c r="AG21" s="206">
        <f>VMTCalc!AK159</f>
        <v>0</v>
      </c>
      <c r="AH21" s="206">
        <f>VMTCalc!AL159</f>
        <v>0</v>
      </c>
      <c r="AI21" s="206">
        <f>VMTCalc!AM159</f>
        <v>0</v>
      </c>
      <c r="AJ21" s="206">
        <f>VMTCalc!AN159</f>
        <v>0</v>
      </c>
      <c r="AK21" s="206">
        <f>VMTCalc!AO159</f>
        <v>0</v>
      </c>
      <c r="AL21" s="206">
        <f>VMTCalc!AP159</f>
        <v>0</v>
      </c>
      <c r="AM21" s="206">
        <f>VMTCalc!AQ159</f>
        <v>0</v>
      </c>
      <c r="AN21" s="206">
        <f>VMTCalc!AR159</f>
        <v>0</v>
      </c>
      <c r="AO21" s="206">
        <f>VMTCalc!AS159</f>
        <v>0</v>
      </c>
      <c r="AP21" s="206">
        <f>VMTCalc!AT159</f>
        <v>0</v>
      </c>
      <c r="AQ21" s="206">
        <f>VMTCalc!AU159</f>
        <v>0</v>
      </c>
      <c r="AR21" s="206">
        <f>VMTCalc!AV159</f>
        <v>0</v>
      </c>
      <c r="AS21" s="206">
        <f>VMTCalc!AW159</f>
        <v>0</v>
      </c>
      <c r="AT21" s="206">
        <f>VMTCalc!AX159</f>
        <v>0</v>
      </c>
    </row>
    <row r="22" spans="1:46" s="66" customFormat="1">
      <c r="A22" s="218" t="s">
        <v>198</v>
      </c>
      <c r="B22" s="767">
        <f>ProjectSummary!C9</f>
        <v>830106</v>
      </c>
      <c r="C22" s="66" t="str">
        <f>INDEX(ProjectSummary!$C$6:$F$20,MATCH(B22,ProjectSummary!$C$6:$C$20,0),4)</f>
        <v>BOGGER HOLLAR ROAD</v>
      </c>
      <c r="E22" s="206">
        <f>VMTCalc!I160</f>
        <v>56370.777120000006</v>
      </c>
      <c r="F22" s="206">
        <f>VMTCalc!J160</f>
        <v>0</v>
      </c>
      <c r="G22" s="206">
        <f>VMTCalc!K160</f>
        <v>0</v>
      </c>
      <c r="H22" s="206">
        <f>VMTCalc!L160</f>
        <v>0</v>
      </c>
      <c r="I22" s="206">
        <f>VMTCalc!M160</f>
        <v>0</v>
      </c>
      <c r="J22" s="206">
        <f>VMTCalc!N160</f>
        <v>0</v>
      </c>
      <c r="K22" s="206">
        <f>VMTCalc!O160</f>
        <v>0</v>
      </c>
      <c r="L22" s="206">
        <f>VMTCalc!P160</f>
        <v>0</v>
      </c>
      <c r="M22" s="206">
        <f>VMTCalc!Q160</f>
        <v>0</v>
      </c>
      <c r="N22" s="206">
        <f>VMTCalc!R160</f>
        <v>0</v>
      </c>
      <c r="O22" s="206">
        <f>VMTCalc!S160</f>
        <v>0</v>
      </c>
      <c r="P22" s="206">
        <f>VMTCalc!T160</f>
        <v>0</v>
      </c>
      <c r="Q22" s="206">
        <f>VMTCalc!U160</f>
        <v>0</v>
      </c>
      <c r="R22" s="206">
        <f>VMTCalc!V160</f>
        <v>0</v>
      </c>
      <c r="S22" s="206">
        <f>VMTCalc!W160</f>
        <v>4697.5647600000002</v>
      </c>
      <c r="T22" s="206">
        <f>VMTCalc!X160</f>
        <v>4697.5647600000002</v>
      </c>
      <c r="U22" s="206">
        <f>VMTCalc!Y160</f>
        <v>4697.5647600000002</v>
      </c>
      <c r="V22" s="206">
        <f>VMTCalc!Z160</f>
        <v>4697.5647600000002</v>
      </c>
      <c r="W22" s="206">
        <f>VMTCalc!AA160</f>
        <v>4697.5647600000002</v>
      </c>
      <c r="X22" s="206">
        <f>VMTCalc!AB160</f>
        <v>4697.5647600000002</v>
      </c>
      <c r="Y22" s="206">
        <f>VMTCalc!AC160</f>
        <v>4697.5647600000002</v>
      </c>
      <c r="Z22" s="206">
        <f>VMTCalc!AD160</f>
        <v>4697.5647600000002</v>
      </c>
      <c r="AA22" s="206">
        <f>VMTCalc!AE160</f>
        <v>4697.5647600000002</v>
      </c>
      <c r="AB22" s="206">
        <f>VMTCalc!AF160</f>
        <v>4697.5647600000002</v>
      </c>
      <c r="AC22" s="206">
        <f>VMTCalc!AG160</f>
        <v>4697.5647600000002</v>
      </c>
      <c r="AD22" s="206">
        <f>VMTCalc!AH160</f>
        <v>4697.5647600000002</v>
      </c>
      <c r="AE22" s="206">
        <f>VMTCalc!AI160</f>
        <v>0</v>
      </c>
      <c r="AF22" s="206">
        <f>VMTCalc!AJ160</f>
        <v>0</v>
      </c>
      <c r="AG22" s="206">
        <f>VMTCalc!AK160</f>
        <v>0</v>
      </c>
      <c r="AH22" s="206">
        <f>VMTCalc!AL160</f>
        <v>0</v>
      </c>
      <c r="AI22" s="206">
        <f>VMTCalc!AM160</f>
        <v>0</v>
      </c>
      <c r="AJ22" s="206">
        <f>VMTCalc!AN160</f>
        <v>0</v>
      </c>
      <c r="AK22" s="206">
        <f>VMTCalc!AO160</f>
        <v>0</v>
      </c>
      <c r="AL22" s="206">
        <f>VMTCalc!AP160</f>
        <v>0</v>
      </c>
      <c r="AM22" s="206">
        <f>VMTCalc!AQ160</f>
        <v>0</v>
      </c>
      <c r="AN22" s="206">
        <f>VMTCalc!AR160</f>
        <v>0</v>
      </c>
      <c r="AO22" s="206">
        <f>VMTCalc!AS160</f>
        <v>0</v>
      </c>
      <c r="AP22" s="206">
        <f>VMTCalc!AT160</f>
        <v>0</v>
      </c>
      <c r="AQ22" s="206">
        <f>VMTCalc!AU160</f>
        <v>0</v>
      </c>
      <c r="AR22" s="206">
        <f>VMTCalc!AV160</f>
        <v>0</v>
      </c>
      <c r="AS22" s="206">
        <f>VMTCalc!AW160</f>
        <v>0</v>
      </c>
      <c r="AT22" s="206">
        <f>VMTCalc!AX160</f>
        <v>0</v>
      </c>
    </row>
    <row r="23" spans="1:46" s="66" customFormat="1">
      <c r="A23" s="218" t="s">
        <v>198</v>
      </c>
      <c r="B23" s="767">
        <f>ProjectSummary!C10</f>
        <v>830081</v>
      </c>
      <c r="C23" s="66" t="str">
        <f>INDEX(ProjectSummary!$C$6:$F$20,MATCH(B23,ProjectSummary!$C$6:$C$20,0),4)</f>
        <v>BRIDGE ROAD</v>
      </c>
      <c r="E23" s="206">
        <f>VMTCalc!I161</f>
        <v>330708.55910400004</v>
      </c>
      <c r="F23" s="206">
        <f>VMTCalc!J161</f>
        <v>0</v>
      </c>
      <c r="G23" s="206">
        <f>VMTCalc!K161</f>
        <v>0</v>
      </c>
      <c r="H23" s="206">
        <f>VMTCalc!L161</f>
        <v>0</v>
      </c>
      <c r="I23" s="206">
        <f>VMTCalc!M161</f>
        <v>0</v>
      </c>
      <c r="J23" s="206">
        <f>VMTCalc!N161</f>
        <v>0</v>
      </c>
      <c r="K23" s="206">
        <f>VMTCalc!O161</f>
        <v>0</v>
      </c>
      <c r="L23" s="206">
        <f>VMTCalc!P161</f>
        <v>0</v>
      </c>
      <c r="M23" s="206">
        <f>VMTCalc!Q161</f>
        <v>0</v>
      </c>
      <c r="N23" s="206">
        <f>VMTCalc!R161</f>
        <v>0</v>
      </c>
      <c r="O23" s="206">
        <f>VMTCalc!S161</f>
        <v>0</v>
      </c>
      <c r="P23" s="206">
        <f>VMTCalc!T161</f>
        <v>0</v>
      </c>
      <c r="Q23" s="206">
        <f>VMTCalc!U161</f>
        <v>0</v>
      </c>
      <c r="R23" s="206">
        <f>VMTCalc!V161</f>
        <v>0</v>
      </c>
      <c r="S23" s="206">
        <f>VMTCalc!W161</f>
        <v>27559.046592000002</v>
      </c>
      <c r="T23" s="206">
        <f>VMTCalc!X161</f>
        <v>27559.046592000002</v>
      </c>
      <c r="U23" s="206">
        <f>VMTCalc!Y161</f>
        <v>27559.046592000002</v>
      </c>
      <c r="V23" s="206">
        <f>VMTCalc!Z161</f>
        <v>27559.046592000002</v>
      </c>
      <c r="W23" s="206">
        <f>VMTCalc!AA161</f>
        <v>27559.046592000002</v>
      </c>
      <c r="X23" s="206">
        <f>VMTCalc!AB161</f>
        <v>27559.046592000002</v>
      </c>
      <c r="Y23" s="206">
        <f>VMTCalc!AC161</f>
        <v>27559.046592000002</v>
      </c>
      <c r="Z23" s="206">
        <f>VMTCalc!AD161</f>
        <v>27559.046592000002</v>
      </c>
      <c r="AA23" s="206">
        <f>VMTCalc!AE161</f>
        <v>27559.046592000002</v>
      </c>
      <c r="AB23" s="206">
        <f>VMTCalc!AF161</f>
        <v>27559.046592000002</v>
      </c>
      <c r="AC23" s="206">
        <f>VMTCalc!AG161</f>
        <v>27559.046592000002</v>
      </c>
      <c r="AD23" s="206">
        <f>VMTCalc!AH161</f>
        <v>27559.046592000002</v>
      </c>
      <c r="AE23" s="206">
        <f>VMTCalc!AI161</f>
        <v>0</v>
      </c>
      <c r="AF23" s="206">
        <f>VMTCalc!AJ161</f>
        <v>0</v>
      </c>
      <c r="AG23" s="206">
        <f>VMTCalc!AK161</f>
        <v>0</v>
      </c>
      <c r="AH23" s="206">
        <f>VMTCalc!AL161</f>
        <v>0</v>
      </c>
      <c r="AI23" s="206">
        <f>VMTCalc!AM161</f>
        <v>0</v>
      </c>
      <c r="AJ23" s="206">
        <f>VMTCalc!AN161</f>
        <v>0</v>
      </c>
      <c r="AK23" s="206">
        <f>VMTCalc!AO161</f>
        <v>0</v>
      </c>
      <c r="AL23" s="206">
        <f>VMTCalc!AP161</f>
        <v>0</v>
      </c>
      <c r="AM23" s="206">
        <f>VMTCalc!AQ161</f>
        <v>0</v>
      </c>
      <c r="AN23" s="206">
        <f>VMTCalc!AR161</f>
        <v>0</v>
      </c>
      <c r="AO23" s="206">
        <f>VMTCalc!AS161</f>
        <v>0</v>
      </c>
      <c r="AP23" s="206">
        <f>VMTCalc!AT161</f>
        <v>0</v>
      </c>
      <c r="AQ23" s="206">
        <f>VMTCalc!AU161</f>
        <v>0</v>
      </c>
      <c r="AR23" s="206">
        <f>VMTCalc!AV161</f>
        <v>0</v>
      </c>
      <c r="AS23" s="206">
        <f>VMTCalc!AW161</f>
        <v>0</v>
      </c>
      <c r="AT23" s="206">
        <f>VMTCalc!AX161</f>
        <v>0</v>
      </c>
    </row>
    <row r="24" spans="1:46" s="66" customFormat="1">
      <c r="A24" s="218" t="s">
        <v>198</v>
      </c>
      <c r="B24" s="767">
        <f>ProjectSummary!C11</f>
        <v>830200</v>
      </c>
      <c r="C24" s="66" t="str">
        <f>INDEX(ProjectSummary!$C$6:$F$20,MATCH(B24,ProjectSummary!$C$6:$C$20,0),4)</f>
        <v>BRIDGE PORT ROAD</v>
      </c>
      <c r="E24" s="206">
        <f>VMTCalc!I162</f>
        <v>12526.839360000004</v>
      </c>
      <c r="F24" s="206">
        <f>VMTCalc!J162</f>
        <v>0</v>
      </c>
      <c r="G24" s="206">
        <f>VMTCalc!K162</f>
        <v>0</v>
      </c>
      <c r="H24" s="206">
        <f>VMTCalc!L162</f>
        <v>0</v>
      </c>
      <c r="I24" s="206">
        <f>VMTCalc!M162</f>
        <v>0</v>
      </c>
      <c r="J24" s="206">
        <f>VMTCalc!N162</f>
        <v>0</v>
      </c>
      <c r="K24" s="206">
        <f>VMTCalc!O162</f>
        <v>0</v>
      </c>
      <c r="L24" s="206">
        <f>VMTCalc!P162</f>
        <v>0</v>
      </c>
      <c r="M24" s="206">
        <f>VMTCalc!Q162</f>
        <v>0</v>
      </c>
      <c r="N24" s="206">
        <f>VMTCalc!R162</f>
        <v>0</v>
      </c>
      <c r="O24" s="206">
        <f>VMTCalc!S162</f>
        <v>0</v>
      </c>
      <c r="P24" s="206">
        <f>VMTCalc!T162</f>
        <v>0</v>
      </c>
      <c r="Q24" s="206">
        <f>VMTCalc!U162</f>
        <v>0</v>
      </c>
      <c r="R24" s="206">
        <f>VMTCalc!V162</f>
        <v>0</v>
      </c>
      <c r="S24" s="206">
        <f>VMTCalc!W162</f>
        <v>1043.90328</v>
      </c>
      <c r="T24" s="206">
        <f>VMTCalc!X162</f>
        <v>1043.90328</v>
      </c>
      <c r="U24" s="206">
        <f>VMTCalc!Y162</f>
        <v>1043.90328</v>
      </c>
      <c r="V24" s="206">
        <f>VMTCalc!Z162</f>
        <v>1043.90328</v>
      </c>
      <c r="W24" s="206">
        <f>VMTCalc!AA162</f>
        <v>1043.90328</v>
      </c>
      <c r="X24" s="206">
        <f>VMTCalc!AB162</f>
        <v>1043.90328</v>
      </c>
      <c r="Y24" s="206">
        <f>VMTCalc!AC162</f>
        <v>1043.90328</v>
      </c>
      <c r="Z24" s="206">
        <f>VMTCalc!AD162</f>
        <v>1043.90328</v>
      </c>
      <c r="AA24" s="206">
        <f>VMTCalc!AE162</f>
        <v>1043.90328</v>
      </c>
      <c r="AB24" s="206">
        <f>VMTCalc!AF162</f>
        <v>1043.90328</v>
      </c>
      <c r="AC24" s="206">
        <f>VMTCalc!AG162</f>
        <v>1043.90328</v>
      </c>
      <c r="AD24" s="206">
        <f>VMTCalc!AH162</f>
        <v>1043.90328</v>
      </c>
      <c r="AE24" s="206">
        <f>VMTCalc!AI162</f>
        <v>0</v>
      </c>
      <c r="AF24" s="206">
        <f>VMTCalc!AJ162</f>
        <v>0</v>
      </c>
      <c r="AG24" s="206">
        <f>VMTCalc!AK162</f>
        <v>0</v>
      </c>
      <c r="AH24" s="206">
        <f>VMTCalc!AL162</f>
        <v>0</v>
      </c>
      <c r="AI24" s="206">
        <f>VMTCalc!AM162</f>
        <v>0</v>
      </c>
      <c r="AJ24" s="206">
        <f>VMTCalc!AN162</f>
        <v>0</v>
      </c>
      <c r="AK24" s="206">
        <f>VMTCalc!AO162</f>
        <v>0</v>
      </c>
      <c r="AL24" s="206">
        <f>VMTCalc!AP162</f>
        <v>0</v>
      </c>
      <c r="AM24" s="206">
        <f>VMTCalc!AQ162</f>
        <v>0</v>
      </c>
      <c r="AN24" s="206">
        <f>VMTCalc!AR162</f>
        <v>0</v>
      </c>
      <c r="AO24" s="206">
        <f>VMTCalc!AS162</f>
        <v>0</v>
      </c>
      <c r="AP24" s="206">
        <f>VMTCalc!AT162</f>
        <v>0</v>
      </c>
      <c r="AQ24" s="206">
        <f>VMTCalc!AU162</f>
        <v>0</v>
      </c>
      <c r="AR24" s="206">
        <f>VMTCalc!AV162</f>
        <v>0</v>
      </c>
      <c r="AS24" s="206">
        <f>VMTCalc!AW162</f>
        <v>0</v>
      </c>
      <c r="AT24" s="206">
        <f>VMTCalc!AX162</f>
        <v>0</v>
      </c>
    </row>
    <row r="25" spans="1:46" s="66" customFormat="1">
      <c r="A25" s="218" t="s">
        <v>198</v>
      </c>
      <c r="B25" s="767">
        <f>ProjectSummary!C12</f>
        <v>120173</v>
      </c>
      <c r="C25" s="66" t="str">
        <f>INDEX(ProjectSummary!$C$6:$F$20,MATCH(B25,ProjectSummary!$C$6:$C$20,0),4)</f>
        <v>PEACH ORCHARD ROAD</v>
      </c>
      <c r="E25" s="206">
        <f>VMTCalc!I163</f>
        <v>783345.02131200011</v>
      </c>
      <c r="F25" s="206">
        <f>VMTCalc!J163</f>
        <v>0</v>
      </c>
      <c r="G25" s="206">
        <f>VMTCalc!K163</f>
        <v>0</v>
      </c>
      <c r="H25" s="206">
        <f>VMTCalc!L163</f>
        <v>0</v>
      </c>
      <c r="I25" s="206">
        <f>VMTCalc!M163</f>
        <v>0</v>
      </c>
      <c r="J25" s="206">
        <f>VMTCalc!N163</f>
        <v>0</v>
      </c>
      <c r="K25" s="206">
        <f>VMTCalc!O163</f>
        <v>0</v>
      </c>
      <c r="L25" s="206">
        <f>VMTCalc!P163</f>
        <v>0</v>
      </c>
      <c r="M25" s="206">
        <f>VMTCalc!Q163</f>
        <v>0</v>
      </c>
      <c r="N25" s="206">
        <f>VMTCalc!R163</f>
        <v>0</v>
      </c>
      <c r="O25" s="206">
        <f>VMTCalc!S163</f>
        <v>0</v>
      </c>
      <c r="P25" s="206">
        <f>VMTCalc!T163</f>
        <v>0</v>
      </c>
      <c r="Q25" s="206">
        <f>VMTCalc!U163</f>
        <v>0</v>
      </c>
      <c r="R25" s="206">
        <f>VMTCalc!V163</f>
        <v>0</v>
      </c>
      <c r="S25" s="206">
        <f>VMTCalc!W163</f>
        <v>65278.751776000012</v>
      </c>
      <c r="T25" s="206">
        <f>VMTCalc!X163</f>
        <v>65278.751776000012</v>
      </c>
      <c r="U25" s="206">
        <f>VMTCalc!Y163</f>
        <v>65278.751776000012</v>
      </c>
      <c r="V25" s="206">
        <f>VMTCalc!Z163</f>
        <v>65278.751776000012</v>
      </c>
      <c r="W25" s="206">
        <f>VMTCalc!AA163</f>
        <v>65278.751776000012</v>
      </c>
      <c r="X25" s="206">
        <f>VMTCalc!AB163</f>
        <v>65278.751776000012</v>
      </c>
      <c r="Y25" s="206">
        <f>VMTCalc!AC163</f>
        <v>65278.751776000012</v>
      </c>
      <c r="Z25" s="206">
        <f>VMTCalc!AD163</f>
        <v>65278.751776000012</v>
      </c>
      <c r="AA25" s="206">
        <f>VMTCalc!AE163</f>
        <v>65278.751776000012</v>
      </c>
      <c r="AB25" s="206">
        <f>VMTCalc!AF163</f>
        <v>65278.751776000012</v>
      </c>
      <c r="AC25" s="206">
        <f>VMTCalc!AG163</f>
        <v>65278.751776000012</v>
      </c>
      <c r="AD25" s="206">
        <f>VMTCalc!AH163</f>
        <v>65278.751776000012</v>
      </c>
      <c r="AE25" s="206">
        <f>VMTCalc!AI163</f>
        <v>0</v>
      </c>
      <c r="AF25" s="206">
        <f>VMTCalc!AJ163</f>
        <v>0</v>
      </c>
      <c r="AG25" s="206">
        <f>VMTCalc!AK163</f>
        <v>0</v>
      </c>
      <c r="AH25" s="206">
        <f>VMTCalc!AL163</f>
        <v>0</v>
      </c>
      <c r="AI25" s="206">
        <f>VMTCalc!AM163</f>
        <v>0</v>
      </c>
      <c r="AJ25" s="206">
        <f>VMTCalc!AN163</f>
        <v>0</v>
      </c>
      <c r="AK25" s="206">
        <f>VMTCalc!AO163</f>
        <v>0</v>
      </c>
      <c r="AL25" s="206">
        <f>VMTCalc!AP163</f>
        <v>0</v>
      </c>
      <c r="AM25" s="206">
        <f>VMTCalc!AQ163</f>
        <v>0</v>
      </c>
      <c r="AN25" s="206">
        <f>VMTCalc!AR163</f>
        <v>0</v>
      </c>
      <c r="AO25" s="206">
        <f>VMTCalc!AS163</f>
        <v>0</v>
      </c>
      <c r="AP25" s="206">
        <f>VMTCalc!AT163</f>
        <v>0</v>
      </c>
      <c r="AQ25" s="206">
        <f>VMTCalc!AU163</f>
        <v>0</v>
      </c>
      <c r="AR25" s="206">
        <f>VMTCalc!AV163</f>
        <v>0</v>
      </c>
      <c r="AS25" s="206">
        <f>VMTCalc!AW163</f>
        <v>0</v>
      </c>
      <c r="AT25" s="206">
        <f>VMTCalc!AX163</f>
        <v>0</v>
      </c>
    </row>
    <row r="26" spans="1:46" s="66" customFormat="1">
      <c r="A26" s="218" t="s">
        <v>198</v>
      </c>
      <c r="B26" s="767">
        <f>ProjectSummary!C13</f>
        <v>890074</v>
      </c>
      <c r="C26" s="66" t="str">
        <f>INDEX(ProjectSummary!$C$6:$F$20,MATCH(B26,ProjectSummary!$C$6:$C$20,0),4)</f>
        <v>MONROE-ANSONVILLE ROAD</v>
      </c>
      <c r="E26" s="206">
        <f>VMTCalc!I164</f>
        <v>511512.60720000014</v>
      </c>
      <c r="F26" s="206">
        <f>VMTCalc!J164</f>
        <v>0</v>
      </c>
      <c r="G26" s="206">
        <f>VMTCalc!K164</f>
        <v>0</v>
      </c>
      <c r="H26" s="206">
        <f>VMTCalc!L164</f>
        <v>0</v>
      </c>
      <c r="I26" s="206">
        <f>VMTCalc!M164</f>
        <v>0</v>
      </c>
      <c r="J26" s="206">
        <f>VMTCalc!N164</f>
        <v>0</v>
      </c>
      <c r="K26" s="206">
        <f>VMTCalc!O164</f>
        <v>0</v>
      </c>
      <c r="L26" s="206">
        <f>VMTCalc!P164</f>
        <v>0</v>
      </c>
      <c r="M26" s="206">
        <f>VMTCalc!Q164</f>
        <v>0</v>
      </c>
      <c r="N26" s="206">
        <f>VMTCalc!R164</f>
        <v>0</v>
      </c>
      <c r="O26" s="206">
        <f>VMTCalc!S164</f>
        <v>0</v>
      </c>
      <c r="P26" s="206">
        <f>VMTCalc!T164</f>
        <v>0</v>
      </c>
      <c r="Q26" s="206">
        <f>VMTCalc!U164</f>
        <v>0</v>
      </c>
      <c r="R26" s="206">
        <f>VMTCalc!V164</f>
        <v>0</v>
      </c>
      <c r="S26" s="206">
        <f>VMTCalc!W164</f>
        <v>42626.05060000001</v>
      </c>
      <c r="T26" s="206">
        <f>VMTCalc!X164</f>
        <v>42626.05060000001</v>
      </c>
      <c r="U26" s="206">
        <f>VMTCalc!Y164</f>
        <v>42626.05060000001</v>
      </c>
      <c r="V26" s="206">
        <f>VMTCalc!Z164</f>
        <v>42626.05060000001</v>
      </c>
      <c r="W26" s="206">
        <f>VMTCalc!AA164</f>
        <v>42626.05060000001</v>
      </c>
      <c r="X26" s="206">
        <f>VMTCalc!AB164</f>
        <v>42626.05060000001</v>
      </c>
      <c r="Y26" s="206">
        <f>VMTCalc!AC164</f>
        <v>42626.05060000001</v>
      </c>
      <c r="Z26" s="206">
        <f>VMTCalc!AD164</f>
        <v>42626.05060000001</v>
      </c>
      <c r="AA26" s="206">
        <f>VMTCalc!AE164</f>
        <v>42626.05060000001</v>
      </c>
      <c r="AB26" s="206">
        <f>VMTCalc!AF164</f>
        <v>42626.05060000001</v>
      </c>
      <c r="AC26" s="206">
        <f>VMTCalc!AG164</f>
        <v>42626.05060000001</v>
      </c>
      <c r="AD26" s="206">
        <f>VMTCalc!AH164</f>
        <v>42626.05060000001</v>
      </c>
      <c r="AE26" s="206">
        <f>VMTCalc!AI164</f>
        <v>0</v>
      </c>
      <c r="AF26" s="206">
        <f>VMTCalc!AJ164</f>
        <v>0</v>
      </c>
      <c r="AG26" s="206">
        <f>VMTCalc!AK164</f>
        <v>0</v>
      </c>
      <c r="AH26" s="206">
        <f>VMTCalc!AL164</f>
        <v>0</v>
      </c>
      <c r="AI26" s="206">
        <f>VMTCalc!AM164</f>
        <v>0</v>
      </c>
      <c r="AJ26" s="206">
        <f>VMTCalc!AN164</f>
        <v>0</v>
      </c>
      <c r="AK26" s="206">
        <f>VMTCalc!AO164</f>
        <v>0</v>
      </c>
      <c r="AL26" s="206">
        <f>VMTCalc!AP164</f>
        <v>0</v>
      </c>
      <c r="AM26" s="206">
        <f>VMTCalc!AQ164</f>
        <v>0</v>
      </c>
      <c r="AN26" s="206">
        <f>VMTCalc!AR164</f>
        <v>0</v>
      </c>
      <c r="AO26" s="206">
        <f>VMTCalc!AS164</f>
        <v>0</v>
      </c>
      <c r="AP26" s="206">
        <f>VMTCalc!AT164</f>
        <v>0</v>
      </c>
      <c r="AQ26" s="206">
        <f>VMTCalc!AU164</f>
        <v>0</v>
      </c>
      <c r="AR26" s="206">
        <f>VMTCalc!AV164</f>
        <v>0</v>
      </c>
      <c r="AS26" s="206">
        <f>VMTCalc!AW164</f>
        <v>0</v>
      </c>
      <c r="AT26" s="206">
        <f>VMTCalc!AX164</f>
        <v>0</v>
      </c>
    </row>
    <row r="27" spans="1:46" s="66" customFormat="1">
      <c r="A27" s="218" t="s">
        <v>198</v>
      </c>
      <c r="B27" s="767">
        <f>ProjectSummary!C14</f>
        <v>890170</v>
      </c>
      <c r="C27" s="66" t="str">
        <f>INDEX(ProjectSummary!$C$6:$F$20,MATCH(B27,ProjectSummary!$C$6:$C$20,0),4)</f>
        <v>POTTERS ROAD</v>
      </c>
      <c r="E27" s="206">
        <f>VMTCalc!I165</f>
        <v>400858.85952000011</v>
      </c>
      <c r="F27" s="206">
        <f>VMTCalc!J165</f>
        <v>0</v>
      </c>
      <c r="G27" s="206">
        <f>VMTCalc!K165</f>
        <v>0</v>
      </c>
      <c r="H27" s="206">
        <f>VMTCalc!L165</f>
        <v>0</v>
      </c>
      <c r="I27" s="206">
        <f>VMTCalc!M165</f>
        <v>0</v>
      </c>
      <c r="J27" s="206">
        <f>VMTCalc!N165</f>
        <v>0</v>
      </c>
      <c r="K27" s="206">
        <f>VMTCalc!O165</f>
        <v>0</v>
      </c>
      <c r="L27" s="206">
        <f>VMTCalc!P165</f>
        <v>0</v>
      </c>
      <c r="M27" s="206">
        <f>VMTCalc!Q165</f>
        <v>0</v>
      </c>
      <c r="N27" s="206">
        <f>VMTCalc!R165</f>
        <v>0</v>
      </c>
      <c r="O27" s="206">
        <f>VMTCalc!S165</f>
        <v>0</v>
      </c>
      <c r="P27" s="206">
        <f>VMTCalc!T165</f>
        <v>0</v>
      </c>
      <c r="Q27" s="206">
        <f>VMTCalc!U165</f>
        <v>0</v>
      </c>
      <c r="R27" s="206">
        <f>VMTCalc!V165</f>
        <v>0</v>
      </c>
      <c r="S27" s="206">
        <f>VMTCalc!W165</f>
        <v>33404.90496</v>
      </c>
      <c r="T27" s="206">
        <f>VMTCalc!X165</f>
        <v>33404.90496</v>
      </c>
      <c r="U27" s="206">
        <f>VMTCalc!Y165</f>
        <v>33404.90496</v>
      </c>
      <c r="V27" s="206">
        <f>VMTCalc!Z165</f>
        <v>33404.90496</v>
      </c>
      <c r="W27" s="206">
        <f>VMTCalc!AA165</f>
        <v>33404.90496</v>
      </c>
      <c r="X27" s="206">
        <f>VMTCalc!AB165</f>
        <v>33404.90496</v>
      </c>
      <c r="Y27" s="206">
        <f>VMTCalc!AC165</f>
        <v>33404.90496</v>
      </c>
      <c r="Z27" s="206">
        <f>VMTCalc!AD165</f>
        <v>33404.90496</v>
      </c>
      <c r="AA27" s="206">
        <f>VMTCalc!AE165</f>
        <v>33404.90496</v>
      </c>
      <c r="AB27" s="206">
        <f>VMTCalc!AF165</f>
        <v>33404.90496</v>
      </c>
      <c r="AC27" s="206">
        <f>VMTCalc!AG165</f>
        <v>33404.90496</v>
      </c>
      <c r="AD27" s="206">
        <f>VMTCalc!AH165</f>
        <v>33404.90496</v>
      </c>
      <c r="AE27" s="206">
        <f>VMTCalc!AI165</f>
        <v>0</v>
      </c>
      <c r="AF27" s="206">
        <f>VMTCalc!AJ165</f>
        <v>0</v>
      </c>
      <c r="AG27" s="206">
        <f>VMTCalc!AK165</f>
        <v>0</v>
      </c>
      <c r="AH27" s="206">
        <f>VMTCalc!AL165</f>
        <v>0</v>
      </c>
      <c r="AI27" s="206">
        <f>VMTCalc!AM165</f>
        <v>0</v>
      </c>
      <c r="AJ27" s="206">
        <f>VMTCalc!AN165</f>
        <v>0</v>
      </c>
      <c r="AK27" s="206">
        <f>VMTCalc!AO165</f>
        <v>0</v>
      </c>
      <c r="AL27" s="206">
        <f>VMTCalc!AP165</f>
        <v>0</v>
      </c>
      <c r="AM27" s="206">
        <f>VMTCalc!AQ165</f>
        <v>0</v>
      </c>
      <c r="AN27" s="206">
        <f>VMTCalc!AR165</f>
        <v>0</v>
      </c>
      <c r="AO27" s="206">
        <f>VMTCalc!AS165</f>
        <v>0</v>
      </c>
      <c r="AP27" s="206">
        <f>VMTCalc!AT165</f>
        <v>0</v>
      </c>
      <c r="AQ27" s="206">
        <f>VMTCalc!AU165</f>
        <v>0</v>
      </c>
      <c r="AR27" s="206">
        <f>VMTCalc!AV165</f>
        <v>0</v>
      </c>
      <c r="AS27" s="206">
        <f>VMTCalc!AW165</f>
        <v>0</v>
      </c>
      <c r="AT27" s="206">
        <f>VMTCalc!AX165</f>
        <v>0</v>
      </c>
    </row>
    <row r="28" spans="1:46" s="66" customFormat="1">
      <c r="A28" s="218" t="s">
        <v>198</v>
      </c>
      <c r="B28" s="767">
        <f>ProjectSummary!C15</f>
        <v>890312</v>
      </c>
      <c r="C28" s="66" t="str">
        <f>INDEX(ProjectSummary!$C$6:$F$20,MATCH(B28,ProjectSummary!$C$6:$C$20,0),4)</f>
        <v>SHANNON ROAD</v>
      </c>
      <c r="E28" s="206">
        <f>VMTCalc!I166</f>
        <v>1728703.8316799998</v>
      </c>
      <c r="F28" s="206">
        <f>VMTCalc!J166</f>
        <v>0</v>
      </c>
      <c r="G28" s="206">
        <f>VMTCalc!K166</f>
        <v>0</v>
      </c>
      <c r="H28" s="206">
        <f>VMTCalc!L166</f>
        <v>0</v>
      </c>
      <c r="I28" s="206">
        <f>VMTCalc!M166</f>
        <v>0</v>
      </c>
      <c r="J28" s="206">
        <f>VMTCalc!N166</f>
        <v>0</v>
      </c>
      <c r="K28" s="206">
        <f>VMTCalc!O166</f>
        <v>0</v>
      </c>
      <c r="L28" s="206">
        <f>VMTCalc!P166</f>
        <v>0</v>
      </c>
      <c r="M28" s="206">
        <f>VMTCalc!Q166</f>
        <v>0</v>
      </c>
      <c r="N28" s="206">
        <f>VMTCalc!R166</f>
        <v>0</v>
      </c>
      <c r="O28" s="206">
        <f>VMTCalc!S166</f>
        <v>0</v>
      </c>
      <c r="P28" s="206">
        <f>VMTCalc!T166</f>
        <v>0</v>
      </c>
      <c r="Q28" s="206">
        <f>VMTCalc!U166</f>
        <v>0</v>
      </c>
      <c r="R28" s="206">
        <f>VMTCalc!V166</f>
        <v>0</v>
      </c>
      <c r="S28" s="206">
        <f>VMTCalc!W166</f>
        <v>144058.65263999999</v>
      </c>
      <c r="T28" s="206">
        <f>VMTCalc!X166</f>
        <v>144058.65263999999</v>
      </c>
      <c r="U28" s="206">
        <f>VMTCalc!Y166</f>
        <v>144058.65263999999</v>
      </c>
      <c r="V28" s="206">
        <f>VMTCalc!Z166</f>
        <v>144058.65263999999</v>
      </c>
      <c r="W28" s="206">
        <f>VMTCalc!AA166</f>
        <v>144058.65263999999</v>
      </c>
      <c r="X28" s="206">
        <f>VMTCalc!AB166</f>
        <v>144058.65263999999</v>
      </c>
      <c r="Y28" s="206">
        <f>VMTCalc!AC166</f>
        <v>144058.65263999999</v>
      </c>
      <c r="Z28" s="206">
        <f>VMTCalc!AD166</f>
        <v>144058.65263999999</v>
      </c>
      <c r="AA28" s="206">
        <f>VMTCalc!AE166</f>
        <v>144058.65263999999</v>
      </c>
      <c r="AB28" s="206">
        <f>VMTCalc!AF166</f>
        <v>144058.65263999999</v>
      </c>
      <c r="AC28" s="206">
        <f>VMTCalc!AG166</f>
        <v>144058.65263999999</v>
      </c>
      <c r="AD28" s="206">
        <f>VMTCalc!AH166</f>
        <v>144058.65263999999</v>
      </c>
      <c r="AE28" s="206">
        <f>VMTCalc!AI166</f>
        <v>0</v>
      </c>
      <c r="AF28" s="206">
        <f>VMTCalc!AJ166</f>
        <v>0</v>
      </c>
      <c r="AG28" s="206">
        <f>VMTCalc!AK166</f>
        <v>0</v>
      </c>
      <c r="AH28" s="206">
        <f>VMTCalc!AL166</f>
        <v>0</v>
      </c>
      <c r="AI28" s="206">
        <f>VMTCalc!AM166</f>
        <v>0</v>
      </c>
      <c r="AJ28" s="206">
        <f>VMTCalc!AN166</f>
        <v>0</v>
      </c>
      <c r="AK28" s="206">
        <f>VMTCalc!AO166</f>
        <v>0</v>
      </c>
      <c r="AL28" s="206">
        <f>VMTCalc!AP166</f>
        <v>0</v>
      </c>
      <c r="AM28" s="206">
        <f>VMTCalc!AQ166</f>
        <v>0</v>
      </c>
      <c r="AN28" s="206">
        <f>VMTCalc!AR166</f>
        <v>0</v>
      </c>
      <c r="AO28" s="206">
        <f>VMTCalc!AS166</f>
        <v>0</v>
      </c>
      <c r="AP28" s="206">
        <f>VMTCalc!AT166</f>
        <v>0</v>
      </c>
      <c r="AQ28" s="206">
        <f>VMTCalc!AU166</f>
        <v>0</v>
      </c>
      <c r="AR28" s="206">
        <f>VMTCalc!AV166</f>
        <v>0</v>
      </c>
      <c r="AS28" s="206">
        <f>VMTCalc!AW166</f>
        <v>0</v>
      </c>
      <c r="AT28" s="206">
        <f>VMTCalc!AX166</f>
        <v>0</v>
      </c>
    </row>
    <row r="29" spans="1:46" s="66" customFormat="1">
      <c r="A29" s="218" t="s">
        <v>198</v>
      </c>
      <c r="B29" s="767">
        <f>ProjectSummary!C16</f>
        <v>890144</v>
      </c>
      <c r="C29" s="66" t="str">
        <f>INDEX(ProjectSummary!$C$6:$F$20,MATCH(B29,ProjectSummary!$C$6:$C$20,0),4)</f>
        <v>STACK ROAD</v>
      </c>
      <c r="E29" s="206">
        <f>VMTCalc!I167</f>
        <v>901932.4339200001</v>
      </c>
      <c r="F29" s="206">
        <f>VMTCalc!J167</f>
        <v>0</v>
      </c>
      <c r="G29" s="206">
        <f>VMTCalc!K167</f>
        <v>0</v>
      </c>
      <c r="H29" s="206">
        <f>VMTCalc!L167</f>
        <v>0</v>
      </c>
      <c r="I29" s="206">
        <f>VMTCalc!M167</f>
        <v>0</v>
      </c>
      <c r="J29" s="206">
        <f>VMTCalc!N167</f>
        <v>0</v>
      </c>
      <c r="K29" s="206">
        <f>VMTCalc!O167</f>
        <v>0</v>
      </c>
      <c r="L29" s="206">
        <f>VMTCalc!P167</f>
        <v>0</v>
      </c>
      <c r="M29" s="206">
        <f>VMTCalc!Q167</f>
        <v>0</v>
      </c>
      <c r="N29" s="206">
        <f>VMTCalc!R167</f>
        <v>0</v>
      </c>
      <c r="O29" s="206">
        <f>VMTCalc!S167</f>
        <v>0</v>
      </c>
      <c r="P29" s="206">
        <f>VMTCalc!T167</f>
        <v>0</v>
      </c>
      <c r="Q29" s="206">
        <f>VMTCalc!U167</f>
        <v>0</v>
      </c>
      <c r="R29" s="206">
        <f>VMTCalc!V167</f>
        <v>0</v>
      </c>
      <c r="S29" s="206">
        <f>VMTCalc!W167</f>
        <v>75161.036160000003</v>
      </c>
      <c r="T29" s="206">
        <f>VMTCalc!X167</f>
        <v>75161.036160000003</v>
      </c>
      <c r="U29" s="206">
        <f>VMTCalc!Y167</f>
        <v>75161.036160000003</v>
      </c>
      <c r="V29" s="206">
        <f>VMTCalc!Z167</f>
        <v>75161.036160000003</v>
      </c>
      <c r="W29" s="206">
        <f>VMTCalc!AA167</f>
        <v>75161.036160000003</v>
      </c>
      <c r="X29" s="206">
        <f>VMTCalc!AB167</f>
        <v>75161.036160000003</v>
      </c>
      <c r="Y29" s="206">
        <f>VMTCalc!AC167</f>
        <v>75161.036160000003</v>
      </c>
      <c r="Z29" s="206">
        <f>VMTCalc!AD167</f>
        <v>75161.036160000003</v>
      </c>
      <c r="AA29" s="206">
        <f>VMTCalc!AE167</f>
        <v>75161.036160000003</v>
      </c>
      <c r="AB29" s="206">
        <f>VMTCalc!AF167</f>
        <v>75161.036160000003</v>
      </c>
      <c r="AC29" s="206">
        <f>VMTCalc!AG167</f>
        <v>75161.036160000003</v>
      </c>
      <c r="AD29" s="206">
        <f>VMTCalc!AH167</f>
        <v>75161.036160000003</v>
      </c>
      <c r="AE29" s="206">
        <f>VMTCalc!AI167</f>
        <v>0</v>
      </c>
      <c r="AF29" s="206">
        <f>VMTCalc!AJ167</f>
        <v>0</v>
      </c>
      <c r="AG29" s="206">
        <f>VMTCalc!AK167</f>
        <v>0</v>
      </c>
      <c r="AH29" s="206">
        <f>VMTCalc!AL167</f>
        <v>0</v>
      </c>
      <c r="AI29" s="206">
        <f>VMTCalc!AM167</f>
        <v>0</v>
      </c>
      <c r="AJ29" s="206">
        <f>VMTCalc!AN167</f>
        <v>0</v>
      </c>
      <c r="AK29" s="206">
        <f>VMTCalc!AO167</f>
        <v>0</v>
      </c>
      <c r="AL29" s="206">
        <f>VMTCalc!AP167</f>
        <v>0</v>
      </c>
      <c r="AM29" s="206">
        <f>VMTCalc!AQ167</f>
        <v>0</v>
      </c>
      <c r="AN29" s="206">
        <f>VMTCalc!AR167</f>
        <v>0</v>
      </c>
      <c r="AO29" s="206">
        <f>VMTCalc!AS167</f>
        <v>0</v>
      </c>
      <c r="AP29" s="206">
        <f>VMTCalc!AT167</f>
        <v>0</v>
      </c>
      <c r="AQ29" s="206">
        <f>VMTCalc!AU167</f>
        <v>0</v>
      </c>
      <c r="AR29" s="206">
        <f>VMTCalc!AV167</f>
        <v>0</v>
      </c>
      <c r="AS29" s="206">
        <f>VMTCalc!AW167</f>
        <v>0</v>
      </c>
      <c r="AT29" s="206">
        <f>VMTCalc!AX167</f>
        <v>0</v>
      </c>
    </row>
    <row r="30" spans="1:46" s="66" customFormat="1">
      <c r="A30" s="66">
        <v>1</v>
      </c>
      <c r="B30" s="767">
        <f>ProjectSummary!C17</f>
        <v>890067</v>
      </c>
      <c r="C30" s="66" t="str">
        <f>INDEX(ProjectSummary!$C$6:$F$20,MATCH(B30,ProjectSummary!$C$6:$C$20,0),4)</f>
        <v>AUSTIN GROVE CHURCH ROAD</v>
      </c>
      <c r="E30" s="206">
        <f>VMTCalc!I168</f>
        <v>949951.98479999998</v>
      </c>
      <c r="F30" s="206">
        <f>VMTCalc!J168</f>
        <v>0</v>
      </c>
      <c r="G30" s="206">
        <f>VMTCalc!K168</f>
        <v>0</v>
      </c>
      <c r="H30" s="206">
        <f>VMTCalc!L168</f>
        <v>0</v>
      </c>
      <c r="I30" s="206">
        <f>VMTCalc!M168</f>
        <v>0</v>
      </c>
      <c r="J30" s="206">
        <f>VMTCalc!N168</f>
        <v>0</v>
      </c>
      <c r="K30" s="206">
        <f>VMTCalc!O168</f>
        <v>0</v>
      </c>
      <c r="L30" s="206">
        <f>VMTCalc!P168</f>
        <v>0</v>
      </c>
      <c r="M30" s="206">
        <f>VMTCalc!Q168</f>
        <v>0</v>
      </c>
      <c r="N30" s="206">
        <f>VMTCalc!R168</f>
        <v>0</v>
      </c>
      <c r="O30" s="206">
        <f>VMTCalc!S168</f>
        <v>0</v>
      </c>
      <c r="P30" s="206">
        <f>VMTCalc!T168</f>
        <v>0</v>
      </c>
      <c r="Q30" s="206">
        <f>VMTCalc!U168</f>
        <v>0</v>
      </c>
      <c r="R30" s="206">
        <f>VMTCalc!V168</f>
        <v>0</v>
      </c>
      <c r="S30" s="206">
        <f>VMTCalc!W168</f>
        <v>73073.229600000021</v>
      </c>
      <c r="T30" s="206">
        <f>VMTCalc!X168</f>
        <v>73073.229600000021</v>
      </c>
      <c r="U30" s="206">
        <f>VMTCalc!Y168</f>
        <v>73073.229600000021</v>
      </c>
      <c r="V30" s="206">
        <f>VMTCalc!Z168</f>
        <v>73073.229600000021</v>
      </c>
      <c r="W30" s="206">
        <f>VMTCalc!AA168</f>
        <v>73073.229600000021</v>
      </c>
      <c r="X30" s="206">
        <f>VMTCalc!AB168</f>
        <v>73073.229600000021</v>
      </c>
      <c r="Y30" s="206">
        <f>VMTCalc!AC168</f>
        <v>73073.229600000021</v>
      </c>
      <c r="Z30" s="206">
        <f>VMTCalc!AD168</f>
        <v>73073.229600000021</v>
      </c>
      <c r="AA30" s="206">
        <f>VMTCalc!AE168</f>
        <v>73073.229600000021</v>
      </c>
      <c r="AB30" s="206">
        <f>VMTCalc!AF168</f>
        <v>73073.229600000021</v>
      </c>
      <c r="AC30" s="206">
        <f>VMTCalc!AG168</f>
        <v>73073.229600000021</v>
      </c>
      <c r="AD30" s="206">
        <f>VMTCalc!AH168</f>
        <v>73073.229600000021</v>
      </c>
      <c r="AE30" s="206">
        <f>VMTCalc!AI168</f>
        <v>73073.229600000021</v>
      </c>
      <c r="AF30" s="206">
        <f>VMTCalc!AJ168</f>
        <v>0</v>
      </c>
      <c r="AG30" s="206">
        <f>VMTCalc!AK168</f>
        <v>0</v>
      </c>
      <c r="AH30" s="206">
        <f>VMTCalc!AL168</f>
        <v>0</v>
      </c>
      <c r="AI30" s="206">
        <f>VMTCalc!AM168</f>
        <v>0</v>
      </c>
      <c r="AJ30" s="206">
        <f>VMTCalc!AN168</f>
        <v>0</v>
      </c>
      <c r="AK30" s="206">
        <f>VMTCalc!AO168</f>
        <v>0</v>
      </c>
      <c r="AL30" s="206">
        <f>VMTCalc!AP168</f>
        <v>0</v>
      </c>
      <c r="AM30" s="206">
        <f>VMTCalc!AQ168</f>
        <v>0</v>
      </c>
      <c r="AN30" s="206">
        <f>VMTCalc!AR168</f>
        <v>0</v>
      </c>
      <c r="AO30" s="206">
        <f>VMTCalc!AS168</f>
        <v>0</v>
      </c>
      <c r="AP30" s="206">
        <f>VMTCalc!AT168</f>
        <v>0</v>
      </c>
      <c r="AQ30" s="206">
        <f>VMTCalc!AU168</f>
        <v>0</v>
      </c>
      <c r="AR30" s="206">
        <f>VMTCalc!AV168</f>
        <v>0</v>
      </c>
      <c r="AS30" s="206">
        <f>VMTCalc!AW168</f>
        <v>0</v>
      </c>
      <c r="AT30" s="206">
        <f>VMTCalc!AX168</f>
        <v>0</v>
      </c>
    </row>
    <row r="31" spans="1:46" s="66" customFormat="1">
      <c r="A31" s="66">
        <v>1</v>
      </c>
      <c r="B31" s="767">
        <f>ProjectSummary!C18</f>
        <v>830012</v>
      </c>
      <c r="C31" s="66" t="str">
        <f>INDEX(ProjectSummary!$C$6:$F$20,MATCH(B31,ProjectSummary!$C$6:$C$20,0),4)</f>
        <v>MOUNTAIN CREEK ROAD</v>
      </c>
      <c r="E31" s="206">
        <f>VMTCalc!I169</f>
        <v>94995.198480000006</v>
      </c>
      <c r="F31" s="206">
        <f>VMTCalc!J169</f>
        <v>0</v>
      </c>
      <c r="G31" s="206">
        <f>VMTCalc!K169</f>
        <v>0</v>
      </c>
      <c r="H31" s="206">
        <f>VMTCalc!L169</f>
        <v>0</v>
      </c>
      <c r="I31" s="206">
        <f>VMTCalc!M169</f>
        <v>0</v>
      </c>
      <c r="J31" s="206">
        <f>VMTCalc!N169</f>
        <v>0</v>
      </c>
      <c r="K31" s="206">
        <f>VMTCalc!O169</f>
        <v>0</v>
      </c>
      <c r="L31" s="206">
        <f>VMTCalc!P169</f>
        <v>0</v>
      </c>
      <c r="M31" s="206">
        <f>VMTCalc!Q169</f>
        <v>0</v>
      </c>
      <c r="N31" s="206">
        <f>VMTCalc!R169</f>
        <v>0</v>
      </c>
      <c r="O31" s="206">
        <f>VMTCalc!S169</f>
        <v>0</v>
      </c>
      <c r="P31" s="206">
        <f>VMTCalc!T169</f>
        <v>0</v>
      </c>
      <c r="Q31" s="206">
        <f>VMTCalc!U169</f>
        <v>0</v>
      </c>
      <c r="R31" s="206">
        <f>VMTCalc!V169</f>
        <v>0</v>
      </c>
      <c r="S31" s="206">
        <f>VMTCalc!W169</f>
        <v>7307.3229599999995</v>
      </c>
      <c r="T31" s="206">
        <f>VMTCalc!X169</f>
        <v>7307.3229599999995</v>
      </c>
      <c r="U31" s="206">
        <f>VMTCalc!Y169</f>
        <v>7307.3229599999995</v>
      </c>
      <c r="V31" s="206">
        <f>VMTCalc!Z169</f>
        <v>7307.3229599999995</v>
      </c>
      <c r="W31" s="206">
        <f>VMTCalc!AA169</f>
        <v>7307.3229599999995</v>
      </c>
      <c r="X31" s="206">
        <f>VMTCalc!AB169</f>
        <v>7307.3229599999995</v>
      </c>
      <c r="Y31" s="206">
        <f>VMTCalc!AC169</f>
        <v>7307.3229599999995</v>
      </c>
      <c r="Z31" s="206">
        <f>VMTCalc!AD169</f>
        <v>7307.3229599999995</v>
      </c>
      <c r="AA31" s="206">
        <f>VMTCalc!AE169</f>
        <v>7307.3229599999995</v>
      </c>
      <c r="AB31" s="206">
        <f>VMTCalc!AF169</f>
        <v>7307.3229599999995</v>
      </c>
      <c r="AC31" s="206">
        <f>VMTCalc!AG169</f>
        <v>7307.3229599999995</v>
      </c>
      <c r="AD31" s="206">
        <f>VMTCalc!AH169</f>
        <v>7307.3229599999995</v>
      </c>
      <c r="AE31" s="206">
        <f>VMTCalc!AI169</f>
        <v>7307.3229599999995</v>
      </c>
      <c r="AF31" s="206">
        <f>VMTCalc!AJ169</f>
        <v>0</v>
      </c>
      <c r="AG31" s="206">
        <f>VMTCalc!AK169</f>
        <v>0</v>
      </c>
      <c r="AH31" s="206">
        <f>VMTCalc!AL169</f>
        <v>0</v>
      </c>
      <c r="AI31" s="206">
        <f>VMTCalc!AM169</f>
        <v>0</v>
      </c>
      <c r="AJ31" s="206">
        <f>VMTCalc!AN169</f>
        <v>0</v>
      </c>
      <c r="AK31" s="206">
        <f>VMTCalc!AO169</f>
        <v>0</v>
      </c>
      <c r="AL31" s="206">
        <f>VMTCalc!AP169</f>
        <v>0</v>
      </c>
      <c r="AM31" s="206">
        <f>VMTCalc!AQ169</f>
        <v>0</v>
      </c>
      <c r="AN31" s="206">
        <f>VMTCalc!AR169</f>
        <v>0</v>
      </c>
      <c r="AO31" s="206">
        <f>VMTCalc!AS169</f>
        <v>0</v>
      </c>
      <c r="AP31" s="206">
        <f>VMTCalc!AT169</f>
        <v>0</v>
      </c>
      <c r="AQ31" s="206">
        <f>VMTCalc!AU169</f>
        <v>0</v>
      </c>
      <c r="AR31" s="206">
        <f>VMTCalc!AV169</f>
        <v>0</v>
      </c>
      <c r="AS31" s="206">
        <f>VMTCalc!AW169</f>
        <v>0</v>
      </c>
      <c r="AT31" s="206">
        <f>VMTCalc!AX169</f>
        <v>0</v>
      </c>
    </row>
    <row r="32" spans="1:46" s="66" customFormat="1">
      <c r="A32" s="66">
        <v>1</v>
      </c>
      <c r="B32" s="767">
        <f>ProjectSummary!C19</f>
        <v>120050</v>
      </c>
      <c r="C32" s="66" t="str">
        <f>INDEX(ProjectSummary!$C$6:$F$20,MATCH(B32,ProjectSummary!$C$6:$C$20,0),4)</f>
        <v>PENNINGER ROAD</v>
      </c>
      <c r="E32" s="206">
        <f>VMTCalc!I170</f>
        <v>151992.31756800003</v>
      </c>
      <c r="F32" s="206">
        <f>VMTCalc!J170</f>
        <v>0</v>
      </c>
      <c r="G32" s="206">
        <f>VMTCalc!K170</f>
        <v>0</v>
      </c>
      <c r="H32" s="206">
        <f>VMTCalc!L170</f>
        <v>0</v>
      </c>
      <c r="I32" s="206">
        <f>VMTCalc!M170</f>
        <v>0</v>
      </c>
      <c r="J32" s="206">
        <f>VMTCalc!N170</f>
        <v>0</v>
      </c>
      <c r="K32" s="206">
        <f>VMTCalc!O170</f>
        <v>0</v>
      </c>
      <c r="L32" s="206">
        <f>VMTCalc!P170</f>
        <v>0</v>
      </c>
      <c r="M32" s="206">
        <f>VMTCalc!Q170</f>
        <v>0</v>
      </c>
      <c r="N32" s="206">
        <f>VMTCalc!R170</f>
        <v>0</v>
      </c>
      <c r="O32" s="206">
        <f>VMTCalc!S170</f>
        <v>0</v>
      </c>
      <c r="P32" s="206">
        <f>VMTCalc!T170</f>
        <v>0</v>
      </c>
      <c r="Q32" s="206">
        <f>VMTCalc!U170</f>
        <v>0</v>
      </c>
      <c r="R32" s="206">
        <f>VMTCalc!V170</f>
        <v>0</v>
      </c>
      <c r="S32" s="206">
        <f>VMTCalc!W170</f>
        <v>11691.716736000002</v>
      </c>
      <c r="T32" s="206">
        <f>VMTCalc!X170</f>
        <v>11691.716736000002</v>
      </c>
      <c r="U32" s="206">
        <f>VMTCalc!Y170</f>
        <v>11691.716736000002</v>
      </c>
      <c r="V32" s="206">
        <f>VMTCalc!Z170</f>
        <v>11691.716736000002</v>
      </c>
      <c r="W32" s="206">
        <f>VMTCalc!AA170</f>
        <v>11691.716736000002</v>
      </c>
      <c r="X32" s="206">
        <f>VMTCalc!AB170</f>
        <v>11691.716736000002</v>
      </c>
      <c r="Y32" s="206">
        <f>VMTCalc!AC170</f>
        <v>11691.716736000002</v>
      </c>
      <c r="Z32" s="206">
        <f>VMTCalc!AD170</f>
        <v>11691.716736000002</v>
      </c>
      <c r="AA32" s="206">
        <f>VMTCalc!AE170</f>
        <v>11691.716736000002</v>
      </c>
      <c r="AB32" s="206">
        <f>VMTCalc!AF170</f>
        <v>11691.716736000002</v>
      </c>
      <c r="AC32" s="206">
        <f>VMTCalc!AG170</f>
        <v>11691.716736000002</v>
      </c>
      <c r="AD32" s="206">
        <f>VMTCalc!AH170</f>
        <v>11691.716736000002</v>
      </c>
      <c r="AE32" s="206">
        <f>VMTCalc!AI170</f>
        <v>11691.716736000002</v>
      </c>
      <c r="AF32" s="206">
        <f>VMTCalc!AJ170</f>
        <v>0</v>
      </c>
      <c r="AG32" s="206">
        <f>VMTCalc!AK170</f>
        <v>0</v>
      </c>
      <c r="AH32" s="206">
        <f>VMTCalc!AL170</f>
        <v>0</v>
      </c>
      <c r="AI32" s="206">
        <f>VMTCalc!AM170</f>
        <v>0</v>
      </c>
      <c r="AJ32" s="206">
        <f>VMTCalc!AN170</f>
        <v>0</v>
      </c>
      <c r="AK32" s="206">
        <f>VMTCalc!AO170</f>
        <v>0</v>
      </c>
      <c r="AL32" s="206">
        <f>VMTCalc!AP170</f>
        <v>0</v>
      </c>
      <c r="AM32" s="206">
        <f>VMTCalc!AQ170</f>
        <v>0</v>
      </c>
      <c r="AN32" s="206">
        <f>VMTCalc!AR170</f>
        <v>0</v>
      </c>
      <c r="AO32" s="206">
        <f>VMTCalc!AS170</f>
        <v>0</v>
      </c>
      <c r="AP32" s="206">
        <f>VMTCalc!AT170</f>
        <v>0</v>
      </c>
      <c r="AQ32" s="206">
        <f>VMTCalc!AU170</f>
        <v>0</v>
      </c>
      <c r="AR32" s="206">
        <f>VMTCalc!AV170</f>
        <v>0</v>
      </c>
      <c r="AS32" s="206">
        <f>VMTCalc!AW170</f>
        <v>0</v>
      </c>
      <c r="AT32" s="206">
        <f>VMTCalc!AX170</f>
        <v>0</v>
      </c>
    </row>
    <row r="33" spans="1:46" s="66" customFormat="1">
      <c r="A33" s="66">
        <v>1</v>
      </c>
      <c r="B33" s="767">
        <f>ProjectSummary!C20</f>
        <v>590060</v>
      </c>
      <c r="C33" s="66" t="str">
        <f>INDEX(ProjectSummary!$C$6:$F$20,MATCH(B33,ProjectSummary!$C$6:$C$20,0),4)</f>
        <v>ROBINSON CHURCH ROAD</v>
      </c>
      <c r="E33" s="206">
        <f>VMTCalc!I171</f>
        <v>12254380.603919998</v>
      </c>
      <c r="F33" s="206">
        <f>VMTCalc!J171</f>
        <v>0</v>
      </c>
      <c r="G33" s="206">
        <f>VMTCalc!K171</f>
        <v>0</v>
      </c>
      <c r="H33" s="206">
        <f>VMTCalc!L171</f>
        <v>0</v>
      </c>
      <c r="I33" s="206">
        <f>VMTCalc!M171</f>
        <v>0</v>
      </c>
      <c r="J33" s="206">
        <f>VMTCalc!N171</f>
        <v>0</v>
      </c>
      <c r="K33" s="206">
        <f>VMTCalc!O171</f>
        <v>0</v>
      </c>
      <c r="L33" s="206">
        <f>VMTCalc!P171</f>
        <v>0</v>
      </c>
      <c r="M33" s="206">
        <f>VMTCalc!Q171</f>
        <v>0</v>
      </c>
      <c r="N33" s="206">
        <f>VMTCalc!R171</f>
        <v>0</v>
      </c>
      <c r="O33" s="206">
        <f>VMTCalc!S171</f>
        <v>0</v>
      </c>
      <c r="P33" s="206">
        <f>VMTCalc!T171</f>
        <v>0</v>
      </c>
      <c r="Q33" s="206">
        <f>VMTCalc!U171</f>
        <v>0</v>
      </c>
      <c r="R33" s="206">
        <f>VMTCalc!V171</f>
        <v>0</v>
      </c>
      <c r="S33" s="206">
        <f>VMTCalc!W171</f>
        <v>942644.66184000019</v>
      </c>
      <c r="T33" s="206">
        <f>VMTCalc!X171</f>
        <v>942644.66184000019</v>
      </c>
      <c r="U33" s="206">
        <f>VMTCalc!Y171</f>
        <v>942644.66184000019</v>
      </c>
      <c r="V33" s="206">
        <f>VMTCalc!Z171</f>
        <v>942644.66184000019</v>
      </c>
      <c r="W33" s="206">
        <f>VMTCalc!AA171</f>
        <v>942644.66184000019</v>
      </c>
      <c r="X33" s="206">
        <f>VMTCalc!AB171</f>
        <v>942644.66184000019</v>
      </c>
      <c r="Y33" s="206">
        <f>VMTCalc!AC171</f>
        <v>942644.66184000019</v>
      </c>
      <c r="Z33" s="206">
        <f>VMTCalc!AD171</f>
        <v>942644.66184000019</v>
      </c>
      <c r="AA33" s="206">
        <f>VMTCalc!AE171</f>
        <v>942644.66184000019</v>
      </c>
      <c r="AB33" s="206">
        <f>VMTCalc!AF171</f>
        <v>942644.66184000019</v>
      </c>
      <c r="AC33" s="206">
        <f>VMTCalc!AG171</f>
        <v>942644.66184000019</v>
      </c>
      <c r="AD33" s="206">
        <f>VMTCalc!AH171</f>
        <v>942644.66184000019</v>
      </c>
      <c r="AE33" s="206">
        <f>VMTCalc!AI171</f>
        <v>942644.66184000019</v>
      </c>
      <c r="AF33" s="206">
        <f>VMTCalc!AJ171</f>
        <v>0</v>
      </c>
      <c r="AG33" s="206">
        <f>VMTCalc!AK171</f>
        <v>0</v>
      </c>
      <c r="AH33" s="206">
        <f>VMTCalc!AL171</f>
        <v>0</v>
      </c>
      <c r="AI33" s="206">
        <f>VMTCalc!AM171</f>
        <v>0</v>
      </c>
      <c r="AJ33" s="206">
        <f>VMTCalc!AN171</f>
        <v>0</v>
      </c>
      <c r="AK33" s="206">
        <f>VMTCalc!AO171</f>
        <v>0</v>
      </c>
      <c r="AL33" s="206">
        <f>VMTCalc!AP171</f>
        <v>0</v>
      </c>
      <c r="AM33" s="206">
        <f>VMTCalc!AQ171</f>
        <v>0</v>
      </c>
      <c r="AN33" s="206">
        <f>VMTCalc!AR171</f>
        <v>0</v>
      </c>
      <c r="AO33" s="206">
        <f>VMTCalc!AS171</f>
        <v>0</v>
      </c>
      <c r="AP33" s="206">
        <f>VMTCalc!AT171</f>
        <v>0</v>
      </c>
      <c r="AQ33" s="206">
        <f>VMTCalc!AU171</f>
        <v>0</v>
      </c>
      <c r="AR33" s="206">
        <f>VMTCalc!AV171</f>
        <v>0</v>
      </c>
      <c r="AS33" s="206">
        <f>VMTCalc!AW171</f>
        <v>0</v>
      </c>
      <c r="AT33" s="206">
        <f>VMTCalc!AX171</f>
        <v>0</v>
      </c>
    </row>
    <row r="34" spans="1:46" s="66" customFormat="1">
      <c r="A34" s="102"/>
      <c r="B34" s="344"/>
      <c r="D34" s="197"/>
    </row>
    <row r="35" spans="1:46" s="66" customFormat="1" ht="30">
      <c r="A35" s="873" t="s">
        <v>203</v>
      </c>
      <c r="B35" s="102" t="s">
        <v>120</v>
      </c>
      <c r="C35" s="102" t="s">
        <v>218</v>
      </c>
      <c r="D35" s="81"/>
      <c r="E35" s="205">
        <f>VMTCalc!I139</f>
        <v>257743756.25801593</v>
      </c>
      <c r="F35" s="205">
        <f>VMTCalc!J139</f>
        <v>0</v>
      </c>
      <c r="G35" s="205">
        <f>VMTCalc!K139</f>
        <v>0</v>
      </c>
      <c r="H35" s="205">
        <f>VMTCalc!L139</f>
        <v>0</v>
      </c>
      <c r="I35" s="205">
        <f>VMTCalc!M139</f>
        <v>0</v>
      </c>
      <c r="J35" s="205">
        <f>VMTCalc!N139</f>
        <v>0</v>
      </c>
      <c r="K35" s="205">
        <f>VMTCalc!O139</f>
        <v>0</v>
      </c>
      <c r="L35" s="205">
        <f>VMTCalc!P139</f>
        <v>0</v>
      </c>
      <c r="M35" s="205">
        <f>VMTCalc!Q139</f>
        <v>0</v>
      </c>
      <c r="N35" s="205">
        <f>VMTCalc!R139</f>
        <v>0</v>
      </c>
      <c r="O35" s="205">
        <f>VMTCalc!S139</f>
        <v>0</v>
      </c>
      <c r="P35" s="205">
        <f>VMTCalc!T139</f>
        <v>0</v>
      </c>
      <c r="Q35" s="205">
        <f>VMTCalc!U139</f>
        <v>0</v>
      </c>
      <c r="R35" s="205">
        <f>VMTCalc!V139</f>
        <v>0</v>
      </c>
      <c r="S35" s="205">
        <f>VMTCalc!W139</f>
        <v>20331617.029695999</v>
      </c>
      <c r="T35" s="205">
        <f>VMTCalc!X139</f>
        <v>20331617.029695999</v>
      </c>
      <c r="U35" s="205">
        <f>VMTCalc!Y139</f>
        <v>20331617.029695999</v>
      </c>
      <c r="V35" s="205">
        <f>VMTCalc!Z139</f>
        <v>20331617.029695999</v>
      </c>
      <c r="W35" s="205">
        <f>VMTCalc!AA139</f>
        <v>20331617.029695999</v>
      </c>
      <c r="X35" s="205">
        <f>VMTCalc!AB139</f>
        <v>20331617.029695999</v>
      </c>
      <c r="Y35" s="205">
        <f>VMTCalc!AC139</f>
        <v>20331617.029695999</v>
      </c>
      <c r="Z35" s="205">
        <f>VMTCalc!AD139</f>
        <v>20331617.029695999</v>
      </c>
      <c r="AA35" s="205">
        <f>VMTCalc!AE139</f>
        <v>20331617.029695999</v>
      </c>
      <c r="AB35" s="205">
        <f>VMTCalc!AF139</f>
        <v>20331617.029695999</v>
      </c>
      <c r="AC35" s="205">
        <f>VMTCalc!AG139</f>
        <v>20331617.029695999</v>
      </c>
      <c r="AD35" s="205">
        <f>VMTCalc!AH139</f>
        <v>20331617.029695999</v>
      </c>
      <c r="AE35" s="205">
        <f>VMTCalc!AI139</f>
        <v>13764351.901664</v>
      </c>
      <c r="AF35" s="205">
        <f>VMTCalc!AJ139</f>
        <v>0</v>
      </c>
      <c r="AG35" s="205">
        <f>VMTCalc!AK139</f>
        <v>0</v>
      </c>
      <c r="AH35" s="205">
        <f>VMTCalc!AL139</f>
        <v>0</v>
      </c>
      <c r="AI35" s="205">
        <f>VMTCalc!AM139</f>
        <v>0</v>
      </c>
      <c r="AJ35" s="205">
        <f>VMTCalc!AN139</f>
        <v>0</v>
      </c>
      <c r="AK35" s="205">
        <f>VMTCalc!AO139</f>
        <v>0</v>
      </c>
      <c r="AL35" s="205">
        <f>VMTCalc!AP139</f>
        <v>0</v>
      </c>
      <c r="AM35" s="205">
        <f>VMTCalc!AQ139</f>
        <v>0</v>
      </c>
      <c r="AN35" s="205">
        <f>VMTCalc!AR139</f>
        <v>0</v>
      </c>
      <c r="AO35" s="205">
        <f>VMTCalc!AS139</f>
        <v>0</v>
      </c>
      <c r="AP35" s="205">
        <f>VMTCalc!AT139</f>
        <v>0</v>
      </c>
      <c r="AQ35" s="205">
        <f>VMTCalc!AU139</f>
        <v>0</v>
      </c>
      <c r="AR35" s="205">
        <f>VMTCalc!AV139</f>
        <v>0</v>
      </c>
      <c r="AS35" s="205">
        <f>VMTCalc!AW139</f>
        <v>0</v>
      </c>
      <c r="AT35" s="205">
        <f>VMTCalc!AX139</f>
        <v>0</v>
      </c>
    </row>
    <row r="36" spans="1:46" s="66" customFormat="1">
      <c r="A36" s="218" t="s">
        <v>198</v>
      </c>
      <c r="B36" s="767" t="str">
        <f>B19</f>
        <v>030161</v>
      </c>
      <c r="C36" s="66" t="str">
        <f>INDEX(ProjectSummary!$C$6:$F$20,MATCH(B36,ProjectSummary!$C$6:$C$20,0),4)</f>
        <v>LOCKHART ROAD</v>
      </c>
      <c r="D36" s="81"/>
      <c r="E36" s="206">
        <f>VMTCalc!I140</f>
        <v>1570030.5331200005</v>
      </c>
      <c r="F36" s="206">
        <f>VMTCalc!J140</f>
        <v>0</v>
      </c>
      <c r="G36" s="206">
        <f>VMTCalc!K140</f>
        <v>0</v>
      </c>
      <c r="H36" s="206">
        <f>VMTCalc!L140</f>
        <v>0</v>
      </c>
      <c r="I36" s="206">
        <f>VMTCalc!M140</f>
        <v>0</v>
      </c>
      <c r="J36" s="206">
        <f>VMTCalc!N140</f>
        <v>0</v>
      </c>
      <c r="K36" s="206">
        <f>VMTCalc!O140</f>
        <v>0</v>
      </c>
      <c r="L36" s="206">
        <f>VMTCalc!P140</f>
        <v>0</v>
      </c>
      <c r="M36" s="206">
        <f>VMTCalc!Q140</f>
        <v>0</v>
      </c>
      <c r="N36" s="206">
        <f>VMTCalc!R140</f>
        <v>0</v>
      </c>
      <c r="O36" s="206">
        <f>VMTCalc!S140</f>
        <v>0</v>
      </c>
      <c r="P36" s="206">
        <f>VMTCalc!T140</f>
        <v>0</v>
      </c>
      <c r="Q36" s="206">
        <f>VMTCalc!U140</f>
        <v>0</v>
      </c>
      <c r="R36" s="206">
        <f>VMTCalc!V140</f>
        <v>0</v>
      </c>
      <c r="S36" s="206">
        <f>VMTCalc!W140</f>
        <v>130835.87776</v>
      </c>
      <c r="T36" s="206">
        <f>VMTCalc!X140</f>
        <v>130835.87776</v>
      </c>
      <c r="U36" s="206">
        <f>VMTCalc!Y140</f>
        <v>130835.87776</v>
      </c>
      <c r="V36" s="206">
        <f>VMTCalc!Z140</f>
        <v>130835.87776</v>
      </c>
      <c r="W36" s="206">
        <f>VMTCalc!AA140</f>
        <v>130835.87776</v>
      </c>
      <c r="X36" s="206">
        <f>VMTCalc!AB140</f>
        <v>130835.87776</v>
      </c>
      <c r="Y36" s="206">
        <f>VMTCalc!AC140</f>
        <v>130835.87776</v>
      </c>
      <c r="Z36" s="206">
        <f>VMTCalc!AD140</f>
        <v>130835.87776</v>
      </c>
      <c r="AA36" s="206">
        <f>VMTCalc!AE140</f>
        <v>130835.87776</v>
      </c>
      <c r="AB36" s="206">
        <f>VMTCalc!AF140</f>
        <v>130835.87776</v>
      </c>
      <c r="AC36" s="206">
        <f>VMTCalc!AG140</f>
        <v>130835.87776</v>
      </c>
      <c r="AD36" s="206">
        <f>VMTCalc!AH140</f>
        <v>130835.87776</v>
      </c>
      <c r="AE36" s="206">
        <f>VMTCalc!AI140</f>
        <v>0</v>
      </c>
      <c r="AF36" s="206">
        <f>VMTCalc!AJ140</f>
        <v>0</v>
      </c>
      <c r="AG36" s="206">
        <f>VMTCalc!AK140</f>
        <v>0</v>
      </c>
      <c r="AH36" s="206">
        <f>VMTCalc!AL140</f>
        <v>0</v>
      </c>
      <c r="AI36" s="206">
        <f>VMTCalc!AM140</f>
        <v>0</v>
      </c>
      <c r="AJ36" s="206">
        <f>VMTCalc!AN140</f>
        <v>0</v>
      </c>
      <c r="AK36" s="206">
        <f>VMTCalc!AO140</f>
        <v>0</v>
      </c>
      <c r="AL36" s="206">
        <f>VMTCalc!AP140</f>
        <v>0</v>
      </c>
      <c r="AM36" s="206">
        <f>VMTCalc!AQ140</f>
        <v>0</v>
      </c>
      <c r="AN36" s="206">
        <f>VMTCalc!AR140</f>
        <v>0</v>
      </c>
      <c r="AO36" s="206">
        <f>VMTCalc!AS140</f>
        <v>0</v>
      </c>
      <c r="AP36" s="206">
        <f>VMTCalc!AT140</f>
        <v>0</v>
      </c>
      <c r="AQ36" s="206">
        <f>VMTCalc!AU140</f>
        <v>0</v>
      </c>
      <c r="AR36" s="206">
        <f>VMTCalc!AV140</f>
        <v>0</v>
      </c>
      <c r="AS36" s="206">
        <f>VMTCalc!AW140</f>
        <v>0</v>
      </c>
      <c r="AT36" s="206">
        <f>VMTCalc!AX140</f>
        <v>0</v>
      </c>
    </row>
    <row r="37" spans="1:46" s="66" customFormat="1">
      <c r="A37" s="218" t="s">
        <v>198</v>
      </c>
      <c r="B37" s="767" t="str">
        <f t="shared" ref="B37:B50" si="6">B20</f>
        <v>030148</v>
      </c>
      <c r="C37" s="66" t="str">
        <f>INDEX(ProjectSummary!$C$6:$F$20,MATCH(B37,ProjectSummary!$C$6:$C$20,0),4)</f>
        <v>MILLS ROAD</v>
      </c>
      <c r="D37" s="81"/>
      <c r="E37" s="206">
        <f>VMTCalc!I141</f>
        <v>3140061.066240001</v>
      </c>
      <c r="F37" s="206">
        <f>VMTCalc!J141</f>
        <v>0</v>
      </c>
      <c r="G37" s="206">
        <f>VMTCalc!K141</f>
        <v>0</v>
      </c>
      <c r="H37" s="206">
        <f>VMTCalc!L141</f>
        <v>0</v>
      </c>
      <c r="I37" s="206">
        <f>VMTCalc!M141</f>
        <v>0</v>
      </c>
      <c r="J37" s="206">
        <f>VMTCalc!N141</f>
        <v>0</v>
      </c>
      <c r="K37" s="206">
        <f>VMTCalc!O141</f>
        <v>0</v>
      </c>
      <c r="L37" s="206">
        <f>VMTCalc!P141</f>
        <v>0</v>
      </c>
      <c r="M37" s="206">
        <f>VMTCalc!Q141</f>
        <v>0</v>
      </c>
      <c r="N37" s="206">
        <f>VMTCalc!R141</f>
        <v>0</v>
      </c>
      <c r="O37" s="206">
        <f>VMTCalc!S141</f>
        <v>0</v>
      </c>
      <c r="P37" s="206">
        <f>VMTCalc!T141</f>
        <v>0</v>
      </c>
      <c r="Q37" s="206">
        <f>VMTCalc!U141</f>
        <v>0</v>
      </c>
      <c r="R37" s="206">
        <f>VMTCalc!V141</f>
        <v>0</v>
      </c>
      <c r="S37" s="206">
        <f>VMTCalc!W141</f>
        <v>261671.75552000001</v>
      </c>
      <c r="T37" s="206">
        <f>VMTCalc!X141</f>
        <v>261671.75552000001</v>
      </c>
      <c r="U37" s="206">
        <f>VMTCalc!Y141</f>
        <v>261671.75552000001</v>
      </c>
      <c r="V37" s="206">
        <f>VMTCalc!Z141</f>
        <v>261671.75552000001</v>
      </c>
      <c r="W37" s="206">
        <f>VMTCalc!AA141</f>
        <v>261671.75552000001</v>
      </c>
      <c r="X37" s="206">
        <f>VMTCalc!AB141</f>
        <v>261671.75552000001</v>
      </c>
      <c r="Y37" s="206">
        <f>VMTCalc!AC141</f>
        <v>261671.75552000001</v>
      </c>
      <c r="Z37" s="206">
        <f>VMTCalc!AD141</f>
        <v>261671.75552000001</v>
      </c>
      <c r="AA37" s="206">
        <f>VMTCalc!AE141</f>
        <v>261671.75552000001</v>
      </c>
      <c r="AB37" s="206">
        <f>VMTCalc!AF141</f>
        <v>261671.75552000001</v>
      </c>
      <c r="AC37" s="206">
        <f>VMTCalc!AG141</f>
        <v>261671.75552000001</v>
      </c>
      <c r="AD37" s="206">
        <f>VMTCalc!AH141</f>
        <v>261671.75552000001</v>
      </c>
      <c r="AE37" s="206">
        <f>VMTCalc!AI141</f>
        <v>0</v>
      </c>
      <c r="AF37" s="206">
        <f>VMTCalc!AJ141</f>
        <v>0</v>
      </c>
      <c r="AG37" s="206">
        <f>VMTCalc!AK141</f>
        <v>0</v>
      </c>
      <c r="AH37" s="206">
        <f>VMTCalc!AL141</f>
        <v>0</v>
      </c>
      <c r="AI37" s="206">
        <f>VMTCalc!AM141</f>
        <v>0</v>
      </c>
      <c r="AJ37" s="206">
        <f>VMTCalc!AN141</f>
        <v>0</v>
      </c>
      <c r="AK37" s="206">
        <f>VMTCalc!AO141</f>
        <v>0</v>
      </c>
      <c r="AL37" s="206">
        <f>VMTCalc!AP141</f>
        <v>0</v>
      </c>
      <c r="AM37" s="206">
        <f>VMTCalc!AQ141</f>
        <v>0</v>
      </c>
      <c r="AN37" s="206">
        <f>VMTCalc!AR141</f>
        <v>0</v>
      </c>
      <c r="AO37" s="206">
        <f>VMTCalc!AS141</f>
        <v>0</v>
      </c>
      <c r="AP37" s="206">
        <f>VMTCalc!AT141</f>
        <v>0</v>
      </c>
      <c r="AQ37" s="206">
        <f>VMTCalc!AU141</f>
        <v>0</v>
      </c>
      <c r="AR37" s="206">
        <f>VMTCalc!AV141</f>
        <v>0</v>
      </c>
      <c r="AS37" s="206">
        <f>VMTCalc!AW141</f>
        <v>0</v>
      </c>
      <c r="AT37" s="206">
        <f>VMTCalc!AX141</f>
        <v>0</v>
      </c>
    </row>
    <row r="38" spans="1:46" s="66" customFormat="1">
      <c r="A38" s="218" t="s">
        <v>198</v>
      </c>
      <c r="B38" s="767" t="str">
        <f t="shared" si="6"/>
        <v>030265</v>
      </c>
      <c r="C38" s="66" t="str">
        <f>INDEX(ProjectSummary!$C$6:$F$20,MATCH(B38,ProjectSummary!$C$6:$C$20,0),4)</f>
        <v>ROBINSON ROAD</v>
      </c>
      <c r="D38" s="81"/>
      <c r="E38" s="206">
        <f>VMTCalc!I142</f>
        <v>3140061.066240001</v>
      </c>
      <c r="F38" s="206">
        <f>VMTCalc!J142</f>
        <v>0</v>
      </c>
      <c r="G38" s="206">
        <f>VMTCalc!K142</f>
        <v>0</v>
      </c>
      <c r="H38" s="206">
        <f>VMTCalc!L142</f>
        <v>0</v>
      </c>
      <c r="I38" s="206">
        <f>VMTCalc!M142</f>
        <v>0</v>
      </c>
      <c r="J38" s="206">
        <f>VMTCalc!N142</f>
        <v>0</v>
      </c>
      <c r="K38" s="206">
        <f>VMTCalc!O142</f>
        <v>0</v>
      </c>
      <c r="L38" s="206">
        <f>VMTCalc!P142</f>
        <v>0</v>
      </c>
      <c r="M38" s="206">
        <f>VMTCalc!Q142</f>
        <v>0</v>
      </c>
      <c r="N38" s="206">
        <f>VMTCalc!R142</f>
        <v>0</v>
      </c>
      <c r="O38" s="206">
        <f>VMTCalc!S142</f>
        <v>0</v>
      </c>
      <c r="P38" s="206">
        <f>VMTCalc!T142</f>
        <v>0</v>
      </c>
      <c r="Q38" s="206">
        <f>VMTCalc!U142</f>
        <v>0</v>
      </c>
      <c r="R38" s="206">
        <f>VMTCalc!V142</f>
        <v>0</v>
      </c>
      <c r="S38" s="206">
        <f>VMTCalc!W142</f>
        <v>261671.75552000001</v>
      </c>
      <c r="T38" s="206">
        <f>VMTCalc!X142</f>
        <v>261671.75552000001</v>
      </c>
      <c r="U38" s="206">
        <f>VMTCalc!Y142</f>
        <v>261671.75552000001</v>
      </c>
      <c r="V38" s="206">
        <f>VMTCalc!Z142</f>
        <v>261671.75552000001</v>
      </c>
      <c r="W38" s="206">
        <f>VMTCalc!AA142</f>
        <v>261671.75552000001</v>
      </c>
      <c r="X38" s="206">
        <f>VMTCalc!AB142</f>
        <v>261671.75552000001</v>
      </c>
      <c r="Y38" s="206">
        <f>VMTCalc!AC142</f>
        <v>261671.75552000001</v>
      </c>
      <c r="Z38" s="206">
        <f>VMTCalc!AD142</f>
        <v>261671.75552000001</v>
      </c>
      <c r="AA38" s="206">
        <f>VMTCalc!AE142</f>
        <v>261671.75552000001</v>
      </c>
      <c r="AB38" s="206">
        <f>VMTCalc!AF142</f>
        <v>261671.75552000001</v>
      </c>
      <c r="AC38" s="206">
        <f>VMTCalc!AG142</f>
        <v>261671.75552000001</v>
      </c>
      <c r="AD38" s="206">
        <f>VMTCalc!AH142</f>
        <v>261671.75552000001</v>
      </c>
      <c r="AE38" s="206">
        <f>VMTCalc!AI142</f>
        <v>0</v>
      </c>
      <c r="AF38" s="206">
        <f>VMTCalc!AJ142</f>
        <v>0</v>
      </c>
      <c r="AG38" s="206">
        <f>VMTCalc!AK142</f>
        <v>0</v>
      </c>
      <c r="AH38" s="206">
        <f>VMTCalc!AL142</f>
        <v>0</v>
      </c>
      <c r="AI38" s="206">
        <f>VMTCalc!AM142</f>
        <v>0</v>
      </c>
      <c r="AJ38" s="206">
        <f>VMTCalc!AN142</f>
        <v>0</v>
      </c>
      <c r="AK38" s="206">
        <f>VMTCalc!AO142</f>
        <v>0</v>
      </c>
      <c r="AL38" s="206">
        <f>VMTCalc!AP142</f>
        <v>0</v>
      </c>
      <c r="AM38" s="206">
        <f>VMTCalc!AQ142</f>
        <v>0</v>
      </c>
      <c r="AN38" s="206">
        <f>VMTCalc!AR142</f>
        <v>0</v>
      </c>
      <c r="AO38" s="206">
        <f>VMTCalc!AS142</f>
        <v>0</v>
      </c>
      <c r="AP38" s="206">
        <f>VMTCalc!AT142</f>
        <v>0</v>
      </c>
      <c r="AQ38" s="206">
        <f>VMTCalc!AU142</f>
        <v>0</v>
      </c>
      <c r="AR38" s="206">
        <f>VMTCalc!AV142</f>
        <v>0</v>
      </c>
      <c r="AS38" s="206">
        <f>VMTCalc!AW142</f>
        <v>0</v>
      </c>
      <c r="AT38" s="206">
        <f>VMTCalc!AX142</f>
        <v>0</v>
      </c>
    </row>
    <row r="39" spans="1:46" s="66" customFormat="1">
      <c r="A39" s="218" t="s">
        <v>198</v>
      </c>
      <c r="B39" s="767">
        <f t="shared" si="6"/>
        <v>830106</v>
      </c>
      <c r="C39" s="66" t="str">
        <f>INDEX(ProjectSummary!$C$6:$F$20,MATCH(B39,ProjectSummary!$C$6:$C$20,0),4)</f>
        <v>BOGGER HOLLAR ROAD</v>
      </c>
      <c r="D39" s="81"/>
      <c r="E39" s="206">
        <f>VMTCalc!I143</f>
        <v>883142.1748800003</v>
      </c>
      <c r="F39" s="206">
        <f>VMTCalc!J143</f>
        <v>0</v>
      </c>
      <c r="G39" s="206">
        <f>VMTCalc!K143</f>
        <v>0</v>
      </c>
      <c r="H39" s="206">
        <f>VMTCalc!L143</f>
        <v>0</v>
      </c>
      <c r="I39" s="206">
        <f>VMTCalc!M143</f>
        <v>0</v>
      </c>
      <c r="J39" s="206">
        <f>VMTCalc!N143</f>
        <v>0</v>
      </c>
      <c r="K39" s="206">
        <f>VMTCalc!O143</f>
        <v>0</v>
      </c>
      <c r="L39" s="206">
        <f>VMTCalc!P143</f>
        <v>0</v>
      </c>
      <c r="M39" s="206">
        <f>VMTCalc!Q143</f>
        <v>0</v>
      </c>
      <c r="N39" s="206">
        <f>VMTCalc!R143</f>
        <v>0</v>
      </c>
      <c r="O39" s="206">
        <f>VMTCalc!S143</f>
        <v>0</v>
      </c>
      <c r="P39" s="206">
        <f>VMTCalc!T143</f>
        <v>0</v>
      </c>
      <c r="Q39" s="206">
        <f>VMTCalc!U143</f>
        <v>0</v>
      </c>
      <c r="R39" s="206">
        <f>VMTCalc!V143</f>
        <v>0</v>
      </c>
      <c r="S39" s="206">
        <f>VMTCalc!W143</f>
        <v>73595.181240000005</v>
      </c>
      <c r="T39" s="206">
        <f>VMTCalc!X143</f>
        <v>73595.181240000005</v>
      </c>
      <c r="U39" s="206">
        <f>VMTCalc!Y143</f>
        <v>73595.181240000005</v>
      </c>
      <c r="V39" s="206">
        <f>VMTCalc!Z143</f>
        <v>73595.181240000005</v>
      </c>
      <c r="W39" s="206">
        <f>VMTCalc!AA143</f>
        <v>73595.181240000005</v>
      </c>
      <c r="X39" s="206">
        <f>VMTCalc!AB143</f>
        <v>73595.181240000005</v>
      </c>
      <c r="Y39" s="206">
        <f>VMTCalc!AC143</f>
        <v>73595.181240000005</v>
      </c>
      <c r="Z39" s="206">
        <f>VMTCalc!AD143</f>
        <v>73595.181240000005</v>
      </c>
      <c r="AA39" s="206">
        <f>VMTCalc!AE143</f>
        <v>73595.181240000005</v>
      </c>
      <c r="AB39" s="206">
        <f>VMTCalc!AF143</f>
        <v>73595.181240000005</v>
      </c>
      <c r="AC39" s="206">
        <f>VMTCalc!AG143</f>
        <v>73595.181240000005</v>
      </c>
      <c r="AD39" s="206">
        <f>VMTCalc!AH143</f>
        <v>73595.181240000005</v>
      </c>
      <c r="AE39" s="206">
        <f>VMTCalc!AI143</f>
        <v>0</v>
      </c>
      <c r="AF39" s="206">
        <f>VMTCalc!AJ143</f>
        <v>0</v>
      </c>
      <c r="AG39" s="206">
        <f>VMTCalc!AK143</f>
        <v>0</v>
      </c>
      <c r="AH39" s="206">
        <f>VMTCalc!AL143</f>
        <v>0</v>
      </c>
      <c r="AI39" s="206">
        <f>VMTCalc!AM143</f>
        <v>0</v>
      </c>
      <c r="AJ39" s="206">
        <f>VMTCalc!AN143</f>
        <v>0</v>
      </c>
      <c r="AK39" s="206">
        <f>VMTCalc!AO143</f>
        <v>0</v>
      </c>
      <c r="AL39" s="206">
        <f>VMTCalc!AP143</f>
        <v>0</v>
      </c>
      <c r="AM39" s="206">
        <f>VMTCalc!AQ143</f>
        <v>0</v>
      </c>
      <c r="AN39" s="206">
        <f>VMTCalc!AR143</f>
        <v>0</v>
      </c>
      <c r="AO39" s="206">
        <f>VMTCalc!AS143</f>
        <v>0</v>
      </c>
      <c r="AP39" s="206">
        <f>VMTCalc!AT143</f>
        <v>0</v>
      </c>
      <c r="AQ39" s="206">
        <f>VMTCalc!AU143</f>
        <v>0</v>
      </c>
      <c r="AR39" s="206">
        <f>VMTCalc!AV143</f>
        <v>0</v>
      </c>
      <c r="AS39" s="206">
        <f>VMTCalc!AW143</f>
        <v>0</v>
      </c>
      <c r="AT39" s="206">
        <f>VMTCalc!AX143</f>
        <v>0</v>
      </c>
    </row>
    <row r="40" spans="1:46" s="66" customFormat="1">
      <c r="A40" s="218" t="s">
        <v>198</v>
      </c>
      <c r="B40" s="767">
        <f t="shared" si="6"/>
        <v>830081</v>
      </c>
      <c r="C40" s="66" t="str">
        <f>INDEX(ProjectSummary!$C$6:$F$20,MATCH(B40,ProjectSummary!$C$6:$C$20,0),4)</f>
        <v>BRIDGE ROAD</v>
      </c>
      <c r="D40" s="81"/>
      <c r="E40" s="206">
        <f>VMTCalc!I144</f>
        <v>5181100.759296</v>
      </c>
      <c r="F40" s="206">
        <f>VMTCalc!J144</f>
        <v>0</v>
      </c>
      <c r="G40" s="206">
        <f>VMTCalc!K144</f>
        <v>0</v>
      </c>
      <c r="H40" s="206">
        <f>VMTCalc!L144</f>
        <v>0</v>
      </c>
      <c r="I40" s="206">
        <f>VMTCalc!M144</f>
        <v>0</v>
      </c>
      <c r="J40" s="206">
        <f>VMTCalc!N144</f>
        <v>0</v>
      </c>
      <c r="K40" s="206">
        <f>VMTCalc!O144</f>
        <v>0</v>
      </c>
      <c r="L40" s="206">
        <f>VMTCalc!P144</f>
        <v>0</v>
      </c>
      <c r="M40" s="206">
        <f>VMTCalc!Q144</f>
        <v>0</v>
      </c>
      <c r="N40" s="206">
        <f>VMTCalc!R144</f>
        <v>0</v>
      </c>
      <c r="O40" s="206">
        <f>VMTCalc!S144</f>
        <v>0</v>
      </c>
      <c r="P40" s="206">
        <f>VMTCalc!T144</f>
        <v>0</v>
      </c>
      <c r="Q40" s="206">
        <f>VMTCalc!U144</f>
        <v>0</v>
      </c>
      <c r="R40" s="206">
        <f>VMTCalc!V144</f>
        <v>0</v>
      </c>
      <c r="S40" s="206">
        <f>VMTCalc!W144</f>
        <v>431758.39660800004</v>
      </c>
      <c r="T40" s="206">
        <f>VMTCalc!X144</f>
        <v>431758.39660800004</v>
      </c>
      <c r="U40" s="206">
        <f>VMTCalc!Y144</f>
        <v>431758.39660800004</v>
      </c>
      <c r="V40" s="206">
        <f>VMTCalc!Z144</f>
        <v>431758.39660800004</v>
      </c>
      <c r="W40" s="206">
        <f>VMTCalc!AA144</f>
        <v>431758.39660800004</v>
      </c>
      <c r="X40" s="206">
        <f>VMTCalc!AB144</f>
        <v>431758.39660800004</v>
      </c>
      <c r="Y40" s="206">
        <f>VMTCalc!AC144</f>
        <v>431758.39660800004</v>
      </c>
      <c r="Z40" s="206">
        <f>VMTCalc!AD144</f>
        <v>431758.39660800004</v>
      </c>
      <c r="AA40" s="206">
        <f>VMTCalc!AE144</f>
        <v>431758.39660800004</v>
      </c>
      <c r="AB40" s="206">
        <f>VMTCalc!AF144</f>
        <v>431758.39660800004</v>
      </c>
      <c r="AC40" s="206">
        <f>VMTCalc!AG144</f>
        <v>431758.39660800004</v>
      </c>
      <c r="AD40" s="206">
        <f>VMTCalc!AH144</f>
        <v>431758.39660800004</v>
      </c>
      <c r="AE40" s="206">
        <f>VMTCalc!AI144</f>
        <v>0</v>
      </c>
      <c r="AF40" s="206">
        <f>VMTCalc!AJ144</f>
        <v>0</v>
      </c>
      <c r="AG40" s="206">
        <f>VMTCalc!AK144</f>
        <v>0</v>
      </c>
      <c r="AH40" s="206">
        <f>VMTCalc!AL144</f>
        <v>0</v>
      </c>
      <c r="AI40" s="206">
        <f>VMTCalc!AM144</f>
        <v>0</v>
      </c>
      <c r="AJ40" s="206">
        <f>VMTCalc!AN144</f>
        <v>0</v>
      </c>
      <c r="AK40" s="206">
        <f>VMTCalc!AO144</f>
        <v>0</v>
      </c>
      <c r="AL40" s="206">
        <f>VMTCalc!AP144</f>
        <v>0</v>
      </c>
      <c r="AM40" s="206">
        <f>VMTCalc!AQ144</f>
        <v>0</v>
      </c>
      <c r="AN40" s="206">
        <f>VMTCalc!AR144</f>
        <v>0</v>
      </c>
      <c r="AO40" s="206">
        <f>VMTCalc!AS144</f>
        <v>0</v>
      </c>
      <c r="AP40" s="206">
        <f>VMTCalc!AT144</f>
        <v>0</v>
      </c>
      <c r="AQ40" s="206">
        <f>VMTCalc!AU144</f>
        <v>0</v>
      </c>
      <c r="AR40" s="206">
        <f>VMTCalc!AV144</f>
        <v>0</v>
      </c>
      <c r="AS40" s="206">
        <f>VMTCalc!AW144</f>
        <v>0</v>
      </c>
      <c r="AT40" s="206">
        <f>VMTCalc!AX144</f>
        <v>0</v>
      </c>
    </row>
    <row r="41" spans="1:46" s="66" customFormat="1">
      <c r="A41" s="218" t="s">
        <v>198</v>
      </c>
      <c r="B41" s="767">
        <f t="shared" si="6"/>
        <v>830200</v>
      </c>
      <c r="C41" s="66" t="str">
        <f>INDEX(ProjectSummary!$C$6:$F$20,MATCH(B41,ProjectSummary!$C$6:$C$20,0),4)</f>
        <v>BRIDGE PORT ROAD</v>
      </c>
      <c r="D41" s="81"/>
      <c r="E41" s="206">
        <f>VMTCalc!I145</f>
        <v>196253.81664000006</v>
      </c>
      <c r="F41" s="206">
        <f>VMTCalc!J145</f>
        <v>0</v>
      </c>
      <c r="G41" s="206">
        <f>VMTCalc!K145</f>
        <v>0</v>
      </c>
      <c r="H41" s="206">
        <f>VMTCalc!L145</f>
        <v>0</v>
      </c>
      <c r="I41" s="206">
        <f>VMTCalc!M145</f>
        <v>0</v>
      </c>
      <c r="J41" s="206">
        <f>VMTCalc!N145</f>
        <v>0</v>
      </c>
      <c r="K41" s="206">
        <f>VMTCalc!O145</f>
        <v>0</v>
      </c>
      <c r="L41" s="206">
        <f>VMTCalc!P145</f>
        <v>0</v>
      </c>
      <c r="M41" s="206">
        <f>VMTCalc!Q145</f>
        <v>0</v>
      </c>
      <c r="N41" s="206">
        <f>VMTCalc!R145</f>
        <v>0</v>
      </c>
      <c r="O41" s="206">
        <f>VMTCalc!S145</f>
        <v>0</v>
      </c>
      <c r="P41" s="206">
        <f>VMTCalc!T145</f>
        <v>0</v>
      </c>
      <c r="Q41" s="206">
        <f>VMTCalc!U145</f>
        <v>0</v>
      </c>
      <c r="R41" s="206">
        <f>VMTCalc!V145</f>
        <v>0</v>
      </c>
      <c r="S41" s="206">
        <f>VMTCalc!W145</f>
        <v>16354.48472</v>
      </c>
      <c r="T41" s="206">
        <f>VMTCalc!X145</f>
        <v>16354.48472</v>
      </c>
      <c r="U41" s="206">
        <f>VMTCalc!Y145</f>
        <v>16354.48472</v>
      </c>
      <c r="V41" s="206">
        <f>VMTCalc!Z145</f>
        <v>16354.48472</v>
      </c>
      <c r="W41" s="206">
        <f>VMTCalc!AA145</f>
        <v>16354.48472</v>
      </c>
      <c r="X41" s="206">
        <f>VMTCalc!AB145</f>
        <v>16354.48472</v>
      </c>
      <c r="Y41" s="206">
        <f>VMTCalc!AC145</f>
        <v>16354.48472</v>
      </c>
      <c r="Z41" s="206">
        <f>VMTCalc!AD145</f>
        <v>16354.48472</v>
      </c>
      <c r="AA41" s="206">
        <f>VMTCalc!AE145</f>
        <v>16354.48472</v>
      </c>
      <c r="AB41" s="206">
        <f>VMTCalc!AF145</f>
        <v>16354.48472</v>
      </c>
      <c r="AC41" s="206">
        <f>VMTCalc!AG145</f>
        <v>16354.48472</v>
      </c>
      <c r="AD41" s="206">
        <f>VMTCalc!AH145</f>
        <v>16354.48472</v>
      </c>
      <c r="AE41" s="206">
        <f>VMTCalc!AI145</f>
        <v>0</v>
      </c>
      <c r="AF41" s="206">
        <f>VMTCalc!AJ145</f>
        <v>0</v>
      </c>
      <c r="AG41" s="206">
        <f>VMTCalc!AK145</f>
        <v>0</v>
      </c>
      <c r="AH41" s="206">
        <f>VMTCalc!AL145</f>
        <v>0</v>
      </c>
      <c r="AI41" s="206">
        <f>VMTCalc!AM145</f>
        <v>0</v>
      </c>
      <c r="AJ41" s="206">
        <f>VMTCalc!AN145</f>
        <v>0</v>
      </c>
      <c r="AK41" s="206">
        <f>VMTCalc!AO145</f>
        <v>0</v>
      </c>
      <c r="AL41" s="206">
        <f>VMTCalc!AP145</f>
        <v>0</v>
      </c>
      <c r="AM41" s="206">
        <f>VMTCalc!AQ145</f>
        <v>0</v>
      </c>
      <c r="AN41" s="206">
        <f>VMTCalc!AR145</f>
        <v>0</v>
      </c>
      <c r="AO41" s="206">
        <f>VMTCalc!AS145</f>
        <v>0</v>
      </c>
      <c r="AP41" s="206">
        <f>VMTCalc!AT145</f>
        <v>0</v>
      </c>
      <c r="AQ41" s="206">
        <f>VMTCalc!AU145</f>
        <v>0</v>
      </c>
      <c r="AR41" s="206">
        <f>VMTCalc!AV145</f>
        <v>0</v>
      </c>
      <c r="AS41" s="206">
        <f>VMTCalc!AW145</f>
        <v>0</v>
      </c>
      <c r="AT41" s="206">
        <f>VMTCalc!AX145</f>
        <v>0</v>
      </c>
    </row>
    <row r="42" spans="1:46" s="66" customFormat="1">
      <c r="A42" s="218" t="s">
        <v>198</v>
      </c>
      <c r="B42" s="767">
        <f t="shared" si="6"/>
        <v>120173</v>
      </c>
      <c r="C42" s="66" t="str">
        <f>INDEX(ProjectSummary!$C$6:$F$20,MATCH(B42,ProjectSummary!$C$6:$C$20,0),4)</f>
        <v>PEACH ORCHARD ROAD</v>
      </c>
      <c r="D42" s="81"/>
      <c r="E42" s="206">
        <f>VMTCalc!I146</f>
        <v>10407298.140288003</v>
      </c>
      <c r="F42" s="206">
        <f>VMTCalc!J146</f>
        <v>0</v>
      </c>
      <c r="G42" s="206">
        <f>VMTCalc!K146</f>
        <v>0</v>
      </c>
      <c r="H42" s="206">
        <f>VMTCalc!L146</f>
        <v>0</v>
      </c>
      <c r="I42" s="206">
        <f>VMTCalc!M146</f>
        <v>0</v>
      </c>
      <c r="J42" s="206">
        <f>VMTCalc!N146</f>
        <v>0</v>
      </c>
      <c r="K42" s="206">
        <f>VMTCalc!O146</f>
        <v>0</v>
      </c>
      <c r="L42" s="206">
        <f>VMTCalc!P146</f>
        <v>0</v>
      </c>
      <c r="M42" s="206">
        <f>VMTCalc!Q146</f>
        <v>0</v>
      </c>
      <c r="N42" s="206">
        <f>VMTCalc!R146</f>
        <v>0</v>
      </c>
      <c r="O42" s="206">
        <f>VMTCalc!S146</f>
        <v>0</v>
      </c>
      <c r="P42" s="206">
        <f>VMTCalc!T146</f>
        <v>0</v>
      </c>
      <c r="Q42" s="206">
        <f>VMTCalc!U146</f>
        <v>0</v>
      </c>
      <c r="R42" s="206">
        <f>VMTCalc!V146</f>
        <v>0</v>
      </c>
      <c r="S42" s="206">
        <f>VMTCalc!W146</f>
        <v>867274.84502400004</v>
      </c>
      <c r="T42" s="206">
        <f>VMTCalc!X146</f>
        <v>867274.84502400004</v>
      </c>
      <c r="U42" s="206">
        <f>VMTCalc!Y146</f>
        <v>867274.84502400004</v>
      </c>
      <c r="V42" s="206">
        <f>VMTCalc!Z146</f>
        <v>867274.84502400004</v>
      </c>
      <c r="W42" s="206">
        <f>VMTCalc!AA146</f>
        <v>867274.84502400004</v>
      </c>
      <c r="X42" s="206">
        <f>VMTCalc!AB146</f>
        <v>867274.84502400004</v>
      </c>
      <c r="Y42" s="206">
        <f>VMTCalc!AC146</f>
        <v>867274.84502400004</v>
      </c>
      <c r="Z42" s="206">
        <f>VMTCalc!AD146</f>
        <v>867274.84502400004</v>
      </c>
      <c r="AA42" s="206">
        <f>VMTCalc!AE146</f>
        <v>867274.84502400004</v>
      </c>
      <c r="AB42" s="206">
        <f>VMTCalc!AF146</f>
        <v>867274.84502400004</v>
      </c>
      <c r="AC42" s="206">
        <f>VMTCalc!AG146</f>
        <v>867274.84502400004</v>
      </c>
      <c r="AD42" s="206">
        <f>VMTCalc!AH146</f>
        <v>867274.84502400004</v>
      </c>
      <c r="AE42" s="206">
        <f>VMTCalc!AI146</f>
        <v>0</v>
      </c>
      <c r="AF42" s="206">
        <f>VMTCalc!AJ146</f>
        <v>0</v>
      </c>
      <c r="AG42" s="206">
        <f>VMTCalc!AK146</f>
        <v>0</v>
      </c>
      <c r="AH42" s="206">
        <f>VMTCalc!AL146</f>
        <v>0</v>
      </c>
      <c r="AI42" s="206">
        <f>VMTCalc!AM146</f>
        <v>0</v>
      </c>
      <c r="AJ42" s="206">
        <f>VMTCalc!AN146</f>
        <v>0</v>
      </c>
      <c r="AK42" s="206">
        <f>VMTCalc!AO146</f>
        <v>0</v>
      </c>
      <c r="AL42" s="206">
        <f>VMTCalc!AP146</f>
        <v>0</v>
      </c>
      <c r="AM42" s="206">
        <f>VMTCalc!AQ146</f>
        <v>0</v>
      </c>
      <c r="AN42" s="206">
        <f>VMTCalc!AR146</f>
        <v>0</v>
      </c>
      <c r="AO42" s="206">
        <f>VMTCalc!AS146</f>
        <v>0</v>
      </c>
      <c r="AP42" s="206">
        <f>VMTCalc!AT146</f>
        <v>0</v>
      </c>
      <c r="AQ42" s="206">
        <f>VMTCalc!AU146</f>
        <v>0</v>
      </c>
      <c r="AR42" s="206">
        <f>VMTCalc!AV146</f>
        <v>0</v>
      </c>
      <c r="AS42" s="206">
        <f>VMTCalc!AW146</f>
        <v>0</v>
      </c>
      <c r="AT42" s="206">
        <f>VMTCalc!AX146</f>
        <v>0</v>
      </c>
    </row>
    <row r="43" spans="1:46" s="66" customFormat="1">
      <c r="A43" s="218" t="s">
        <v>198</v>
      </c>
      <c r="B43" s="767">
        <f t="shared" si="6"/>
        <v>890074</v>
      </c>
      <c r="C43" s="66" t="str">
        <f>INDEX(ProjectSummary!$C$6:$F$20,MATCH(B43,ProjectSummary!$C$6:$C$20,0),4)</f>
        <v>MONROE-ANSONVILLE ROAD</v>
      </c>
      <c r="D43" s="81"/>
      <c r="E43" s="206">
        <f>VMTCalc!I147</f>
        <v>6795810.3528000014</v>
      </c>
      <c r="F43" s="206">
        <f>VMTCalc!J147</f>
        <v>0</v>
      </c>
      <c r="G43" s="206">
        <f>VMTCalc!K147</f>
        <v>0</v>
      </c>
      <c r="H43" s="206">
        <f>VMTCalc!L147</f>
        <v>0</v>
      </c>
      <c r="I43" s="206">
        <f>VMTCalc!M147</f>
        <v>0</v>
      </c>
      <c r="J43" s="206">
        <f>VMTCalc!N147</f>
        <v>0</v>
      </c>
      <c r="K43" s="206">
        <f>VMTCalc!O147</f>
        <v>0</v>
      </c>
      <c r="L43" s="206">
        <f>VMTCalc!P147</f>
        <v>0</v>
      </c>
      <c r="M43" s="206">
        <f>VMTCalc!Q147</f>
        <v>0</v>
      </c>
      <c r="N43" s="206">
        <f>VMTCalc!R147</f>
        <v>0</v>
      </c>
      <c r="O43" s="206">
        <f>VMTCalc!S147</f>
        <v>0</v>
      </c>
      <c r="P43" s="206">
        <f>VMTCalc!T147</f>
        <v>0</v>
      </c>
      <c r="Q43" s="206">
        <f>VMTCalc!U147</f>
        <v>0</v>
      </c>
      <c r="R43" s="206">
        <f>VMTCalc!V147</f>
        <v>0</v>
      </c>
      <c r="S43" s="206">
        <f>VMTCalc!W147</f>
        <v>566317.5294</v>
      </c>
      <c r="T43" s="206">
        <f>VMTCalc!X147</f>
        <v>566317.5294</v>
      </c>
      <c r="U43" s="206">
        <f>VMTCalc!Y147</f>
        <v>566317.5294</v>
      </c>
      <c r="V43" s="206">
        <f>VMTCalc!Z147</f>
        <v>566317.5294</v>
      </c>
      <c r="W43" s="206">
        <f>VMTCalc!AA147</f>
        <v>566317.5294</v>
      </c>
      <c r="X43" s="206">
        <f>VMTCalc!AB147</f>
        <v>566317.5294</v>
      </c>
      <c r="Y43" s="206">
        <f>VMTCalc!AC147</f>
        <v>566317.5294</v>
      </c>
      <c r="Z43" s="206">
        <f>VMTCalc!AD147</f>
        <v>566317.5294</v>
      </c>
      <c r="AA43" s="206">
        <f>VMTCalc!AE147</f>
        <v>566317.5294</v>
      </c>
      <c r="AB43" s="206">
        <f>VMTCalc!AF147</f>
        <v>566317.5294</v>
      </c>
      <c r="AC43" s="206">
        <f>VMTCalc!AG147</f>
        <v>566317.5294</v>
      </c>
      <c r="AD43" s="206">
        <f>VMTCalc!AH147</f>
        <v>566317.5294</v>
      </c>
      <c r="AE43" s="206">
        <f>VMTCalc!AI147</f>
        <v>0</v>
      </c>
      <c r="AF43" s="206">
        <f>VMTCalc!AJ147</f>
        <v>0</v>
      </c>
      <c r="AG43" s="206">
        <f>VMTCalc!AK147</f>
        <v>0</v>
      </c>
      <c r="AH43" s="206">
        <f>VMTCalc!AL147</f>
        <v>0</v>
      </c>
      <c r="AI43" s="206">
        <f>VMTCalc!AM147</f>
        <v>0</v>
      </c>
      <c r="AJ43" s="206">
        <f>VMTCalc!AN147</f>
        <v>0</v>
      </c>
      <c r="AK43" s="206">
        <f>VMTCalc!AO147</f>
        <v>0</v>
      </c>
      <c r="AL43" s="206">
        <f>VMTCalc!AP147</f>
        <v>0</v>
      </c>
      <c r="AM43" s="206">
        <f>VMTCalc!AQ147</f>
        <v>0</v>
      </c>
      <c r="AN43" s="206">
        <f>VMTCalc!AR147</f>
        <v>0</v>
      </c>
      <c r="AO43" s="206">
        <f>VMTCalc!AS147</f>
        <v>0</v>
      </c>
      <c r="AP43" s="206">
        <f>VMTCalc!AT147</f>
        <v>0</v>
      </c>
      <c r="AQ43" s="206">
        <f>VMTCalc!AU147</f>
        <v>0</v>
      </c>
      <c r="AR43" s="206">
        <f>VMTCalc!AV147</f>
        <v>0</v>
      </c>
      <c r="AS43" s="206">
        <f>VMTCalc!AW147</f>
        <v>0</v>
      </c>
      <c r="AT43" s="206">
        <f>VMTCalc!AX147</f>
        <v>0</v>
      </c>
    </row>
    <row r="44" spans="1:46" s="66" customFormat="1">
      <c r="A44" s="218" t="s">
        <v>198</v>
      </c>
      <c r="B44" s="767">
        <f t="shared" si="6"/>
        <v>890170</v>
      </c>
      <c r="C44" s="66" t="str">
        <f>INDEX(ProjectSummary!$C$6:$F$20,MATCH(B44,ProjectSummary!$C$6:$C$20,0),4)</f>
        <v>POTTERS ROAD</v>
      </c>
      <c r="D44" s="81"/>
      <c r="E44" s="206">
        <f>VMTCalc!I148</f>
        <v>6280122.132480002</v>
      </c>
      <c r="F44" s="206">
        <f>VMTCalc!J148</f>
        <v>0</v>
      </c>
      <c r="G44" s="206">
        <f>VMTCalc!K148</f>
        <v>0</v>
      </c>
      <c r="H44" s="206">
        <f>VMTCalc!L148</f>
        <v>0</v>
      </c>
      <c r="I44" s="206">
        <f>VMTCalc!M148</f>
        <v>0</v>
      </c>
      <c r="J44" s="206">
        <f>VMTCalc!N148</f>
        <v>0</v>
      </c>
      <c r="K44" s="206">
        <f>VMTCalc!O148</f>
        <v>0</v>
      </c>
      <c r="L44" s="206">
        <f>VMTCalc!P148</f>
        <v>0</v>
      </c>
      <c r="M44" s="206">
        <f>VMTCalc!Q148</f>
        <v>0</v>
      </c>
      <c r="N44" s="206">
        <f>VMTCalc!R148</f>
        <v>0</v>
      </c>
      <c r="O44" s="206">
        <f>VMTCalc!S148</f>
        <v>0</v>
      </c>
      <c r="P44" s="206">
        <f>VMTCalc!T148</f>
        <v>0</v>
      </c>
      <c r="Q44" s="206">
        <f>VMTCalc!U148</f>
        <v>0</v>
      </c>
      <c r="R44" s="206">
        <f>VMTCalc!V148</f>
        <v>0</v>
      </c>
      <c r="S44" s="206">
        <f>VMTCalc!W148</f>
        <v>523343.51104000001</v>
      </c>
      <c r="T44" s="206">
        <f>VMTCalc!X148</f>
        <v>523343.51104000001</v>
      </c>
      <c r="U44" s="206">
        <f>VMTCalc!Y148</f>
        <v>523343.51104000001</v>
      </c>
      <c r="V44" s="206">
        <f>VMTCalc!Z148</f>
        <v>523343.51104000001</v>
      </c>
      <c r="W44" s="206">
        <f>VMTCalc!AA148</f>
        <v>523343.51104000001</v>
      </c>
      <c r="X44" s="206">
        <f>VMTCalc!AB148</f>
        <v>523343.51104000001</v>
      </c>
      <c r="Y44" s="206">
        <f>VMTCalc!AC148</f>
        <v>523343.51104000001</v>
      </c>
      <c r="Z44" s="206">
        <f>VMTCalc!AD148</f>
        <v>523343.51104000001</v>
      </c>
      <c r="AA44" s="206">
        <f>VMTCalc!AE148</f>
        <v>523343.51104000001</v>
      </c>
      <c r="AB44" s="206">
        <f>VMTCalc!AF148</f>
        <v>523343.51104000001</v>
      </c>
      <c r="AC44" s="206">
        <f>VMTCalc!AG148</f>
        <v>523343.51104000001</v>
      </c>
      <c r="AD44" s="206">
        <f>VMTCalc!AH148</f>
        <v>523343.51104000001</v>
      </c>
      <c r="AE44" s="206">
        <f>VMTCalc!AI148</f>
        <v>0</v>
      </c>
      <c r="AF44" s="206">
        <f>VMTCalc!AJ148</f>
        <v>0</v>
      </c>
      <c r="AG44" s="206">
        <f>VMTCalc!AK148</f>
        <v>0</v>
      </c>
      <c r="AH44" s="206">
        <f>VMTCalc!AL148</f>
        <v>0</v>
      </c>
      <c r="AI44" s="206">
        <f>VMTCalc!AM148</f>
        <v>0</v>
      </c>
      <c r="AJ44" s="206">
        <f>VMTCalc!AN148</f>
        <v>0</v>
      </c>
      <c r="AK44" s="206">
        <f>VMTCalc!AO148</f>
        <v>0</v>
      </c>
      <c r="AL44" s="206">
        <f>VMTCalc!AP148</f>
        <v>0</v>
      </c>
      <c r="AM44" s="206">
        <f>VMTCalc!AQ148</f>
        <v>0</v>
      </c>
      <c r="AN44" s="206">
        <f>VMTCalc!AR148</f>
        <v>0</v>
      </c>
      <c r="AO44" s="206">
        <f>VMTCalc!AS148</f>
        <v>0</v>
      </c>
      <c r="AP44" s="206">
        <f>VMTCalc!AT148</f>
        <v>0</v>
      </c>
      <c r="AQ44" s="206">
        <f>VMTCalc!AU148</f>
        <v>0</v>
      </c>
      <c r="AR44" s="206">
        <f>VMTCalc!AV148</f>
        <v>0</v>
      </c>
      <c r="AS44" s="206">
        <f>VMTCalc!AW148</f>
        <v>0</v>
      </c>
      <c r="AT44" s="206">
        <f>VMTCalc!AX148</f>
        <v>0</v>
      </c>
    </row>
    <row r="45" spans="1:46" s="66" customFormat="1">
      <c r="A45" s="218" t="s">
        <v>198</v>
      </c>
      <c r="B45" s="767">
        <f t="shared" si="6"/>
        <v>890312</v>
      </c>
      <c r="C45" s="66" t="str">
        <f>INDEX(ProjectSummary!$C$6:$F$20,MATCH(B45,ProjectSummary!$C$6:$C$20,0),4)</f>
        <v>SHANNON ROAD</v>
      </c>
      <c r="D45" s="81"/>
      <c r="E45" s="206">
        <f>VMTCalc!I149</f>
        <v>27083026.696320001</v>
      </c>
      <c r="F45" s="206">
        <f>VMTCalc!J149</f>
        <v>0</v>
      </c>
      <c r="G45" s="206">
        <f>VMTCalc!K149</f>
        <v>0</v>
      </c>
      <c r="H45" s="206">
        <f>VMTCalc!L149</f>
        <v>0</v>
      </c>
      <c r="I45" s="206">
        <f>VMTCalc!M149</f>
        <v>0</v>
      </c>
      <c r="J45" s="206">
        <f>VMTCalc!N149</f>
        <v>0</v>
      </c>
      <c r="K45" s="206">
        <f>VMTCalc!O149</f>
        <v>0</v>
      </c>
      <c r="L45" s="206">
        <f>VMTCalc!P149</f>
        <v>0</v>
      </c>
      <c r="M45" s="206">
        <f>VMTCalc!Q149</f>
        <v>0</v>
      </c>
      <c r="N45" s="206">
        <f>VMTCalc!R149</f>
        <v>0</v>
      </c>
      <c r="O45" s="206">
        <f>VMTCalc!S149</f>
        <v>0</v>
      </c>
      <c r="P45" s="206">
        <f>VMTCalc!T149</f>
        <v>0</v>
      </c>
      <c r="Q45" s="206">
        <f>VMTCalc!U149</f>
        <v>0</v>
      </c>
      <c r="R45" s="206">
        <f>VMTCalc!V149</f>
        <v>0</v>
      </c>
      <c r="S45" s="206">
        <f>VMTCalc!W149</f>
        <v>2256918.8913600002</v>
      </c>
      <c r="T45" s="206">
        <f>VMTCalc!X149</f>
        <v>2256918.8913600002</v>
      </c>
      <c r="U45" s="206">
        <f>VMTCalc!Y149</f>
        <v>2256918.8913600002</v>
      </c>
      <c r="V45" s="206">
        <f>VMTCalc!Z149</f>
        <v>2256918.8913600002</v>
      </c>
      <c r="W45" s="206">
        <f>VMTCalc!AA149</f>
        <v>2256918.8913600002</v>
      </c>
      <c r="X45" s="206">
        <f>VMTCalc!AB149</f>
        <v>2256918.8913600002</v>
      </c>
      <c r="Y45" s="206">
        <f>VMTCalc!AC149</f>
        <v>2256918.8913600002</v>
      </c>
      <c r="Z45" s="206">
        <f>VMTCalc!AD149</f>
        <v>2256918.8913600002</v>
      </c>
      <c r="AA45" s="206">
        <f>VMTCalc!AE149</f>
        <v>2256918.8913600002</v>
      </c>
      <c r="AB45" s="206">
        <f>VMTCalc!AF149</f>
        <v>2256918.8913600002</v>
      </c>
      <c r="AC45" s="206">
        <f>VMTCalc!AG149</f>
        <v>2256918.8913600002</v>
      </c>
      <c r="AD45" s="206">
        <f>VMTCalc!AH149</f>
        <v>2256918.8913600002</v>
      </c>
      <c r="AE45" s="206">
        <f>VMTCalc!AI149</f>
        <v>0</v>
      </c>
      <c r="AF45" s="206">
        <f>VMTCalc!AJ149</f>
        <v>0</v>
      </c>
      <c r="AG45" s="206">
        <f>VMTCalc!AK149</f>
        <v>0</v>
      </c>
      <c r="AH45" s="206">
        <f>VMTCalc!AL149</f>
        <v>0</v>
      </c>
      <c r="AI45" s="206">
        <f>VMTCalc!AM149</f>
        <v>0</v>
      </c>
      <c r="AJ45" s="206">
        <f>VMTCalc!AN149</f>
        <v>0</v>
      </c>
      <c r="AK45" s="206">
        <f>VMTCalc!AO149</f>
        <v>0</v>
      </c>
      <c r="AL45" s="206">
        <f>VMTCalc!AP149</f>
        <v>0</v>
      </c>
      <c r="AM45" s="206">
        <f>VMTCalc!AQ149</f>
        <v>0</v>
      </c>
      <c r="AN45" s="206">
        <f>VMTCalc!AR149</f>
        <v>0</v>
      </c>
      <c r="AO45" s="206">
        <f>VMTCalc!AS149</f>
        <v>0</v>
      </c>
      <c r="AP45" s="206">
        <f>VMTCalc!AT149</f>
        <v>0</v>
      </c>
      <c r="AQ45" s="206">
        <f>VMTCalc!AU149</f>
        <v>0</v>
      </c>
      <c r="AR45" s="206">
        <f>VMTCalc!AV149</f>
        <v>0</v>
      </c>
      <c r="AS45" s="206">
        <f>VMTCalc!AW149</f>
        <v>0</v>
      </c>
      <c r="AT45" s="206">
        <f>VMTCalc!AX149</f>
        <v>0</v>
      </c>
    </row>
    <row r="46" spans="1:46" s="66" customFormat="1">
      <c r="A46" s="218" t="s">
        <v>198</v>
      </c>
      <c r="B46" s="767">
        <f t="shared" si="6"/>
        <v>890144</v>
      </c>
      <c r="C46" s="66" t="str">
        <f>INDEX(ProjectSummary!$C$6:$F$20,MATCH(B46,ProjectSummary!$C$6:$C$20,0),4)</f>
        <v>STACK ROAD</v>
      </c>
      <c r="D46" s="81"/>
      <c r="E46" s="206">
        <f>VMTCalc!I150</f>
        <v>14130274.798080005</v>
      </c>
      <c r="F46" s="206">
        <f>VMTCalc!J150</f>
        <v>0</v>
      </c>
      <c r="G46" s="206">
        <f>VMTCalc!K150</f>
        <v>0</v>
      </c>
      <c r="H46" s="206">
        <f>VMTCalc!L150</f>
        <v>0</v>
      </c>
      <c r="I46" s="206">
        <f>VMTCalc!M150</f>
        <v>0</v>
      </c>
      <c r="J46" s="206">
        <f>VMTCalc!N150</f>
        <v>0</v>
      </c>
      <c r="K46" s="206">
        <f>VMTCalc!O150</f>
        <v>0</v>
      </c>
      <c r="L46" s="206">
        <f>VMTCalc!P150</f>
        <v>0</v>
      </c>
      <c r="M46" s="206">
        <f>VMTCalc!Q150</f>
        <v>0</v>
      </c>
      <c r="N46" s="206">
        <f>VMTCalc!R150</f>
        <v>0</v>
      </c>
      <c r="O46" s="206">
        <f>VMTCalc!S150</f>
        <v>0</v>
      </c>
      <c r="P46" s="206">
        <f>VMTCalc!T150</f>
        <v>0</v>
      </c>
      <c r="Q46" s="206">
        <f>VMTCalc!U150</f>
        <v>0</v>
      </c>
      <c r="R46" s="206">
        <f>VMTCalc!V150</f>
        <v>0</v>
      </c>
      <c r="S46" s="206">
        <f>VMTCalc!W150</f>
        <v>1177522.8998400001</v>
      </c>
      <c r="T46" s="206">
        <f>VMTCalc!X150</f>
        <v>1177522.8998400001</v>
      </c>
      <c r="U46" s="206">
        <f>VMTCalc!Y150</f>
        <v>1177522.8998400001</v>
      </c>
      <c r="V46" s="206">
        <f>VMTCalc!Z150</f>
        <v>1177522.8998400001</v>
      </c>
      <c r="W46" s="206">
        <f>VMTCalc!AA150</f>
        <v>1177522.8998400001</v>
      </c>
      <c r="X46" s="206">
        <f>VMTCalc!AB150</f>
        <v>1177522.8998400001</v>
      </c>
      <c r="Y46" s="206">
        <f>VMTCalc!AC150</f>
        <v>1177522.8998400001</v>
      </c>
      <c r="Z46" s="206">
        <f>VMTCalc!AD150</f>
        <v>1177522.8998400001</v>
      </c>
      <c r="AA46" s="206">
        <f>VMTCalc!AE150</f>
        <v>1177522.8998400001</v>
      </c>
      <c r="AB46" s="206">
        <f>VMTCalc!AF150</f>
        <v>1177522.8998400001</v>
      </c>
      <c r="AC46" s="206">
        <f>VMTCalc!AG150</f>
        <v>1177522.8998400001</v>
      </c>
      <c r="AD46" s="206">
        <f>VMTCalc!AH150</f>
        <v>1177522.8998400001</v>
      </c>
      <c r="AE46" s="206">
        <f>VMTCalc!AI150</f>
        <v>0</v>
      </c>
      <c r="AF46" s="206">
        <f>VMTCalc!AJ150</f>
        <v>0</v>
      </c>
      <c r="AG46" s="206">
        <f>VMTCalc!AK150</f>
        <v>0</v>
      </c>
      <c r="AH46" s="206">
        <f>VMTCalc!AL150</f>
        <v>0</v>
      </c>
      <c r="AI46" s="206">
        <f>VMTCalc!AM150</f>
        <v>0</v>
      </c>
      <c r="AJ46" s="206">
        <f>VMTCalc!AN150</f>
        <v>0</v>
      </c>
      <c r="AK46" s="206">
        <f>VMTCalc!AO150</f>
        <v>0</v>
      </c>
      <c r="AL46" s="206">
        <f>VMTCalc!AP150</f>
        <v>0</v>
      </c>
      <c r="AM46" s="206">
        <f>VMTCalc!AQ150</f>
        <v>0</v>
      </c>
      <c r="AN46" s="206">
        <f>VMTCalc!AR150</f>
        <v>0</v>
      </c>
      <c r="AO46" s="206">
        <f>VMTCalc!AS150</f>
        <v>0</v>
      </c>
      <c r="AP46" s="206">
        <f>VMTCalc!AT150</f>
        <v>0</v>
      </c>
      <c r="AQ46" s="206">
        <f>VMTCalc!AU150</f>
        <v>0</v>
      </c>
      <c r="AR46" s="206">
        <f>VMTCalc!AV150</f>
        <v>0</v>
      </c>
      <c r="AS46" s="206">
        <f>VMTCalc!AW150</f>
        <v>0</v>
      </c>
      <c r="AT46" s="206">
        <f>VMTCalc!AX150</f>
        <v>0</v>
      </c>
    </row>
    <row r="47" spans="1:46" s="66" customFormat="1">
      <c r="A47" s="66">
        <v>1</v>
      </c>
      <c r="B47" s="767">
        <f t="shared" si="6"/>
        <v>890067</v>
      </c>
      <c r="C47" s="66" t="str">
        <f>INDEX(ProjectSummary!$C$6:$F$20,MATCH(B47,ProjectSummary!$C$6:$C$20,0),4)</f>
        <v>AUSTIN GROVE CHURCH ROAD</v>
      </c>
      <c r="D47" s="81"/>
      <c r="E47" s="206">
        <f>VMTCalc!I151</f>
        <v>12620790.655199999</v>
      </c>
      <c r="F47" s="206">
        <f>VMTCalc!J151</f>
        <v>0</v>
      </c>
      <c r="G47" s="206">
        <f>VMTCalc!K151</f>
        <v>0</v>
      </c>
      <c r="H47" s="206">
        <f>VMTCalc!L151</f>
        <v>0</v>
      </c>
      <c r="I47" s="206">
        <f>VMTCalc!M151</f>
        <v>0</v>
      </c>
      <c r="J47" s="206">
        <f>VMTCalc!N151</f>
        <v>0</v>
      </c>
      <c r="K47" s="206">
        <f>VMTCalc!O151</f>
        <v>0</v>
      </c>
      <c r="L47" s="206">
        <f>VMTCalc!P151</f>
        <v>0</v>
      </c>
      <c r="M47" s="206">
        <f>VMTCalc!Q151</f>
        <v>0</v>
      </c>
      <c r="N47" s="206">
        <f>VMTCalc!R151</f>
        <v>0</v>
      </c>
      <c r="O47" s="206">
        <f>VMTCalc!S151</f>
        <v>0</v>
      </c>
      <c r="P47" s="206">
        <f>VMTCalc!T151</f>
        <v>0</v>
      </c>
      <c r="Q47" s="206">
        <f>VMTCalc!U151</f>
        <v>0</v>
      </c>
      <c r="R47" s="206">
        <f>VMTCalc!V151</f>
        <v>0</v>
      </c>
      <c r="S47" s="206">
        <f>VMTCalc!W151</f>
        <v>970830.05039999995</v>
      </c>
      <c r="T47" s="206">
        <f>VMTCalc!X151</f>
        <v>970830.05039999995</v>
      </c>
      <c r="U47" s="206">
        <f>VMTCalc!Y151</f>
        <v>970830.05039999995</v>
      </c>
      <c r="V47" s="206">
        <f>VMTCalc!Z151</f>
        <v>970830.05039999995</v>
      </c>
      <c r="W47" s="206">
        <f>VMTCalc!AA151</f>
        <v>970830.05039999995</v>
      </c>
      <c r="X47" s="206">
        <f>VMTCalc!AB151</f>
        <v>970830.05039999995</v>
      </c>
      <c r="Y47" s="206">
        <f>VMTCalc!AC151</f>
        <v>970830.05039999995</v>
      </c>
      <c r="Z47" s="206">
        <f>VMTCalc!AD151</f>
        <v>970830.05039999995</v>
      </c>
      <c r="AA47" s="206">
        <f>VMTCalc!AE151</f>
        <v>970830.05039999995</v>
      </c>
      <c r="AB47" s="206">
        <f>VMTCalc!AF151</f>
        <v>970830.05039999995</v>
      </c>
      <c r="AC47" s="206">
        <f>VMTCalc!AG151</f>
        <v>970830.05039999995</v>
      </c>
      <c r="AD47" s="206">
        <f>VMTCalc!AH151</f>
        <v>970830.05039999995</v>
      </c>
      <c r="AE47" s="206">
        <f>VMTCalc!AI151</f>
        <v>970830.05039999995</v>
      </c>
      <c r="AF47" s="206">
        <f>VMTCalc!AJ151</f>
        <v>0</v>
      </c>
      <c r="AG47" s="206">
        <f>VMTCalc!AK151</f>
        <v>0</v>
      </c>
      <c r="AH47" s="206">
        <f>VMTCalc!AL151</f>
        <v>0</v>
      </c>
      <c r="AI47" s="206">
        <f>VMTCalc!AM151</f>
        <v>0</v>
      </c>
      <c r="AJ47" s="206">
        <f>VMTCalc!AN151</f>
        <v>0</v>
      </c>
      <c r="AK47" s="206">
        <f>VMTCalc!AO151</f>
        <v>0</v>
      </c>
      <c r="AL47" s="206">
        <f>VMTCalc!AP151</f>
        <v>0</v>
      </c>
      <c r="AM47" s="206">
        <f>VMTCalc!AQ151</f>
        <v>0</v>
      </c>
      <c r="AN47" s="206">
        <f>VMTCalc!AR151</f>
        <v>0</v>
      </c>
      <c r="AO47" s="206">
        <f>VMTCalc!AS151</f>
        <v>0</v>
      </c>
      <c r="AP47" s="206">
        <f>VMTCalc!AT151</f>
        <v>0</v>
      </c>
      <c r="AQ47" s="206">
        <f>VMTCalc!AU151</f>
        <v>0</v>
      </c>
      <c r="AR47" s="206">
        <f>VMTCalc!AV151</f>
        <v>0</v>
      </c>
      <c r="AS47" s="206">
        <f>VMTCalc!AW151</f>
        <v>0</v>
      </c>
      <c r="AT47" s="206">
        <f>VMTCalc!AX151</f>
        <v>0</v>
      </c>
    </row>
    <row r="48" spans="1:46" s="66" customFormat="1">
      <c r="A48" s="66">
        <v>1</v>
      </c>
      <c r="B48" s="767">
        <f t="shared" si="6"/>
        <v>830012</v>
      </c>
      <c r="C48" s="66" t="str">
        <f>INDEX(ProjectSummary!$C$6:$F$20,MATCH(B48,ProjectSummary!$C$6:$C$20,0),4)</f>
        <v>MOUNTAIN CREEK ROAD</v>
      </c>
      <c r="D48" s="81"/>
      <c r="E48" s="206">
        <f>VMTCalc!I152</f>
        <v>1488258.1095199999</v>
      </c>
      <c r="F48" s="206">
        <f>VMTCalc!J152</f>
        <v>0</v>
      </c>
      <c r="G48" s="206">
        <f>VMTCalc!K152</f>
        <v>0</v>
      </c>
      <c r="H48" s="206">
        <f>VMTCalc!L152</f>
        <v>0</v>
      </c>
      <c r="I48" s="206">
        <f>VMTCalc!M152</f>
        <v>0</v>
      </c>
      <c r="J48" s="206">
        <f>VMTCalc!N152</f>
        <v>0</v>
      </c>
      <c r="K48" s="206">
        <f>VMTCalc!O152</f>
        <v>0</v>
      </c>
      <c r="L48" s="206">
        <f>VMTCalc!P152</f>
        <v>0</v>
      </c>
      <c r="M48" s="206">
        <f>VMTCalc!Q152</f>
        <v>0</v>
      </c>
      <c r="N48" s="206">
        <f>VMTCalc!R152</f>
        <v>0</v>
      </c>
      <c r="O48" s="206">
        <f>VMTCalc!S152</f>
        <v>0</v>
      </c>
      <c r="P48" s="206">
        <f>VMTCalc!T152</f>
        <v>0</v>
      </c>
      <c r="Q48" s="206">
        <f>VMTCalc!U152</f>
        <v>0</v>
      </c>
      <c r="R48" s="206">
        <f>VMTCalc!V152</f>
        <v>0</v>
      </c>
      <c r="S48" s="206">
        <f>VMTCalc!W152</f>
        <v>114481.39304</v>
      </c>
      <c r="T48" s="206">
        <f>VMTCalc!X152</f>
        <v>114481.39304</v>
      </c>
      <c r="U48" s="206">
        <f>VMTCalc!Y152</f>
        <v>114481.39304</v>
      </c>
      <c r="V48" s="206">
        <f>VMTCalc!Z152</f>
        <v>114481.39304</v>
      </c>
      <c r="W48" s="206">
        <f>VMTCalc!AA152</f>
        <v>114481.39304</v>
      </c>
      <c r="X48" s="206">
        <f>VMTCalc!AB152</f>
        <v>114481.39304</v>
      </c>
      <c r="Y48" s="206">
        <f>VMTCalc!AC152</f>
        <v>114481.39304</v>
      </c>
      <c r="Z48" s="206">
        <f>VMTCalc!AD152</f>
        <v>114481.39304</v>
      </c>
      <c r="AA48" s="206">
        <f>VMTCalc!AE152</f>
        <v>114481.39304</v>
      </c>
      <c r="AB48" s="206">
        <f>VMTCalc!AF152</f>
        <v>114481.39304</v>
      </c>
      <c r="AC48" s="206">
        <f>VMTCalc!AG152</f>
        <v>114481.39304</v>
      </c>
      <c r="AD48" s="206">
        <f>VMTCalc!AH152</f>
        <v>114481.39304</v>
      </c>
      <c r="AE48" s="206">
        <f>VMTCalc!AI152</f>
        <v>114481.39304</v>
      </c>
      <c r="AF48" s="206">
        <f>VMTCalc!AJ152</f>
        <v>0</v>
      </c>
      <c r="AG48" s="206">
        <f>VMTCalc!AK152</f>
        <v>0</v>
      </c>
      <c r="AH48" s="206">
        <f>VMTCalc!AL152</f>
        <v>0</v>
      </c>
      <c r="AI48" s="206">
        <f>VMTCalc!AM152</f>
        <v>0</v>
      </c>
      <c r="AJ48" s="206">
        <f>VMTCalc!AN152</f>
        <v>0</v>
      </c>
      <c r="AK48" s="206">
        <f>VMTCalc!AO152</f>
        <v>0</v>
      </c>
      <c r="AL48" s="206">
        <f>VMTCalc!AP152</f>
        <v>0</v>
      </c>
      <c r="AM48" s="206">
        <f>VMTCalc!AQ152</f>
        <v>0</v>
      </c>
      <c r="AN48" s="206">
        <f>VMTCalc!AR152</f>
        <v>0</v>
      </c>
      <c r="AO48" s="206">
        <f>VMTCalc!AS152</f>
        <v>0</v>
      </c>
      <c r="AP48" s="206">
        <f>VMTCalc!AT152</f>
        <v>0</v>
      </c>
      <c r="AQ48" s="206">
        <f>VMTCalc!AU152</f>
        <v>0</v>
      </c>
      <c r="AR48" s="206">
        <f>VMTCalc!AV152</f>
        <v>0</v>
      </c>
      <c r="AS48" s="206">
        <f>VMTCalc!AW152</f>
        <v>0</v>
      </c>
      <c r="AT48" s="206">
        <f>VMTCalc!AX152</f>
        <v>0</v>
      </c>
    </row>
    <row r="49" spans="1:16382" s="66" customFormat="1">
      <c r="A49" s="66">
        <v>1</v>
      </c>
      <c r="B49" s="767">
        <f t="shared" si="6"/>
        <v>120050</v>
      </c>
      <c r="C49" s="66" t="str">
        <f>INDEX(ProjectSummary!$C$6:$F$20,MATCH(B49,ProjectSummary!$C$6:$C$20,0),4)</f>
        <v>PENNINGER ROAD</v>
      </c>
      <c r="D49" s="81"/>
      <c r="E49" s="206">
        <f>VMTCalc!I153</f>
        <v>2019326.5048319998</v>
      </c>
      <c r="F49" s="206">
        <f>VMTCalc!J153</f>
        <v>0</v>
      </c>
      <c r="G49" s="206">
        <f>VMTCalc!K153</f>
        <v>0</v>
      </c>
      <c r="H49" s="206">
        <f>VMTCalc!L153</f>
        <v>0</v>
      </c>
      <c r="I49" s="206">
        <f>VMTCalc!M153</f>
        <v>0</v>
      </c>
      <c r="J49" s="206">
        <f>VMTCalc!N153</f>
        <v>0</v>
      </c>
      <c r="K49" s="206">
        <f>VMTCalc!O153</f>
        <v>0</v>
      </c>
      <c r="L49" s="206">
        <f>VMTCalc!P153</f>
        <v>0</v>
      </c>
      <c r="M49" s="206">
        <f>VMTCalc!Q153</f>
        <v>0</v>
      </c>
      <c r="N49" s="206">
        <f>VMTCalc!R153</f>
        <v>0</v>
      </c>
      <c r="O49" s="206">
        <f>VMTCalc!S153</f>
        <v>0</v>
      </c>
      <c r="P49" s="206">
        <f>VMTCalc!T153</f>
        <v>0</v>
      </c>
      <c r="Q49" s="206">
        <f>VMTCalc!U153</f>
        <v>0</v>
      </c>
      <c r="R49" s="206">
        <f>VMTCalc!V153</f>
        <v>0</v>
      </c>
      <c r="S49" s="206">
        <f>VMTCalc!W153</f>
        <v>155332.80806399998</v>
      </c>
      <c r="T49" s="206">
        <f>VMTCalc!X153</f>
        <v>155332.80806399998</v>
      </c>
      <c r="U49" s="206">
        <f>VMTCalc!Y153</f>
        <v>155332.80806399998</v>
      </c>
      <c r="V49" s="206">
        <f>VMTCalc!Z153</f>
        <v>155332.80806399998</v>
      </c>
      <c r="W49" s="206">
        <f>VMTCalc!AA153</f>
        <v>155332.80806399998</v>
      </c>
      <c r="X49" s="206">
        <f>VMTCalc!AB153</f>
        <v>155332.80806399998</v>
      </c>
      <c r="Y49" s="206">
        <f>VMTCalc!AC153</f>
        <v>155332.80806399998</v>
      </c>
      <c r="Z49" s="206">
        <f>VMTCalc!AD153</f>
        <v>155332.80806399998</v>
      </c>
      <c r="AA49" s="206">
        <f>VMTCalc!AE153</f>
        <v>155332.80806399998</v>
      </c>
      <c r="AB49" s="206">
        <f>VMTCalc!AF153</f>
        <v>155332.80806399998</v>
      </c>
      <c r="AC49" s="206">
        <f>VMTCalc!AG153</f>
        <v>155332.80806399998</v>
      </c>
      <c r="AD49" s="206">
        <f>VMTCalc!AH153</f>
        <v>155332.80806399998</v>
      </c>
      <c r="AE49" s="206">
        <f>VMTCalc!AI153</f>
        <v>155332.80806399998</v>
      </c>
      <c r="AF49" s="206">
        <f>VMTCalc!AJ153</f>
        <v>0</v>
      </c>
      <c r="AG49" s="206">
        <f>VMTCalc!AK153</f>
        <v>0</v>
      </c>
      <c r="AH49" s="206">
        <f>VMTCalc!AL153</f>
        <v>0</v>
      </c>
      <c r="AI49" s="206">
        <f>VMTCalc!AM153</f>
        <v>0</v>
      </c>
      <c r="AJ49" s="206">
        <f>VMTCalc!AN153</f>
        <v>0</v>
      </c>
      <c r="AK49" s="206">
        <f>VMTCalc!AO153</f>
        <v>0</v>
      </c>
      <c r="AL49" s="206">
        <f>VMTCalc!AP153</f>
        <v>0</v>
      </c>
      <c r="AM49" s="206">
        <f>VMTCalc!AQ153</f>
        <v>0</v>
      </c>
      <c r="AN49" s="206">
        <f>VMTCalc!AR153</f>
        <v>0</v>
      </c>
      <c r="AO49" s="206">
        <f>VMTCalc!AS153</f>
        <v>0</v>
      </c>
      <c r="AP49" s="206">
        <f>VMTCalc!AT153</f>
        <v>0</v>
      </c>
      <c r="AQ49" s="206">
        <f>VMTCalc!AU153</f>
        <v>0</v>
      </c>
      <c r="AR49" s="206">
        <f>VMTCalc!AV153</f>
        <v>0</v>
      </c>
      <c r="AS49" s="206">
        <f>VMTCalc!AW153</f>
        <v>0</v>
      </c>
      <c r="AT49" s="206">
        <f>VMTCalc!AX153</f>
        <v>0</v>
      </c>
    </row>
    <row r="50" spans="1:16382" s="66" customFormat="1">
      <c r="A50" s="66">
        <v>1</v>
      </c>
      <c r="B50" s="767">
        <f t="shared" si="6"/>
        <v>590060</v>
      </c>
      <c r="C50" s="66" t="str">
        <f>INDEX(ProjectSummary!$C$6:$F$20,MATCH(B50,ProjectSummary!$C$6:$C$20,0),4)</f>
        <v>ROBINSON CHURCH ROAD</v>
      </c>
      <c r="D50" s="81"/>
      <c r="E50" s="206">
        <f>VMTCalc!I154</f>
        <v>162808199.45208001</v>
      </c>
      <c r="F50" s="206">
        <f>VMTCalc!J154</f>
        <v>0</v>
      </c>
      <c r="G50" s="206">
        <f>VMTCalc!K154</f>
        <v>0</v>
      </c>
      <c r="H50" s="206">
        <f>VMTCalc!L154</f>
        <v>0</v>
      </c>
      <c r="I50" s="206">
        <f>VMTCalc!M154</f>
        <v>0</v>
      </c>
      <c r="J50" s="206">
        <f>VMTCalc!N154</f>
        <v>0</v>
      </c>
      <c r="K50" s="206">
        <f>VMTCalc!O154</f>
        <v>0</v>
      </c>
      <c r="L50" s="206">
        <f>VMTCalc!P154</f>
        <v>0</v>
      </c>
      <c r="M50" s="206">
        <f>VMTCalc!Q154</f>
        <v>0</v>
      </c>
      <c r="N50" s="206">
        <f>VMTCalc!R154</f>
        <v>0</v>
      </c>
      <c r="O50" s="206">
        <f>VMTCalc!S154</f>
        <v>0</v>
      </c>
      <c r="P50" s="206">
        <f>VMTCalc!T154</f>
        <v>0</v>
      </c>
      <c r="Q50" s="206">
        <f>VMTCalc!U154</f>
        <v>0</v>
      </c>
      <c r="R50" s="206">
        <f>VMTCalc!V154</f>
        <v>0</v>
      </c>
      <c r="S50" s="206">
        <f>VMTCalc!W154</f>
        <v>12523707.65016</v>
      </c>
      <c r="T50" s="206">
        <f>VMTCalc!X154</f>
        <v>12523707.65016</v>
      </c>
      <c r="U50" s="206">
        <f>VMTCalc!Y154</f>
        <v>12523707.65016</v>
      </c>
      <c r="V50" s="206">
        <f>VMTCalc!Z154</f>
        <v>12523707.65016</v>
      </c>
      <c r="W50" s="206">
        <f>VMTCalc!AA154</f>
        <v>12523707.65016</v>
      </c>
      <c r="X50" s="206">
        <f>VMTCalc!AB154</f>
        <v>12523707.65016</v>
      </c>
      <c r="Y50" s="206">
        <f>VMTCalc!AC154</f>
        <v>12523707.65016</v>
      </c>
      <c r="Z50" s="206">
        <f>VMTCalc!AD154</f>
        <v>12523707.65016</v>
      </c>
      <c r="AA50" s="206">
        <f>VMTCalc!AE154</f>
        <v>12523707.65016</v>
      </c>
      <c r="AB50" s="206">
        <f>VMTCalc!AF154</f>
        <v>12523707.65016</v>
      </c>
      <c r="AC50" s="206">
        <f>VMTCalc!AG154</f>
        <v>12523707.65016</v>
      </c>
      <c r="AD50" s="206">
        <f>VMTCalc!AH154</f>
        <v>12523707.65016</v>
      </c>
      <c r="AE50" s="206">
        <f>VMTCalc!AI154</f>
        <v>12523707.65016</v>
      </c>
      <c r="AF50" s="206">
        <f>VMTCalc!AJ154</f>
        <v>0</v>
      </c>
      <c r="AG50" s="206">
        <f>VMTCalc!AK154</f>
        <v>0</v>
      </c>
      <c r="AH50" s="206">
        <f>VMTCalc!AL154</f>
        <v>0</v>
      </c>
      <c r="AI50" s="206">
        <f>VMTCalc!AM154</f>
        <v>0</v>
      </c>
      <c r="AJ50" s="206">
        <f>VMTCalc!AN154</f>
        <v>0</v>
      </c>
      <c r="AK50" s="206">
        <f>VMTCalc!AO154</f>
        <v>0</v>
      </c>
      <c r="AL50" s="206">
        <f>VMTCalc!AP154</f>
        <v>0</v>
      </c>
      <c r="AM50" s="206">
        <f>VMTCalc!AQ154</f>
        <v>0</v>
      </c>
      <c r="AN50" s="206">
        <f>VMTCalc!AR154</f>
        <v>0</v>
      </c>
      <c r="AO50" s="206">
        <f>VMTCalc!AS154</f>
        <v>0</v>
      </c>
      <c r="AP50" s="206">
        <f>VMTCalc!AT154</f>
        <v>0</v>
      </c>
      <c r="AQ50" s="206">
        <f>VMTCalc!AU154</f>
        <v>0</v>
      </c>
      <c r="AR50" s="206">
        <f>VMTCalc!AV154</f>
        <v>0</v>
      </c>
      <c r="AS50" s="206">
        <f>VMTCalc!AW154</f>
        <v>0</v>
      </c>
      <c r="AT50" s="206">
        <f>VMTCalc!AX154</f>
        <v>0</v>
      </c>
    </row>
    <row r="51" spans="1:16382" s="66" customFormat="1">
      <c r="A51" s="102"/>
      <c r="B51" s="102"/>
      <c r="D51" s="81"/>
    </row>
    <row r="52" spans="1:16382" s="66" customFormat="1" ht="30">
      <c r="A52" s="873" t="s">
        <v>203</v>
      </c>
      <c r="B52" s="102" t="s">
        <v>120</v>
      </c>
      <c r="C52" s="102" t="s">
        <v>304</v>
      </c>
      <c r="D52" s="81" t="s">
        <v>208</v>
      </c>
      <c r="E52" s="207">
        <f>SUM(E53:E67)</f>
        <v>22974373.708312321</v>
      </c>
      <c r="F52" s="207">
        <f>SUM(F53:F67)</f>
        <v>0</v>
      </c>
      <c r="G52" s="207">
        <f t="shared" ref="G52:AT52" si="7">SUM(G53:G67)</f>
        <v>0</v>
      </c>
      <c r="H52" s="207">
        <f t="shared" si="7"/>
        <v>0</v>
      </c>
      <c r="I52" s="207">
        <f t="shared" si="7"/>
        <v>0</v>
      </c>
      <c r="J52" s="207">
        <f t="shared" si="7"/>
        <v>0</v>
      </c>
      <c r="K52" s="207">
        <f t="shared" si="7"/>
        <v>0</v>
      </c>
      <c r="L52" s="207">
        <f t="shared" si="7"/>
        <v>0</v>
      </c>
      <c r="M52" s="207">
        <f t="shared" si="7"/>
        <v>0</v>
      </c>
      <c r="N52" s="207">
        <f t="shared" si="7"/>
        <v>0</v>
      </c>
      <c r="O52" s="207">
        <f t="shared" si="7"/>
        <v>0</v>
      </c>
      <c r="P52" s="207">
        <f t="shared" si="7"/>
        <v>0</v>
      </c>
      <c r="Q52" s="207">
        <f t="shared" si="7"/>
        <v>0</v>
      </c>
      <c r="R52" s="207">
        <f t="shared" si="7"/>
        <v>0</v>
      </c>
      <c r="S52" s="207">
        <f t="shared" si="7"/>
        <v>1808472.6569179201</v>
      </c>
      <c r="T52" s="207">
        <f t="shared" si="7"/>
        <v>1808472.6569179201</v>
      </c>
      <c r="U52" s="207">
        <f t="shared" si="7"/>
        <v>1808472.6569179201</v>
      </c>
      <c r="V52" s="207">
        <f t="shared" si="7"/>
        <v>1808472.6569179201</v>
      </c>
      <c r="W52" s="207">
        <f t="shared" si="7"/>
        <v>1808472.6569179201</v>
      </c>
      <c r="X52" s="207">
        <f t="shared" si="7"/>
        <v>1808472.6569179201</v>
      </c>
      <c r="Y52" s="207">
        <f t="shared" si="7"/>
        <v>1808472.6569179201</v>
      </c>
      <c r="Z52" s="207">
        <f t="shared" si="7"/>
        <v>1808472.6569179201</v>
      </c>
      <c r="AA52" s="207">
        <f t="shared" si="7"/>
        <v>1808472.6569179201</v>
      </c>
      <c r="AB52" s="207">
        <f t="shared" si="7"/>
        <v>1808472.6569179201</v>
      </c>
      <c r="AC52" s="207">
        <f t="shared" si="7"/>
        <v>1808472.6569179201</v>
      </c>
      <c r="AD52" s="207">
        <f t="shared" si="7"/>
        <v>1808472.6569179201</v>
      </c>
      <c r="AE52" s="207">
        <f t="shared" si="7"/>
        <v>1272701.8252972802</v>
      </c>
      <c r="AF52" s="207">
        <f t="shared" si="7"/>
        <v>0</v>
      </c>
      <c r="AG52" s="207">
        <f t="shared" si="7"/>
        <v>0</v>
      </c>
      <c r="AH52" s="207">
        <f t="shared" si="7"/>
        <v>0</v>
      </c>
      <c r="AI52" s="207">
        <f t="shared" si="7"/>
        <v>0</v>
      </c>
      <c r="AJ52" s="207">
        <f t="shared" si="7"/>
        <v>0</v>
      </c>
      <c r="AK52" s="207">
        <f t="shared" si="7"/>
        <v>0</v>
      </c>
      <c r="AL52" s="207">
        <f t="shared" si="7"/>
        <v>0</v>
      </c>
      <c r="AM52" s="207">
        <f t="shared" si="7"/>
        <v>0</v>
      </c>
      <c r="AN52" s="207">
        <f t="shared" si="7"/>
        <v>0</v>
      </c>
      <c r="AO52" s="207">
        <f t="shared" si="7"/>
        <v>0</v>
      </c>
      <c r="AP52" s="207">
        <f t="shared" si="7"/>
        <v>0</v>
      </c>
      <c r="AQ52" s="207">
        <f t="shared" si="7"/>
        <v>0</v>
      </c>
      <c r="AR52" s="207">
        <f t="shared" si="7"/>
        <v>0</v>
      </c>
      <c r="AS52" s="207">
        <f t="shared" si="7"/>
        <v>0</v>
      </c>
      <c r="AT52" s="207">
        <f t="shared" si="7"/>
        <v>0</v>
      </c>
      <c r="AU52" s="207"/>
      <c r="AV52" s="207"/>
      <c r="AW52" s="207"/>
      <c r="AX52" s="207"/>
      <c r="AY52" s="207"/>
      <c r="AZ52" s="207"/>
      <c r="BA52" s="207"/>
      <c r="BB52" s="207"/>
      <c r="BC52" s="207"/>
      <c r="BD52" s="207"/>
      <c r="BE52" s="207"/>
      <c r="BF52" s="207"/>
      <c r="BG52" s="207"/>
      <c r="BH52" s="207"/>
      <c r="BI52" s="207"/>
      <c r="BJ52" s="207"/>
      <c r="BK52" s="207"/>
      <c r="BL52" s="207"/>
      <c r="BM52" s="207"/>
      <c r="BN52" s="207"/>
      <c r="BO52" s="207"/>
      <c r="BP52" s="207"/>
      <c r="BQ52" s="207"/>
      <c r="BR52" s="207"/>
      <c r="BS52" s="207"/>
      <c r="BT52" s="207"/>
      <c r="BU52" s="207"/>
      <c r="BV52" s="207"/>
      <c r="BW52" s="207"/>
      <c r="BX52" s="207"/>
      <c r="BY52" s="207"/>
      <c r="BZ52" s="207"/>
      <c r="CA52" s="207"/>
      <c r="CB52" s="207"/>
      <c r="CC52" s="207"/>
      <c r="CD52" s="207"/>
      <c r="CE52" s="207"/>
      <c r="CF52" s="207"/>
      <c r="CG52" s="207"/>
      <c r="CH52" s="207"/>
      <c r="CI52" s="207"/>
      <c r="CJ52" s="207"/>
      <c r="CK52" s="207"/>
      <c r="CL52" s="207"/>
      <c r="CM52" s="207"/>
      <c r="CN52" s="207"/>
      <c r="CO52" s="207"/>
      <c r="CP52" s="207"/>
      <c r="CQ52" s="207"/>
      <c r="CR52" s="207"/>
      <c r="CS52" s="207"/>
      <c r="CT52" s="207"/>
      <c r="CU52" s="207"/>
      <c r="CV52" s="207"/>
      <c r="CW52" s="207"/>
      <c r="CX52" s="207"/>
      <c r="CY52" s="207"/>
      <c r="CZ52" s="207"/>
      <c r="DA52" s="207"/>
      <c r="DB52" s="207"/>
      <c r="DC52" s="207"/>
      <c r="DD52" s="207"/>
      <c r="DE52" s="207"/>
      <c r="DF52" s="207"/>
      <c r="DG52" s="207"/>
      <c r="DH52" s="207"/>
      <c r="DI52" s="207"/>
      <c r="DJ52" s="207"/>
      <c r="DK52" s="207"/>
      <c r="DL52" s="207"/>
      <c r="DM52" s="207"/>
      <c r="DN52" s="207"/>
      <c r="DO52" s="207"/>
      <c r="DP52" s="207"/>
      <c r="DQ52" s="207"/>
      <c r="DR52" s="207"/>
      <c r="DS52" s="207"/>
      <c r="DT52" s="207"/>
      <c r="DU52" s="207"/>
      <c r="DV52" s="207"/>
      <c r="DW52" s="207"/>
      <c r="DX52" s="207"/>
      <c r="DY52" s="207"/>
      <c r="DZ52" s="207"/>
      <c r="EA52" s="207"/>
      <c r="EB52" s="207"/>
      <c r="EC52" s="207"/>
      <c r="ED52" s="207"/>
      <c r="EE52" s="207"/>
      <c r="EF52" s="207"/>
      <c r="EG52" s="207"/>
      <c r="EH52" s="207"/>
      <c r="EI52" s="207"/>
      <c r="EJ52" s="207"/>
      <c r="EK52" s="207"/>
      <c r="EL52" s="207"/>
      <c r="EM52" s="207"/>
      <c r="EN52" s="207"/>
      <c r="EO52" s="207"/>
      <c r="EP52" s="207"/>
      <c r="EQ52" s="207"/>
      <c r="ER52" s="207"/>
      <c r="ES52" s="207"/>
      <c r="ET52" s="207"/>
      <c r="EU52" s="207"/>
      <c r="EV52" s="207"/>
      <c r="EW52" s="207"/>
      <c r="EX52" s="207"/>
      <c r="EY52" s="207"/>
      <c r="EZ52" s="207"/>
      <c r="FA52" s="207"/>
      <c r="FB52" s="207"/>
      <c r="FC52" s="207"/>
      <c r="FD52" s="207"/>
      <c r="FE52" s="207"/>
      <c r="FF52" s="207"/>
      <c r="FG52" s="207"/>
      <c r="FH52" s="207"/>
      <c r="FI52" s="207"/>
      <c r="FJ52" s="207"/>
      <c r="FK52" s="207"/>
      <c r="FL52" s="207"/>
      <c r="FM52" s="207"/>
      <c r="FN52" s="207"/>
      <c r="FO52" s="207"/>
      <c r="FP52" s="207"/>
      <c r="FQ52" s="207"/>
      <c r="FR52" s="207"/>
      <c r="FS52" s="207"/>
      <c r="FT52" s="207"/>
      <c r="FU52" s="207"/>
      <c r="FV52" s="207"/>
      <c r="FW52" s="207"/>
      <c r="FX52" s="207"/>
      <c r="FY52" s="207"/>
      <c r="FZ52" s="207"/>
      <c r="GA52" s="207"/>
      <c r="GB52" s="207"/>
      <c r="GC52" s="207"/>
      <c r="GD52" s="207"/>
      <c r="GE52" s="207"/>
      <c r="GF52" s="207"/>
      <c r="GG52" s="207"/>
      <c r="GH52" s="207"/>
      <c r="GI52" s="207"/>
      <c r="GJ52" s="207"/>
      <c r="GK52" s="207"/>
      <c r="GL52" s="207"/>
      <c r="GM52" s="207"/>
      <c r="GN52" s="207"/>
      <c r="GO52" s="207"/>
      <c r="GP52" s="207"/>
      <c r="GQ52" s="207"/>
      <c r="GR52" s="207"/>
      <c r="GS52" s="207"/>
      <c r="GT52" s="207"/>
      <c r="GU52" s="207"/>
      <c r="GV52" s="207"/>
      <c r="GW52" s="207"/>
      <c r="GX52" s="207"/>
      <c r="GY52" s="207"/>
      <c r="GZ52" s="207"/>
      <c r="HA52" s="207"/>
      <c r="HB52" s="207"/>
      <c r="HC52" s="207"/>
      <c r="HD52" s="207"/>
      <c r="HE52" s="207"/>
      <c r="HF52" s="207"/>
      <c r="HG52" s="207"/>
      <c r="HH52" s="207"/>
      <c r="HI52" s="207"/>
      <c r="HJ52" s="207"/>
      <c r="HK52" s="207"/>
      <c r="HL52" s="207"/>
      <c r="HM52" s="207"/>
      <c r="HN52" s="207"/>
      <c r="HO52" s="207"/>
      <c r="HP52" s="207"/>
      <c r="HQ52" s="207"/>
      <c r="HR52" s="207"/>
      <c r="HS52" s="207"/>
      <c r="HT52" s="207"/>
      <c r="HU52" s="207"/>
      <c r="HV52" s="207"/>
      <c r="HW52" s="207"/>
      <c r="HX52" s="207"/>
      <c r="HY52" s="207"/>
      <c r="HZ52" s="207"/>
      <c r="IA52" s="207"/>
      <c r="IB52" s="207"/>
      <c r="IC52" s="207"/>
      <c r="ID52" s="207"/>
      <c r="IE52" s="207"/>
      <c r="IF52" s="207"/>
      <c r="IG52" s="207"/>
      <c r="IH52" s="207"/>
      <c r="II52" s="207"/>
      <c r="IJ52" s="207"/>
      <c r="IK52" s="207"/>
      <c r="IL52" s="207"/>
      <c r="IM52" s="207"/>
      <c r="IN52" s="207"/>
      <c r="IO52" s="207"/>
      <c r="IP52" s="207"/>
      <c r="IQ52" s="207"/>
      <c r="IR52" s="207"/>
      <c r="IS52" s="207"/>
      <c r="IT52" s="207"/>
      <c r="IU52" s="207"/>
      <c r="IV52" s="207"/>
      <c r="IW52" s="207"/>
      <c r="IX52" s="207"/>
      <c r="IY52" s="207"/>
      <c r="IZ52" s="207"/>
      <c r="JA52" s="207"/>
      <c r="JB52" s="207"/>
      <c r="JC52" s="207"/>
      <c r="JD52" s="207"/>
      <c r="JE52" s="207"/>
      <c r="JF52" s="207"/>
      <c r="JG52" s="207"/>
      <c r="JH52" s="207"/>
      <c r="JI52" s="207"/>
      <c r="JJ52" s="207"/>
      <c r="JK52" s="207"/>
      <c r="JL52" s="207"/>
      <c r="JM52" s="207"/>
      <c r="JN52" s="207"/>
      <c r="JO52" s="207"/>
      <c r="JP52" s="207"/>
      <c r="JQ52" s="207"/>
      <c r="JR52" s="207"/>
      <c r="JS52" s="207"/>
      <c r="JT52" s="207"/>
      <c r="JU52" s="207"/>
      <c r="JV52" s="207"/>
      <c r="JW52" s="207"/>
      <c r="JX52" s="207"/>
      <c r="JY52" s="207"/>
      <c r="JZ52" s="207"/>
      <c r="KA52" s="207"/>
      <c r="KB52" s="207"/>
      <c r="KC52" s="207"/>
      <c r="KD52" s="207"/>
      <c r="KE52" s="207"/>
      <c r="KF52" s="207"/>
      <c r="KG52" s="207"/>
      <c r="KH52" s="207"/>
      <c r="KI52" s="207"/>
      <c r="KJ52" s="207"/>
      <c r="KK52" s="207"/>
      <c r="KL52" s="207"/>
      <c r="KM52" s="207"/>
      <c r="KN52" s="207"/>
      <c r="KO52" s="207"/>
      <c r="KP52" s="207"/>
      <c r="KQ52" s="207"/>
      <c r="KR52" s="207"/>
      <c r="KS52" s="207"/>
      <c r="KT52" s="207"/>
      <c r="KU52" s="207"/>
      <c r="KV52" s="207"/>
      <c r="KW52" s="207"/>
      <c r="KX52" s="207"/>
      <c r="KY52" s="207"/>
      <c r="KZ52" s="207"/>
      <c r="LA52" s="207"/>
      <c r="LB52" s="207"/>
      <c r="LC52" s="207"/>
      <c r="LD52" s="207"/>
      <c r="LE52" s="207"/>
      <c r="LF52" s="207"/>
      <c r="LG52" s="207"/>
      <c r="LH52" s="207"/>
      <c r="LI52" s="207"/>
      <c r="LJ52" s="207"/>
      <c r="LK52" s="207"/>
      <c r="LL52" s="207"/>
      <c r="LM52" s="207"/>
      <c r="LN52" s="207"/>
      <c r="LO52" s="207"/>
      <c r="LP52" s="207"/>
      <c r="LQ52" s="207"/>
      <c r="LR52" s="207"/>
      <c r="LS52" s="207"/>
      <c r="LT52" s="207"/>
      <c r="LU52" s="207"/>
      <c r="LV52" s="207"/>
      <c r="LW52" s="207"/>
      <c r="LX52" s="207"/>
      <c r="LY52" s="207"/>
      <c r="LZ52" s="207"/>
      <c r="MA52" s="207"/>
      <c r="MB52" s="207"/>
      <c r="MC52" s="207"/>
      <c r="MD52" s="207"/>
      <c r="ME52" s="207"/>
      <c r="MF52" s="207"/>
      <c r="MG52" s="207"/>
      <c r="MH52" s="207"/>
      <c r="MI52" s="207"/>
      <c r="MJ52" s="207"/>
      <c r="MK52" s="207"/>
      <c r="ML52" s="207"/>
      <c r="MM52" s="207"/>
      <c r="MN52" s="207"/>
      <c r="MO52" s="207"/>
      <c r="MP52" s="207"/>
      <c r="MQ52" s="207"/>
      <c r="MR52" s="207"/>
      <c r="MS52" s="207"/>
      <c r="MT52" s="207"/>
      <c r="MU52" s="207"/>
      <c r="MV52" s="207"/>
      <c r="MW52" s="207"/>
      <c r="MX52" s="207"/>
      <c r="MY52" s="207"/>
      <c r="MZ52" s="207"/>
      <c r="NA52" s="207"/>
      <c r="NB52" s="207"/>
      <c r="NC52" s="207"/>
      <c r="ND52" s="207"/>
      <c r="NE52" s="207"/>
      <c r="NF52" s="207"/>
      <c r="NG52" s="207"/>
      <c r="NH52" s="207"/>
      <c r="NI52" s="207"/>
      <c r="NJ52" s="207"/>
      <c r="NK52" s="207"/>
      <c r="NL52" s="207"/>
      <c r="NM52" s="207"/>
      <c r="NN52" s="207"/>
      <c r="NO52" s="207"/>
      <c r="NP52" s="207"/>
      <c r="NQ52" s="207"/>
      <c r="NR52" s="207"/>
      <c r="NS52" s="207"/>
      <c r="NT52" s="207"/>
      <c r="NU52" s="207"/>
      <c r="NV52" s="207"/>
      <c r="NW52" s="207"/>
      <c r="NX52" s="207"/>
      <c r="NY52" s="207"/>
      <c r="NZ52" s="207"/>
      <c r="OA52" s="207"/>
      <c r="OB52" s="207"/>
      <c r="OC52" s="207"/>
      <c r="OD52" s="207"/>
      <c r="OE52" s="207"/>
      <c r="OF52" s="207"/>
      <c r="OG52" s="207"/>
      <c r="OH52" s="207"/>
      <c r="OI52" s="207"/>
      <c r="OJ52" s="207"/>
      <c r="OK52" s="207"/>
      <c r="OL52" s="207"/>
      <c r="OM52" s="207"/>
      <c r="ON52" s="207"/>
      <c r="OO52" s="207"/>
      <c r="OP52" s="207"/>
      <c r="OQ52" s="207"/>
      <c r="OR52" s="207"/>
      <c r="OS52" s="207"/>
      <c r="OT52" s="207"/>
      <c r="OU52" s="207"/>
      <c r="OV52" s="207"/>
      <c r="OW52" s="207"/>
      <c r="OX52" s="207"/>
      <c r="OY52" s="207"/>
      <c r="OZ52" s="207"/>
      <c r="PA52" s="207"/>
      <c r="PB52" s="207"/>
      <c r="PC52" s="207"/>
      <c r="PD52" s="207"/>
      <c r="PE52" s="207"/>
      <c r="PF52" s="207"/>
      <c r="PG52" s="207"/>
      <c r="PH52" s="207"/>
      <c r="PI52" s="207"/>
      <c r="PJ52" s="207"/>
      <c r="PK52" s="207"/>
      <c r="PL52" s="207"/>
      <c r="PM52" s="207"/>
      <c r="PN52" s="207"/>
      <c r="PO52" s="207"/>
      <c r="PP52" s="207"/>
      <c r="PQ52" s="207"/>
      <c r="PR52" s="207"/>
      <c r="PS52" s="207"/>
      <c r="PT52" s="207"/>
      <c r="PU52" s="207"/>
      <c r="PV52" s="207"/>
      <c r="PW52" s="207"/>
      <c r="PX52" s="207"/>
      <c r="PY52" s="207"/>
      <c r="PZ52" s="207"/>
      <c r="QA52" s="207"/>
      <c r="QB52" s="207"/>
      <c r="QC52" s="207"/>
      <c r="QD52" s="207"/>
      <c r="QE52" s="207"/>
      <c r="QF52" s="207"/>
      <c r="QG52" s="207"/>
      <c r="QH52" s="207"/>
      <c r="QI52" s="207"/>
      <c r="QJ52" s="207"/>
      <c r="QK52" s="207"/>
      <c r="QL52" s="207"/>
      <c r="QM52" s="207"/>
      <c r="QN52" s="207"/>
      <c r="QO52" s="207"/>
      <c r="QP52" s="207"/>
      <c r="QQ52" s="207"/>
      <c r="QR52" s="207"/>
      <c r="QS52" s="207"/>
      <c r="QT52" s="207"/>
      <c r="QU52" s="207"/>
      <c r="QV52" s="207"/>
      <c r="QW52" s="207"/>
      <c r="QX52" s="207"/>
      <c r="QY52" s="207"/>
      <c r="QZ52" s="207"/>
      <c r="RA52" s="207"/>
      <c r="RB52" s="207"/>
      <c r="RC52" s="207"/>
      <c r="RD52" s="207"/>
      <c r="RE52" s="207"/>
      <c r="RF52" s="207"/>
      <c r="RG52" s="207"/>
      <c r="RH52" s="207"/>
      <c r="RI52" s="207"/>
      <c r="RJ52" s="207"/>
      <c r="RK52" s="207"/>
      <c r="RL52" s="207"/>
      <c r="RM52" s="207"/>
      <c r="RN52" s="207"/>
      <c r="RO52" s="207"/>
      <c r="RP52" s="207"/>
      <c r="RQ52" s="207"/>
      <c r="RR52" s="207"/>
      <c r="RS52" s="207"/>
      <c r="RT52" s="207"/>
      <c r="RU52" s="207"/>
      <c r="RV52" s="207"/>
      <c r="RW52" s="207"/>
      <c r="RX52" s="207"/>
      <c r="RY52" s="207"/>
      <c r="RZ52" s="207"/>
      <c r="SA52" s="207"/>
      <c r="SB52" s="207"/>
      <c r="SC52" s="207"/>
      <c r="SD52" s="207"/>
      <c r="SE52" s="207"/>
      <c r="SF52" s="207"/>
      <c r="SG52" s="207"/>
      <c r="SH52" s="207"/>
      <c r="SI52" s="207"/>
      <c r="SJ52" s="207"/>
      <c r="SK52" s="207"/>
      <c r="SL52" s="207"/>
      <c r="SM52" s="207"/>
      <c r="SN52" s="207"/>
      <c r="SO52" s="207"/>
      <c r="SP52" s="207"/>
      <c r="SQ52" s="207"/>
      <c r="SR52" s="207"/>
      <c r="SS52" s="207"/>
      <c r="ST52" s="207"/>
      <c r="SU52" s="207"/>
      <c r="SV52" s="207"/>
      <c r="SW52" s="207"/>
      <c r="SX52" s="207"/>
      <c r="SY52" s="207"/>
      <c r="SZ52" s="207"/>
      <c r="TA52" s="207"/>
      <c r="TB52" s="207"/>
      <c r="TC52" s="207"/>
      <c r="TD52" s="207"/>
      <c r="TE52" s="207"/>
      <c r="TF52" s="207"/>
      <c r="TG52" s="207"/>
      <c r="TH52" s="207"/>
      <c r="TI52" s="207"/>
      <c r="TJ52" s="207"/>
      <c r="TK52" s="207"/>
      <c r="TL52" s="207"/>
      <c r="TM52" s="207"/>
      <c r="TN52" s="207"/>
      <c r="TO52" s="207"/>
      <c r="TP52" s="207"/>
      <c r="TQ52" s="207"/>
      <c r="TR52" s="207"/>
      <c r="TS52" s="207"/>
      <c r="TT52" s="207"/>
      <c r="TU52" s="207"/>
      <c r="TV52" s="207"/>
      <c r="TW52" s="207"/>
      <c r="TX52" s="207"/>
      <c r="TY52" s="207"/>
      <c r="TZ52" s="207"/>
      <c r="UA52" s="207"/>
      <c r="UB52" s="207"/>
      <c r="UC52" s="207"/>
      <c r="UD52" s="207"/>
      <c r="UE52" s="207"/>
      <c r="UF52" s="207"/>
      <c r="UG52" s="207"/>
      <c r="UH52" s="207"/>
      <c r="UI52" s="207"/>
      <c r="UJ52" s="207"/>
      <c r="UK52" s="207"/>
      <c r="UL52" s="207"/>
      <c r="UM52" s="207"/>
      <c r="UN52" s="207"/>
      <c r="UO52" s="207"/>
      <c r="UP52" s="207"/>
      <c r="UQ52" s="207"/>
      <c r="UR52" s="207"/>
      <c r="US52" s="207"/>
      <c r="UT52" s="207"/>
      <c r="UU52" s="207"/>
      <c r="UV52" s="207"/>
      <c r="UW52" s="207"/>
      <c r="UX52" s="207"/>
      <c r="UY52" s="207"/>
      <c r="UZ52" s="207"/>
      <c r="VA52" s="207"/>
      <c r="VB52" s="207"/>
      <c r="VC52" s="207"/>
      <c r="VD52" s="207"/>
      <c r="VE52" s="207"/>
      <c r="VF52" s="207"/>
      <c r="VG52" s="207"/>
      <c r="VH52" s="207"/>
      <c r="VI52" s="207"/>
      <c r="VJ52" s="207"/>
      <c r="VK52" s="207"/>
      <c r="VL52" s="207"/>
      <c r="VM52" s="207"/>
      <c r="VN52" s="207"/>
      <c r="VO52" s="207"/>
      <c r="VP52" s="207"/>
      <c r="VQ52" s="207"/>
      <c r="VR52" s="207"/>
      <c r="VS52" s="207"/>
      <c r="VT52" s="207"/>
      <c r="VU52" s="207"/>
      <c r="VV52" s="207"/>
      <c r="VW52" s="207"/>
      <c r="VX52" s="207"/>
      <c r="VY52" s="207"/>
      <c r="VZ52" s="207"/>
      <c r="WA52" s="207"/>
      <c r="WB52" s="207"/>
      <c r="WC52" s="207"/>
      <c r="WD52" s="207"/>
      <c r="WE52" s="207"/>
      <c r="WF52" s="207"/>
      <c r="WG52" s="207"/>
      <c r="WH52" s="207"/>
      <c r="WI52" s="207"/>
      <c r="WJ52" s="207"/>
      <c r="WK52" s="207"/>
      <c r="WL52" s="207"/>
      <c r="WM52" s="207"/>
      <c r="WN52" s="207"/>
      <c r="WO52" s="207"/>
      <c r="WP52" s="207"/>
      <c r="WQ52" s="207"/>
      <c r="WR52" s="207"/>
      <c r="WS52" s="207"/>
      <c r="WT52" s="207"/>
      <c r="WU52" s="207"/>
      <c r="WV52" s="207"/>
      <c r="WW52" s="207"/>
      <c r="WX52" s="207"/>
      <c r="WY52" s="207"/>
      <c r="WZ52" s="207"/>
      <c r="XA52" s="207"/>
      <c r="XB52" s="207"/>
      <c r="XC52" s="207"/>
      <c r="XD52" s="207"/>
      <c r="XE52" s="207"/>
      <c r="XF52" s="207"/>
      <c r="XG52" s="207"/>
      <c r="XH52" s="207"/>
      <c r="XI52" s="207"/>
      <c r="XJ52" s="207"/>
      <c r="XK52" s="207"/>
      <c r="XL52" s="207"/>
      <c r="XM52" s="207"/>
      <c r="XN52" s="207"/>
      <c r="XO52" s="207"/>
      <c r="XP52" s="207"/>
      <c r="XQ52" s="207"/>
      <c r="XR52" s="207"/>
      <c r="XS52" s="207"/>
      <c r="XT52" s="207"/>
      <c r="XU52" s="207"/>
      <c r="XV52" s="207"/>
      <c r="XW52" s="207"/>
      <c r="XX52" s="207"/>
      <c r="XY52" s="207"/>
      <c r="XZ52" s="207"/>
      <c r="YA52" s="207"/>
      <c r="YB52" s="207"/>
      <c r="YC52" s="207"/>
      <c r="YD52" s="207"/>
      <c r="YE52" s="207"/>
      <c r="YF52" s="207"/>
      <c r="YG52" s="207"/>
      <c r="YH52" s="207"/>
      <c r="YI52" s="207"/>
      <c r="YJ52" s="207"/>
      <c r="YK52" s="207"/>
      <c r="YL52" s="207"/>
      <c r="YM52" s="207"/>
      <c r="YN52" s="207"/>
      <c r="YO52" s="207"/>
      <c r="YP52" s="207"/>
      <c r="YQ52" s="207"/>
      <c r="YR52" s="207"/>
      <c r="YS52" s="207"/>
      <c r="YT52" s="207"/>
      <c r="YU52" s="207"/>
      <c r="YV52" s="207"/>
      <c r="YW52" s="207"/>
      <c r="YX52" s="207"/>
      <c r="YY52" s="207"/>
      <c r="YZ52" s="207"/>
      <c r="ZA52" s="207"/>
      <c r="ZB52" s="207"/>
      <c r="ZC52" s="207"/>
      <c r="ZD52" s="207"/>
      <c r="ZE52" s="207"/>
      <c r="ZF52" s="207"/>
      <c r="ZG52" s="207"/>
      <c r="ZH52" s="207"/>
      <c r="ZI52" s="207"/>
      <c r="ZJ52" s="207"/>
      <c r="ZK52" s="207"/>
      <c r="ZL52" s="207"/>
      <c r="ZM52" s="207"/>
      <c r="ZN52" s="207"/>
      <c r="ZO52" s="207"/>
      <c r="ZP52" s="207"/>
      <c r="ZQ52" s="207"/>
      <c r="ZR52" s="207"/>
      <c r="ZS52" s="207"/>
      <c r="ZT52" s="207"/>
      <c r="ZU52" s="207"/>
      <c r="ZV52" s="207"/>
      <c r="ZW52" s="207"/>
      <c r="ZX52" s="207"/>
      <c r="ZY52" s="207"/>
      <c r="ZZ52" s="207"/>
      <c r="AAA52" s="207"/>
      <c r="AAB52" s="207"/>
      <c r="AAC52" s="207"/>
      <c r="AAD52" s="207"/>
      <c r="AAE52" s="207"/>
      <c r="AAF52" s="207"/>
      <c r="AAG52" s="207"/>
      <c r="AAH52" s="207"/>
      <c r="AAI52" s="207"/>
      <c r="AAJ52" s="207"/>
      <c r="AAK52" s="207"/>
      <c r="AAL52" s="207"/>
      <c r="AAM52" s="207"/>
      <c r="AAN52" s="207"/>
      <c r="AAO52" s="207"/>
      <c r="AAP52" s="207"/>
      <c r="AAQ52" s="207"/>
      <c r="AAR52" s="207"/>
      <c r="AAS52" s="207"/>
      <c r="AAT52" s="207"/>
      <c r="AAU52" s="207"/>
      <c r="AAV52" s="207"/>
      <c r="AAW52" s="207"/>
      <c r="AAX52" s="207"/>
      <c r="AAY52" s="207"/>
      <c r="AAZ52" s="207"/>
      <c r="ABA52" s="207"/>
      <c r="ABB52" s="207"/>
      <c r="ABC52" s="207"/>
      <c r="ABD52" s="207"/>
      <c r="ABE52" s="207"/>
      <c r="ABF52" s="207"/>
      <c r="ABG52" s="207"/>
      <c r="ABH52" s="207"/>
      <c r="ABI52" s="207"/>
      <c r="ABJ52" s="207"/>
      <c r="ABK52" s="207"/>
      <c r="ABL52" s="207"/>
      <c r="ABM52" s="207"/>
      <c r="ABN52" s="207"/>
      <c r="ABO52" s="207"/>
      <c r="ABP52" s="207"/>
      <c r="ABQ52" s="207"/>
      <c r="ABR52" s="207"/>
      <c r="ABS52" s="207"/>
      <c r="ABT52" s="207"/>
      <c r="ABU52" s="207"/>
      <c r="ABV52" s="207"/>
      <c r="ABW52" s="207"/>
      <c r="ABX52" s="207"/>
      <c r="ABY52" s="207"/>
      <c r="ABZ52" s="207"/>
      <c r="ACA52" s="207"/>
      <c r="ACB52" s="207"/>
      <c r="ACC52" s="207"/>
      <c r="ACD52" s="207"/>
      <c r="ACE52" s="207"/>
      <c r="ACF52" s="207"/>
      <c r="ACG52" s="207"/>
      <c r="ACH52" s="207"/>
      <c r="ACI52" s="207"/>
      <c r="ACJ52" s="207"/>
      <c r="ACK52" s="207"/>
      <c r="ACL52" s="207"/>
      <c r="ACM52" s="207"/>
      <c r="ACN52" s="207"/>
      <c r="ACO52" s="207"/>
      <c r="ACP52" s="207"/>
      <c r="ACQ52" s="207"/>
      <c r="ACR52" s="207"/>
      <c r="ACS52" s="207"/>
      <c r="ACT52" s="207"/>
      <c r="ACU52" s="207"/>
      <c r="ACV52" s="207"/>
      <c r="ACW52" s="207"/>
      <c r="ACX52" s="207"/>
      <c r="ACY52" s="207"/>
      <c r="ACZ52" s="207"/>
      <c r="ADA52" s="207"/>
      <c r="ADB52" s="207"/>
      <c r="ADC52" s="207"/>
      <c r="ADD52" s="207"/>
      <c r="ADE52" s="207"/>
      <c r="ADF52" s="207"/>
      <c r="ADG52" s="207"/>
      <c r="ADH52" s="207"/>
      <c r="ADI52" s="207"/>
      <c r="ADJ52" s="207"/>
      <c r="ADK52" s="207"/>
      <c r="ADL52" s="207"/>
      <c r="ADM52" s="207"/>
      <c r="ADN52" s="207"/>
      <c r="ADO52" s="207"/>
      <c r="ADP52" s="207"/>
      <c r="ADQ52" s="207"/>
      <c r="ADR52" s="207"/>
      <c r="ADS52" s="207"/>
      <c r="ADT52" s="207"/>
      <c r="ADU52" s="207"/>
      <c r="ADV52" s="207"/>
      <c r="ADW52" s="207"/>
      <c r="ADX52" s="207"/>
      <c r="ADY52" s="207"/>
      <c r="ADZ52" s="207"/>
      <c r="AEA52" s="207"/>
      <c r="AEB52" s="207"/>
      <c r="AEC52" s="207"/>
      <c r="AED52" s="207"/>
      <c r="AEE52" s="207"/>
      <c r="AEF52" s="207"/>
      <c r="AEG52" s="207"/>
      <c r="AEH52" s="207"/>
      <c r="AEI52" s="207"/>
      <c r="AEJ52" s="207"/>
      <c r="AEK52" s="207"/>
      <c r="AEL52" s="207"/>
      <c r="AEM52" s="207"/>
      <c r="AEN52" s="207"/>
      <c r="AEO52" s="207"/>
      <c r="AEP52" s="207"/>
      <c r="AEQ52" s="207"/>
      <c r="AER52" s="207"/>
      <c r="AES52" s="207"/>
      <c r="AET52" s="207"/>
      <c r="AEU52" s="207"/>
      <c r="AEV52" s="207"/>
      <c r="AEW52" s="207"/>
      <c r="AEX52" s="207"/>
      <c r="AEY52" s="207"/>
      <c r="AEZ52" s="207"/>
      <c r="AFA52" s="207"/>
      <c r="AFB52" s="207"/>
      <c r="AFC52" s="207"/>
      <c r="AFD52" s="207"/>
      <c r="AFE52" s="207"/>
      <c r="AFF52" s="207"/>
      <c r="AFG52" s="207"/>
      <c r="AFH52" s="207"/>
      <c r="AFI52" s="207"/>
      <c r="AFJ52" s="207"/>
      <c r="AFK52" s="207"/>
      <c r="AFL52" s="207"/>
      <c r="AFM52" s="207"/>
      <c r="AFN52" s="207"/>
      <c r="AFO52" s="207"/>
      <c r="AFP52" s="207"/>
      <c r="AFQ52" s="207"/>
      <c r="AFR52" s="207"/>
      <c r="AFS52" s="207"/>
      <c r="AFT52" s="207"/>
      <c r="AFU52" s="207"/>
      <c r="AFV52" s="207"/>
      <c r="AFW52" s="207"/>
      <c r="AFX52" s="207"/>
      <c r="AFY52" s="207"/>
      <c r="AFZ52" s="207"/>
      <c r="AGA52" s="207"/>
      <c r="AGB52" s="207"/>
      <c r="AGC52" s="207"/>
      <c r="AGD52" s="207"/>
      <c r="AGE52" s="207"/>
      <c r="AGF52" s="207"/>
      <c r="AGG52" s="207"/>
      <c r="AGH52" s="207"/>
      <c r="AGI52" s="207"/>
      <c r="AGJ52" s="207"/>
      <c r="AGK52" s="207"/>
      <c r="AGL52" s="207"/>
      <c r="AGM52" s="207"/>
      <c r="AGN52" s="207"/>
      <c r="AGO52" s="207"/>
      <c r="AGP52" s="207"/>
      <c r="AGQ52" s="207"/>
      <c r="AGR52" s="207"/>
      <c r="AGS52" s="207"/>
      <c r="AGT52" s="207"/>
      <c r="AGU52" s="207"/>
      <c r="AGV52" s="207"/>
      <c r="AGW52" s="207"/>
      <c r="AGX52" s="207"/>
      <c r="AGY52" s="207"/>
      <c r="AGZ52" s="207"/>
      <c r="AHA52" s="207"/>
      <c r="AHB52" s="207"/>
      <c r="AHC52" s="207"/>
      <c r="AHD52" s="207"/>
      <c r="AHE52" s="207"/>
      <c r="AHF52" s="207"/>
      <c r="AHG52" s="207"/>
      <c r="AHH52" s="207"/>
      <c r="AHI52" s="207"/>
      <c r="AHJ52" s="207"/>
      <c r="AHK52" s="207"/>
      <c r="AHL52" s="207"/>
      <c r="AHM52" s="207"/>
      <c r="AHN52" s="207"/>
      <c r="AHO52" s="207"/>
      <c r="AHP52" s="207"/>
      <c r="AHQ52" s="207"/>
      <c r="AHR52" s="207"/>
      <c r="AHS52" s="207"/>
      <c r="AHT52" s="207"/>
      <c r="AHU52" s="207"/>
      <c r="AHV52" s="207"/>
      <c r="AHW52" s="207"/>
      <c r="AHX52" s="207"/>
      <c r="AHY52" s="207"/>
      <c r="AHZ52" s="207"/>
      <c r="AIA52" s="207"/>
      <c r="AIB52" s="207"/>
      <c r="AIC52" s="207"/>
      <c r="AID52" s="207"/>
      <c r="AIE52" s="207"/>
      <c r="AIF52" s="207"/>
      <c r="AIG52" s="207"/>
      <c r="AIH52" s="207"/>
      <c r="AII52" s="207"/>
      <c r="AIJ52" s="207"/>
      <c r="AIK52" s="207"/>
      <c r="AIL52" s="207"/>
      <c r="AIM52" s="207"/>
      <c r="AIN52" s="207"/>
      <c r="AIO52" s="207"/>
      <c r="AIP52" s="207"/>
      <c r="AIQ52" s="207"/>
      <c r="AIR52" s="207"/>
      <c r="AIS52" s="207"/>
      <c r="AIT52" s="207"/>
      <c r="AIU52" s="207"/>
      <c r="AIV52" s="207"/>
      <c r="AIW52" s="207"/>
      <c r="AIX52" s="207"/>
      <c r="AIY52" s="207"/>
      <c r="AIZ52" s="207"/>
      <c r="AJA52" s="207"/>
      <c r="AJB52" s="207"/>
      <c r="AJC52" s="207"/>
      <c r="AJD52" s="207"/>
      <c r="AJE52" s="207"/>
      <c r="AJF52" s="207"/>
      <c r="AJG52" s="207"/>
      <c r="AJH52" s="207"/>
      <c r="AJI52" s="207"/>
      <c r="AJJ52" s="207"/>
      <c r="AJK52" s="207"/>
      <c r="AJL52" s="207"/>
      <c r="AJM52" s="207"/>
      <c r="AJN52" s="207"/>
      <c r="AJO52" s="207"/>
      <c r="AJP52" s="207"/>
      <c r="AJQ52" s="207"/>
      <c r="AJR52" s="207"/>
      <c r="AJS52" s="207"/>
      <c r="AJT52" s="207"/>
      <c r="AJU52" s="207"/>
      <c r="AJV52" s="207"/>
      <c r="AJW52" s="207"/>
      <c r="AJX52" s="207"/>
      <c r="AJY52" s="207"/>
      <c r="AJZ52" s="207"/>
      <c r="AKA52" s="207"/>
      <c r="AKB52" s="207"/>
      <c r="AKC52" s="207"/>
      <c r="AKD52" s="207"/>
      <c r="AKE52" s="207"/>
      <c r="AKF52" s="207"/>
      <c r="AKG52" s="207"/>
      <c r="AKH52" s="207"/>
      <c r="AKI52" s="207"/>
      <c r="AKJ52" s="207"/>
      <c r="AKK52" s="207"/>
      <c r="AKL52" s="207"/>
      <c r="AKM52" s="207"/>
      <c r="AKN52" s="207"/>
      <c r="AKO52" s="207"/>
      <c r="AKP52" s="207"/>
      <c r="AKQ52" s="207"/>
      <c r="AKR52" s="207"/>
      <c r="AKS52" s="207"/>
      <c r="AKT52" s="207"/>
      <c r="AKU52" s="207"/>
      <c r="AKV52" s="207"/>
      <c r="AKW52" s="207"/>
      <c r="AKX52" s="207"/>
      <c r="AKY52" s="207"/>
      <c r="AKZ52" s="207"/>
      <c r="ALA52" s="207"/>
      <c r="ALB52" s="207"/>
      <c r="ALC52" s="207"/>
      <c r="ALD52" s="207"/>
      <c r="ALE52" s="207"/>
      <c r="ALF52" s="207"/>
      <c r="ALG52" s="207"/>
      <c r="ALH52" s="207"/>
      <c r="ALI52" s="207"/>
      <c r="ALJ52" s="207"/>
      <c r="ALK52" s="207"/>
      <c r="ALL52" s="207"/>
      <c r="ALM52" s="207"/>
      <c r="ALN52" s="207"/>
      <c r="ALO52" s="207"/>
      <c r="ALP52" s="207"/>
      <c r="ALQ52" s="207"/>
      <c r="ALR52" s="207"/>
      <c r="ALS52" s="207"/>
      <c r="ALT52" s="207"/>
      <c r="ALU52" s="207"/>
      <c r="ALV52" s="207"/>
      <c r="ALW52" s="207"/>
      <c r="ALX52" s="207"/>
      <c r="ALY52" s="207"/>
      <c r="ALZ52" s="207"/>
      <c r="AMA52" s="207"/>
      <c r="AMB52" s="207"/>
      <c r="AMC52" s="207"/>
      <c r="AMD52" s="207"/>
      <c r="AME52" s="207"/>
      <c r="AMF52" s="207"/>
      <c r="AMG52" s="207"/>
      <c r="AMH52" s="207"/>
      <c r="AMI52" s="207"/>
      <c r="AMJ52" s="207"/>
      <c r="AMK52" s="207"/>
      <c r="AML52" s="207"/>
      <c r="AMM52" s="207"/>
      <c r="AMN52" s="207"/>
      <c r="AMO52" s="207"/>
      <c r="AMP52" s="207"/>
      <c r="AMQ52" s="207"/>
      <c r="AMR52" s="207"/>
      <c r="AMS52" s="207"/>
      <c r="AMT52" s="207"/>
      <c r="AMU52" s="207"/>
      <c r="AMV52" s="207"/>
      <c r="AMW52" s="207"/>
      <c r="AMX52" s="207"/>
      <c r="AMY52" s="207"/>
      <c r="AMZ52" s="207"/>
      <c r="ANA52" s="207"/>
      <c r="ANB52" s="207"/>
      <c r="ANC52" s="207"/>
      <c r="AND52" s="207"/>
      <c r="ANE52" s="207"/>
      <c r="ANF52" s="207"/>
      <c r="ANG52" s="207"/>
      <c r="ANH52" s="207"/>
      <c r="ANI52" s="207"/>
      <c r="ANJ52" s="207"/>
      <c r="ANK52" s="207"/>
      <c r="ANL52" s="207"/>
      <c r="ANM52" s="207"/>
      <c r="ANN52" s="207"/>
      <c r="ANO52" s="207"/>
      <c r="ANP52" s="207"/>
      <c r="ANQ52" s="207"/>
      <c r="ANR52" s="207"/>
      <c r="ANS52" s="207"/>
      <c r="ANT52" s="207"/>
      <c r="ANU52" s="207"/>
      <c r="ANV52" s="207"/>
      <c r="ANW52" s="207"/>
      <c r="ANX52" s="207"/>
      <c r="ANY52" s="207"/>
      <c r="ANZ52" s="207"/>
      <c r="AOA52" s="207"/>
      <c r="AOB52" s="207"/>
      <c r="AOC52" s="207"/>
      <c r="AOD52" s="207"/>
      <c r="AOE52" s="207"/>
      <c r="AOF52" s="207"/>
      <c r="AOG52" s="207"/>
      <c r="AOH52" s="207"/>
      <c r="AOI52" s="207"/>
      <c r="AOJ52" s="207"/>
      <c r="AOK52" s="207"/>
      <c r="AOL52" s="207"/>
      <c r="AOM52" s="207"/>
      <c r="AON52" s="207"/>
      <c r="AOO52" s="207"/>
      <c r="AOP52" s="207"/>
      <c r="AOQ52" s="207"/>
      <c r="AOR52" s="207"/>
      <c r="AOS52" s="207"/>
      <c r="AOT52" s="207"/>
      <c r="AOU52" s="207"/>
      <c r="AOV52" s="207"/>
      <c r="AOW52" s="207"/>
      <c r="AOX52" s="207"/>
      <c r="AOY52" s="207"/>
      <c r="AOZ52" s="207"/>
      <c r="APA52" s="207"/>
      <c r="APB52" s="207"/>
      <c r="APC52" s="207"/>
      <c r="APD52" s="207"/>
      <c r="APE52" s="207"/>
      <c r="APF52" s="207"/>
      <c r="APG52" s="207"/>
      <c r="APH52" s="207"/>
      <c r="API52" s="207"/>
      <c r="APJ52" s="207"/>
      <c r="APK52" s="207"/>
      <c r="APL52" s="207"/>
      <c r="APM52" s="207"/>
      <c r="APN52" s="207"/>
      <c r="APO52" s="207"/>
      <c r="APP52" s="207"/>
      <c r="APQ52" s="207"/>
      <c r="APR52" s="207"/>
      <c r="APS52" s="207"/>
      <c r="APT52" s="207"/>
      <c r="APU52" s="207"/>
      <c r="APV52" s="207"/>
      <c r="APW52" s="207"/>
      <c r="APX52" s="207"/>
      <c r="APY52" s="207"/>
      <c r="APZ52" s="207"/>
      <c r="AQA52" s="207"/>
      <c r="AQB52" s="207"/>
      <c r="AQC52" s="207"/>
      <c r="AQD52" s="207"/>
      <c r="AQE52" s="207"/>
      <c r="AQF52" s="207"/>
      <c r="AQG52" s="207"/>
      <c r="AQH52" s="207"/>
      <c r="AQI52" s="207"/>
      <c r="AQJ52" s="207"/>
      <c r="AQK52" s="207"/>
      <c r="AQL52" s="207"/>
      <c r="AQM52" s="207"/>
      <c r="AQN52" s="207"/>
      <c r="AQO52" s="207"/>
      <c r="AQP52" s="207"/>
      <c r="AQQ52" s="207"/>
      <c r="AQR52" s="207"/>
      <c r="AQS52" s="207"/>
      <c r="AQT52" s="207"/>
      <c r="AQU52" s="207"/>
      <c r="AQV52" s="207"/>
      <c r="AQW52" s="207"/>
      <c r="AQX52" s="207"/>
      <c r="AQY52" s="207"/>
      <c r="AQZ52" s="207"/>
      <c r="ARA52" s="207"/>
      <c r="ARB52" s="207"/>
      <c r="ARC52" s="207"/>
      <c r="ARD52" s="207"/>
      <c r="ARE52" s="207"/>
      <c r="ARF52" s="207"/>
      <c r="ARG52" s="207"/>
      <c r="ARH52" s="207"/>
      <c r="ARI52" s="207"/>
      <c r="ARJ52" s="207"/>
      <c r="ARK52" s="207"/>
      <c r="ARL52" s="207"/>
      <c r="ARM52" s="207"/>
      <c r="ARN52" s="207"/>
      <c r="ARO52" s="207"/>
      <c r="ARP52" s="207"/>
      <c r="ARQ52" s="207"/>
      <c r="ARR52" s="207"/>
      <c r="ARS52" s="207"/>
      <c r="ART52" s="207"/>
      <c r="ARU52" s="207"/>
      <c r="ARV52" s="207"/>
      <c r="ARW52" s="207"/>
      <c r="ARX52" s="207"/>
      <c r="ARY52" s="207"/>
      <c r="ARZ52" s="207"/>
      <c r="ASA52" s="207"/>
      <c r="ASB52" s="207"/>
      <c r="ASC52" s="207"/>
      <c r="ASD52" s="207"/>
      <c r="ASE52" s="207"/>
      <c r="ASF52" s="207"/>
      <c r="ASG52" s="207"/>
      <c r="ASH52" s="207"/>
      <c r="ASI52" s="207"/>
      <c r="ASJ52" s="207"/>
      <c r="ASK52" s="207"/>
      <c r="ASL52" s="207"/>
      <c r="ASM52" s="207"/>
      <c r="ASN52" s="207"/>
      <c r="ASO52" s="207"/>
      <c r="ASP52" s="207"/>
      <c r="ASQ52" s="207"/>
      <c r="ASR52" s="207"/>
      <c r="ASS52" s="207"/>
      <c r="AST52" s="207"/>
      <c r="ASU52" s="207"/>
      <c r="ASV52" s="207"/>
      <c r="ASW52" s="207"/>
      <c r="ASX52" s="207"/>
      <c r="ASY52" s="207"/>
      <c r="ASZ52" s="207"/>
      <c r="ATA52" s="207"/>
      <c r="ATB52" s="207"/>
      <c r="ATC52" s="207"/>
      <c r="ATD52" s="207"/>
      <c r="ATE52" s="207"/>
      <c r="ATF52" s="207"/>
      <c r="ATG52" s="207"/>
      <c r="ATH52" s="207"/>
      <c r="ATI52" s="207"/>
      <c r="ATJ52" s="207"/>
      <c r="ATK52" s="207"/>
      <c r="ATL52" s="207"/>
      <c r="ATM52" s="207"/>
      <c r="ATN52" s="207"/>
      <c r="ATO52" s="207"/>
      <c r="ATP52" s="207"/>
      <c r="ATQ52" s="207"/>
      <c r="ATR52" s="207"/>
      <c r="ATS52" s="207"/>
      <c r="ATT52" s="207"/>
      <c r="ATU52" s="207"/>
      <c r="ATV52" s="207"/>
      <c r="ATW52" s="207"/>
      <c r="ATX52" s="207"/>
      <c r="ATY52" s="207"/>
      <c r="ATZ52" s="207"/>
      <c r="AUA52" s="207"/>
      <c r="AUB52" s="207"/>
      <c r="AUC52" s="207"/>
      <c r="AUD52" s="207"/>
      <c r="AUE52" s="207"/>
      <c r="AUF52" s="207"/>
      <c r="AUG52" s="207"/>
      <c r="AUH52" s="207"/>
      <c r="AUI52" s="207"/>
      <c r="AUJ52" s="207"/>
      <c r="AUK52" s="207"/>
      <c r="AUL52" s="207"/>
      <c r="AUM52" s="207"/>
      <c r="AUN52" s="207"/>
      <c r="AUO52" s="207"/>
      <c r="AUP52" s="207"/>
      <c r="AUQ52" s="207"/>
      <c r="AUR52" s="207"/>
      <c r="AUS52" s="207"/>
      <c r="AUT52" s="207"/>
      <c r="AUU52" s="207"/>
      <c r="AUV52" s="207"/>
      <c r="AUW52" s="207"/>
      <c r="AUX52" s="207"/>
      <c r="AUY52" s="207"/>
      <c r="AUZ52" s="207"/>
      <c r="AVA52" s="207"/>
      <c r="AVB52" s="207"/>
      <c r="AVC52" s="207"/>
      <c r="AVD52" s="207"/>
      <c r="AVE52" s="207"/>
      <c r="AVF52" s="207"/>
      <c r="AVG52" s="207"/>
      <c r="AVH52" s="207"/>
      <c r="AVI52" s="207"/>
      <c r="AVJ52" s="207"/>
      <c r="AVK52" s="207"/>
      <c r="AVL52" s="207"/>
      <c r="AVM52" s="207"/>
      <c r="AVN52" s="207"/>
      <c r="AVO52" s="207"/>
      <c r="AVP52" s="207"/>
      <c r="AVQ52" s="207"/>
      <c r="AVR52" s="207"/>
      <c r="AVS52" s="207"/>
      <c r="AVT52" s="207"/>
      <c r="AVU52" s="207"/>
      <c r="AVV52" s="207"/>
      <c r="AVW52" s="207"/>
      <c r="AVX52" s="207"/>
      <c r="AVY52" s="207"/>
      <c r="AVZ52" s="207"/>
      <c r="AWA52" s="207"/>
      <c r="AWB52" s="207"/>
      <c r="AWC52" s="207"/>
      <c r="AWD52" s="207"/>
      <c r="AWE52" s="207"/>
      <c r="AWF52" s="207"/>
      <c r="AWG52" s="207"/>
      <c r="AWH52" s="207"/>
      <c r="AWI52" s="207"/>
      <c r="AWJ52" s="207"/>
      <c r="AWK52" s="207"/>
      <c r="AWL52" s="207"/>
      <c r="AWM52" s="207"/>
      <c r="AWN52" s="207"/>
      <c r="AWO52" s="207"/>
      <c r="AWP52" s="207"/>
      <c r="AWQ52" s="207"/>
      <c r="AWR52" s="207"/>
      <c r="AWS52" s="207"/>
      <c r="AWT52" s="207"/>
      <c r="AWU52" s="207"/>
      <c r="AWV52" s="207"/>
      <c r="AWW52" s="207"/>
      <c r="AWX52" s="207"/>
      <c r="AWY52" s="207"/>
      <c r="AWZ52" s="207"/>
      <c r="AXA52" s="207"/>
      <c r="AXB52" s="207"/>
      <c r="AXC52" s="207"/>
      <c r="AXD52" s="207"/>
      <c r="AXE52" s="207"/>
      <c r="AXF52" s="207"/>
      <c r="AXG52" s="207"/>
      <c r="AXH52" s="207"/>
      <c r="AXI52" s="207"/>
      <c r="AXJ52" s="207"/>
      <c r="AXK52" s="207"/>
      <c r="AXL52" s="207"/>
      <c r="AXM52" s="207"/>
      <c r="AXN52" s="207"/>
      <c r="AXO52" s="207"/>
      <c r="AXP52" s="207"/>
      <c r="AXQ52" s="207"/>
      <c r="AXR52" s="207"/>
      <c r="AXS52" s="207"/>
      <c r="AXT52" s="207"/>
      <c r="AXU52" s="207"/>
      <c r="AXV52" s="207"/>
      <c r="AXW52" s="207"/>
      <c r="AXX52" s="207"/>
      <c r="AXY52" s="207"/>
      <c r="AXZ52" s="207"/>
      <c r="AYA52" s="207"/>
      <c r="AYB52" s="207"/>
      <c r="AYC52" s="207"/>
      <c r="AYD52" s="207"/>
      <c r="AYE52" s="207"/>
      <c r="AYF52" s="207"/>
      <c r="AYG52" s="207"/>
      <c r="AYH52" s="207"/>
      <c r="AYI52" s="207"/>
      <c r="AYJ52" s="207"/>
      <c r="AYK52" s="207"/>
      <c r="AYL52" s="207"/>
      <c r="AYM52" s="207"/>
      <c r="AYN52" s="207"/>
      <c r="AYO52" s="207"/>
      <c r="AYP52" s="207"/>
      <c r="AYQ52" s="207"/>
      <c r="AYR52" s="207"/>
      <c r="AYS52" s="207"/>
      <c r="AYT52" s="207"/>
      <c r="AYU52" s="207"/>
      <c r="AYV52" s="207"/>
      <c r="AYW52" s="207"/>
      <c r="AYX52" s="207"/>
      <c r="AYY52" s="207"/>
      <c r="AYZ52" s="207"/>
      <c r="AZA52" s="207"/>
      <c r="AZB52" s="207"/>
      <c r="AZC52" s="207"/>
      <c r="AZD52" s="207"/>
      <c r="AZE52" s="207"/>
      <c r="AZF52" s="207"/>
      <c r="AZG52" s="207"/>
      <c r="AZH52" s="207"/>
      <c r="AZI52" s="207"/>
      <c r="AZJ52" s="207"/>
      <c r="AZK52" s="207"/>
      <c r="AZL52" s="207"/>
      <c r="AZM52" s="207"/>
      <c r="AZN52" s="207"/>
      <c r="AZO52" s="207"/>
      <c r="AZP52" s="207"/>
      <c r="AZQ52" s="207"/>
      <c r="AZR52" s="207"/>
      <c r="AZS52" s="207"/>
      <c r="AZT52" s="207"/>
      <c r="AZU52" s="207"/>
      <c r="AZV52" s="207"/>
      <c r="AZW52" s="207"/>
      <c r="AZX52" s="207"/>
      <c r="AZY52" s="207"/>
      <c r="AZZ52" s="207"/>
      <c r="BAA52" s="207"/>
      <c r="BAB52" s="207"/>
      <c r="BAC52" s="207"/>
      <c r="BAD52" s="207"/>
      <c r="BAE52" s="207"/>
      <c r="BAF52" s="207"/>
      <c r="BAG52" s="207"/>
      <c r="BAH52" s="207"/>
      <c r="BAI52" s="207"/>
      <c r="BAJ52" s="207"/>
      <c r="BAK52" s="207"/>
      <c r="BAL52" s="207"/>
      <c r="BAM52" s="207"/>
      <c r="BAN52" s="207"/>
      <c r="BAO52" s="207"/>
      <c r="BAP52" s="207"/>
      <c r="BAQ52" s="207"/>
      <c r="BAR52" s="207"/>
      <c r="BAS52" s="207"/>
      <c r="BAT52" s="207"/>
      <c r="BAU52" s="207"/>
      <c r="BAV52" s="207"/>
      <c r="BAW52" s="207"/>
      <c r="BAX52" s="207"/>
      <c r="BAY52" s="207"/>
      <c r="BAZ52" s="207"/>
      <c r="BBA52" s="207"/>
      <c r="BBB52" s="207"/>
      <c r="BBC52" s="207"/>
      <c r="BBD52" s="207"/>
      <c r="BBE52" s="207"/>
      <c r="BBF52" s="207"/>
      <c r="BBG52" s="207"/>
      <c r="BBH52" s="207"/>
      <c r="BBI52" s="207"/>
      <c r="BBJ52" s="207"/>
      <c r="BBK52" s="207"/>
      <c r="BBL52" s="207"/>
      <c r="BBM52" s="207"/>
      <c r="BBN52" s="207"/>
      <c r="BBO52" s="207"/>
      <c r="BBP52" s="207"/>
      <c r="BBQ52" s="207"/>
      <c r="BBR52" s="207"/>
      <c r="BBS52" s="207"/>
      <c r="BBT52" s="207"/>
      <c r="BBU52" s="207"/>
      <c r="BBV52" s="207"/>
      <c r="BBW52" s="207"/>
      <c r="BBX52" s="207"/>
      <c r="BBY52" s="207"/>
      <c r="BBZ52" s="207"/>
      <c r="BCA52" s="207"/>
      <c r="BCB52" s="207"/>
      <c r="BCC52" s="207"/>
      <c r="BCD52" s="207"/>
      <c r="BCE52" s="207"/>
      <c r="BCF52" s="207"/>
      <c r="BCG52" s="207"/>
      <c r="BCH52" s="207"/>
      <c r="BCI52" s="207"/>
      <c r="BCJ52" s="207"/>
      <c r="BCK52" s="207"/>
      <c r="BCL52" s="207"/>
      <c r="BCM52" s="207"/>
      <c r="BCN52" s="207"/>
      <c r="BCO52" s="207"/>
      <c r="BCP52" s="207"/>
      <c r="BCQ52" s="207"/>
      <c r="BCR52" s="207"/>
      <c r="BCS52" s="207"/>
      <c r="BCT52" s="207"/>
      <c r="BCU52" s="207"/>
      <c r="BCV52" s="207"/>
      <c r="BCW52" s="207"/>
      <c r="BCX52" s="207"/>
      <c r="BCY52" s="207"/>
      <c r="BCZ52" s="207"/>
      <c r="BDA52" s="207"/>
      <c r="BDB52" s="207"/>
      <c r="BDC52" s="207"/>
      <c r="BDD52" s="207"/>
      <c r="BDE52" s="207"/>
      <c r="BDF52" s="207"/>
      <c r="BDG52" s="207"/>
      <c r="BDH52" s="207"/>
      <c r="BDI52" s="207"/>
      <c r="BDJ52" s="207"/>
      <c r="BDK52" s="207"/>
      <c r="BDL52" s="207"/>
      <c r="BDM52" s="207"/>
      <c r="BDN52" s="207"/>
      <c r="BDO52" s="207"/>
      <c r="BDP52" s="207"/>
      <c r="BDQ52" s="207"/>
      <c r="BDR52" s="207"/>
      <c r="BDS52" s="207"/>
      <c r="BDT52" s="207"/>
      <c r="BDU52" s="207"/>
      <c r="BDV52" s="207"/>
      <c r="BDW52" s="207"/>
      <c r="BDX52" s="207"/>
      <c r="BDY52" s="207"/>
      <c r="BDZ52" s="207"/>
      <c r="BEA52" s="207"/>
      <c r="BEB52" s="207"/>
      <c r="BEC52" s="207"/>
      <c r="BED52" s="207"/>
      <c r="BEE52" s="207"/>
      <c r="BEF52" s="207"/>
      <c r="BEG52" s="207"/>
      <c r="BEH52" s="207"/>
      <c r="BEI52" s="207"/>
      <c r="BEJ52" s="207"/>
      <c r="BEK52" s="207"/>
      <c r="BEL52" s="207"/>
      <c r="BEM52" s="207"/>
      <c r="BEN52" s="207"/>
      <c r="BEO52" s="207"/>
      <c r="BEP52" s="207"/>
      <c r="BEQ52" s="207"/>
      <c r="BER52" s="207"/>
      <c r="BES52" s="207"/>
      <c r="BET52" s="207"/>
      <c r="BEU52" s="207"/>
      <c r="BEV52" s="207"/>
      <c r="BEW52" s="207"/>
      <c r="BEX52" s="207"/>
      <c r="BEY52" s="207"/>
      <c r="BEZ52" s="207"/>
      <c r="BFA52" s="207"/>
      <c r="BFB52" s="207"/>
      <c r="BFC52" s="207"/>
      <c r="BFD52" s="207"/>
      <c r="BFE52" s="207"/>
      <c r="BFF52" s="207"/>
      <c r="BFG52" s="207"/>
      <c r="BFH52" s="207"/>
      <c r="BFI52" s="207"/>
      <c r="BFJ52" s="207"/>
      <c r="BFK52" s="207"/>
      <c r="BFL52" s="207"/>
      <c r="BFM52" s="207"/>
      <c r="BFN52" s="207"/>
      <c r="BFO52" s="207"/>
      <c r="BFP52" s="207"/>
      <c r="BFQ52" s="207"/>
      <c r="BFR52" s="207"/>
      <c r="BFS52" s="207"/>
      <c r="BFT52" s="207"/>
      <c r="BFU52" s="207"/>
      <c r="BFV52" s="207"/>
      <c r="BFW52" s="207"/>
      <c r="BFX52" s="207"/>
      <c r="BFY52" s="207"/>
      <c r="BFZ52" s="207"/>
      <c r="BGA52" s="207"/>
      <c r="BGB52" s="207"/>
      <c r="BGC52" s="207"/>
      <c r="BGD52" s="207"/>
      <c r="BGE52" s="207"/>
      <c r="BGF52" s="207"/>
      <c r="BGG52" s="207"/>
      <c r="BGH52" s="207"/>
      <c r="BGI52" s="207"/>
      <c r="BGJ52" s="207"/>
      <c r="BGK52" s="207"/>
      <c r="BGL52" s="207"/>
      <c r="BGM52" s="207"/>
      <c r="BGN52" s="207"/>
      <c r="BGO52" s="207"/>
      <c r="BGP52" s="207"/>
      <c r="BGQ52" s="207"/>
      <c r="BGR52" s="207"/>
      <c r="BGS52" s="207"/>
      <c r="BGT52" s="207"/>
      <c r="BGU52" s="207"/>
      <c r="BGV52" s="207"/>
      <c r="BGW52" s="207"/>
      <c r="BGX52" s="207"/>
      <c r="BGY52" s="207"/>
      <c r="BGZ52" s="207"/>
      <c r="BHA52" s="207"/>
      <c r="BHB52" s="207"/>
      <c r="BHC52" s="207"/>
      <c r="BHD52" s="207"/>
      <c r="BHE52" s="207"/>
      <c r="BHF52" s="207"/>
      <c r="BHG52" s="207"/>
      <c r="BHH52" s="207"/>
      <c r="BHI52" s="207"/>
      <c r="BHJ52" s="207"/>
      <c r="BHK52" s="207"/>
      <c r="BHL52" s="207"/>
      <c r="BHM52" s="207"/>
      <c r="BHN52" s="207"/>
      <c r="BHO52" s="207"/>
      <c r="BHP52" s="207"/>
      <c r="BHQ52" s="207"/>
      <c r="BHR52" s="207"/>
      <c r="BHS52" s="207"/>
      <c r="BHT52" s="207"/>
      <c r="BHU52" s="207"/>
      <c r="BHV52" s="207"/>
      <c r="BHW52" s="207"/>
      <c r="BHX52" s="207"/>
      <c r="BHY52" s="207"/>
      <c r="BHZ52" s="207"/>
      <c r="BIA52" s="207"/>
      <c r="BIB52" s="207"/>
      <c r="BIC52" s="207"/>
      <c r="BID52" s="207"/>
      <c r="BIE52" s="207"/>
      <c r="BIF52" s="207"/>
      <c r="BIG52" s="207"/>
      <c r="BIH52" s="207"/>
      <c r="BII52" s="207"/>
      <c r="BIJ52" s="207"/>
      <c r="BIK52" s="207"/>
      <c r="BIL52" s="207"/>
      <c r="BIM52" s="207"/>
      <c r="BIN52" s="207"/>
      <c r="BIO52" s="207"/>
      <c r="BIP52" s="207"/>
      <c r="BIQ52" s="207"/>
      <c r="BIR52" s="207"/>
      <c r="BIS52" s="207"/>
      <c r="BIT52" s="207"/>
      <c r="BIU52" s="207"/>
      <c r="BIV52" s="207"/>
      <c r="BIW52" s="207"/>
      <c r="BIX52" s="207"/>
      <c r="BIY52" s="207"/>
      <c r="BIZ52" s="207"/>
      <c r="BJA52" s="207"/>
      <c r="BJB52" s="207"/>
      <c r="BJC52" s="207"/>
      <c r="BJD52" s="207"/>
      <c r="BJE52" s="207"/>
      <c r="BJF52" s="207"/>
      <c r="BJG52" s="207"/>
      <c r="BJH52" s="207"/>
      <c r="BJI52" s="207"/>
      <c r="BJJ52" s="207"/>
      <c r="BJK52" s="207"/>
      <c r="BJL52" s="207"/>
      <c r="BJM52" s="207"/>
      <c r="BJN52" s="207"/>
      <c r="BJO52" s="207"/>
      <c r="BJP52" s="207"/>
      <c r="BJQ52" s="207"/>
      <c r="BJR52" s="207"/>
      <c r="BJS52" s="207"/>
      <c r="BJT52" s="207"/>
      <c r="BJU52" s="207"/>
      <c r="BJV52" s="207"/>
      <c r="BJW52" s="207"/>
      <c r="BJX52" s="207"/>
      <c r="BJY52" s="207"/>
      <c r="BJZ52" s="207"/>
      <c r="BKA52" s="207"/>
      <c r="BKB52" s="207"/>
      <c r="BKC52" s="207"/>
      <c r="BKD52" s="207"/>
      <c r="BKE52" s="207"/>
      <c r="BKF52" s="207"/>
      <c r="BKG52" s="207"/>
      <c r="BKH52" s="207"/>
      <c r="BKI52" s="207"/>
      <c r="BKJ52" s="207"/>
      <c r="BKK52" s="207"/>
      <c r="BKL52" s="207"/>
      <c r="BKM52" s="207"/>
      <c r="BKN52" s="207"/>
      <c r="BKO52" s="207"/>
      <c r="BKP52" s="207"/>
      <c r="BKQ52" s="207"/>
      <c r="BKR52" s="207"/>
      <c r="BKS52" s="207"/>
      <c r="BKT52" s="207"/>
      <c r="BKU52" s="207"/>
      <c r="BKV52" s="207"/>
      <c r="BKW52" s="207"/>
      <c r="BKX52" s="207"/>
      <c r="BKY52" s="207"/>
      <c r="BKZ52" s="207"/>
      <c r="BLA52" s="207"/>
      <c r="BLB52" s="207"/>
      <c r="BLC52" s="207"/>
      <c r="BLD52" s="207"/>
      <c r="BLE52" s="207"/>
      <c r="BLF52" s="207"/>
      <c r="BLG52" s="207"/>
      <c r="BLH52" s="207"/>
      <c r="BLI52" s="207"/>
      <c r="BLJ52" s="207"/>
      <c r="BLK52" s="207"/>
      <c r="BLL52" s="207"/>
      <c r="BLM52" s="207"/>
      <c r="BLN52" s="207"/>
      <c r="BLO52" s="207"/>
      <c r="BLP52" s="207"/>
      <c r="BLQ52" s="207"/>
      <c r="BLR52" s="207"/>
      <c r="BLS52" s="207"/>
      <c r="BLT52" s="207"/>
      <c r="BLU52" s="207"/>
      <c r="BLV52" s="207"/>
      <c r="BLW52" s="207"/>
      <c r="BLX52" s="207"/>
      <c r="BLY52" s="207"/>
      <c r="BLZ52" s="207"/>
      <c r="BMA52" s="207"/>
      <c r="BMB52" s="207"/>
      <c r="BMC52" s="207"/>
      <c r="BMD52" s="207"/>
      <c r="BME52" s="207"/>
      <c r="BMF52" s="207"/>
      <c r="BMG52" s="207"/>
      <c r="BMH52" s="207"/>
      <c r="BMI52" s="207"/>
      <c r="BMJ52" s="207"/>
      <c r="BMK52" s="207"/>
      <c r="BML52" s="207"/>
      <c r="BMM52" s="207"/>
      <c r="BMN52" s="207"/>
      <c r="BMO52" s="207"/>
      <c r="BMP52" s="207"/>
      <c r="BMQ52" s="207"/>
      <c r="BMR52" s="207"/>
      <c r="BMS52" s="207"/>
      <c r="BMT52" s="207"/>
      <c r="BMU52" s="207"/>
      <c r="BMV52" s="207"/>
      <c r="BMW52" s="207"/>
      <c r="BMX52" s="207"/>
      <c r="BMY52" s="207"/>
      <c r="BMZ52" s="207"/>
      <c r="BNA52" s="207"/>
      <c r="BNB52" s="207"/>
      <c r="BNC52" s="207"/>
      <c r="BND52" s="207"/>
      <c r="BNE52" s="207"/>
      <c r="BNF52" s="207"/>
      <c r="BNG52" s="207"/>
      <c r="BNH52" s="207"/>
      <c r="BNI52" s="207"/>
      <c r="BNJ52" s="207"/>
      <c r="BNK52" s="207"/>
      <c r="BNL52" s="207"/>
      <c r="BNM52" s="207"/>
      <c r="BNN52" s="207"/>
      <c r="BNO52" s="207"/>
      <c r="BNP52" s="207"/>
      <c r="BNQ52" s="207"/>
      <c r="BNR52" s="207"/>
      <c r="BNS52" s="207"/>
      <c r="BNT52" s="207"/>
      <c r="BNU52" s="207"/>
      <c r="BNV52" s="207"/>
      <c r="BNW52" s="207"/>
      <c r="BNX52" s="207"/>
      <c r="BNY52" s="207"/>
      <c r="BNZ52" s="207"/>
      <c r="BOA52" s="207"/>
      <c r="BOB52" s="207"/>
      <c r="BOC52" s="207"/>
      <c r="BOD52" s="207"/>
      <c r="BOE52" s="207"/>
      <c r="BOF52" s="207"/>
      <c r="BOG52" s="207"/>
      <c r="BOH52" s="207"/>
      <c r="BOI52" s="207"/>
      <c r="BOJ52" s="207"/>
      <c r="BOK52" s="207"/>
      <c r="BOL52" s="207"/>
      <c r="BOM52" s="207"/>
      <c r="BON52" s="207"/>
      <c r="BOO52" s="207"/>
      <c r="BOP52" s="207"/>
      <c r="BOQ52" s="207"/>
      <c r="BOR52" s="207"/>
      <c r="BOS52" s="207"/>
      <c r="BOT52" s="207"/>
      <c r="BOU52" s="207"/>
      <c r="BOV52" s="207"/>
      <c r="BOW52" s="207"/>
      <c r="BOX52" s="207"/>
      <c r="BOY52" s="207"/>
      <c r="BOZ52" s="207"/>
      <c r="BPA52" s="207"/>
      <c r="BPB52" s="207"/>
      <c r="BPC52" s="207"/>
      <c r="BPD52" s="207"/>
      <c r="BPE52" s="207"/>
      <c r="BPF52" s="207"/>
      <c r="BPG52" s="207"/>
      <c r="BPH52" s="207"/>
      <c r="BPI52" s="207"/>
      <c r="BPJ52" s="207"/>
      <c r="BPK52" s="207"/>
      <c r="BPL52" s="207"/>
      <c r="BPM52" s="207"/>
      <c r="BPN52" s="207"/>
      <c r="BPO52" s="207"/>
      <c r="BPP52" s="207"/>
      <c r="BPQ52" s="207"/>
      <c r="BPR52" s="207"/>
      <c r="BPS52" s="207"/>
      <c r="BPT52" s="207"/>
      <c r="BPU52" s="207"/>
      <c r="BPV52" s="207"/>
      <c r="BPW52" s="207"/>
      <c r="BPX52" s="207"/>
      <c r="BPY52" s="207"/>
      <c r="BPZ52" s="207"/>
      <c r="BQA52" s="207"/>
      <c r="BQB52" s="207"/>
      <c r="BQC52" s="207"/>
      <c r="BQD52" s="207"/>
      <c r="BQE52" s="207"/>
      <c r="BQF52" s="207"/>
      <c r="BQG52" s="207"/>
      <c r="BQH52" s="207"/>
      <c r="BQI52" s="207"/>
      <c r="BQJ52" s="207"/>
      <c r="BQK52" s="207"/>
      <c r="BQL52" s="207"/>
      <c r="BQM52" s="207"/>
      <c r="BQN52" s="207"/>
      <c r="BQO52" s="207"/>
      <c r="BQP52" s="207"/>
      <c r="BQQ52" s="207"/>
      <c r="BQR52" s="207"/>
      <c r="BQS52" s="207"/>
      <c r="BQT52" s="207"/>
      <c r="BQU52" s="207"/>
      <c r="BQV52" s="207"/>
      <c r="BQW52" s="207"/>
      <c r="BQX52" s="207"/>
      <c r="BQY52" s="207"/>
      <c r="BQZ52" s="207"/>
      <c r="BRA52" s="207"/>
      <c r="BRB52" s="207"/>
      <c r="BRC52" s="207"/>
      <c r="BRD52" s="207"/>
      <c r="BRE52" s="207"/>
      <c r="BRF52" s="207"/>
      <c r="BRG52" s="207"/>
      <c r="BRH52" s="207"/>
      <c r="BRI52" s="207"/>
      <c r="BRJ52" s="207"/>
      <c r="BRK52" s="207"/>
      <c r="BRL52" s="207"/>
      <c r="BRM52" s="207"/>
      <c r="BRN52" s="207"/>
      <c r="BRO52" s="207"/>
      <c r="BRP52" s="207"/>
      <c r="BRQ52" s="207"/>
      <c r="BRR52" s="207"/>
      <c r="BRS52" s="207"/>
      <c r="BRT52" s="207"/>
      <c r="BRU52" s="207"/>
      <c r="BRV52" s="207"/>
      <c r="BRW52" s="207"/>
      <c r="BRX52" s="207"/>
      <c r="BRY52" s="207"/>
      <c r="BRZ52" s="207"/>
      <c r="BSA52" s="207"/>
      <c r="BSB52" s="207"/>
      <c r="BSC52" s="207"/>
      <c r="BSD52" s="207"/>
      <c r="BSE52" s="207"/>
      <c r="BSF52" s="207"/>
      <c r="BSG52" s="207"/>
      <c r="BSH52" s="207"/>
      <c r="BSI52" s="207"/>
      <c r="BSJ52" s="207"/>
      <c r="BSK52" s="207"/>
      <c r="BSL52" s="207"/>
      <c r="BSM52" s="207"/>
      <c r="BSN52" s="207"/>
      <c r="BSO52" s="207"/>
      <c r="BSP52" s="207"/>
      <c r="BSQ52" s="207"/>
      <c r="BSR52" s="207"/>
      <c r="BSS52" s="207"/>
      <c r="BST52" s="207"/>
      <c r="BSU52" s="207"/>
      <c r="BSV52" s="207"/>
      <c r="BSW52" s="207"/>
      <c r="BSX52" s="207"/>
      <c r="BSY52" s="207"/>
      <c r="BSZ52" s="207"/>
      <c r="BTA52" s="207"/>
      <c r="BTB52" s="207"/>
      <c r="BTC52" s="207"/>
      <c r="BTD52" s="207"/>
      <c r="BTE52" s="207"/>
      <c r="BTF52" s="207"/>
      <c r="BTG52" s="207"/>
      <c r="BTH52" s="207"/>
      <c r="BTI52" s="207"/>
      <c r="BTJ52" s="207"/>
      <c r="BTK52" s="207"/>
      <c r="BTL52" s="207"/>
      <c r="BTM52" s="207"/>
      <c r="BTN52" s="207"/>
      <c r="BTO52" s="207"/>
      <c r="BTP52" s="207"/>
      <c r="BTQ52" s="207"/>
      <c r="BTR52" s="207"/>
      <c r="BTS52" s="207"/>
      <c r="BTT52" s="207"/>
      <c r="BTU52" s="207"/>
      <c r="BTV52" s="207"/>
      <c r="BTW52" s="207"/>
      <c r="BTX52" s="207"/>
      <c r="BTY52" s="207"/>
      <c r="BTZ52" s="207"/>
      <c r="BUA52" s="207"/>
      <c r="BUB52" s="207"/>
      <c r="BUC52" s="207"/>
      <c r="BUD52" s="207"/>
      <c r="BUE52" s="207"/>
      <c r="BUF52" s="207"/>
      <c r="BUG52" s="207"/>
      <c r="BUH52" s="207"/>
      <c r="BUI52" s="207"/>
      <c r="BUJ52" s="207"/>
      <c r="BUK52" s="207"/>
      <c r="BUL52" s="207"/>
      <c r="BUM52" s="207"/>
      <c r="BUN52" s="207"/>
      <c r="BUO52" s="207"/>
      <c r="BUP52" s="207"/>
      <c r="BUQ52" s="207"/>
      <c r="BUR52" s="207"/>
      <c r="BUS52" s="207"/>
      <c r="BUT52" s="207"/>
      <c r="BUU52" s="207"/>
      <c r="BUV52" s="207"/>
      <c r="BUW52" s="207"/>
      <c r="BUX52" s="207"/>
      <c r="BUY52" s="207"/>
      <c r="BUZ52" s="207"/>
      <c r="BVA52" s="207"/>
      <c r="BVB52" s="207"/>
      <c r="BVC52" s="207"/>
      <c r="BVD52" s="207"/>
      <c r="BVE52" s="207"/>
      <c r="BVF52" s="207"/>
      <c r="BVG52" s="207"/>
      <c r="BVH52" s="207"/>
      <c r="BVI52" s="207"/>
      <c r="BVJ52" s="207"/>
      <c r="BVK52" s="207"/>
      <c r="BVL52" s="207"/>
      <c r="BVM52" s="207"/>
      <c r="BVN52" s="207"/>
      <c r="BVO52" s="207"/>
      <c r="BVP52" s="207"/>
      <c r="BVQ52" s="207"/>
      <c r="BVR52" s="207"/>
      <c r="BVS52" s="207"/>
      <c r="BVT52" s="207"/>
      <c r="BVU52" s="207"/>
      <c r="BVV52" s="207"/>
      <c r="BVW52" s="207"/>
      <c r="BVX52" s="207"/>
      <c r="BVY52" s="207"/>
      <c r="BVZ52" s="207"/>
      <c r="BWA52" s="207"/>
      <c r="BWB52" s="207"/>
      <c r="BWC52" s="207"/>
      <c r="BWD52" s="207"/>
      <c r="BWE52" s="207"/>
      <c r="BWF52" s="207"/>
      <c r="BWG52" s="207"/>
      <c r="BWH52" s="207"/>
      <c r="BWI52" s="207"/>
      <c r="BWJ52" s="207"/>
      <c r="BWK52" s="207"/>
      <c r="BWL52" s="207"/>
      <c r="BWM52" s="207"/>
      <c r="BWN52" s="207"/>
      <c r="BWO52" s="207"/>
      <c r="BWP52" s="207"/>
      <c r="BWQ52" s="207"/>
      <c r="BWR52" s="207"/>
      <c r="BWS52" s="207"/>
      <c r="BWT52" s="207"/>
      <c r="BWU52" s="207"/>
      <c r="BWV52" s="207"/>
      <c r="BWW52" s="207"/>
      <c r="BWX52" s="207"/>
      <c r="BWY52" s="207"/>
      <c r="BWZ52" s="207"/>
      <c r="BXA52" s="207"/>
      <c r="BXB52" s="207"/>
      <c r="BXC52" s="207"/>
      <c r="BXD52" s="207"/>
      <c r="BXE52" s="207"/>
      <c r="BXF52" s="207"/>
      <c r="BXG52" s="207"/>
      <c r="BXH52" s="207"/>
      <c r="BXI52" s="207"/>
      <c r="BXJ52" s="207"/>
      <c r="BXK52" s="207"/>
      <c r="BXL52" s="207"/>
      <c r="BXM52" s="207"/>
      <c r="BXN52" s="207"/>
      <c r="BXO52" s="207"/>
      <c r="BXP52" s="207"/>
      <c r="BXQ52" s="207"/>
      <c r="BXR52" s="207"/>
      <c r="BXS52" s="207"/>
      <c r="BXT52" s="207"/>
      <c r="BXU52" s="207"/>
      <c r="BXV52" s="207"/>
      <c r="BXW52" s="207"/>
      <c r="BXX52" s="207"/>
      <c r="BXY52" s="207"/>
      <c r="BXZ52" s="207"/>
      <c r="BYA52" s="207"/>
      <c r="BYB52" s="207"/>
      <c r="BYC52" s="207"/>
      <c r="BYD52" s="207"/>
      <c r="BYE52" s="207"/>
      <c r="BYF52" s="207"/>
      <c r="BYG52" s="207"/>
      <c r="BYH52" s="207"/>
      <c r="BYI52" s="207"/>
      <c r="BYJ52" s="207"/>
      <c r="BYK52" s="207"/>
      <c r="BYL52" s="207"/>
      <c r="BYM52" s="207"/>
      <c r="BYN52" s="207"/>
      <c r="BYO52" s="207"/>
      <c r="BYP52" s="207"/>
      <c r="BYQ52" s="207"/>
      <c r="BYR52" s="207"/>
      <c r="BYS52" s="207"/>
      <c r="BYT52" s="207"/>
      <c r="BYU52" s="207"/>
      <c r="BYV52" s="207"/>
      <c r="BYW52" s="207"/>
      <c r="BYX52" s="207"/>
      <c r="BYY52" s="207"/>
      <c r="BYZ52" s="207"/>
      <c r="BZA52" s="207"/>
      <c r="BZB52" s="207"/>
      <c r="BZC52" s="207"/>
      <c r="BZD52" s="207"/>
      <c r="BZE52" s="207"/>
      <c r="BZF52" s="207"/>
      <c r="BZG52" s="207"/>
      <c r="BZH52" s="207"/>
      <c r="BZI52" s="207"/>
      <c r="BZJ52" s="207"/>
      <c r="BZK52" s="207"/>
      <c r="BZL52" s="207"/>
      <c r="BZM52" s="207"/>
      <c r="BZN52" s="207"/>
      <c r="BZO52" s="207"/>
      <c r="BZP52" s="207"/>
      <c r="BZQ52" s="207"/>
      <c r="BZR52" s="207"/>
      <c r="BZS52" s="207"/>
      <c r="BZT52" s="207"/>
      <c r="BZU52" s="207"/>
      <c r="BZV52" s="207"/>
      <c r="BZW52" s="207"/>
      <c r="BZX52" s="207"/>
      <c r="BZY52" s="207"/>
      <c r="BZZ52" s="207"/>
      <c r="CAA52" s="207"/>
      <c r="CAB52" s="207"/>
      <c r="CAC52" s="207"/>
      <c r="CAD52" s="207"/>
      <c r="CAE52" s="207"/>
      <c r="CAF52" s="207"/>
      <c r="CAG52" s="207"/>
      <c r="CAH52" s="207"/>
      <c r="CAI52" s="207"/>
      <c r="CAJ52" s="207"/>
      <c r="CAK52" s="207"/>
      <c r="CAL52" s="207"/>
      <c r="CAM52" s="207"/>
      <c r="CAN52" s="207"/>
      <c r="CAO52" s="207"/>
      <c r="CAP52" s="207"/>
      <c r="CAQ52" s="207"/>
      <c r="CAR52" s="207"/>
      <c r="CAS52" s="207"/>
      <c r="CAT52" s="207"/>
      <c r="CAU52" s="207"/>
      <c r="CAV52" s="207"/>
      <c r="CAW52" s="207"/>
      <c r="CAX52" s="207"/>
      <c r="CAY52" s="207"/>
      <c r="CAZ52" s="207"/>
      <c r="CBA52" s="207"/>
      <c r="CBB52" s="207"/>
      <c r="CBC52" s="207"/>
      <c r="CBD52" s="207"/>
      <c r="CBE52" s="207"/>
      <c r="CBF52" s="207"/>
      <c r="CBG52" s="207"/>
      <c r="CBH52" s="207"/>
      <c r="CBI52" s="207"/>
      <c r="CBJ52" s="207"/>
      <c r="CBK52" s="207"/>
      <c r="CBL52" s="207"/>
      <c r="CBM52" s="207"/>
      <c r="CBN52" s="207"/>
      <c r="CBO52" s="207"/>
      <c r="CBP52" s="207"/>
      <c r="CBQ52" s="207"/>
      <c r="CBR52" s="207"/>
      <c r="CBS52" s="207"/>
      <c r="CBT52" s="207"/>
      <c r="CBU52" s="207"/>
      <c r="CBV52" s="207"/>
      <c r="CBW52" s="207"/>
      <c r="CBX52" s="207"/>
      <c r="CBY52" s="207"/>
      <c r="CBZ52" s="207"/>
      <c r="CCA52" s="207"/>
      <c r="CCB52" s="207"/>
      <c r="CCC52" s="207"/>
      <c r="CCD52" s="207"/>
      <c r="CCE52" s="207"/>
      <c r="CCF52" s="207"/>
      <c r="CCG52" s="207"/>
      <c r="CCH52" s="207"/>
      <c r="CCI52" s="207"/>
      <c r="CCJ52" s="207"/>
      <c r="CCK52" s="207"/>
      <c r="CCL52" s="207"/>
      <c r="CCM52" s="207"/>
      <c r="CCN52" s="207"/>
      <c r="CCO52" s="207"/>
      <c r="CCP52" s="207"/>
      <c r="CCQ52" s="207"/>
      <c r="CCR52" s="207"/>
      <c r="CCS52" s="207"/>
      <c r="CCT52" s="207"/>
      <c r="CCU52" s="207"/>
      <c r="CCV52" s="207"/>
      <c r="CCW52" s="207"/>
      <c r="CCX52" s="207"/>
      <c r="CCY52" s="207"/>
      <c r="CCZ52" s="207"/>
      <c r="CDA52" s="207"/>
      <c r="CDB52" s="207"/>
      <c r="CDC52" s="207"/>
      <c r="CDD52" s="207"/>
      <c r="CDE52" s="207"/>
      <c r="CDF52" s="207"/>
      <c r="CDG52" s="207"/>
      <c r="CDH52" s="207"/>
      <c r="CDI52" s="207"/>
      <c r="CDJ52" s="207"/>
      <c r="CDK52" s="207"/>
      <c r="CDL52" s="207"/>
      <c r="CDM52" s="207"/>
      <c r="CDN52" s="207"/>
      <c r="CDO52" s="207"/>
      <c r="CDP52" s="207"/>
      <c r="CDQ52" s="207"/>
      <c r="CDR52" s="207"/>
      <c r="CDS52" s="207"/>
      <c r="CDT52" s="207"/>
      <c r="CDU52" s="207"/>
      <c r="CDV52" s="207"/>
      <c r="CDW52" s="207"/>
      <c r="CDX52" s="207"/>
      <c r="CDY52" s="207"/>
      <c r="CDZ52" s="207"/>
      <c r="CEA52" s="207"/>
      <c r="CEB52" s="207"/>
      <c r="CEC52" s="207"/>
      <c r="CED52" s="207"/>
      <c r="CEE52" s="207"/>
      <c r="CEF52" s="207"/>
      <c r="CEG52" s="207"/>
      <c r="CEH52" s="207"/>
      <c r="CEI52" s="207"/>
      <c r="CEJ52" s="207"/>
      <c r="CEK52" s="207"/>
      <c r="CEL52" s="207"/>
      <c r="CEM52" s="207"/>
      <c r="CEN52" s="207"/>
      <c r="CEO52" s="207"/>
      <c r="CEP52" s="207"/>
      <c r="CEQ52" s="207"/>
      <c r="CER52" s="207"/>
      <c r="CES52" s="207"/>
      <c r="CET52" s="207"/>
      <c r="CEU52" s="207"/>
      <c r="CEV52" s="207"/>
      <c r="CEW52" s="207"/>
      <c r="CEX52" s="207"/>
      <c r="CEY52" s="207"/>
      <c r="CEZ52" s="207"/>
      <c r="CFA52" s="207"/>
      <c r="CFB52" s="207"/>
      <c r="CFC52" s="207"/>
      <c r="CFD52" s="207"/>
      <c r="CFE52" s="207"/>
      <c r="CFF52" s="207"/>
      <c r="CFG52" s="207"/>
      <c r="CFH52" s="207"/>
      <c r="CFI52" s="207"/>
      <c r="CFJ52" s="207"/>
      <c r="CFK52" s="207"/>
      <c r="CFL52" s="207"/>
      <c r="CFM52" s="207"/>
      <c r="CFN52" s="207"/>
      <c r="CFO52" s="207"/>
      <c r="CFP52" s="207"/>
      <c r="CFQ52" s="207"/>
      <c r="CFR52" s="207"/>
      <c r="CFS52" s="207"/>
      <c r="CFT52" s="207"/>
      <c r="CFU52" s="207"/>
      <c r="CFV52" s="207"/>
      <c r="CFW52" s="207"/>
      <c r="CFX52" s="207"/>
      <c r="CFY52" s="207"/>
      <c r="CFZ52" s="207"/>
      <c r="CGA52" s="207"/>
      <c r="CGB52" s="207"/>
      <c r="CGC52" s="207"/>
      <c r="CGD52" s="207"/>
      <c r="CGE52" s="207"/>
      <c r="CGF52" s="207"/>
      <c r="CGG52" s="207"/>
      <c r="CGH52" s="207"/>
      <c r="CGI52" s="207"/>
      <c r="CGJ52" s="207"/>
      <c r="CGK52" s="207"/>
      <c r="CGL52" s="207"/>
      <c r="CGM52" s="207"/>
      <c r="CGN52" s="207"/>
      <c r="CGO52" s="207"/>
      <c r="CGP52" s="207"/>
      <c r="CGQ52" s="207"/>
      <c r="CGR52" s="207"/>
      <c r="CGS52" s="207"/>
      <c r="CGT52" s="207"/>
      <c r="CGU52" s="207"/>
      <c r="CGV52" s="207"/>
      <c r="CGW52" s="207"/>
      <c r="CGX52" s="207"/>
      <c r="CGY52" s="207"/>
      <c r="CGZ52" s="207"/>
      <c r="CHA52" s="207"/>
      <c r="CHB52" s="207"/>
      <c r="CHC52" s="207"/>
      <c r="CHD52" s="207"/>
      <c r="CHE52" s="207"/>
      <c r="CHF52" s="207"/>
      <c r="CHG52" s="207"/>
      <c r="CHH52" s="207"/>
      <c r="CHI52" s="207"/>
      <c r="CHJ52" s="207"/>
      <c r="CHK52" s="207"/>
      <c r="CHL52" s="207"/>
      <c r="CHM52" s="207"/>
      <c r="CHN52" s="207"/>
      <c r="CHO52" s="207"/>
      <c r="CHP52" s="207"/>
      <c r="CHQ52" s="207"/>
      <c r="CHR52" s="207"/>
      <c r="CHS52" s="207"/>
      <c r="CHT52" s="207"/>
      <c r="CHU52" s="207"/>
      <c r="CHV52" s="207"/>
      <c r="CHW52" s="207"/>
      <c r="CHX52" s="207"/>
      <c r="CHY52" s="207"/>
      <c r="CHZ52" s="207"/>
      <c r="CIA52" s="207"/>
      <c r="CIB52" s="207"/>
      <c r="CIC52" s="207"/>
      <c r="CID52" s="207"/>
      <c r="CIE52" s="207"/>
      <c r="CIF52" s="207"/>
      <c r="CIG52" s="207"/>
      <c r="CIH52" s="207"/>
      <c r="CII52" s="207"/>
      <c r="CIJ52" s="207"/>
      <c r="CIK52" s="207"/>
      <c r="CIL52" s="207"/>
      <c r="CIM52" s="207"/>
      <c r="CIN52" s="207"/>
      <c r="CIO52" s="207"/>
      <c r="CIP52" s="207"/>
      <c r="CIQ52" s="207"/>
      <c r="CIR52" s="207"/>
      <c r="CIS52" s="207"/>
      <c r="CIT52" s="207"/>
      <c r="CIU52" s="207"/>
      <c r="CIV52" s="207"/>
      <c r="CIW52" s="207"/>
      <c r="CIX52" s="207"/>
      <c r="CIY52" s="207"/>
      <c r="CIZ52" s="207"/>
      <c r="CJA52" s="207"/>
      <c r="CJB52" s="207"/>
      <c r="CJC52" s="207"/>
      <c r="CJD52" s="207"/>
      <c r="CJE52" s="207"/>
      <c r="CJF52" s="207"/>
      <c r="CJG52" s="207"/>
      <c r="CJH52" s="207"/>
      <c r="CJI52" s="207"/>
      <c r="CJJ52" s="207"/>
      <c r="CJK52" s="207"/>
      <c r="CJL52" s="207"/>
      <c r="CJM52" s="207"/>
      <c r="CJN52" s="207"/>
      <c r="CJO52" s="207"/>
      <c r="CJP52" s="207"/>
      <c r="CJQ52" s="207"/>
      <c r="CJR52" s="207"/>
      <c r="CJS52" s="207"/>
      <c r="CJT52" s="207"/>
      <c r="CJU52" s="207"/>
      <c r="CJV52" s="207"/>
      <c r="CJW52" s="207"/>
      <c r="CJX52" s="207"/>
      <c r="CJY52" s="207"/>
      <c r="CJZ52" s="207"/>
      <c r="CKA52" s="207"/>
      <c r="CKB52" s="207"/>
      <c r="CKC52" s="207"/>
      <c r="CKD52" s="207"/>
      <c r="CKE52" s="207"/>
      <c r="CKF52" s="207"/>
      <c r="CKG52" s="207"/>
      <c r="CKH52" s="207"/>
      <c r="CKI52" s="207"/>
      <c r="CKJ52" s="207"/>
      <c r="CKK52" s="207"/>
      <c r="CKL52" s="207"/>
      <c r="CKM52" s="207"/>
      <c r="CKN52" s="207"/>
      <c r="CKO52" s="207"/>
      <c r="CKP52" s="207"/>
      <c r="CKQ52" s="207"/>
      <c r="CKR52" s="207"/>
      <c r="CKS52" s="207"/>
      <c r="CKT52" s="207"/>
      <c r="CKU52" s="207"/>
      <c r="CKV52" s="207"/>
      <c r="CKW52" s="207"/>
      <c r="CKX52" s="207"/>
      <c r="CKY52" s="207"/>
      <c r="CKZ52" s="207"/>
      <c r="CLA52" s="207"/>
      <c r="CLB52" s="207"/>
      <c r="CLC52" s="207"/>
      <c r="CLD52" s="207"/>
      <c r="CLE52" s="207"/>
      <c r="CLF52" s="207"/>
      <c r="CLG52" s="207"/>
      <c r="CLH52" s="207"/>
      <c r="CLI52" s="207"/>
      <c r="CLJ52" s="207"/>
      <c r="CLK52" s="207"/>
      <c r="CLL52" s="207"/>
      <c r="CLM52" s="207"/>
      <c r="CLN52" s="207"/>
      <c r="CLO52" s="207"/>
      <c r="CLP52" s="207"/>
      <c r="CLQ52" s="207"/>
      <c r="CLR52" s="207"/>
      <c r="CLS52" s="207"/>
      <c r="CLT52" s="207"/>
      <c r="CLU52" s="207"/>
      <c r="CLV52" s="207"/>
      <c r="CLW52" s="207"/>
      <c r="CLX52" s="207"/>
      <c r="CLY52" s="207"/>
      <c r="CLZ52" s="207"/>
      <c r="CMA52" s="207"/>
      <c r="CMB52" s="207"/>
      <c r="CMC52" s="207"/>
      <c r="CMD52" s="207"/>
      <c r="CME52" s="207"/>
      <c r="CMF52" s="207"/>
      <c r="CMG52" s="207"/>
      <c r="CMH52" s="207"/>
      <c r="CMI52" s="207"/>
      <c r="CMJ52" s="207"/>
      <c r="CMK52" s="207"/>
      <c r="CML52" s="207"/>
      <c r="CMM52" s="207"/>
      <c r="CMN52" s="207"/>
      <c r="CMO52" s="207"/>
      <c r="CMP52" s="207"/>
      <c r="CMQ52" s="207"/>
      <c r="CMR52" s="207"/>
      <c r="CMS52" s="207"/>
      <c r="CMT52" s="207"/>
      <c r="CMU52" s="207"/>
      <c r="CMV52" s="207"/>
      <c r="CMW52" s="207"/>
      <c r="CMX52" s="207"/>
      <c r="CMY52" s="207"/>
      <c r="CMZ52" s="207"/>
      <c r="CNA52" s="207"/>
      <c r="CNB52" s="207"/>
      <c r="CNC52" s="207"/>
      <c r="CND52" s="207"/>
      <c r="CNE52" s="207"/>
      <c r="CNF52" s="207"/>
      <c r="CNG52" s="207"/>
      <c r="CNH52" s="207"/>
      <c r="CNI52" s="207"/>
      <c r="CNJ52" s="207"/>
      <c r="CNK52" s="207"/>
      <c r="CNL52" s="207"/>
      <c r="CNM52" s="207"/>
      <c r="CNN52" s="207"/>
      <c r="CNO52" s="207"/>
      <c r="CNP52" s="207"/>
      <c r="CNQ52" s="207"/>
      <c r="CNR52" s="207"/>
      <c r="CNS52" s="207"/>
      <c r="CNT52" s="207"/>
      <c r="CNU52" s="207"/>
      <c r="CNV52" s="207"/>
      <c r="CNW52" s="207"/>
      <c r="CNX52" s="207"/>
      <c r="CNY52" s="207"/>
      <c r="CNZ52" s="207"/>
      <c r="COA52" s="207"/>
      <c r="COB52" s="207"/>
      <c r="COC52" s="207"/>
      <c r="COD52" s="207"/>
      <c r="COE52" s="207"/>
      <c r="COF52" s="207"/>
      <c r="COG52" s="207"/>
      <c r="COH52" s="207"/>
      <c r="COI52" s="207"/>
      <c r="COJ52" s="207"/>
      <c r="COK52" s="207"/>
      <c r="COL52" s="207"/>
      <c r="COM52" s="207"/>
      <c r="CON52" s="207"/>
      <c r="COO52" s="207"/>
      <c r="COP52" s="207"/>
      <c r="COQ52" s="207"/>
      <c r="COR52" s="207"/>
      <c r="COS52" s="207"/>
      <c r="COT52" s="207"/>
      <c r="COU52" s="207"/>
      <c r="COV52" s="207"/>
      <c r="COW52" s="207"/>
      <c r="COX52" s="207"/>
      <c r="COY52" s="207"/>
      <c r="COZ52" s="207"/>
      <c r="CPA52" s="207"/>
      <c r="CPB52" s="207"/>
      <c r="CPC52" s="207"/>
      <c r="CPD52" s="207"/>
      <c r="CPE52" s="207"/>
      <c r="CPF52" s="207"/>
      <c r="CPG52" s="207"/>
      <c r="CPH52" s="207"/>
      <c r="CPI52" s="207"/>
      <c r="CPJ52" s="207"/>
      <c r="CPK52" s="207"/>
      <c r="CPL52" s="207"/>
      <c r="CPM52" s="207"/>
      <c r="CPN52" s="207"/>
      <c r="CPO52" s="207"/>
      <c r="CPP52" s="207"/>
      <c r="CPQ52" s="207"/>
      <c r="CPR52" s="207"/>
      <c r="CPS52" s="207"/>
      <c r="CPT52" s="207"/>
      <c r="CPU52" s="207"/>
      <c r="CPV52" s="207"/>
      <c r="CPW52" s="207"/>
      <c r="CPX52" s="207"/>
      <c r="CPY52" s="207"/>
      <c r="CPZ52" s="207"/>
      <c r="CQA52" s="207"/>
      <c r="CQB52" s="207"/>
      <c r="CQC52" s="207"/>
      <c r="CQD52" s="207"/>
      <c r="CQE52" s="207"/>
      <c r="CQF52" s="207"/>
      <c r="CQG52" s="207"/>
      <c r="CQH52" s="207"/>
      <c r="CQI52" s="207"/>
      <c r="CQJ52" s="207"/>
      <c r="CQK52" s="207"/>
      <c r="CQL52" s="207"/>
      <c r="CQM52" s="207"/>
      <c r="CQN52" s="207"/>
      <c r="CQO52" s="207"/>
      <c r="CQP52" s="207"/>
      <c r="CQQ52" s="207"/>
      <c r="CQR52" s="207"/>
      <c r="CQS52" s="207"/>
      <c r="CQT52" s="207"/>
      <c r="CQU52" s="207"/>
      <c r="CQV52" s="207"/>
      <c r="CQW52" s="207"/>
      <c r="CQX52" s="207"/>
      <c r="CQY52" s="207"/>
      <c r="CQZ52" s="207"/>
      <c r="CRA52" s="207"/>
      <c r="CRB52" s="207"/>
      <c r="CRC52" s="207"/>
      <c r="CRD52" s="207"/>
      <c r="CRE52" s="207"/>
      <c r="CRF52" s="207"/>
      <c r="CRG52" s="207"/>
      <c r="CRH52" s="207"/>
      <c r="CRI52" s="207"/>
      <c r="CRJ52" s="207"/>
      <c r="CRK52" s="207"/>
      <c r="CRL52" s="207"/>
      <c r="CRM52" s="207"/>
      <c r="CRN52" s="207"/>
      <c r="CRO52" s="207"/>
      <c r="CRP52" s="207"/>
      <c r="CRQ52" s="207"/>
      <c r="CRR52" s="207"/>
      <c r="CRS52" s="207"/>
      <c r="CRT52" s="207"/>
      <c r="CRU52" s="207"/>
      <c r="CRV52" s="207"/>
      <c r="CRW52" s="207"/>
      <c r="CRX52" s="207"/>
      <c r="CRY52" s="207"/>
      <c r="CRZ52" s="207"/>
      <c r="CSA52" s="207"/>
      <c r="CSB52" s="207"/>
      <c r="CSC52" s="207"/>
      <c r="CSD52" s="207"/>
      <c r="CSE52" s="207"/>
      <c r="CSF52" s="207"/>
      <c r="CSG52" s="207"/>
      <c r="CSH52" s="207"/>
      <c r="CSI52" s="207"/>
      <c r="CSJ52" s="207"/>
      <c r="CSK52" s="207"/>
      <c r="CSL52" s="207"/>
      <c r="CSM52" s="207"/>
      <c r="CSN52" s="207"/>
      <c r="CSO52" s="207"/>
      <c r="CSP52" s="207"/>
      <c r="CSQ52" s="207"/>
      <c r="CSR52" s="207"/>
      <c r="CSS52" s="207"/>
      <c r="CST52" s="207"/>
      <c r="CSU52" s="207"/>
      <c r="CSV52" s="207"/>
      <c r="CSW52" s="207"/>
      <c r="CSX52" s="207"/>
      <c r="CSY52" s="207"/>
      <c r="CSZ52" s="207"/>
      <c r="CTA52" s="207"/>
      <c r="CTB52" s="207"/>
      <c r="CTC52" s="207"/>
      <c r="CTD52" s="207"/>
      <c r="CTE52" s="207"/>
      <c r="CTF52" s="207"/>
      <c r="CTG52" s="207"/>
      <c r="CTH52" s="207"/>
      <c r="CTI52" s="207"/>
      <c r="CTJ52" s="207"/>
      <c r="CTK52" s="207"/>
      <c r="CTL52" s="207"/>
      <c r="CTM52" s="207"/>
      <c r="CTN52" s="207"/>
      <c r="CTO52" s="207"/>
      <c r="CTP52" s="207"/>
      <c r="CTQ52" s="207"/>
      <c r="CTR52" s="207"/>
      <c r="CTS52" s="207"/>
      <c r="CTT52" s="207"/>
      <c r="CTU52" s="207"/>
      <c r="CTV52" s="207"/>
      <c r="CTW52" s="207"/>
      <c r="CTX52" s="207"/>
      <c r="CTY52" s="207"/>
      <c r="CTZ52" s="207"/>
      <c r="CUA52" s="207"/>
      <c r="CUB52" s="207"/>
      <c r="CUC52" s="207"/>
      <c r="CUD52" s="207"/>
      <c r="CUE52" s="207"/>
      <c r="CUF52" s="207"/>
      <c r="CUG52" s="207"/>
      <c r="CUH52" s="207"/>
      <c r="CUI52" s="207"/>
      <c r="CUJ52" s="207"/>
      <c r="CUK52" s="207"/>
      <c r="CUL52" s="207"/>
      <c r="CUM52" s="207"/>
      <c r="CUN52" s="207"/>
      <c r="CUO52" s="207"/>
      <c r="CUP52" s="207"/>
      <c r="CUQ52" s="207"/>
      <c r="CUR52" s="207"/>
      <c r="CUS52" s="207"/>
      <c r="CUT52" s="207"/>
      <c r="CUU52" s="207"/>
      <c r="CUV52" s="207"/>
      <c r="CUW52" s="207"/>
      <c r="CUX52" s="207"/>
      <c r="CUY52" s="207"/>
      <c r="CUZ52" s="207"/>
      <c r="CVA52" s="207"/>
      <c r="CVB52" s="207"/>
      <c r="CVC52" s="207"/>
      <c r="CVD52" s="207"/>
      <c r="CVE52" s="207"/>
      <c r="CVF52" s="207"/>
      <c r="CVG52" s="207"/>
      <c r="CVH52" s="207"/>
      <c r="CVI52" s="207"/>
      <c r="CVJ52" s="207"/>
      <c r="CVK52" s="207"/>
      <c r="CVL52" s="207"/>
      <c r="CVM52" s="207"/>
      <c r="CVN52" s="207"/>
      <c r="CVO52" s="207"/>
      <c r="CVP52" s="207"/>
      <c r="CVQ52" s="207"/>
      <c r="CVR52" s="207"/>
      <c r="CVS52" s="207"/>
      <c r="CVT52" s="207"/>
      <c r="CVU52" s="207"/>
      <c r="CVV52" s="207"/>
      <c r="CVW52" s="207"/>
      <c r="CVX52" s="207"/>
      <c r="CVY52" s="207"/>
      <c r="CVZ52" s="207"/>
      <c r="CWA52" s="207"/>
      <c r="CWB52" s="207"/>
      <c r="CWC52" s="207"/>
      <c r="CWD52" s="207"/>
      <c r="CWE52" s="207"/>
      <c r="CWF52" s="207"/>
      <c r="CWG52" s="207"/>
      <c r="CWH52" s="207"/>
      <c r="CWI52" s="207"/>
      <c r="CWJ52" s="207"/>
      <c r="CWK52" s="207"/>
      <c r="CWL52" s="207"/>
      <c r="CWM52" s="207"/>
      <c r="CWN52" s="207"/>
      <c r="CWO52" s="207"/>
      <c r="CWP52" s="207"/>
      <c r="CWQ52" s="207"/>
      <c r="CWR52" s="207"/>
      <c r="CWS52" s="207"/>
      <c r="CWT52" s="207"/>
      <c r="CWU52" s="207"/>
      <c r="CWV52" s="207"/>
      <c r="CWW52" s="207"/>
      <c r="CWX52" s="207"/>
      <c r="CWY52" s="207"/>
      <c r="CWZ52" s="207"/>
      <c r="CXA52" s="207"/>
      <c r="CXB52" s="207"/>
      <c r="CXC52" s="207"/>
      <c r="CXD52" s="207"/>
      <c r="CXE52" s="207"/>
      <c r="CXF52" s="207"/>
      <c r="CXG52" s="207"/>
      <c r="CXH52" s="207"/>
      <c r="CXI52" s="207"/>
      <c r="CXJ52" s="207"/>
      <c r="CXK52" s="207"/>
      <c r="CXL52" s="207"/>
      <c r="CXM52" s="207"/>
      <c r="CXN52" s="207"/>
      <c r="CXO52" s="207"/>
      <c r="CXP52" s="207"/>
      <c r="CXQ52" s="207"/>
      <c r="CXR52" s="207"/>
      <c r="CXS52" s="207"/>
      <c r="CXT52" s="207"/>
      <c r="CXU52" s="207"/>
      <c r="CXV52" s="207"/>
      <c r="CXW52" s="207"/>
      <c r="CXX52" s="207"/>
      <c r="CXY52" s="207"/>
      <c r="CXZ52" s="207"/>
      <c r="CYA52" s="207"/>
      <c r="CYB52" s="207"/>
      <c r="CYC52" s="207"/>
      <c r="CYD52" s="207"/>
      <c r="CYE52" s="207"/>
      <c r="CYF52" s="207"/>
      <c r="CYG52" s="207"/>
      <c r="CYH52" s="207"/>
      <c r="CYI52" s="207"/>
      <c r="CYJ52" s="207"/>
      <c r="CYK52" s="207"/>
      <c r="CYL52" s="207"/>
      <c r="CYM52" s="207"/>
      <c r="CYN52" s="207"/>
      <c r="CYO52" s="207"/>
      <c r="CYP52" s="207"/>
      <c r="CYQ52" s="207"/>
      <c r="CYR52" s="207"/>
      <c r="CYS52" s="207"/>
      <c r="CYT52" s="207"/>
      <c r="CYU52" s="207"/>
      <c r="CYV52" s="207"/>
      <c r="CYW52" s="207"/>
      <c r="CYX52" s="207"/>
      <c r="CYY52" s="207"/>
      <c r="CYZ52" s="207"/>
      <c r="CZA52" s="207"/>
      <c r="CZB52" s="207"/>
      <c r="CZC52" s="207"/>
      <c r="CZD52" s="207"/>
      <c r="CZE52" s="207"/>
      <c r="CZF52" s="207"/>
      <c r="CZG52" s="207"/>
      <c r="CZH52" s="207"/>
      <c r="CZI52" s="207"/>
      <c r="CZJ52" s="207"/>
      <c r="CZK52" s="207"/>
      <c r="CZL52" s="207"/>
      <c r="CZM52" s="207"/>
      <c r="CZN52" s="207"/>
      <c r="CZO52" s="207"/>
      <c r="CZP52" s="207"/>
      <c r="CZQ52" s="207"/>
      <c r="CZR52" s="207"/>
      <c r="CZS52" s="207"/>
      <c r="CZT52" s="207"/>
      <c r="CZU52" s="207"/>
      <c r="CZV52" s="207"/>
      <c r="CZW52" s="207"/>
      <c r="CZX52" s="207"/>
      <c r="CZY52" s="207"/>
      <c r="CZZ52" s="207"/>
      <c r="DAA52" s="207"/>
      <c r="DAB52" s="207"/>
      <c r="DAC52" s="207"/>
      <c r="DAD52" s="207"/>
      <c r="DAE52" s="207"/>
      <c r="DAF52" s="207"/>
      <c r="DAG52" s="207"/>
      <c r="DAH52" s="207"/>
      <c r="DAI52" s="207"/>
      <c r="DAJ52" s="207"/>
      <c r="DAK52" s="207"/>
      <c r="DAL52" s="207"/>
      <c r="DAM52" s="207"/>
      <c r="DAN52" s="207"/>
      <c r="DAO52" s="207"/>
      <c r="DAP52" s="207"/>
      <c r="DAQ52" s="207"/>
      <c r="DAR52" s="207"/>
      <c r="DAS52" s="207"/>
      <c r="DAT52" s="207"/>
      <c r="DAU52" s="207"/>
      <c r="DAV52" s="207"/>
      <c r="DAW52" s="207"/>
      <c r="DAX52" s="207"/>
      <c r="DAY52" s="207"/>
      <c r="DAZ52" s="207"/>
      <c r="DBA52" s="207"/>
      <c r="DBB52" s="207"/>
      <c r="DBC52" s="207"/>
      <c r="DBD52" s="207"/>
      <c r="DBE52" s="207"/>
      <c r="DBF52" s="207"/>
      <c r="DBG52" s="207"/>
      <c r="DBH52" s="207"/>
      <c r="DBI52" s="207"/>
      <c r="DBJ52" s="207"/>
      <c r="DBK52" s="207"/>
      <c r="DBL52" s="207"/>
      <c r="DBM52" s="207"/>
      <c r="DBN52" s="207"/>
      <c r="DBO52" s="207"/>
      <c r="DBP52" s="207"/>
      <c r="DBQ52" s="207"/>
      <c r="DBR52" s="207"/>
      <c r="DBS52" s="207"/>
      <c r="DBT52" s="207"/>
      <c r="DBU52" s="207"/>
      <c r="DBV52" s="207"/>
      <c r="DBW52" s="207"/>
      <c r="DBX52" s="207"/>
      <c r="DBY52" s="207"/>
      <c r="DBZ52" s="207"/>
      <c r="DCA52" s="207"/>
      <c r="DCB52" s="207"/>
      <c r="DCC52" s="207"/>
      <c r="DCD52" s="207"/>
      <c r="DCE52" s="207"/>
      <c r="DCF52" s="207"/>
      <c r="DCG52" s="207"/>
      <c r="DCH52" s="207"/>
      <c r="DCI52" s="207"/>
      <c r="DCJ52" s="207"/>
      <c r="DCK52" s="207"/>
      <c r="DCL52" s="207"/>
      <c r="DCM52" s="207"/>
      <c r="DCN52" s="207"/>
      <c r="DCO52" s="207"/>
      <c r="DCP52" s="207"/>
      <c r="DCQ52" s="207"/>
      <c r="DCR52" s="207"/>
      <c r="DCS52" s="207"/>
      <c r="DCT52" s="207"/>
      <c r="DCU52" s="207"/>
      <c r="DCV52" s="207"/>
      <c r="DCW52" s="207"/>
      <c r="DCX52" s="207"/>
      <c r="DCY52" s="207"/>
      <c r="DCZ52" s="207"/>
      <c r="DDA52" s="207"/>
      <c r="DDB52" s="207"/>
      <c r="DDC52" s="207"/>
      <c r="DDD52" s="207"/>
      <c r="DDE52" s="207"/>
      <c r="DDF52" s="207"/>
      <c r="DDG52" s="207"/>
      <c r="DDH52" s="207"/>
      <c r="DDI52" s="207"/>
      <c r="DDJ52" s="207"/>
      <c r="DDK52" s="207"/>
      <c r="DDL52" s="207"/>
      <c r="DDM52" s="207"/>
      <c r="DDN52" s="207"/>
      <c r="DDO52" s="207"/>
      <c r="DDP52" s="207"/>
      <c r="DDQ52" s="207"/>
      <c r="DDR52" s="207"/>
      <c r="DDS52" s="207"/>
      <c r="DDT52" s="207"/>
      <c r="DDU52" s="207"/>
      <c r="DDV52" s="207"/>
      <c r="DDW52" s="207"/>
      <c r="DDX52" s="207"/>
      <c r="DDY52" s="207"/>
      <c r="DDZ52" s="207"/>
      <c r="DEA52" s="207"/>
      <c r="DEB52" s="207"/>
      <c r="DEC52" s="207"/>
      <c r="DED52" s="207"/>
      <c r="DEE52" s="207"/>
      <c r="DEF52" s="207"/>
      <c r="DEG52" s="207"/>
      <c r="DEH52" s="207"/>
      <c r="DEI52" s="207"/>
      <c r="DEJ52" s="207"/>
      <c r="DEK52" s="207"/>
      <c r="DEL52" s="207"/>
      <c r="DEM52" s="207"/>
      <c r="DEN52" s="207"/>
      <c r="DEO52" s="207"/>
      <c r="DEP52" s="207"/>
      <c r="DEQ52" s="207"/>
      <c r="DER52" s="207"/>
      <c r="DES52" s="207"/>
      <c r="DET52" s="207"/>
      <c r="DEU52" s="207"/>
      <c r="DEV52" s="207"/>
      <c r="DEW52" s="207"/>
      <c r="DEX52" s="207"/>
      <c r="DEY52" s="207"/>
      <c r="DEZ52" s="207"/>
      <c r="DFA52" s="207"/>
      <c r="DFB52" s="207"/>
      <c r="DFC52" s="207"/>
      <c r="DFD52" s="207"/>
      <c r="DFE52" s="207"/>
      <c r="DFF52" s="207"/>
      <c r="DFG52" s="207"/>
      <c r="DFH52" s="207"/>
      <c r="DFI52" s="207"/>
      <c r="DFJ52" s="207"/>
      <c r="DFK52" s="207"/>
      <c r="DFL52" s="207"/>
      <c r="DFM52" s="207"/>
      <c r="DFN52" s="207"/>
      <c r="DFO52" s="207"/>
      <c r="DFP52" s="207"/>
      <c r="DFQ52" s="207"/>
      <c r="DFR52" s="207"/>
      <c r="DFS52" s="207"/>
      <c r="DFT52" s="207"/>
      <c r="DFU52" s="207"/>
      <c r="DFV52" s="207"/>
      <c r="DFW52" s="207"/>
      <c r="DFX52" s="207"/>
      <c r="DFY52" s="207"/>
      <c r="DFZ52" s="207"/>
      <c r="DGA52" s="207"/>
      <c r="DGB52" s="207"/>
      <c r="DGC52" s="207"/>
      <c r="DGD52" s="207"/>
      <c r="DGE52" s="207"/>
      <c r="DGF52" s="207"/>
      <c r="DGG52" s="207"/>
      <c r="DGH52" s="207"/>
      <c r="DGI52" s="207"/>
      <c r="DGJ52" s="207"/>
      <c r="DGK52" s="207"/>
      <c r="DGL52" s="207"/>
      <c r="DGM52" s="207"/>
      <c r="DGN52" s="207"/>
      <c r="DGO52" s="207"/>
      <c r="DGP52" s="207"/>
      <c r="DGQ52" s="207"/>
      <c r="DGR52" s="207"/>
      <c r="DGS52" s="207"/>
      <c r="DGT52" s="207"/>
      <c r="DGU52" s="207"/>
      <c r="DGV52" s="207"/>
      <c r="DGW52" s="207"/>
      <c r="DGX52" s="207"/>
      <c r="DGY52" s="207"/>
      <c r="DGZ52" s="207"/>
      <c r="DHA52" s="207"/>
      <c r="DHB52" s="207"/>
      <c r="DHC52" s="207"/>
      <c r="DHD52" s="207"/>
      <c r="DHE52" s="207"/>
      <c r="DHF52" s="207"/>
      <c r="DHG52" s="207"/>
      <c r="DHH52" s="207"/>
      <c r="DHI52" s="207"/>
      <c r="DHJ52" s="207"/>
      <c r="DHK52" s="207"/>
      <c r="DHL52" s="207"/>
      <c r="DHM52" s="207"/>
      <c r="DHN52" s="207"/>
      <c r="DHO52" s="207"/>
      <c r="DHP52" s="207"/>
      <c r="DHQ52" s="207"/>
      <c r="DHR52" s="207"/>
      <c r="DHS52" s="207"/>
      <c r="DHT52" s="207"/>
      <c r="DHU52" s="207"/>
      <c r="DHV52" s="207"/>
      <c r="DHW52" s="207"/>
      <c r="DHX52" s="207"/>
      <c r="DHY52" s="207"/>
      <c r="DHZ52" s="207"/>
      <c r="DIA52" s="207"/>
      <c r="DIB52" s="207"/>
      <c r="DIC52" s="207"/>
      <c r="DID52" s="207"/>
      <c r="DIE52" s="207"/>
      <c r="DIF52" s="207"/>
      <c r="DIG52" s="207"/>
      <c r="DIH52" s="207"/>
      <c r="DII52" s="207"/>
      <c r="DIJ52" s="207"/>
      <c r="DIK52" s="207"/>
      <c r="DIL52" s="207"/>
      <c r="DIM52" s="207"/>
      <c r="DIN52" s="207"/>
      <c r="DIO52" s="207"/>
      <c r="DIP52" s="207"/>
      <c r="DIQ52" s="207"/>
      <c r="DIR52" s="207"/>
      <c r="DIS52" s="207"/>
      <c r="DIT52" s="207"/>
      <c r="DIU52" s="207"/>
      <c r="DIV52" s="207"/>
      <c r="DIW52" s="207"/>
      <c r="DIX52" s="207"/>
      <c r="DIY52" s="207"/>
      <c r="DIZ52" s="207"/>
      <c r="DJA52" s="207"/>
      <c r="DJB52" s="207"/>
      <c r="DJC52" s="207"/>
      <c r="DJD52" s="207"/>
      <c r="DJE52" s="207"/>
      <c r="DJF52" s="207"/>
      <c r="DJG52" s="207"/>
      <c r="DJH52" s="207"/>
      <c r="DJI52" s="207"/>
      <c r="DJJ52" s="207"/>
      <c r="DJK52" s="207"/>
      <c r="DJL52" s="207"/>
      <c r="DJM52" s="207"/>
      <c r="DJN52" s="207"/>
      <c r="DJO52" s="207"/>
      <c r="DJP52" s="207"/>
      <c r="DJQ52" s="207"/>
      <c r="DJR52" s="207"/>
      <c r="DJS52" s="207"/>
      <c r="DJT52" s="207"/>
      <c r="DJU52" s="207"/>
      <c r="DJV52" s="207"/>
      <c r="DJW52" s="207"/>
      <c r="DJX52" s="207"/>
      <c r="DJY52" s="207"/>
      <c r="DJZ52" s="207"/>
      <c r="DKA52" s="207"/>
      <c r="DKB52" s="207"/>
      <c r="DKC52" s="207"/>
      <c r="DKD52" s="207"/>
      <c r="DKE52" s="207"/>
      <c r="DKF52" s="207"/>
      <c r="DKG52" s="207"/>
      <c r="DKH52" s="207"/>
      <c r="DKI52" s="207"/>
      <c r="DKJ52" s="207"/>
      <c r="DKK52" s="207"/>
      <c r="DKL52" s="207"/>
      <c r="DKM52" s="207"/>
      <c r="DKN52" s="207"/>
      <c r="DKO52" s="207"/>
      <c r="DKP52" s="207"/>
      <c r="DKQ52" s="207"/>
      <c r="DKR52" s="207"/>
      <c r="DKS52" s="207"/>
      <c r="DKT52" s="207"/>
      <c r="DKU52" s="207"/>
      <c r="DKV52" s="207"/>
      <c r="DKW52" s="207"/>
      <c r="DKX52" s="207"/>
      <c r="DKY52" s="207"/>
      <c r="DKZ52" s="207"/>
      <c r="DLA52" s="207"/>
      <c r="DLB52" s="207"/>
      <c r="DLC52" s="207"/>
      <c r="DLD52" s="207"/>
      <c r="DLE52" s="207"/>
      <c r="DLF52" s="207"/>
      <c r="DLG52" s="207"/>
      <c r="DLH52" s="207"/>
      <c r="DLI52" s="207"/>
      <c r="DLJ52" s="207"/>
      <c r="DLK52" s="207"/>
      <c r="DLL52" s="207"/>
      <c r="DLM52" s="207"/>
      <c r="DLN52" s="207"/>
      <c r="DLO52" s="207"/>
      <c r="DLP52" s="207"/>
      <c r="DLQ52" s="207"/>
      <c r="DLR52" s="207"/>
      <c r="DLS52" s="207"/>
      <c r="DLT52" s="207"/>
      <c r="DLU52" s="207"/>
      <c r="DLV52" s="207"/>
      <c r="DLW52" s="207"/>
      <c r="DLX52" s="207"/>
      <c r="DLY52" s="207"/>
      <c r="DLZ52" s="207"/>
      <c r="DMA52" s="207"/>
      <c r="DMB52" s="207"/>
      <c r="DMC52" s="207"/>
      <c r="DMD52" s="207"/>
      <c r="DME52" s="207"/>
      <c r="DMF52" s="207"/>
      <c r="DMG52" s="207"/>
      <c r="DMH52" s="207"/>
      <c r="DMI52" s="207"/>
      <c r="DMJ52" s="207"/>
      <c r="DMK52" s="207"/>
      <c r="DML52" s="207"/>
      <c r="DMM52" s="207"/>
      <c r="DMN52" s="207"/>
      <c r="DMO52" s="207"/>
      <c r="DMP52" s="207"/>
      <c r="DMQ52" s="207"/>
      <c r="DMR52" s="207"/>
      <c r="DMS52" s="207"/>
      <c r="DMT52" s="207"/>
      <c r="DMU52" s="207"/>
      <c r="DMV52" s="207"/>
      <c r="DMW52" s="207"/>
      <c r="DMX52" s="207"/>
      <c r="DMY52" s="207"/>
      <c r="DMZ52" s="207"/>
      <c r="DNA52" s="207"/>
      <c r="DNB52" s="207"/>
      <c r="DNC52" s="207"/>
      <c r="DND52" s="207"/>
      <c r="DNE52" s="207"/>
      <c r="DNF52" s="207"/>
      <c r="DNG52" s="207"/>
      <c r="DNH52" s="207"/>
      <c r="DNI52" s="207"/>
      <c r="DNJ52" s="207"/>
      <c r="DNK52" s="207"/>
      <c r="DNL52" s="207"/>
      <c r="DNM52" s="207"/>
      <c r="DNN52" s="207"/>
      <c r="DNO52" s="207"/>
      <c r="DNP52" s="207"/>
      <c r="DNQ52" s="207"/>
      <c r="DNR52" s="207"/>
      <c r="DNS52" s="207"/>
      <c r="DNT52" s="207"/>
      <c r="DNU52" s="207"/>
      <c r="DNV52" s="207"/>
      <c r="DNW52" s="207"/>
      <c r="DNX52" s="207"/>
      <c r="DNY52" s="207"/>
      <c r="DNZ52" s="207"/>
      <c r="DOA52" s="207"/>
      <c r="DOB52" s="207"/>
      <c r="DOC52" s="207"/>
      <c r="DOD52" s="207"/>
      <c r="DOE52" s="207"/>
      <c r="DOF52" s="207"/>
      <c r="DOG52" s="207"/>
      <c r="DOH52" s="207"/>
      <c r="DOI52" s="207"/>
      <c r="DOJ52" s="207"/>
      <c r="DOK52" s="207"/>
      <c r="DOL52" s="207"/>
      <c r="DOM52" s="207"/>
      <c r="DON52" s="207"/>
      <c r="DOO52" s="207"/>
      <c r="DOP52" s="207"/>
      <c r="DOQ52" s="207"/>
      <c r="DOR52" s="207"/>
      <c r="DOS52" s="207"/>
      <c r="DOT52" s="207"/>
      <c r="DOU52" s="207"/>
      <c r="DOV52" s="207"/>
      <c r="DOW52" s="207"/>
      <c r="DOX52" s="207"/>
      <c r="DOY52" s="207"/>
      <c r="DOZ52" s="207"/>
      <c r="DPA52" s="207"/>
      <c r="DPB52" s="207"/>
      <c r="DPC52" s="207"/>
      <c r="DPD52" s="207"/>
      <c r="DPE52" s="207"/>
      <c r="DPF52" s="207"/>
      <c r="DPG52" s="207"/>
      <c r="DPH52" s="207"/>
      <c r="DPI52" s="207"/>
      <c r="DPJ52" s="207"/>
      <c r="DPK52" s="207"/>
      <c r="DPL52" s="207"/>
      <c r="DPM52" s="207"/>
      <c r="DPN52" s="207"/>
      <c r="DPO52" s="207"/>
      <c r="DPP52" s="207"/>
      <c r="DPQ52" s="207"/>
      <c r="DPR52" s="207"/>
      <c r="DPS52" s="207"/>
      <c r="DPT52" s="207"/>
      <c r="DPU52" s="207"/>
      <c r="DPV52" s="207"/>
      <c r="DPW52" s="207"/>
      <c r="DPX52" s="207"/>
      <c r="DPY52" s="207"/>
      <c r="DPZ52" s="207"/>
      <c r="DQA52" s="207"/>
      <c r="DQB52" s="207"/>
      <c r="DQC52" s="207"/>
      <c r="DQD52" s="207"/>
      <c r="DQE52" s="207"/>
      <c r="DQF52" s="207"/>
      <c r="DQG52" s="207"/>
      <c r="DQH52" s="207"/>
      <c r="DQI52" s="207"/>
      <c r="DQJ52" s="207"/>
      <c r="DQK52" s="207"/>
      <c r="DQL52" s="207"/>
      <c r="DQM52" s="207"/>
      <c r="DQN52" s="207"/>
      <c r="DQO52" s="207"/>
      <c r="DQP52" s="207"/>
      <c r="DQQ52" s="207"/>
      <c r="DQR52" s="207"/>
      <c r="DQS52" s="207"/>
      <c r="DQT52" s="207"/>
      <c r="DQU52" s="207"/>
      <c r="DQV52" s="207"/>
      <c r="DQW52" s="207"/>
      <c r="DQX52" s="207"/>
      <c r="DQY52" s="207"/>
      <c r="DQZ52" s="207"/>
      <c r="DRA52" s="207"/>
      <c r="DRB52" s="207"/>
      <c r="DRC52" s="207"/>
      <c r="DRD52" s="207"/>
      <c r="DRE52" s="207"/>
      <c r="DRF52" s="207"/>
      <c r="DRG52" s="207"/>
      <c r="DRH52" s="207"/>
      <c r="DRI52" s="207"/>
      <c r="DRJ52" s="207"/>
      <c r="DRK52" s="207"/>
      <c r="DRL52" s="207"/>
      <c r="DRM52" s="207"/>
      <c r="DRN52" s="207"/>
      <c r="DRO52" s="207"/>
      <c r="DRP52" s="207"/>
      <c r="DRQ52" s="207"/>
      <c r="DRR52" s="207"/>
      <c r="DRS52" s="207"/>
      <c r="DRT52" s="207"/>
      <c r="DRU52" s="207"/>
      <c r="DRV52" s="207"/>
      <c r="DRW52" s="207"/>
      <c r="DRX52" s="207"/>
      <c r="DRY52" s="207"/>
      <c r="DRZ52" s="207"/>
      <c r="DSA52" s="207"/>
      <c r="DSB52" s="207"/>
      <c r="DSC52" s="207"/>
      <c r="DSD52" s="207"/>
      <c r="DSE52" s="207"/>
      <c r="DSF52" s="207"/>
      <c r="DSG52" s="207"/>
      <c r="DSH52" s="207"/>
      <c r="DSI52" s="207"/>
      <c r="DSJ52" s="207"/>
      <c r="DSK52" s="207"/>
      <c r="DSL52" s="207"/>
      <c r="DSM52" s="207"/>
      <c r="DSN52" s="207"/>
      <c r="DSO52" s="207"/>
      <c r="DSP52" s="207"/>
      <c r="DSQ52" s="207"/>
      <c r="DSR52" s="207"/>
      <c r="DSS52" s="207"/>
      <c r="DST52" s="207"/>
      <c r="DSU52" s="207"/>
      <c r="DSV52" s="207"/>
      <c r="DSW52" s="207"/>
      <c r="DSX52" s="207"/>
      <c r="DSY52" s="207"/>
      <c r="DSZ52" s="207"/>
      <c r="DTA52" s="207"/>
      <c r="DTB52" s="207"/>
      <c r="DTC52" s="207"/>
      <c r="DTD52" s="207"/>
      <c r="DTE52" s="207"/>
      <c r="DTF52" s="207"/>
      <c r="DTG52" s="207"/>
      <c r="DTH52" s="207"/>
      <c r="DTI52" s="207"/>
      <c r="DTJ52" s="207"/>
      <c r="DTK52" s="207"/>
      <c r="DTL52" s="207"/>
      <c r="DTM52" s="207"/>
      <c r="DTN52" s="207"/>
      <c r="DTO52" s="207"/>
      <c r="DTP52" s="207"/>
      <c r="DTQ52" s="207"/>
      <c r="DTR52" s="207"/>
      <c r="DTS52" s="207"/>
      <c r="DTT52" s="207"/>
      <c r="DTU52" s="207"/>
      <c r="DTV52" s="207"/>
      <c r="DTW52" s="207"/>
      <c r="DTX52" s="207"/>
      <c r="DTY52" s="207"/>
      <c r="DTZ52" s="207"/>
      <c r="DUA52" s="207"/>
      <c r="DUB52" s="207"/>
      <c r="DUC52" s="207"/>
      <c r="DUD52" s="207"/>
      <c r="DUE52" s="207"/>
      <c r="DUF52" s="207"/>
      <c r="DUG52" s="207"/>
      <c r="DUH52" s="207"/>
      <c r="DUI52" s="207"/>
      <c r="DUJ52" s="207"/>
      <c r="DUK52" s="207"/>
      <c r="DUL52" s="207"/>
      <c r="DUM52" s="207"/>
      <c r="DUN52" s="207"/>
      <c r="DUO52" s="207"/>
      <c r="DUP52" s="207"/>
      <c r="DUQ52" s="207"/>
      <c r="DUR52" s="207"/>
      <c r="DUS52" s="207"/>
      <c r="DUT52" s="207"/>
      <c r="DUU52" s="207"/>
      <c r="DUV52" s="207"/>
      <c r="DUW52" s="207"/>
      <c r="DUX52" s="207"/>
      <c r="DUY52" s="207"/>
      <c r="DUZ52" s="207"/>
      <c r="DVA52" s="207"/>
      <c r="DVB52" s="207"/>
      <c r="DVC52" s="207"/>
      <c r="DVD52" s="207"/>
      <c r="DVE52" s="207"/>
      <c r="DVF52" s="207"/>
      <c r="DVG52" s="207"/>
      <c r="DVH52" s="207"/>
      <c r="DVI52" s="207"/>
      <c r="DVJ52" s="207"/>
      <c r="DVK52" s="207"/>
      <c r="DVL52" s="207"/>
      <c r="DVM52" s="207"/>
      <c r="DVN52" s="207"/>
      <c r="DVO52" s="207"/>
      <c r="DVP52" s="207"/>
      <c r="DVQ52" s="207"/>
      <c r="DVR52" s="207"/>
      <c r="DVS52" s="207"/>
      <c r="DVT52" s="207"/>
      <c r="DVU52" s="207"/>
      <c r="DVV52" s="207"/>
      <c r="DVW52" s="207"/>
      <c r="DVX52" s="207"/>
      <c r="DVY52" s="207"/>
      <c r="DVZ52" s="207"/>
      <c r="DWA52" s="207"/>
      <c r="DWB52" s="207"/>
      <c r="DWC52" s="207"/>
      <c r="DWD52" s="207"/>
      <c r="DWE52" s="207"/>
      <c r="DWF52" s="207"/>
      <c r="DWG52" s="207"/>
      <c r="DWH52" s="207"/>
      <c r="DWI52" s="207"/>
      <c r="DWJ52" s="207"/>
      <c r="DWK52" s="207"/>
      <c r="DWL52" s="207"/>
      <c r="DWM52" s="207"/>
      <c r="DWN52" s="207"/>
      <c r="DWO52" s="207"/>
      <c r="DWP52" s="207"/>
      <c r="DWQ52" s="207"/>
      <c r="DWR52" s="207"/>
      <c r="DWS52" s="207"/>
      <c r="DWT52" s="207"/>
      <c r="DWU52" s="207"/>
      <c r="DWV52" s="207"/>
      <c r="DWW52" s="207"/>
      <c r="DWX52" s="207"/>
      <c r="DWY52" s="207"/>
      <c r="DWZ52" s="207"/>
      <c r="DXA52" s="207"/>
      <c r="DXB52" s="207"/>
      <c r="DXC52" s="207"/>
      <c r="DXD52" s="207"/>
      <c r="DXE52" s="207"/>
      <c r="DXF52" s="207"/>
      <c r="DXG52" s="207"/>
      <c r="DXH52" s="207"/>
      <c r="DXI52" s="207"/>
      <c r="DXJ52" s="207"/>
      <c r="DXK52" s="207"/>
      <c r="DXL52" s="207"/>
      <c r="DXM52" s="207"/>
      <c r="DXN52" s="207"/>
      <c r="DXO52" s="207"/>
      <c r="DXP52" s="207"/>
      <c r="DXQ52" s="207"/>
      <c r="DXR52" s="207"/>
      <c r="DXS52" s="207"/>
      <c r="DXT52" s="207"/>
      <c r="DXU52" s="207"/>
      <c r="DXV52" s="207"/>
      <c r="DXW52" s="207"/>
      <c r="DXX52" s="207"/>
      <c r="DXY52" s="207"/>
      <c r="DXZ52" s="207"/>
      <c r="DYA52" s="207"/>
      <c r="DYB52" s="207"/>
      <c r="DYC52" s="207"/>
      <c r="DYD52" s="207"/>
      <c r="DYE52" s="207"/>
      <c r="DYF52" s="207"/>
      <c r="DYG52" s="207"/>
      <c r="DYH52" s="207"/>
      <c r="DYI52" s="207"/>
      <c r="DYJ52" s="207"/>
      <c r="DYK52" s="207"/>
      <c r="DYL52" s="207"/>
      <c r="DYM52" s="207"/>
      <c r="DYN52" s="207"/>
      <c r="DYO52" s="207"/>
      <c r="DYP52" s="207"/>
      <c r="DYQ52" s="207"/>
      <c r="DYR52" s="207"/>
      <c r="DYS52" s="207"/>
      <c r="DYT52" s="207"/>
      <c r="DYU52" s="207"/>
      <c r="DYV52" s="207"/>
      <c r="DYW52" s="207"/>
      <c r="DYX52" s="207"/>
      <c r="DYY52" s="207"/>
      <c r="DYZ52" s="207"/>
      <c r="DZA52" s="207"/>
      <c r="DZB52" s="207"/>
      <c r="DZC52" s="207"/>
      <c r="DZD52" s="207"/>
      <c r="DZE52" s="207"/>
      <c r="DZF52" s="207"/>
      <c r="DZG52" s="207"/>
      <c r="DZH52" s="207"/>
      <c r="DZI52" s="207"/>
      <c r="DZJ52" s="207"/>
      <c r="DZK52" s="207"/>
      <c r="DZL52" s="207"/>
      <c r="DZM52" s="207"/>
      <c r="DZN52" s="207"/>
      <c r="DZO52" s="207"/>
      <c r="DZP52" s="207"/>
      <c r="DZQ52" s="207"/>
      <c r="DZR52" s="207"/>
      <c r="DZS52" s="207"/>
      <c r="DZT52" s="207"/>
      <c r="DZU52" s="207"/>
      <c r="DZV52" s="207"/>
      <c r="DZW52" s="207"/>
      <c r="DZX52" s="207"/>
      <c r="DZY52" s="207"/>
      <c r="DZZ52" s="207"/>
      <c r="EAA52" s="207"/>
      <c r="EAB52" s="207"/>
      <c r="EAC52" s="207"/>
      <c r="EAD52" s="207"/>
      <c r="EAE52" s="207"/>
      <c r="EAF52" s="207"/>
      <c r="EAG52" s="207"/>
      <c r="EAH52" s="207"/>
      <c r="EAI52" s="207"/>
      <c r="EAJ52" s="207"/>
      <c r="EAK52" s="207"/>
      <c r="EAL52" s="207"/>
      <c r="EAM52" s="207"/>
      <c r="EAN52" s="207"/>
      <c r="EAO52" s="207"/>
      <c r="EAP52" s="207"/>
      <c r="EAQ52" s="207"/>
      <c r="EAR52" s="207"/>
      <c r="EAS52" s="207"/>
      <c r="EAT52" s="207"/>
      <c r="EAU52" s="207"/>
      <c r="EAV52" s="207"/>
      <c r="EAW52" s="207"/>
      <c r="EAX52" s="207"/>
      <c r="EAY52" s="207"/>
      <c r="EAZ52" s="207"/>
      <c r="EBA52" s="207"/>
      <c r="EBB52" s="207"/>
      <c r="EBC52" s="207"/>
      <c r="EBD52" s="207"/>
      <c r="EBE52" s="207"/>
      <c r="EBF52" s="207"/>
      <c r="EBG52" s="207"/>
      <c r="EBH52" s="207"/>
      <c r="EBI52" s="207"/>
      <c r="EBJ52" s="207"/>
      <c r="EBK52" s="207"/>
      <c r="EBL52" s="207"/>
      <c r="EBM52" s="207"/>
      <c r="EBN52" s="207"/>
      <c r="EBO52" s="207"/>
      <c r="EBP52" s="207"/>
      <c r="EBQ52" s="207"/>
      <c r="EBR52" s="207"/>
      <c r="EBS52" s="207"/>
      <c r="EBT52" s="207"/>
      <c r="EBU52" s="207"/>
      <c r="EBV52" s="207"/>
      <c r="EBW52" s="207"/>
      <c r="EBX52" s="207"/>
      <c r="EBY52" s="207"/>
      <c r="EBZ52" s="207"/>
      <c r="ECA52" s="207"/>
      <c r="ECB52" s="207"/>
      <c r="ECC52" s="207"/>
      <c r="ECD52" s="207"/>
      <c r="ECE52" s="207"/>
      <c r="ECF52" s="207"/>
      <c r="ECG52" s="207"/>
      <c r="ECH52" s="207"/>
      <c r="ECI52" s="207"/>
      <c r="ECJ52" s="207"/>
      <c r="ECK52" s="207"/>
      <c r="ECL52" s="207"/>
      <c r="ECM52" s="207"/>
      <c r="ECN52" s="207"/>
      <c r="ECO52" s="207"/>
      <c r="ECP52" s="207"/>
      <c r="ECQ52" s="207"/>
      <c r="ECR52" s="207"/>
      <c r="ECS52" s="207"/>
      <c r="ECT52" s="207"/>
      <c r="ECU52" s="207"/>
      <c r="ECV52" s="207"/>
      <c r="ECW52" s="207"/>
      <c r="ECX52" s="207"/>
      <c r="ECY52" s="207"/>
      <c r="ECZ52" s="207"/>
      <c r="EDA52" s="207"/>
      <c r="EDB52" s="207"/>
      <c r="EDC52" s="207"/>
      <c r="EDD52" s="207"/>
      <c r="EDE52" s="207"/>
      <c r="EDF52" s="207"/>
      <c r="EDG52" s="207"/>
      <c r="EDH52" s="207"/>
      <c r="EDI52" s="207"/>
      <c r="EDJ52" s="207"/>
      <c r="EDK52" s="207"/>
      <c r="EDL52" s="207"/>
      <c r="EDM52" s="207"/>
      <c r="EDN52" s="207"/>
      <c r="EDO52" s="207"/>
      <c r="EDP52" s="207"/>
      <c r="EDQ52" s="207"/>
      <c r="EDR52" s="207"/>
      <c r="EDS52" s="207"/>
      <c r="EDT52" s="207"/>
      <c r="EDU52" s="207"/>
      <c r="EDV52" s="207"/>
      <c r="EDW52" s="207"/>
      <c r="EDX52" s="207"/>
      <c r="EDY52" s="207"/>
      <c r="EDZ52" s="207"/>
      <c r="EEA52" s="207"/>
      <c r="EEB52" s="207"/>
      <c r="EEC52" s="207"/>
      <c r="EED52" s="207"/>
      <c r="EEE52" s="207"/>
      <c r="EEF52" s="207"/>
      <c r="EEG52" s="207"/>
      <c r="EEH52" s="207"/>
      <c r="EEI52" s="207"/>
      <c r="EEJ52" s="207"/>
      <c r="EEK52" s="207"/>
      <c r="EEL52" s="207"/>
      <c r="EEM52" s="207"/>
      <c r="EEN52" s="207"/>
      <c r="EEO52" s="207"/>
      <c r="EEP52" s="207"/>
      <c r="EEQ52" s="207"/>
      <c r="EER52" s="207"/>
      <c r="EES52" s="207"/>
      <c r="EET52" s="207"/>
      <c r="EEU52" s="207"/>
      <c r="EEV52" s="207"/>
      <c r="EEW52" s="207"/>
      <c r="EEX52" s="207"/>
      <c r="EEY52" s="207"/>
      <c r="EEZ52" s="207"/>
      <c r="EFA52" s="207"/>
      <c r="EFB52" s="207"/>
      <c r="EFC52" s="207"/>
      <c r="EFD52" s="207"/>
      <c r="EFE52" s="207"/>
      <c r="EFF52" s="207"/>
      <c r="EFG52" s="207"/>
      <c r="EFH52" s="207"/>
      <c r="EFI52" s="207"/>
      <c r="EFJ52" s="207"/>
      <c r="EFK52" s="207"/>
      <c r="EFL52" s="207"/>
      <c r="EFM52" s="207"/>
      <c r="EFN52" s="207"/>
      <c r="EFO52" s="207"/>
      <c r="EFP52" s="207"/>
      <c r="EFQ52" s="207"/>
      <c r="EFR52" s="207"/>
      <c r="EFS52" s="207"/>
      <c r="EFT52" s="207"/>
      <c r="EFU52" s="207"/>
      <c r="EFV52" s="207"/>
      <c r="EFW52" s="207"/>
      <c r="EFX52" s="207"/>
      <c r="EFY52" s="207"/>
      <c r="EFZ52" s="207"/>
      <c r="EGA52" s="207"/>
      <c r="EGB52" s="207"/>
      <c r="EGC52" s="207"/>
      <c r="EGD52" s="207"/>
      <c r="EGE52" s="207"/>
      <c r="EGF52" s="207"/>
      <c r="EGG52" s="207"/>
      <c r="EGH52" s="207"/>
      <c r="EGI52" s="207"/>
      <c r="EGJ52" s="207"/>
      <c r="EGK52" s="207"/>
      <c r="EGL52" s="207"/>
      <c r="EGM52" s="207"/>
      <c r="EGN52" s="207"/>
      <c r="EGO52" s="207"/>
      <c r="EGP52" s="207"/>
      <c r="EGQ52" s="207"/>
      <c r="EGR52" s="207"/>
      <c r="EGS52" s="207"/>
      <c r="EGT52" s="207"/>
      <c r="EGU52" s="207"/>
      <c r="EGV52" s="207"/>
      <c r="EGW52" s="207"/>
      <c r="EGX52" s="207"/>
      <c r="EGY52" s="207"/>
      <c r="EGZ52" s="207"/>
      <c r="EHA52" s="207"/>
      <c r="EHB52" s="207"/>
      <c r="EHC52" s="207"/>
      <c r="EHD52" s="207"/>
      <c r="EHE52" s="207"/>
      <c r="EHF52" s="207"/>
      <c r="EHG52" s="207"/>
      <c r="EHH52" s="207"/>
      <c r="EHI52" s="207"/>
      <c r="EHJ52" s="207"/>
      <c r="EHK52" s="207"/>
      <c r="EHL52" s="207"/>
      <c r="EHM52" s="207"/>
      <c r="EHN52" s="207"/>
      <c r="EHO52" s="207"/>
      <c r="EHP52" s="207"/>
      <c r="EHQ52" s="207"/>
      <c r="EHR52" s="207"/>
      <c r="EHS52" s="207"/>
      <c r="EHT52" s="207"/>
      <c r="EHU52" s="207"/>
      <c r="EHV52" s="207"/>
      <c r="EHW52" s="207"/>
      <c r="EHX52" s="207"/>
      <c r="EHY52" s="207"/>
      <c r="EHZ52" s="207"/>
      <c r="EIA52" s="207"/>
      <c r="EIB52" s="207"/>
      <c r="EIC52" s="207"/>
      <c r="EID52" s="207"/>
      <c r="EIE52" s="207"/>
      <c r="EIF52" s="207"/>
      <c r="EIG52" s="207"/>
      <c r="EIH52" s="207"/>
      <c r="EII52" s="207"/>
      <c r="EIJ52" s="207"/>
      <c r="EIK52" s="207"/>
      <c r="EIL52" s="207"/>
      <c r="EIM52" s="207"/>
      <c r="EIN52" s="207"/>
      <c r="EIO52" s="207"/>
      <c r="EIP52" s="207"/>
      <c r="EIQ52" s="207"/>
      <c r="EIR52" s="207"/>
      <c r="EIS52" s="207"/>
      <c r="EIT52" s="207"/>
      <c r="EIU52" s="207"/>
      <c r="EIV52" s="207"/>
      <c r="EIW52" s="207"/>
      <c r="EIX52" s="207"/>
      <c r="EIY52" s="207"/>
      <c r="EIZ52" s="207"/>
      <c r="EJA52" s="207"/>
      <c r="EJB52" s="207"/>
      <c r="EJC52" s="207"/>
      <c r="EJD52" s="207"/>
      <c r="EJE52" s="207"/>
      <c r="EJF52" s="207"/>
      <c r="EJG52" s="207"/>
      <c r="EJH52" s="207"/>
      <c r="EJI52" s="207"/>
      <c r="EJJ52" s="207"/>
      <c r="EJK52" s="207"/>
      <c r="EJL52" s="207"/>
      <c r="EJM52" s="207"/>
      <c r="EJN52" s="207"/>
      <c r="EJO52" s="207"/>
      <c r="EJP52" s="207"/>
      <c r="EJQ52" s="207"/>
      <c r="EJR52" s="207"/>
      <c r="EJS52" s="207"/>
      <c r="EJT52" s="207"/>
      <c r="EJU52" s="207"/>
      <c r="EJV52" s="207"/>
      <c r="EJW52" s="207"/>
      <c r="EJX52" s="207"/>
      <c r="EJY52" s="207"/>
      <c r="EJZ52" s="207"/>
      <c r="EKA52" s="207"/>
      <c r="EKB52" s="207"/>
      <c r="EKC52" s="207"/>
      <c r="EKD52" s="207"/>
      <c r="EKE52" s="207"/>
      <c r="EKF52" s="207"/>
      <c r="EKG52" s="207"/>
      <c r="EKH52" s="207"/>
      <c r="EKI52" s="207"/>
      <c r="EKJ52" s="207"/>
      <c r="EKK52" s="207"/>
      <c r="EKL52" s="207"/>
      <c r="EKM52" s="207"/>
      <c r="EKN52" s="207"/>
      <c r="EKO52" s="207"/>
      <c r="EKP52" s="207"/>
      <c r="EKQ52" s="207"/>
      <c r="EKR52" s="207"/>
      <c r="EKS52" s="207"/>
      <c r="EKT52" s="207"/>
      <c r="EKU52" s="207"/>
      <c r="EKV52" s="207"/>
      <c r="EKW52" s="207"/>
      <c r="EKX52" s="207"/>
      <c r="EKY52" s="207"/>
      <c r="EKZ52" s="207"/>
      <c r="ELA52" s="207"/>
      <c r="ELB52" s="207"/>
      <c r="ELC52" s="207"/>
      <c r="ELD52" s="207"/>
      <c r="ELE52" s="207"/>
      <c r="ELF52" s="207"/>
      <c r="ELG52" s="207"/>
      <c r="ELH52" s="207"/>
      <c r="ELI52" s="207"/>
      <c r="ELJ52" s="207"/>
      <c r="ELK52" s="207"/>
      <c r="ELL52" s="207"/>
      <c r="ELM52" s="207"/>
      <c r="ELN52" s="207"/>
      <c r="ELO52" s="207"/>
      <c r="ELP52" s="207"/>
      <c r="ELQ52" s="207"/>
      <c r="ELR52" s="207"/>
      <c r="ELS52" s="207"/>
      <c r="ELT52" s="207"/>
      <c r="ELU52" s="207"/>
      <c r="ELV52" s="207"/>
      <c r="ELW52" s="207"/>
      <c r="ELX52" s="207"/>
      <c r="ELY52" s="207"/>
      <c r="ELZ52" s="207"/>
      <c r="EMA52" s="207"/>
      <c r="EMB52" s="207"/>
      <c r="EMC52" s="207"/>
      <c r="EMD52" s="207"/>
      <c r="EME52" s="207"/>
      <c r="EMF52" s="207"/>
      <c r="EMG52" s="207"/>
      <c r="EMH52" s="207"/>
      <c r="EMI52" s="207"/>
      <c r="EMJ52" s="207"/>
      <c r="EMK52" s="207"/>
      <c r="EML52" s="207"/>
      <c r="EMM52" s="207"/>
      <c r="EMN52" s="207"/>
      <c r="EMO52" s="207"/>
      <c r="EMP52" s="207"/>
      <c r="EMQ52" s="207"/>
      <c r="EMR52" s="207"/>
      <c r="EMS52" s="207"/>
      <c r="EMT52" s="207"/>
      <c r="EMU52" s="207"/>
      <c r="EMV52" s="207"/>
      <c r="EMW52" s="207"/>
      <c r="EMX52" s="207"/>
      <c r="EMY52" s="207"/>
      <c r="EMZ52" s="207"/>
      <c r="ENA52" s="207"/>
      <c r="ENB52" s="207"/>
      <c r="ENC52" s="207"/>
      <c r="END52" s="207"/>
      <c r="ENE52" s="207"/>
      <c r="ENF52" s="207"/>
      <c r="ENG52" s="207"/>
      <c r="ENH52" s="207"/>
      <c r="ENI52" s="207"/>
      <c r="ENJ52" s="207"/>
      <c r="ENK52" s="207"/>
      <c r="ENL52" s="207"/>
      <c r="ENM52" s="207"/>
      <c r="ENN52" s="207"/>
      <c r="ENO52" s="207"/>
      <c r="ENP52" s="207"/>
      <c r="ENQ52" s="207"/>
      <c r="ENR52" s="207"/>
      <c r="ENS52" s="207"/>
      <c r="ENT52" s="207"/>
      <c r="ENU52" s="207"/>
      <c r="ENV52" s="207"/>
      <c r="ENW52" s="207"/>
      <c r="ENX52" s="207"/>
      <c r="ENY52" s="207"/>
      <c r="ENZ52" s="207"/>
      <c r="EOA52" s="207"/>
      <c r="EOB52" s="207"/>
      <c r="EOC52" s="207"/>
      <c r="EOD52" s="207"/>
      <c r="EOE52" s="207"/>
      <c r="EOF52" s="207"/>
      <c r="EOG52" s="207"/>
      <c r="EOH52" s="207"/>
      <c r="EOI52" s="207"/>
      <c r="EOJ52" s="207"/>
      <c r="EOK52" s="207"/>
      <c r="EOL52" s="207"/>
      <c r="EOM52" s="207"/>
      <c r="EON52" s="207"/>
      <c r="EOO52" s="207"/>
      <c r="EOP52" s="207"/>
      <c r="EOQ52" s="207"/>
      <c r="EOR52" s="207"/>
      <c r="EOS52" s="207"/>
      <c r="EOT52" s="207"/>
      <c r="EOU52" s="207"/>
      <c r="EOV52" s="207"/>
      <c r="EOW52" s="207"/>
      <c r="EOX52" s="207"/>
      <c r="EOY52" s="207"/>
      <c r="EOZ52" s="207"/>
      <c r="EPA52" s="207"/>
      <c r="EPB52" s="207"/>
      <c r="EPC52" s="207"/>
      <c r="EPD52" s="207"/>
      <c r="EPE52" s="207"/>
      <c r="EPF52" s="207"/>
      <c r="EPG52" s="207"/>
      <c r="EPH52" s="207"/>
      <c r="EPI52" s="207"/>
      <c r="EPJ52" s="207"/>
      <c r="EPK52" s="207"/>
      <c r="EPL52" s="207"/>
      <c r="EPM52" s="207"/>
      <c r="EPN52" s="207"/>
      <c r="EPO52" s="207"/>
      <c r="EPP52" s="207"/>
      <c r="EPQ52" s="207"/>
      <c r="EPR52" s="207"/>
      <c r="EPS52" s="207"/>
      <c r="EPT52" s="207"/>
      <c r="EPU52" s="207"/>
      <c r="EPV52" s="207"/>
      <c r="EPW52" s="207"/>
      <c r="EPX52" s="207"/>
      <c r="EPY52" s="207"/>
      <c r="EPZ52" s="207"/>
      <c r="EQA52" s="207"/>
      <c r="EQB52" s="207"/>
      <c r="EQC52" s="207"/>
      <c r="EQD52" s="207"/>
      <c r="EQE52" s="207"/>
      <c r="EQF52" s="207"/>
      <c r="EQG52" s="207"/>
      <c r="EQH52" s="207"/>
      <c r="EQI52" s="207"/>
      <c r="EQJ52" s="207"/>
      <c r="EQK52" s="207"/>
      <c r="EQL52" s="207"/>
      <c r="EQM52" s="207"/>
      <c r="EQN52" s="207"/>
      <c r="EQO52" s="207"/>
      <c r="EQP52" s="207"/>
      <c r="EQQ52" s="207"/>
      <c r="EQR52" s="207"/>
      <c r="EQS52" s="207"/>
      <c r="EQT52" s="207"/>
      <c r="EQU52" s="207"/>
      <c r="EQV52" s="207"/>
      <c r="EQW52" s="207"/>
      <c r="EQX52" s="207"/>
      <c r="EQY52" s="207"/>
      <c r="EQZ52" s="207"/>
      <c r="ERA52" s="207"/>
      <c r="ERB52" s="207"/>
      <c r="ERC52" s="207"/>
      <c r="ERD52" s="207"/>
      <c r="ERE52" s="207"/>
      <c r="ERF52" s="207"/>
      <c r="ERG52" s="207"/>
      <c r="ERH52" s="207"/>
      <c r="ERI52" s="207"/>
      <c r="ERJ52" s="207"/>
      <c r="ERK52" s="207"/>
      <c r="ERL52" s="207"/>
      <c r="ERM52" s="207"/>
      <c r="ERN52" s="207"/>
      <c r="ERO52" s="207"/>
      <c r="ERP52" s="207"/>
      <c r="ERQ52" s="207"/>
      <c r="ERR52" s="207"/>
      <c r="ERS52" s="207"/>
      <c r="ERT52" s="207"/>
      <c r="ERU52" s="207"/>
      <c r="ERV52" s="207"/>
      <c r="ERW52" s="207"/>
      <c r="ERX52" s="207"/>
      <c r="ERY52" s="207"/>
      <c r="ERZ52" s="207"/>
      <c r="ESA52" s="207"/>
      <c r="ESB52" s="207"/>
      <c r="ESC52" s="207"/>
      <c r="ESD52" s="207"/>
      <c r="ESE52" s="207"/>
      <c r="ESF52" s="207"/>
      <c r="ESG52" s="207"/>
      <c r="ESH52" s="207"/>
      <c r="ESI52" s="207"/>
      <c r="ESJ52" s="207"/>
      <c r="ESK52" s="207"/>
      <c r="ESL52" s="207"/>
      <c r="ESM52" s="207"/>
      <c r="ESN52" s="207"/>
      <c r="ESO52" s="207"/>
      <c r="ESP52" s="207"/>
      <c r="ESQ52" s="207"/>
      <c r="ESR52" s="207"/>
      <c r="ESS52" s="207"/>
      <c r="EST52" s="207"/>
      <c r="ESU52" s="207"/>
      <c r="ESV52" s="207"/>
      <c r="ESW52" s="207"/>
      <c r="ESX52" s="207"/>
      <c r="ESY52" s="207"/>
      <c r="ESZ52" s="207"/>
      <c r="ETA52" s="207"/>
      <c r="ETB52" s="207"/>
      <c r="ETC52" s="207"/>
      <c r="ETD52" s="207"/>
      <c r="ETE52" s="207"/>
      <c r="ETF52" s="207"/>
      <c r="ETG52" s="207"/>
      <c r="ETH52" s="207"/>
      <c r="ETI52" s="207"/>
      <c r="ETJ52" s="207"/>
      <c r="ETK52" s="207"/>
      <c r="ETL52" s="207"/>
      <c r="ETM52" s="207"/>
      <c r="ETN52" s="207"/>
      <c r="ETO52" s="207"/>
      <c r="ETP52" s="207"/>
      <c r="ETQ52" s="207"/>
      <c r="ETR52" s="207"/>
      <c r="ETS52" s="207"/>
      <c r="ETT52" s="207"/>
      <c r="ETU52" s="207"/>
      <c r="ETV52" s="207"/>
      <c r="ETW52" s="207"/>
      <c r="ETX52" s="207"/>
      <c r="ETY52" s="207"/>
      <c r="ETZ52" s="207"/>
      <c r="EUA52" s="207"/>
      <c r="EUB52" s="207"/>
      <c r="EUC52" s="207"/>
      <c r="EUD52" s="207"/>
      <c r="EUE52" s="207"/>
      <c r="EUF52" s="207"/>
      <c r="EUG52" s="207"/>
      <c r="EUH52" s="207"/>
      <c r="EUI52" s="207"/>
      <c r="EUJ52" s="207"/>
      <c r="EUK52" s="207"/>
      <c r="EUL52" s="207"/>
      <c r="EUM52" s="207"/>
      <c r="EUN52" s="207"/>
      <c r="EUO52" s="207"/>
      <c r="EUP52" s="207"/>
      <c r="EUQ52" s="207"/>
      <c r="EUR52" s="207"/>
      <c r="EUS52" s="207"/>
      <c r="EUT52" s="207"/>
      <c r="EUU52" s="207"/>
      <c r="EUV52" s="207"/>
      <c r="EUW52" s="207"/>
      <c r="EUX52" s="207"/>
      <c r="EUY52" s="207"/>
      <c r="EUZ52" s="207"/>
      <c r="EVA52" s="207"/>
      <c r="EVB52" s="207"/>
      <c r="EVC52" s="207"/>
      <c r="EVD52" s="207"/>
      <c r="EVE52" s="207"/>
      <c r="EVF52" s="207"/>
      <c r="EVG52" s="207"/>
      <c r="EVH52" s="207"/>
      <c r="EVI52" s="207"/>
      <c r="EVJ52" s="207"/>
      <c r="EVK52" s="207"/>
      <c r="EVL52" s="207"/>
      <c r="EVM52" s="207"/>
      <c r="EVN52" s="207"/>
      <c r="EVO52" s="207"/>
      <c r="EVP52" s="207"/>
      <c r="EVQ52" s="207"/>
      <c r="EVR52" s="207"/>
      <c r="EVS52" s="207"/>
      <c r="EVT52" s="207"/>
      <c r="EVU52" s="207"/>
      <c r="EVV52" s="207"/>
      <c r="EVW52" s="207"/>
      <c r="EVX52" s="207"/>
      <c r="EVY52" s="207"/>
      <c r="EVZ52" s="207"/>
      <c r="EWA52" s="207"/>
      <c r="EWB52" s="207"/>
      <c r="EWC52" s="207"/>
      <c r="EWD52" s="207"/>
      <c r="EWE52" s="207"/>
      <c r="EWF52" s="207"/>
      <c r="EWG52" s="207"/>
      <c r="EWH52" s="207"/>
      <c r="EWI52" s="207"/>
      <c r="EWJ52" s="207"/>
      <c r="EWK52" s="207"/>
      <c r="EWL52" s="207"/>
      <c r="EWM52" s="207"/>
      <c r="EWN52" s="207"/>
      <c r="EWO52" s="207"/>
      <c r="EWP52" s="207"/>
      <c r="EWQ52" s="207"/>
      <c r="EWR52" s="207"/>
      <c r="EWS52" s="207"/>
      <c r="EWT52" s="207"/>
      <c r="EWU52" s="207"/>
      <c r="EWV52" s="207"/>
      <c r="EWW52" s="207"/>
      <c r="EWX52" s="207"/>
      <c r="EWY52" s="207"/>
      <c r="EWZ52" s="207"/>
      <c r="EXA52" s="207"/>
      <c r="EXB52" s="207"/>
      <c r="EXC52" s="207"/>
      <c r="EXD52" s="207"/>
      <c r="EXE52" s="207"/>
      <c r="EXF52" s="207"/>
      <c r="EXG52" s="207"/>
      <c r="EXH52" s="207"/>
      <c r="EXI52" s="207"/>
      <c r="EXJ52" s="207"/>
      <c r="EXK52" s="207"/>
      <c r="EXL52" s="207"/>
      <c r="EXM52" s="207"/>
      <c r="EXN52" s="207"/>
      <c r="EXO52" s="207"/>
      <c r="EXP52" s="207"/>
      <c r="EXQ52" s="207"/>
      <c r="EXR52" s="207"/>
      <c r="EXS52" s="207"/>
      <c r="EXT52" s="207"/>
      <c r="EXU52" s="207"/>
      <c r="EXV52" s="207"/>
      <c r="EXW52" s="207"/>
      <c r="EXX52" s="207"/>
      <c r="EXY52" s="207"/>
      <c r="EXZ52" s="207"/>
      <c r="EYA52" s="207"/>
      <c r="EYB52" s="207"/>
      <c r="EYC52" s="207"/>
      <c r="EYD52" s="207"/>
      <c r="EYE52" s="207"/>
      <c r="EYF52" s="207"/>
      <c r="EYG52" s="207"/>
      <c r="EYH52" s="207"/>
      <c r="EYI52" s="207"/>
      <c r="EYJ52" s="207"/>
      <c r="EYK52" s="207"/>
      <c r="EYL52" s="207"/>
      <c r="EYM52" s="207"/>
      <c r="EYN52" s="207"/>
      <c r="EYO52" s="207"/>
      <c r="EYP52" s="207"/>
      <c r="EYQ52" s="207"/>
      <c r="EYR52" s="207"/>
      <c r="EYS52" s="207"/>
      <c r="EYT52" s="207"/>
      <c r="EYU52" s="207"/>
      <c r="EYV52" s="207"/>
      <c r="EYW52" s="207"/>
      <c r="EYX52" s="207"/>
      <c r="EYY52" s="207"/>
      <c r="EYZ52" s="207"/>
      <c r="EZA52" s="207"/>
      <c r="EZB52" s="207"/>
      <c r="EZC52" s="207"/>
      <c r="EZD52" s="207"/>
      <c r="EZE52" s="207"/>
      <c r="EZF52" s="207"/>
      <c r="EZG52" s="207"/>
      <c r="EZH52" s="207"/>
      <c r="EZI52" s="207"/>
      <c r="EZJ52" s="207"/>
      <c r="EZK52" s="207"/>
      <c r="EZL52" s="207"/>
      <c r="EZM52" s="207"/>
      <c r="EZN52" s="207"/>
      <c r="EZO52" s="207"/>
      <c r="EZP52" s="207"/>
      <c r="EZQ52" s="207"/>
      <c r="EZR52" s="207"/>
      <c r="EZS52" s="207"/>
      <c r="EZT52" s="207"/>
      <c r="EZU52" s="207"/>
      <c r="EZV52" s="207"/>
      <c r="EZW52" s="207"/>
      <c r="EZX52" s="207"/>
      <c r="EZY52" s="207"/>
      <c r="EZZ52" s="207"/>
      <c r="FAA52" s="207"/>
      <c r="FAB52" s="207"/>
      <c r="FAC52" s="207"/>
      <c r="FAD52" s="207"/>
      <c r="FAE52" s="207"/>
      <c r="FAF52" s="207"/>
      <c r="FAG52" s="207"/>
      <c r="FAH52" s="207"/>
      <c r="FAI52" s="207"/>
      <c r="FAJ52" s="207"/>
      <c r="FAK52" s="207"/>
      <c r="FAL52" s="207"/>
      <c r="FAM52" s="207"/>
      <c r="FAN52" s="207"/>
      <c r="FAO52" s="207"/>
      <c r="FAP52" s="207"/>
      <c r="FAQ52" s="207"/>
      <c r="FAR52" s="207"/>
      <c r="FAS52" s="207"/>
      <c r="FAT52" s="207"/>
      <c r="FAU52" s="207"/>
      <c r="FAV52" s="207"/>
      <c r="FAW52" s="207"/>
      <c r="FAX52" s="207"/>
      <c r="FAY52" s="207"/>
      <c r="FAZ52" s="207"/>
      <c r="FBA52" s="207"/>
      <c r="FBB52" s="207"/>
      <c r="FBC52" s="207"/>
      <c r="FBD52" s="207"/>
      <c r="FBE52" s="207"/>
      <c r="FBF52" s="207"/>
      <c r="FBG52" s="207"/>
      <c r="FBH52" s="207"/>
      <c r="FBI52" s="207"/>
      <c r="FBJ52" s="207"/>
      <c r="FBK52" s="207"/>
      <c r="FBL52" s="207"/>
      <c r="FBM52" s="207"/>
      <c r="FBN52" s="207"/>
      <c r="FBO52" s="207"/>
      <c r="FBP52" s="207"/>
      <c r="FBQ52" s="207"/>
      <c r="FBR52" s="207"/>
      <c r="FBS52" s="207"/>
      <c r="FBT52" s="207"/>
      <c r="FBU52" s="207"/>
      <c r="FBV52" s="207"/>
      <c r="FBW52" s="207"/>
      <c r="FBX52" s="207"/>
      <c r="FBY52" s="207"/>
      <c r="FBZ52" s="207"/>
      <c r="FCA52" s="207"/>
      <c r="FCB52" s="207"/>
      <c r="FCC52" s="207"/>
      <c r="FCD52" s="207"/>
      <c r="FCE52" s="207"/>
      <c r="FCF52" s="207"/>
      <c r="FCG52" s="207"/>
      <c r="FCH52" s="207"/>
      <c r="FCI52" s="207"/>
      <c r="FCJ52" s="207"/>
      <c r="FCK52" s="207"/>
      <c r="FCL52" s="207"/>
      <c r="FCM52" s="207"/>
      <c r="FCN52" s="207"/>
      <c r="FCO52" s="207"/>
      <c r="FCP52" s="207"/>
      <c r="FCQ52" s="207"/>
      <c r="FCR52" s="207"/>
      <c r="FCS52" s="207"/>
      <c r="FCT52" s="207"/>
      <c r="FCU52" s="207"/>
      <c r="FCV52" s="207"/>
      <c r="FCW52" s="207"/>
      <c r="FCX52" s="207"/>
      <c r="FCY52" s="207"/>
      <c r="FCZ52" s="207"/>
      <c r="FDA52" s="207"/>
      <c r="FDB52" s="207"/>
      <c r="FDC52" s="207"/>
      <c r="FDD52" s="207"/>
      <c r="FDE52" s="207"/>
      <c r="FDF52" s="207"/>
      <c r="FDG52" s="207"/>
      <c r="FDH52" s="207"/>
      <c r="FDI52" s="207"/>
      <c r="FDJ52" s="207"/>
      <c r="FDK52" s="207"/>
      <c r="FDL52" s="207"/>
      <c r="FDM52" s="207"/>
      <c r="FDN52" s="207"/>
      <c r="FDO52" s="207"/>
      <c r="FDP52" s="207"/>
      <c r="FDQ52" s="207"/>
      <c r="FDR52" s="207"/>
      <c r="FDS52" s="207"/>
      <c r="FDT52" s="207"/>
      <c r="FDU52" s="207"/>
      <c r="FDV52" s="207"/>
      <c r="FDW52" s="207"/>
      <c r="FDX52" s="207"/>
      <c r="FDY52" s="207"/>
      <c r="FDZ52" s="207"/>
      <c r="FEA52" s="207"/>
      <c r="FEB52" s="207"/>
      <c r="FEC52" s="207"/>
      <c r="FED52" s="207"/>
      <c r="FEE52" s="207"/>
      <c r="FEF52" s="207"/>
      <c r="FEG52" s="207"/>
      <c r="FEH52" s="207"/>
      <c r="FEI52" s="207"/>
      <c r="FEJ52" s="207"/>
      <c r="FEK52" s="207"/>
      <c r="FEL52" s="207"/>
      <c r="FEM52" s="207"/>
      <c r="FEN52" s="207"/>
      <c r="FEO52" s="207"/>
      <c r="FEP52" s="207"/>
      <c r="FEQ52" s="207"/>
      <c r="FER52" s="207"/>
      <c r="FES52" s="207"/>
      <c r="FET52" s="207"/>
      <c r="FEU52" s="207"/>
      <c r="FEV52" s="207"/>
      <c r="FEW52" s="207"/>
      <c r="FEX52" s="207"/>
      <c r="FEY52" s="207"/>
      <c r="FEZ52" s="207"/>
      <c r="FFA52" s="207"/>
      <c r="FFB52" s="207"/>
      <c r="FFC52" s="207"/>
      <c r="FFD52" s="207"/>
      <c r="FFE52" s="207"/>
      <c r="FFF52" s="207"/>
      <c r="FFG52" s="207"/>
      <c r="FFH52" s="207"/>
      <c r="FFI52" s="207"/>
      <c r="FFJ52" s="207"/>
      <c r="FFK52" s="207"/>
      <c r="FFL52" s="207"/>
      <c r="FFM52" s="207"/>
      <c r="FFN52" s="207"/>
      <c r="FFO52" s="207"/>
      <c r="FFP52" s="207"/>
      <c r="FFQ52" s="207"/>
      <c r="FFR52" s="207"/>
      <c r="FFS52" s="207"/>
      <c r="FFT52" s="207"/>
      <c r="FFU52" s="207"/>
      <c r="FFV52" s="207"/>
      <c r="FFW52" s="207"/>
      <c r="FFX52" s="207"/>
      <c r="FFY52" s="207"/>
      <c r="FFZ52" s="207"/>
      <c r="FGA52" s="207"/>
      <c r="FGB52" s="207"/>
      <c r="FGC52" s="207"/>
      <c r="FGD52" s="207"/>
      <c r="FGE52" s="207"/>
      <c r="FGF52" s="207"/>
      <c r="FGG52" s="207"/>
      <c r="FGH52" s="207"/>
      <c r="FGI52" s="207"/>
      <c r="FGJ52" s="207"/>
      <c r="FGK52" s="207"/>
      <c r="FGL52" s="207"/>
      <c r="FGM52" s="207"/>
      <c r="FGN52" s="207"/>
      <c r="FGO52" s="207"/>
      <c r="FGP52" s="207"/>
      <c r="FGQ52" s="207"/>
      <c r="FGR52" s="207"/>
      <c r="FGS52" s="207"/>
      <c r="FGT52" s="207"/>
      <c r="FGU52" s="207"/>
      <c r="FGV52" s="207"/>
      <c r="FGW52" s="207"/>
      <c r="FGX52" s="207"/>
      <c r="FGY52" s="207"/>
      <c r="FGZ52" s="207"/>
      <c r="FHA52" s="207"/>
      <c r="FHB52" s="207"/>
      <c r="FHC52" s="207"/>
      <c r="FHD52" s="207"/>
      <c r="FHE52" s="207"/>
      <c r="FHF52" s="207"/>
      <c r="FHG52" s="207"/>
      <c r="FHH52" s="207"/>
      <c r="FHI52" s="207"/>
      <c r="FHJ52" s="207"/>
      <c r="FHK52" s="207"/>
      <c r="FHL52" s="207"/>
      <c r="FHM52" s="207"/>
      <c r="FHN52" s="207"/>
      <c r="FHO52" s="207"/>
      <c r="FHP52" s="207"/>
      <c r="FHQ52" s="207"/>
      <c r="FHR52" s="207"/>
      <c r="FHS52" s="207"/>
      <c r="FHT52" s="207"/>
      <c r="FHU52" s="207"/>
      <c r="FHV52" s="207"/>
      <c r="FHW52" s="207"/>
      <c r="FHX52" s="207"/>
      <c r="FHY52" s="207"/>
      <c r="FHZ52" s="207"/>
      <c r="FIA52" s="207"/>
      <c r="FIB52" s="207"/>
      <c r="FIC52" s="207"/>
      <c r="FID52" s="207"/>
      <c r="FIE52" s="207"/>
      <c r="FIF52" s="207"/>
      <c r="FIG52" s="207"/>
      <c r="FIH52" s="207"/>
      <c r="FII52" s="207"/>
      <c r="FIJ52" s="207"/>
      <c r="FIK52" s="207"/>
      <c r="FIL52" s="207"/>
      <c r="FIM52" s="207"/>
      <c r="FIN52" s="207"/>
      <c r="FIO52" s="207"/>
      <c r="FIP52" s="207"/>
      <c r="FIQ52" s="207"/>
      <c r="FIR52" s="207"/>
      <c r="FIS52" s="207"/>
      <c r="FIT52" s="207"/>
      <c r="FIU52" s="207"/>
      <c r="FIV52" s="207"/>
      <c r="FIW52" s="207"/>
      <c r="FIX52" s="207"/>
      <c r="FIY52" s="207"/>
      <c r="FIZ52" s="207"/>
      <c r="FJA52" s="207"/>
      <c r="FJB52" s="207"/>
      <c r="FJC52" s="207"/>
      <c r="FJD52" s="207"/>
      <c r="FJE52" s="207"/>
      <c r="FJF52" s="207"/>
      <c r="FJG52" s="207"/>
      <c r="FJH52" s="207"/>
      <c r="FJI52" s="207"/>
      <c r="FJJ52" s="207"/>
      <c r="FJK52" s="207"/>
      <c r="FJL52" s="207"/>
      <c r="FJM52" s="207"/>
      <c r="FJN52" s="207"/>
      <c r="FJO52" s="207"/>
      <c r="FJP52" s="207"/>
      <c r="FJQ52" s="207"/>
      <c r="FJR52" s="207"/>
      <c r="FJS52" s="207"/>
      <c r="FJT52" s="207"/>
      <c r="FJU52" s="207"/>
      <c r="FJV52" s="207"/>
      <c r="FJW52" s="207"/>
      <c r="FJX52" s="207"/>
      <c r="FJY52" s="207"/>
      <c r="FJZ52" s="207"/>
      <c r="FKA52" s="207"/>
      <c r="FKB52" s="207"/>
      <c r="FKC52" s="207"/>
      <c r="FKD52" s="207"/>
      <c r="FKE52" s="207"/>
      <c r="FKF52" s="207"/>
      <c r="FKG52" s="207"/>
      <c r="FKH52" s="207"/>
      <c r="FKI52" s="207"/>
      <c r="FKJ52" s="207"/>
      <c r="FKK52" s="207"/>
      <c r="FKL52" s="207"/>
      <c r="FKM52" s="207"/>
      <c r="FKN52" s="207"/>
      <c r="FKO52" s="207"/>
      <c r="FKP52" s="207"/>
      <c r="FKQ52" s="207"/>
      <c r="FKR52" s="207"/>
      <c r="FKS52" s="207"/>
      <c r="FKT52" s="207"/>
      <c r="FKU52" s="207"/>
      <c r="FKV52" s="207"/>
      <c r="FKW52" s="207"/>
      <c r="FKX52" s="207"/>
      <c r="FKY52" s="207"/>
      <c r="FKZ52" s="207"/>
      <c r="FLA52" s="207"/>
      <c r="FLB52" s="207"/>
      <c r="FLC52" s="207"/>
      <c r="FLD52" s="207"/>
      <c r="FLE52" s="207"/>
      <c r="FLF52" s="207"/>
      <c r="FLG52" s="207"/>
      <c r="FLH52" s="207"/>
      <c r="FLI52" s="207"/>
      <c r="FLJ52" s="207"/>
      <c r="FLK52" s="207"/>
      <c r="FLL52" s="207"/>
      <c r="FLM52" s="207"/>
      <c r="FLN52" s="207"/>
      <c r="FLO52" s="207"/>
      <c r="FLP52" s="207"/>
      <c r="FLQ52" s="207"/>
      <c r="FLR52" s="207"/>
      <c r="FLS52" s="207"/>
      <c r="FLT52" s="207"/>
      <c r="FLU52" s="207"/>
      <c r="FLV52" s="207"/>
      <c r="FLW52" s="207"/>
      <c r="FLX52" s="207"/>
      <c r="FLY52" s="207"/>
      <c r="FLZ52" s="207"/>
      <c r="FMA52" s="207"/>
      <c r="FMB52" s="207"/>
      <c r="FMC52" s="207"/>
      <c r="FMD52" s="207"/>
      <c r="FME52" s="207"/>
      <c r="FMF52" s="207"/>
      <c r="FMG52" s="207"/>
      <c r="FMH52" s="207"/>
      <c r="FMI52" s="207"/>
      <c r="FMJ52" s="207"/>
      <c r="FMK52" s="207"/>
      <c r="FML52" s="207"/>
      <c r="FMM52" s="207"/>
      <c r="FMN52" s="207"/>
      <c r="FMO52" s="207"/>
      <c r="FMP52" s="207"/>
      <c r="FMQ52" s="207"/>
      <c r="FMR52" s="207"/>
      <c r="FMS52" s="207"/>
      <c r="FMT52" s="207"/>
      <c r="FMU52" s="207"/>
      <c r="FMV52" s="207"/>
      <c r="FMW52" s="207"/>
      <c r="FMX52" s="207"/>
      <c r="FMY52" s="207"/>
      <c r="FMZ52" s="207"/>
      <c r="FNA52" s="207"/>
      <c r="FNB52" s="207"/>
      <c r="FNC52" s="207"/>
      <c r="FND52" s="207"/>
      <c r="FNE52" s="207"/>
      <c r="FNF52" s="207"/>
      <c r="FNG52" s="207"/>
      <c r="FNH52" s="207"/>
      <c r="FNI52" s="207"/>
      <c r="FNJ52" s="207"/>
      <c r="FNK52" s="207"/>
      <c r="FNL52" s="207"/>
      <c r="FNM52" s="207"/>
      <c r="FNN52" s="207"/>
      <c r="FNO52" s="207"/>
      <c r="FNP52" s="207"/>
      <c r="FNQ52" s="207"/>
      <c r="FNR52" s="207"/>
      <c r="FNS52" s="207"/>
      <c r="FNT52" s="207"/>
      <c r="FNU52" s="207"/>
      <c r="FNV52" s="207"/>
      <c r="FNW52" s="207"/>
      <c r="FNX52" s="207"/>
      <c r="FNY52" s="207"/>
      <c r="FNZ52" s="207"/>
      <c r="FOA52" s="207"/>
      <c r="FOB52" s="207"/>
      <c r="FOC52" s="207"/>
      <c r="FOD52" s="207"/>
      <c r="FOE52" s="207"/>
      <c r="FOF52" s="207"/>
      <c r="FOG52" s="207"/>
      <c r="FOH52" s="207"/>
      <c r="FOI52" s="207"/>
      <c r="FOJ52" s="207"/>
      <c r="FOK52" s="207"/>
      <c r="FOL52" s="207"/>
      <c r="FOM52" s="207"/>
      <c r="FON52" s="207"/>
      <c r="FOO52" s="207"/>
      <c r="FOP52" s="207"/>
      <c r="FOQ52" s="207"/>
      <c r="FOR52" s="207"/>
      <c r="FOS52" s="207"/>
      <c r="FOT52" s="207"/>
      <c r="FOU52" s="207"/>
      <c r="FOV52" s="207"/>
      <c r="FOW52" s="207"/>
      <c r="FOX52" s="207"/>
      <c r="FOY52" s="207"/>
      <c r="FOZ52" s="207"/>
      <c r="FPA52" s="207"/>
      <c r="FPB52" s="207"/>
      <c r="FPC52" s="207"/>
      <c r="FPD52" s="207"/>
      <c r="FPE52" s="207"/>
      <c r="FPF52" s="207"/>
      <c r="FPG52" s="207"/>
      <c r="FPH52" s="207"/>
      <c r="FPI52" s="207"/>
      <c r="FPJ52" s="207"/>
      <c r="FPK52" s="207"/>
      <c r="FPL52" s="207"/>
      <c r="FPM52" s="207"/>
      <c r="FPN52" s="207"/>
      <c r="FPO52" s="207"/>
      <c r="FPP52" s="207"/>
      <c r="FPQ52" s="207"/>
      <c r="FPR52" s="207"/>
      <c r="FPS52" s="207"/>
      <c r="FPT52" s="207"/>
      <c r="FPU52" s="207"/>
      <c r="FPV52" s="207"/>
      <c r="FPW52" s="207"/>
      <c r="FPX52" s="207"/>
      <c r="FPY52" s="207"/>
      <c r="FPZ52" s="207"/>
      <c r="FQA52" s="207"/>
      <c r="FQB52" s="207"/>
      <c r="FQC52" s="207"/>
      <c r="FQD52" s="207"/>
      <c r="FQE52" s="207"/>
      <c r="FQF52" s="207"/>
      <c r="FQG52" s="207"/>
      <c r="FQH52" s="207"/>
      <c r="FQI52" s="207"/>
      <c r="FQJ52" s="207"/>
      <c r="FQK52" s="207"/>
      <c r="FQL52" s="207"/>
      <c r="FQM52" s="207"/>
      <c r="FQN52" s="207"/>
      <c r="FQO52" s="207"/>
      <c r="FQP52" s="207"/>
      <c r="FQQ52" s="207"/>
      <c r="FQR52" s="207"/>
      <c r="FQS52" s="207"/>
      <c r="FQT52" s="207"/>
      <c r="FQU52" s="207"/>
      <c r="FQV52" s="207"/>
      <c r="FQW52" s="207"/>
      <c r="FQX52" s="207"/>
      <c r="FQY52" s="207"/>
      <c r="FQZ52" s="207"/>
      <c r="FRA52" s="207"/>
      <c r="FRB52" s="207"/>
      <c r="FRC52" s="207"/>
      <c r="FRD52" s="207"/>
      <c r="FRE52" s="207"/>
      <c r="FRF52" s="207"/>
      <c r="FRG52" s="207"/>
      <c r="FRH52" s="207"/>
      <c r="FRI52" s="207"/>
      <c r="FRJ52" s="207"/>
      <c r="FRK52" s="207"/>
      <c r="FRL52" s="207"/>
      <c r="FRM52" s="207"/>
      <c r="FRN52" s="207"/>
      <c r="FRO52" s="207"/>
      <c r="FRP52" s="207"/>
      <c r="FRQ52" s="207"/>
      <c r="FRR52" s="207"/>
      <c r="FRS52" s="207"/>
      <c r="FRT52" s="207"/>
      <c r="FRU52" s="207"/>
      <c r="FRV52" s="207"/>
      <c r="FRW52" s="207"/>
      <c r="FRX52" s="207"/>
      <c r="FRY52" s="207"/>
      <c r="FRZ52" s="207"/>
      <c r="FSA52" s="207"/>
      <c r="FSB52" s="207"/>
      <c r="FSC52" s="207"/>
      <c r="FSD52" s="207"/>
      <c r="FSE52" s="207"/>
      <c r="FSF52" s="207"/>
      <c r="FSG52" s="207"/>
      <c r="FSH52" s="207"/>
      <c r="FSI52" s="207"/>
      <c r="FSJ52" s="207"/>
      <c r="FSK52" s="207"/>
      <c r="FSL52" s="207"/>
      <c r="FSM52" s="207"/>
      <c r="FSN52" s="207"/>
      <c r="FSO52" s="207"/>
      <c r="FSP52" s="207"/>
      <c r="FSQ52" s="207"/>
      <c r="FSR52" s="207"/>
      <c r="FSS52" s="207"/>
      <c r="FST52" s="207"/>
      <c r="FSU52" s="207"/>
      <c r="FSV52" s="207"/>
      <c r="FSW52" s="207"/>
      <c r="FSX52" s="207"/>
      <c r="FSY52" s="207"/>
      <c r="FSZ52" s="207"/>
      <c r="FTA52" s="207"/>
      <c r="FTB52" s="207"/>
      <c r="FTC52" s="207"/>
      <c r="FTD52" s="207"/>
      <c r="FTE52" s="207"/>
      <c r="FTF52" s="207"/>
      <c r="FTG52" s="207"/>
      <c r="FTH52" s="207"/>
      <c r="FTI52" s="207"/>
      <c r="FTJ52" s="207"/>
      <c r="FTK52" s="207"/>
      <c r="FTL52" s="207"/>
      <c r="FTM52" s="207"/>
      <c r="FTN52" s="207"/>
      <c r="FTO52" s="207"/>
      <c r="FTP52" s="207"/>
      <c r="FTQ52" s="207"/>
      <c r="FTR52" s="207"/>
      <c r="FTS52" s="207"/>
      <c r="FTT52" s="207"/>
      <c r="FTU52" s="207"/>
      <c r="FTV52" s="207"/>
      <c r="FTW52" s="207"/>
      <c r="FTX52" s="207"/>
      <c r="FTY52" s="207"/>
      <c r="FTZ52" s="207"/>
      <c r="FUA52" s="207"/>
      <c r="FUB52" s="207"/>
      <c r="FUC52" s="207"/>
      <c r="FUD52" s="207"/>
      <c r="FUE52" s="207"/>
      <c r="FUF52" s="207"/>
      <c r="FUG52" s="207"/>
      <c r="FUH52" s="207"/>
      <c r="FUI52" s="207"/>
      <c r="FUJ52" s="207"/>
      <c r="FUK52" s="207"/>
      <c r="FUL52" s="207"/>
      <c r="FUM52" s="207"/>
      <c r="FUN52" s="207"/>
      <c r="FUO52" s="207"/>
      <c r="FUP52" s="207"/>
      <c r="FUQ52" s="207"/>
      <c r="FUR52" s="207"/>
      <c r="FUS52" s="207"/>
      <c r="FUT52" s="207"/>
      <c r="FUU52" s="207"/>
      <c r="FUV52" s="207"/>
      <c r="FUW52" s="207"/>
      <c r="FUX52" s="207"/>
      <c r="FUY52" s="207"/>
      <c r="FUZ52" s="207"/>
      <c r="FVA52" s="207"/>
      <c r="FVB52" s="207"/>
      <c r="FVC52" s="207"/>
      <c r="FVD52" s="207"/>
      <c r="FVE52" s="207"/>
      <c r="FVF52" s="207"/>
      <c r="FVG52" s="207"/>
      <c r="FVH52" s="207"/>
      <c r="FVI52" s="207"/>
      <c r="FVJ52" s="207"/>
      <c r="FVK52" s="207"/>
      <c r="FVL52" s="207"/>
      <c r="FVM52" s="207"/>
      <c r="FVN52" s="207"/>
      <c r="FVO52" s="207"/>
      <c r="FVP52" s="207"/>
      <c r="FVQ52" s="207"/>
      <c r="FVR52" s="207"/>
      <c r="FVS52" s="207"/>
      <c r="FVT52" s="207"/>
      <c r="FVU52" s="207"/>
      <c r="FVV52" s="207"/>
      <c r="FVW52" s="207"/>
      <c r="FVX52" s="207"/>
      <c r="FVY52" s="207"/>
      <c r="FVZ52" s="207"/>
      <c r="FWA52" s="207"/>
      <c r="FWB52" s="207"/>
      <c r="FWC52" s="207"/>
      <c r="FWD52" s="207"/>
      <c r="FWE52" s="207"/>
      <c r="FWF52" s="207"/>
      <c r="FWG52" s="207"/>
      <c r="FWH52" s="207"/>
      <c r="FWI52" s="207"/>
      <c r="FWJ52" s="207"/>
      <c r="FWK52" s="207"/>
      <c r="FWL52" s="207"/>
      <c r="FWM52" s="207"/>
      <c r="FWN52" s="207"/>
      <c r="FWO52" s="207"/>
      <c r="FWP52" s="207"/>
      <c r="FWQ52" s="207"/>
      <c r="FWR52" s="207"/>
      <c r="FWS52" s="207"/>
      <c r="FWT52" s="207"/>
      <c r="FWU52" s="207"/>
      <c r="FWV52" s="207"/>
      <c r="FWW52" s="207"/>
      <c r="FWX52" s="207"/>
      <c r="FWY52" s="207"/>
      <c r="FWZ52" s="207"/>
      <c r="FXA52" s="207"/>
      <c r="FXB52" s="207"/>
      <c r="FXC52" s="207"/>
      <c r="FXD52" s="207"/>
      <c r="FXE52" s="207"/>
      <c r="FXF52" s="207"/>
      <c r="FXG52" s="207"/>
      <c r="FXH52" s="207"/>
      <c r="FXI52" s="207"/>
      <c r="FXJ52" s="207"/>
      <c r="FXK52" s="207"/>
      <c r="FXL52" s="207"/>
      <c r="FXM52" s="207"/>
      <c r="FXN52" s="207"/>
      <c r="FXO52" s="207"/>
      <c r="FXP52" s="207"/>
      <c r="FXQ52" s="207"/>
      <c r="FXR52" s="207"/>
      <c r="FXS52" s="207"/>
      <c r="FXT52" s="207"/>
      <c r="FXU52" s="207"/>
      <c r="FXV52" s="207"/>
      <c r="FXW52" s="207"/>
      <c r="FXX52" s="207"/>
      <c r="FXY52" s="207"/>
      <c r="FXZ52" s="207"/>
      <c r="FYA52" s="207"/>
      <c r="FYB52" s="207"/>
      <c r="FYC52" s="207"/>
      <c r="FYD52" s="207"/>
      <c r="FYE52" s="207"/>
      <c r="FYF52" s="207"/>
      <c r="FYG52" s="207"/>
      <c r="FYH52" s="207"/>
      <c r="FYI52" s="207"/>
      <c r="FYJ52" s="207"/>
      <c r="FYK52" s="207"/>
      <c r="FYL52" s="207"/>
      <c r="FYM52" s="207"/>
      <c r="FYN52" s="207"/>
      <c r="FYO52" s="207"/>
      <c r="FYP52" s="207"/>
      <c r="FYQ52" s="207"/>
      <c r="FYR52" s="207"/>
      <c r="FYS52" s="207"/>
      <c r="FYT52" s="207"/>
      <c r="FYU52" s="207"/>
      <c r="FYV52" s="207"/>
      <c r="FYW52" s="207"/>
      <c r="FYX52" s="207"/>
      <c r="FYY52" s="207"/>
      <c r="FYZ52" s="207"/>
      <c r="FZA52" s="207"/>
      <c r="FZB52" s="207"/>
      <c r="FZC52" s="207"/>
      <c r="FZD52" s="207"/>
      <c r="FZE52" s="207"/>
      <c r="FZF52" s="207"/>
      <c r="FZG52" s="207"/>
      <c r="FZH52" s="207"/>
      <c r="FZI52" s="207"/>
      <c r="FZJ52" s="207"/>
      <c r="FZK52" s="207"/>
      <c r="FZL52" s="207"/>
      <c r="FZM52" s="207"/>
      <c r="FZN52" s="207"/>
      <c r="FZO52" s="207"/>
      <c r="FZP52" s="207"/>
      <c r="FZQ52" s="207"/>
      <c r="FZR52" s="207"/>
      <c r="FZS52" s="207"/>
      <c r="FZT52" s="207"/>
      <c r="FZU52" s="207"/>
      <c r="FZV52" s="207"/>
      <c r="FZW52" s="207"/>
      <c r="FZX52" s="207"/>
      <c r="FZY52" s="207"/>
      <c r="FZZ52" s="207"/>
      <c r="GAA52" s="207"/>
      <c r="GAB52" s="207"/>
      <c r="GAC52" s="207"/>
      <c r="GAD52" s="207"/>
      <c r="GAE52" s="207"/>
      <c r="GAF52" s="207"/>
      <c r="GAG52" s="207"/>
      <c r="GAH52" s="207"/>
      <c r="GAI52" s="207"/>
      <c r="GAJ52" s="207"/>
      <c r="GAK52" s="207"/>
      <c r="GAL52" s="207"/>
      <c r="GAM52" s="207"/>
      <c r="GAN52" s="207"/>
      <c r="GAO52" s="207"/>
      <c r="GAP52" s="207"/>
      <c r="GAQ52" s="207"/>
      <c r="GAR52" s="207"/>
      <c r="GAS52" s="207"/>
      <c r="GAT52" s="207"/>
      <c r="GAU52" s="207"/>
      <c r="GAV52" s="207"/>
      <c r="GAW52" s="207"/>
      <c r="GAX52" s="207"/>
      <c r="GAY52" s="207"/>
      <c r="GAZ52" s="207"/>
      <c r="GBA52" s="207"/>
      <c r="GBB52" s="207"/>
      <c r="GBC52" s="207"/>
      <c r="GBD52" s="207"/>
      <c r="GBE52" s="207"/>
      <c r="GBF52" s="207"/>
      <c r="GBG52" s="207"/>
      <c r="GBH52" s="207"/>
      <c r="GBI52" s="207"/>
      <c r="GBJ52" s="207"/>
      <c r="GBK52" s="207"/>
      <c r="GBL52" s="207"/>
      <c r="GBM52" s="207"/>
      <c r="GBN52" s="207"/>
      <c r="GBO52" s="207"/>
      <c r="GBP52" s="207"/>
      <c r="GBQ52" s="207"/>
      <c r="GBR52" s="207"/>
      <c r="GBS52" s="207"/>
      <c r="GBT52" s="207"/>
      <c r="GBU52" s="207"/>
      <c r="GBV52" s="207"/>
      <c r="GBW52" s="207"/>
      <c r="GBX52" s="207"/>
      <c r="GBY52" s="207"/>
      <c r="GBZ52" s="207"/>
      <c r="GCA52" s="207"/>
      <c r="GCB52" s="207"/>
      <c r="GCC52" s="207"/>
      <c r="GCD52" s="207"/>
      <c r="GCE52" s="207"/>
      <c r="GCF52" s="207"/>
      <c r="GCG52" s="207"/>
      <c r="GCH52" s="207"/>
      <c r="GCI52" s="207"/>
      <c r="GCJ52" s="207"/>
      <c r="GCK52" s="207"/>
      <c r="GCL52" s="207"/>
      <c r="GCM52" s="207"/>
      <c r="GCN52" s="207"/>
      <c r="GCO52" s="207"/>
      <c r="GCP52" s="207"/>
      <c r="GCQ52" s="207"/>
      <c r="GCR52" s="207"/>
      <c r="GCS52" s="207"/>
      <c r="GCT52" s="207"/>
      <c r="GCU52" s="207"/>
      <c r="GCV52" s="207"/>
      <c r="GCW52" s="207"/>
      <c r="GCX52" s="207"/>
      <c r="GCY52" s="207"/>
      <c r="GCZ52" s="207"/>
      <c r="GDA52" s="207"/>
      <c r="GDB52" s="207"/>
      <c r="GDC52" s="207"/>
      <c r="GDD52" s="207"/>
      <c r="GDE52" s="207"/>
      <c r="GDF52" s="207"/>
      <c r="GDG52" s="207"/>
      <c r="GDH52" s="207"/>
      <c r="GDI52" s="207"/>
      <c r="GDJ52" s="207"/>
      <c r="GDK52" s="207"/>
      <c r="GDL52" s="207"/>
      <c r="GDM52" s="207"/>
      <c r="GDN52" s="207"/>
      <c r="GDO52" s="207"/>
      <c r="GDP52" s="207"/>
      <c r="GDQ52" s="207"/>
      <c r="GDR52" s="207"/>
      <c r="GDS52" s="207"/>
      <c r="GDT52" s="207"/>
      <c r="GDU52" s="207"/>
      <c r="GDV52" s="207"/>
      <c r="GDW52" s="207"/>
      <c r="GDX52" s="207"/>
      <c r="GDY52" s="207"/>
      <c r="GDZ52" s="207"/>
      <c r="GEA52" s="207"/>
      <c r="GEB52" s="207"/>
      <c r="GEC52" s="207"/>
      <c r="GED52" s="207"/>
      <c r="GEE52" s="207"/>
      <c r="GEF52" s="207"/>
      <c r="GEG52" s="207"/>
      <c r="GEH52" s="207"/>
      <c r="GEI52" s="207"/>
      <c r="GEJ52" s="207"/>
      <c r="GEK52" s="207"/>
      <c r="GEL52" s="207"/>
      <c r="GEM52" s="207"/>
      <c r="GEN52" s="207"/>
      <c r="GEO52" s="207"/>
      <c r="GEP52" s="207"/>
      <c r="GEQ52" s="207"/>
      <c r="GER52" s="207"/>
      <c r="GES52" s="207"/>
      <c r="GET52" s="207"/>
      <c r="GEU52" s="207"/>
      <c r="GEV52" s="207"/>
      <c r="GEW52" s="207"/>
      <c r="GEX52" s="207"/>
      <c r="GEY52" s="207"/>
      <c r="GEZ52" s="207"/>
      <c r="GFA52" s="207"/>
      <c r="GFB52" s="207"/>
      <c r="GFC52" s="207"/>
      <c r="GFD52" s="207"/>
      <c r="GFE52" s="207"/>
      <c r="GFF52" s="207"/>
      <c r="GFG52" s="207"/>
      <c r="GFH52" s="207"/>
      <c r="GFI52" s="207"/>
      <c r="GFJ52" s="207"/>
      <c r="GFK52" s="207"/>
      <c r="GFL52" s="207"/>
      <c r="GFM52" s="207"/>
      <c r="GFN52" s="207"/>
      <c r="GFO52" s="207"/>
      <c r="GFP52" s="207"/>
      <c r="GFQ52" s="207"/>
      <c r="GFR52" s="207"/>
      <c r="GFS52" s="207"/>
      <c r="GFT52" s="207"/>
      <c r="GFU52" s="207"/>
      <c r="GFV52" s="207"/>
      <c r="GFW52" s="207"/>
      <c r="GFX52" s="207"/>
      <c r="GFY52" s="207"/>
      <c r="GFZ52" s="207"/>
      <c r="GGA52" s="207"/>
      <c r="GGB52" s="207"/>
      <c r="GGC52" s="207"/>
      <c r="GGD52" s="207"/>
      <c r="GGE52" s="207"/>
      <c r="GGF52" s="207"/>
      <c r="GGG52" s="207"/>
      <c r="GGH52" s="207"/>
      <c r="GGI52" s="207"/>
      <c r="GGJ52" s="207"/>
      <c r="GGK52" s="207"/>
      <c r="GGL52" s="207"/>
      <c r="GGM52" s="207"/>
      <c r="GGN52" s="207"/>
      <c r="GGO52" s="207"/>
      <c r="GGP52" s="207"/>
      <c r="GGQ52" s="207"/>
      <c r="GGR52" s="207"/>
      <c r="GGS52" s="207"/>
      <c r="GGT52" s="207"/>
      <c r="GGU52" s="207"/>
      <c r="GGV52" s="207"/>
      <c r="GGW52" s="207"/>
      <c r="GGX52" s="207"/>
      <c r="GGY52" s="207"/>
      <c r="GGZ52" s="207"/>
      <c r="GHA52" s="207"/>
      <c r="GHB52" s="207"/>
      <c r="GHC52" s="207"/>
      <c r="GHD52" s="207"/>
      <c r="GHE52" s="207"/>
      <c r="GHF52" s="207"/>
      <c r="GHG52" s="207"/>
      <c r="GHH52" s="207"/>
      <c r="GHI52" s="207"/>
      <c r="GHJ52" s="207"/>
      <c r="GHK52" s="207"/>
      <c r="GHL52" s="207"/>
      <c r="GHM52" s="207"/>
      <c r="GHN52" s="207"/>
      <c r="GHO52" s="207"/>
      <c r="GHP52" s="207"/>
      <c r="GHQ52" s="207"/>
      <c r="GHR52" s="207"/>
      <c r="GHS52" s="207"/>
      <c r="GHT52" s="207"/>
      <c r="GHU52" s="207"/>
      <c r="GHV52" s="207"/>
      <c r="GHW52" s="207"/>
      <c r="GHX52" s="207"/>
      <c r="GHY52" s="207"/>
      <c r="GHZ52" s="207"/>
      <c r="GIA52" s="207"/>
      <c r="GIB52" s="207"/>
      <c r="GIC52" s="207"/>
      <c r="GID52" s="207"/>
      <c r="GIE52" s="207"/>
      <c r="GIF52" s="207"/>
      <c r="GIG52" s="207"/>
      <c r="GIH52" s="207"/>
      <c r="GII52" s="207"/>
      <c r="GIJ52" s="207"/>
      <c r="GIK52" s="207"/>
      <c r="GIL52" s="207"/>
      <c r="GIM52" s="207"/>
      <c r="GIN52" s="207"/>
      <c r="GIO52" s="207"/>
      <c r="GIP52" s="207"/>
      <c r="GIQ52" s="207"/>
      <c r="GIR52" s="207"/>
      <c r="GIS52" s="207"/>
      <c r="GIT52" s="207"/>
      <c r="GIU52" s="207"/>
      <c r="GIV52" s="207"/>
      <c r="GIW52" s="207"/>
      <c r="GIX52" s="207"/>
      <c r="GIY52" s="207"/>
      <c r="GIZ52" s="207"/>
      <c r="GJA52" s="207"/>
      <c r="GJB52" s="207"/>
      <c r="GJC52" s="207"/>
      <c r="GJD52" s="207"/>
      <c r="GJE52" s="207"/>
      <c r="GJF52" s="207"/>
      <c r="GJG52" s="207"/>
      <c r="GJH52" s="207"/>
      <c r="GJI52" s="207"/>
      <c r="GJJ52" s="207"/>
      <c r="GJK52" s="207"/>
      <c r="GJL52" s="207"/>
      <c r="GJM52" s="207"/>
      <c r="GJN52" s="207"/>
      <c r="GJO52" s="207"/>
      <c r="GJP52" s="207"/>
      <c r="GJQ52" s="207"/>
      <c r="GJR52" s="207"/>
      <c r="GJS52" s="207"/>
      <c r="GJT52" s="207"/>
      <c r="GJU52" s="207"/>
      <c r="GJV52" s="207"/>
      <c r="GJW52" s="207"/>
      <c r="GJX52" s="207"/>
      <c r="GJY52" s="207"/>
      <c r="GJZ52" s="207"/>
      <c r="GKA52" s="207"/>
      <c r="GKB52" s="207"/>
      <c r="GKC52" s="207"/>
      <c r="GKD52" s="207"/>
      <c r="GKE52" s="207"/>
      <c r="GKF52" s="207"/>
      <c r="GKG52" s="207"/>
      <c r="GKH52" s="207"/>
      <c r="GKI52" s="207"/>
      <c r="GKJ52" s="207"/>
      <c r="GKK52" s="207"/>
      <c r="GKL52" s="207"/>
      <c r="GKM52" s="207"/>
      <c r="GKN52" s="207"/>
      <c r="GKO52" s="207"/>
      <c r="GKP52" s="207"/>
      <c r="GKQ52" s="207"/>
      <c r="GKR52" s="207"/>
      <c r="GKS52" s="207"/>
      <c r="GKT52" s="207"/>
      <c r="GKU52" s="207"/>
      <c r="GKV52" s="207"/>
      <c r="GKW52" s="207"/>
      <c r="GKX52" s="207"/>
      <c r="GKY52" s="207"/>
      <c r="GKZ52" s="207"/>
      <c r="GLA52" s="207"/>
      <c r="GLB52" s="207"/>
      <c r="GLC52" s="207"/>
      <c r="GLD52" s="207"/>
      <c r="GLE52" s="207"/>
      <c r="GLF52" s="207"/>
      <c r="GLG52" s="207"/>
      <c r="GLH52" s="207"/>
      <c r="GLI52" s="207"/>
      <c r="GLJ52" s="207"/>
      <c r="GLK52" s="207"/>
      <c r="GLL52" s="207"/>
      <c r="GLM52" s="207"/>
      <c r="GLN52" s="207"/>
      <c r="GLO52" s="207"/>
      <c r="GLP52" s="207"/>
      <c r="GLQ52" s="207"/>
      <c r="GLR52" s="207"/>
      <c r="GLS52" s="207"/>
      <c r="GLT52" s="207"/>
      <c r="GLU52" s="207"/>
      <c r="GLV52" s="207"/>
      <c r="GLW52" s="207"/>
      <c r="GLX52" s="207"/>
      <c r="GLY52" s="207"/>
      <c r="GLZ52" s="207"/>
      <c r="GMA52" s="207"/>
      <c r="GMB52" s="207"/>
      <c r="GMC52" s="207"/>
      <c r="GMD52" s="207"/>
      <c r="GME52" s="207"/>
      <c r="GMF52" s="207"/>
      <c r="GMG52" s="207"/>
      <c r="GMH52" s="207"/>
      <c r="GMI52" s="207"/>
      <c r="GMJ52" s="207"/>
      <c r="GMK52" s="207"/>
      <c r="GML52" s="207"/>
      <c r="GMM52" s="207"/>
      <c r="GMN52" s="207"/>
      <c r="GMO52" s="207"/>
      <c r="GMP52" s="207"/>
      <c r="GMQ52" s="207"/>
      <c r="GMR52" s="207"/>
      <c r="GMS52" s="207"/>
      <c r="GMT52" s="207"/>
      <c r="GMU52" s="207"/>
      <c r="GMV52" s="207"/>
      <c r="GMW52" s="207"/>
      <c r="GMX52" s="207"/>
      <c r="GMY52" s="207"/>
      <c r="GMZ52" s="207"/>
      <c r="GNA52" s="207"/>
      <c r="GNB52" s="207"/>
      <c r="GNC52" s="207"/>
      <c r="GND52" s="207"/>
      <c r="GNE52" s="207"/>
      <c r="GNF52" s="207"/>
      <c r="GNG52" s="207"/>
      <c r="GNH52" s="207"/>
      <c r="GNI52" s="207"/>
      <c r="GNJ52" s="207"/>
      <c r="GNK52" s="207"/>
      <c r="GNL52" s="207"/>
      <c r="GNM52" s="207"/>
      <c r="GNN52" s="207"/>
      <c r="GNO52" s="207"/>
      <c r="GNP52" s="207"/>
      <c r="GNQ52" s="207"/>
      <c r="GNR52" s="207"/>
      <c r="GNS52" s="207"/>
      <c r="GNT52" s="207"/>
      <c r="GNU52" s="207"/>
      <c r="GNV52" s="207"/>
      <c r="GNW52" s="207"/>
      <c r="GNX52" s="207"/>
      <c r="GNY52" s="207"/>
      <c r="GNZ52" s="207"/>
      <c r="GOA52" s="207"/>
      <c r="GOB52" s="207"/>
      <c r="GOC52" s="207"/>
      <c r="GOD52" s="207"/>
      <c r="GOE52" s="207"/>
      <c r="GOF52" s="207"/>
      <c r="GOG52" s="207"/>
      <c r="GOH52" s="207"/>
      <c r="GOI52" s="207"/>
      <c r="GOJ52" s="207"/>
      <c r="GOK52" s="207"/>
      <c r="GOL52" s="207"/>
      <c r="GOM52" s="207"/>
      <c r="GON52" s="207"/>
      <c r="GOO52" s="207"/>
      <c r="GOP52" s="207"/>
      <c r="GOQ52" s="207"/>
      <c r="GOR52" s="207"/>
      <c r="GOS52" s="207"/>
      <c r="GOT52" s="207"/>
      <c r="GOU52" s="207"/>
      <c r="GOV52" s="207"/>
      <c r="GOW52" s="207"/>
      <c r="GOX52" s="207"/>
      <c r="GOY52" s="207"/>
      <c r="GOZ52" s="207"/>
      <c r="GPA52" s="207"/>
      <c r="GPB52" s="207"/>
      <c r="GPC52" s="207"/>
      <c r="GPD52" s="207"/>
      <c r="GPE52" s="207"/>
      <c r="GPF52" s="207"/>
      <c r="GPG52" s="207"/>
      <c r="GPH52" s="207"/>
      <c r="GPI52" s="207"/>
      <c r="GPJ52" s="207"/>
      <c r="GPK52" s="207"/>
      <c r="GPL52" s="207"/>
      <c r="GPM52" s="207"/>
      <c r="GPN52" s="207"/>
      <c r="GPO52" s="207"/>
      <c r="GPP52" s="207"/>
      <c r="GPQ52" s="207"/>
      <c r="GPR52" s="207"/>
      <c r="GPS52" s="207"/>
      <c r="GPT52" s="207"/>
      <c r="GPU52" s="207"/>
      <c r="GPV52" s="207"/>
      <c r="GPW52" s="207"/>
      <c r="GPX52" s="207"/>
      <c r="GPY52" s="207"/>
      <c r="GPZ52" s="207"/>
      <c r="GQA52" s="207"/>
      <c r="GQB52" s="207"/>
      <c r="GQC52" s="207"/>
      <c r="GQD52" s="207"/>
      <c r="GQE52" s="207"/>
      <c r="GQF52" s="207"/>
      <c r="GQG52" s="207"/>
      <c r="GQH52" s="207"/>
      <c r="GQI52" s="207"/>
      <c r="GQJ52" s="207"/>
      <c r="GQK52" s="207"/>
      <c r="GQL52" s="207"/>
      <c r="GQM52" s="207"/>
      <c r="GQN52" s="207"/>
      <c r="GQO52" s="207"/>
      <c r="GQP52" s="207"/>
      <c r="GQQ52" s="207"/>
      <c r="GQR52" s="207"/>
      <c r="GQS52" s="207"/>
      <c r="GQT52" s="207"/>
      <c r="GQU52" s="207"/>
      <c r="GQV52" s="207"/>
      <c r="GQW52" s="207"/>
      <c r="GQX52" s="207"/>
      <c r="GQY52" s="207"/>
      <c r="GQZ52" s="207"/>
      <c r="GRA52" s="207"/>
      <c r="GRB52" s="207"/>
      <c r="GRC52" s="207"/>
      <c r="GRD52" s="207"/>
      <c r="GRE52" s="207"/>
      <c r="GRF52" s="207"/>
      <c r="GRG52" s="207"/>
      <c r="GRH52" s="207"/>
      <c r="GRI52" s="207"/>
      <c r="GRJ52" s="207"/>
      <c r="GRK52" s="207"/>
      <c r="GRL52" s="207"/>
      <c r="GRM52" s="207"/>
      <c r="GRN52" s="207"/>
      <c r="GRO52" s="207"/>
      <c r="GRP52" s="207"/>
      <c r="GRQ52" s="207"/>
      <c r="GRR52" s="207"/>
      <c r="GRS52" s="207"/>
      <c r="GRT52" s="207"/>
      <c r="GRU52" s="207"/>
      <c r="GRV52" s="207"/>
      <c r="GRW52" s="207"/>
      <c r="GRX52" s="207"/>
      <c r="GRY52" s="207"/>
      <c r="GRZ52" s="207"/>
      <c r="GSA52" s="207"/>
      <c r="GSB52" s="207"/>
      <c r="GSC52" s="207"/>
      <c r="GSD52" s="207"/>
      <c r="GSE52" s="207"/>
      <c r="GSF52" s="207"/>
      <c r="GSG52" s="207"/>
      <c r="GSH52" s="207"/>
      <c r="GSI52" s="207"/>
      <c r="GSJ52" s="207"/>
      <c r="GSK52" s="207"/>
      <c r="GSL52" s="207"/>
      <c r="GSM52" s="207"/>
      <c r="GSN52" s="207"/>
      <c r="GSO52" s="207"/>
      <c r="GSP52" s="207"/>
      <c r="GSQ52" s="207"/>
      <c r="GSR52" s="207"/>
      <c r="GSS52" s="207"/>
      <c r="GST52" s="207"/>
      <c r="GSU52" s="207"/>
      <c r="GSV52" s="207"/>
      <c r="GSW52" s="207"/>
      <c r="GSX52" s="207"/>
      <c r="GSY52" s="207"/>
      <c r="GSZ52" s="207"/>
      <c r="GTA52" s="207"/>
      <c r="GTB52" s="207"/>
      <c r="GTC52" s="207"/>
      <c r="GTD52" s="207"/>
      <c r="GTE52" s="207"/>
      <c r="GTF52" s="207"/>
      <c r="GTG52" s="207"/>
      <c r="GTH52" s="207"/>
      <c r="GTI52" s="207"/>
      <c r="GTJ52" s="207"/>
      <c r="GTK52" s="207"/>
      <c r="GTL52" s="207"/>
      <c r="GTM52" s="207"/>
      <c r="GTN52" s="207"/>
      <c r="GTO52" s="207"/>
      <c r="GTP52" s="207"/>
      <c r="GTQ52" s="207"/>
      <c r="GTR52" s="207"/>
      <c r="GTS52" s="207"/>
      <c r="GTT52" s="207"/>
      <c r="GTU52" s="207"/>
      <c r="GTV52" s="207"/>
      <c r="GTW52" s="207"/>
      <c r="GTX52" s="207"/>
      <c r="GTY52" s="207"/>
      <c r="GTZ52" s="207"/>
      <c r="GUA52" s="207"/>
      <c r="GUB52" s="207"/>
      <c r="GUC52" s="207"/>
      <c r="GUD52" s="207"/>
      <c r="GUE52" s="207"/>
      <c r="GUF52" s="207"/>
      <c r="GUG52" s="207"/>
      <c r="GUH52" s="207"/>
      <c r="GUI52" s="207"/>
      <c r="GUJ52" s="207"/>
      <c r="GUK52" s="207"/>
      <c r="GUL52" s="207"/>
      <c r="GUM52" s="207"/>
      <c r="GUN52" s="207"/>
      <c r="GUO52" s="207"/>
      <c r="GUP52" s="207"/>
      <c r="GUQ52" s="207"/>
      <c r="GUR52" s="207"/>
      <c r="GUS52" s="207"/>
      <c r="GUT52" s="207"/>
      <c r="GUU52" s="207"/>
      <c r="GUV52" s="207"/>
      <c r="GUW52" s="207"/>
      <c r="GUX52" s="207"/>
      <c r="GUY52" s="207"/>
      <c r="GUZ52" s="207"/>
      <c r="GVA52" s="207"/>
      <c r="GVB52" s="207"/>
      <c r="GVC52" s="207"/>
      <c r="GVD52" s="207"/>
      <c r="GVE52" s="207"/>
      <c r="GVF52" s="207"/>
      <c r="GVG52" s="207"/>
      <c r="GVH52" s="207"/>
      <c r="GVI52" s="207"/>
      <c r="GVJ52" s="207"/>
      <c r="GVK52" s="207"/>
      <c r="GVL52" s="207"/>
      <c r="GVM52" s="207"/>
      <c r="GVN52" s="207"/>
      <c r="GVO52" s="207"/>
      <c r="GVP52" s="207"/>
      <c r="GVQ52" s="207"/>
      <c r="GVR52" s="207"/>
      <c r="GVS52" s="207"/>
      <c r="GVT52" s="207"/>
      <c r="GVU52" s="207"/>
      <c r="GVV52" s="207"/>
      <c r="GVW52" s="207"/>
      <c r="GVX52" s="207"/>
      <c r="GVY52" s="207"/>
      <c r="GVZ52" s="207"/>
      <c r="GWA52" s="207"/>
      <c r="GWB52" s="207"/>
      <c r="GWC52" s="207"/>
      <c r="GWD52" s="207"/>
      <c r="GWE52" s="207"/>
      <c r="GWF52" s="207"/>
      <c r="GWG52" s="207"/>
      <c r="GWH52" s="207"/>
      <c r="GWI52" s="207"/>
      <c r="GWJ52" s="207"/>
      <c r="GWK52" s="207"/>
      <c r="GWL52" s="207"/>
      <c r="GWM52" s="207"/>
      <c r="GWN52" s="207"/>
      <c r="GWO52" s="207"/>
      <c r="GWP52" s="207"/>
      <c r="GWQ52" s="207"/>
      <c r="GWR52" s="207"/>
      <c r="GWS52" s="207"/>
      <c r="GWT52" s="207"/>
      <c r="GWU52" s="207"/>
      <c r="GWV52" s="207"/>
      <c r="GWW52" s="207"/>
      <c r="GWX52" s="207"/>
      <c r="GWY52" s="207"/>
      <c r="GWZ52" s="207"/>
      <c r="GXA52" s="207"/>
      <c r="GXB52" s="207"/>
      <c r="GXC52" s="207"/>
      <c r="GXD52" s="207"/>
      <c r="GXE52" s="207"/>
      <c r="GXF52" s="207"/>
      <c r="GXG52" s="207"/>
      <c r="GXH52" s="207"/>
      <c r="GXI52" s="207"/>
      <c r="GXJ52" s="207"/>
      <c r="GXK52" s="207"/>
      <c r="GXL52" s="207"/>
      <c r="GXM52" s="207"/>
      <c r="GXN52" s="207"/>
      <c r="GXO52" s="207"/>
      <c r="GXP52" s="207"/>
      <c r="GXQ52" s="207"/>
      <c r="GXR52" s="207"/>
      <c r="GXS52" s="207"/>
      <c r="GXT52" s="207"/>
      <c r="GXU52" s="207"/>
      <c r="GXV52" s="207"/>
      <c r="GXW52" s="207"/>
      <c r="GXX52" s="207"/>
      <c r="GXY52" s="207"/>
      <c r="GXZ52" s="207"/>
      <c r="GYA52" s="207"/>
      <c r="GYB52" s="207"/>
      <c r="GYC52" s="207"/>
      <c r="GYD52" s="207"/>
      <c r="GYE52" s="207"/>
      <c r="GYF52" s="207"/>
      <c r="GYG52" s="207"/>
      <c r="GYH52" s="207"/>
      <c r="GYI52" s="207"/>
      <c r="GYJ52" s="207"/>
      <c r="GYK52" s="207"/>
      <c r="GYL52" s="207"/>
      <c r="GYM52" s="207"/>
      <c r="GYN52" s="207"/>
      <c r="GYO52" s="207"/>
      <c r="GYP52" s="207"/>
      <c r="GYQ52" s="207"/>
      <c r="GYR52" s="207"/>
      <c r="GYS52" s="207"/>
      <c r="GYT52" s="207"/>
      <c r="GYU52" s="207"/>
      <c r="GYV52" s="207"/>
      <c r="GYW52" s="207"/>
      <c r="GYX52" s="207"/>
      <c r="GYY52" s="207"/>
      <c r="GYZ52" s="207"/>
      <c r="GZA52" s="207"/>
      <c r="GZB52" s="207"/>
      <c r="GZC52" s="207"/>
      <c r="GZD52" s="207"/>
      <c r="GZE52" s="207"/>
      <c r="GZF52" s="207"/>
      <c r="GZG52" s="207"/>
      <c r="GZH52" s="207"/>
      <c r="GZI52" s="207"/>
      <c r="GZJ52" s="207"/>
      <c r="GZK52" s="207"/>
      <c r="GZL52" s="207"/>
      <c r="GZM52" s="207"/>
      <c r="GZN52" s="207"/>
      <c r="GZO52" s="207"/>
      <c r="GZP52" s="207"/>
      <c r="GZQ52" s="207"/>
      <c r="GZR52" s="207"/>
      <c r="GZS52" s="207"/>
      <c r="GZT52" s="207"/>
      <c r="GZU52" s="207"/>
      <c r="GZV52" s="207"/>
      <c r="GZW52" s="207"/>
      <c r="GZX52" s="207"/>
      <c r="GZY52" s="207"/>
      <c r="GZZ52" s="207"/>
      <c r="HAA52" s="207"/>
      <c r="HAB52" s="207"/>
      <c r="HAC52" s="207"/>
      <c r="HAD52" s="207"/>
      <c r="HAE52" s="207"/>
      <c r="HAF52" s="207"/>
      <c r="HAG52" s="207"/>
      <c r="HAH52" s="207"/>
      <c r="HAI52" s="207"/>
      <c r="HAJ52" s="207"/>
      <c r="HAK52" s="207"/>
      <c r="HAL52" s="207"/>
      <c r="HAM52" s="207"/>
      <c r="HAN52" s="207"/>
      <c r="HAO52" s="207"/>
      <c r="HAP52" s="207"/>
      <c r="HAQ52" s="207"/>
      <c r="HAR52" s="207"/>
      <c r="HAS52" s="207"/>
      <c r="HAT52" s="207"/>
      <c r="HAU52" s="207"/>
      <c r="HAV52" s="207"/>
      <c r="HAW52" s="207"/>
      <c r="HAX52" s="207"/>
      <c r="HAY52" s="207"/>
      <c r="HAZ52" s="207"/>
      <c r="HBA52" s="207"/>
      <c r="HBB52" s="207"/>
      <c r="HBC52" s="207"/>
      <c r="HBD52" s="207"/>
      <c r="HBE52" s="207"/>
      <c r="HBF52" s="207"/>
      <c r="HBG52" s="207"/>
      <c r="HBH52" s="207"/>
      <c r="HBI52" s="207"/>
      <c r="HBJ52" s="207"/>
      <c r="HBK52" s="207"/>
      <c r="HBL52" s="207"/>
      <c r="HBM52" s="207"/>
      <c r="HBN52" s="207"/>
      <c r="HBO52" s="207"/>
      <c r="HBP52" s="207"/>
      <c r="HBQ52" s="207"/>
      <c r="HBR52" s="207"/>
      <c r="HBS52" s="207"/>
      <c r="HBT52" s="207"/>
      <c r="HBU52" s="207"/>
      <c r="HBV52" s="207"/>
      <c r="HBW52" s="207"/>
      <c r="HBX52" s="207"/>
      <c r="HBY52" s="207"/>
      <c r="HBZ52" s="207"/>
      <c r="HCA52" s="207"/>
      <c r="HCB52" s="207"/>
      <c r="HCC52" s="207"/>
      <c r="HCD52" s="207"/>
      <c r="HCE52" s="207"/>
      <c r="HCF52" s="207"/>
      <c r="HCG52" s="207"/>
      <c r="HCH52" s="207"/>
      <c r="HCI52" s="207"/>
      <c r="HCJ52" s="207"/>
      <c r="HCK52" s="207"/>
      <c r="HCL52" s="207"/>
      <c r="HCM52" s="207"/>
      <c r="HCN52" s="207"/>
      <c r="HCO52" s="207"/>
      <c r="HCP52" s="207"/>
      <c r="HCQ52" s="207"/>
      <c r="HCR52" s="207"/>
      <c r="HCS52" s="207"/>
      <c r="HCT52" s="207"/>
      <c r="HCU52" s="207"/>
      <c r="HCV52" s="207"/>
      <c r="HCW52" s="207"/>
      <c r="HCX52" s="207"/>
      <c r="HCY52" s="207"/>
      <c r="HCZ52" s="207"/>
      <c r="HDA52" s="207"/>
      <c r="HDB52" s="207"/>
      <c r="HDC52" s="207"/>
      <c r="HDD52" s="207"/>
      <c r="HDE52" s="207"/>
      <c r="HDF52" s="207"/>
      <c r="HDG52" s="207"/>
      <c r="HDH52" s="207"/>
      <c r="HDI52" s="207"/>
      <c r="HDJ52" s="207"/>
      <c r="HDK52" s="207"/>
      <c r="HDL52" s="207"/>
      <c r="HDM52" s="207"/>
      <c r="HDN52" s="207"/>
      <c r="HDO52" s="207"/>
      <c r="HDP52" s="207"/>
      <c r="HDQ52" s="207"/>
      <c r="HDR52" s="207"/>
      <c r="HDS52" s="207"/>
      <c r="HDT52" s="207"/>
      <c r="HDU52" s="207"/>
      <c r="HDV52" s="207"/>
      <c r="HDW52" s="207"/>
      <c r="HDX52" s="207"/>
      <c r="HDY52" s="207"/>
      <c r="HDZ52" s="207"/>
      <c r="HEA52" s="207"/>
      <c r="HEB52" s="207"/>
      <c r="HEC52" s="207"/>
      <c r="HED52" s="207"/>
      <c r="HEE52" s="207"/>
      <c r="HEF52" s="207"/>
      <c r="HEG52" s="207"/>
      <c r="HEH52" s="207"/>
      <c r="HEI52" s="207"/>
      <c r="HEJ52" s="207"/>
      <c r="HEK52" s="207"/>
      <c r="HEL52" s="207"/>
      <c r="HEM52" s="207"/>
      <c r="HEN52" s="207"/>
      <c r="HEO52" s="207"/>
      <c r="HEP52" s="207"/>
      <c r="HEQ52" s="207"/>
      <c r="HER52" s="207"/>
      <c r="HES52" s="207"/>
      <c r="HET52" s="207"/>
      <c r="HEU52" s="207"/>
      <c r="HEV52" s="207"/>
      <c r="HEW52" s="207"/>
      <c r="HEX52" s="207"/>
      <c r="HEY52" s="207"/>
      <c r="HEZ52" s="207"/>
      <c r="HFA52" s="207"/>
      <c r="HFB52" s="207"/>
      <c r="HFC52" s="207"/>
      <c r="HFD52" s="207"/>
      <c r="HFE52" s="207"/>
      <c r="HFF52" s="207"/>
      <c r="HFG52" s="207"/>
      <c r="HFH52" s="207"/>
      <c r="HFI52" s="207"/>
      <c r="HFJ52" s="207"/>
      <c r="HFK52" s="207"/>
      <c r="HFL52" s="207"/>
      <c r="HFM52" s="207"/>
      <c r="HFN52" s="207"/>
      <c r="HFO52" s="207"/>
      <c r="HFP52" s="207"/>
      <c r="HFQ52" s="207"/>
      <c r="HFR52" s="207"/>
      <c r="HFS52" s="207"/>
      <c r="HFT52" s="207"/>
      <c r="HFU52" s="207"/>
      <c r="HFV52" s="207"/>
      <c r="HFW52" s="207"/>
      <c r="HFX52" s="207"/>
      <c r="HFY52" s="207"/>
      <c r="HFZ52" s="207"/>
      <c r="HGA52" s="207"/>
      <c r="HGB52" s="207"/>
      <c r="HGC52" s="207"/>
      <c r="HGD52" s="207"/>
      <c r="HGE52" s="207"/>
      <c r="HGF52" s="207"/>
      <c r="HGG52" s="207"/>
      <c r="HGH52" s="207"/>
      <c r="HGI52" s="207"/>
      <c r="HGJ52" s="207"/>
      <c r="HGK52" s="207"/>
      <c r="HGL52" s="207"/>
      <c r="HGM52" s="207"/>
      <c r="HGN52" s="207"/>
      <c r="HGO52" s="207"/>
      <c r="HGP52" s="207"/>
      <c r="HGQ52" s="207"/>
      <c r="HGR52" s="207"/>
      <c r="HGS52" s="207"/>
      <c r="HGT52" s="207"/>
      <c r="HGU52" s="207"/>
      <c r="HGV52" s="207"/>
      <c r="HGW52" s="207"/>
      <c r="HGX52" s="207"/>
      <c r="HGY52" s="207"/>
      <c r="HGZ52" s="207"/>
      <c r="HHA52" s="207"/>
      <c r="HHB52" s="207"/>
      <c r="HHC52" s="207"/>
      <c r="HHD52" s="207"/>
      <c r="HHE52" s="207"/>
      <c r="HHF52" s="207"/>
      <c r="HHG52" s="207"/>
      <c r="HHH52" s="207"/>
      <c r="HHI52" s="207"/>
      <c r="HHJ52" s="207"/>
      <c r="HHK52" s="207"/>
      <c r="HHL52" s="207"/>
      <c r="HHM52" s="207"/>
      <c r="HHN52" s="207"/>
      <c r="HHO52" s="207"/>
      <c r="HHP52" s="207"/>
      <c r="HHQ52" s="207"/>
      <c r="HHR52" s="207"/>
      <c r="HHS52" s="207"/>
      <c r="HHT52" s="207"/>
      <c r="HHU52" s="207"/>
      <c r="HHV52" s="207"/>
      <c r="HHW52" s="207"/>
      <c r="HHX52" s="207"/>
      <c r="HHY52" s="207"/>
      <c r="HHZ52" s="207"/>
      <c r="HIA52" s="207"/>
      <c r="HIB52" s="207"/>
      <c r="HIC52" s="207"/>
      <c r="HID52" s="207"/>
      <c r="HIE52" s="207"/>
      <c r="HIF52" s="207"/>
      <c r="HIG52" s="207"/>
      <c r="HIH52" s="207"/>
      <c r="HII52" s="207"/>
      <c r="HIJ52" s="207"/>
      <c r="HIK52" s="207"/>
      <c r="HIL52" s="207"/>
      <c r="HIM52" s="207"/>
      <c r="HIN52" s="207"/>
      <c r="HIO52" s="207"/>
      <c r="HIP52" s="207"/>
      <c r="HIQ52" s="207"/>
      <c r="HIR52" s="207"/>
      <c r="HIS52" s="207"/>
      <c r="HIT52" s="207"/>
      <c r="HIU52" s="207"/>
      <c r="HIV52" s="207"/>
      <c r="HIW52" s="207"/>
      <c r="HIX52" s="207"/>
      <c r="HIY52" s="207"/>
      <c r="HIZ52" s="207"/>
      <c r="HJA52" s="207"/>
      <c r="HJB52" s="207"/>
      <c r="HJC52" s="207"/>
      <c r="HJD52" s="207"/>
      <c r="HJE52" s="207"/>
      <c r="HJF52" s="207"/>
      <c r="HJG52" s="207"/>
      <c r="HJH52" s="207"/>
      <c r="HJI52" s="207"/>
      <c r="HJJ52" s="207"/>
      <c r="HJK52" s="207"/>
      <c r="HJL52" s="207"/>
      <c r="HJM52" s="207"/>
      <c r="HJN52" s="207"/>
      <c r="HJO52" s="207"/>
      <c r="HJP52" s="207"/>
      <c r="HJQ52" s="207"/>
      <c r="HJR52" s="207"/>
      <c r="HJS52" s="207"/>
      <c r="HJT52" s="207"/>
      <c r="HJU52" s="207"/>
      <c r="HJV52" s="207"/>
      <c r="HJW52" s="207"/>
      <c r="HJX52" s="207"/>
      <c r="HJY52" s="207"/>
      <c r="HJZ52" s="207"/>
      <c r="HKA52" s="207"/>
      <c r="HKB52" s="207"/>
      <c r="HKC52" s="207"/>
      <c r="HKD52" s="207"/>
      <c r="HKE52" s="207"/>
      <c r="HKF52" s="207"/>
      <c r="HKG52" s="207"/>
      <c r="HKH52" s="207"/>
      <c r="HKI52" s="207"/>
      <c r="HKJ52" s="207"/>
      <c r="HKK52" s="207"/>
      <c r="HKL52" s="207"/>
      <c r="HKM52" s="207"/>
      <c r="HKN52" s="207"/>
      <c r="HKO52" s="207"/>
      <c r="HKP52" s="207"/>
      <c r="HKQ52" s="207"/>
      <c r="HKR52" s="207"/>
      <c r="HKS52" s="207"/>
      <c r="HKT52" s="207"/>
      <c r="HKU52" s="207"/>
      <c r="HKV52" s="207"/>
      <c r="HKW52" s="207"/>
      <c r="HKX52" s="207"/>
      <c r="HKY52" s="207"/>
      <c r="HKZ52" s="207"/>
      <c r="HLA52" s="207"/>
      <c r="HLB52" s="207"/>
      <c r="HLC52" s="207"/>
      <c r="HLD52" s="207"/>
      <c r="HLE52" s="207"/>
      <c r="HLF52" s="207"/>
      <c r="HLG52" s="207"/>
      <c r="HLH52" s="207"/>
      <c r="HLI52" s="207"/>
      <c r="HLJ52" s="207"/>
      <c r="HLK52" s="207"/>
      <c r="HLL52" s="207"/>
      <c r="HLM52" s="207"/>
      <c r="HLN52" s="207"/>
      <c r="HLO52" s="207"/>
      <c r="HLP52" s="207"/>
      <c r="HLQ52" s="207"/>
      <c r="HLR52" s="207"/>
      <c r="HLS52" s="207"/>
      <c r="HLT52" s="207"/>
      <c r="HLU52" s="207"/>
      <c r="HLV52" s="207"/>
      <c r="HLW52" s="207"/>
      <c r="HLX52" s="207"/>
      <c r="HLY52" s="207"/>
      <c r="HLZ52" s="207"/>
      <c r="HMA52" s="207"/>
      <c r="HMB52" s="207"/>
      <c r="HMC52" s="207"/>
      <c r="HMD52" s="207"/>
      <c r="HME52" s="207"/>
      <c r="HMF52" s="207"/>
      <c r="HMG52" s="207"/>
      <c r="HMH52" s="207"/>
      <c r="HMI52" s="207"/>
      <c r="HMJ52" s="207"/>
      <c r="HMK52" s="207"/>
      <c r="HML52" s="207"/>
      <c r="HMM52" s="207"/>
      <c r="HMN52" s="207"/>
      <c r="HMO52" s="207"/>
      <c r="HMP52" s="207"/>
      <c r="HMQ52" s="207"/>
      <c r="HMR52" s="207"/>
      <c r="HMS52" s="207"/>
      <c r="HMT52" s="207"/>
      <c r="HMU52" s="207"/>
      <c r="HMV52" s="207"/>
      <c r="HMW52" s="207"/>
      <c r="HMX52" s="207"/>
      <c r="HMY52" s="207"/>
      <c r="HMZ52" s="207"/>
      <c r="HNA52" s="207"/>
      <c r="HNB52" s="207"/>
      <c r="HNC52" s="207"/>
      <c r="HND52" s="207"/>
      <c r="HNE52" s="207"/>
      <c r="HNF52" s="207"/>
      <c r="HNG52" s="207"/>
      <c r="HNH52" s="207"/>
      <c r="HNI52" s="207"/>
      <c r="HNJ52" s="207"/>
      <c r="HNK52" s="207"/>
      <c r="HNL52" s="207"/>
      <c r="HNM52" s="207"/>
      <c r="HNN52" s="207"/>
      <c r="HNO52" s="207"/>
      <c r="HNP52" s="207"/>
      <c r="HNQ52" s="207"/>
      <c r="HNR52" s="207"/>
      <c r="HNS52" s="207"/>
      <c r="HNT52" s="207"/>
      <c r="HNU52" s="207"/>
      <c r="HNV52" s="207"/>
      <c r="HNW52" s="207"/>
      <c r="HNX52" s="207"/>
      <c r="HNY52" s="207"/>
      <c r="HNZ52" s="207"/>
      <c r="HOA52" s="207"/>
      <c r="HOB52" s="207"/>
      <c r="HOC52" s="207"/>
      <c r="HOD52" s="207"/>
      <c r="HOE52" s="207"/>
      <c r="HOF52" s="207"/>
      <c r="HOG52" s="207"/>
      <c r="HOH52" s="207"/>
      <c r="HOI52" s="207"/>
      <c r="HOJ52" s="207"/>
      <c r="HOK52" s="207"/>
      <c r="HOL52" s="207"/>
      <c r="HOM52" s="207"/>
      <c r="HON52" s="207"/>
      <c r="HOO52" s="207"/>
      <c r="HOP52" s="207"/>
      <c r="HOQ52" s="207"/>
      <c r="HOR52" s="207"/>
      <c r="HOS52" s="207"/>
      <c r="HOT52" s="207"/>
      <c r="HOU52" s="207"/>
      <c r="HOV52" s="207"/>
      <c r="HOW52" s="207"/>
      <c r="HOX52" s="207"/>
      <c r="HOY52" s="207"/>
      <c r="HOZ52" s="207"/>
      <c r="HPA52" s="207"/>
      <c r="HPB52" s="207"/>
      <c r="HPC52" s="207"/>
      <c r="HPD52" s="207"/>
      <c r="HPE52" s="207"/>
      <c r="HPF52" s="207"/>
      <c r="HPG52" s="207"/>
      <c r="HPH52" s="207"/>
      <c r="HPI52" s="207"/>
      <c r="HPJ52" s="207"/>
      <c r="HPK52" s="207"/>
      <c r="HPL52" s="207"/>
      <c r="HPM52" s="207"/>
      <c r="HPN52" s="207"/>
      <c r="HPO52" s="207"/>
      <c r="HPP52" s="207"/>
      <c r="HPQ52" s="207"/>
      <c r="HPR52" s="207"/>
      <c r="HPS52" s="207"/>
      <c r="HPT52" s="207"/>
      <c r="HPU52" s="207"/>
      <c r="HPV52" s="207"/>
      <c r="HPW52" s="207"/>
      <c r="HPX52" s="207"/>
      <c r="HPY52" s="207"/>
      <c r="HPZ52" s="207"/>
      <c r="HQA52" s="207"/>
      <c r="HQB52" s="207"/>
      <c r="HQC52" s="207"/>
      <c r="HQD52" s="207"/>
      <c r="HQE52" s="207"/>
      <c r="HQF52" s="207"/>
      <c r="HQG52" s="207"/>
      <c r="HQH52" s="207"/>
      <c r="HQI52" s="207"/>
      <c r="HQJ52" s="207"/>
      <c r="HQK52" s="207"/>
      <c r="HQL52" s="207"/>
      <c r="HQM52" s="207"/>
      <c r="HQN52" s="207"/>
      <c r="HQO52" s="207"/>
      <c r="HQP52" s="207"/>
      <c r="HQQ52" s="207"/>
      <c r="HQR52" s="207"/>
      <c r="HQS52" s="207"/>
      <c r="HQT52" s="207"/>
      <c r="HQU52" s="207"/>
      <c r="HQV52" s="207"/>
      <c r="HQW52" s="207"/>
      <c r="HQX52" s="207"/>
      <c r="HQY52" s="207"/>
      <c r="HQZ52" s="207"/>
      <c r="HRA52" s="207"/>
      <c r="HRB52" s="207"/>
      <c r="HRC52" s="207"/>
      <c r="HRD52" s="207"/>
      <c r="HRE52" s="207"/>
      <c r="HRF52" s="207"/>
      <c r="HRG52" s="207"/>
      <c r="HRH52" s="207"/>
      <c r="HRI52" s="207"/>
      <c r="HRJ52" s="207"/>
      <c r="HRK52" s="207"/>
      <c r="HRL52" s="207"/>
      <c r="HRM52" s="207"/>
      <c r="HRN52" s="207"/>
      <c r="HRO52" s="207"/>
      <c r="HRP52" s="207"/>
      <c r="HRQ52" s="207"/>
      <c r="HRR52" s="207"/>
      <c r="HRS52" s="207"/>
      <c r="HRT52" s="207"/>
      <c r="HRU52" s="207"/>
      <c r="HRV52" s="207"/>
      <c r="HRW52" s="207"/>
      <c r="HRX52" s="207"/>
      <c r="HRY52" s="207"/>
      <c r="HRZ52" s="207"/>
      <c r="HSA52" s="207"/>
      <c r="HSB52" s="207"/>
      <c r="HSC52" s="207"/>
      <c r="HSD52" s="207"/>
      <c r="HSE52" s="207"/>
      <c r="HSF52" s="207"/>
      <c r="HSG52" s="207"/>
      <c r="HSH52" s="207"/>
      <c r="HSI52" s="207"/>
      <c r="HSJ52" s="207"/>
      <c r="HSK52" s="207"/>
      <c r="HSL52" s="207"/>
      <c r="HSM52" s="207"/>
      <c r="HSN52" s="207"/>
      <c r="HSO52" s="207"/>
      <c r="HSP52" s="207"/>
      <c r="HSQ52" s="207"/>
      <c r="HSR52" s="207"/>
      <c r="HSS52" s="207"/>
      <c r="HST52" s="207"/>
      <c r="HSU52" s="207"/>
      <c r="HSV52" s="207"/>
      <c r="HSW52" s="207"/>
      <c r="HSX52" s="207"/>
      <c r="HSY52" s="207"/>
      <c r="HSZ52" s="207"/>
      <c r="HTA52" s="207"/>
      <c r="HTB52" s="207"/>
      <c r="HTC52" s="207"/>
      <c r="HTD52" s="207"/>
      <c r="HTE52" s="207"/>
      <c r="HTF52" s="207"/>
      <c r="HTG52" s="207"/>
      <c r="HTH52" s="207"/>
      <c r="HTI52" s="207"/>
      <c r="HTJ52" s="207"/>
      <c r="HTK52" s="207"/>
      <c r="HTL52" s="207"/>
      <c r="HTM52" s="207"/>
      <c r="HTN52" s="207"/>
      <c r="HTO52" s="207"/>
      <c r="HTP52" s="207"/>
      <c r="HTQ52" s="207"/>
      <c r="HTR52" s="207"/>
      <c r="HTS52" s="207"/>
      <c r="HTT52" s="207"/>
      <c r="HTU52" s="207"/>
      <c r="HTV52" s="207"/>
      <c r="HTW52" s="207"/>
      <c r="HTX52" s="207"/>
      <c r="HTY52" s="207"/>
      <c r="HTZ52" s="207"/>
      <c r="HUA52" s="207"/>
      <c r="HUB52" s="207"/>
      <c r="HUC52" s="207"/>
      <c r="HUD52" s="207"/>
      <c r="HUE52" s="207"/>
      <c r="HUF52" s="207"/>
      <c r="HUG52" s="207"/>
      <c r="HUH52" s="207"/>
      <c r="HUI52" s="207"/>
      <c r="HUJ52" s="207"/>
      <c r="HUK52" s="207"/>
      <c r="HUL52" s="207"/>
      <c r="HUM52" s="207"/>
      <c r="HUN52" s="207"/>
      <c r="HUO52" s="207"/>
      <c r="HUP52" s="207"/>
      <c r="HUQ52" s="207"/>
      <c r="HUR52" s="207"/>
      <c r="HUS52" s="207"/>
      <c r="HUT52" s="207"/>
      <c r="HUU52" s="207"/>
      <c r="HUV52" s="207"/>
      <c r="HUW52" s="207"/>
      <c r="HUX52" s="207"/>
      <c r="HUY52" s="207"/>
      <c r="HUZ52" s="207"/>
      <c r="HVA52" s="207"/>
      <c r="HVB52" s="207"/>
      <c r="HVC52" s="207"/>
      <c r="HVD52" s="207"/>
      <c r="HVE52" s="207"/>
      <c r="HVF52" s="207"/>
      <c r="HVG52" s="207"/>
      <c r="HVH52" s="207"/>
      <c r="HVI52" s="207"/>
      <c r="HVJ52" s="207"/>
      <c r="HVK52" s="207"/>
      <c r="HVL52" s="207"/>
      <c r="HVM52" s="207"/>
      <c r="HVN52" s="207"/>
      <c r="HVO52" s="207"/>
      <c r="HVP52" s="207"/>
      <c r="HVQ52" s="207"/>
      <c r="HVR52" s="207"/>
      <c r="HVS52" s="207"/>
      <c r="HVT52" s="207"/>
      <c r="HVU52" s="207"/>
      <c r="HVV52" s="207"/>
      <c r="HVW52" s="207"/>
      <c r="HVX52" s="207"/>
      <c r="HVY52" s="207"/>
      <c r="HVZ52" s="207"/>
      <c r="HWA52" s="207"/>
      <c r="HWB52" s="207"/>
      <c r="HWC52" s="207"/>
      <c r="HWD52" s="207"/>
      <c r="HWE52" s="207"/>
      <c r="HWF52" s="207"/>
      <c r="HWG52" s="207"/>
      <c r="HWH52" s="207"/>
      <c r="HWI52" s="207"/>
      <c r="HWJ52" s="207"/>
      <c r="HWK52" s="207"/>
      <c r="HWL52" s="207"/>
      <c r="HWM52" s="207"/>
      <c r="HWN52" s="207"/>
      <c r="HWO52" s="207"/>
      <c r="HWP52" s="207"/>
      <c r="HWQ52" s="207"/>
      <c r="HWR52" s="207"/>
      <c r="HWS52" s="207"/>
      <c r="HWT52" s="207"/>
      <c r="HWU52" s="207"/>
      <c r="HWV52" s="207"/>
      <c r="HWW52" s="207"/>
      <c r="HWX52" s="207"/>
      <c r="HWY52" s="207"/>
      <c r="HWZ52" s="207"/>
      <c r="HXA52" s="207"/>
      <c r="HXB52" s="207"/>
      <c r="HXC52" s="207"/>
      <c r="HXD52" s="207"/>
      <c r="HXE52" s="207"/>
      <c r="HXF52" s="207"/>
      <c r="HXG52" s="207"/>
      <c r="HXH52" s="207"/>
      <c r="HXI52" s="207"/>
      <c r="HXJ52" s="207"/>
      <c r="HXK52" s="207"/>
      <c r="HXL52" s="207"/>
      <c r="HXM52" s="207"/>
      <c r="HXN52" s="207"/>
      <c r="HXO52" s="207"/>
      <c r="HXP52" s="207"/>
      <c r="HXQ52" s="207"/>
      <c r="HXR52" s="207"/>
      <c r="HXS52" s="207"/>
      <c r="HXT52" s="207"/>
      <c r="HXU52" s="207"/>
      <c r="HXV52" s="207"/>
      <c r="HXW52" s="207"/>
      <c r="HXX52" s="207"/>
      <c r="HXY52" s="207"/>
      <c r="HXZ52" s="207"/>
      <c r="HYA52" s="207"/>
      <c r="HYB52" s="207"/>
      <c r="HYC52" s="207"/>
      <c r="HYD52" s="207"/>
      <c r="HYE52" s="207"/>
      <c r="HYF52" s="207"/>
      <c r="HYG52" s="207"/>
      <c r="HYH52" s="207"/>
      <c r="HYI52" s="207"/>
      <c r="HYJ52" s="207"/>
      <c r="HYK52" s="207"/>
      <c r="HYL52" s="207"/>
      <c r="HYM52" s="207"/>
      <c r="HYN52" s="207"/>
      <c r="HYO52" s="207"/>
      <c r="HYP52" s="207"/>
      <c r="HYQ52" s="207"/>
      <c r="HYR52" s="207"/>
      <c r="HYS52" s="207"/>
      <c r="HYT52" s="207"/>
      <c r="HYU52" s="207"/>
      <c r="HYV52" s="207"/>
      <c r="HYW52" s="207"/>
      <c r="HYX52" s="207"/>
      <c r="HYY52" s="207"/>
      <c r="HYZ52" s="207"/>
      <c r="HZA52" s="207"/>
      <c r="HZB52" s="207"/>
      <c r="HZC52" s="207"/>
      <c r="HZD52" s="207"/>
      <c r="HZE52" s="207"/>
      <c r="HZF52" s="207"/>
      <c r="HZG52" s="207"/>
      <c r="HZH52" s="207"/>
      <c r="HZI52" s="207"/>
      <c r="HZJ52" s="207"/>
      <c r="HZK52" s="207"/>
      <c r="HZL52" s="207"/>
      <c r="HZM52" s="207"/>
      <c r="HZN52" s="207"/>
      <c r="HZO52" s="207"/>
      <c r="HZP52" s="207"/>
      <c r="HZQ52" s="207"/>
      <c r="HZR52" s="207"/>
      <c r="HZS52" s="207"/>
      <c r="HZT52" s="207"/>
      <c r="HZU52" s="207"/>
      <c r="HZV52" s="207"/>
      <c r="HZW52" s="207"/>
      <c r="HZX52" s="207"/>
      <c r="HZY52" s="207"/>
      <c r="HZZ52" s="207"/>
      <c r="IAA52" s="207"/>
      <c r="IAB52" s="207"/>
      <c r="IAC52" s="207"/>
      <c r="IAD52" s="207"/>
      <c r="IAE52" s="207"/>
      <c r="IAF52" s="207"/>
      <c r="IAG52" s="207"/>
      <c r="IAH52" s="207"/>
      <c r="IAI52" s="207"/>
      <c r="IAJ52" s="207"/>
      <c r="IAK52" s="207"/>
      <c r="IAL52" s="207"/>
      <c r="IAM52" s="207"/>
      <c r="IAN52" s="207"/>
      <c r="IAO52" s="207"/>
      <c r="IAP52" s="207"/>
      <c r="IAQ52" s="207"/>
      <c r="IAR52" s="207"/>
      <c r="IAS52" s="207"/>
      <c r="IAT52" s="207"/>
      <c r="IAU52" s="207"/>
      <c r="IAV52" s="207"/>
      <c r="IAW52" s="207"/>
      <c r="IAX52" s="207"/>
      <c r="IAY52" s="207"/>
      <c r="IAZ52" s="207"/>
      <c r="IBA52" s="207"/>
      <c r="IBB52" s="207"/>
      <c r="IBC52" s="207"/>
      <c r="IBD52" s="207"/>
      <c r="IBE52" s="207"/>
      <c r="IBF52" s="207"/>
      <c r="IBG52" s="207"/>
      <c r="IBH52" s="207"/>
      <c r="IBI52" s="207"/>
      <c r="IBJ52" s="207"/>
      <c r="IBK52" s="207"/>
      <c r="IBL52" s="207"/>
      <c r="IBM52" s="207"/>
      <c r="IBN52" s="207"/>
      <c r="IBO52" s="207"/>
      <c r="IBP52" s="207"/>
      <c r="IBQ52" s="207"/>
      <c r="IBR52" s="207"/>
      <c r="IBS52" s="207"/>
      <c r="IBT52" s="207"/>
      <c r="IBU52" s="207"/>
      <c r="IBV52" s="207"/>
      <c r="IBW52" s="207"/>
      <c r="IBX52" s="207"/>
      <c r="IBY52" s="207"/>
      <c r="IBZ52" s="207"/>
      <c r="ICA52" s="207"/>
      <c r="ICB52" s="207"/>
      <c r="ICC52" s="207"/>
      <c r="ICD52" s="207"/>
      <c r="ICE52" s="207"/>
      <c r="ICF52" s="207"/>
      <c r="ICG52" s="207"/>
      <c r="ICH52" s="207"/>
      <c r="ICI52" s="207"/>
      <c r="ICJ52" s="207"/>
      <c r="ICK52" s="207"/>
      <c r="ICL52" s="207"/>
      <c r="ICM52" s="207"/>
      <c r="ICN52" s="207"/>
      <c r="ICO52" s="207"/>
      <c r="ICP52" s="207"/>
      <c r="ICQ52" s="207"/>
      <c r="ICR52" s="207"/>
      <c r="ICS52" s="207"/>
      <c r="ICT52" s="207"/>
      <c r="ICU52" s="207"/>
      <c r="ICV52" s="207"/>
      <c r="ICW52" s="207"/>
      <c r="ICX52" s="207"/>
      <c r="ICY52" s="207"/>
      <c r="ICZ52" s="207"/>
      <c r="IDA52" s="207"/>
      <c r="IDB52" s="207"/>
      <c r="IDC52" s="207"/>
      <c r="IDD52" s="207"/>
      <c r="IDE52" s="207"/>
      <c r="IDF52" s="207"/>
      <c r="IDG52" s="207"/>
      <c r="IDH52" s="207"/>
      <c r="IDI52" s="207"/>
      <c r="IDJ52" s="207"/>
      <c r="IDK52" s="207"/>
      <c r="IDL52" s="207"/>
      <c r="IDM52" s="207"/>
      <c r="IDN52" s="207"/>
      <c r="IDO52" s="207"/>
      <c r="IDP52" s="207"/>
      <c r="IDQ52" s="207"/>
      <c r="IDR52" s="207"/>
      <c r="IDS52" s="207"/>
      <c r="IDT52" s="207"/>
      <c r="IDU52" s="207"/>
      <c r="IDV52" s="207"/>
      <c r="IDW52" s="207"/>
      <c r="IDX52" s="207"/>
      <c r="IDY52" s="207"/>
      <c r="IDZ52" s="207"/>
      <c r="IEA52" s="207"/>
      <c r="IEB52" s="207"/>
      <c r="IEC52" s="207"/>
      <c r="IED52" s="207"/>
      <c r="IEE52" s="207"/>
      <c r="IEF52" s="207"/>
      <c r="IEG52" s="207"/>
      <c r="IEH52" s="207"/>
      <c r="IEI52" s="207"/>
      <c r="IEJ52" s="207"/>
      <c r="IEK52" s="207"/>
      <c r="IEL52" s="207"/>
      <c r="IEM52" s="207"/>
      <c r="IEN52" s="207"/>
      <c r="IEO52" s="207"/>
      <c r="IEP52" s="207"/>
      <c r="IEQ52" s="207"/>
      <c r="IER52" s="207"/>
      <c r="IES52" s="207"/>
      <c r="IET52" s="207"/>
      <c r="IEU52" s="207"/>
      <c r="IEV52" s="207"/>
      <c r="IEW52" s="207"/>
      <c r="IEX52" s="207"/>
      <c r="IEY52" s="207"/>
      <c r="IEZ52" s="207"/>
      <c r="IFA52" s="207"/>
      <c r="IFB52" s="207"/>
      <c r="IFC52" s="207"/>
      <c r="IFD52" s="207"/>
      <c r="IFE52" s="207"/>
      <c r="IFF52" s="207"/>
      <c r="IFG52" s="207"/>
      <c r="IFH52" s="207"/>
      <c r="IFI52" s="207"/>
      <c r="IFJ52" s="207"/>
      <c r="IFK52" s="207"/>
      <c r="IFL52" s="207"/>
      <c r="IFM52" s="207"/>
      <c r="IFN52" s="207"/>
      <c r="IFO52" s="207"/>
      <c r="IFP52" s="207"/>
      <c r="IFQ52" s="207"/>
      <c r="IFR52" s="207"/>
      <c r="IFS52" s="207"/>
      <c r="IFT52" s="207"/>
      <c r="IFU52" s="207"/>
      <c r="IFV52" s="207"/>
      <c r="IFW52" s="207"/>
      <c r="IFX52" s="207"/>
      <c r="IFY52" s="207"/>
      <c r="IFZ52" s="207"/>
      <c r="IGA52" s="207"/>
      <c r="IGB52" s="207"/>
      <c r="IGC52" s="207"/>
      <c r="IGD52" s="207"/>
      <c r="IGE52" s="207"/>
      <c r="IGF52" s="207"/>
      <c r="IGG52" s="207"/>
      <c r="IGH52" s="207"/>
      <c r="IGI52" s="207"/>
      <c r="IGJ52" s="207"/>
      <c r="IGK52" s="207"/>
      <c r="IGL52" s="207"/>
      <c r="IGM52" s="207"/>
      <c r="IGN52" s="207"/>
      <c r="IGO52" s="207"/>
      <c r="IGP52" s="207"/>
      <c r="IGQ52" s="207"/>
      <c r="IGR52" s="207"/>
      <c r="IGS52" s="207"/>
      <c r="IGT52" s="207"/>
      <c r="IGU52" s="207"/>
      <c r="IGV52" s="207"/>
      <c r="IGW52" s="207"/>
      <c r="IGX52" s="207"/>
      <c r="IGY52" s="207"/>
      <c r="IGZ52" s="207"/>
      <c r="IHA52" s="207"/>
      <c r="IHB52" s="207"/>
      <c r="IHC52" s="207"/>
      <c r="IHD52" s="207"/>
      <c r="IHE52" s="207"/>
      <c r="IHF52" s="207"/>
      <c r="IHG52" s="207"/>
      <c r="IHH52" s="207"/>
      <c r="IHI52" s="207"/>
      <c r="IHJ52" s="207"/>
      <c r="IHK52" s="207"/>
      <c r="IHL52" s="207"/>
      <c r="IHM52" s="207"/>
      <c r="IHN52" s="207"/>
      <c r="IHO52" s="207"/>
      <c r="IHP52" s="207"/>
      <c r="IHQ52" s="207"/>
      <c r="IHR52" s="207"/>
      <c r="IHS52" s="207"/>
      <c r="IHT52" s="207"/>
      <c r="IHU52" s="207"/>
      <c r="IHV52" s="207"/>
      <c r="IHW52" s="207"/>
      <c r="IHX52" s="207"/>
      <c r="IHY52" s="207"/>
      <c r="IHZ52" s="207"/>
      <c r="IIA52" s="207"/>
      <c r="IIB52" s="207"/>
      <c r="IIC52" s="207"/>
      <c r="IID52" s="207"/>
      <c r="IIE52" s="207"/>
      <c r="IIF52" s="207"/>
      <c r="IIG52" s="207"/>
      <c r="IIH52" s="207"/>
      <c r="III52" s="207"/>
      <c r="IIJ52" s="207"/>
      <c r="IIK52" s="207"/>
      <c r="IIL52" s="207"/>
      <c r="IIM52" s="207"/>
      <c r="IIN52" s="207"/>
      <c r="IIO52" s="207"/>
      <c r="IIP52" s="207"/>
      <c r="IIQ52" s="207"/>
      <c r="IIR52" s="207"/>
      <c r="IIS52" s="207"/>
      <c r="IIT52" s="207"/>
      <c r="IIU52" s="207"/>
      <c r="IIV52" s="207"/>
      <c r="IIW52" s="207"/>
      <c r="IIX52" s="207"/>
      <c r="IIY52" s="207"/>
      <c r="IIZ52" s="207"/>
      <c r="IJA52" s="207"/>
      <c r="IJB52" s="207"/>
      <c r="IJC52" s="207"/>
      <c r="IJD52" s="207"/>
      <c r="IJE52" s="207"/>
      <c r="IJF52" s="207"/>
      <c r="IJG52" s="207"/>
      <c r="IJH52" s="207"/>
      <c r="IJI52" s="207"/>
      <c r="IJJ52" s="207"/>
      <c r="IJK52" s="207"/>
      <c r="IJL52" s="207"/>
      <c r="IJM52" s="207"/>
      <c r="IJN52" s="207"/>
      <c r="IJO52" s="207"/>
      <c r="IJP52" s="207"/>
      <c r="IJQ52" s="207"/>
      <c r="IJR52" s="207"/>
      <c r="IJS52" s="207"/>
      <c r="IJT52" s="207"/>
      <c r="IJU52" s="207"/>
      <c r="IJV52" s="207"/>
      <c r="IJW52" s="207"/>
      <c r="IJX52" s="207"/>
      <c r="IJY52" s="207"/>
      <c r="IJZ52" s="207"/>
      <c r="IKA52" s="207"/>
      <c r="IKB52" s="207"/>
      <c r="IKC52" s="207"/>
      <c r="IKD52" s="207"/>
      <c r="IKE52" s="207"/>
      <c r="IKF52" s="207"/>
      <c r="IKG52" s="207"/>
      <c r="IKH52" s="207"/>
      <c r="IKI52" s="207"/>
      <c r="IKJ52" s="207"/>
      <c r="IKK52" s="207"/>
      <c r="IKL52" s="207"/>
      <c r="IKM52" s="207"/>
      <c r="IKN52" s="207"/>
      <c r="IKO52" s="207"/>
      <c r="IKP52" s="207"/>
      <c r="IKQ52" s="207"/>
      <c r="IKR52" s="207"/>
      <c r="IKS52" s="207"/>
      <c r="IKT52" s="207"/>
      <c r="IKU52" s="207"/>
      <c r="IKV52" s="207"/>
      <c r="IKW52" s="207"/>
      <c r="IKX52" s="207"/>
      <c r="IKY52" s="207"/>
      <c r="IKZ52" s="207"/>
      <c r="ILA52" s="207"/>
      <c r="ILB52" s="207"/>
      <c r="ILC52" s="207"/>
      <c r="ILD52" s="207"/>
      <c r="ILE52" s="207"/>
      <c r="ILF52" s="207"/>
      <c r="ILG52" s="207"/>
      <c r="ILH52" s="207"/>
      <c r="ILI52" s="207"/>
      <c r="ILJ52" s="207"/>
      <c r="ILK52" s="207"/>
      <c r="ILL52" s="207"/>
      <c r="ILM52" s="207"/>
      <c r="ILN52" s="207"/>
      <c r="ILO52" s="207"/>
      <c r="ILP52" s="207"/>
      <c r="ILQ52" s="207"/>
      <c r="ILR52" s="207"/>
      <c r="ILS52" s="207"/>
      <c r="ILT52" s="207"/>
      <c r="ILU52" s="207"/>
      <c r="ILV52" s="207"/>
      <c r="ILW52" s="207"/>
      <c r="ILX52" s="207"/>
      <c r="ILY52" s="207"/>
      <c r="ILZ52" s="207"/>
      <c r="IMA52" s="207"/>
      <c r="IMB52" s="207"/>
      <c r="IMC52" s="207"/>
      <c r="IMD52" s="207"/>
      <c r="IME52" s="207"/>
      <c r="IMF52" s="207"/>
      <c r="IMG52" s="207"/>
      <c r="IMH52" s="207"/>
      <c r="IMI52" s="207"/>
      <c r="IMJ52" s="207"/>
      <c r="IMK52" s="207"/>
      <c r="IML52" s="207"/>
      <c r="IMM52" s="207"/>
      <c r="IMN52" s="207"/>
      <c r="IMO52" s="207"/>
      <c r="IMP52" s="207"/>
      <c r="IMQ52" s="207"/>
      <c r="IMR52" s="207"/>
      <c r="IMS52" s="207"/>
      <c r="IMT52" s="207"/>
      <c r="IMU52" s="207"/>
      <c r="IMV52" s="207"/>
      <c r="IMW52" s="207"/>
      <c r="IMX52" s="207"/>
      <c r="IMY52" s="207"/>
      <c r="IMZ52" s="207"/>
      <c r="INA52" s="207"/>
      <c r="INB52" s="207"/>
      <c r="INC52" s="207"/>
      <c r="IND52" s="207"/>
      <c r="INE52" s="207"/>
      <c r="INF52" s="207"/>
      <c r="ING52" s="207"/>
      <c r="INH52" s="207"/>
      <c r="INI52" s="207"/>
      <c r="INJ52" s="207"/>
      <c r="INK52" s="207"/>
      <c r="INL52" s="207"/>
      <c r="INM52" s="207"/>
      <c r="INN52" s="207"/>
      <c r="INO52" s="207"/>
      <c r="INP52" s="207"/>
      <c r="INQ52" s="207"/>
      <c r="INR52" s="207"/>
      <c r="INS52" s="207"/>
      <c r="INT52" s="207"/>
      <c r="INU52" s="207"/>
      <c r="INV52" s="207"/>
      <c r="INW52" s="207"/>
      <c r="INX52" s="207"/>
      <c r="INY52" s="207"/>
      <c r="INZ52" s="207"/>
      <c r="IOA52" s="207"/>
      <c r="IOB52" s="207"/>
      <c r="IOC52" s="207"/>
      <c r="IOD52" s="207"/>
      <c r="IOE52" s="207"/>
      <c r="IOF52" s="207"/>
      <c r="IOG52" s="207"/>
      <c r="IOH52" s="207"/>
      <c r="IOI52" s="207"/>
      <c r="IOJ52" s="207"/>
      <c r="IOK52" s="207"/>
      <c r="IOL52" s="207"/>
      <c r="IOM52" s="207"/>
      <c r="ION52" s="207"/>
      <c r="IOO52" s="207"/>
      <c r="IOP52" s="207"/>
      <c r="IOQ52" s="207"/>
      <c r="IOR52" s="207"/>
      <c r="IOS52" s="207"/>
      <c r="IOT52" s="207"/>
      <c r="IOU52" s="207"/>
      <c r="IOV52" s="207"/>
      <c r="IOW52" s="207"/>
      <c r="IOX52" s="207"/>
      <c r="IOY52" s="207"/>
      <c r="IOZ52" s="207"/>
      <c r="IPA52" s="207"/>
      <c r="IPB52" s="207"/>
      <c r="IPC52" s="207"/>
      <c r="IPD52" s="207"/>
      <c r="IPE52" s="207"/>
      <c r="IPF52" s="207"/>
      <c r="IPG52" s="207"/>
      <c r="IPH52" s="207"/>
      <c r="IPI52" s="207"/>
      <c r="IPJ52" s="207"/>
      <c r="IPK52" s="207"/>
      <c r="IPL52" s="207"/>
      <c r="IPM52" s="207"/>
      <c r="IPN52" s="207"/>
      <c r="IPO52" s="207"/>
      <c r="IPP52" s="207"/>
      <c r="IPQ52" s="207"/>
      <c r="IPR52" s="207"/>
      <c r="IPS52" s="207"/>
      <c r="IPT52" s="207"/>
      <c r="IPU52" s="207"/>
      <c r="IPV52" s="207"/>
      <c r="IPW52" s="207"/>
      <c r="IPX52" s="207"/>
      <c r="IPY52" s="207"/>
      <c r="IPZ52" s="207"/>
      <c r="IQA52" s="207"/>
      <c r="IQB52" s="207"/>
      <c r="IQC52" s="207"/>
      <c r="IQD52" s="207"/>
      <c r="IQE52" s="207"/>
      <c r="IQF52" s="207"/>
      <c r="IQG52" s="207"/>
      <c r="IQH52" s="207"/>
      <c r="IQI52" s="207"/>
      <c r="IQJ52" s="207"/>
      <c r="IQK52" s="207"/>
      <c r="IQL52" s="207"/>
      <c r="IQM52" s="207"/>
      <c r="IQN52" s="207"/>
      <c r="IQO52" s="207"/>
      <c r="IQP52" s="207"/>
      <c r="IQQ52" s="207"/>
      <c r="IQR52" s="207"/>
      <c r="IQS52" s="207"/>
      <c r="IQT52" s="207"/>
      <c r="IQU52" s="207"/>
      <c r="IQV52" s="207"/>
      <c r="IQW52" s="207"/>
      <c r="IQX52" s="207"/>
      <c r="IQY52" s="207"/>
      <c r="IQZ52" s="207"/>
      <c r="IRA52" s="207"/>
      <c r="IRB52" s="207"/>
      <c r="IRC52" s="207"/>
      <c r="IRD52" s="207"/>
      <c r="IRE52" s="207"/>
      <c r="IRF52" s="207"/>
      <c r="IRG52" s="207"/>
      <c r="IRH52" s="207"/>
      <c r="IRI52" s="207"/>
      <c r="IRJ52" s="207"/>
      <c r="IRK52" s="207"/>
      <c r="IRL52" s="207"/>
      <c r="IRM52" s="207"/>
      <c r="IRN52" s="207"/>
      <c r="IRO52" s="207"/>
      <c r="IRP52" s="207"/>
      <c r="IRQ52" s="207"/>
      <c r="IRR52" s="207"/>
      <c r="IRS52" s="207"/>
      <c r="IRT52" s="207"/>
      <c r="IRU52" s="207"/>
      <c r="IRV52" s="207"/>
      <c r="IRW52" s="207"/>
      <c r="IRX52" s="207"/>
      <c r="IRY52" s="207"/>
      <c r="IRZ52" s="207"/>
      <c r="ISA52" s="207"/>
      <c r="ISB52" s="207"/>
      <c r="ISC52" s="207"/>
      <c r="ISD52" s="207"/>
      <c r="ISE52" s="207"/>
      <c r="ISF52" s="207"/>
      <c r="ISG52" s="207"/>
      <c r="ISH52" s="207"/>
      <c r="ISI52" s="207"/>
      <c r="ISJ52" s="207"/>
      <c r="ISK52" s="207"/>
      <c r="ISL52" s="207"/>
      <c r="ISM52" s="207"/>
      <c r="ISN52" s="207"/>
      <c r="ISO52" s="207"/>
      <c r="ISP52" s="207"/>
      <c r="ISQ52" s="207"/>
      <c r="ISR52" s="207"/>
      <c r="ISS52" s="207"/>
      <c r="IST52" s="207"/>
      <c r="ISU52" s="207"/>
      <c r="ISV52" s="207"/>
      <c r="ISW52" s="207"/>
      <c r="ISX52" s="207"/>
      <c r="ISY52" s="207"/>
      <c r="ISZ52" s="207"/>
      <c r="ITA52" s="207"/>
      <c r="ITB52" s="207"/>
      <c r="ITC52" s="207"/>
      <c r="ITD52" s="207"/>
      <c r="ITE52" s="207"/>
      <c r="ITF52" s="207"/>
      <c r="ITG52" s="207"/>
      <c r="ITH52" s="207"/>
      <c r="ITI52" s="207"/>
      <c r="ITJ52" s="207"/>
      <c r="ITK52" s="207"/>
      <c r="ITL52" s="207"/>
      <c r="ITM52" s="207"/>
      <c r="ITN52" s="207"/>
      <c r="ITO52" s="207"/>
      <c r="ITP52" s="207"/>
      <c r="ITQ52" s="207"/>
      <c r="ITR52" s="207"/>
      <c r="ITS52" s="207"/>
      <c r="ITT52" s="207"/>
      <c r="ITU52" s="207"/>
      <c r="ITV52" s="207"/>
      <c r="ITW52" s="207"/>
      <c r="ITX52" s="207"/>
      <c r="ITY52" s="207"/>
      <c r="ITZ52" s="207"/>
      <c r="IUA52" s="207"/>
      <c r="IUB52" s="207"/>
      <c r="IUC52" s="207"/>
      <c r="IUD52" s="207"/>
      <c r="IUE52" s="207"/>
      <c r="IUF52" s="207"/>
      <c r="IUG52" s="207"/>
      <c r="IUH52" s="207"/>
      <c r="IUI52" s="207"/>
      <c r="IUJ52" s="207"/>
      <c r="IUK52" s="207"/>
      <c r="IUL52" s="207"/>
      <c r="IUM52" s="207"/>
      <c r="IUN52" s="207"/>
      <c r="IUO52" s="207"/>
      <c r="IUP52" s="207"/>
      <c r="IUQ52" s="207"/>
      <c r="IUR52" s="207"/>
      <c r="IUS52" s="207"/>
      <c r="IUT52" s="207"/>
      <c r="IUU52" s="207"/>
      <c r="IUV52" s="207"/>
      <c r="IUW52" s="207"/>
      <c r="IUX52" s="207"/>
      <c r="IUY52" s="207"/>
      <c r="IUZ52" s="207"/>
      <c r="IVA52" s="207"/>
      <c r="IVB52" s="207"/>
      <c r="IVC52" s="207"/>
      <c r="IVD52" s="207"/>
      <c r="IVE52" s="207"/>
      <c r="IVF52" s="207"/>
      <c r="IVG52" s="207"/>
      <c r="IVH52" s="207"/>
      <c r="IVI52" s="207"/>
      <c r="IVJ52" s="207"/>
      <c r="IVK52" s="207"/>
      <c r="IVL52" s="207"/>
      <c r="IVM52" s="207"/>
      <c r="IVN52" s="207"/>
      <c r="IVO52" s="207"/>
      <c r="IVP52" s="207"/>
      <c r="IVQ52" s="207"/>
      <c r="IVR52" s="207"/>
      <c r="IVS52" s="207"/>
      <c r="IVT52" s="207"/>
      <c r="IVU52" s="207"/>
      <c r="IVV52" s="207"/>
      <c r="IVW52" s="207"/>
      <c r="IVX52" s="207"/>
      <c r="IVY52" s="207"/>
      <c r="IVZ52" s="207"/>
      <c r="IWA52" s="207"/>
      <c r="IWB52" s="207"/>
      <c r="IWC52" s="207"/>
      <c r="IWD52" s="207"/>
      <c r="IWE52" s="207"/>
      <c r="IWF52" s="207"/>
      <c r="IWG52" s="207"/>
      <c r="IWH52" s="207"/>
      <c r="IWI52" s="207"/>
      <c r="IWJ52" s="207"/>
      <c r="IWK52" s="207"/>
      <c r="IWL52" s="207"/>
      <c r="IWM52" s="207"/>
      <c r="IWN52" s="207"/>
      <c r="IWO52" s="207"/>
      <c r="IWP52" s="207"/>
      <c r="IWQ52" s="207"/>
      <c r="IWR52" s="207"/>
      <c r="IWS52" s="207"/>
      <c r="IWT52" s="207"/>
      <c r="IWU52" s="207"/>
      <c r="IWV52" s="207"/>
      <c r="IWW52" s="207"/>
      <c r="IWX52" s="207"/>
      <c r="IWY52" s="207"/>
      <c r="IWZ52" s="207"/>
      <c r="IXA52" s="207"/>
      <c r="IXB52" s="207"/>
      <c r="IXC52" s="207"/>
      <c r="IXD52" s="207"/>
      <c r="IXE52" s="207"/>
      <c r="IXF52" s="207"/>
      <c r="IXG52" s="207"/>
      <c r="IXH52" s="207"/>
      <c r="IXI52" s="207"/>
      <c r="IXJ52" s="207"/>
      <c r="IXK52" s="207"/>
      <c r="IXL52" s="207"/>
      <c r="IXM52" s="207"/>
      <c r="IXN52" s="207"/>
      <c r="IXO52" s="207"/>
      <c r="IXP52" s="207"/>
      <c r="IXQ52" s="207"/>
      <c r="IXR52" s="207"/>
      <c r="IXS52" s="207"/>
      <c r="IXT52" s="207"/>
      <c r="IXU52" s="207"/>
      <c r="IXV52" s="207"/>
      <c r="IXW52" s="207"/>
      <c r="IXX52" s="207"/>
      <c r="IXY52" s="207"/>
      <c r="IXZ52" s="207"/>
      <c r="IYA52" s="207"/>
      <c r="IYB52" s="207"/>
      <c r="IYC52" s="207"/>
      <c r="IYD52" s="207"/>
      <c r="IYE52" s="207"/>
      <c r="IYF52" s="207"/>
      <c r="IYG52" s="207"/>
      <c r="IYH52" s="207"/>
      <c r="IYI52" s="207"/>
      <c r="IYJ52" s="207"/>
      <c r="IYK52" s="207"/>
      <c r="IYL52" s="207"/>
      <c r="IYM52" s="207"/>
      <c r="IYN52" s="207"/>
      <c r="IYO52" s="207"/>
      <c r="IYP52" s="207"/>
      <c r="IYQ52" s="207"/>
      <c r="IYR52" s="207"/>
      <c r="IYS52" s="207"/>
      <c r="IYT52" s="207"/>
      <c r="IYU52" s="207"/>
      <c r="IYV52" s="207"/>
      <c r="IYW52" s="207"/>
      <c r="IYX52" s="207"/>
      <c r="IYY52" s="207"/>
      <c r="IYZ52" s="207"/>
      <c r="IZA52" s="207"/>
      <c r="IZB52" s="207"/>
      <c r="IZC52" s="207"/>
      <c r="IZD52" s="207"/>
      <c r="IZE52" s="207"/>
      <c r="IZF52" s="207"/>
      <c r="IZG52" s="207"/>
      <c r="IZH52" s="207"/>
      <c r="IZI52" s="207"/>
      <c r="IZJ52" s="207"/>
      <c r="IZK52" s="207"/>
      <c r="IZL52" s="207"/>
      <c r="IZM52" s="207"/>
      <c r="IZN52" s="207"/>
      <c r="IZO52" s="207"/>
      <c r="IZP52" s="207"/>
      <c r="IZQ52" s="207"/>
      <c r="IZR52" s="207"/>
      <c r="IZS52" s="207"/>
      <c r="IZT52" s="207"/>
      <c r="IZU52" s="207"/>
      <c r="IZV52" s="207"/>
      <c r="IZW52" s="207"/>
      <c r="IZX52" s="207"/>
      <c r="IZY52" s="207"/>
      <c r="IZZ52" s="207"/>
      <c r="JAA52" s="207"/>
      <c r="JAB52" s="207"/>
      <c r="JAC52" s="207"/>
      <c r="JAD52" s="207"/>
      <c r="JAE52" s="207"/>
      <c r="JAF52" s="207"/>
      <c r="JAG52" s="207"/>
      <c r="JAH52" s="207"/>
      <c r="JAI52" s="207"/>
      <c r="JAJ52" s="207"/>
      <c r="JAK52" s="207"/>
      <c r="JAL52" s="207"/>
      <c r="JAM52" s="207"/>
      <c r="JAN52" s="207"/>
      <c r="JAO52" s="207"/>
      <c r="JAP52" s="207"/>
      <c r="JAQ52" s="207"/>
      <c r="JAR52" s="207"/>
      <c r="JAS52" s="207"/>
      <c r="JAT52" s="207"/>
      <c r="JAU52" s="207"/>
      <c r="JAV52" s="207"/>
      <c r="JAW52" s="207"/>
      <c r="JAX52" s="207"/>
      <c r="JAY52" s="207"/>
      <c r="JAZ52" s="207"/>
      <c r="JBA52" s="207"/>
      <c r="JBB52" s="207"/>
      <c r="JBC52" s="207"/>
      <c r="JBD52" s="207"/>
      <c r="JBE52" s="207"/>
      <c r="JBF52" s="207"/>
      <c r="JBG52" s="207"/>
      <c r="JBH52" s="207"/>
      <c r="JBI52" s="207"/>
      <c r="JBJ52" s="207"/>
      <c r="JBK52" s="207"/>
      <c r="JBL52" s="207"/>
      <c r="JBM52" s="207"/>
      <c r="JBN52" s="207"/>
      <c r="JBO52" s="207"/>
      <c r="JBP52" s="207"/>
      <c r="JBQ52" s="207"/>
      <c r="JBR52" s="207"/>
      <c r="JBS52" s="207"/>
      <c r="JBT52" s="207"/>
      <c r="JBU52" s="207"/>
      <c r="JBV52" s="207"/>
      <c r="JBW52" s="207"/>
      <c r="JBX52" s="207"/>
      <c r="JBY52" s="207"/>
      <c r="JBZ52" s="207"/>
      <c r="JCA52" s="207"/>
      <c r="JCB52" s="207"/>
      <c r="JCC52" s="207"/>
      <c r="JCD52" s="207"/>
      <c r="JCE52" s="207"/>
      <c r="JCF52" s="207"/>
      <c r="JCG52" s="207"/>
      <c r="JCH52" s="207"/>
      <c r="JCI52" s="207"/>
      <c r="JCJ52" s="207"/>
      <c r="JCK52" s="207"/>
      <c r="JCL52" s="207"/>
      <c r="JCM52" s="207"/>
      <c r="JCN52" s="207"/>
      <c r="JCO52" s="207"/>
      <c r="JCP52" s="207"/>
      <c r="JCQ52" s="207"/>
      <c r="JCR52" s="207"/>
      <c r="JCS52" s="207"/>
      <c r="JCT52" s="207"/>
      <c r="JCU52" s="207"/>
      <c r="JCV52" s="207"/>
      <c r="JCW52" s="207"/>
      <c r="JCX52" s="207"/>
      <c r="JCY52" s="207"/>
      <c r="JCZ52" s="207"/>
      <c r="JDA52" s="207"/>
      <c r="JDB52" s="207"/>
      <c r="JDC52" s="207"/>
      <c r="JDD52" s="207"/>
      <c r="JDE52" s="207"/>
      <c r="JDF52" s="207"/>
      <c r="JDG52" s="207"/>
      <c r="JDH52" s="207"/>
      <c r="JDI52" s="207"/>
      <c r="JDJ52" s="207"/>
      <c r="JDK52" s="207"/>
      <c r="JDL52" s="207"/>
      <c r="JDM52" s="207"/>
      <c r="JDN52" s="207"/>
      <c r="JDO52" s="207"/>
      <c r="JDP52" s="207"/>
      <c r="JDQ52" s="207"/>
      <c r="JDR52" s="207"/>
      <c r="JDS52" s="207"/>
      <c r="JDT52" s="207"/>
      <c r="JDU52" s="207"/>
      <c r="JDV52" s="207"/>
      <c r="JDW52" s="207"/>
      <c r="JDX52" s="207"/>
      <c r="JDY52" s="207"/>
      <c r="JDZ52" s="207"/>
      <c r="JEA52" s="207"/>
      <c r="JEB52" s="207"/>
      <c r="JEC52" s="207"/>
      <c r="JED52" s="207"/>
      <c r="JEE52" s="207"/>
      <c r="JEF52" s="207"/>
      <c r="JEG52" s="207"/>
      <c r="JEH52" s="207"/>
      <c r="JEI52" s="207"/>
      <c r="JEJ52" s="207"/>
      <c r="JEK52" s="207"/>
      <c r="JEL52" s="207"/>
      <c r="JEM52" s="207"/>
      <c r="JEN52" s="207"/>
      <c r="JEO52" s="207"/>
      <c r="JEP52" s="207"/>
      <c r="JEQ52" s="207"/>
      <c r="JER52" s="207"/>
      <c r="JES52" s="207"/>
      <c r="JET52" s="207"/>
      <c r="JEU52" s="207"/>
      <c r="JEV52" s="207"/>
      <c r="JEW52" s="207"/>
      <c r="JEX52" s="207"/>
      <c r="JEY52" s="207"/>
      <c r="JEZ52" s="207"/>
      <c r="JFA52" s="207"/>
      <c r="JFB52" s="207"/>
      <c r="JFC52" s="207"/>
      <c r="JFD52" s="207"/>
      <c r="JFE52" s="207"/>
      <c r="JFF52" s="207"/>
      <c r="JFG52" s="207"/>
      <c r="JFH52" s="207"/>
      <c r="JFI52" s="207"/>
      <c r="JFJ52" s="207"/>
      <c r="JFK52" s="207"/>
      <c r="JFL52" s="207"/>
      <c r="JFM52" s="207"/>
      <c r="JFN52" s="207"/>
      <c r="JFO52" s="207"/>
      <c r="JFP52" s="207"/>
      <c r="JFQ52" s="207"/>
      <c r="JFR52" s="207"/>
      <c r="JFS52" s="207"/>
      <c r="JFT52" s="207"/>
      <c r="JFU52" s="207"/>
      <c r="JFV52" s="207"/>
      <c r="JFW52" s="207"/>
      <c r="JFX52" s="207"/>
      <c r="JFY52" s="207"/>
      <c r="JFZ52" s="207"/>
      <c r="JGA52" s="207"/>
      <c r="JGB52" s="207"/>
      <c r="JGC52" s="207"/>
      <c r="JGD52" s="207"/>
      <c r="JGE52" s="207"/>
      <c r="JGF52" s="207"/>
      <c r="JGG52" s="207"/>
      <c r="JGH52" s="207"/>
      <c r="JGI52" s="207"/>
      <c r="JGJ52" s="207"/>
      <c r="JGK52" s="207"/>
      <c r="JGL52" s="207"/>
      <c r="JGM52" s="207"/>
      <c r="JGN52" s="207"/>
      <c r="JGO52" s="207"/>
      <c r="JGP52" s="207"/>
      <c r="JGQ52" s="207"/>
      <c r="JGR52" s="207"/>
      <c r="JGS52" s="207"/>
      <c r="JGT52" s="207"/>
      <c r="JGU52" s="207"/>
      <c r="JGV52" s="207"/>
      <c r="JGW52" s="207"/>
      <c r="JGX52" s="207"/>
      <c r="JGY52" s="207"/>
      <c r="JGZ52" s="207"/>
      <c r="JHA52" s="207"/>
      <c r="JHB52" s="207"/>
      <c r="JHC52" s="207"/>
      <c r="JHD52" s="207"/>
      <c r="JHE52" s="207"/>
      <c r="JHF52" s="207"/>
      <c r="JHG52" s="207"/>
      <c r="JHH52" s="207"/>
      <c r="JHI52" s="207"/>
      <c r="JHJ52" s="207"/>
      <c r="JHK52" s="207"/>
      <c r="JHL52" s="207"/>
      <c r="JHM52" s="207"/>
      <c r="JHN52" s="207"/>
      <c r="JHO52" s="207"/>
      <c r="JHP52" s="207"/>
      <c r="JHQ52" s="207"/>
      <c r="JHR52" s="207"/>
      <c r="JHS52" s="207"/>
      <c r="JHT52" s="207"/>
      <c r="JHU52" s="207"/>
      <c r="JHV52" s="207"/>
      <c r="JHW52" s="207"/>
      <c r="JHX52" s="207"/>
      <c r="JHY52" s="207"/>
      <c r="JHZ52" s="207"/>
      <c r="JIA52" s="207"/>
      <c r="JIB52" s="207"/>
      <c r="JIC52" s="207"/>
      <c r="JID52" s="207"/>
      <c r="JIE52" s="207"/>
      <c r="JIF52" s="207"/>
      <c r="JIG52" s="207"/>
      <c r="JIH52" s="207"/>
      <c r="JII52" s="207"/>
      <c r="JIJ52" s="207"/>
      <c r="JIK52" s="207"/>
      <c r="JIL52" s="207"/>
      <c r="JIM52" s="207"/>
      <c r="JIN52" s="207"/>
      <c r="JIO52" s="207"/>
      <c r="JIP52" s="207"/>
      <c r="JIQ52" s="207"/>
      <c r="JIR52" s="207"/>
      <c r="JIS52" s="207"/>
      <c r="JIT52" s="207"/>
      <c r="JIU52" s="207"/>
      <c r="JIV52" s="207"/>
      <c r="JIW52" s="207"/>
      <c r="JIX52" s="207"/>
      <c r="JIY52" s="207"/>
      <c r="JIZ52" s="207"/>
      <c r="JJA52" s="207"/>
      <c r="JJB52" s="207"/>
      <c r="JJC52" s="207"/>
      <c r="JJD52" s="207"/>
      <c r="JJE52" s="207"/>
      <c r="JJF52" s="207"/>
      <c r="JJG52" s="207"/>
      <c r="JJH52" s="207"/>
      <c r="JJI52" s="207"/>
      <c r="JJJ52" s="207"/>
      <c r="JJK52" s="207"/>
      <c r="JJL52" s="207"/>
      <c r="JJM52" s="207"/>
      <c r="JJN52" s="207"/>
      <c r="JJO52" s="207"/>
      <c r="JJP52" s="207"/>
      <c r="JJQ52" s="207"/>
      <c r="JJR52" s="207"/>
      <c r="JJS52" s="207"/>
      <c r="JJT52" s="207"/>
      <c r="JJU52" s="207"/>
      <c r="JJV52" s="207"/>
      <c r="JJW52" s="207"/>
      <c r="JJX52" s="207"/>
      <c r="JJY52" s="207"/>
      <c r="JJZ52" s="207"/>
      <c r="JKA52" s="207"/>
      <c r="JKB52" s="207"/>
      <c r="JKC52" s="207"/>
      <c r="JKD52" s="207"/>
      <c r="JKE52" s="207"/>
      <c r="JKF52" s="207"/>
      <c r="JKG52" s="207"/>
      <c r="JKH52" s="207"/>
      <c r="JKI52" s="207"/>
      <c r="JKJ52" s="207"/>
      <c r="JKK52" s="207"/>
      <c r="JKL52" s="207"/>
      <c r="JKM52" s="207"/>
      <c r="JKN52" s="207"/>
      <c r="JKO52" s="207"/>
      <c r="JKP52" s="207"/>
      <c r="JKQ52" s="207"/>
      <c r="JKR52" s="207"/>
      <c r="JKS52" s="207"/>
      <c r="JKT52" s="207"/>
      <c r="JKU52" s="207"/>
      <c r="JKV52" s="207"/>
      <c r="JKW52" s="207"/>
      <c r="JKX52" s="207"/>
      <c r="JKY52" s="207"/>
      <c r="JKZ52" s="207"/>
      <c r="JLA52" s="207"/>
      <c r="JLB52" s="207"/>
      <c r="JLC52" s="207"/>
      <c r="JLD52" s="207"/>
      <c r="JLE52" s="207"/>
      <c r="JLF52" s="207"/>
      <c r="JLG52" s="207"/>
      <c r="JLH52" s="207"/>
      <c r="JLI52" s="207"/>
      <c r="JLJ52" s="207"/>
      <c r="JLK52" s="207"/>
      <c r="JLL52" s="207"/>
      <c r="JLM52" s="207"/>
      <c r="JLN52" s="207"/>
      <c r="JLO52" s="207"/>
      <c r="JLP52" s="207"/>
      <c r="JLQ52" s="207"/>
      <c r="JLR52" s="207"/>
      <c r="JLS52" s="207"/>
      <c r="JLT52" s="207"/>
      <c r="JLU52" s="207"/>
      <c r="JLV52" s="207"/>
      <c r="JLW52" s="207"/>
      <c r="JLX52" s="207"/>
      <c r="JLY52" s="207"/>
      <c r="JLZ52" s="207"/>
      <c r="JMA52" s="207"/>
      <c r="JMB52" s="207"/>
      <c r="JMC52" s="207"/>
      <c r="JMD52" s="207"/>
      <c r="JME52" s="207"/>
      <c r="JMF52" s="207"/>
      <c r="JMG52" s="207"/>
      <c r="JMH52" s="207"/>
      <c r="JMI52" s="207"/>
      <c r="JMJ52" s="207"/>
      <c r="JMK52" s="207"/>
      <c r="JML52" s="207"/>
      <c r="JMM52" s="207"/>
      <c r="JMN52" s="207"/>
      <c r="JMO52" s="207"/>
      <c r="JMP52" s="207"/>
      <c r="JMQ52" s="207"/>
      <c r="JMR52" s="207"/>
      <c r="JMS52" s="207"/>
      <c r="JMT52" s="207"/>
      <c r="JMU52" s="207"/>
      <c r="JMV52" s="207"/>
      <c r="JMW52" s="207"/>
      <c r="JMX52" s="207"/>
      <c r="JMY52" s="207"/>
      <c r="JMZ52" s="207"/>
      <c r="JNA52" s="207"/>
      <c r="JNB52" s="207"/>
      <c r="JNC52" s="207"/>
      <c r="JND52" s="207"/>
      <c r="JNE52" s="207"/>
      <c r="JNF52" s="207"/>
      <c r="JNG52" s="207"/>
      <c r="JNH52" s="207"/>
      <c r="JNI52" s="207"/>
      <c r="JNJ52" s="207"/>
      <c r="JNK52" s="207"/>
      <c r="JNL52" s="207"/>
      <c r="JNM52" s="207"/>
      <c r="JNN52" s="207"/>
      <c r="JNO52" s="207"/>
      <c r="JNP52" s="207"/>
      <c r="JNQ52" s="207"/>
      <c r="JNR52" s="207"/>
      <c r="JNS52" s="207"/>
      <c r="JNT52" s="207"/>
      <c r="JNU52" s="207"/>
      <c r="JNV52" s="207"/>
      <c r="JNW52" s="207"/>
      <c r="JNX52" s="207"/>
      <c r="JNY52" s="207"/>
      <c r="JNZ52" s="207"/>
      <c r="JOA52" s="207"/>
      <c r="JOB52" s="207"/>
      <c r="JOC52" s="207"/>
      <c r="JOD52" s="207"/>
      <c r="JOE52" s="207"/>
      <c r="JOF52" s="207"/>
      <c r="JOG52" s="207"/>
      <c r="JOH52" s="207"/>
      <c r="JOI52" s="207"/>
      <c r="JOJ52" s="207"/>
      <c r="JOK52" s="207"/>
      <c r="JOL52" s="207"/>
      <c r="JOM52" s="207"/>
      <c r="JON52" s="207"/>
      <c r="JOO52" s="207"/>
      <c r="JOP52" s="207"/>
      <c r="JOQ52" s="207"/>
      <c r="JOR52" s="207"/>
      <c r="JOS52" s="207"/>
      <c r="JOT52" s="207"/>
      <c r="JOU52" s="207"/>
      <c r="JOV52" s="207"/>
      <c r="JOW52" s="207"/>
      <c r="JOX52" s="207"/>
      <c r="JOY52" s="207"/>
      <c r="JOZ52" s="207"/>
      <c r="JPA52" s="207"/>
      <c r="JPB52" s="207"/>
      <c r="JPC52" s="207"/>
      <c r="JPD52" s="207"/>
      <c r="JPE52" s="207"/>
      <c r="JPF52" s="207"/>
      <c r="JPG52" s="207"/>
      <c r="JPH52" s="207"/>
      <c r="JPI52" s="207"/>
      <c r="JPJ52" s="207"/>
      <c r="JPK52" s="207"/>
      <c r="JPL52" s="207"/>
      <c r="JPM52" s="207"/>
      <c r="JPN52" s="207"/>
      <c r="JPO52" s="207"/>
      <c r="JPP52" s="207"/>
      <c r="JPQ52" s="207"/>
      <c r="JPR52" s="207"/>
      <c r="JPS52" s="207"/>
      <c r="JPT52" s="207"/>
      <c r="JPU52" s="207"/>
      <c r="JPV52" s="207"/>
      <c r="JPW52" s="207"/>
      <c r="JPX52" s="207"/>
      <c r="JPY52" s="207"/>
      <c r="JPZ52" s="207"/>
      <c r="JQA52" s="207"/>
      <c r="JQB52" s="207"/>
      <c r="JQC52" s="207"/>
      <c r="JQD52" s="207"/>
      <c r="JQE52" s="207"/>
      <c r="JQF52" s="207"/>
      <c r="JQG52" s="207"/>
      <c r="JQH52" s="207"/>
      <c r="JQI52" s="207"/>
      <c r="JQJ52" s="207"/>
      <c r="JQK52" s="207"/>
      <c r="JQL52" s="207"/>
      <c r="JQM52" s="207"/>
      <c r="JQN52" s="207"/>
      <c r="JQO52" s="207"/>
      <c r="JQP52" s="207"/>
      <c r="JQQ52" s="207"/>
      <c r="JQR52" s="207"/>
      <c r="JQS52" s="207"/>
      <c r="JQT52" s="207"/>
      <c r="JQU52" s="207"/>
      <c r="JQV52" s="207"/>
      <c r="JQW52" s="207"/>
      <c r="JQX52" s="207"/>
      <c r="JQY52" s="207"/>
      <c r="JQZ52" s="207"/>
      <c r="JRA52" s="207"/>
      <c r="JRB52" s="207"/>
      <c r="JRC52" s="207"/>
      <c r="JRD52" s="207"/>
      <c r="JRE52" s="207"/>
      <c r="JRF52" s="207"/>
      <c r="JRG52" s="207"/>
      <c r="JRH52" s="207"/>
      <c r="JRI52" s="207"/>
      <c r="JRJ52" s="207"/>
      <c r="JRK52" s="207"/>
      <c r="JRL52" s="207"/>
      <c r="JRM52" s="207"/>
      <c r="JRN52" s="207"/>
      <c r="JRO52" s="207"/>
      <c r="JRP52" s="207"/>
      <c r="JRQ52" s="207"/>
      <c r="JRR52" s="207"/>
      <c r="JRS52" s="207"/>
      <c r="JRT52" s="207"/>
      <c r="JRU52" s="207"/>
      <c r="JRV52" s="207"/>
      <c r="JRW52" s="207"/>
      <c r="JRX52" s="207"/>
      <c r="JRY52" s="207"/>
      <c r="JRZ52" s="207"/>
      <c r="JSA52" s="207"/>
      <c r="JSB52" s="207"/>
      <c r="JSC52" s="207"/>
      <c r="JSD52" s="207"/>
      <c r="JSE52" s="207"/>
      <c r="JSF52" s="207"/>
      <c r="JSG52" s="207"/>
      <c r="JSH52" s="207"/>
      <c r="JSI52" s="207"/>
      <c r="JSJ52" s="207"/>
      <c r="JSK52" s="207"/>
      <c r="JSL52" s="207"/>
      <c r="JSM52" s="207"/>
      <c r="JSN52" s="207"/>
      <c r="JSO52" s="207"/>
      <c r="JSP52" s="207"/>
      <c r="JSQ52" s="207"/>
      <c r="JSR52" s="207"/>
      <c r="JSS52" s="207"/>
      <c r="JST52" s="207"/>
      <c r="JSU52" s="207"/>
      <c r="JSV52" s="207"/>
      <c r="JSW52" s="207"/>
      <c r="JSX52" s="207"/>
      <c r="JSY52" s="207"/>
      <c r="JSZ52" s="207"/>
      <c r="JTA52" s="207"/>
      <c r="JTB52" s="207"/>
      <c r="JTC52" s="207"/>
      <c r="JTD52" s="207"/>
      <c r="JTE52" s="207"/>
      <c r="JTF52" s="207"/>
      <c r="JTG52" s="207"/>
      <c r="JTH52" s="207"/>
      <c r="JTI52" s="207"/>
      <c r="JTJ52" s="207"/>
      <c r="JTK52" s="207"/>
      <c r="JTL52" s="207"/>
      <c r="JTM52" s="207"/>
      <c r="JTN52" s="207"/>
      <c r="JTO52" s="207"/>
      <c r="JTP52" s="207"/>
      <c r="JTQ52" s="207"/>
      <c r="JTR52" s="207"/>
      <c r="JTS52" s="207"/>
      <c r="JTT52" s="207"/>
      <c r="JTU52" s="207"/>
      <c r="JTV52" s="207"/>
      <c r="JTW52" s="207"/>
      <c r="JTX52" s="207"/>
      <c r="JTY52" s="207"/>
      <c r="JTZ52" s="207"/>
      <c r="JUA52" s="207"/>
      <c r="JUB52" s="207"/>
      <c r="JUC52" s="207"/>
      <c r="JUD52" s="207"/>
      <c r="JUE52" s="207"/>
      <c r="JUF52" s="207"/>
      <c r="JUG52" s="207"/>
      <c r="JUH52" s="207"/>
      <c r="JUI52" s="207"/>
      <c r="JUJ52" s="207"/>
      <c r="JUK52" s="207"/>
      <c r="JUL52" s="207"/>
      <c r="JUM52" s="207"/>
      <c r="JUN52" s="207"/>
      <c r="JUO52" s="207"/>
      <c r="JUP52" s="207"/>
      <c r="JUQ52" s="207"/>
      <c r="JUR52" s="207"/>
      <c r="JUS52" s="207"/>
      <c r="JUT52" s="207"/>
      <c r="JUU52" s="207"/>
      <c r="JUV52" s="207"/>
      <c r="JUW52" s="207"/>
      <c r="JUX52" s="207"/>
      <c r="JUY52" s="207"/>
      <c r="JUZ52" s="207"/>
      <c r="JVA52" s="207"/>
      <c r="JVB52" s="207"/>
      <c r="JVC52" s="207"/>
      <c r="JVD52" s="207"/>
      <c r="JVE52" s="207"/>
      <c r="JVF52" s="207"/>
      <c r="JVG52" s="207"/>
      <c r="JVH52" s="207"/>
      <c r="JVI52" s="207"/>
      <c r="JVJ52" s="207"/>
      <c r="JVK52" s="207"/>
      <c r="JVL52" s="207"/>
      <c r="JVM52" s="207"/>
      <c r="JVN52" s="207"/>
      <c r="JVO52" s="207"/>
      <c r="JVP52" s="207"/>
      <c r="JVQ52" s="207"/>
      <c r="JVR52" s="207"/>
      <c r="JVS52" s="207"/>
      <c r="JVT52" s="207"/>
      <c r="JVU52" s="207"/>
      <c r="JVV52" s="207"/>
      <c r="JVW52" s="207"/>
      <c r="JVX52" s="207"/>
      <c r="JVY52" s="207"/>
      <c r="JVZ52" s="207"/>
      <c r="JWA52" s="207"/>
      <c r="JWB52" s="207"/>
      <c r="JWC52" s="207"/>
      <c r="JWD52" s="207"/>
      <c r="JWE52" s="207"/>
      <c r="JWF52" s="207"/>
      <c r="JWG52" s="207"/>
      <c r="JWH52" s="207"/>
      <c r="JWI52" s="207"/>
      <c r="JWJ52" s="207"/>
      <c r="JWK52" s="207"/>
      <c r="JWL52" s="207"/>
      <c r="JWM52" s="207"/>
      <c r="JWN52" s="207"/>
      <c r="JWO52" s="207"/>
      <c r="JWP52" s="207"/>
      <c r="JWQ52" s="207"/>
      <c r="JWR52" s="207"/>
      <c r="JWS52" s="207"/>
      <c r="JWT52" s="207"/>
      <c r="JWU52" s="207"/>
      <c r="JWV52" s="207"/>
      <c r="JWW52" s="207"/>
      <c r="JWX52" s="207"/>
      <c r="JWY52" s="207"/>
      <c r="JWZ52" s="207"/>
      <c r="JXA52" s="207"/>
      <c r="JXB52" s="207"/>
      <c r="JXC52" s="207"/>
      <c r="JXD52" s="207"/>
      <c r="JXE52" s="207"/>
      <c r="JXF52" s="207"/>
      <c r="JXG52" s="207"/>
      <c r="JXH52" s="207"/>
      <c r="JXI52" s="207"/>
      <c r="JXJ52" s="207"/>
      <c r="JXK52" s="207"/>
      <c r="JXL52" s="207"/>
      <c r="JXM52" s="207"/>
      <c r="JXN52" s="207"/>
      <c r="JXO52" s="207"/>
      <c r="JXP52" s="207"/>
      <c r="JXQ52" s="207"/>
      <c r="JXR52" s="207"/>
      <c r="JXS52" s="207"/>
      <c r="JXT52" s="207"/>
      <c r="JXU52" s="207"/>
      <c r="JXV52" s="207"/>
      <c r="JXW52" s="207"/>
      <c r="JXX52" s="207"/>
      <c r="JXY52" s="207"/>
      <c r="JXZ52" s="207"/>
      <c r="JYA52" s="207"/>
      <c r="JYB52" s="207"/>
      <c r="JYC52" s="207"/>
      <c r="JYD52" s="207"/>
      <c r="JYE52" s="207"/>
      <c r="JYF52" s="207"/>
      <c r="JYG52" s="207"/>
      <c r="JYH52" s="207"/>
      <c r="JYI52" s="207"/>
      <c r="JYJ52" s="207"/>
      <c r="JYK52" s="207"/>
      <c r="JYL52" s="207"/>
      <c r="JYM52" s="207"/>
      <c r="JYN52" s="207"/>
      <c r="JYO52" s="207"/>
      <c r="JYP52" s="207"/>
      <c r="JYQ52" s="207"/>
      <c r="JYR52" s="207"/>
      <c r="JYS52" s="207"/>
      <c r="JYT52" s="207"/>
      <c r="JYU52" s="207"/>
      <c r="JYV52" s="207"/>
      <c r="JYW52" s="207"/>
      <c r="JYX52" s="207"/>
      <c r="JYY52" s="207"/>
      <c r="JYZ52" s="207"/>
      <c r="JZA52" s="207"/>
      <c r="JZB52" s="207"/>
      <c r="JZC52" s="207"/>
      <c r="JZD52" s="207"/>
      <c r="JZE52" s="207"/>
      <c r="JZF52" s="207"/>
      <c r="JZG52" s="207"/>
      <c r="JZH52" s="207"/>
      <c r="JZI52" s="207"/>
      <c r="JZJ52" s="207"/>
      <c r="JZK52" s="207"/>
      <c r="JZL52" s="207"/>
      <c r="JZM52" s="207"/>
      <c r="JZN52" s="207"/>
      <c r="JZO52" s="207"/>
      <c r="JZP52" s="207"/>
      <c r="JZQ52" s="207"/>
      <c r="JZR52" s="207"/>
      <c r="JZS52" s="207"/>
      <c r="JZT52" s="207"/>
      <c r="JZU52" s="207"/>
      <c r="JZV52" s="207"/>
      <c r="JZW52" s="207"/>
      <c r="JZX52" s="207"/>
      <c r="JZY52" s="207"/>
      <c r="JZZ52" s="207"/>
      <c r="KAA52" s="207"/>
      <c r="KAB52" s="207"/>
      <c r="KAC52" s="207"/>
      <c r="KAD52" s="207"/>
      <c r="KAE52" s="207"/>
      <c r="KAF52" s="207"/>
      <c r="KAG52" s="207"/>
      <c r="KAH52" s="207"/>
      <c r="KAI52" s="207"/>
      <c r="KAJ52" s="207"/>
      <c r="KAK52" s="207"/>
      <c r="KAL52" s="207"/>
      <c r="KAM52" s="207"/>
      <c r="KAN52" s="207"/>
      <c r="KAO52" s="207"/>
      <c r="KAP52" s="207"/>
      <c r="KAQ52" s="207"/>
      <c r="KAR52" s="207"/>
      <c r="KAS52" s="207"/>
      <c r="KAT52" s="207"/>
      <c r="KAU52" s="207"/>
      <c r="KAV52" s="207"/>
      <c r="KAW52" s="207"/>
      <c r="KAX52" s="207"/>
      <c r="KAY52" s="207"/>
      <c r="KAZ52" s="207"/>
      <c r="KBA52" s="207"/>
      <c r="KBB52" s="207"/>
      <c r="KBC52" s="207"/>
      <c r="KBD52" s="207"/>
      <c r="KBE52" s="207"/>
      <c r="KBF52" s="207"/>
      <c r="KBG52" s="207"/>
      <c r="KBH52" s="207"/>
      <c r="KBI52" s="207"/>
      <c r="KBJ52" s="207"/>
      <c r="KBK52" s="207"/>
      <c r="KBL52" s="207"/>
      <c r="KBM52" s="207"/>
      <c r="KBN52" s="207"/>
      <c r="KBO52" s="207"/>
      <c r="KBP52" s="207"/>
      <c r="KBQ52" s="207"/>
      <c r="KBR52" s="207"/>
      <c r="KBS52" s="207"/>
      <c r="KBT52" s="207"/>
      <c r="KBU52" s="207"/>
      <c r="KBV52" s="207"/>
      <c r="KBW52" s="207"/>
      <c r="KBX52" s="207"/>
      <c r="KBY52" s="207"/>
      <c r="KBZ52" s="207"/>
      <c r="KCA52" s="207"/>
      <c r="KCB52" s="207"/>
      <c r="KCC52" s="207"/>
      <c r="KCD52" s="207"/>
      <c r="KCE52" s="207"/>
      <c r="KCF52" s="207"/>
      <c r="KCG52" s="207"/>
      <c r="KCH52" s="207"/>
      <c r="KCI52" s="207"/>
      <c r="KCJ52" s="207"/>
      <c r="KCK52" s="207"/>
      <c r="KCL52" s="207"/>
      <c r="KCM52" s="207"/>
      <c r="KCN52" s="207"/>
      <c r="KCO52" s="207"/>
      <c r="KCP52" s="207"/>
      <c r="KCQ52" s="207"/>
      <c r="KCR52" s="207"/>
      <c r="KCS52" s="207"/>
      <c r="KCT52" s="207"/>
      <c r="KCU52" s="207"/>
      <c r="KCV52" s="207"/>
      <c r="KCW52" s="207"/>
      <c r="KCX52" s="207"/>
      <c r="KCY52" s="207"/>
      <c r="KCZ52" s="207"/>
      <c r="KDA52" s="207"/>
      <c r="KDB52" s="207"/>
      <c r="KDC52" s="207"/>
      <c r="KDD52" s="207"/>
      <c r="KDE52" s="207"/>
      <c r="KDF52" s="207"/>
      <c r="KDG52" s="207"/>
      <c r="KDH52" s="207"/>
      <c r="KDI52" s="207"/>
      <c r="KDJ52" s="207"/>
      <c r="KDK52" s="207"/>
      <c r="KDL52" s="207"/>
      <c r="KDM52" s="207"/>
      <c r="KDN52" s="207"/>
      <c r="KDO52" s="207"/>
      <c r="KDP52" s="207"/>
      <c r="KDQ52" s="207"/>
      <c r="KDR52" s="207"/>
      <c r="KDS52" s="207"/>
      <c r="KDT52" s="207"/>
      <c r="KDU52" s="207"/>
      <c r="KDV52" s="207"/>
      <c r="KDW52" s="207"/>
      <c r="KDX52" s="207"/>
      <c r="KDY52" s="207"/>
      <c r="KDZ52" s="207"/>
      <c r="KEA52" s="207"/>
      <c r="KEB52" s="207"/>
      <c r="KEC52" s="207"/>
      <c r="KED52" s="207"/>
      <c r="KEE52" s="207"/>
      <c r="KEF52" s="207"/>
      <c r="KEG52" s="207"/>
      <c r="KEH52" s="207"/>
      <c r="KEI52" s="207"/>
      <c r="KEJ52" s="207"/>
      <c r="KEK52" s="207"/>
      <c r="KEL52" s="207"/>
      <c r="KEM52" s="207"/>
      <c r="KEN52" s="207"/>
      <c r="KEO52" s="207"/>
      <c r="KEP52" s="207"/>
      <c r="KEQ52" s="207"/>
      <c r="KER52" s="207"/>
      <c r="KES52" s="207"/>
      <c r="KET52" s="207"/>
      <c r="KEU52" s="207"/>
      <c r="KEV52" s="207"/>
      <c r="KEW52" s="207"/>
      <c r="KEX52" s="207"/>
      <c r="KEY52" s="207"/>
      <c r="KEZ52" s="207"/>
      <c r="KFA52" s="207"/>
      <c r="KFB52" s="207"/>
      <c r="KFC52" s="207"/>
      <c r="KFD52" s="207"/>
      <c r="KFE52" s="207"/>
      <c r="KFF52" s="207"/>
      <c r="KFG52" s="207"/>
      <c r="KFH52" s="207"/>
      <c r="KFI52" s="207"/>
      <c r="KFJ52" s="207"/>
      <c r="KFK52" s="207"/>
      <c r="KFL52" s="207"/>
      <c r="KFM52" s="207"/>
      <c r="KFN52" s="207"/>
      <c r="KFO52" s="207"/>
      <c r="KFP52" s="207"/>
      <c r="KFQ52" s="207"/>
      <c r="KFR52" s="207"/>
      <c r="KFS52" s="207"/>
      <c r="KFT52" s="207"/>
      <c r="KFU52" s="207"/>
      <c r="KFV52" s="207"/>
      <c r="KFW52" s="207"/>
      <c r="KFX52" s="207"/>
      <c r="KFY52" s="207"/>
      <c r="KFZ52" s="207"/>
      <c r="KGA52" s="207"/>
      <c r="KGB52" s="207"/>
      <c r="KGC52" s="207"/>
      <c r="KGD52" s="207"/>
      <c r="KGE52" s="207"/>
      <c r="KGF52" s="207"/>
      <c r="KGG52" s="207"/>
      <c r="KGH52" s="207"/>
      <c r="KGI52" s="207"/>
      <c r="KGJ52" s="207"/>
      <c r="KGK52" s="207"/>
      <c r="KGL52" s="207"/>
      <c r="KGM52" s="207"/>
      <c r="KGN52" s="207"/>
      <c r="KGO52" s="207"/>
      <c r="KGP52" s="207"/>
      <c r="KGQ52" s="207"/>
      <c r="KGR52" s="207"/>
      <c r="KGS52" s="207"/>
      <c r="KGT52" s="207"/>
      <c r="KGU52" s="207"/>
      <c r="KGV52" s="207"/>
      <c r="KGW52" s="207"/>
      <c r="KGX52" s="207"/>
      <c r="KGY52" s="207"/>
      <c r="KGZ52" s="207"/>
      <c r="KHA52" s="207"/>
      <c r="KHB52" s="207"/>
      <c r="KHC52" s="207"/>
      <c r="KHD52" s="207"/>
      <c r="KHE52" s="207"/>
      <c r="KHF52" s="207"/>
      <c r="KHG52" s="207"/>
      <c r="KHH52" s="207"/>
      <c r="KHI52" s="207"/>
      <c r="KHJ52" s="207"/>
      <c r="KHK52" s="207"/>
      <c r="KHL52" s="207"/>
      <c r="KHM52" s="207"/>
      <c r="KHN52" s="207"/>
      <c r="KHO52" s="207"/>
      <c r="KHP52" s="207"/>
      <c r="KHQ52" s="207"/>
      <c r="KHR52" s="207"/>
      <c r="KHS52" s="207"/>
      <c r="KHT52" s="207"/>
      <c r="KHU52" s="207"/>
      <c r="KHV52" s="207"/>
      <c r="KHW52" s="207"/>
      <c r="KHX52" s="207"/>
      <c r="KHY52" s="207"/>
      <c r="KHZ52" s="207"/>
      <c r="KIA52" s="207"/>
      <c r="KIB52" s="207"/>
      <c r="KIC52" s="207"/>
      <c r="KID52" s="207"/>
      <c r="KIE52" s="207"/>
      <c r="KIF52" s="207"/>
      <c r="KIG52" s="207"/>
      <c r="KIH52" s="207"/>
      <c r="KII52" s="207"/>
      <c r="KIJ52" s="207"/>
      <c r="KIK52" s="207"/>
      <c r="KIL52" s="207"/>
      <c r="KIM52" s="207"/>
      <c r="KIN52" s="207"/>
      <c r="KIO52" s="207"/>
      <c r="KIP52" s="207"/>
      <c r="KIQ52" s="207"/>
      <c r="KIR52" s="207"/>
      <c r="KIS52" s="207"/>
      <c r="KIT52" s="207"/>
      <c r="KIU52" s="207"/>
      <c r="KIV52" s="207"/>
      <c r="KIW52" s="207"/>
      <c r="KIX52" s="207"/>
      <c r="KIY52" s="207"/>
      <c r="KIZ52" s="207"/>
      <c r="KJA52" s="207"/>
      <c r="KJB52" s="207"/>
      <c r="KJC52" s="207"/>
      <c r="KJD52" s="207"/>
      <c r="KJE52" s="207"/>
      <c r="KJF52" s="207"/>
      <c r="KJG52" s="207"/>
      <c r="KJH52" s="207"/>
      <c r="KJI52" s="207"/>
      <c r="KJJ52" s="207"/>
      <c r="KJK52" s="207"/>
      <c r="KJL52" s="207"/>
      <c r="KJM52" s="207"/>
      <c r="KJN52" s="207"/>
      <c r="KJO52" s="207"/>
      <c r="KJP52" s="207"/>
      <c r="KJQ52" s="207"/>
      <c r="KJR52" s="207"/>
      <c r="KJS52" s="207"/>
      <c r="KJT52" s="207"/>
      <c r="KJU52" s="207"/>
      <c r="KJV52" s="207"/>
      <c r="KJW52" s="207"/>
      <c r="KJX52" s="207"/>
      <c r="KJY52" s="207"/>
      <c r="KJZ52" s="207"/>
      <c r="KKA52" s="207"/>
      <c r="KKB52" s="207"/>
      <c r="KKC52" s="207"/>
      <c r="KKD52" s="207"/>
      <c r="KKE52" s="207"/>
      <c r="KKF52" s="207"/>
      <c r="KKG52" s="207"/>
      <c r="KKH52" s="207"/>
      <c r="KKI52" s="207"/>
      <c r="KKJ52" s="207"/>
      <c r="KKK52" s="207"/>
      <c r="KKL52" s="207"/>
      <c r="KKM52" s="207"/>
      <c r="KKN52" s="207"/>
      <c r="KKO52" s="207"/>
      <c r="KKP52" s="207"/>
      <c r="KKQ52" s="207"/>
      <c r="KKR52" s="207"/>
      <c r="KKS52" s="207"/>
      <c r="KKT52" s="207"/>
      <c r="KKU52" s="207"/>
      <c r="KKV52" s="207"/>
      <c r="KKW52" s="207"/>
      <c r="KKX52" s="207"/>
      <c r="KKY52" s="207"/>
      <c r="KKZ52" s="207"/>
      <c r="KLA52" s="207"/>
      <c r="KLB52" s="207"/>
      <c r="KLC52" s="207"/>
      <c r="KLD52" s="207"/>
      <c r="KLE52" s="207"/>
      <c r="KLF52" s="207"/>
      <c r="KLG52" s="207"/>
      <c r="KLH52" s="207"/>
      <c r="KLI52" s="207"/>
      <c r="KLJ52" s="207"/>
      <c r="KLK52" s="207"/>
      <c r="KLL52" s="207"/>
      <c r="KLM52" s="207"/>
      <c r="KLN52" s="207"/>
      <c r="KLO52" s="207"/>
      <c r="KLP52" s="207"/>
      <c r="KLQ52" s="207"/>
      <c r="KLR52" s="207"/>
      <c r="KLS52" s="207"/>
      <c r="KLT52" s="207"/>
      <c r="KLU52" s="207"/>
      <c r="KLV52" s="207"/>
      <c r="KLW52" s="207"/>
      <c r="KLX52" s="207"/>
      <c r="KLY52" s="207"/>
      <c r="KLZ52" s="207"/>
      <c r="KMA52" s="207"/>
      <c r="KMB52" s="207"/>
      <c r="KMC52" s="207"/>
      <c r="KMD52" s="207"/>
      <c r="KME52" s="207"/>
      <c r="KMF52" s="207"/>
      <c r="KMG52" s="207"/>
      <c r="KMH52" s="207"/>
      <c r="KMI52" s="207"/>
      <c r="KMJ52" s="207"/>
      <c r="KMK52" s="207"/>
      <c r="KML52" s="207"/>
      <c r="KMM52" s="207"/>
      <c r="KMN52" s="207"/>
      <c r="KMO52" s="207"/>
      <c r="KMP52" s="207"/>
      <c r="KMQ52" s="207"/>
      <c r="KMR52" s="207"/>
      <c r="KMS52" s="207"/>
      <c r="KMT52" s="207"/>
      <c r="KMU52" s="207"/>
      <c r="KMV52" s="207"/>
      <c r="KMW52" s="207"/>
      <c r="KMX52" s="207"/>
      <c r="KMY52" s="207"/>
      <c r="KMZ52" s="207"/>
      <c r="KNA52" s="207"/>
      <c r="KNB52" s="207"/>
      <c r="KNC52" s="207"/>
      <c r="KND52" s="207"/>
      <c r="KNE52" s="207"/>
      <c r="KNF52" s="207"/>
      <c r="KNG52" s="207"/>
      <c r="KNH52" s="207"/>
      <c r="KNI52" s="207"/>
      <c r="KNJ52" s="207"/>
      <c r="KNK52" s="207"/>
      <c r="KNL52" s="207"/>
      <c r="KNM52" s="207"/>
      <c r="KNN52" s="207"/>
      <c r="KNO52" s="207"/>
      <c r="KNP52" s="207"/>
      <c r="KNQ52" s="207"/>
      <c r="KNR52" s="207"/>
      <c r="KNS52" s="207"/>
      <c r="KNT52" s="207"/>
      <c r="KNU52" s="207"/>
      <c r="KNV52" s="207"/>
      <c r="KNW52" s="207"/>
      <c r="KNX52" s="207"/>
      <c r="KNY52" s="207"/>
      <c r="KNZ52" s="207"/>
      <c r="KOA52" s="207"/>
      <c r="KOB52" s="207"/>
      <c r="KOC52" s="207"/>
      <c r="KOD52" s="207"/>
      <c r="KOE52" s="207"/>
      <c r="KOF52" s="207"/>
      <c r="KOG52" s="207"/>
      <c r="KOH52" s="207"/>
      <c r="KOI52" s="207"/>
      <c r="KOJ52" s="207"/>
      <c r="KOK52" s="207"/>
      <c r="KOL52" s="207"/>
      <c r="KOM52" s="207"/>
      <c r="KON52" s="207"/>
      <c r="KOO52" s="207"/>
      <c r="KOP52" s="207"/>
      <c r="KOQ52" s="207"/>
      <c r="KOR52" s="207"/>
      <c r="KOS52" s="207"/>
      <c r="KOT52" s="207"/>
      <c r="KOU52" s="207"/>
      <c r="KOV52" s="207"/>
      <c r="KOW52" s="207"/>
      <c r="KOX52" s="207"/>
      <c r="KOY52" s="207"/>
      <c r="KOZ52" s="207"/>
      <c r="KPA52" s="207"/>
      <c r="KPB52" s="207"/>
      <c r="KPC52" s="207"/>
      <c r="KPD52" s="207"/>
      <c r="KPE52" s="207"/>
      <c r="KPF52" s="207"/>
      <c r="KPG52" s="207"/>
      <c r="KPH52" s="207"/>
      <c r="KPI52" s="207"/>
      <c r="KPJ52" s="207"/>
      <c r="KPK52" s="207"/>
      <c r="KPL52" s="207"/>
      <c r="KPM52" s="207"/>
      <c r="KPN52" s="207"/>
      <c r="KPO52" s="207"/>
      <c r="KPP52" s="207"/>
      <c r="KPQ52" s="207"/>
      <c r="KPR52" s="207"/>
      <c r="KPS52" s="207"/>
      <c r="KPT52" s="207"/>
      <c r="KPU52" s="207"/>
      <c r="KPV52" s="207"/>
      <c r="KPW52" s="207"/>
      <c r="KPX52" s="207"/>
      <c r="KPY52" s="207"/>
      <c r="KPZ52" s="207"/>
      <c r="KQA52" s="207"/>
      <c r="KQB52" s="207"/>
      <c r="KQC52" s="207"/>
      <c r="KQD52" s="207"/>
      <c r="KQE52" s="207"/>
      <c r="KQF52" s="207"/>
      <c r="KQG52" s="207"/>
      <c r="KQH52" s="207"/>
      <c r="KQI52" s="207"/>
      <c r="KQJ52" s="207"/>
      <c r="KQK52" s="207"/>
      <c r="KQL52" s="207"/>
      <c r="KQM52" s="207"/>
      <c r="KQN52" s="207"/>
      <c r="KQO52" s="207"/>
      <c r="KQP52" s="207"/>
      <c r="KQQ52" s="207"/>
      <c r="KQR52" s="207"/>
      <c r="KQS52" s="207"/>
      <c r="KQT52" s="207"/>
      <c r="KQU52" s="207"/>
      <c r="KQV52" s="207"/>
      <c r="KQW52" s="207"/>
      <c r="KQX52" s="207"/>
      <c r="KQY52" s="207"/>
      <c r="KQZ52" s="207"/>
      <c r="KRA52" s="207"/>
      <c r="KRB52" s="207"/>
      <c r="KRC52" s="207"/>
      <c r="KRD52" s="207"/>
      <c r="KRE52" s="207"/>
      <c r="KRF52" s="207"/>
      <c r="KRG52" s="207"/>
      <c r="KRH52" s="207"/>
      <c r="KRI52" s="207"/>
      <c r="KRJ52" s="207"/>
      <c r="KRK52" s="207"/>
      <c r="KRL52" s="207"/>
      <c r="KRM52" s="207"/>
      <c r="KRN52" s="207"/>
      <c r="KRO52" s="207"/>
      <c r="KRP52" s="207"/>
      <c r="KRQ52" s="207"/>
      <c r="KRR52" s="207"/>
      <c r="KRS52" s="207"/>
      <c r="KRT52" s="207"/>
      <c r="KRU52" s="207"/>
      <c r="KRV52" s="207"/>
      <c r="KRW52" s="207"/>
      <c r="KRX52" s="207"/>
      <c r="KRY52" s="207"/>
      <c r="KRZ52" s="207"/>
      <c r="KSA52" s="207"/>
      <c r="KSB52" s="207"/>
      <c r="KSC52" s="207"/>
      <c r="KSD52" s="207"/>
      <c r="KSE52" s="207"/>
      <c r="KSF52" s="207"/>
      <c r="KSG52" s="207"/>
      <c r="KSH52" s="207"/>
      <c r="KSI52" s="207"/>
      <c r="KSJ52" s="207"/>
      <c r="KSK52" s="207"/>
      <c r="KSL52" s="207"/>
      <c r="KSM52" s="207"/>
      <c r="KSN52" s="207"/>
      <c r="KSO52" s="207"/>
      <c r="KSP52" s="207"/>
      <c r="KSQ52" s="207"/>
      <c r="KSR52" s="207"/>
      <c r="KSS52" s="207"/>
      <c r="KST52" s="207"/>
      <c r="KSU52" s="207"/>
      <c r="KSV52" s="207"/>
      <c r="KSW52" s="207"/>
      <c r="KSX52" s="207"/>
      <c r="KSY52" s="207"/>
      <c r="KSZ52" s="207"/>
      <c r="KTA52" s="207"/>
      <c r="KTB52" s="207"/>
      <c r="KTC52" s="207"/>
      <c r="KTD52" s="207"/>
      <c r="KTE52" s="207"/>
      <c r="KTF52" s="207"/>
      <c r="KTG52" s="207"/>
      <c r="KTH52" s="207"/>
      <c r="KTI52" s="207"/>
      <c r="KTJ52" s="207"/>
      <c r="KTK52" s="207"/>
      <c r="KTL52" s="207"/>
      <c r="KTM52" s="207"/>
      <c r="KTN52" s="207"/>
      <c r="KTO52" s="207"/>
      <c r="KTP52" s="207"/>
      <c r="KTQ52" s="207"/>
      <c r="KTR52" s="207"/>
      <c r="KTS52" s="207"/>
      <c r="KTT52" s="207"/>
      <c r="KTU52" s="207"/>
      <c r="KTV52" s="207"/>
      <c r="KTW52" s="207"/>
      <c r="KTX52" s="207"/>
      <c r="KTY52" s="207"/>
      <c r="KTZ52" s="207"/>
      <c r="KUA52" s="207"/>
      <c r="KUB52" s="207"/>
      <c r="KUC52" s="207"/>
      <c r="KUD52" s="207"/>
      <c r="KUE52" s="207"/>
      <c r="KUF52" s="207"/>
      <c r="KUG52" s="207"/>
      <c r="KUH52" s="207"/>
      <c r="KUI52" s="207"/>
      <c r="KUJ52" s="207"/>
      <c r="KUK52" s="207"/>
      <c r="KUL52" s="207"/>
      <c r="KUM52" s="207"/>
      <c r="KUN52" s="207"/>
      <c r="KUO52" s="207"/>
      <c r="KUP52" s="207"/>
      <c r="KUQ52" s="207"/>
      <c r="KUR52" s="207"/>
      <c r="KUS52" s="207"/>
      <c r="KUT52" s="207"/>
      <c r="KUU52" s="207"/>
      <c r="KUV52" s="207"/>
      <c r="KUW52" s="207"/>
      <c r="KUX52" s="207"/>
      <c r="KUY52" s="207"/>
      <c r="KUZ52" s="207"/>
      <c r="KVA52" s="207"/>
      <c r="KVB52" s="207"/>
      <c r="KVC52" s="207"/>
      <c r="KVD52" s="207"/>
      <c r="KVE52" s="207"/>
      <c r="KVF52" s="207"/>
      <c r="KVG52" s="207"/>
      <c r="KVH52" s="207"/>
      <c r="KVI52" s="207"/>
      <c r="KVJ52" s="207"/>
      <c r="KVK52" s="207"/>
      <c r="KVL52" s="207"/>
      <c r="KVM52" s="207"/>
      <c r="KVN52" s="207"/>
      <c r="KVO52" s="207"/>
      <c r="KVP52" s="207"/>
      <c r="KVQ52" s="207"/>
      <c r="KVR52" s="207"/>
      <c r="KVS52" s="207"/>
      <c r="KVT52" s="207"/>
      <c r="KVU52" s="207"/>
      <c r="KVV52" s="207"/>
      <c r="KVW52" s="207"/>
      <c r="KVX52" s="207"/>
      <c r="KVY52" s="207"/>
      <c r="KVZ52" s="207"/>
      <c r="KWA52" s="207"/>
      <c r="KWB52" s="207"/>
      <c r="KWC52" s="207"/>
      <c r="KWD52" s="207"/>
      <c r="KWE52" s="207"/>
      <c r="KWF52" s="207"/>
      <c r="KWG52" s="207"/>
      <c r="KWH52" s="207"/>
      <c r="KWI52" s="207"/>
      <c r="KWJ52" s="207"/>
      <c r="KWK52" s="207"/>
      <c r="KWL52" s="207"/>
      <c r="KWM52" s="207"/>
      <c r="KWN52" s="207"/>
      <c r="KWO52" s="207"/>
      <c r="KWP52" s="207"/>
      <c r="KWQ52" s="207"/>
      <c r="KWR52" s="207"/>
      <c r="KWS52" s="207"/>
      <c r="KWT52" s="207"/>
      <c r="KWU52" s="207"/>
      <c r="KWV52" s="207"/>
      <c r="KWW52" s="207"/>
      <c r="KWX52" s="207"/>
      <c r="KWY52" s="207"/>
      <c r="KWZ52" s="207"/>
      <c r="KXA52" s="207"/>
      <c r="KXB52" s="207"/>
      <c r="KXC52" s="207"/>
      <c r="KXD52" s="207"/>
      <c r="KXE52" s="207"/>
      <c r="KXF52" s="207"/>
      <c r="KXG52" s="207"/>
      <c r="KXH52" s="207"/>
      <c r="KXI52" s="207"/>
      <c r="KXJ52" s="207"/>
      <c r="KXK52" s="207"/>
      <c r="KXL52" s="207"/>
      <c r="KXM52" s="207"/>
      <c r="KXN52" s="207"/>
      <c r="KXO52" s="207"/>
      <c r="KXP52" s="207"/>
      <c r="KXQ52" s="207"/>
      <c r="KXR52" s="207"/>
      <c r="KXS52" s="207"/>
      <c r="KXT52" s="207"/>
      <c r="KXU52" s="207"/>
      <c r="KXV52" s="207"/>
      <c r="KXW52" s="207"/>
      <c r="KXX52" s="207"/>
      <c r="KXY52" s="207"/>
      <c r="KXZ52" s="207"/>
      <c r="KYA52" s="207"/>
      <c r="KYB52" s="207"/>
      <c r="KYC52" s="207"/>
      <c r="KYD52" s="207"/>
      <c r="KYE52" s="207"/>
      <c r="KYF52" s="207"/>
      <c r="KYG52" s="207"/>
      <c r="KYH52" s="207"/>
      <c r="KYI52" s="207"/>
      <c r="KYJ52" s="207"/>
      <c r="KYK52" s="207"/>
      <c r="KYL52" s="207"/>
      <c r="KYM52" s="207"/>
      <c r="KYN52" s="207"/>
      <c r="KYO52" s="207"/>
      <c r="KYP52" s="207"/>
      <c r="KYQ52" s="207"/>
      <c r="KYR52" s="207"/>
      <c r="KYS52" s="207"/>
      <c r="KYT52" s="207"/>
      <c r="KYU52" s="207"/>
      <c r="KYV52" s="207"/>
      <c r="KYW52" s="207"/>
      <c r="KYX52" s="207"/>
      <c r="KYY52" s="207"/>
      <c r="KYZ52" s="207"/>
      <c r="KZA52" s="207"/>
      <c r="KZB52" s="207"/>
      <c r="KZC52" s="207"/>
      <c r="KZD52" s="207"/>
      <c r="KZE52" s="207"/>
      <c r="KZF52" s="207"/>
      <c r="KZG52" s="207"/>
      <c r="KZH52" s="207"/>
      <c r="KZI52" s="207"/>
      <c r="KZJ52" s="207"/>
      <c r="KZK52" s="207"/>
      <c r="KZL52" s="207"/>
      <c r="KZM52" s="207"/>
      <c r="KZN52" s="207"/>
      <c r="KZO52" s="207"/>
      <c r="KZP52" s="207"/>
      <c r="KZQ52" s="207"/>
      <c r="KZR52" s="207"/>
      <c r="KZS52" s="207"/>
      <c r="KZT52" s="207"/>
      <c r="KZU52" s="207"/>
      <c r="KZV52" s="207"/>
      <c r="KZW52" s="207"/>
      <c r="KZX52" s="207"/>
      <c r="KZY52" s="207"/>
      <c r="KZZ52" s="207"/>
      <c r="LAA52" s="207"/>
      <c r="LAB52" s="207"/>
      <c r="LAC52" s="207"/>
      <c r="LAD52" s="207"/>
      <c r="LAE52" s="207"/>
      <c r="LAF52" s="207"/>
      <c r="LAG52" s="207"/>
      <c r="LAH52" s="207"/>
      <c r="LAI52" s="207"/>
      <c r="LAJ52" s="207"/>
      <c r="LAK52" s="207"/>
      <c r="LAL52" s="207"/>
      <c r="LAM52" s="207"/>
      <c r="LAN52" s="207"/>
      <c r="LAO52" s="207"/>
      <c r="LAP52" s="207"/>
      <c r="LAQ52" s="207"/>
      <c r="LAR52" s="207"/>
      <c r="LAS52" s="207"/>
      <c r="LAT52" s="207"/>
      <c r="LAU52" s="207"/>
      <c r="LAV52" s="207"/>
      <c r="LAW52" s="207"/>
      <c r="LAX52" s="207"/>
      <c r="LAY52" s="207"/>
      <c r="LAZ52" s="207"/>
      <c r="LBA52" s="207"/>
      <c r="LBB52" s="207"/>
      <c r="LBC52" s="207"/>
      <c r="LBD52" s="207"/>
      <c r="LBE52" s="207"/>
      <c r="LBF52" s="207"/>
      <c r="LBG52" s="207"/>
      <c r="LBH52" s="207"/>
      <c r="LBI52" s="207"/>
      <c r="LBJ52" s="207"/>
      <c r="LBK52" s="207"/>
      <c r="LBL52" s="207"/>
      <c r="LBM52" s="207"/>
      <c r="LBN52" s="207"/>
      <c r="LBO52" s="207"/>
      <c r="LBP52" s="207"/>
      <c r="LBQ52" s="207"/>
      <c r="LBR52" s="207"/>
      <c r="LBS52" s="207"/>
      <c r="LBT52" s="207"/>
      <c r="LBU52" s="207"/>
      <c r="LBV52" s="207"/>
      <c r="LBW52" s="207"/>
      <c r="LBX52" s="207"/>
      <c r="LBY52" s="207"/>
      <c r="LBZ52" s="207"/>
      <c r="LCA52" s="207"/>
      <c r="LCB52" s="207"/>
      <c r="LCC52" s="207"/>
      <c r="LCD52" s="207"/>
      <c r="LCE52" s="207"/>
      <c r="LCF52" s="207"/>
      <c r="LCG52" s="207"/>
      <c r="LCH52" s="207"/>
      <c r="LCI52" s="207"/>
      <c r="LCJ52" s="207"/>
      <c r="LCK52" s="207"/>
      <c r="LCL52" s="207"/>
      <c r="LCM52" s="207"/>
      <c r="LCN52" s="207"/>
      <c r="LCO52" s="207"/>
      <c r="LCP52" s="207"/>
      <c r="LCQ52" s="207"/>
      <c r="LCR52" s="207"/>
      <c r="LCS52" s="207"/>
      <c r="LCT52" s="207"/>
      <c r="LCU52" s="207"/>
      <c r="LCV52" s="207"/>
      <c r="LCW52" s="207"/>
      <c r="LCX52" s="207"/>
      <c r="LCY52" s="207"/>
      <c r="LCZ52" s="207"/>
      <c r="LDA52" s="207"/>
      <c r="LDB52" s="207"/>
      <c r="LDC52" s="207"/>
      <c r="LDD52" s="207"/>
      <c r="LDE52" s="207"/>
      <c r="LDF52" s="207"/>
      <c r="LDG52" s="207"/>
      <c r="LDH52" s="207"/>
      <c r="LDI52" s="207"/>
      <c r="LDJ52" s="207"/>
      <c r="LDK52" s="207"/>
      <c r="LDL52" s="207"/>
      <c r="LDM52" s="207"/>
      <c r="LDN52" s="207"/>
      <c r="LDO52" s="207"/>
      <c r="LDP52" s="207"/>
      <c r="LDQ52" s="207"/>
      <c r="LDR52" s="207"/>
      <c r="LDS52" s="207"/>
      <c r="LDT52" s="207"/>
      <c r="LDU52" s="207"/>
      <c r="LDV52" s="207"/>
      <c r="LDW52" s="207"/>
      <c r="LDX52" s="207"/>
      <c r="LDY52" s="207"/>
      <c r="LDZ52" s="207"/>
      <c r="LEA52" s="207"/>
      <c r="LEB52" s="207"/>
      <c r="LEC52" s="207"/>
      <c r="LED52" s="207"/>
      <c r="LEE52" s="207"/>
      <c r="LEF52" s="207"/>
      <c r="LEG52" s="207"/>
      <c r="LEH52" s="207"/>
      <c r="LEI52" s="207"/>
      <c r="LEJ52" s="207"/>
      <c r="LEK52" s="207"/>
      <c r="LEL52" s="207"/>
      <c r="LEM52" s="207"/>
      <c r="LEN52" s="207"/>
      <c r="LEO52" s="207"/>
      <c r="LEP52" s="207"/>
      <c r="LEQ52" s="207"/>
      <c r="LER52" s="207"/>
      <c r="LES52" s="207"/>
      <c r="LET52" s="207"/>
      <c r="LEU52" s="207"/>
      <c r="LEV52" s="207"/>
      <c r="LEW52" s="207"/>
      <c r="LEX52" s="207"/>
      <c r="LEY52" s="207"/>
      <c r="LEZ52" s="207"/>
      <c r="LFA52" s="207"/>
      <c r="LFB52" s="207"/>
      <c r="LFC52" s="207"/>
      <c r="LFD52" s="207"/>
      <c r="LFE52" s="207"/>
      <c r="LFF52" s="207"/>
      <c r="LFG52" s="207"/>
      <c r="LFH52" s="207"/>
      <c r="LFI52" s="207"/>
      <c r="LFJ52" s="207"/>
      <c r="LFK52" s="207"/>
      <c r="LFL52" s="207"/>
      <c r="LFM52" s="207"/>
      <c r="LFN52" s="207"/>
      <c r="LFO52" s="207"/>
      <c r="LFP52" s="207"/>
      <c r="LFQ52" s="207"/>
      <c r="LFR52" s="207"/>
      <c r="LFS52" s="207"/>
      <c r="LFT52" s="207"/>
      <c r="LFU52" s="207"/>
      <c r="LFV52" s="207"/>
      <c r="LFW52" s="207"/>
      <c r="LFX52" s="207"/>
      <c r="LFY52" s="207"/>
      <c r="LFZ52" s="207"/>
      <c r="LGA52" s="207"/>
      <c r="LGB52" s="207"/>
      <c r="LGC52" s="207"/>
      <c r="LGD52" s="207"/>
      <c r="LGE52" s="207"/>
      <c r="LGF52" s="207"/>
      <c r="LGG52" s="207"/>
      <c r="LGH52" s="207"/>
      <c r="LGI52" s="207"/>
      <c r="LGJ52" s="207"/>
      <c r="LGK52" s="207"/>
      <c r="LGL52" s="207"/>
      <c r="LGM52" s="207"/>
      <c r="LGN52" s="207"/>
      <c r="LGO52" s="207"/>
      <c r="LGP52" s="207"/>
      <c r="LGQ52" s="207"/>
      <c r="LGR52" s="207"/>
      <c r="LGS52" s="207"/>
      <c r="LGT52" s="207"/>
      <c r="LGU52" s="207"/>
      <c r="LGV52" s="207"/>
      <c r="LGW52" s="207"/>
      <c r="LGX52" s="207"/>
      <c r="LGY52" s="207"/>
      <c r="LGZ52" s="207"/>
      <c r="LHA52" s="207"/>
      <c r="LHB52" s="207"/>
      <c r="LHC52" s="207"/>
      <c r="LHD52" s="207"/>
      <c r="LHE52" s="207"/>
      <c r="LHF52" s="207"/>
      <c r="LHG52" s="207"/>
      <c r="LHH52" s="207"/>
      <c r="LHI52" s="207"/>
      <c r="LHJ52" s="207"/>
      <c r="LHK52" s="207"/>
      <c r="LHL52" s="207"/>
      <c r="LHM52" s="207"/>
      <c r="LHN52" s="207"/>
      <c r="LHO52" s="207"/>
      <c r="LHP52" s="207"/>
      <c r="LHQ52" s="207"/>
      <c r="LHR52" s="207"/>
      <c r="LHS52" s="207"/>
      <c r="LHT52" s="207"/>
      <c r="LHU52" s="207"/>
      <c r="LHV52" s="207"/>
      <c r="LHW52" s="207"/>
      <c r="LHX52" s="207"/>
      <c r="LHY52" s="207"/>
      <c r="LHZ52" s="207"/>
      <c r="LIA52" s="207"/>
      <c r="LIB52" s="207"/>
      <c r="LIC52" s="207"/>
      <c r="LID52" s="207"/>
      <c r="LIE52" s="207"/>
      <c r="LIF52" s="207"/>
      <c r="LIG52" s="207"/>
      <c r="LIH52" s="207"/>
      <c r="LII52" s="207"/>
      <c r="LIJ52" s="207"/>
      <c r="LIK52" s="207"/>
      <c r="LIL52" s="207"/>
      <c r="LIM52" s="207"/>
      <c r="LIN52" s="207"/>
      <c r="LIO52" s="207"/>
      <c r="LIP52" s="207"/>
      <c r="LIQ52" s="207"/>
      <c r="LIR52" s="207"/>
      <c r="LIS52" s="207"/>
      <c r="LIT52" s="207"/>
      <c r="LIU52" s="207"/>
      <c r="LIV52" s="207"/>
      <c r="LIW52" s="207"/>
      <c r="LIX52" s="207"/>
      <c r="LIY52" s="207"/>
      <c r="LIZ52" s="207"/>
      <c r="LJA52" s="207"/>
      <c r="LJB52" s="207"/>
      <c r="LJC52" s="207"/>
      <c r="LJD52" s="207"/>
      <c r="LJE52" s="207"/>
      <c r="LJF52" s="207"/>
      <c r="LJG52" s="207"/>
      <c r="LJH52" s="207"/>
      <c r="LJI52" s="207"/>
      <c r="LJJ52" s="207"/>
      <c r="LJK52" s="207"/>
      <c r="LJL52" s="207"/>
      <c r="LJM52" s="207"/>
      <c r="LJN52" s="207"/>
      <c r="LJO52" s="207"/>
      <c r="LJP52" s="207"/>
      <c r="LJQ52" s="207"/>
      <c r="LJR52" s="207"/>
      <c r="LJS52" s="207"/>
      <c r="LJT52" s="207"/>
      <c r="LJU52" s="207"/>
      <c r="LJV52" s="207"/>
      <c r="LJW52" s="207"/>
      <c r="LJX52" s="207"/>
      <c r="LJY52" s="207"/>
      <c r="LJZ52" s="207"/>
      <c r="LKA52" s="207"/>
      <c r="LKB52" s="207"/>
      <c r="LKC52" s="207"/>
      <c r="LKD52" s="207"/>
      <c r="LKE52" s="207"/>
      <c r="LKF52" s="207"/>
      <c r="LKG52" s="207"/>
      <c r="LKH52" s="207"/>
      <c r="LKI52" s="207"/>
      <c r="LKJ52" s="207"/>
      <c r="LKK52" s="207"/>
      <c r="LKL52" s="207"/>
      <c r="LKM52" s="207"/>
      <c r="LKN52" s="207"/>
      <c r="LKO52" s="207"/>
      <c r="LKP52" s="207"/>
      <c r="LKQ52" s="207"/>
      <c r="LKR52" s="207"/>
      <c r="LKS52" s="207"/>
      <c r="LKT52" s="207"/>
      <c r="LKU52" s="207"/>
      <c r="LKV52" s="207"/>
      <c r="LKW52" s="207"/>
      <c r="LKX52" s="207"/>
      <c r="LKY52" s="207"/>
      <c r="LKZ52" s="207"/>
      <c r="LLA52" s="207"/>
      <c r="LLB52" s="207"/>
      <c r="LLC52" s="207"/>
      <c r="LLD52" s="207"/>
      <c r="LLE52" s="207"/>
      <c r="LLF52" s="207"/>
      <c r="LLG52" s="207"/>
      <c r="LLH52" s="207"/>
      <c r="LLI52" s="207"/>
      <c r="LLJ52" s="207"/>
      <c r="LLK52" s="207"/>
      <c r="LLL52" s="207"/>
      <c r="LLM52" s="207"/>
      <c r="LLN52" s="207"/>
      <c r="LLO52" s="207"/>
      <c r="LLP52" s="207"/>
      <c r="LLQ52" s="207"/>
      <c r="LLR52" s="207"/>
      <c r="LLS52" s="207"/>
      <c r="LLT52" s="207"/>
      <c r="LLU52" s="207"/>
      <c r="LLV52" s="207"/>
      <c r="LLW52" s="207"/>
      <c r="LLX52" s="207"/>
      <c r="LLY52" s="207"/>
      <c r="LLZ52" s="207"/>
      <c r="LMA52" s="207"/>
      <c r="LMB52" s="207"/>
      <c r="LMC52" s="207"/>
      <c r="LMD52" s="207"/>
      <c r="LME52" s="207"/>
      <c r="LMF52" s="207"/>
      <c r="LMG52" s="207"/>
      <c r="LMH52" s="207"/>
      <c r="LMI52" s="207"/>
      <c r="LMJ52" s="207"/>
      <c r="LMK52" s="207"/>
      <c r="LML52" s="207"/>
      <c r="LMM52" s="207"/>
      <c r="LMN52" s="207"/>
      <c r="LMO52" s="207"/>
      <c r="LMP52" s="207"/>
      <c r="LMQ52" s="207"/>
      <c r="LMR52" s="207"/>
      <c r="LMS52" s="207"/>
      <c r="LMT52" s="207"/>
      <c r="LMU52" s="207"/>
      <c r="LMV52" s="207"/>
      <c r="LMW52" s="207"/>
      <c r="LMX52" s="207"/>
      <c r="LMY52" s="207"/>
      <c r="LMZ52" s="207"/>
      <c r="LNA52" s="207"/>
      <c r="LNB52" s="207"/>
      <c r="LNC52" s="207"/>
      <c r="LND52" s="207"/>
      <c r="LNE52" s="207"/>
      <c r="LNF52" s="207"/>
      <c r="LNG52" s="207"/>
      <c r="LNH52" s="207"/>
      <c r="LNI52" s="207"/>
      <c r="LNJ52" s="207"/>
      <c r="LNK52" s="207"/>
      <c r="LNL52" s="207"/>
      <c r="LNM52" s="207"/>
      <c r="LNN52" s="207"/>
      <c r="LNO52" s="207"/>
      <c r="LNP52" s="207"/>
      <c r="LNQ52" s="207"/>
      <c r="LNR52" s="207"/>
      <c r="LNS52" s="207"/>
      <c r="LNT52" s="207"/>
      <c r="LNU52" s="207"/>
      <c r="LNV52" s="207"/>
      <c r="LNW52" s="207"/>
      <c r="LNX52" s="207"/>
      <c r="LNY52" s="207"/>
      <c r="LNZ52" s="207"/>
      <c r="LOA52" s="207"/>
      <c r="LOB52" s="207"/>
      <c r="LOC52" s="207"/>
      <c r="LOD52" s="207"/>
      <c r="LOE52" s="207"/>
      <c r="LOF52" s="207"/>
      <c r="LOG52" s="207"/>
      <c r="LOH52" s="207"/>
      <c r="LOI52" s="207"/>
      <c r="LOJ52" s="207"/>
      <c r="LOK52" s="207"/>
      <c r="LOL52" s="207"/>
      <c r="LOM52" s="207"/>
      <c r="LON52" s="207"/>
      <c r="LOO52" s="207"/>
      <c r="LOP52" s="207"/>
      <c r="LOQ52" s="207"/>
      <c r="LOR52" s="207"/>
      <c r="LOS52" s="207"/>
      <c r="LOT52" s="207"/>
      <c r="LOU52" s="207"/>
      <c r="LOV52" s="207"/>
      <c r="LOW52" s="207"/>
      <c r="LOX52" s="207"/>
      <c r="LOY52" s="207"/>
      <c r="LOZ52" s="207"/>
      <c r="LPA52" s="207"/>
      <c r="LPB52" s="207"/>
      <c r="LPC52" s="207"/>
      <c r="LPD52" s="207"/>
      <c r="LPE52" s="207"/>
      <c r="LPF52" s="207"/>
      <c r="LPG52" s="207"/>
      <c r="LPH52" s="207"/>
      <c r="LPI52" s="207"/>
      <c r="LPJ52" s="207"/>
      <c r="LPK52" s="207"/>
      <c r="LPL52" s="207"/>
      <c r="LPM52" s="207"/>
      <c r="LPN52" s="207"/>
      <c r="LPO52" s="207"/>
      <c r="LPP52" s="207"/>
      <c r="LPQ52" s="207"/>
      <c r="LPR52" s="207"/>
      <c r="LPS52" s="207"/>
      <c r="LPT52" s="207"/>
      <c r="LPU52" s="207"/>
      <c r="LPV52" s="207"/>
      <c r="LPW52" s="207"/>
      <c r="LPX52" s="207"/>
      <c r="LPY52" s="207"/>
      <c r="LPZ52" s="207"/>
      <c r="LQA52" s="207"/>
      <c r="LQB52" s="207"/>
      <c r="LQC52" s="207"/>
      <c r="LQD52" s="207"/>
      <c r="LQE52" s="207"/>
      <c r="LQF52" s="207"/>
      <c r="LQG52" s="207"/>
      <c r="LQH52" s="207"/>
      <c r="LQI52" s="207"/>
      <c r="LQJ52" s="207"/>
      <c r="LQK52" s="207"/>
      <c r="LQL52" s="207"/>
      <c r="LQM52" s="207"/>
      <c r="LQN52" s="207"/>
      <c r="LQO52" s="207"/>
      <c r="LQP52" s="207"/>
      <c r="LQQ52" s="207"/>
      <c r="LQR52" s="207"/>
      <c r="LQS52" s="207"/>
      <c r="LQT52" s="207"/>
      <c r="LQU52" s="207"/>
      <c r="LQV52" s="207"/>
      <c r="LQW52" s="207"/>
      <c r="LQX52" s="207"/>
      <c r="LQY52" s="207"/>
      <c r="LQZ52" s="207"/>
      <c r="LRA52" s="207"/>
      <c r="LRB52" s="207"/>
      <c r="LRC52" s="207"/>
      <c r="LRD52" s="207"/>
      <c r="LRE52" s="207"/>
      <c r="LRF52" s="207"/>
      <c r="LRG52" s="207"/>
      <c r="LRH52" s="207"/>
      <c r="LRI52" s="207"/>
      <c r="LRJ52" s="207"/>
      <c r="LRK52" s="207"/>
      <c r="LRL52" s="207"/>
      <c r="LRM52" s="207"/>
      <c r="LRN52" s="207"/>
      <c r="LRO52" s="207"/>
      <c r="LRP52" s="207"/>
      <c r="LRQ52" s="207"/>
      <c r="LRR52" s="207"/>
      <c r="LRS52" s="207"/>
      <c r="LRT52" s="207"/>
      <c r="LRU52" s="207"/>
      <c r="LRV52" s="207"/>
      <c r="LRW52" s="207"/>
      <c r="LRX52" s="207"/>
      <c r="LRY52" s="207"/>
      <c r="LRZ52" s="207"/>
      <c r="LSA52" s="207"/>
      <c r="LSB52" s="207"/>
      <c r="LSC52" s="207"/>
      <c r="LSD52" s="207"/>
      <c r="LSE52" s="207"/>
      <c r="LSF52" s="207"/>
      <c r="LSG52" s="207"/>
      <c r="LSH52" s="207"/>
      <c r="LSI52" s="207"/>
      <c r="LSJ52" s="207"/>
      <c r="LSK52" s="207"/>
      <c r="LSL52" s="207"/>
      <c r="LSM52" s="207"/>
      <c r="LSN52" s="207"/>
      <c r="LSO52" s="207"/>
      <c r="LSP52" s="207"/>
      <c r="LSQ52" s="207"/>
      <c r="LSR52" s="207"/>
      <c r="LSS52" s="207"/>
      <c r="LST52" s="207"/>
      <c r="LSU52" s="207"/>
      <c r="LSV52" s="207"/>
      <c r="LSW52" s="207"/>
      <c r="LSX52" s="207"/>
      <c r="LSY52" s="207"/>
      <c r="LSZ52" s="207"/>
      <c r="LTA52" s="207"/>
      <c r="LTB52" s="207"/>
      <c r="LTC52" s="207"/>
      <c r="LTD52" s="207"/>
      <c r="LTE52" s="207"/>
      <c r="LTF52" s="207"/>
      <c r="LTG52" s="207"/>
      <c r="LTH52" s="207"/>
      <c r="LTI52" s="207"/>
      <c r="LTJ52" s="207"/>
      <c r="LTK52" s="207"/>
      <c r="LTL52" s="207"/>
      <c r="LTM52" s="207"/>
      <c r="LTN52" s="207"/>
      <c r="LTO52" s="207"/>
      <c r="LTP52" s="207"/>
      <c r="LTQ52" s="207"/>
      <c r="LTR52" s="207"/>
      <c r="LTS52" s="207"/>
      <c r="LTT52" s="207"/>
      <c r="LTU52" s="207"/>
      <c r="LTV52" s="207"/>
      <c r="LTW52" s="207"/>
      <c r="LTX52" s="207"/>
      <c r="LTY52" s="207"/>
      <c r="LTZ52" s="207"/>
      <c r="LUA52" s="207"/>
      <c r="LUB52" s="207"/>
      <c r="LUC52" s="207"/>
      <c r="LUD52" s="207"/>
      <c r="LUE52" s="207"/>
      <c r="LUF52" s="207"/>
      <c r="LUG52" s="207"/>
      <c r="LUH52" s="207"/>
      <c r="LUI52" s="207"/>
      <c r="LUJ52" s="207"/>
      <c r="LUK52" s="207"/>
      <c r="LUL52" s="207"/>
      <c r="LUM52" s="207"/>
      <c r="LUN52" s="207"/>
      <c r="LUO52" s="207"/>
      <c r="LUP52" s="207"/>
      <c r="LUQ52" s="207"/>
      <c r="LUR52" s="207"/>
      <c r="LUS52" s="207"/>
      <c r="LUT52" s="207"/>
      <c r="LUU52" s="207"/>
      <c r="LUV52" s="207"/>
      <c r="LUW52" s="207"/>
      <c r="LUX52" s="207"/>
      <c r="LUY52" s="207"/>
      <c r="LUZ52" s="207"/>
      <c r="LVA52" s="207"/>
      <c r="LVB52" s="207"/>
      <c r="LVC52" s="207"/>
      <c r="LVD52" s="207"/>
      <c r="LVE52" s="207"/>
      <c r="LVF52" s="207"/>
      <c r="LVG52" s="207"/>
      <c r="LVH52" s="207"/>
      <c r="LVI52" s="207"/>
      <c r="LVJ52" s="207"/>
      <c r="LVK52" s="207"/>
      <c r="LVL52" s="207"/>
      <c r="LVM52" s="207"/>
      <c r="LVN52" s="207"/>
      <c r="LVO52" s="207"/>
      <c r="LVP52" s="207"/>
      <c r="LVQ52" s="207"/>
      <c r="LVR52" s="207"/>
      <c r="LVS52" s="207"/>
      <c r="LVT52" s="207"/>
      <c r="LVU52" s="207"/>
      <c r="LVV52" s="207"/>
      <c r="LVW52" s="207"/>
      <c r="LVX52" s="207"/>
      <c r="LVY52" s="207"/>
      <c r="LVZ52" s="207"/>
      <c r="LWA52" s="207"/>
      <c r="LWB52" s="207"/>
      <c r="LWC52" s="207"/>
      <c r="LWD52" s="207"/>
      <c r="LWE52" s="207"/>
      <c r="LWF52" s="207"/>
      <c r="LWG52" s="207"/>
      <c r="LWH52" s="207"/>
      <c r="LWI52" s="207"/>
      <c r="LWJ52" s="207"/>
      <c r="LWK52" s="207"/>
      <c r="LWL52" s="207"/>
      <c r="LWM52" s="207"/>
      <c r="LWN52" s="207"/>
      <c r="LWO52" s="207"/>
      <c r="LWP52" s="207"/>
      <c r="LWQ52" s="207"/>
      <c r="LWR52" s="207"/>
      <c r="LWS52" s="207"/>
      <c r="LWT52" s="207"/>
      <c r="LWU52" s="207"/>
      <c r="LWV52" s="207"/>
      <c r="LWW52" s="207"/>
      <c r="LWX52" s="207"/>
      <c r="LWY52" s="207"/>
      <c r="LWZ52" s="207"/>
      <c r="LXA52" s="207"/>
      <c r="LXB52" s="207"/>
      <c r="LXC52" s="207"/>
      <c r="LXD52" s="207"/>
      <c r="LXE52" s="207"/>
      <c r="LXF52" s="207"/>
      <c r="LXG52" s="207"/>
      <c r="LXH52" s="207"/>
      <c r="LXI52" s="207"/>
      <c r="LXJ52" s="207"/>
      <c r="LXK52" s="207"/>
      <c r="LXL52" s="207"/>
      <c r="LXM52" s="207"/>
      <c r="LXN52" s="207"/>
      <c r="LXO52" s="207"/>
      <c r="LXP52" s="207"/>
      <c r="LXQ52" s="207"/>
      <c r="LXR52" s="207"/>
      <c r="LXS52" s="207"/>
      <c r="LXT52" s="207"/>
      <c r="LXU52" s="207"/>
      <c r="LXV52" s="207"/>
      <c r="LXW52" s="207"/>
      <c r="LXX52" s="207"/>
      <c r="LXY52" s="207"/>
      <c r="LXZ52" s="207"/>
      <c r="LYA52" s="207"/>
      <c r="LYB52" s="207"/>
      <c r="LYC52" s="207"/>
      <c r="LYD52" s="207"/>
      <c r="LYE52" s="207"/>
      <c r="LYF52" s="207"/>
      <c r="LYG52" s="207"/>
      <c r="LYH52" s="207"/>
      <c r="LYI52" s="207"/>
      <c r="LYJ52" s="207"/>
      <c r="LYK52" s="207"/>
      <c r="LYL52" s="207"/>
      <c r="LYM52" s="207"/>
      <c r="LYN52" s="207"/>
      <c r="LYO52" s="207"/>
      <c r="LYP52" s="207"/>
      <c r="LYQ52" s="207"/>
      <c r="LYR52" s="207"/>
      <c r="LYS52" s="207"/>
      <c r="LYT52" s="207"/>
      <c r="LYU52" s="207"/>
      <c r="LYV52" s="207"/>
      <c r="LYW52" s="207"/>
      <c r="LYX52" s="207"/>
      <c r="LYY52" s="207"/>
      <c r="LYZ52" s="207"/>
      <c r="LZA52" s="207"/>
      <c r="LZB52" s="207"/>
      <c r="LZC52" s="207"/>
      <c r="LZD52" s="207"/>
      <c r="LZE52" s="207"/>
      <c r="LZF52" s="207"/>
      <c r="LZG52" s="207"/>
      <c r="LZH52" s="207"/>
      <c r="LZI52" s="207"/>
      <c r="LZJ52" s="207"/>
      <c r="LZK52" s="207"/>
      <c r="LZL52" s="207"/>
      <c r="LZM52" s="207"/>
      <c r="LZN52" s="207"/>
      <c r="LZO52" s="207"/>
      <c r="LZP52" s="207"/>
      <c r="LZQ52" s="207"/>
      <c r="LZR52" s="207"/>
      <c r="LZS52" s="207"/>
      <c r="LZT52" s="207"/>
      <c r="LZU52" s="207"/>
      <c r="LZV52" s="207"/>
      <c r="LZW52" s="207"/>
      <c r="LZX52" s="207"/>
      <c r="LZY52" s="207"/>
      <c r="LZZ52" s="207"/>
      <c r="MAA52" s="207"/>
      <c r="MAB52" s="207"/>
      <c r="MAC52" s="207"/>
      <c r="MAD52" s="207"/>
      <c r="MAE52" s="207"/>
      <c r="MAF52" s="207"/>
      <c r="MAG52" s="207"/>
      <c r="MAH52" s="207"/>
      <c r="MAI52" s="207"/>
      <c r="MAJ52" s="207"/>
      <c r="MAK52" s="207"/>
      <c r="MAL52" s="207"/>
      <c r="MAM52" s="207"/>
      <c r="MAN52" s="207"/>
      <c r="MAO52" s="207"/>
      <c r="MAP52" s="207"/>
      <c r="MAQ52" s="207"/>
      <c r="MAR52" s="207"/>
      <c r="MAS52" s="207"/>
      <c r="MAT52" s="207"/>
      <c r="MAU52" s="207"/>
      <c r="MAV52" s="207"/>
      <c r="MAW52" s="207"/>
      <c r="MAX52" s="207"/>
      <c r="MAY52" s="207"/>
      <c r="MAZ52" s="207"/>
      <c r="MBA52" s="207"/>
      <c r="MBB52" s="207"/>
      <c r="MBC52" s="207"/>
      <c r="MBD52" s="207"/>
      <c r="MBE52" s="207"/>
      <c r="MBF52" s="207"/>
      <c r="MBG52" s="207"/>
      <c r="MBH52" s="207"/>
      <c r="MBI52" s="207"/>
      <c r="MBJ52" s="207"/>
      <c r="MBK52" s="207"/>
      <c r="MBL52" s="207"/>
      <c r="MBM52" s="207"/>
      <c r="MBN52" s="207"/>
      <c r="MBO52" s="207"/>
      <c r="MBP52" s="207"/>
      <c r="MBQ52" s="207"/>
      <c r="MBR52" s="207"/>
      <c r="MBS52" s="207"/>
      <c r="MBT52" s="207"/>
      <c r="MBU52" s="207"/>
      <c r="MBV52" s="207"/>
      <c r="MBW52" s="207"/>
      <c r="MBX52" s="207"/>
      <c r="MBY52" s="207"/>
      <c r="MBZ52" s="207"/>
      <c r="MCA52" s="207"/>
      <c r="MCB52" s="207"/>
      <c r="MCC52" s="207"/>
      <c r="MCD52" s="207"/>
      <c r="MCE52" s="207"/>
      <c r="MCF52" s="207"/>
      <c r="MCG52" s="207"/>
      <c r="MCH52" s="207"/>
      <c r="MCI52" s="207"/>
      <c r="MCJ52" s="207"/>
      <c r="MCK52" s="207"/>
      <c r="MCL52" s="207"/>
      <c r="MCM52" s="207"/>
      <c r="MCN52" s="207"/>
      <c r="MCO52" s="207"/>
      <c r="MCP52" s="207"/>
      <c r="MCQ52" s="207"/>
      <c r="MCR52" s="207"/>
      <c r="MCS52" s="207"/>
      <c r="MCT52" s="207"/>
      <c r="MCU52" s="207"/>
      <c r="MCV52" s="207"/>
      <c r="MCW52" s="207"/>
      <c r="MCX52" s="207"/>
      <c r="MCY52" s="207"/>
      <c r="MCZ52" s="207"/>
      <c r="MDA52" s="207"/>
      <c r="MDB52" s="207"/>
      <c r="MDC52" s="207"/>
      <c r="MDD52" s="207"/>
      <c r="MDE52" s="207"/>
      <c r="MDF52" s="207"/>
      <c r="MDG52" s="207"/>
      <c r="MDH52" s="207"/>
      <c r="MDI52" s="207"/>
      <c r="MDJ52" s="207"/>
      <c r="MDK52" s="207"/>
      <c r="MDL52" s="207"/>
      <c r="MDM52" s="207"/>
      <c r="MDN52" s="207"/>
      <c r="MDO52" s="207"/>
      <c r="MDP52" s="207"/>
      <c r="MDQ52" s="207"/>
      <c r="MDR52" s="207"/>
      <c r="MDS52" s="207"/>
      <c r="MDT52" s="207"/>
      <c r="MDU52" s="207"/>
      <c r="MDV52" s="207"/>
      <c r="MDW52" s="207"/>
      <c r="MDX52" s="207"/>
      <c r="MDY52" s="207"/>
      <c r="MDZ52" s="207"/>
      <c r="MEA52" s="207"/>
      <c r="MEB52" s="207"/>
      <c r="MEC52" s="207"/>
      <c r="MED52" s="207"/>
      <c r="MEE52" s="207"/>
      <c r="MEF52" s="207"/>
      <c r="MEG52" s="207"/>
      <c r="MEH52" s="207"/>
      <c r="MEI52" s="207"/>
      <c r="MEJ52" s="207"/>
      <c r="MEK52" s="207"/>
      <c r="MEL52" s="207"/>
      <c r="MEM52" s="207"/>
      <c r="MEN52" s="207"/>
      <c r="MEO52" s="207"/>
      <c r="MEP52" s="207"/>
      <c r="MEQ52" s="207"/>
      <c r="MER52" s="207"/>
      <c r="MES52" s="207"/>
      <c r="MET52" s="207"/>
      <c r="MEU52" s="207"/>
      <c r="MEV52" s="207"/>
      <c r="MEW52" s="207"/>
      <c r="MEX52" s="207"/>
      <c r="MEY52" s="207"/>
      <c r="MEZ52" s="207"/>
      <c r="MFA52" s="207"/>
      <c r="MFB52" s="207"/>
      <c r="MFC52" s="207"/>
      <c r="MFD52" s="207"/>
      <c r="MFE52" s="207"/>
      <c r="MFF52" s="207"/>
      <c r="MFG52" s="207"/>
      <c r="MFH52" s="207"/>
      <c r="MFI52" s="207"/>
      <c r="MFJ52" s="207"/>
      <c r="MFK52" s="207"/>
      <c r="MFL52" s="207"/>
      <c r="MFM52" s="207"/>
      <c r="MFN52" s="207"/>
      <c r="MFO52" s="207"/>
      <c r="MFP52" s="207"/>
      <c r="MFQ52" s="207"/>
      <c r="MFR52" s="207"/>
      <c r="MFS52" s="207"/>
      <c r="MFT52" s="207"/>
      <c r="MFU52" s="207"/>
      <c r="MFV52" s="207"/>
      <c r="MFW52" s="207"/>
      <c r="MFX52" s="207"/>
      <c r="MFY52" s="207"/>
      <c r="MFZ52" s="207"/>
      <c r="MGA52" s="207"/>
      <c r="MGB52" s="207"/>
      <c r="MGC52" s="207"/>
      <c r="MGD52" s="207"/>
      <c r="MGE52" s="207"/>
      <c r="MGF52" s="207"/>
      <c r="MGG52" s="207"/>
      <c r="MGH52" s="207"/>
      <c r="MGI52" s="207"/>
      <c r="MGJ52" s="207"/>
      <c r="MGK52" s="207"/>
      <c r="MGL52" s="207"/>
      <c r="MGM52" s="207"/>
      <c r="MGN52" s="207"/>
      <c r="MGO52" s="207"/>
      <c r="MGP52" s="207"/>
      <c r="MGQ52" s="207"/>
      <c r="MGR52" s="207"/>
      <c r="MGS52" s="207"/>
      <c r="MGT52" s="207"/>
      <c r="MGU52" s="207"/>
      <c r="MGV52" s="207"/>
      <c r="MGW52" s="207"/>
      <c r="MGX52" s="207"/>
      <c r="MGY52" s="207"/>
      <c r="MGZ52" s="207"/>
      <c r="MHA52" s="207"/>
      <c r="MHB52" s="207"/>
      <c r="MHC52" s="207"/>
      <c r="MHD52" s="207"/>
      <c r="MHE52" s="207"/>
      <c r="MHF52" s="207"/>
      <c r="MHG52" s="207"/>
      <c r="MHH52" s="207"/>
      <c r="MHI52" s="207"/>
      <c r="MHJ52" s="207"/>
      <c r="MHK52" s="207"/>
      <c r="MHL52" s="207"/>
      <c r="MHM52" s="207"/>
      <c r="MHN52" s="207"/>
      <c r="MHO52" s="207"/>
      <c r="MHP52" s="207"/>
      <c r="MHQ52" s="207"/>
      <c r="MHR52" s="207"/>
      <c r="MHS52" s="207"/>
      <c r="MHT52" s="207"/>
      <c r="MHU52" s="207"/>
      <c r="MHV52" s="207"/>
      <c r="MHW52" s="207"/>
      <c r="MHX52" s="207"/>
      <c r="MHY52" s="207"/>
      <c r="MHZ52" s="207"/>
      <c r="MIA52" s="207"/>
      <c r="MIB52" s="207"/>
      <c r="MIC52" s="207"/>
      <c r="MID52" s="207"/>
      <c r="MIE52" s="207"/>
      <c r="MIF52" s="207"/>
      <c r="MIG52" s="207"/>
      <c r="MIH52" s="207"/>
      <c r="MII52" s="207"/>
      <c r="MIJ52" s="207"/>
      <c r="MIK52" s="207"/>
      <c r="MIL52" s="207"/>
      <c r="MIM52" s="207"/>
      <c r="MIN52" s="207"/>
      <c r="MIO52" s="207"/>
      <c r="MIP52" s="207"/>
      <c r="MIQ52" s="207"/>
      <c r="MIR52" s="207"/>
      <c r="MIS52" s="207"/>
      <c r="MIT52" s="207"/>
      <c r="MIU52" s="207"/>
      <c r="MIV52" s="207"/>
      <c r="MIW52" s="207"/>
      <c r="MIX52" s="207"/>
      <c r="MIY52" s="207"/>
      <c r="MIZ52" s="207"/>
      <c r="MJA52" s="207"/>
      <c r="MJB52" s="207"/>
      <c r="MJC52" s="207"/>
      <c r="MJD52" s="207"/>
      <c r="MJE52" s="207"/>
      <c r="MJF52" s="207"/>
      <c r="MJG52" s="207"/>
      <c r="MJH52" s="207"/>
      <c r="MJI52" s="207"/>
      <c r="MJJ52" s="207"/>
      <c r="MJK52" s="207"/>
      <c r="MJL52" s="207"/>
      <c r="MJM52" s="207"/>
      <c r="MJN52" s="207"/>
      <c r="MJO52" s="207"/>
      <c r="MJP52" s="207"/>
      <c r="MJQ52" s="207"/>
      <c r="MJR52" s="207"/>
      <c r="MJS52" s="207"/>
      <c r="MJT52" s="207"/>
      <c r="MJU52" s="207"/>
      <c r="MJV52" s="207"/>
      <c r="MJW52" s="207"/>
      <c r="MJX52" s="207"/>
      <c r="MJY52" s="207"/>
      <c r="MJZ52" s="207"/>
      <c r="MKA52" s="207"/>
      <c r="MKB52" s="207"/>
      <c r="MKC52" s="207"/>
      <c r="MKD52" s="207"/>
      <c r="MKE52" s="207"/>
      <c r="MKF52" s="207"/>
      <c r="MKG52" s="207"/>
      <c r="MKH52" s="207"/>
      <c r="MKI52" s="207"/>
      <c r="MKJ52" s="207"/>
      <c r="MKK52" s="207"/>
      <c r="MKL52" s="207"/>
      <c r="MKM52" s="207"/>
      <c r="MKN52" s="207"/>
      <c r="MKO52" s="207"/>
      <c r="MKP52" s="207"/>
      <c r="MKQ52" s="207"/>
      <c r="MKR52" s="207"/>
      <c r="MKS52" s="207"/>
      <c r="MKT52" s="207"/>
      <c r="MKU52" s="207"/>
      <c r="MKV52" s="207"/>
      <c r="MKW52" s="207"/>
      <c r="MKX52" s="207"/>
      <c r="MKY52" s="207"/>
      <c r="MKZ52" s="207"/>
      <c r="MLA52" s="207"/>
      <c r="MLB52" s="207"/>
      <c r="MLC52" s="207"/>
      <c r="MLD52" s="207"/>
      <c r="MLE52" s="207"/>
      <c r="MLF52" s="207"/>
      <c r="MLG52" s="207"/>
      <c r="MLH52" s="207"/>
      <c r="MLI52" s="207"/>
      <c r="MLJ52" s="207"/>
      <c r="MLK52" s="207"/>
      <c r="MLL52" s="207"/>
      <c r="MLM52" s="207"/>
      <c r="MLN52" s="207"/>
      <c r="MLO52" s="207"/>
      <c r="MLP52" s="207"/>
      <c r="MLQ52" s="207"/>
      <c r="MLR52" s="207"/>
      <c r="MLS52" s="207"/>
      <c r="MLT52" s="207"/>
      <c r="MLU52" s="207"/>
      <c r="MLV52" s="207"/>
      <c r="MLW52" s="207"/>
      <c r="MLX52" s="207"/>
      <c r="MLY52" s="207"/>
      <c r="MLZ52" s="207"/>
      <c r="MMA52" s="207"/>
      <c r="MMB52" s="207"/>
      <c r="MMC52" s="207"/>
      <c r="MMD52" s="207"/>
      <c r="MME52" s="207"/>
      <c r="MMF52" s="207"/>
      <c r="MMG52" s="207"/>
      <c r="MMH52" s="207"/>
      <c r="MMI52" s="207"/>
      <c r="MMJ52" s="207"/>
      <c r="MMK52" s="207"/>
      <c r="MML52" s="207"/>
      <c r="MMM52" s="207"/>
      <c r="MMN52" s="207"/>
      <c r="MMO52" s="207"/>
      <c r="MMP52" s="207"/>
      <c r="MMQ52" s="207"/>
      <c r="MMR52" s="207"/>
      <c r="MMS52" s="207"/>
      <c r="MMT52" s="207"/>
      <c r="MMU52" s="207"/>
      <c r="MMV52" s="207"/>
      <c r="MMW52" s="207"/>
      <c r="MMX52" s="207"/>
      <c r="MMY52" s="207"/>
      <c r="MMZ52" s="207"/>
      <c r="MNA52" s="207"/>
      <c r="MNB52" s="207"/>
      <c r="MNC52" s="207"/>
      <c r="MND52" s="207"/>
      <c r="MNE52" s="207"/>
      <c r="MNF52" s="207"/>
      <c r="MNG52" s="207"/>
      <c r="MNH52" s="207"/>
      <c r="MNI52" s="207"/>
      <c r="MNJ52" s="207"/>
      <c r="MNK52" s="207"/>
      <c r="MNL52" s="207"/>
      <c r="MNM52" s="207"/>
      <c r="MNN52" s="207"/>
      <c r="MNO52" s="207"/>
      <c r="MNP52" s="207"/>
      <c r="MNQ52" s="207"/>
      <c r="MNR52" s="207"/>
      <c r="MNS52" s="207"/>
      <c r="MNT52" s="207"/>
      <c r="MNU52" s="207"/>
      <c r="MNV52" s="207"/>
      <c r="MNW52" s="207"/>
      <c r="MNX52" s="207"/>
      <c r="MNY52" s="207"/>
      <c r="MNZ52" s="207"/>
      <c r="MOA52" s="207"/>
      <c r="MOB52" s="207"/>
      <c r="MOC52" s="207"/>
      <c r="MOD52" s="207"/>
      <c r="MOE52" s="207"/>
      <c r="MOF52" s="207"/>
      <c r="MOG52" s="207"/>
      <c r="MOH52" s="207"/>
      <c r="MOI52" s="207"/>
      <c r="MOJ52" s="207"/>
      <c r="MOK52" s="207"/>
      <c r="MOL52" s="207"/>
      <c r="MOM52" s="207"/>
      <c r="MON52" s="207"/>
      <c r="MOO52" s="207"/>
      <c r="MOP52" s="207"/>
      <c r="MOQ52" s="207"/>
      <c r="MOR52" s="207"/>
      <c r="MOS52" s="207"/>
      <c r="MOT52" s="207"/>
      <c r="MOU52" s="207"/>
      <c r="MOV52" s="207"/>
      <c r="MOW52" s="207"/>
      <c r="MOX52" s="207"/>
      <c r="MOY52" s="207"/>
      <c r="MOZ52" s="207"/>
      <c r="MPA52" s="207"/>
      <c r="MPB52" s="207"/>
      <c r="MPC52" s="207"/>
      <c r="MPD52" s="207"/>
      <c r="MPE52" s="207"/>
      <c r="MPF52" s="207"/>
      <c r="MPG52" s="207"/>
      <c r="MPH52" s="207"/>
      <c r="MPI52" s="207"/>
      <c r="MPJ52" s="207"/>
      <c r="MPK52" s="207"/>
      <c r="MPL52" s="207"/>
      <c r="MPM52" s="207"/>
      <c r="MPN52" s="207"/>
      <c r="MPO52" s="207"/>
      <c r="MPP52" s="207"/>
      <c r="MPQ52" s="207"/>
      <c r="MPR52" s="207"/>
      <c r="MPS52" s="207"/>
      <c r="MPT52" s="207"/>
      <c r="MPU52" s="207"/>
      <c r="MPV52" s="207"/>
      <c r="MPW52" s="207"/>
      <c r="MPX52" s="207"/>
      <c r="MPY52" s="207"/>
      <c r="MPZ52" s="207"/>
      <c r="MQA52" s="207"/>
      <c r="MQB52" s="207"/>
      <c r="MQC52" s="207"/>
      <c r="MQD52" s="207"/>
      <c r="MQE52" s="207"/>
      <c r="MQF52" s="207"/>
      <c r="MQG52" s="207"/>
      <c r="MQH52" s="207"/>
      <c r="MQI52" s="207"/>
      <c r="MQJ52" s="207"/>
      <c r="MQK52" s="207"/>
      <c r="MQL52" s="207"/>
      <c r="MQM52" s="207"/>
      <c r="MQN52" s="207"/>
      <c r="MQO52" s="207"/>
      <c r="MQP52" s="207"/>
      <c r="MQQ52" s="207"/>
      <c r="MQR52" s="207"/>
      <c r="MQS52" s="207"/>
      <c r="MQT52" s="207"/>
      <c r="MQU52" s="207"/>
      <c r="MQV52" s="207"/>
      <c r="MQW52" s="207"/>
      <c r="MQX52" s="207"/>
      <c r="MQY52" s="207"/>
      <c r="MQZ52" s="207"/>
      <c r="MRA52" s="207"/>
      <c r="MRB52" s="207"/>
      <c r="MRC52" s="207"/>
      <c r="MRD52" s="207"/>
      <c r="MRE52" s="207"/>
      <c r="MRF52" s="207"/>
      <c r="MRG52" s="207"/>
      <c r="MRH52" s="207"/>
      <c r="MRI52" s="207"/>
      <c r="MRJ52" s="207"/>
      <c r="MRK52" s="207"/>
      <c r="MRL52" s="207"/>
      <c r="MRM52" s="207"/>
      <c r="MRN52" s="207"/>
      <c r="MRO52" s="207"/>
      <c r="MRP52" s="207"/>
      <c r="MRQ52" s="207"/>
      <c r="MRR52" s="207"/>
      <c r="MRS52" s="207"/>
      <c r="MRT52" s="207"/>
      <c r="MRU52" s="207"/>
      <c r="MRV52" s="207"/>
      <c r="MRW52" s="207"/>
      <c r="MRX52" s="207"/>
      <c r="MRY52" s="207"/>
      <c r="MRZ52" s="207"/>
      <c r="MSA52" s="207"/>
      <c r="MSB52" s="207"/>
      <c r="MSC52" s="207"/>
      <c r="MSD52" s="207"/>
      <c r="MSE52" s="207"/>
      <c r="MSF52" s="207"/>
      <c r="MSG52" s="207"/>
      <c r="MSH52" s="207"/>
      <c r="MSI52" s="207"/>
      <c r="MSJ52" s="207"/>
      <c r="MSK52" s="207"/>
      <c r="MSL52" s="207"/>
      <c r="MSM52" s="207"/>
      <c r="MSN52" s="207"/>
      <c r="MSO52" s="207"/>
      <c r="MSP52" s="207"/>
      <c r="MSQ52" s="207"/>
      <c r="MSR52" s="207"/>
      <c r="MSS52" s="207"/>
      <c r="MST52" s="207"/>
      <c r="MSU52" s="207"/>
      <c r="MSV52" s="207"/>
      <c r="MSW52" s="207"/>
      <c r="MSX52" s="207"/>
      <c r="MSY52" s="207"/>
      <c r="MSZ52" s="207"/>
      <c r="MTA52" s="207"/>
      <c r="MTB52" s="207"/>
      <c r="MTC52" s="207"/>
      <c r="MTD52" s="207"/>
      <c r="MTE52" s="207"/>
      <c r="MTF52" s="207"/>
      <c r="MTG52" s="207"/>
      <c r="MTH52" s="207"/>
      <c r="MTI52" s="207"/>
      <c r="MTJ52" s="207"/>
      <c r="MTK52" s="207"/>
      <c r="MTL52" s="207"/>
      <c r="MTM52" s="207"/>
      <c r="MTN52" s="207"/>
      <c r="MTO52" s="207"/>
      <c r="MTP52" s="207"/>
      <c r="MTQ52" s="207"/>
      <c r="MTR52" s="207"/>
      <c r="MTS52" s="207"/>
      <c r="MTT52" s="207"/>
      <c r="MTU52" s="207"/>
      <c r="MTV52" s="207"/>
      <c r="MTW52" s="207"/>
      <c r="MTX52" s="207"/>
      <c r="MTY52" s="207"/>
      <c r="MTZ52" s="207"/>
      <c r="MUA52" s="207"/>
      <c r="MUB52" s="207"/>
      <c r="MUC52" s="207"/>
      <c r="MUD52" s="207"/>
      <c r="MUE52" s="207"/>
      <c r="MUF52" s="207"/>
      <c r="MUG52" s="207"/>
      <c r="MUH52" s="207"/>
      <c r="MUI52" s="207"/>
      <c r="MUJ52" s="207"/>
      <c r="MUK52" s="207"/>
      <c r="MUL52" s="207"/>
      <c r="MUM52" s="207"/>
      <c r="MUN52" s="207"/>
      <c r="MUO52" s="207"/>
      <c r="MUP52" s="207"/>
      <c r="MUQ52" s="207"/>
      <c r="MUR52" s="207"/>
      <c r="MUS52" s="207"/>
      <c r="MUT52" s="207"/>
      <c r="MUU52" s="207"/>
      <c r="MUV52" s="207"/>
      <c r="MUW52" s="207"/>
      <c r="MUX52" s="207"/>
      <c r="MUY52" s="207"/>
      <c r="MUZ52" s="207"/>
      <c r="MVA52" s="207"/>
      <c r="MVB52" s="207"/>
      <c r="MVC52" s="207"/>
      <c r="MVD52" s="207"/>
      <c r="MVE52" s="207"/>
      <c r="MVF52" s="207"/>
      <c r="MVG52" s="207"/>
      <c r="MVH52" s="207"/>
      <c r="MVI52" s="207"/>
      <c r="MVJ52" s="207"/>
      <c r="MVK52" s="207"/>
      <c r="MVL52" s="207"/>
      <c r="MVM52" s="207"/>
      <c r="MVN52" s="207"/>
      <c r="MVO52" s="207"/>
      <c r="MVP52" s="207"/>
      <c r="MVQ52" s="207"/>
      <c r="MVR52" s="207"/>
      <c r="MVS52" s="207"/>
      <c r="MVT52" s="207"/>
      <c r="MVU52" s="207"/>
      <c r="MVV52" s="207"/>
      <c r="MVW52" s="207"/>
      <c r="MVX52" s="207"/>
      <c r="MVY52" s="207"/>
      <c r="MVZ52" s="207"/>
      <c r="MWA52" s="207"/>
      <c r="MWB52" s="207"/>
      <c r="MWC52" s="207"/>
      <c r="MWD52" s="207"/>
      <c r="MWE52" s="207"/>
      <c r="MWF52" s="207"/>
      <c r="MWG52" s="207"/>
      <c r="MWH52" s="207"/>
      <c r="MWI52" s="207"/>
      <c r="MWJ52" s="207"/>
      <c r="MWK52" s="207"/>
      <c r="MWL52" s="207"/>
      <c r="MWM52" s="207"/>
      <c r="MWN52" s="207"/>
      <c r="MWO52" s="207"/>
      <c r="MWP52" s="207"/>
      <c r="MWQ52" s="207"/>
      <c r="MWR52" s="207"/>
      <c r="MWS52" s="207"/>
      <c r="MWT52" s="207"/>
      <c r="MWU52" s="207"/>
      <c r="MWV52" s="207"/>
      <c r="MWW52" s="207"/>
      <c r="MWX52" s="207"/>
      <c r="MWY52" s="207"/>
      <c r="MWZ52" s="207"/>
      <c r="MXA52" s="207"/>
      <c r="MXB52" s="207"/>
      <c r="MXC52" s="207"/>
      <c r="MXD52" s="207"/>
      <c r="MXE52" s="207"/>
      <c r="MXF52" s="207"/>
      <c r="MXG52" s="207"/>
      <c r="MXH52" s="207"/>
      <c r="MXI52" s="207"/>
      <c r="MXJ52" s="207"/>
      <c r="MXK52" s="207"/>
      <c r="MXL52" s="207"/>
      <c r="MXM52" s="207"/>
      <c r="MXN52" s="207"/>
      <c r="MXO52" s="207"/>
      <c r="MXP52" s="207"/>
      <c r="MXQ52" s="207"/>
      <c r="MXR52" s="207"/>
      <c r="MXS52" s="207"/>
      <c r="MXT52" s="207"/>
      <c r="MXU52" s="207"/>
      <c r="MXV52" s="207"/>
      <c r="MXW52" s="207"/>
      <c r="MXX52" s="207"/>
      <c r="MXY52" s="207"/>
      <c r="MXZ52" s="207"/>
      <c r="MYA52" s="207"/>
      <c r="MYB52" s="207"/>
      <c r="MYC52" s="207"/>
      <c r="MYD52" s="207"/>
      <c r="MYE52" s="207"/>
      <c r="MYF52" s="207"/>
      <c r="MYG52" s="207"/>
      <c r="MYH52" s="207"/>
      <c r="MYI52" s="207"/>
      <c r="MYJ52" s="207"/>
      <c r="MYK52" s="207"/>
      <c r="MYL52" s="207"/>
      <c r="MYM52" s="207"/>
      <c r="MYN52" s="207"/>
      <c r="MYO52" s="207"/>
      <c r="MYP52" s="207"/>
      <c r="MYQ52" s="207"/>
      <c r="MYR52" s="207"/>
      <c r="MYS52" s="207"/>
      <c r="MYT52" s="207"/>
      <c r="MYU52" s="207"/>
      <c r="MYV52" s="207"/>
      <c r="MYW52" s="207"/>
      <c r="MYX52" s="207"/>
      <c r="MYY52" s="207"/>
      <c r="MYZ52" s="207"/>
      <c r="MZA52" s="207"/>
      <c r="MZB52" s="207"/>
      <c r="MZC52" s="207"/>
      <c r="MZD52" s="207"/>
      <c r="MZE52" s="207"/>
      <c r="MZF52" s="207"/>
      <c r="MZG52" s="207"/>
      <c r="MZH52" s="207"/>
      <c r="MZI52" s="207"/>
      <c r="MZJ52" s="207"/>
      <c r="MZK52" s="207"/>
      <c r="MZL52" s="207"/>
      <c r="MZM52" s="207"/>
      <c r="MZN52" s="207"/>
      <c r="MZO52" s="207"/>
      <c r="MZP52" s="207"/>
      <c r="MZQ52" s="207"/>
      <c r="MZR52" s="207"/>
      <c r="MZS52" s="207"/>
      <c r="MZT52" s="207"/>
      <c r="MZU52" s="207"/>
      <c r="MZV52" s="207"/>
      <c r="MZW52" s="207"/>
      <c r="MZX52" s="207"/>
      <c r="MZY52" s="207"/>
      <c r="MZZ52" s="207"/>
      <c r="NAA52" s="207"/>
      <c r="NAB52" s="207"/>
      <c r="NAC52" s="207"/>
      <c r="NAD52" s="207"/>
      <c r="NAE52" s="207"/>
      <c r="NAF52" s="207"/>
      <c r="NAG52" s="207"/>
      <c r="NAH52" s="207"/>
      <c r="NAI52" s="207"/>
      <c r="NAJ52" s="207"/>
      <c r="NAK52" s="207"/>
      <c r="NAL52" s="207"/>
      <c r="NAM52" s="207"/>
      <c r="NAN52" s="207"/>
      <c r="NAO52" s="207"/>
      <c r="NAP52" s="207"/>
      <c r="NAQ52" s="207"/>
      <c r="NAR52" s="207"/>
      <c r="NAS52" s="207"/>
      <c r="NAT52" s="207"/>
      <c r="NAU52" s="207"/>
      <c r="NAV52" s="207"/>
      <c r="NAW52" s="207"/>
      <c r="NAX52" s="207"/>
      <c r="NAY52" s="207"/>
      <c r="NAZ52" s="207"/>
      <c r="NBA52" s="207"/>
      <c r="NBB52" s="207"/>
      <c r="NBC52" s="207"/>
      <c r="NBD52" s="207"/>
      <c r="NBE52" s="207"/>
      <c r="NBF52" s="207"/>
      <c r="NBG52" s="207"/>
      <c r="NBH52" s="207"/>
      <c r="NBI52" s="207"/>
      <c r="NBJ52" s="207"/>
      <c r="NBK52" s="207"/>
      <c r="NBL52" s="207"/>
      <c r="NBM52" s="207"/>
      <c r="NBN52" s="207"/>
      <c r="NBO52" s="207"/>
      <c r="NBP52" s="207"/>
      <c r="NBQ52" s="207"/>
      <c r="NBR52" s="207"/>
      <c r="NBS52" s="207"/>
      <c r="NBT52" s="207"/>
      <c r="NBU52" s="207"/>
      <c r="NBV52" s="207"/>
      <c r="NBW52" s="207"/>
      <c r="NBX52" s="207"/>
      <c r="NBY52" s="207"/>
      <c r="NBZ52" s="207"/>
      <c r="NCA52" s="207"/>
      <c r="NCB52" s="207"/>
      <c r="NCC52" s="207"/>
      <c r="NCD52" s="207"/>
      <c r="NCE52" s="207"/>
      <c r="NCF52" s="207"/>
      <c r="NCG52" s="207"/>
      <c r="NCH52" s="207"/>
      <c r="NCI52" s="207"/>
      <c r="NCJ52" s="207"/>
      <c r="NCK52" s="207"/>
      <c r="NCL52" s="207"/>
      <c r="NCM52" s="207"/>
      <c r="NCN52" s="207"/>
      <c r="NCO52" s="207"/>
      <c r="NCP52" s="207"/>
      <c r="NCQ52" s="207"/>
      <c r="NCR52" s="207"/>
      <c r="NCS52" s="207"/>
      <c r="NCT52" s="207"/>
      <c r="NCU52" s="207"/>
      <c r="NCV52" s="207"/>
      <c r="NCW52" s="207"/>
      <c r="NCX52" s="207"/>
      <c r="NCY52" s="207"/>
      <c r="NCZ52" s="207"/>
      <c r="NDA52" s="207"/>
      <c r="NDB52" s="207"/>
      <c r="NDC52" s="207"/>
      <c r="NDD52" s="207"/>
      <c r="NDE52" s="207"/>
      <c r="NDF52" s="207"/>
      <c r="NDG52" s="207"/>
      <c r="NDH52" s="207"/>
      <c r="NDI52" s="207"/>
      <c r="NDJ52" s="207"/>
      <c r="NDK52" s="207"/>
      <c r="NDL52" s="207"/>
      <c r="NDM52" s="207"/>
      <c r="NDN52" s="207"/>
      <c r="NDO52" s="207"/>
      <c r="NDP52" s="207"/>
      <c r="NDQ52" s="207"/>
      <c r="NDR52" s="207"/>
      <c r="NDS52" s="207"/>
      <c r="NDT52" s="207"/>
      <c r="NDU52" s="207"/>
      <c r="NDV52" s="207"/>
      <c r="NDW52" s="207"/>
      <c r="NDX52" s="207"/>
      <c r="NDY52" s="207"/>
      <c r="NDZ52" s="207"/>
      <c r="NEA52" s="207"/>
      <c r="NEB52" s="207"/>
      <c r="NEC52" s="207"/>
      <c r="NED52" s="207"/>
      <c r="NEE52" s="207"/>
      <c r="NEF52" s="207"/>
      <c r="NEG52" s="207"/>
      <c r="NEH52" s="207"/>
      <c r="NEI52" s="207"/>
      <c r="NEJ52" s="207"/>
      <c r="NEK52" s="207"/>
      <c r="NEL52" s="207"/>
      <c r="NEM52" s="207"/>
      <c r="NEN52" s="207"/>
      <c r="NEO52" s="207"/>
      <c r="NEP52" s="207"/>
      <c r="NEQ52" s="207"/>
      <c r="NER52" s="207"/>
      <c r="NES52" s="207"/>
      <c r="NET52" s="207"/>
      <c r="NEU52" s="207"/>
      <c r="NEV52" s="207"/>
      <c r="NEW52" s="207"/>
      <c r="NEX52" s="207"/>
      <c r="NEY52" s="207"/>
      <c r="NEZ52" s="207"/>
      <c r="NFA52" s="207"/>
      <c r="NFB52" s="207"/>
      <c r="NFC52" s="207"/>
      <c r="NFD52" s="207"/>
      <c r="NFE52" s="207"/>
      <c r="NFF52" s="207"/>
      <c r="NFG52" s="207"/>
      <c r="NFH52" s="207"/>
      <c r="NFI52" s="207"/>
      <c r="NFJ52" s="207"/>
      <c r="NFK52" s="207"/>
      <c r="NFL52" s="207"/>
      <c r="NFM52" s="207"/>
      <c r="NFN52" s="207"/>
      <c r="NFO52" s="207"/>
      <c r="NFP52" s="207"/>
      <c r="NFQ52" s="207"/>
      <c r="NFR52" s="207"/>
      <c r="NFS52" s="207"/>
      <c r="NFT52" s="207"/>
      <c r="NFU52" s="207"/>
      <c r="NFV52" s="207"/>
      <c r="NFW52" s="207"/>
      <c r="NFX52" s="207"/>
      <c r="NFY52" s="207"/>
      <c r="NFZ52" s="207"/>
      <c r="NGA52" s="207"/>
      <c r="NGB52" s="207"/>
      <c r="NGC52" s="207"/>
      <c r="NGD52" s="207"/>
      <c r="NGE52" s="207"/>
      <c r="NGF52" s="207"/>
      <c r="NGG52" s="207"/>
      <c r="NGH52" s="207"/>
      <c r="NGI52" s="207"/>
      <c r="NGJ52" s="207"/>
      <c r="NGK52" s="207"/>
      <c r="NGL52" s="207"/>
      <c r="NGM52" s="207"/>
      <c r="NGN52" s="207"/>
      <c r="NGO52" s="207"/>
      <c r="NGP52" s="207"/>
      <c r="NGQ52" s="207"/>
      <c r="NGR52" s="207"/>
      <c r="NGS52" s="207"/>
      <c r="NGT52" s="207"/>
      <c r="NGU52" s="207"/>
      <c r="NGV52" s="207"/>
      <c r="NGW52" s="207"/>
      <c r="NGX52" s="207"/>
      <c r="NGY52" s="207"/>
      <c r="NGZ52" s="207"/>
      <c r="NHA52" s="207"/>
      <c r="NHB52" s="207"/>
      <c r="NHC52" s="207"/>
      <c r="NHD52" s="207"/>
      <c r="NHE52" s="207"/>
      <c r="NHF52" s="207"/>
      <c r="NHG52" s="207"/>
      <c r="NHH52" s="207"/>
      <c r="NHI52" s="207"/>
      <c r="NHJ52" s="207"/>
      <c r="NHK52" s="207"/>
      <c r="NHL52" s="207"/>
      <c r="NHM52" s="207"/>
      <c r="NHN52" s="207"/>
      <c r="NHO52" s="207"/>
      <c r="NHP52" s="207"/>
      <c r="NHQ52" s="207"/>
      <c r="NHR52" s="207"/>
      <c r="NHS52" s="207"/>
      <c r="NHT52" s="207"/>
      <c r="NHU52" s="207"/>
      <c r="NHV52" s="207"/>
      <c r="NHW52" s="207"/>
      <c r="NHX52" s="207"/>
      <c r="NHY52" s="207"/>
      <c r="NHZ52" s="207"/>
      <c r="NIA52" s="207"/>
      <c r="NIB52" s="207"/>
      <c r="NIC52" s="207"/>
      <c r="NID52" s="207"/>
      <c r="NIE52" s="207"/>
      <c r="NIF52" s="207"/>
      <c r="NIG52" s="207"/>
      <c r="NIH52" s="207"/>
      <c r="NII52" s="207"/>
      <c r="NIJ52" s="207"/>
      <c r="NIK52" s="207"/>
      <c r="NIL52" s="207"/>
      <c r="NIM52" s="207"/>
      <c r="NIN52" s="207"/>
      <c r="NIO52" s="207"/>
      <c r="NIP52" s="207"/>
      <c r="NIQ52" s="207"/>
      <c r="NIR52" s="207"/>
      <c r="NIS52" s="207"/>
      <c r="NIT52" s="207"/>
      <c r="NIU52" s="207"/>
      <c r="NIV52" s="207"/>
      <c r="NIW52" s="207"/>
      <c r="NIX52" s="207"/>
      <c r="NIY52" s="207"/>
      <c r="NIZ52" s="207"/>
      <c r="NJA52" s="207"/>
      <c r="NJB52" s="207"/>
      <c r="NJC52" s="207"/>
      <c r="NJD52" s="207"/>
      <c r="NJE52" s="207"/>
      <c r="NJF52" s="207"/>
      <c r="NJG52" s="207"/>
      <c r="NJH52" s="207"/>
      <c r="NJI52" s="207"/>
      <c r="NJJ52" s="207"/>
      <c r="NJK52" s="207"/>
      <c r="NJL52" s="207"/>
      <c r="NJM52" s="207"/>
      <c r="NJN52" s="207"/>
      <c r="NJO52" s="207"/>
      <c r="NJP52" s="207"/>
      <c r="NJQ52" s="207"/>
      <c r="NJR52" s="207"/>
      <c r="NJS52" s="207"/>
      <c r="NJT52" s="207"/>
      <c r="NJU52" s="207"/>
      <c r="NJV52" s="207"/>
      <c r="NJW52" s="207"/>
      <c r="NJX52" s="207"/>
      <c r="NJY52" s="207"/>
      <c r="NJZ52" s="207"/>
      <c r="NKA52" s="207"/>
      <c r="NKB52" s="207"/>
      <c r="NKC52" s="207"/>
      <c r="NKD52" s="207"/>
      <c r="NKE52" s="207"/>
      <c r="NKF52" s="207"/>
      <c r="NKG52" s="207"/>
      <c r="NKH52" s="207"/>
      <c r="NKI52" s="207"/>
      <c r="NKJ52" s="207"/>
      <c r="NKK52" s="207"/>
      <c r="NKL52" s="207"/>
      <c r="NKM52" s="207"/>
      <c r="NKN52" s="207"/>
      <c r="NKO52" s="207"/>
      <c r="NKP52" s="207"/>
      <c r="NKQ52" s="207"/>
      <c r="NKR52" s="207"/>
      <c r="NKS52" s="207"/>
      <c r="NKT52" s="207"/>
      <c r="NKU52" s="207"/>
      <c r="NKV52" s="207"/>
      <c r="NKW52" s="207"/>
      <c r="NKX52" s="207"/>
      <c r="NKY52" s="207"/>
      <c r="NKZ52" s="207"/>
      <c r="NLA52" s="207"/>
      <c r="NLB52" s="207"/>
      <c r="NLC52" s="207"/>
      <c r="NLD52" s="207"/>
      <c r="NLE52" s="207"/>
      <c r="NLF52" s="207"/>
      <c r="NLG52" s="207"/>
      <c r="NLH52" s="207"/>
      <c r="NLI52" s="207"/>
      <c r="NLJ52" s="207"/>
      <c r="NLK52" s="207"/>
      <c r="NLL52" s="207"/>
      <c r="NLM52" s="207"/>
      <c r="NLN52" s="207"/>
      <c r="NLO52" s="207"/>
      <c r="NLP52" s="207"/>
      <c r="NLQ52" s="207"/>
      <c r="NLR52" s="207"/>
      <c r="NLS52" s="207"/>
      <c r="NLT52" s="207"/>
      <c r="NLU52" s="207"/>
      <c r="NLV52" s="207"/>
      <c r="NLW52" s="207"/>
      <c r="NLX52" s="207"/>
      <c r="NLY52" s="207"/>
      <c r="NLZ52" s="207"/>
      <c r="NMA52" s="207"/>
      <c r="NMB52" s="207"/>
      <c r="NMC52" s="207"/>
      <c r="NMD52" s="207"/>
      <c r="NME52" s="207"/>
      <c r="NMF52" s="207"/>
      <c r="NMG52" s="207"/>
      <c r="NMH52" s="207"/>
      <c r="NMI52" s="207"/>
      <c r="NMJ52" s="207"/>
      <c r="NMK52" s="207"/>
      <c r="NML52" s="207"/>
      <c r="NMM52" s="207"/>
      <c r="NMN52" s="207"/>
      <c r="NMO52" s="207"/>
      <c r="NMP52" s="207"/>
      <c r="NMQ52" s="207"/>
      <c r="NMR52" s="207"/>
      <c r="NMS52" s="207"/>
      <c r="NMT52" s="207"/>
      <c r="NMU52" s="207"/>
      <c r="NMV52" s="207"/>
      <c r="NMW52" s="207"/>
      <c r="NMX52" s="207"/>
      <c r="NMY52" s="207"/>
      <c r="NMZ52" s="207"/>
      <c r="NNA52" s="207"/>
      <c r="NNB52" s="207"/>
      <c r="NNC52" s="207"/>
      <c r="NND52" s="207"/>
      <c r="NNE52" s="207"/>
      <c r="NNF52" s="207"/>
      <c r="NNG52" s="207"/>
      <c r="NNH52" s="207"/>
      <c r="NNI52" s="207"/>
      <c r="NNJ52" s="207"/>
      <c r="NNK52" s="207"/>
      <c r="NNL52" s="207"/>
      <c r="NNM52" s="207"/>
      <c r="NNN52" s="207"/>
      <c r="NNO52" s="207"/>
      <c r="NNP52" s="207"/>
      <c r="NNQ52" s="207"/>
      <c r="NNR52" s="207"/>
      <c r="NNS52" s="207"/>
      <c r="NNT52" s="207"/>
      <c r="NNU52" s="207"/>
      <c r="NNV52" s="207"/>
      <c r="NNW52" s="207"/>
      <c r="NNX52" s="207"/>
      <c r="NNY52" s="207"/>
      <c r="NNZ52" s="207"/>
      <c r="NOA52" s="207"/>
      <c r="NOB52" s="207"/>
      <c r="NOC52" s="207"/>
      <c r="NOD52" s="207"/>
      <c r="NOE52" s="207"/>
      <c r="NOF52" s="207"/>
      <c r="NOG52" s="207"/>
      <c r="NOH52" s="207"/>
      <c r="NOI52" s="207"/>
      <c r="NOJ52" s="207"/>
      <c r="NOK52" s="207"/>
      <c r="NOL52" s="207"/>
      <c r="NOM52" s="207"/>
      <c r="NON52" s="207"/>
      <c r="NOO52" s="207"/>
      <c r="NOP52" s="207"/>
      <c r="NOQ52" s="207"/>
      <c r="NOR52" s="207"/>
      <c r="NOS52" s="207"/>
      <c r="NOT52" s="207"/>
      <c r="NOU52" s="207"/>
      <c r="NOV52" s="207"/>
      <c r="NOW52" s="207"/>
      <c r="NOX52" s="207"/>
      <c r="NOY52" s="207"/>
      <c r="NOZ52" s="207"/>
      <c r="NPA52" s="207"/>
      <c r="NPB52" s="207"/>
      <c r="NPC52" s="207"/>
      <c r="NPD52" s="207"/>
      <c r="NPE52" s="207"/>
      <c r="NPF52" s="207"/>
      <c r="NPG52" s="207"/>
      <c r="NPH52" s="207"/>
      <c r="NPI52" s="207"/>
      <c r="NPJ52" s="207"/>
      <c r="NPK52" s="207"/>
      <c r="NPL52" s="207"/>
      <c r="NPM52" s="207"/>
      <c r="NPN52" s="207"/>
      <c r="NPO52" s="207"/>
      <c r="NPP52" s="207"/>
      <c r="NPQ52" s="207"/>
      <c r="NPR52" s="207"/>
      <c r="NPS52" s="207"/>
      <c r="NPT52" s="207"/>
      <c r="NPU52" s="207"/>
      <c r="NPV52" s="207"/>
      <c r="NPW52" s="207"/>
      <c r="NPX52" s="207"/>
      <c r="NPY52" s="207"/>
      <c r="NPZ52" s="207"/>
      <c r="NQA52" s="207"/>
      <c r="NQB52" s="207"/>
      <c r="NQC52" s="207"/>
      <c r="NQD52" s="207"/>
      <c r="NQE52" s="207"/>
      <c r="NQF52" s="207"/>
      <c r="NQG52" s="207"/>
      <c r="NQH52" s="207"/>
      <c r="NQI52" s="207"/>
      <c r="NQJ52" s="207"/>
      <c r="NQK52" s="207"/>
      <c r="NQL52" s="207"/>
      <c r="NQM52" s="207"/>
      <c r="NQN52" s="207"/>
      <c r="NQO52" s="207"/>
      <c r="NQP52" s="207"/>
      <c r="NQQ52" s="207"/>
      <c r="NQR52" s="207"/>
      <c r="NQS52" s="207"/>
      <c r="NQT52" s="207"/>
      <c r="NQU52" s="207"/>
      <c r="NQV52" s="207"/>
      <c r="NQW52" s="207"/>
      <c r="NQX52" s="207"/>
      <c r="NQY52" s="207"/>
      <c r="NQZ52" s="207"/>
      <c r="NRA52" s="207"/>
      <c r="NRB52" s="207"/>
      <c r="NRC52" s="207"/>
      <c r="NRD52" s="207"/>
      <c r="NRE52" s="207"/>
      <c r="NRF52" s="207"/>
      <c r="NRG52" s="207"/>
      <c r="NRH52" s="207"/>
      <c r="NRI52" s="207"/>
      <c r="NRJ52" s="207"/>
      <c r="NRK52" s="207"/>
      <c r="NRL52" s="207"/>
      <c r="NRM52" s="207"/>
      <c r="NRN52" s="207"/>
      <c r="NRO52" s="207"/>
      <c r="NRP52" s="207"/>
      <c r="NRQ52" s="207"/>
      <c r="NRR52" s="207"/>
      <c r="NRS52" s="207"/>
      <c r="NRT52" s="207"/>
      <c r="NRU52" s="207"/>
      <c r="NRV52" s="207"/>
      <c r="NRW52" s="207"/>
      <c r="NRX52" s="207"/>
      <c r="NRY52" s="207"/>
      <c r="NRZ52" s="207"/>
      <c r="NSA52" s="207"/>
      <c r="NSB52" s="207"/>
      <c r="NSC52" s="207"/>
      <c r="NSD52" s="207"/>
      <c r="NSE52" s="207"/>
      <c r="NSF52" s="207"/>
      <c r="NSG52" s="207"/>
      <c r="NSH52" s="207"/>
      <c r="NSI52" s="207"/>
      <c r="NSJ52" s="207"/>
      <c r="NSK52" s="207"/>
      <c r="NSL52" s="207"/>
      <c r="NSM52" s="207"/>
      <c r="NSN52" s="207"/>
      <c r="NSO52" s="207"/>
      <c r="NSP52" s="207"/>
      <c r="NSQ52" s="207"/>
      <c r="NSR52" s="207"/>
      <c r="NSS52" s="207"/>
      <c r="NST52" s="207"/>
      <c r="NSU52" s="207"/>
      <c r="NSV52" s="207"/>
      <c r="NSW52" s="207"/>
      <c r="NSX52" s="207"/>
      <c r="NSY52" s="207"/>
      <c r="NSZ52" s="207"/>
      <c r="NTA52" s="207"/>
      <c r="NTB52" s="207"/>
      <c r="NTC52" s="207"/>
      <c r="NTD52" s="207"/>
      <c r="NTE52" s="207"/>
      <c r="NTF52" s="207"/>
      <c r="NTG52" s="207"/>
      <c r="NTH52" s="207"/>
      <c r="NTI52" s="207"/>
      <c r="NTJ52" s="207"/>
      <c r="NTK52" s="207"/>
      <c r="NTL52" s="207"/>
      <c r="NTM52" s="207"/>
      <c r="NTN52" s="207"/>
      <c r="NTO52" s="207"/>
      <c r="NTP52" s="207"/>
      <c r="NTQ52" s="207"/>
      <c r="NTR52" s="207"/>
      <c r="NTS52" s="207"/>
      <c r="NTT52" s="207"/>
      <c r="NTU52" s="207"/>
      <c r="NTV52" s="207"/>
      <c r="NTW52" s="207"/>
      <c r="NTX52" s="207"/>
      <c r="NTY52" s="207"/>
      <c r="NTZ52" s="207"/>
      <c r="NUA52" s="207"/>
      <c r="NUB52" s="207"/>
      <c r="NUC52" s="207"/>
      <c r="NUD52" s="207"/>
      <c r="NUE52" s="207"/>
      <c r="NUF52" s="207"/>
      <c r="NUG52" s="207"/>
      <c r="NUH52" s="207"/>
      <c r="NUI52" s="207"/>
      <c r="NUJ52" s="207"/>
      <c r="NUK52" s="207"/>
      <c r="NUL52" s="207"/>
      <c r="NUM52" s="207"/>
      <c r="NUN52" s="207"/>
      <c r="NUO52" s="207"/>
      <c r="NUP52" s="207"/>
      <c r="NUQ52" s="207"/>
      <c r="NUR52" s="207"/>
      <c r="NUS52" s="207"/>
      <c r="NUT52" s="207"/>
      <c r="NUU52" s="207"/>
      <c r="NUV52" s="207"/>
      <c r="NUW52" s="207"/>
      <c r="NUX52" s="207"/>
      <c r="NUY52" s="207"/>
      <c r="NUZ52" s="207"/>
      <c r="NVA52" s="207"/>
      <c r="NVB52" s="207"/>
      <c r="NVC52" s="207"/>
      <c r="NVD52" s="207"/>
      <c r="NVE52" s="207"/>
      <c r="NVF52" s="207"/>
      <c r="NVG52" s="207"/>
      <c r="NVH52" s="207"/>
      <c r="NVI52" s="207"/>
      <c r="NVJ52" s="207"/>
      <c r="NVK52" s="207"/>
      <c r="NVL52" s="207"/>
      <c r="NVM52" s="207"/>
      <c r="NVN52" s="207"/>
      <c r="NVO52" s="207"/>
      <c r="NVP52" s="207"/>
      <c r="NVQ52" s="207"/>
      <c r="NVR52" s="207"/>
      <c r="NVS52" s="207"/>
      <c r="NVT52" s="207"/>
      <c r="NVU52" s="207"/>
      <c r="NVV52" s="207"/>
      <c r="NVW52" s="207"/>
      <c r="NVX52" s="207"/>
      <c r="NVY52" s="207"/>
      <c r="NVZ52" s="207"/>
      <c r="NWA52" s="207"/>
      <c r="NWB52" s="207"/>
      <c r="NWC52" s="207"/>
      <c r="NWD52" s="207"/>
      <c r="NWE52" s="207"/>
      <c r="NWF52" s="207"/>
      <c r="NWG52" s="207"/>
      <c r="NWH52" s="207"/>
      <c r="NWI52" s="207"/>
      <c r="NWJ52" s="207"/>
      <c r="NWK52" s="207"/>
      <c r="NWL52" s="207"/>
      <c r="NWM52" s="207"/>
      <c r="NWN52" s="207"/>
      <c r="NWO52" s="207"/>
      <c r="NWP52" s="207"/>
      <c r="NWQ52" s="207"/>
      <c r="NWR52" s="207"/>
      <c r="NWS52" s="207"/>
      <c r="NWT52" s="207"/>
      <c r="NWU52" s="207"/>
      <c r="NWV52" s="207"/>
      <c r="NWW52" s="207"/>
      <c r="NWX52" s="207"/>
      <c r="NWY52" s="207"/>
      <c r="NWZ52" s="207"/>
      <c r="NXA52" s="207"/>
      <c r="NXB52" s="207"/>
      <c r="NXC52" s="207"/>
      <c r="NXD52" s="207"/>
      <c r="NXE52" s="207"/>
      <c r="NXF52" s="207"/>
      <c r="NXG52" s="207"/>
      <c r="NXH52" s="207"/>
      <c r="NXI52" s="207"/>
      <c r="NXJ52" s="207"/>
      <c r="NXK52" s="207"/>
      <c r="NXL52" s="207"/>
      <c r="NXM52" s="207"/>
      <c r="NXN52" s="207"/>
      <c r="NXO52" s="207"/>
      <c r="NXP52" s="207"/>
      <c r="NXQ52" s="207"/>
      <c r="NXR52" s="207"/>
      <c r="NXS52" s="207"/>
      <c r="NXT52" s="207"/>
      <c r="NXU52" s="207"/>
      <c r="NXV52" s="207"/>
      <c r="NXW52" s="207"/>
      <c r="NXX52" s="207"/>
      <c r="NXY52" s="207"/>
      <c r="NXZ52" s="207"/>
      <c r="NYA52" s="207"/>
      <c r="NYB52" s="207"/>
      <c r="NYC52" s="207"/>
      <c r="NYD52" s="207"/>
      <c r="NYE52" s="207"/>
      <c r="NYF52" s="207"/>
      <c r="NYG52" s="207"/>
      <c r="NYH52" s="207"/>
      <c r="NYI52" s="207"/>
      <c r="NYJ52" s="207"/>
      <c r="NYK52" s="207"/>
      <c r="NYL52" s="207"/>
      <c r="NYM52" s="207"/>
      <c r="NYN52" s="207"/>
      <c r="NYO52" s="207"/>
      <c r="NYP52" s="207"/>
      <c r="NYQ52" s="207"/>
      <c r="NYR52" s="207"/>
      <c r="NYS52" s="207"/>
      <c r="NYT52" s="207"/>
      <c r="NYU52" s="207"/>
      <c r="NYV52" s="207"/>
      <c r="NYW52" s="207"/>
      <c r="NYX52" s="207"/>
      <c r="NYY52" s="207"/>
      <c r="NYZ52" s="207"/>
      <c r="NZA52" s="207"/>
      <c r="NZB52" s="207"/>
      <c r="NZC52" s="207"/>
      <c r="NZD52" s="207"/>
      <c r="NZE52" s="207"/>
      <c r="NZF52" s="207"/>
      <c r="NZG52" s="207"/>
      <c r="NZH52" s="207"/>
      <c r="NZI52" s="207"/>
      <c r="NZJ52" s="207"/>
      <c r="NZK52" s="207"/>
      <c r="NZL52" s="207"/>
      <c r="NZM52" s="207"/>
      <c r="NZN52" s="207"/>
      <c r="NZO52" s="207"/>
      <c r="NZP52" s="207"/>
      <c r="NZQ52" s="207"/>
      <c r="NZR52" s="207"/>
      <c r="NZS52" s="207"/>
      <c r="NZT52" s="207"/>
      <c r="NZU52" s="207"/>
      <c r="NZV52" s="207"/>
      <c r="NZW52" s="207"/>
      <c r="NZX52" s="207"/>
      <c r="NZY52" s="207"/>
      <c r="NZZ52" s="207"/>
      <c r="OAA52" s="207"/>
      <c r="OAB52" s="207"/>
      <c r="OAC52" s="207"/>
      <c r="OAD52" s="207"/>
      <c r="OAE52" s="207"/>
      <c r="OAF52" s="207"/>
      <c r="OAG52" s="207"/>
      <c r="OAH52" s="207"/>
      <c r="OAI52" s="207"/>
      <c r="OAJ52" s="207"/>
      <c r="OAK52" s="207"/>
      <c r="OAL52" s="207"/>
      <c r="OAM52" s="207"/>
      <c r="OAN52" s="207"/>
      <c r="OAO52" s="207"/>
      <c r="OAP52" s="207"/>
      <c r="OAQ52" s="207"/>
      <c r="OAR52" s="207"/>
      <c r="OAS52" s="207"/>
      <c r="OAT52" s="207"/>
      <c r="OAU52" s="207"/>
      <c r="OAV52" s="207"/>
      <c r="OAW52" s="207"/>
      <c r="OAX52" s="207"/>
      <c r="OAY52" s="207"/>
      <c r="OAZ52" s="207"/>
      <c r="OBA52" s="207"/>
      <c r="OBB52" s="207"/>
      <c r="OBC52" s="207"/>
      <c r="OBD52" s="207"/>
      <c r="OBE52" s="207"/>
      <c r="OBF52" s="207"/>
      <c r="OBG52" s="207"/>
      <c r="OBH52" s="207"/>
      <c r="OBI52" s="207"/>
      <c r="OBJ52" s="207"/>
      <c r="OBK52" s="207"/>
      <c r="OBL52" s="207"/>
      <c r="OBM52" s="207"/>
      <c r="OBN52" s="207"/>
      <c r="OBO52" s="207"/>
      <c r="OBP52" s="207"/>
      <c r="OBQ52" s="207"/>
      <c r="OBR52" s="207"/>
      <c r="OBS52" s="207"/>
      <c r="OBT52" s="207"/>
      <c r="OBU52" s="207"/>
      <c r="OBV52" s="207"/>
      <c r="OBW52" s="207"/>
      <c r="OBX52" s="207"/>
      <c r="OBY52" s="207"/>
      <c r="OBZ52" s="207"/>
      <c r="OCA52" s="207"/>
      <c r="OCB52" s="207"/>
      <c r="OCC52" s="207"/>
      <c r="OCD52" s="207"/>
      <c r="OCE52" s="207"/>
      <c r="OCF52" s="207"/>
      <c r="OCG52" s="207"/>
      <c r="OCH52" s="207"/>
      <c r="OCI52" s="207"/>
      <c r="OCJ52" s="207"/>
      <c r="OCK52" s="207"/>
      <c r="OCL52" s="207"/>
      <c r="OCM52" s="207"/>
      <c r="OCN52" s="207"/>
      <c r="OCO52" s="207"/>
      <c r="OCP52" s="207"/>
      <c r="OCQ52" s="207"/>
      <c r="OCR52" s="207"/>
      <c r="OCS52" s="207"/>
      <c r="OCT52" s="207"/>
      <c r="OCU52" s="207"/>
      <c r="OCV52" s="207"/>
      <c r="OCW52" s="207"/>
      <c r="OCX52" s="207"/>
      <c r="OCY52" s="207"/>
      <c r="OCZ52" s="207"/>
      <c r="ODA52" s="207"/>
      <c r="ODB52" s="207"/>
      <c r="ODC52" s="207"/>
      <c r="ODD52" s="207"/>
      <c r="ODE52" s="207"/>
      <c r="ODF52" s="207"/>
      <c r="ODG52" s="207"/>
      <c r="ODH52" s="207"/>
      <c r="ODI52" s="207"/>
      <c r="ODJ52" s="207"/>
      <c r="ODK52" s="207"/>
      <c r="ODL52" s="207"/>
      <c r="ODM52" s="207"/>
      <c r="ODN52" s="207"/>
      <c r="ODO52" s="207"/>
      <c r="ODP52" s="207"/>
      <c r="ODQ52" s="207"/>
      <c r="ODR52" s="207"/>
      <c r="ODS52" s="207"/>
      <c r="ODT52" s="207"/>
      <c r="ODU52" s="207"/>
      <c r="ODV52" s="207"/>
      <c r="ODW52" s="207"/>
      <c r="ODX52" s="207"/>
      <c r="ODY52" s="207"/>
      <c r="ODZ52" s="207"/>
      <c r="OEA52" s="207"/>
      <c r="OEB52" s="207"/>
      <c r="OEC52" s="207"/>
      <c r="OED52" s="207"/>
      <c r="OEE52" s="207"/>
      <c r="OEF52" s="207"/>
      <c r="OEG52" s="207"/>
      <c r="OEH52" s="207"/>
      <c r="OEI52" s="207"/>
      <c r="OEJ52" s="207"/>
      <c r="OEK52" s="207"/>
      <c r="OEL52" s="207"/>
      <c r="OEM52" s="207"/>
      <c r="OEN52" s="207"/>
      <c r="OEO52" s="207"/>
      <c r="OEP52" s="207"/>
      <c r="OEQ52" s="207"/>
      <c r="OER52" s="207"/>
      <c r="OES52" s="207"/>
      <c r="OET52" s="207"/>
      <c r="OEU52" s="207"/>
      <c r="OEV52" s="207"/>
      <c r="OEW52" s="207"/>
      <c r="OEX52" s="207"/>
      <c r="OEY52" s="207"/>
      <c r="OEZ52" s="207"/>
      <c r="OFA52" s="207"/>
      <c r="OFB52" s="207"/>
      <c r="OFC52" s="207"/>
      <c r="OFD52" s="207"/>
      <c r="OFE52" s="207"/>
      <c r="OFF52" s="207"/>
      <c r="OFG52" s="207"/>
      <c r="OFH52" s="207"/>
      <c r="OFI52" s="207"/>
      <c r="OFJ52" s="207"/>
      <c r="OFK52" s="207"/>
      <c r="OFL52" s="207"/>
      <c r="OFM52" s="207"/>
      <c r="OFN52" s="207"/>
      <c r="OFO52" s="207"/>
      <c r="OFP52" s="207"/>
      <c r="OFQ52" s="207"/>
      <c r="OFR52" s="207"/>
      <c r="OFS52" s="207"/>
      <c r="OFT52" s="207"/>
      <c r="OFU52" s="207"/>
      <c r="OFV52" s="207"/>
      <c r="OFW52" s="207"/>
      <c r="OFX52" s="207"/>
      <c r="OFY52" s="207"/>
      <c r="OFZ52" s="207"/>
      <c r="OGA52" s="207"/>
      <c r="OGB52" s="207"/>
      <c r="OGC52" s="207"/>
      <c r="OGD52" s="207"/>
      <c r="OGE52" s="207"/>
      <c r="OGF52" s="207"/>
      <c r="OGG52" s="207"/>
      <c r="OGH52" s="207"/>
      <c r="OGI52" s="207"/>
      <c r="OGJ52" s="207"/>
      <c r="OGK52" s="207"/>
      <c r="OGL52" s="207"/>
      <c r="OGM52" s="207"/>
      <c r="OGN52" s="207"/>
      <c r="OGO52" s="207"/>
      <c r="OGP52" s="207"/>
      <c r="OGQ52" s="207"/>
      <c r="OGR52" s="207"/>
      <c r="OGS52" s="207"/>
      <c r="OGT52" s="207"/>
      <c r="OGU52" s="207"/>
      <c r="OGV52" s="207"/>
      <c r="OGW52" s="207"/>
      <c r="OGX52" s="207"/>
      <c r="OGY52" s="207"/>
      <c r="OGZ52" s="207"/>
      <c r="OHA52" s="207"/>
      <c r="OHB52" s="207"/>
      <c r="OHC52" s="207"/>
      <c r="OHD52" s="207"/>
      <c r="OHE52" s="207"/>
      <c r="OHF52" s="207"/>
      <c r="OHG52" s="207"/>
      <c r="OHH52" s="207"/>
      <c r="OHI52" s="207"/>
      <c r="OHJ52" s="207"/>
      <c r="OHK52" s="207"/>
      <c r="OHL52" s="207"/>
      <c r="OHM52" s="207"/>
      <c r="OHN52" s="207"/>
      <c r="OHO52" s="207"/>
      <c r="OHP52" s="207"/>
      <c r="OHQ52" s="207"/>
      <c r="OHR52" s="207"/>
      <c r="OHS52" s="207"/>
      <c r="OHT52" s="207"/>
      <c r="OHU52" s="207"/>
      <c r="OHV52" s="207"/>
      <c r="OHW52" s="207"/>
      <c r="OHX52" s="207"/>
      <c r="OHY52" s="207"/>
      <c r="OHZ52" s="207"/>
      <c r="OIA52" s="207"/>
      <c r="OIB52" s="207"/>
      <c r="OIC52" s="207"/>
      <c r="OID52" s="207"/>
      <c r="OIE52" s="207"/>
      <c r="OIF52" s="207"/>
      <c r="OIG52" s="207"/>
      <c r="OIH52" s="207"/>
      <c r="OII52" s="207"/>
      <c r="OIJ52" s="207"/>
      <c r="OIK52" s="207"/>
      <c r="OIL52" s="207"/>
      <c r="OIM52" s="207"/>
      <c r="OIN52" s="207"/>
      <c r="OIO52" s="207"/>
      <c r="OIP52" s="207"/>
      <c r="OIQ52" s="207"/>
      <c r="OIR52" s="207"/>
      <c r="OIS52" s="207"/>
      <c r="OIT52" s="207"/>
      <c r="OIU52" s="207"/>
      <c r="OIV52" s="207"/>
      <c r="OIW52" s="207"/>
      <c r="OIX52" s="207"/>
      <c r="OIY52" s="207"/>
      <c r="OIZ52" s="207"/>
      <c r="OJA52" s="207"/>
      <c r="OJB52" s="207"/>
      <c r="OJC52" s="207"/>
      <c r="OJD52" s="207"/>
      <c r="OJE52" s="207"/>
      <c r="OJF52" s="207"/>
      <c r="OJG52" s="207"/>
      <c r="OJH52" s="207"/>
      <c r="OJI52" s="207"/>
      <c r="OJJ52" s="207"/>
      <c r="OJK52" s="207"/>
      <c r="OJL52" s="207"/>
      <c r="OJM52" s="207"/>
      <c r="OJN52" s="207"/>
      <c r="OJO52" s="207"/>
      <c r="OJP52" s="207"/>
      <c r="OJQ52" s="207"/>
      <c r="OJR52" s="207"/>
      <c r="OJS52" s="207"/>
      <c r="OJT52" s="207"/>
      <c r="OJU52" s="207"/>
      <c r="OJV52" s="207"/>
      <c r="OJW52" s="207"/>
      <c r="OJX52" s="207"/>
      <c r="OJY52" s="207"/>
      <c r="OJZ52" s="207"/>
      <c r="OKA52" s="207"/>
      <c r="OKB52" s="207"/>
      <c r="OKC52" s="207"/>
      <c r="OKD52" s="207"/>
      <c r="OKE52" s="207"/>
      <c r="OKF52" s="207"/>
      <c r="OKG52" s="207"/>
      <c r="OKH52" s="207"/>
      <c r="OKI52" s="207"/>
      <c r="OKJ52" s="207"/>
      <c r="OKK52" s="207"/>
      <c r="OKL52" s="207"/>
      <c r="OKM52" s="207"/>
      <c r="OKN52" s="207"/>
      <c r="OKO52" s="207"/>
      <c r="OKP52" s="207"/>
      <c r="OKQ52" s="207"/>
      <c r="OKR52" s="207"/>
      <c r="OKS52" s="207"/>
      <c r="OKT52" s="207"/>
      <c r="OKU52" s="207"/>
      <c r="OKV52" s="207"/>
      <c r="OKW52" s="207"/>
      <c r="OKX52" s="207"/>
      <c r="OKY52" s="207"/>
      <c r="OKZ52" s="207"/>
      <c r="OLA52" s="207"/>
      <c r="OLB52" s="207"/>
      <c r="OLC52" s="207"/>
      <c r="OLD52" s="207"/>
      <c r="OLE52" s="207"/>
      <c r="OLF52" s="207"/>
      <c r="OLG52" s="207"/>
      <c r="OLH52" s="207"/>
      <c r="OLI52" s="207"/>
      <c r="OLJ52" s="207"/>
      <c r="OLK52" s="207"/>
      <c r="OLL52" s="207"/>
      <c r="OLM52" s="207"/>
      <c r="OLN52" s="207"/>
      <c r="OLO52" s="207"/>
      <c r="OLP52" s="207"/>
      <c r="OLQ52" s="207"/>
      <c r="OLR52" s="207"/>
      <c r="OLS52" s="207"/>
      <c r="OLT52" s="207"/>
      <c r="OLU52" s="207"/>
      <c r="OLV52" s="207"/>
      <c r="OLW52" s="207"/>
      <c r="OLX52" s="207"/>
      <c r="OLY52" s="207"/>
      <c r="OLZ52" s="207"/>
      <c r="OMA52" s="207"/>
      <c r="OMB52" s="207"/>
      <c r="OMC52" s="207"/>
      <c r="OMD52" s="207"/>
      <c r="OME52" s="207"/>
      <c r="OMF52" s="207"/>
      <c r="OMG52" s="207"/>
      <c r="OMH52" s="207"/>
      <c r="OMI52" s="207"/>
      <c r="OMJ52" s="207"/>
      <c r="OMK52" s="207"/>
      <c r="OML52" s="207"/>
      <c r="OMM52" s="207"/>
      <c r="OMN52" s="207"/>
      <c r="OMO52" s="207"/>
      <c r="OMP52" s="207"/>
      <c r="OMQ52" s="207"/>
      <c r="OMR52" s="207"/>
      <c r="OMS52" s="207"/>
      <c r="OMT52" s="207"/>
      <c r="OMU52" s="207"/>
      <c r="OMV52" s="207"/>
      <c r="OMW52" s="207"/>
      <c r="OMX52" s="207"/>
      <c r="OMY52" s="207"/>
      <c r="OMZ52" s="207"/>
      <c r="ONA52" s="207"/>
      <c r="ONB52" s="207"/>
      <c r="ONC52" s="207"/>
      <c r="OND52" s="207"/>
      <c r="ONE52" s="207"/>
      <c r="ONF52" s="207"/>
      <c r="ONG52" s="207"/>
      <c r="ONH52" s="207"/>
      <c r="ONI52" s="207"/>
      <c r="ONJ52" s="207"/>
      <c r="ONK52" s="207"/>
      <c r="ONL52" s="207"/>
      <c r="ONM52" s="207"/>
      <c r="ONN52" s="207"/>
      <c r="ONO52" s="207"/>
      <c r="ONP52" s="207"/>
      <c r="ONQ52" s="207"/>
      <c r="ONR52" s="207"/>
      <c r="ONS52" s="207"/>
      <c r="ONT52" s="207"/>
      <c r="ONU52" s="207"/>
      <c r="ONV52" s="207"/>
      <c r="ONW52" s="207"/>
      <c r="ONX52" s="207"/>
      <c r="ONY52" s="207"/>
      <c r="ONZ52" s="207"/>
      <c r="OOA52" s="207"/>
      <c r="OOB52" s="207"/>
      <c r="OOC52" s="207"/>
      <c r="OOD52" s="207"/>
      <c r="OOE52" s="207"/>
      <c r="OOF52" s="207"/>
      <c r="OOG52" s="207"/>
      <c r="OOH52" s="207"/>
      <c r="OOI52" s="207"/>
      <c r="OOJ52" s="207"/>
      <c r="OOK52" s="207"/>
      <c r="OOL52" s="207"/>
      <c r="OOM52" s="207"/>
      <c r="OON52" s="207"/>
      <c r="OOO52" s="207"/>
      <c r="OOP52" s="207"/>
      <c r="OOQ52" s="207"/>
      <c r="OOR52" s="207"/>
      <c r="OOS52" s="207"/>
      <c r="OOT52" s="207"/>
      <c r="OOU52" s="207"/>
      <c r="OOV52" s="207"/>
      <c r="OOW52" s="207"/>
      <c r="OOX52" s="207"/>
      <c r="OOY52" s="207"/>
      <c r="OOZ52" s="207"/>
      <c r="OPA52" s="207"/>
      <c r="OPB52" s="207"/>
      <c r="OPC52" s="207"/>
      <c r="OPD52" s="207"/>
      <c r="OPE52" s="207"/>
      <c r="OPF52" s="207"/>
      <c r="OPG52" s="207"/>
      <c r="OPH52" s="207"/>
      <c r="OPI52" s="207"/>
      <c r="OPJ52" s="207"/>
      <c r="OPK52" s="207"/>
      <c r="OPL52" s="207"/>
      <c r="OPM52" s="207"/>
      <c r="OPN52" s="207"/>
      <c r="OPO52" s="207"/>
      <c r="OPP52" s="207"/>
      <c r="OPQ52" s="207"/>
      <c r="OPR52" s="207"/>
      <c r="OPS52" s="207"/>
      <c r="OPT52" s="207"/>
      <c r="OPU52" s="207"/>
      <c r="OPV52" s="207"/>
      <c r="OPW52" s="207"/>
      <c r="OPX52" s="207"/>
      <c r="OPY52" s="207"/>
      <c r="OPZ52" s="207"/>
      <c r="OQA52" s="207"/>
      <c r="OQB52" s="207"/>
      <c r="OQC52" s="207"/>
      <c r="OQD52" s="207"/>
      <c r="OQE52" s="207"/>
      <c r="OQF52" s="207"/>
      <c r="OQG52" s="207"/>
      <c r="OQH52" s="207"/>
      <c r="OQI52" s="207"/>
      <c r="OQJ52" s="207"/>
      <c r="OQK52" s="207"/>
      <c r="OQL52" s="207"/>
      <c r="OQM52" s="207"/>
      <c r="OQN52" s="207"/>
      <c r="OQO52" s="207"/>
      <c r="OQP52" s="207"/>
      <c r="OQQ52" s="207"/>
      <c r="OQR52" s="207"/>
      <c r="OQS52" s="207"/>
      <c r="OQT52" s="207"/>
      <c r="OQU52" s="207"/>
      <c r="OQV52" s="207"/>
      <c r="OQW52" s="207"/>
      <c r="OQX52" s="207"/>
      <c r="OQY52" s="207"/>
      <c r="OQZ52" s="207"/>
      <c r="ORA52" s="207"/>
      <c r="ORB52" s="207"/>
      <c r="ORC52" s="207"/>
      <c r="ORD52" s="207"/>
      <c r="ORE52" s="207"/>
      <c r="ORF52" s="207"/>
      <c r="ORG52" s="207"/>
      <c r="ORH52" s="207"/>
      <c r="ORI52" s="207"/>
      <c r="ORJ52" s="207"/>
      <c r="ORK52" s="207"/>
      <c r="ORL52" s="207"/>
      <c r="ORM52" s="207"/>
      <c r="ORN52" s="207"/>
      <c r="ORO52" s="207"/>
      <c r="ORP52" s="207"/>
      <c r="ORQ52" s="207"/>
      <c r="ORR52" s="207"/>
      <c r="ORS52" s="207"/>
      <c r="ORT52" s="207"/>
      <c r="ORU52" s="207"/>
      <c r="ORV52" s="207"/>
      <c r="ORW52" s="207"/>
      <c r="ORX52" s="207"/>
      <c r="ORY52" s="207"/>
      <c r="ORZ52" s="207"/>
      <c r="OSA52" s="207"/>
      <c r="OSB52" s="207"/>
      <c r="OSC52" s="207"/>
      <c r="OSD52" s="207"/>
      <c r="OSE52" s="207"/>
      <c r="OSF52" s="207"/>
      <c r="OSG52" s="207"/>
      <c r="OSH52" s="207"/>
      <c r="OSI52" s="207"/>
      <c r="OSJ52" s="207"/>
      <c r="OSK52" s="207"/>
      <c r="OSL52" s="207"/>
      <c r="OSM52" s="207"/>
      <c r="OSN52" s="207"/>
      <c r="OSO52" s="207"/>
      <c r="OSP52" s="207"/>
      <c r="OSQ52" s="207"/>
      <c r="OSR52" s="207"/>
      <c r="OSS52" s="207"/>
      <c r="OST52" s="207"/>
      <c r="OSU52" s="207"/>
      <c r="OSV52" s="207"/>
      <c r="OSW52" s="207"/>
      <c r="OSX52" s="207"/>
      <c r="OSY52" s="207"/>
      <c r="OSZ52" s="207"/>
      <c r="OTA52" s="207"/>
      <c r="OTB52" s="207"/>
      <c r="OTC52" s="207"/>
      <c r="OTD52" s="207"/>
      <c r="OTE52" s="207"/>
      <c r="OTF52" s="207"/>
      <c r="OTG52" s="207"/>
      <c r="OTH52" s="207"/>
      <c r="OTI52" s="207"/>
      <c r="OTJ52" s="207"/>
      <c r="OTK52" s="207"/>
      <c r="OTL52" s="207"/>
      <c r="OTM52" s="207"/>
      <c r="OTN52" s="207"/>
      <c r="OTO52" s="207"/>
      <c r="OTP52" s="207"/>
      <c r="OTQ52" s="207"/>
      <c r="OTR52" s="207"/>
      <c r="OTS52" s="207"/>
      <c r="OTT52" s="207"/>
      <c r="OTU52" s="207"/>
      <c r="OTV52" s="207"/>
      <c r="OTW52" s="207"/>
      <c r="OTX52" s="207"/>
      <c r="OTY52" s="207"/>
      <c r="OTZ52" s="207"/>
      <c r="OUA52" s="207"/>
      <c r="OUB52" s="207"/>
      <c r="OUC52" s="207"/>
      <c r="OUD52" s="207"/>
      <c r="OUE52" s="207"/>
      <c r="OUF52" s="207"/>
      <c r="OUG52" s="207"/>
      <c r="OUH52" s="207"/>
      <c r="OUI52" s="207"/>
      <c r="OUJ52" s="207"/>
      <c r="OUK52" s="207"/>
      <c r="OUL52" s="207"/>
      <c r="OUM52" s="207"/>
      <c r="OUN52" s="207"/>
      <c r="OUO52" s="207"/>
      <c r="OUP52" s="207"/>
      <c r="OUQ52" s="207"/>
      <c r="OUR52" s="207"/>
      <c r="OUS52" s="207"/>
      <c r="OUT52" s="207"/>
      <c r="OUU52" s="207"/>
      <c r="OUV52" s="207"/>
      <c r="OUW52" s="207"/>
      <c r="OUX52" s="207"/>
      <c r="OUY52" s="207"/>
      <c r="OUZ52" s="207"/>
      <c r="OVA52" s="207"/>
      <c r="OVB52" s="207"/>
      <c r="OVC52" s="207"/>
      <c r="OVD52" s="207"/>
      <c r="OVE52" s="207"/>
      <c r="OVF52" s="207"/>
      <c r="OVG52" s="207"/>
      <c r="OVH52" s="207"/>
      <c r="OVI52" s="207"/>
      <c r="OVJ52" s="207"/>
      <c r="OVK52" s="207"/>
      <c r="OVL52" s="207"/>
      <c r="OVM52" s="207"/>
      <c r="OVN52" s="207"/>
      <c r="OVO52" s="207"/>
      <c r="OVP52" s="207"/>
      <c r="OVQ52" s="207"/>
      <c r="OVR52" s="207"/>
      <c r="OVS52" s="207"/>
      <c r="OVT52" s="207"/>
      <c r="OVU52" s="207"/>
      <c r="OVV52" s="207"/>
      <c r="OVW52" s="207"/>
      <c r="OVX52" s="207"/>
      <c r="OVY52" s="207"/>
      <c r="OVZ52" s="207"/>
      <c r="OWA52" s="207"/>
      <c r="OWB52" s="207"/>
      <c r="OWC52" s="207"/>
      <c r="OWD52" s="207"/>
      <c r="OWE52" s="207"/>
      <c r="OWF52" s="207"/>
      <c r="OWG52" s="207"/>
      <c r="OWH52" s="207"/>
      <c r="OWI52" s="207"/>
      <c r="OWJ52" s="207"/>
      <c r="OWK52" s="207"/>
      <c r="OWL52" s="207"/>
      <c r="OWM52" s="207"/>
      <c r="OWN52" s="207"/>
      <c r="OWO52" s="207"/>
      <c r="OWP52" s="207"/>
      <c r="OWQ52" s="207"/>
      <c r="OWR52" s="207"/>
      <c r="OWS52" s="207"/>
      <c r="OWT52" s="207"/>
      <c r="OWU52" s="207"/>
      <c r="OWV52" s="207"/>
      <c r="OWW52" s="207"/>
      <c r="OWX52" s="207"/>
      <c r="OWY52" s="207"/>
      <c r="OWZ52" s="207"/>
      <c r="OXA52" s="207"/>
      <c r="OXB52" s="207"/>
      <c r="OXC52" s="207"/>
      <c r="OXD52" s="207"/>
      <c r="OXE52" s="207"/>
      <c r="OXF52" s="207"/>
      <c r="OXG52" s="207"/>
      <c r="OXH52" s="207"/>
      <c r="OXI52" s="207"/>
      <c r="OXJ52" s="207"/>
      <c r="OXK52" s="207"/>
      <c r="OXL52" s="207"/>
      <c r="OXM52" s="207"/>
      <c r="OXN52" s="207"/>
      <c r="OXO52" s="207"/>
      <c r="OXP52" s="207"/>
      <c r="OXQ52" s="207"/>
      <c r="OXR52" s="207"/>
      <c r="OXS52" s="207"/>
      <c r="OXT52" s="207"/>
      <c r="OXU52" s="207"/>
      <c r="OXV52" s="207"/>
      <c r="OXW52" s="207"/>
      <c r="OXX52" s="207"/>
      <c r="OXY52" s="207"/>
      <c r="OXZ52" s="207"/>
      <c r="OYA52" s="207"/>
      <c r="OYB52" s="207"/>
      <c r="OYC52" s="207"/>
      <c r="OYD52" s="207"/>
      <c r="OYE52" s="207"/>
      <c r="OYF52" s="207"/>
      <c r="OYG52" s="207"/>
      <c r="OYH52" s="207"/>
      <c r="OYI52" s="207"/>
      <c r="OYJ52" s="207"/>
      <c r="OYK52" s="207"/>
      <c r="OYL52" s="207"/>
      <c r="OYM52" s="207"/>
      <c r="OYN52" s="207"/>
      <c r="OYO52" s="207"/>
      <c r="OYP52" s="207"/>
      <c r="OYQ52" s="207"/>
      <c r="OYR52" s="207"/>
      <c r="OYS52" s="207"/>
      <c r="OYT52" s="207"/>
      <c r="OYU52" s="207"/>
      <c r="OYV52" s="207"/>
      <c r="OYW52" s="207"/>
      <c r="OYX52" s="207"/>
      <c r="OYY52" s="207"/>
      <c r="OYZ52" s="207"/>
      <c r="OZA52" s="207"/>
      <c r="OZB52" s="207"/>
      <c r="OZC52" s="207"/>
      <c r="OZD52" s="207"/>
      <c r="OZE52" s="207"/>
      <c r="OZF52" s="207"/>
      <c r="OZG52" s="207"/>
      <c r="OZH52" s="207"/>
      <c r="OZI52" s="207"/>
      <c r="OZJ52" s="207"/>
      <c r="OZK52" s="207"/>
      <c r="OZL52" s="207"/>
      <c r="OZM52" s="207"/>
      <c r="OZN52" s="207"/>
      <c r="OZO52" s="207"/>
      <c r="OZP52" s="207"/>
      <c r="OZQ52" s="207"/>
      <c r="OZR52" s="207"/>
      <c r="OZS52" s="207"/>
      <c r="OZT52" s="207"/>
      <c r="OZU52" s="207"/>
      <c r="OZV52" s="207"/>
      <c r="OZW52" s="207"/>
      <c r="OZX52" s="207"/>
      <c r="OZY52" s="207"/>
      <c r="OZZ52" s="207"/>
      <c r="PAA52" s="207"/>
      <c r="PAB52" s="207"/>
      <c r="PAC52" s="207"/>
      <c r="PAD52" s="207"/>
      <c r="PAE52" s="207"/>
      <c r="PAF52" s="207"/>
      <c r="PAG52" s="207"/>
      <c r="PAH52" s="207"/>
      <c r="PAI52" s="207"/>
      <c r="PAJ52" s="207"/>
      <c r="PAK52" s="207"/>
      <c r="PAL52" s="207"/>
      <c r="PAM52" s="207"/>
      <c r="PAN52" s="207"/>
      <c r="PAO52" s="207"/>
      <c r="PAP52" s="207"/>
      <c r="PAQ52" s="207"/>
      <c r="PAR52" s="207"/>
      <c r="PAS52" s="207"/>
      <c r="PAT52" s="207"/>
      <c r="PAU52" s="207"/>
      <c r="PAV52" s="207"/>
      <c r="PAW52" s="207"/>
      <c r="PAX52" s="207"/>
      <c r="PAY52" s="207"/>
      <c r="PAZ52" s="207"/>
      <c r="PBA52" s="207"/>
      <c r="PBB52" s="207"/>
      <c r="PBC52" s="207"/>
      <c r="PBD52" s="207"/>
      <c r="PBE52" s="207"/>
      <c r="PBF52" s="207"/>
      <c r="PBG52" s="207"/>
      <c r="PBH52" s="207"/>
      <c r="PBI52" s="207"/>
      <c r="PBJ52" s="207"/>
      <c r="PBK52" s="207"/>
      <c r="PBL52" s="207"/>
      <c r="PBM52" s="207"/>
      <c r="PBN52" s="207"/>
      <c r="PBO52" s="207"/>
      <c r="PBP52" s="207"/>
      <c r="PBQ52" s="207"/>
      <c r="PBR52" s="207"/>
      <c r="PBS52" s="207"/>
      <c r="PBT52" s="207"/>
      <c r="PBU52" s="207"/>
      <c r="PBV52" s="207"/>
      <c r="PBW52" s="207"/>
      <c r="PBX52" s="207"/>
      <c r="PBY52" s="207"/>
      <c r="PBZ52" s="207"/>
      <c r="PCA52" s="207"/>
      <c r="PCB52" s="207"/>
      <c r="PCC52" s="207"/>
      <c r="PCD52" s="207"/>
      <c r="PCE52" s="207"/>
      <c r="PCF52" s="207"/>
      <c r="PCG52" s="207"/>
      <c r="PCH52" s="207"/>
      <c r="PCI52" s="207"/>
      <c r="PCJ52" s="207"/>
      <c r="PCK52" s="207"/>
      <c r="PCL52" s="207"/>
      <c r="PCM52" s="207"/>
      <c r="PCN52" s="207"/>
      <c r="PCO52" s="207"/>
      <c r="PCP52" s="207"/>
      <c r="PCQ52" s="207"/>
      <c r="PCR52" s="207"/>
      <c r="PCS52" s="207"/>
      <c r="PCT52" s="207"/>
      <c r="PCU52" s="207"/>
      <c r="PCV52" s="207"/>
      <c r="PCW52" s="207"/>
      <c r="PCX52" s="207"/>
      <c r="PCY52" s="207"/>
      <c r="PCZ52" s="207"/>
      <c r="PDA52" s="207"/>
      <c r="PDB52" s="207"/>
      <c r="PDC52" s="207"/>
      <c r="PDD52" s="207"/>
      <c r="PDE52" s="207"/>
      <c r="PDF52" s="207"/>
      <c r="PDG52" s="207"/>
      <c r="PDH52" s="207"/>
      <c r="PDI52" s="207"/>
      <c r="PDJ52" s="207"/>
      <c r="PDK52" s="207"/>
      <c r="PDL52" s="207"/>
      <c r="PDM52" s="207"/>
      <c r="PDN52" s="207"/>
      <c r="PDO52" s="207"/>
      <c r="PDP52" s="207"/>
      <c r="PDQ52" s="207"/>
      <c r="PDR52" s="207"/>
      <c r="PDS52" s="207"/>
      <c r="PDT52" s="207"/>
      <c r="PDU52" s="207"/>
      <c r="PDV52" s="207"/>
      <c r="PDW52" s="207"/>
      <c r="PDX52" s="207"/>
      <c r="PDY52" s="207"/>
      <c r="PDZ52" s="207"/>
      <c r="PEA52" s="207"/>
      <c r="PEB52" s="207"/>
      <c r="PEC52" s="207"/>
      <c r="PED52" s="207"/>
      <c r="PEE52" s="207"/>
      <c r="PEF52" s="207"/>
      <c r="PEG52" s="207"/>
      <c r="PEH52" s="207"/>
      <c r="PEI52" s="207"/>
      <c r="PEJ52" s="207"/>
      <c r="PEK52" s="207"/>
      <c r="PEL52" s="207"/>
      <c r="PEM52" s="207"/>
      <c r="PEN52" s="207"/>
      <c r="PEO52" s="207"/>
      <c r="PEP52" s="207"/>
      <c r="PEQ52" s="207"/>
      <c r="PER52" s="207"/>
      <c r="PES52" s="207"/>
      <c r="PET52" s="207"/>
      <c r="PEU52" s="207"/>
      <c r="PEV52" s="207"/>
      <c r="PEW52" s="207"/>
      <c r="PEX52" s="207"/>
      <c r="PEY52" s="207"/>
      <c r="PEZ52" s="207"/>
      <c r="PFA52" s="207"/>
      <c r="PFB52" s="207"/>
      <c r="PFC52" s="207"/>
      <c r="PFD52" s="207"/>
      <c r="PFE52" s="207"/>
      <c r="PFF52" s="207"/>
      <c r="PFG52" s="207"/>
      <c r="PFH52" s="207"/>
      <c r="PFI52" s="207"/>
      <c r="PFJ52" s="207"/>
      <c r="PFK52" s="207"/>
      <c r="PFL52" s="207"/>
      <c r="PFM52" s="207"/>
      <c r="PFN52" s="207"/>
      <c r="PFO52" s="207"/>
      <c r="PFP52" s="207"/>
      <c r="PFQ52" s="207"/>
      <c r="PFR52" s="207"/>
      <c r="PFS52" s="207"/>
      <c r="PFT52" s="207"/>
      <c r="PFU52" s="207"/>
      <c r="PFV52" s="207"/>
      <c r="PFW52" s="207"/>
      <c r="PFX52" s="207"/>
      <c r="PFY52" s="207"/>
      <c r="PFZ52" s="207"/>
      <c r="PGA52" s="207"/>
      <c r="PGB52" s="207"/>
      <c r="PGC52" s="207"/>
      <c r="PGD52" s="207"/>
      <c r="PGE52" s="207"/>
      <c r="PGF52" s="207"/>
      <c r="PGG52" s="207"/>
      <c r="PGH52" s="207"/>
      <c r="PGI52" s="207"/>
      <c r="PGJ52" s="207"/>
      <c r="PGK52" s="207"/>
      <c r="PGL52" s="207"/>
      <c r="PGM52" s="207"/>
      <c r="PGN52" s="207"/>
      <c r="PGO52" s="207"/>
      <c r="PGP52" s="207"/>
      <c r="PGQ52" s="207"/>
      <c r="PGR52" s="207"/>
      <c r="PGS52" s="207"/>
      <c r="PGT52" s="207"/>
      <c r="PGU52" s="207"/>
      <c r="PGV52" s="207"/>
      <c r="PGW52" s="207"/>
      <c r="PGX52" s="207"/>
      <c r="PGY52" s="207"/>
      <c r="PGZ52" s="207"/>
      <c r="PHA52" s="207"/>
      <c r="PHB52" s="207"/>
      <c r="PHC52" s="207"/>
      <c r="PHD52" s="207"/>
      <c r="PHE52" s="207"/>
      <c r="PHF52" s="207"/>
      <c r="PHG52" s="207"/>
      <c r="PHH52" s="207"/>
      <c r="PHI52" s="207"/>
      <c r="PHJ52" s="207"/>
      <c r="PHK52" s="207"/>
      <c r="PHL52" s="207"/>
      <c r="PHM52" s="207"/>
      <c r="PHN52" s="207"/>
      <c r="PHO52" s="207"/>
      <c r="PHP52" s="207"/>
      <c r="PHQ52" s="207"/>
      <c r="PHR52" s="207"/>
      <c r="PHS52" s="207"/>
      <c r="PHT52" s="207"/>
      <c r="PHU52" s="207"/>
      <c r="PHV52" s="207"/>
      <c r="PHW52" s="207"/>
      <c r="PHX52" s="207"/>
      <c r="PHY52" s="207"/>
      <c r="PHZ52" s="207"/>
      <c r="PIA52" s="207"/>
      <c r="PIB52" s="207"/>
      <c r="PIC52" s="207"/>
      <c r="PID52" s="207"/>
      <c r="PIE52" s="207"/>
      <c r="PIF52" s="207"/>
      <c r="PIG52" s="207"/>
      <c r="PIH52" s="207"/>
      <c r="PII52" s="207"/>
      <c r="PIJ52" s="207"/>
      <c r="PIK52" s="207"/>
      <c r="PIL52" s="207"/>
      <c r="PIM52" s="207"/>
      <c r="PIN52" s="207"/>
      <c r="PIO52" s="207"/>
      <c r="PIP52" s="207"/>
      <c r="PIQ52" s="207"/>
      <c r="PIR52" s="207"/>
      <c r="PIS52" s="207"/>
      <c r="PIT52" s="207"/>
      <c r="PIU52" s="207"/>
      <c r="PIV52" s="207"/>
      <c r="PIW52" s="207"/>
      <c r="PIX52" s="207"/>
      <c r="PIY52" s="207"/>
      <c r="PIZ52" s="207"/>
      <c r="PJA52" s="207"/>
      <c r="PJB52" s="207"/>
      <c r="PJC52" s="207"/>
      <c r="PJD52" s="207"/>
      <c r="PJE52" s="207"/>
      <c r="PJF52" s="207"/>
      <c r="PJG52" s="207"/>
      <c r="PJH52" s="207"/>
      <c r="PJI52" s="207"/>
      <c r="PJJ52" s="207"/>
      <c r="PJK52" s="207"/>
      <c r="PJL52" s="207"/>
      <c r="PJM52" s="207"/>
      <c r="PJN52" s="207"/>
      <c r="PJO52" s="207"/>
      <c r="PJP52" s="207"/>
      <c r="PJQ52" s="207"/>
      <c r="PJR52" s="207"/>
      <c r="PJS52" s="207"/>
      <c r="PJT52" s="207"/>
      <c r="PJU52" s="207"/>
      <c r="PJV52" s="207"/>
      <c r="PJW52" s="207"/>
      <c r="PJX52" s="207"/>
      <c r="PJY52" s="207"/>
      <c r="PJZ52" s="207"/>
      <c r="PKA52" s="207"/>
      <c r="PKB52" s="207"/>
      <c r="PKC52" s="207"/>
      <c r="PKD52" s="207"/>
      <c r="PKE52" s="207"/>
      <c r="PKF52" s="207"/>
      <c r="PKG52" s="207"/>
      <c r="PKH52" s="207"/>
      <c r="PKI52" s="207"/>
      <c r="PKJ52" s="207"/>
      <c r="PKK52" s="207"/>
      <c r="PKL52" s="207"/>
      <c r="PKM52" s="207"/>
      <c r="PKN52" s="207"/>
      <c r="PKO52" s="207"/>
      <c r="PKP52" s="207"/>
      <c r="PKQ52" s="207"/>
      <c r="PKR52" s="207"/>
      <c r="PKS52" s="207"/>
      <c r="PKT52" s="207"/>
      <c r="PKU52" s="207"/>
      <c r="PKV52" s="207"/>
      <c r="PKW52" s="207"/>
      <c r="PKX52" s="207"/>
      <c r="PKY52" s="207"/>
      <c r="PKZ52" s="207"/>
      <c r="PLA52" s="207"/>
      <c r="PLB52" s="207"/>
      <c r="PLC52" s="207"/>
      <c r="PLD52" s="207"/>
      <c r="PLE52" s="207"/>
      <c r="PLF52" s="207"/>
      <c r="PLG52" s="207"/>
      <c r="PLH52" s="207"/>
      <c r="PLI52" s="207"/>
      <c r="PLJ52" s="207"/>
      <c r="PLK52" s="207"/>
      <c r="PLL52" s="207"/>
      <c r="PLM52" s="207"/>
      <c r="PLN52" s="207"/>
      <c r="PLO52" s="207"/>
      <c r="PLP52" s="207"/>
      <c r="PLQ52" s="207"/>
      <c r="PLR52" s="207"/>
      <c r="PLS52" s="207"/>
      <c r="PLT52" s="207"/>
      <c r="PLU52" s="207"/>
      <c r="PLV52" s="207"/>
      <c r="PLW52" s="207"/>
      <c r="PLX52" s="207"/>
      <c r="PLY52" s="207"/>
      <c r="PLZ52" s="207"/>
      <c r="PMA52" s="207"/>
      <c r="PMB52" s="207"/>
      <c r="PMC52" s="207"/>
      <c r="PMD52" s="207"/>
      <c r="PME52" s="207"/>
      <c r="PMF52" s="207"/>
      <c r="PMG52" s="207"/>
      <c r="PMH52" s="207"/>
      <c r="PMI52" s="207"/>
      <c r="PMJ52" s="207"/>
      <c r="PMK52" s="207"/>
      <c r="PML52" s="207"/>
      <c r="PMM52" s="207"/>
      <c r="PMN52" s="207"/>
      <c r="PMO52" s="207"/>
      <c r="PMP52" s="207"/>
      <c r="PMQ52" s="207"/>
      <c r="PMR52" s="207"/>
      <c r="PMS52" s="207"/>
      <c r="PMT52" s="207"/>
      <c r="PMU52" s="207"/>
      <c r="PMV52" s="207"/>
      <c r="PMW52" s="207"/>
      <c r="PMX52" s="207"/>
      <c r="PMY52" s="207"/>
      <c r="PMZ52" s="207"/>
      <c r="PNA52" s="207"/>
      <c r="PNB52" s="207"/>
      <c r="PNC52" s="207"/>
      <c r="PND52" s="207"/>
      <c r="PNE52" s="207"/>
      <c r="PNF52" s="207"/>
      <c r="PNG52" s="207"/>
      <c r="PNH52" s="207"/>
      <c r="PNI52" s="207"/>
      <c r="PNJ52" s="207"/>
      <c r="PNK52" s="207"/>
      <c r="PNL52" s="207"/>
      <c r="PNM52" s="207"/>
      <c r="PNN52" s="207"/>
      <c r="PNO52" s="207"/>
      <c r="PNP52" s="207"/>
      <c r="PNQ52" s="207"/>
      <c r="PNR52" s="207"/>
      <c r="PNS52" s="207"/>
      <c r="PNT52" s="207"/>
      <c r="PNU52" s="207"/>
      <c r="PNV52" s="207"/>
      <c r="PNW52" s="207"/>
      <c r="PNX52" s="207"/>
      <c r="PNY52" s="207"/>
      <c r="PNZ52" s="207"/>
      <c r="POA52" s="207"/>
      <c r="POB52" s="207"/>
      <c r="POC52" s="207"/>
      <c r="POD52" s="207"/>
      <c r="POE52" s="207"/>
      <c r="POF52" s="207"/>
      <c r="POG52" s="207"/>
      <c r="POH52" s="207"/>
      <c r="POI52" s="207"/>
      <c r="POJ52" s="207"/>
      <c r="POK52" s="207"/>
      <c r="POL52" s="207"/>
      <c r="POM52" s="207"/>
      <c r="PON52" s="207"/>
      <c r="POO52" s="207"/>
      <c r="POP52" s="207"/>
      <c r="POQ52" s="207"/>
      <c r="POR52" s="207"/>
      <c r="POS52" s="207"/>
      <c r="POT52" s="207"/>
      <c r="POU52" s="207"/>
      <c r="POV52" s="207"/>
      <c r="POW52" s="207"/>
      <c r="POX52" s="207"/>
      <c r="POY52" s="207"/>
      <c r="POZ52" s="207"/>
      <c r="PPA52" s="207"/>
      <c r="PPB52" s="207"/>
      <c r="PPC52" s="207"/>
      <c r="PPD52" s="207"/>
      <c r="PPE52" s="207"/>
      <c r="PPF52" s="207"/>
      <c r="PPG52" s="207"/>
      <c r="PPH52" s="207"/>
      <c r="PPI52" s="207"/>
      <c r="PPJ52" s="207"/>
      <c r="PPK52" s="207"/>
      <c r="PPL52" s="207"/>
      <c r="PPM52" s="207"/>
      <c r="PPN52" s="207"/>
      <c r="PPO52" s="207"/>
      <c r="PPP52" s="207"/>
      <c r="PPQ52" s="207"/>
      <c r="PPR52" s="207"/>
      <c r="PPS52" s="207"/>
      <c r="PPT52" s="207"/>
      <c r="PPU52" s="207"/>
      <c r="PPV52" s="207"/>
      <c r="PPW52" s="207"/>
      <c r="PPX52" s="207"/>
      <c r="PPY52" s="207"/>
      <c r="PPZ52" s="207"/>
      <c r="PQA52" s="207"/>
      <c r="PQB52" s="207"/>
      <c r="PQC52" s="207"/>
      <c r="PQD52" s="207"/>
      <c r="PQE52" s="207"/>
      <c r="PQF52" s="207"/>
      <c r="PQG52" s="207"/>
      <c r="PQH52" s="207"/>
      <c r="PQI52" s="207"/>
      <c r="PQJ52" s="207"/>
      <c r="PQK52" s="207"/>
      <c r="PQL52" s="207"/>
      <c r="PQM52" s="207"/>
      <c r="PQN52" s="207"/>
      <c r="PQO52" s="207"/>
      <c r="PQP52" s="207"/>
      <c r="PQQ52" s="207"/>
      <c r="PQR52" s="207"/>
      <c r="PQS52" s="207"/>
      <c r="PQT52" s="207"/>
      <c r="PQU52" s="207"/>
      <c r="PQV52" s="207"/>
      <c r="PQW52" s="207"/>
      <c r="PQX52" s="207"/>
      <c r="PQY52" s="207"/>
      <c r="PQZ52" s="207"/>
      <c r="PRA52" s="207"/>
      <c r="PRB52" s="207"/>
      <c r="PRC52" s="207"/>
      <c r="PRD52" s="207"/>
      <c r="PRE52" s="207"/>
      <c r="PRF52" s="207"/>
      <c r="PRG52" s="207"/>
      <c r="PRH52" s="207"/>
      <c r="PRI52" s="207"/>
      <c r="PRJ52" s="207"/>
      <c r="PRK52" s="207"/>
      <c r="PRL52" s="207"/>
      <c r="PRM52" s="207"/>
      <c r="PRN52" s="207"/>
      <c r="PRO52" s="207"/>
      <c r="PRP52" s="207"/>
      <c r="PRQ52" s="207"/>
      <c r="PRR52" s="207"/>
      <c r="PRS52" s="207"/>
      <c r="PRT52" s="207"/>
      <c r="PRU52" s="207"/>
      <c r="PRV52" s="207"/>
      <c r="PRW52" s="207"/>
      <c r="PRX52" s="207"/>
      <c r="PRY52" s="207"/>
      <c r="PRZ52" s="207"/>
      <c r="PSA52" s="207"/>
      <c r="PSB52" s="207"/>
      <c r="PSC52" s="207"/>
      <c r="PSD52" s="207"/>
      <c r="PSE52" s="207"/>
      <c r="PSF52" s="207"/>
      <c r="PSG52" s="207"/>
      <c r="PSH52" s="207"/>
      <c r="PSI52" s="207"/>
      <c r="PSJ52" s="207"/>
      <c r="PSK52" s="207"/>
      <c r="PSL52" s="207"/>
      <c r="PSM52" s="207"/>
      <c r="PSN52" s="207"/>
      <c r="PSO52" s="207"/>
      <c r="PSP52" s="207"/>
      <c r="PSQ52" s="207"/>
      <c r="PSR52" s="207"/>
      <c r="PSS52" s="207"/>
      <c r="PST52" s="207"/>
      <c r="PSU52" s="207"/>
      <c r="PSV52" s="207"/>
      <c r="PSW52" s="207"/>
      <c r="PSX52" s="207"/>
      <c r="PSY52" s="207"/>
      <c r="PSZ52" s="207"/>
      <c r="PTA52" s="207"/>
      <c r="PTB52" s="207"/>
      <c r="PTC52" s="207"/>
      <c r="PTD52" s="207"/>
      <c r="PTE52" s="207"/>
      <c r="PTF52" s="207"/>
      <c r="PTG52" s="207"/>
      <c r="PTH52" s="207"/>
      <c r="PTI52" s="207"/>
      <c r="PTJ52" s="207"/>
      <c r="PTK52" s="207"/>
      <c r="PTL52" s="207"/>
      <c r="PTM52" s="207"/>
      <c r="PTN52" s="207"/>
      <c r="PTO52" s="207"/>
      <c r="PTP52" s="207"/>
      <c r="PTQ52" s="207"/>
      <c r="PTR52" s="207"/>
      <c r="PTS52" s="207"/>
      <c r="PTT52" s="207"/>
      <c r="PTU52" s="207"/>
      <c r="PTV52" s="207"/>
      <c r="PTW52" s="207"/>
      <c r="PTX52" s="207"/>
      <c r="PTY52" s="207"/>
      <c r="PTZ52" s="207"/>
      <c r="PUA52" s="207"/>
      <c r="PUB52" s="207"/>
      <c r="PUC52" s="207"/>
      <c r="PUD52" s="207"/>
      <c r="PUE52" s="207"/>
      <c r="PUF52" s="207"/>
      <c r="PUG52" s="207"/>
      <c r="PUH52" s="207"/>
      <c r="PUI52" s="207"/>
      <c r="PUJ52" s="207"/>
      <c r="PUK52" s="207"/>
      <c r="PUL52" s="207"/>
      <c r="PUM52" s="207"/>
      <c r="PUN52" s="207"/>
      <c r="PUO52" s="207"/>
      <c r="PUP52" s="207"/>
      <c r="PUQ52" s="207"/>
      <c r="PUR52" s="207"/>
      <c r="PUS52" s="207"/>
      <c r="PUT52" s="207"/>
      <c r="PUU52" s="207"/>
      <c r="PUV52" s="207"/>
      <c r="PUW52" s="207"/>
      <c r="PUX52" s="207"/>
      <c r="PUY52" s="207"/>
      <c r="PUZ52" s="207"/>
      <c r="PVA52" s="207"/>
      <c r="PVB52" s="207"/>
      <c r="PVC52" s="207"/>
      <c r="PVD52" s="207"/>
      <c r="PVE52" s="207"/>
      <c r="PVF52" s="207"/>
      <c r="PVG52" s="207"/>
      <c r="PVH52" s="207"/>
      <c r="PVI52" s="207"/>
      <c r="PVJ52" s="207"/>
      <c r="PVK52" s="207"/>
      <c r="PVL52" s="207"/>
      <c r="PVM52" s="207"/>
      <c r="PVN52" s="207"/>
      <c r="PVO52" s="207"/>
      <c r="PVP52" s="207"/>
      <c r="PVQ52" s="207"/>
      <c r="PVR52" s="207"/>
      <c r="PVS52" s="207"/>
      <c r="PVT52" s="207"/>
      <c r="PVU52" s="207"/>
      <c r="PVV52" s="207"/>
      <c r="PVW52" s="207"/>
      <c r="PVX52" s="207"/>
      <c r="PVY52" s="207"/>
      <c r="PVZ52" s="207"/>
      <c r="PWA52" s="207"/>
      <c r="PWB52" s="207"/>
      <c r="PWC52" s="207"/>
      <c r="PWD52" s="207"/>
      <c r="PWE52" s="207"/>
      <c r="PWF52" s="207"/>
      <c r="PWG52" s="207"/>
      <c r="PWH52" s="207"/>
      <c r="PWI52" s="207"/>
      <c r="PWJ52" s="207"/>
      <c r="PWK52" s="207"/>
      <c r="PWL52" s="207"/>
      <c r="PWM52" s="207"/>
      <c r="PWN52" s="207"/>
      <c r="PWO52" s="207"/>
      <c r="PWP52" s="207"/>
      <c r="PWQ52" s="207"/>
      <c r="PWR52" s="207"/>
      <c r="PWS52" s="207"/>
      <c r="PWT52" s="207"/>
      <c r="PWU52" s="207"/>
      <c r="PWV52" s="207"/>
      <c r="PWW52" s="207"/>
      <c r="PWX52" s="207"/>
      <c r="PWY52" s="207"/>
      <c r="PWZ52" s="207"/>
      <c r="PXA52" s="207"/>
      <c r="PXB52" s="207"/>
      <c r="PXC52" s="207"/>
      <c r="PXD52" s="207"/>
      <c r="PXE52" s="207"/>
      <c r="PXF52" s="207"/>
      <c r="PXG52" s="207"/>
      <c r="PXH52" s="207"/>
      <c r="PXI52" s="207"/>
      <c r="PXJ52" s="207"/>
      <c r="PXK52" s="207"/>
      <c r="PXL52" s="207"/>
      <c r="PXM52" s="207"/>
      <c r="PXN52" s="207"/>
      <c r="PXO52" s="207"/>
      <c r="PXP52" s="207"/>
      <c r="PXQ52" s="207"/>
      <c r="PXR52" s="207"/>
      <c r="PXS52" s="207"/>
      <c r="PXT52" s="207"/>
      <c r="PXU52" s="207"/>
      <c r="PXV52" s="207"/>
      <c r="PXW52" s="207"/>
      <c r="PXX52" s="207"/>
      <c r="PXY52" s="207"/>
      <c r="PXZ52" s="207"/>
      <c r="PYA52" s="207"/>
      <c r="PYB52" s="207"/>
      <c r="PYC52" s="207"/>
      <c r="PYD52" s="207"/>
      <c r="PYE52" s="207"/>
      <c r="PYF52" s="207"/>
      <c r="PYG52" s="207"/>
      <c r="PYH52" s="207"/>
      <c r="PYI52" s="207"/>
      <c r="PYJ52" s="207"/>
      <c r="PYK52" s="207"/>
      <c r="PYL52" s="207"/>
      <c r="PYM52" s="207"/>
      <c r="PYN52" s="207"/>
      <c r="PYO52" s="207"/>
      <c r="PYP52" s="207"/>
      <c r="PYQ52" s="207"/>
      <c r="PYR52" s="207"/>
      <c r="PYS52" s="207"/>
      <c r="PYT52" s="207"/>
      <c r="PYU52" s="207"/>
      <c r="PYV52" s="207"/>
      <c r="PYW52" s="207"/>
      <c r="PYX52" s="207"/>
      <c r="PYY52" s="207"/>
      <c r="PYZ52" s="207"/>
      <c r="PZA52" s="207"/>
      <c r="PZB52" s="207"/>
      <c r="PZC52" s="207"/>
      <c r="PZD52" s="207"/>
      <c r="PZE52" s="207"/>
      <c r="PZF52" s="207"/>
      <c r="PZG52" s="207"/>
      <c r="PZH52" s="207"/>
      <c r="PZI52" s="207"/>
      <c r="PZJ52" s="207"/>
      <c r="PZK52" s="207"/>
      <c r="PZL52" s="207"/>
      <c r="PZM52" s="207"/>
      <c r="PZN52" s="207"/>
      <c r="PZO52" s="207"/>
      <c r="PZP52" s="207"/>
      <c r="PZQ52" s="207"/>
      <c r="PZR52" s="207"/>
      <c r="PZS52" s="207"/>
      <c r="PZT52" s="207"/>
      <c r="PZU52" s="207"/>
      <c r="PZV52" s="207"/>
      <c r="PZW52" s="207"/>
      <c r="PZX52" s="207"/>
      <c r="PZY52" s="207"/>
      <c r="PZZ52" s="207"/>
      <c r="QAA52" s="207"/>
      <c r="QAB52" s="207"/>
      <c r="QAC52" s="207"/>
      <c r="QAD52" s="207"/>
      <c r="QAE52" s="207"/>
      <c r="QAF52" s="207"/>
      <c r="QAG52" s="207"/>
      <c r="QAH52" s="207"/>
      <c r="QAI52" s="207"/>
      <c r="QAJ52" s="207"/>
      <c r="QAK52" s="207"/>
      <c r="QAL52" s="207"/>
      <c r="QAM52" s="207"/>
      <c r="QAN52" s="207"/>
      <c r="QAO52" s="207"/>
      <c r="QAP52" s="207"/>
      <c r="QAQ52" s="207"/>
      <c r="QAR52" s="207"/>
      <c r="QAS52" s="207"/>
      <c r="QAT52" s="207"/>
      <c r="QAU52" s="207"/>
      <c r="QAV52" s="207"/>
      <c r="QAW52" s="207"/>
      <c r="QAX52" s="207"/>
      <c r="QAY52" s="207"/>
      <c r="QAZ52" s="207"/>
      <c r="QBA52" s="207"/>
      <c r="QBB52" s="207"/>
      <c r="QBC52" s="207"/>
      <c r="QBD52" s="207"/>
      <c r="QBE52" s="207"/>
      <c r="QBF52" s="207"/>
      <c r="QBG52" s="207"/>
      <c r="QBH52" s="207"/>
      <c r="QBI52" s="207"/>
      <c r="QBJ52" s="207"/>
      <c r="QBK52" s="207"/>
      <c r="QBL52" s="207"/>
      <c r="QBM52" s="207"/>
      <c r="QBN52" s="207"/>
      <c r="QBO52" s="207"/>
      <c r="QBP52" s="207"/>
      <c r="QBQ52" s="207"/>
      <c r="QBR52" s="207"/>
      <c r="QBS52" s="207"/>
      <c r="QBT52" s="207"/>
      <c r="QBU52" s="207"/>
      <c r="QBV52" s="207"/>
      <c r="QBW52" s="207"/>
      <c r="QBX52" s="207"/>
      <c r="QBY52" s="207"/>
      <c r="QBZ52" s="207"/>
      <c r="QCA52" s="207"/>
      <c r="QCB52" s="207"/>
      <c r="QCC52" s="207"/>
      <c r="QCD52" s="207"/>
      <c r="QCE52" s="207"/>
      <c r="QCF52" s="207"/>
      <c r="QCG52" s="207"/>
      <c r="QCH52" s="207"/>
      <c r="QCI52" s="207"/>
      <c r="QCJ52" s="207"/>
      <c r="QCK52" s="207"/>
      <c r="QCL52" s="207"/>
      <c r="QCM52" s="207"/>
      <c r="QCN52" s="207"/>
      <c r="QCO52" s="207"/>
      <c r="QCP52" s="207"/>
      <c r="QCQ52" s="207"/>
      <c r="QCR52" s="207"/>
      <c r="QCS52" s="207"/>
      <c r="QCT52" s="207"/>
      <c r="QCU52" s="207"/>
      <c r="QCV52" s="207"/>
      <c r="QCW52" s="207"/>
      <c r="QCX52" s="207"/>
      <c r="QCY52" s="207"/>
      <c r="QCZ52" s="207"/>
      <c r="QDA52" s="207"/>
      <c r="QDB52" s="207"/>
      <c r="QDC52" s="207"/>
      <c r="QDD52" s="207"/>
      <c r="QDE52" s="207"/>
      <c r="QDF52" s="207"/>
      <c r="QDG52" s="207"/>
      <c r="QDH52" s="207"/>
      <c r="QDI52" s="207"/>
      <c r="QDJ52" s="207"/>
      <c r="QDK52" s="207"/>
      <c r="QDL52" s="207"/>
      <c r="QDM52" s="207"/>
      <c r="QDN52" s="207"/>
      <c r="QDO52" s="207"/>
      <c r="QDP52" s="207"/>
      <c r="QDQ52" s="207"/>
      <c r="QDR52" s="207"/>
      <c r="QDS52" s="207"/>
      <c r="QDT52" s="207"/>
      <c r="QDU52" s="207"/>
      <c r="QDV52" s="207"/>
      <c r="QDW52" s="207"/>
      <c r="QDX52" s="207"/>
      <c r="QDY52" s="207"/>
      <c r="QDZ52" s="207"/>
      <c r="QEA52" s="207"/>
      <c r="QEB52" s="207"/>
      <c r="QEC52" s="207"/>
      <c r="QED52" s="207"/>
      <c r="QEE52" s="207"/>
      <c r="QEF52" s="207"/>
      <c r="QEG52" s="207"/>
      <c r="QEH52" s="207"/>
      <c r="QEI52" s="207"/>
      <c r="QEJ52" s="207"/>
      <c r="QEK52" s="207"/>
      <c r="QEL52" s="207"/>
      <c r="QEM52" s="207"/>
      <c r="QEN52" s="207"/>
      <c r="QEO52" s="207"/>
      <c r="QEP52" s="207"/>
      <c r="QEQ52" s="207"/>
      <c r="QER52" s="207"/>
      <c r="QES52" s="207"/>
      <c r="QET52" s="207"/>
      <c r="QEU52" s="207"/>
      <c r="QEV52" s="207"/>
      <c r="QEW52" s="207"/>
      <c r="QEX52" s="207"/>
      <c r="QEY52" s="207"/>
      <c r="QEZ52" s="207"/>
      <c r="QFA52" s="207"/>
      <c r="QFB52" s="207"/>
      <c r="QFC52" s="207"/>
      <c r="QFD52" s="207"/>
      <c r="QFE52" s="207"/>
      <c r="QFF52" s="207"/>
      <c r="QFG52" s="207"/>
      <c r="QFH52" s="207"/>
      <c r="QFI52" s="207"/>
      <c r="QFJ52" s="207"/>
      <c r="QFK52" s="207"/>
      <c r="QFL52" s="207"/>
      <c r="QFM52" s="207"/>
      <c r="QFN52" s="207"/>
      <c r="QFO52" s="207"/>
      <c r="QFP52" s="207"/>
      <c r="QFQ52" s="207"/>
      <c r="QFR52" s="207"/>
      <c r="QFS52" s="207"/>
      <c r="QFT52" s="207"/>
      <c r="QFU52" s="207"/>
      <c r="QFV52" s="207"/>
      <c r="QFW52" s="207"/>
      <c r="QFX52" s="207"/>
      <c r="QFY52" s="207"/>
      <c r="QFZ52" s="207"/>
      <c r="QGA52" s="207"/>
      <c r="QGB52" s="207"/>
      <c r="QGC52" s="207"/>
      <c r="QGD52" s="207"/>
      <c r="QGE52" s="207"/>
      <c r="QGF52" s="207"/>
      <c r="QGG52" s="207"/>
      <c r="QGH52" s="207"/>
      <c r="QGI52" s="207"/>
      <c r="QGJ52" s="207"/>
      <c r="QGK52" s="207"/>
      <c r="QGL52" s="207"/>
      <c r="QGM52" s="207"/>
      <c r="QGN52" s="207"/>
      <c r="QGO52" s="207"/>
      <c r="QGP52" s="207"/>
      <c r="QGQ52" s="207"/>
      <c r="QGR52" s="207"/>
      <c r="QGS52" s="207"/>
      <c r="QGT52" s="207"/>
      <c r="QGU52" s="207"/>
      <c r="QGV52" s="207"/>
      <c r="QGW52" s="207"/>
      <c r="QGX52" s="207"/>
      <c r="QGY52" s="207"/>
      <c r="QGZ52" s="207"/>
      <c r="QHA52" s="207"/>
      <c r="QHB52" s="207"/>
      <c r="QHC52" s="207"/>
      <c r="QHD52" s="207"/>
      <c r="QHE52" s="207"/>
      <c r="QHF52" s="207"/>
      <c r="QHG52" s="207"/>
      <c r="QHH52" s="207"/>
      <c r="QHI52" s="207"/>
      <c r="QHJ52" s="207"/>
      <c r="QHK52" s="207"/>
      <c r="QHL52" s="207"/>
      <c r="QHM52" s="207"/>
      <c r="QHN52" s="207"/>
      <c r="QHO52" s="207"/>
      <c r="QHP52" s="207"/>
      <c r="QHQ52" s="207"/>
      <c r="QHR52" s="207"/>
      <c r="QHS52" s="207"/>
      <c r="QHT52" s="207"/>
      <c r="QHU52" s="207"/>
      <c r="QHV52" s="207"/>
      <c r="QHW52" s="207"/>
      <c r="QHX52" s="207"/>
      <c r="QHY52" s="207"/>
      <c r="QHZ52" s="207"/>
      <c r="QIA52" s="207"/>
      <c r="QIB52" s="207"/>
      <c r="QIC52" s="207"/>
      <c r="QID52" s="207"/>
      <c r="QIE52" s="207"/>
      <c r="QIF52" s="207"/>
      <c r="QIG52" s="207"/>
      <c r="QIH52" s="207"/>
      <c r="QII52" s="207"/>
      <c r="QIJ52" s="207"/>
      <c r="QIK52" s="207"/>
      <c r="QIL52" s="207"/>
      <c r="QIM52" s="207"/>
      <c r="QIN52" s="207"/>
      <c r="QIO52" s="207"/>
      <c r="QIP52" s="207"/>
      <c r="QIQ52" s="207"/>
      <c r="QIR52" s="207"/>
      <c r="QIS52" s="207"/>
      <c r="QIT52" s="207"/>
      <c r="QIU52" s="207"/>
      <c r="QIV52" s="207"/>
      <c r="QIW52" s="207"/>
      <c r="QIX52" s="207"/>
      <c r="QIY52" s="207"/>
      <c r="QIZ52" s="207"/>
      <c r="QJA52" s="207"/>
      <c r="QJB52" s="207"/>
      <c r="QJC52" s="207"/>
      <c r="QJD52" s="207"/>
      <c r="QJE52" s="207"/>
      <c r="QJF52" s="207"/>
      <c r="QJG52" s="207"/>
      <c r="QJH52" s="207"/>
      <c r="QJI52" s="207"/>
      <c r="QJJ52" s="207"/>
      <c r="QJK52" s="207"/>
      <c r="QJL52" s="207"/>
      <c r="QJM52" s="207"/>
      <c r="QJN52" s="207"/>
      <c r="QJO52" s="207"/>
      <c r="QJP52" s="207"/>
      <c r="QJQ52" s="207"/>
      <c r="QJR52" s="207"/>
      <c r="QJS52" s="207"/>
      <c r="QJT52" s="207"/>
      <c r="QJU52" s="207"/>
      <c r="QJV52" s="207"/>
      <c r="QJW52" s="207"/>
      <c r="QJX52" s="207"/>
      <c r="QJY52" s="207"/>
      <c r="QJZ52" s="207"/>
      <c r="QKA52" s="207"/>
      <c r="QKB52" s="207"/>
      <c r="QKC52" s="207"/>
      <c r="QKD52" s="207"/>
      <c r="QKE52" s="207"/>
      <c r="QKF52" s="207"/>
      <c r="QKG52" s="207"/>
      <c r="QKH52" s="207"/>
      <c r="QKI52" s="207"/>
      <c r="QKJ52" s="207"/>
      <c r="QKK52" s="207"/>
      <c r="QKL52" s="207"/>
      <c r="QKM52" s="207"/>
      <c r="QKN52" s="207"/>
      <c r="QKO52" s="207"/>
      <c r="QKP52" s="207"/>
      <c r="QKQ52" s="207"/>
      <c r="QKR52" s="207"/>
      <c r="QKS52" s="207"/>
      <c r="QKT52" s="207"/>
      <c r="QKU52" s="207"/>
      <c r="QKV52" s="207"/>
      <c r="QKW52" s="207"/>
      <c r="QKX52" s="207"/>
      <c r="QKY52" s="207"/>
      <c r="QKZ52" s="207"/>
      <c r="QLA52" s="207"/>
      <c r="QLB52" s="207"/>
      <c r="QLC52" s="207"/>
      <c r="QLD52" s="207"/>
      <c r="QLE52" s="207"/>
      <c r="QLF52" s="207"/>
      <c r="QLG52" s="207"/>
      <c r="QLH52" s="207"/>
      <c r="QLI52" s="207"/>
      <c r="QLJ52" s="207"/>
      <c r="QLK52" s="207"/>
      <c r="QLL52" s="207"/>
      <c r="QLM52" s="207"/>
      <c r="QLN52" s="207"/>
      <c r="QLO52" s="207"/>
      <c r="QLP52" s="207"/>
      <c r="QLQ52" s="207"/>
      <c r="QLR52" s="207"/>
      <c r="QLS52" s="207"/>
      <c r="QLT52" s="207"/>
      <c r="QLU52" s="207"/>
      <c r="QLV52" s="207"/>
      <c r="QLW52" s="207"/>
      <c r="QLX52" s="207"/>
      <c r="QLY52" s="207"/>
      <c r="QLZ52" s="207"/>
      <c r="QMA52" s="207"/>
      <c r="QMB52" s="207"/>
      <c r="QMC52" s="207"/>
      <c r="QMD52" s="207"/>
      <c r="QME52" s="207"/>
      <c r="QMF52" s="207"/>
      <c r="QMG52" s="207"/>
      <c r="QMH52" s="207"/>
      <c r="QMI52" s="207"/>
      <c r="QMJ52" s="207"/>
      <c r="QMK52" s="207"/>
      <c r="QML52" s="207"/>
      <c r="QMM52" s="207"/>
      <c r="QMN52" s="207"/>
      <c r="QMO52" s="207"/>
      <c r="QMP52" s="207"/>
      <c r="QMQ52" s="207"/>
      <c r="QMR52" s="207"/>
      <c r="QMS52" s="207"/>
      <c r="QMT52" s="207"/>
      <c r="QMU52" s="207"/>
      <c r="QMV52" s="207"/>
      <c r="QMW52" s="207"/>
      <c r="QMX52" s="207"/>
      <c r="QMY52" s="207"/>
      <c r="QMZ52" s="207"/>
      <c r="QNA52" s="207"/>
      <c r="QNB52" s="207"/>
      <c r="QNC52" s="207"/>
      <c r="QND52" s="207"/>
      <c r="QNE52" s="207"/>
      <c r="QNF52" s="207"/>
      <c r="QNG52" s="207"/>
      <c r="QNH52" s="207"/>
      <c r="QNI52" s="207"/>
      <c r="QNJ52" s="207"/>
      <c r="QNK52" s="207"/>
      <c r="QNL52" s="207"/>
      <c r="QNM52" s="207"/>
      <c r="QNN52" s="207"/>
      <c r="QNO52" s="207"/>
      <c r="QNP52" s="207"/>
      <c r="QNQ52" s="207"/>
      <c r="QNR52" s="207"/>
      <c r="QNS52" s="207"/>
      <c r="QNT52" s="207"/>
      <c r="QNU52" s="207"/>
      <c r="QNV52" s="207"/>
      <c r="QNW52" s="207"/>
      <c r="QNX52" s="207"/>
      <c r="QNY52" s="207"/>
      <c r="QNZ52" s="207"/>
      <c r="QOA52" s="207"/>
      <c r="QOB52" s="207"/>
      <c r="QOC52" s="207"/>
      <c r="QOD52" s="207"/>
      <c r="QOE52" s="207"/>
      <c r="QOF52" s="207"/>
      <c r="QOG52" s="207"/>
      <c r="QOH52" s="207"/>
      <c r="QOI52" s="207"/>
      <c r="QOJ52" s="207"/>
      <c r="QOK52" s="207"/>
      <c r="QOL52" s="207"/>
      <c r="QOM52" s="207"/>
      <c r="QON52" s="207"/>
      <c r="QOO52" s="207"/>
      <c r="QOP52" s="207"/>
      <c r="QOQ52" s="207"/>
      <c r="QOR52" s="207"/>
      <c r="QOS52" s="207"/>
      <c r="QOT52" s="207"/>
      <c r="QOU52" s="207"/>
      <c r="QOV52" s="207"/>
      <c r="QOW52" s="207"/>
      <c r="QOX52" s="207"/>
      <c r="QOY52" s="207"/>
      <c r="QOZ52" s="207"/>
      <c r="QPA52" s="207"/>
      <c r="QPB52" s="207"/>
      <c r="QPC52" s="207"/>
      <c r="QPD52" s="207"/>
      <c r="QPE52" s="207"/>
      <c r="QPF52" s="207"/>
      <c r="QPG52" s="207"/>
      <c r="QPH52" s="207"/>
      <c r="QPI52" s="207"/>
      <c r="QPJ52" s="207"/>
      <c r="QPK52" s="207"/>
      <c r="QPL52" s="207"/>
      <c r="QPM52" s="207"/>
      <c r="QPN52" s="207"/>
      <c r="QPO52" s="207"/>
      <c r="QPP52" s="207"/>
      <c r="QPQ52" s="207"/>
      <c r="QPR52" s="207"/>
      <c r="QPS52" s="207"/>
      <c r="QPT52" s="207"/>
      <c r="QPU52" s="207"/>
      <c r="QPV52" s="207"/>
      <c r="QPW52" s="207"/>
      <c r="QPX52" s="207"/>
      <c r="QPY52" s="207"/>
      <c r="QPZ52" s="207"/>
      <c r="QQA52" s="207"/>
      <c r="QQB52" s="207"/>
      <c r="QQC52" s="207"/>
      <c r="QQD52" s="207"/>
      <c r="QQE52" s="207"/>
      <c r="QQF52" s="207"/>
      <c r="QQG52" s="207"/>
      <c r="QQH52" s="207"/>
      <c r="QQI52" s="207"/>
      <c r="QQJ52" s="207"/>
      <c r="QQK52" s="207"/>
      <c r="QQL52" s="207"/>
      <c r="QQM52" s="207"/>
      <c r="QQN52" s="207"/>
      <c r="QQO52" s="207"/>
      <c r="QQP52" s="207"/>
      <c r="QQQ52" s="207"/>
      <c r="QQR52" s="207"/>
      <c r="QQS52" s="207"/>
      <c r="QQT52" s="207"/>
      <c r="QQU52" s="207"/>
      <c r="QQV52" s="207"/>
      <c r="QQW52" s="207"/>
      <c r="QQX52" s="207"/>
      <c r="QQY52" s="207"/>
      <c r="QQZ52" s="207"/>
      <c r="QRA52" s="207"/>
      <c r="QRB52" s="207"/>
      <c r="QRC52" s="207"/>
      <c r="QRD52" s="207"/>
      <c r="QRE52" s="207"/>
      <c r="QRF52" s="207"/>
      <c r="QRG52" s="207"/>
      <c r="QRH52" s="207"/>
      <c r="QRI52" s="207"/>
      <c r="QRJ52" s="207"/>
      <c r="QRK52" s="207"/>
      <c r="QRL52" s="207"/>
      <c r="QRM52" s="207"/>
      <c r="QRN52" s="207"/>
      <c r="QRO52" s="207"/>
      <c r="QRP52" s="207"/>
      <c r="QRQ52" s="207"/>
      <c r="QRR52" s="207"/>
      <c r="QRS52" s="207"/>
      <c r="QRT52" s="207"/>
      <c r="QRU52" s="207"/>
      <c r="QRV52" s="207"/>
      <c r="QRW52" s="207"/>
      <c r="QRX52" s="207"/>
      <c r="QRY52" s="207"/>
      <c r="QRZ52" s="207"/>
      <c r="QSA52" s="207"/>
      <c r="QSB52" s="207"/>
      <c r="QSC52" s="207"/>
      <c r="QSD52" s="207"/>
      <c r="QSE52" s="207"/>
      <c r="QSF52" s="207"/>
      <c r="QSG52" s="207"/>
      <c r="QSH52" s="207"/>
      <c r="QSI52" s="207"/>
      <c r="QSJ52" s="207"/>
      <c r="QSK52" s="207"/>
      <c r="QSL52" s="207"/>
      <c r="QSM52" s="207"/>
      <c r="QSN52" s="207"/>
      <c r="QSO52" s="207"/>
      <c r="QSP52" s="207"/>
      <c r="QSQ52" s="207"/>
      <c r="QSR52" s="207"/>
      <c r="QSS52" s="207"/>
      <c r="QST52" s="207"/>
      <c r="QSU52" s="207"/>
      <c r="QSV52" s="207"/>
      <c r="QSW52" s="207"/>
      <c r="QSX52" s="207"/>
      <c r="QSY52" s="207"/>
      <c r="QSZ52" s="207"/>
      <c r="QTA52" s="207"/>
      <c r="QTB52" s="207"/>
      <c r="QTC52" s="207"/>
      <c r="QTD52" s="207"/>
      <c r="QTE52" s="207"/>
      <c r="QTF52" s="207"/>
      <c r="QTG52" s="207"/>
      <c r="QTH52" s="207"/>
      <c r="QTI52" s="207"/>
      <c r="QTJ52" s="207"/>
      <c r="QTK52" s="207"/>
      <c r="QTL52" s="207"/>
      <c r="QTM52" s="207"/>
      <c r="QTN52" s="207"/>
      <c r="QTO52" s="207"/>
      <c r="QTP52" s="207"/>
      <c r="QTQ52" s="207"/>
      <c r="QTR52" s="207"/>
      <c r="QTS52" s="207"/>
      <c r="QTT52" s="207"/>
      <c r="QTU52" s="207"/>
      <c r="QTV52" s="207"/>
      <c r="QTW52" s="207"/>
      <c r="QTX52" s="207"/>
      <c r="QTY52" s="207"/>
      <c r="QTZ52" s="207"/>
      <c r="QUA52" s="207"/>
      <c r="QUB52" s="207"/>
      <c r="QUC52" s="207"/>
      <c r="QUD52" s="207"/>
      <c r="QUE52" s="207"/>
      <c r="QUF52" s="207"/>
      <c r="QUG52" s="207"/>
      <c r="QUH52" s="207"/>
      <c r="QUI52" s="207"/>
      <c r="QUJ52" s="207"/>
      <c r="QUK52" s="207"/>
      <c r="QUL52" s="207"/>
      <c r="QUM52" s="207"/>
      <c r="QUN52" s="207"/>
      <c r="QUO52" s="207"/>
      <c r="QUP52" s="207"/>
      <c r="QUQ52" s="207"/>
      <c r="QUR52" s="207"/>
      <c r="QUS52" s="207"/>
      <c r="QUT52" s="207"/>
      <c r="QUU52" s="207"/>
      <c r="QUV52" s="207"/>
      <c r="QUW52" s="207"/>
      <c r="QUX52" s="207"/>
      <c r="QUY52" s="207"/>
      <c r="QUZ52" s="207"/>
      <c r="QVA52" s="207"/>
      <c r="QVB52" s="207"/>
      <c r="QVC52" s="207"/>
      <c r="QVD52" s="207"/>
      <c r="QVE52" s="207"/>
      <c r="QVF52" s="207"/>
      <c r="QVG52" s="207"/>
      <c r="QVH52" s="207"/>
      <c r="QVI52" s="207"/>
      <c r="QVJ52" s="207"/>
      <c r="QVK52" s="207"/>
      <c r="QVL52" s="207"/>
      <c r="QVM52" s="207"/>
      <c r="QVN52" s="207"/>
      <c r="QVO52" s="207"/>
      <c r="QVP52" s="207"/>
      <c r="QVQ52" s="207"/>
      <c r="QVR52" s="207"/>
      <c r="QVS52" s="207"/>
      <c r="QVT52" s="207"/>
      <c r="QVU52" s="207"/>
      <c r="QVV52" s="207"/>
      <c r="QVW52" s="207"/>
      <c r="QVX52" s="207"/>
      <c r="QVY52" s="207"/>
      <c r="QVZ52" s="207"/>
      <c r="QWA52" s="207"/>
      <c r="QWB52" s="207"/>
      <c r="QWC52" s="207"/>
      <c r="QWD52" s="207"/>
      <c r="QWE52" s="207"/>
      <c r="QWF52" s="207"/>
      <c r="QWG52" s="207"/>
      <c r="QWH52" s="207"/>
      <c r="QWI52" s="207"/>
      <c r="QWJ52" s="207"/>
      <c r="QWK52" s="207"/>
      <c r="QWL52" s="207"/>
      <c r="QWM52" s="207"/>
      <c r="QWN52" s="207"/>
      <c r="QWO52" s="207"/>
      <c r="QWP52" s="207"/>
      <c r="QWQ52" s="207"/>
      <c r="QWR52" s="207"/>
      <c r="QWS52" s="207"/>
      <c r="QWT52" s="207"/>
      <c r="QWU52" s="207"/>
      <c r="QWV52" s="207"/>
      <c r="QWW52" s="207"/>
      <c r="QWX52" s="207"/>
      <c r="QWY52" s="207"/>
      <c r="QWZ52" s="207"/>
      <c r="QXA52" s="207"/>
      <c r="QXB52" s="207"/>
      <c r="QXC52" s="207"/>
      <c r="QXD52" s="207"/>
      <c r="QXE52" s="207"/>
      <c r="QXF52" s="207"/>
      <c r="QXG52" s="207"/>
      <c r="QXH52" s="207"/>
      <c r="QXI52" s="207"/>
      <c r="QXJ52" s="207"/>
      <c r="QXK52" s="207"/>
      <c r="QXL52" s="207"/>
      <c r="QXM52" s="207"/>
      <c r="QXN52" s="207"/>
      <c r="QXO52" s="207"/>
      <c r="QXP52" s="207"/>
      <c r="QXQ52" s="207"/>
      <c r="QXR52" s="207"/>
      <c r="QXS52" s="207"/>
      <c r="QXT52" s="207"/>
      <c r="QXU52" s="207"/>
      <c r="QXV52" s="207"/>
      <c r="QXW52" s="207"/>
      <c r="QXX52" s="207"/>
      <c r="QXY52" s="207"/>
      <c r="QXZ52" s="207"/>
      <c r="QYA52" s="207"/>
      <c r="QYB52" s="207"/>
      <c r="QYC52" s="207"/>
      <c r="QYD52" s="207"/>
      <c r="QYE52" s="207"/>
      <c r="QYF52" s="207"/>
      <c r="QYG52" s="207"/>
      <c r="QYH52" s="207"/>
      <c r="QYI52" s="207"/>
      <c r="QYJ52" s="207"/>
      <c r="QYK52" s="207"/>
      <c r="QYL52" s="207"/>
      <c r="QYM52" s="207"/>
      <c r="QYN52" s="207"/>
      <c r="QYO52" s="207"/>
      <c r="QYP52" s="207"/>
      <c r="QYQ52" s="207"/>
      <c r="QYR52" s="207"/>
      <c r="QYS52" s="207"/>
      <c r="QYT52" s="207"/>
      <c r="QYU52" s="207"/>
      <c r="QYV52" s="207"/>
      <c r="QYW52" s="207"/>
      <c r="QYX52" s="207"/>
      <c r="QYY52" s="207"/>
      <c r="QYZ52" s="207"/>
      <c r="QZA52" s="207"/>
      <c r="QZB52" s="207"/>
      <c r="QZC52" s="207"/>
      <c r="QZD52" s="207"/>
      <c r="QZE52" s="207"/>
      <c r="QZF52" s="207"/>
      <c r="QZG52" s="207"/>
      <c r="QZH52" s="207"/>
      <c r="QZI52" s="207"/>
      <c r="QZJ52" s="207"/>
      <c r="QZK52" s="207"/>
      <c r="QZL52" s="207"/>
      <c r="QZM52" s="207"/>
      <c r="QZN52" s="207"/>
      <c r="QZO52" s="207"/>
      <c r="QZP52" s="207"/>
      <c r="QZQ52" s="207"/>
      <c r="QZR52" s="207"/>
      <c r="QZS52" s="207"/>
      <c r="QZT52" s="207"/>
      <c r="QZU52" s="207"/>
      <c r="QZV52" s="207"/>
      <c r="QZW52" s="207"/>
      <c r="QZX52" s="207"/>
      <c r="QZY52" s="207"/>
      <c r="QZZ52" s="207"/>
      <c r="RAA52" s="207"/>
      <c r="RAB52" s="207"/>
      <c r="RAC52" s="207"/>
      <c r="RAD52" s="207"/>
      <c r="RAE52" s="207"/>
      <c r="RAF52" s="207"/>
      <c r="RAG52" s="207"/>
      <c r="RAH52" s="207"/>
      <c r="RAI52" s="207"/>
      <c r="RAJ52" s="207"/>
      <c r="RAK52" s="207"/>
      <c r="RAL52" s="207"/>
      <c r="RAM52" s="207"/>
      <c r="RAN52" s="207"/>
      <c r="RAO52" s="207"/>
      <c r="RAP52" s="207"/>
      <c r="RAQ52" s="207"/>
      <c r="RAR52" s="207"/>
      <c r="RAS52" s="207"/>
      <c r="RAT52" s="207"/>
      <c r="RAU52" s="207"/>
      <c r="RAV52" s="207"/>
      <c r="RAW52" s="207"/>
      <c r="RAX52" s="207"/>
      <c r="RAY52" s="207"/>
      <c r="RAZ52" s="207"/>
      <c r="RBA52" s="207"/>
      <c r="RBB52" s="207"/>
      <c r="RBC52" s="207"/>
      <c r="RBD52" s="207"/>
      <c r="RBE52" s="207"/>
      <c r="RBF52" s="207"/>
      <c r="RBG52" s="207"/>
      <c r="RBH52" s="207"/>
      <c r="RBI52" s="207"/>
      <c r="RBJ52" s="207"/>
      <c r="RBK52" s="207"/>
      <c r="RBL52" s="207"/>
      <c r="RBM52" s="207"/>
      <c r="RBN52" s="207"/>
      <c r="RBO52" s="207"/>
      <c r="RBP52" s="207"/>
      <c r="RBQ52" s="207"/>
      <c r="RBR52" s="207"/>
      <c r="RBS52" s="207"/>
      <c r="RBT52" s="207"/>
      <c r="RBU52" s="207"/>
      <c r="RBV52" s="207"/>
      <c r="RBW52" s="207"/>
      <c r="RBX52" s="207"/>
      <c r="RBY52" s="207"/>
      <c r="RBZ52" s="207"/>
      <c r="RCA52" s="207"/>
      <c r="RCB52" s="207"/>
      <c r="RCC52" s="207"/>
      <c r="RCD52" s="207"/>
      <c r="RCE52" s="207"/>
      <c r="RCF52" s="207"/>
      <c r="RCG52" s="207"/>
      <c r="RCH52" s="207"/>
      <c r="RCI52" s="207"/>
      <c r="RCJ52" s="207"/>
      <c r="RCK52" s="207"/>
      <c r="RCL52" s="207"/>
      <c r="RCM52" s="207"/>
      <c r="RCN52" s="207"/>
      <c r="RCO52" s="207"/>
      <c r="RCP52" s="207"/>
      <c r="RCQ52" s="207"/>
      <c r="RCR52" s="207"/>
      <c r="RCS52" s="207"/>
      <c r="RCT52" s="207"/>
      <c r="RCU52" s="207"/>
      <c r="RCV52" s="207"/>
      <c r="RCW52" s="207"/>
      <c r="RCX52" s="207"/>
      <c r="RCY52" s="207"/>
      <c r="RCZ52" s="207"/>
      <c r="RDA52" s="207"/>
      <c r="RDB52" s="207"/>
      <c r="RDC52" s="207"/>
      <c r="RDD52" s="207"/>
      <c r="RDE52" s="207"/>
      <c r="RDF52" s="207"/>
      <c r="RDG52" s="207"/>
      <c r="RDH52" s="207"/>
      <c r="RDI52" s="207"/>
      <c r="RDJ52" s="207"/>
      <c r="RDK52" s="207"/>
      <c r="RDL52" s="207"/>
      <c r="RDM52" s="207"/>
      <c r="RDN52" s="207"/>
      <c r="RDO52" s="207"/>
      <c r="RDP52" s="207"/>
      <c r="RDQ52" s="207"/>
      <c r="RDR52" s="207"/>
      <c r="RDS52" s="207"/>
      <c r="RDT52" s="207"/>
      <c r="RDU52" s="207"/>
      <c r="RDV52" s="207"/>
      <c r="RDW52" s="207"/>
      <c r="RDX52" s="207"/>
      <c r="RDY52" s="207"/>
      <c r="RDZ52" s="207"/>
      <c r="REA52" s="207"/>
      <c r="REB52" s="207"/>
      <c r="REC52" s="207"/>
      <c r="RED52" s="207"/>
      <c r="REE52" s="207"/>
      <c r="REF52" s="207"/>
      <c r="REG52" s="207"/>
      <c r="REH52" s="207"/>
      <c r="REI52" s="207"/>
      <c r="REJ52" s="207"/>
      <c r="REK52" s="207"/>
      <c r="REL52" s="207"/>
      <c r="REM52" s="207"/>
      <c r="REN52" s="207"/>
      <c r="REO52" s="207"/>
      <c r="REP52" s="207"/>
      <c r="REQ52" s="207"/>
      <c r="RER52" s="207"/>
      <c r="RES52" s="207"/>
      <c r="RET52" s="207"/>
      <c r="REU52" s="207"/>
      <c r="REV52" s="207"/>
      <c r="REW52" s="207"/>
      <c r="REX52" s="207"/>
      <c r="REY52" s="207"/>
      <c r="REZ52" s="207"/>
      <c r="RFA52" s="207"/>
      <c r="RFB52" s="207"/>
      <c r="RFC52" s="207"/>
      <c r="RFD52" s="207"/>
      <c r="RFE52" s="207"/>
      <c r="RFF52" s="207"/>
      <c r="RFG52" s="207"/>
      <c r="RFH52" s="207"/>
      <c r="RFI52" s="207"/>
      <c r="RFJ52" s="207"/>
      <c r="RFK52" s="207"/>
      <c r="RFL52" s="207"/>
      <c r="RFM52" s="207"/>
      <c r="RFN52" s="207"/>
      <c r="RFO52" s="207"/>
      <c r="RFP52" s="207"/>
      <c r="RFQ52" s="207"/>
      <c r="RFR52" s="207"/>
      <c r="RFS52" s="207"/>
      <c r="RFT52" s="207"/>
      <c r="RFU52" s="207"/>
      <c r="RFV52" s="207"/>
      <c r="RFW52" s="207"/>
      <c r="RFX52" s="207"/>
      <c r="RFY52" s="207"/>
      <c r="RFZ52" s="207"/>
      <c r="RGA52" s="207"/>
      <c r="RGB52" s="207"/>
      <c r="RGC52" s="207"/>
      <c r="RGD52" s="207"/>
      <c r="RGE52" s="207"/>
      <c r="RGF52" s="207"/>
      <c r="RGG52" s="207"/>
      <c r="RGH52" s="207"/>
      <c r="RGI52" s="207"/>
      <c r="RGJ52" s="207"/>
      <c r="RGK52" s="207"/>
      <c r="RGL52" s="207"/>
      <c r="RGM52" s="207"/>
      <c r="RGN52" s="207"/>
      <c r="RGO52" s="207"/>
      <c r="RGP52" s="207"/>
      <c r="RGQ52" s="207"/>
      <c r="RGR52" s="207"/>
      <c r="RGS52" s="207"/>
      <c r="RGT52" s="207"/>
      <c r="RGU52" s="207"/>
      <c r="RGV52" s="207"/>
      <c r="RGW52" s="207"/>
      <c r="RGX52" s="207"/>
      <c r="RGY52" s="207"/>
      <c r="RGZ52" s="207"/>
      <c r="RHA52" s="207"/>
      <c r="RHB52" s="207"/>
      <c r="RHC52" s="207"/>
      <c r="RHD52" s="207"/>
      <c r="RHE52" s="207"/>
      <c r="RHF52" s="207"/>
      <c r="RHG52" s="207"/>
      <c r="RHH52" s="207"/>
      <c r="RHI52" s="207"/>
      <c r="RHJ52" s="207"/>
      <c r="RHK52" s="207"/>
      <c r="RHL52" s="207"/>
      <c r="RHM52" s="207"/>
      <c r="RHN52" s="207"/>
      <c r="RHO52" s="207"/>
      <c r="RHP52" s="207"/>
      <c r="RHQ52" s="207"/>
      <c r="RHR52" s="207"/>
      <c r="RHS52" s="207"/>
      <c r="RHT52" s="207"/>
      <c r="RHU52" s="207"/>
      <c r="RHV52" s="207"/>
      <c r="RHW52" s="207"/>
      <c r="RHX52" s="207"/>
      <c r="RHY52" s="207"/>
      <c r="RHZ52" s="207"/>
      <c r="RIA52" s="207"/>
      <c r="RIB52" s="207"/>
      <c r="RIC52" s="207"/>
      <c r="RID52" s="207"/>
      <c r="RIE52" s="207"/>
      <c r="RIF52" s="207"/>
      <c r="RIG52" s="207"/>
      <c r="RIH52" s="207"/>
      <c r="RII52" s="207"/>
      <c r="RIJ52" s="207"/>
      <c r="RIK52" s="207"/>
      <c r="RIL52" s="207"/>
      <c r="RIM52" s="207"/>
      <c r="RIN52" s="207"/>
      <c r="RIO52" s="207"/>
      <c r="RIP52" s="207"/>
      <c r="RIQ52" s="207"/>
      <c r="RIR52" s="207"/>
      <c r="RIS52" s="207"/>
      <c r="RIT52" s="207"/>
      <c r="RIU52" s="207"/>
      <c r="RIV52" s="207"/>
      <c r="RIW52" s="207"/>
      <c r="RIX52" s="207"/>
      <c r="RIY52" s="207"/>
      <c r="RIZ52" s="207"/>
      <c r="RJA52" s="207"/>
      <c r="RJB52" s="207"/>
      <c r="RJC52" s="207"/>
      <c r="RJD52" s="207"/>
      <c r="RJE52" s="207"/>
      <c r="RJF52" s="207"/>
      <c r="RJG52" s="207"/>
      <c r="RJH52" s="207"/>
      <c r="RJI52" s="207"/>
      <c r="RJJ52" s="207"/>
      <c r="RJK52" s="207"/>
      <c r="RJL52" s="207"/>
      <c r="RJM52" s="207"/>
      <c r="RJN52" s="207"/>
      <c r="RJO52" s="207"/>
      <c r="RJP52" s="207"/>
      <c r="RJQ52" s="207"/>
      <c r="RJR52" s="207"/>
      <c r="RJS52" s="207"/>
      <c r="RJT52" s="207"/>
      <c r="RJU52" s="207"/>
      <c r="RJV52" s="207"/>
      <c r="RJW52" s="207"/>
      <c r="RJX52" s="207"/>
      <c r="RJY52" s="207"/>
      <c r="RJZ52" s="207"/>
      <c r="RKA52" s="207"/>
      <c r="RKB52" s="207"/>
      <c r="RKC52" s="207"/>
      <c r="RKD52" s="207"/>
      <c r="RKE52" s="207"/>
      <c r="RKF52" s="207"/>
      <c r="RKG52" s="207"/>
      <c r="RKH52" s="207"/>
      <c r="RKI52" s="207"/>
      <c r="RKJ52" s="207"/>
      <c r="RKK52" s="207"/>
      <c r="RKL52" s="207"/>
      <c r="RKM52" s="207"/>
      <c r="RKN52" s="207"/>
      <c r="RKO52" s="207"/>
      <c r="RKP52" s="207"/>
      <c r="RKQ52" s="207"/>
      <c r="RKR52" s="207"/>
      <c r="RKS52" s="207"/>
      <c r="RKT52" s="207"/>
      <c r="RKU52" s="207"/>
      <c r="RKV52" s="207"/>
      <c r="RKW52" s="207"/>
      <c r="RKX52" s="207"/>
      <c r="RKY52" s="207"/>
      <c r="RKZ52" s="207"/>
      <c r="RLA52" s="207"/>
      <c r="RLB52" s="207"/>
      <c r="RLC52" s="207"/>
      <c r="RLD52" s="207"/>
      <c r="RLE52" s="207"/>
      <c r="RLF52" s="207"/>
      <c r="RLG52" s="207"/>
      <c r="RLH52" s="207"/>
      <c r="RLI52" s="207"/>
      <c r="RLJ52" s="207"/>
      <c r="RLK52" s="207"/>
      <c r="RLL52" s="207"/>
      <c r="RLM52" s="207"/>
      <c r="RLN52" s="207"/>
      <c r="RLO52" s="207"/>
      <c r="RLP52" s="207"/>
      <c r="RLQ52" s="207"/>
      <c r="RLR52" s="207"/>
      <c r="RLS52" s="207"/>
      <c r="RLT52" s="207"/>
      <c r="RLU52" s="207"/>
      <c r="RLV52" s="207"/>
      <c r="RLW52" s="207"/>
      <c r="RLX52" s="207"/>
      <c r="RLY52" s="207"/>
      <c r="RLZ52" s="207"/>
      <c r="RMA52" s="207"/>
      <c r="RMB52" s="207"/>
      <c r="RMC52" s="207"/>
      <c r="RMD52" s="207"/>
      <c r="RME52" s="207"/>
      <c r="RMF52" s="207"/>
      <c r="RMG52" s="207"/>
      <c r="RMH52" s="207"/>
      <c r="RMI52" s="207"/>
      <c r="RMJ52" s="207"/>
      <c r="RMK52" s="207"/>
      <c r="RML52" s="207"/>
      <c r="RMM52" s="207"/>
      <c r="RMN52" s="207"/>
      <c r="RMO52" s="207"/>
      <c r="RMP52" s="207"/>
      <c r="RMQ52" s="207"/>
      <c r="RMR52" s="207"/>
      <c r="RMS52" s="207"/>
      <c r="RMT52" s="207"/>
      <c r="RMU52" s="207"/>
      <c r="RMV52" s="207"/>
      <c r="RMW52" s="207"/>
      <c r="RMX52" s="207"/>
      <c r="RMY52" s="207"/>
      <c r="RMZ52" s="207"/>
      <c r="RNA52" s="207"/>
      <c r="RNB52" s="207"/>
      <c r="RNC52" s="207"/>
      <c r="RND52" s="207"/>
      <c r="RNE52" s="207"/>
      <c r="RNF52" s="207"/>
      <c r="RNG52" s="207"/>
      <c r="RNH52" s="207"/>
      <c r="RNI52" s="207"/>
      <c r="RNJ52" s="207"/>
      <c r="RNK52" s="207"/>
      <c r="RNL52" s="207"/>
      <c r="RNM52" s="207"/>
      <c r="RNN52" s="207"/>
      <c r="RNO52" s="207"/>
      <c r="RNP52" s="207"/>
      <c r="RNQ52" s="207"/>
      <c r="RNR52" s="207"/>
      <c r="RNS52" s="207"/>
      <c r="RNT52" s="207"/>
      <c r="RNU52" s="207"/>
      <c r="RNV52" s="207"/>
      <c r="RNW52" s="207"/>
      <c r="RNX52" s="207"/>
      <c r="RNY52" s="207"/>
      <c r="RNZ52" s="207"/>
      <c r="ROA52" s="207"/>
      <c r="ROB52" s="207"/>
      <c r="ROC52" s="207"/>
      <c r="ROD52" s="207"/>
      <c r="ROE52" s="207"/>
      <c r="ROF52" s="207"/>
      <c r="ROG52" s="207"/>
      <c r="ROH52" s="207"/>
      <c r="ROI52" s="207"/>
      <c r="ROJ52" s="207"/>
      <c r="ROK52" s="207"/>
      <c r="ROL52" s="207"/>
      <c r="ROM52" s="207"/>
      <c r="RON52" s="207"/>
      <c r="ROO52" s="207"/>
      <c r="ROP52" s="207"/>
      <c r="ROQ52" s="207"/>
      <c r="ROR52" s="207"/>
      <c r="ROS52" s="207"/>
      <c r="ROT52" s="207"/>
      <c r="ROU52" s="207"/>
      <c r="ROV52" s="207"/>
      <c r="ROW52" s="207"/>
      <c r="ROX52" s="207"/>
      <c r="ROY52" s="207"/>
      <c r="ROZ52" s="207"/>
      <c r="RPA52" s="207"/>
      <c r="RPB52" s="207"/>
      <c r="RPC52" s="207"/>
      <c r="RPD52" s="207"/>
      <c r="RPE52" s="207"/>
      <c r="RPF52" s="207"/>
      <c r="RPG52" s="207"/>
      <c r="RPH52" s="207"/>
      <c r="RPI52" s="207"/>
      <c r="RPJ52" s="207"/>
      <c r="RPK52" s="207"/>
      <c r="RPL52" s="207"/>
      <c r="RPM52" s="207"/>
      <c r="RPN52" s="207"/>
      <c r="RPO52" s="207"/>
      <c r="RPP52" s="207"/>
      <c r="RPQ52" s="207"/>
      <c r="RPR52" s="207"/>
      <c r="RPS52" s="207"/>
      <c r="RPT52" s="207"/>
      <c r="RPU52" s="207"/>
      <c r="RPV52" s="207"/>
      <c r="RPW52" s="207"/>
      <c r="RPX52" s="207"/>
      <c r="RPY52" s="207"/>
      <c r="RPZ52" s="207"/>
      <c r="RQA52" s="207"/>
      <c r="RQB52" s="207"/>
      <c r="RQC52" s="207"/>
      <c r="RQD52" s="207"/>
      <c r="RQE52" s="207"/>
      <c r="RQF52" s="207"/>
      <c r="RQG52" s="207"/>
      <c r="RQH52" s="207"/>
      <c r="RQI52" s="207"/>
      <c r="RQJ52" s="207"/>
      <c r="RQK52" s="207"/>
      <c r="RQL52" s="207"/>
      <c r="RQM52" s="207"/>
      <c r="RQN52" s="207"/>
      <c r="RQO52" s="207"/>
      <c r="RQP52" s="207"/>
      <c r="RQQ52" s="207"/>
      <c r="RQR52" s="207"/>
      <c r="RQS52" s="207"/>
      <c r="RQT52" s="207"/>
      <c r="RQU52" s="207"/>
      <c r="RQV52" s="207"/>
      <c r="RQW52" s="207"/>
      <c r="RQX52" s="207"/>
      <c r="RQY52" s="207"/>
      <c r="RQZ52" s="207"/>
      <c r="RRA52" s="207"/>
      <c r="RRB52" s="207"/>
      <c r="RRC52" s="207"/>
      <c r="RRD52" s="207"/>
      <c r="RRE52" s="207"/>
      <c r="RRF52" s="207"/>
      <c r="RRG52" s="207"/>
      <c r="RRH52" s="207"/>
      <c r="RRI52" s="207"/>
      <c r="RRJ52" s="207"/>
      <c r="RRK52" s="207"/>
      <c r="RRL52" s="207"/>
      <c r="RRM52" s="207"/>
      <c r="RRN52" s="207"/>
      <c r="RRO52" s="207"/>
      <c r="RRP52" s="207"/>
      <c r="RRQ52" s="207"/>
      <c r="RRR52" s="207"/>
      <c r="RRS52" s="207"/>
      <c r="RRT52" s="207"/>
      <c r="RRU52" s="207"/>
      <c r="RRV52" s="207"/>
      <c r="RRW52" s="207"/>
      <c r="RRX52" s="207"/>
      <c r="RRY52" s="207"/>
      <c r="RRZ52" s="207"/>
      <c r="RSA52" s="207"/>
      <c r="RSB52" s="207"/>
      <c r="RSC52" s="207"/>
      <c r="RSD52" s="207"/>
      <c r="RSE52" s="207"/>
      <c r="RSF52" s="207"/>
      <c r="RSG52" s="207"/>
      <c r="RSH52" s="207"/>
      <c r="RSI52" s="207"/>
      <c r="RSJ52" s="207"/>
      <c r="RSK52" s="207"/>
      <c r="RSL52" s="207"/>
      <c r="RSM52" s="207"/>
      <c r="RSN52" s="207"/>
      <c r="RSO52" s="207"/>
      <c r="RSP52" s="207"/>
      <c r="RSQ52" s="207"/>
      <c r="RSR52" s="207"/>
      <c r="RSS52" s="207"/>
      <c r="RST52" s="207"/>
      <c r="RSU52" s="207"/>
      <c r="RSV52" s="207"/>
      <c r="RSW52" s="207"/>
      <c r="RSX52" s="207"/>
      <c r="RSY52" s="207"/>
      <c r="RSZ52" s="207"/>
      <c r="RTA52" s="207"/>
      <c r="RTB52" s="207"/>
      <c r="RTC52" s="207"/>
      <c r="RTD52" s="207"/>
      <c r="RTE52" s="207"/>
      <c r="RTF52" s="207"/>
      <c r="RTG52" s="207"/>
      <c r="RTH52" s="207"/>
      <c r="RTI52" s="207"/>
      <c r="RTJ52" s="207"/>
      <c r="RTK52" s="207"/>
      <c r="RTL52" s="207"/>
      <c r="RTM52" s="207"/>
      <c r="RTN52" s="207"/>
      <c r="RTO52" s="207"/>
      <c r="RTP52" s="207"/>
      <c r="RTQ52" s="207"/>
      <c r="RTR52" s="207"/>
      <c r="RTS52" s="207"/>
      <c r="RTT52" s="207"/>
      <c r="RTU52" s="207"/>
      <c r="RTV52" s="207"/>
      <c r="RTW52" s="207"/>
      <c r="RTX52" s="207"/>
      <c r="RTY52" s="207"/>
      <c r="RTZ52" s="207"/>
      <c r="RUA52" s="207"/>
      <c r="RUB52" s="207"/>
      <c r="RUC52" s="207"/>
      <c r="RUD52" s="207"/>
      <c r="RUE52" s="207"/>
      <c r="RUF52" s="207"/>
      <c r="RUG52" s="207"/>
      <c r="RUH52" s="207"/>
      <c r="RUI52" s="207"/>
      <c r="RUJ52" s="207"/>
      <c r="RUK52" s="207"/>
      <c r="RUL52" s="207"/>
      <c r="RUM52" s="207"/>
      <c r="RUN52" s="207"/>
      <c r="RUO52" s="207"/>
      <c r="RUP52" s="207"/>
      <c r="RUQ52" s="207"/>
      <c r="RUR52" s="207"/>
      <c r="RUS52" s="207"/>
      <c r="RUT52" s="207"/>
      <c r="RUU52" s="207"/>
      <c r="RUV52" s="207"/>
      <c r="RUW52" s="207"/>
      <c r="RUX52" s="207"/>
      <c r="RUY52" s="207"/>
      <c r="RUZ52" s="207"/>
      <c r="RVA52" s="207"/>
      <c r="RVB52" s="207"/>
      <c r="RVC52" s="207"/>
      <c r="RVD52" s="207"/>
      <c r="RVE52" s="207"/>
      <c r="RVF52" s="207"/>
      <c r="RVG52" s="207"/>
      <c r="RVH52" s="207"/>
      <c r="RVI52" s="207"/>
      <c r="RVJ52" s="207"/>
      <c r="RVK52" s="207"/>
      <c r="RVL52" s="207"/>
      <c r="RVM52" s="207"/>
      <c r="RVN52" s="207"/>
      <c r="RVO52" s="207"/>
      <c r="RVP52" s="207"/>
      <c r="RVQ52" s="207"/>
      <c r="RVR52" s="207"/>
      <c r="RVS52" s="207"/>
      <c r="RVT52" s="207"/>
      <c r="RVU52" s="207"/>
      <c r="RVV52" s="207"/>
      <c r="RVW52" s="207"/>
      <c r="RVX52" s="207"/>
      <c r="RVY52" s="207"/>
      <c r="RVZ52" s="207"/>
      <c r="RWA52" s="207"/>
      <c r="RWB52" s="207"/>
      <c r="RWC52" s="207"/>
      <c r="RWD52" s="207"/>
      <c r="RWE52" s="207"/>
      <c r="RWF52" s="207"/>
      <c r="RWG52" s="207"/>
      <c r="RWH52" s="207"/>
      <c r="RWI52" s="207"/>
      <c r="RWJ52" s="207"/>
      <c r="RWK52" s="207"/>
      <c r="RWL52" s="207"/>
      <c r="RWM52" s="207"/>
      <c r="RWN52" s="207"/>
      <c r="RWO52" s="207"/>
      <c r="RWP52" s="207"/>
      <c r="RWQ52" s="207"/>
      <c r="RWR52" s="207"/>
      <c r="RWS52" s="207"/>
      <c r="RWT52" s="207"/>
      <c r="RWU52" s="207"/>
      <c r="RWV52" s="207"/>
      <c r="RWW52" s="207"/>
      <c r="RWX52" s="207"/>
      <c r="RWY52" s="207"/>
      <c r="RWZ52" s="207"/>
      <c r="RXA52" s="207"/>
      <c r="RXB52" s="207"/>
      <c r="RXC52" s="207"/>
      <c r="RXD52" s="207"/>
      <c r="RXE52" s="207"/>
      <c r="RXF52" s="207"/>
      <c r="RXG52" s="207"/>
      <c r="RXH52" s="207"/>
      <c r="RXI52" s="207"/>
      <c r="RXJ52" s="207"/>
      <c r="RXK52" s="207"/>
      <c r="RXL52" s="207"/>
      <c r="RXM52" s="207"/>
      <c r="RXN52" s="207"/>
      <c r="RXO52" s="207"/>
      <c r="RXP52" s="207"/>
      <c r="RXQ52" s="207"/>
      <c r="RXR52" s="207"/>
      <c r="RXS52" s="207"/>
      <c r="RXT52" s="207"/>
      <c r="RXU52" s="207"/>
      <c r="RXV52" s="207"/>
      <c r="RXW52" s="207"/>
      <c r="RXX52" s="207"/>
      <c r="RXY52" s="207"/>
      <c r="RXZ52" s="207"/>
      <c r="RYA52" s="207"/>
      <c r="RYB52" s="207"/>
      <c r="RYC52" s="207"/>
      <c r="RYD52" s="207"/>
      <c r="RYE52" s="207"/>
      <c r="RYF52" s="207"/>
      <c r="RYG52" s="207"/>
      <c r="RYH52" s="207"/>
      <c r="RYI52" s="207"/>
      <c r="RYJ52" s="207"/>
      <c r="RYK52" s="207"/>
      <c r="RYL52" s="207"/>
      <c r="RYM52" s="207"/>
      <c r="RYN52" s="207"/>
      <c r="RYO52" s="207"/>
      <c r="RYP52" s="207"/>
      <c r="RYQ52" s="207"/>
      <c r="RYR52" s="207"/>
      <c r="RYS52" s="207"/>
      <c r="RYT52" s="207"/>
      <c r="RYU52" s="207"/>
      <c r="RYV52" s="207"/>
      <c r="RYW52" s="207"/>
      <c r="RYX52" s="207"/>
      <c r="RYY52" s="207"/>
      <c r="RYZ52" s="207"/>
      <c r="RZA52" s="207"/>
      <c r="RZB52" s="207"/>
      <c r="RZC52" s="207"/>
      <c r="RZD52" s="207"/>
      <c r="RZE52" s="207"/>
      <c r="RZF52" s="207"/>
      <c r="RZG52" s="207"/>
      <c r="RZH52" s="207"/>
      <c r="RZI52" s="207"/>
      <c r="RZJ52" s="207"/>
      <c r="RZK52" s="207"/>
      <c r="RZL52" s="207"/>
      <c r="RZM52" s="207"/>
      <c r="RZN52" s="207"/>
      <c r="RZO52" s="207"/>
      <c r="RZP52" s="207"/>
      <c r="RZQ52" s="207"/>
      <c r="RZR52" s="207"/>
      <c r="RZS52" s="207"/>
      <c r="RZT52" s="207"/>
      <c r="RZU52" s="207"/>
      <c r="RZV52" s="207"/>
      <c r="RZW52" s="207"/>
      <c r="RZX52" s="207"/>
      <c r="RZY52" s="207"/>
      <c r="RZZ52" s="207"/>
      <c r="SAA52" s="207"/>
      <c r="SAB52" s="207"/>
      <c r="SAC52" s="207"/>
      <c r="SAD52" s="207"/>
      <c r="SAE52" s="207"/>
      <c r="SAF52" s="207"/>
      <c r="SAG52" s="207"/>
      <c r="SAH52" s="207"/>
      <c r="SAI52" s="207"/>
      <c r="SAJ52" s="207"/>
      <c r="SAK52" s="207"/>
      <c r="SAL52" s="207"/>
      <c r="SAM52" s="207"/>
      <c r="SAN52" s="207"/>
      <c r="SAO52" s="207"/>
      <c r="SAP52" s="207"/>
      <c r="SAQ52" s="207"/>
      <c r="SAR52" s="207"/>
      <c r="SAS52" s="207"/>
      <c r="SAT52" s="207"/>
      <c r="SAU52" s="207"/>
      <c r="SAV52" s="207"/>
      <c r="SAW52" s="207"/>
      <c r="SAX52" s="207"/>
      <c r="SAY52" s="207"/>
      <c r="SAZ52" s="207"/>
      <c r="SBA52" s="207"/>
      <c r="SBB52" s="207"/>
      <c r="SBC52" s="207"/>
      <c r="SBD52" s="207"/>
      <c r="SBE52" s="207"/>
      <c r="SBF52" s="207"/>
      <c r="SBG52" s="207"/>
      <c r="SBH52" s="207"/>
      <c r="SBI52" s="207"/>
      <c r="SBJ52" s="207"/>
      <c r="SBK52" s="207"/>
      <c r="SBL52" s="207"/>
      <c r="SBM52" s="207"/>
      <c r="SBN52" s="207"/>
      <c r="SBO52" s="207"/>
      <c r="SBP52" s="207"/>
      <c r="SBQ52" s="207"/>
      <c r="SBR52" s="207"/>
      <c r="SBS52" s="207"/>
      <c r="SBT52" s="207"/>
      <c r="SBU52" s="207"/>
      <c r="SBV52" s="207"/>
      <c r="SBW52" s="207"/>
      <c r="SBX52" s="207"/>
      <c r="SBY52" s="207"/>
      <c r="SBZ52" s="207"/>
      <c r="SCA52" s="207"/>
      <c r="SCB52" s="207"/>
      <c r="SCC52" s="207"/>
      <c r="SCD52" s="207"/>
      <c r="SCE52" s="207"/>
      <c r="SCF52" s="207"/>
      <c r="SCG52" s="207"/>
      <c r="SCH52" s="207"/>
      <c r="SCI52" s="207"/>
      <c r="SCJ52" s="207"/>
      <c r="SCK52" s="207"/>
      <c r="SCL52" s="207"/>
      <c r="SCM52" s="207"/>
      <c r="SCN52" s="207"/>
      <c r="SCO52" s="207"/>
      <c r="SCP52" s="207"/>
      <c r="SCQ52" s="207"/>
      <c r="SCR52" s="207"/>
      <c r="SCS52" s="207"/>
      <c r="SCT52" s="207"/>
      <c r="SCU52" s="207"/>
      <c r="SCV52" s="207"/>
      <c r="SCW52" s="207"/>
      <c r="SCX52" s="207"/>
      <c r="SCY52" s="207"/>
      <c r="SCZ52" s="207"/>
      <c r="SDA52" s="207"/>
      <c r="SDB52" s="207"/>
      <c r="SDC52" s="207"/>
      <c r="SDD52" s="207"/>
      <c r="SDE52" s="207"/>
      <c r="SDF52" s="207"/>
      <c r="SDG52" s="207"/>
      <c r="SDH52" s="207"/>
      <c r="SDI52" s="207"/>
      <c r="SDJ52" s="207"/>
      <c r="SDK52" s="207"/>
      <c r="SDL52" s="207"/>
      <c r="SDM52" s="207"/>
      <c r="SDN52" s="207"/>
      <c r="SDO52" s="207"/>
      <c r="SDP52" s="207"/>
      <c r="SDQ52" s="207"/>
      <c r="SDR52" s="207"/>
      <c r="SDS52" s="207"/>
      <c r="SDT52" s="207"/>
      <c r="SDU52" s="207"/>
      <c r="SDV52" s="207"/>
      <c r="SDW52" s="207"/>
      <c r="SDX52" s="207"/>
      <c r="SDY52" s="207"/>
      <c r="SDZ52" s="207"/>
      <c r="SEA52" s="207"/>
      <c r="SEB52" s="207"/>
      <c r="SEC52" s="207"/>
      <c r="SED52" s="207"/>
      <c r="SEE52" s="207"/>
      <c r="SEF52" s="207"/>
      <c r="SEG52" s="207"/>
      <c r="SEH52" s="207"/>
      <c r="SEI52" s="207"/>
      <c r="SEJ52" s="207"/>
      <c r="SEK52" s="207"/>
      <c r="SEL52" s="207"/>
      <c r="SEM52" s="207"/>
      <c r="SEN52" s="207"/>
      <c r="SEO52" s="207"/>
      <c r="SEP52" s="207"/>
      <c r="SEQ52" s="207"/>
      <c r="SER52" s="207"/>
      <c r="SES52" s="207"/>
      <c r="SET52" s="207"/>
      <c r="SEU52" s="207"/>
      <c r="SEV52" s="207"/>
      <c r="SEW52" s="207"/>
      <c r="SEX52" s="207"/>
      <c r="SEY52" s="207"/>
      <c r="SEZ52" s="207"/>
      <c r="SFA52" s="207"/>
      <c r="SFB52" s="207"/>
      <c r="SFC52" s="207"/>
      <c r="SFD52" s="207"/>
      <c r="SFE52" s="207"/>
      <c r="SFF52" s="207"/>
      <c r="SFG52" s="207"/>
      <c r="SFH52" s="207"/>
      <c r="SFI52" s="207"/>
      <c r="SFJ52" s="207"/>
      <c r="SFK52" s="207"/>
      <c r="SFL52" s="207"/>
      <c r="SFM52" s="207"/>
      <c r="SFN52" s="207"/>
      <c r="SFO52" s="207"/>
      <c r="SFP52" s="207"/>
      <c r="SFQ52" s="207"/>
      <c r="SFR52" s="207"/>
      <c r="SFS52" s="207"/>
      <c r="SFT52" s="207"/>
      <c r="SFU52" s="207"/>
      <c r="SFV52" s="207"/>
      <c r="SFW52" s="207"/>
      <c r="SFX52" s="207"/>
      <c r="SFY52" s="207"/>
      <c r="SFZ52" s="207"/>
      <c r="SGA52" s="207"/>
      <c r="SGB52" s="207"/>
      <c r="SGC52" s="207"/>
      <c r="SGD52" s="207"/>
      <c r="SGE52" s="207"/>
      <c r="SGF52" s="207"/>
      <c r="SGG52" s="207"/>
      <c r="SGH52" s="207"/>
      <c r="SGI52" s="207"/>
      <c r="SGJ52" s="207"/>
      <c r="SGK52" s="207"/>
      <c r="SGL52" s="207"/>
      <c r="SGM52" s="207"/>
      <c r="SGN52" s="207"/>
      <c r="SGO52" s="207"/>
      <c r="SGP52" s="207"/>
      <c r="SGQ52" s="207"/>
      <c r="SGR52" s="207"/>
      <c r="SGS52" s="207"/>
      <c r="SGT52" s="207"/>
      <c r="SGU52" s="207"/>
      <c r="SGV52" s="207"/>
      <c r="SGW52" s="207"/>
      <c r="SGX52" s="207"/>
      <c r="SGY52" s="207"/>
      <c r="SGZ52" s="207"/>
      <c r="SHA52" s="207"/>
      <c r="SHB52" s="207"/>
      <c r="SHC52" s="207"/>
      <c r="SHD52" s="207"/>
      <c r="SHE52" s="207"/>
      <c r="SHF52" s="207"/>
      <c r="SHG52" s="207"/>
      <c r="SHH52" s="207"/>
      <c r="SHI52" s="207"/>
      <c r="SHJ52" s="207"/>
      <c r="SHK52" s="207"/>
      <c r="SHL52" s="207"/>
      <c r="SHM52" s="207"/>
      <c r="SHN52" s="207"/>
      <c r="SHO52" s="207"/>
      <c r="SHP52" s="207"/>
      <c r="SHQ52" s="207"/>
      <c r="SHR52" s="207"/>
      <c r="SHS52" s="207"/>
      <c r="SHT52" s="207"/>
      <c r="SHU52" s="207"/>
      <c r="SHV52" s="207"/>
      <c r="SHW52" s="207"/>
      <c r="SHX52" s="207"/>
      <c r="SHY52" s="207"/>
      <c r="SHZ52" s="207"/>
      <c r="SIA52" s="207"/>
      <c r="SIB52" s="207"/>
      <c r="SIC52" s="207"/>
      <c r="SID52" s="207"/>
      <c r="SIE52" s="207"/>
      <c r="SIF52" s="207"/>
      <c r="SIG52" s="207"/>
      <c r="SIH52" s="207"/>
      <c r="SII52" s="207"/>
      <c r="SIJ52" s="207"/>
      <c r="SIK52" s="207"/>
      <c r="SIL52" s="207"/>
      <c r="SIM52" s="207"/>
      <c r="SIN52" s="207"/>
      <c r="SIO52" s="207"/>
      <c r="SIP52" s="207"/>
      <c r="SIQ52" s="207"/>
      <c r="SIR52" s="207"/>
      <c r="SIS52" s="207"/>
      <c r="SIT52" s="207"/>
      <c r="SIU52" s="207"/>
      <c r="SIV52" s="207"/>
      <c r="SIW52" s="207"/>
      <c r="SIX52" s="207"/>
      <c r="SIY52" s="207"/>
      <c r="SIZ52" s="207"/>
      <c r="SJA52" s="207"/>
      <c r="SJB52" s="207"/>
      <c r="SJC52" s="207"/>
      <c r="SJD52" s="207"/>
      <c r="SJE52" s="207"/>
      <c r="SJF52" s="207"/>
      <c r="SJG52" s="207"/>
      <c r="SJH52" s="207"/>
      <c r="SJI52" s="207"/>
      <c r="SJJ52" s="207"/>
      <c r="SJK52" s="207"/>
      <c r="SJL52" s="207"/>
      <c r="SJM52" s="207"/>
      <c r="SJN52" s="207"/>
      <c r="SJO52" s="207"/>
      <c r="SJP52" s="207"/>
      <c r="SJQ52" s="207"/>
      <c r="SJR52" s="207"/>
      <c r="SJS52" s="207"/>
      <c r="SJT52" s="207"/>
      <c r="SJU52" s="207"/>
      <c r="SJV52" s="207"/>
      <c r="SJW52" s="207"/>
      <c r="SJX52" s="207"/>
      <c r="SJY52" s="207"/>
      <c r="SJZ52" s="207"/>
      <c r="SKA52" s="207"/>
      <c r="SKB52" s="207"/>
      <c r="SKC52" s="207"/>
      <c r="SKD52" s="207"/>
      <c r="SKE52" s="207"/>
      <c r="SKF52" s="207"/>
      <c r="SKG52" s="207"/>
      <c r="SKH52" s="207"/>
      <c r="SKI52" s="207"/>
      <c r="SKJ52" s="207"/>
      <c r="SKK52" s="207"/>
      <c r="SKL52" s="207"/>
      <c r="SKM52" s="207"/>
      <c r="SKN52" s="207"/>
      <c r="SKO52" s="207"/>
      <c r="SKP52" s="207"/>
      <c r="SKQ52" s="207"/>
      <c r="SKR52" s="207"/>
      <c r="SKS52" s="207"/>
      <c r="SKT52" s="207"/>
      <c r="SKU52" s="207"/>
      <c r="SKV52" s="207"/>
      <c r="SKW52" s="207"/>
      <c r="SKX52" s="207"/>
      <c r="SKY52" s="207"/>
      <c r="SKZ52" s="207"/>
      <c r="SLA52" s="207"/>
      <c r="SLB52" s="207"/>
      <c r="SLC52" s="207"/>
      <c r="SLD52" s="207"/>
      <c r="SLE52" s="207"/>
      <c r="SLF52" s="207"/>
      <c r="SLG52" s="207"/>
      <c r="SLH52" s="207"/>
      <c r="SLI52" s="207"/>
      <c r="SLJ52" s="207"/>
      <c r="SLK52" s="207"/>
      <c r="SLL52" s="207"/>
      <c r="SLM52" s="207"/>
      <c r="SLN52" s="207"/>
      <c r="SLO52" s="207"/>
      <c r="SLP52" s="207"/>
      <c r="SLQ52" s="207"/>
      <c r="SLR52" s="207"/>
      <c r="SLS52" s="207"/>
      <c r="SLT52" s="207"/>
      <c r="SLU52" s="207"/>
      <c r="SLV52" s="207"/>
      <c r="SLW52" s="207"/>
      <c r="SLX52" s="207"/>
      <c r="SLY52" s="207"/>
      <c r="SLZ52" s="207"/>
      <c r="SMA52" s="207"/>
      <c r="SMB52" s="207"/>
      <c r="SMC52" s="207"/>
      <c r="SMD52" s="207"/>
      <c r="SME52" s="207"/>
      <c r="SMF52" s="207"/>
      <c r="SMG52" s="207"/>
      <c r="SMH52" s="207"/>
      <c r="SMI52" s="207"/>
      <c r="SMJ52" s="207"/>
      <c r="SMK52" s="207"/>
      <c r="SML52" s="207"/>
      <c r="SMM52" s="207"/>
      <c r="SMN52" s="207"/>
      <c r="SMO52" s="207"/>
      <c r="SMP52" s="207"/>
      <c r="SMQ52" s="207"/>
      <c r="SMR52" s="207"/>
      <c r="SMS52" s="207"/>
      <c r="SMT52" s="207"/>
      <c r="SMU52" s="207"/>
      <c r="SMV52" s="207"/>
      <c r="SMW52" s="207"/>
      <c r="SMX52" s="207"/>
      <c r="SMY52" s="207"/>
      <c r="SMZ52" s="207"/>
      <c r="SNA52" s="207"/>
      <c r="SNB52" s="207"/>
      <c r="SNC52" s="207"/>
      <c r="SND52" s="207"/>
      <c r="SNE52" s="207"/>
      <c r="SNF52" s="207"/>
      <c r="SNG52" s="207"/>
      <c r="SNH52" s="207"/>
      <c r="SNI52" s="207"/>
      <c r="SNJ52" s="207"/>
      <c r="SNK52" s="207"/>
      <c r="SNL52" s="207"/>
      <c r="SNM52" s="207"/>
      <c r="SNN52" s="207"/>
      <c r="SNO52" s="207"/>
      <c r="SNP52" s="207"/>
      <c r="SNQ52" s="207"/>
      <c r="SNR52" s="207"/>
      <c r="SNS52" s="207"/>
      <c r="SNT52" s="207"/>
      <c r="SNU52" s="207"/>
      <c r="SNV52" s="207"/>
      <c r="SNW52" s="207"/>
      <c r="SNX52" s="207"/>
      <c r="SNY52" s="207"/>
      <c r="SNZ52" s="207"/>
      <c r="SOA52" s="207"/>
      <c r="SOB52" s="207"/>
      <c r="SOC52" s="207"/>
      <c r="SOD52" s="207"/>
      <c r="SOE52" s="207"/>
      <c r="SOF52" s="207"/>
      <c r="SOG52" s="207"/>
      <c r="SOH52" s="207"/>
      <c r="SOI52" s="207"/>
      <c r="SOJ52" s="207"/>
      <c r="SOK52" s="207"/>
      <c r="SOL52" s="207"/>
      <c r="SOM52" s="207"/>
      <c r="SON52" s="207"/>
      <c r="SOO52" s="207"/>
      <c r="SOP52" s="207"/>
      <c r="SOQ52" s="207"/>
      <c r="SOR52" s="207"/>
      <c r="SOS52" s="207"/>
      <c r="SOT52" s="207"/>
      <c r="SOU52" s="207"/>
      <c r="SOV52" s="207"/>
      <c r="SOW52" s="207"/>
      <c r="SOX52" s="207"/>
      <c r="SOY52" s="207"/>
      <c r="SOZ52" s="207"/>
      <c r="SPA52" s="207"/>
      <c r="SPB52" s="207"/>
      <c r="SPC52" s="207"/>
      <c r="SPD52" s="207"/>
      <c r="SPE52" s="207"/>
      <c r="SPF52" s="207"/>
      <c r="SPG52" s="207"/>
      <c r="SPH52" s="207"/>
      <c r="SPI52" s="207"/>
      <c r="SPJ52" s="207"/>
      <c r="SPK52" s="207"/>
      <c r="SPL52" s="207"/>
      <c r="SPM52" s="207"/>
      <c r="SPN52" s="207"/>
      <c r="SPO52" s="207"/>
      <c r="SPP52" s="207"/>
      <c r="SPQ52" s="207"/>
      <c r="SPR52" s="207"/>
      <c r="SPS52" s="207"/>
      <c r="SPT52" s="207"/>
      <c r="SPU52" s="207"/>
      <c r="SPV52" s="207"/>
      <c r="SPW52" s="207"/>
      <c r="SPX52" s="207"/>
      <c r="SPY52" s="207"/>
      <c r="SPZ52" s="207"/>
      <c r="SQA52" s="207"/>
      <c r="SQB52" s="207"/>
      <c r="SQC52" s="207"/>
      <c r="SQD52" s="207"/>
      <c r="SQE52" s="207"/>
      <c r="SQF52" s="207"/>
      <c r="SQG52" s="207"/>
      <c r="SQH52" s="207"/>
      <c r="SQI52" s="207"/>
      <c r="SQJ52" s="207"/>
      <c r="SQK52" s="207"/>
      <c r="SQL52" s="207"/>
      <c r="SQM52" s="207"/>
      <c r="SQN52" s="207"/>
      <c r="SQO52" s="207"/>
      <c r="SQP52" s="207"/>
      <c r="SQQ52" s="207"/>
      <c r="SQR52" s="207"/>
      <c r="SQS52" s="207"/>
      <c r="SQT52" s="207"/>
      <c r="SQU52" s="207"/>
      <c r="SQV52" s="207"/>
      <c r="SQW52" s="207"/>
      <c r="SQX52" s="207"/>
      <c r="SQY52" s="207"/>
      <c r="SQZ52" s="207"/>
      <c r="SRA52" s="207"/>
      <c r="SRB52" s="207"/>
      <c r="SRC52" s="207"/>
      <c r="SRD52" s="207"/>
      <c r="SRE52" s="207"/>
      <c r="SRF52" s="207"/>
      <c r="SRG52" s="207"/>
      <c r="SRH52" s="207"/>
      <c r="SRI52" s="207"/>
      <c r="SRJ52" s="207"/>
      <c r="SRK52" s="207"/>
      <c r="SRL52" s="207"/>
      <c r="SRM52" s="207"/>
      <c r="SRN52" s="207"/>
      <c r="SRO52" s="207"/>
      <c r="SRP52" s="207"/>
      <c r="SRQ52" s="207"/>
      <c r="SRR52" s="207"/>
      <c r="SRS52" s="207"/>
      <c r="SRT52" s="207"/>
      <c r="SRU52" s="207"/>
      <c r="SRV52" s="207"/>
      <c r="SRW52" s="207"/>
      <c r="SRX52" s="207"/>
      <c r="SRY52" s="207"/>
      <c r="SRZ52" s="207"/>
      <c r="SSA52" s="207"/>
      <c r="SSB52" s="207"/>
      <c r="SSC52" s="207"/>
      <c r="SSD52" s="207"/>
      <c r="SSE52" s="207"/>
      <c r="SSF52" s="207"/>
      <c r="SSG52" s="207"/>
      <c r="SSH52" s="207"/>
      <c r="SSI52" s="207"/>
      <c r="SSJ52" s="207"/>
      <c r="SSK52" s="207"/>
      <c r="SSL52" s="207"/>
      <c r="SSM52" s="207"/>
      <c r="SSN52" s="207"/>
      <c r="SSO52" s="207"/>
      <c r="SSP52" s="207"/>
      <c r="SSQ52" s="207"/>
      <c r="SSR52" s="207"/>
      <c r="SSS52" s="207"/>
      <c r="SST52" s="207"/>
      <c r="SSU52" s="207"/>
      <c r="SSV52" s="207"/>
      <c r="SSW52" s="207"/>
      <c r="SSX52" s="207"/>
      <c r="SSY52" s="207"/>
      <c r="SSZ52" s="207"/>
      <c r="STA52" s="207"/>
      <c r="STB52" s="207"/>
      <c r="STC52" s="207"/>
      <c r="STD52" s="207"/>
      <c r="STE52" s="207"/>
      <c r="STF52" s="207"/>
      <c r="STG52" s="207"/>
      <c r="STH52" s="207"/>
      <c r="STI52" s="207"/>
      <c r="STJ52" s="207"/>
      <c r="STK52" s="207"/>
      <c r="STL52" s="207"/>
      <c r="STM52" s="207"/>
      <c r="STN52" s="207"/>
      <c r="STO52" s="207"/>
      <c r="STP52" s="207"/>
      <c r="STQ52" s="207"/>
      <c r="STR52" s="207"/>
      <c r="STS52" s="207"/>
      <c r="STT52" s="207"/>
      <c r="STU52" s="207"/>
      <c r="STV52" s="207"/>
      <c r="STW52" s="207"/>
      <c r="STX52" s="207"/>
      <c r="STY52" s="207"/>
      <c r="STZ52" s="207"/>
      <c r="SUA52" s="207"/>
      <c r="SUB52" s="207"/>
      <c r="SUC52" s="207"/>
      <c r="SUD52" s="207"/>
      <c r="SUE52" s="207"/>
      <c r="SUF52" s="207"/>
      <c r="SUG52" s="207"/>
      <c r="SUH52" s="207"/>
      <c r="SUI52" s="207"/>
      <c r="SUJ52" s="207"/>
      <c r="SUK52" s="207"/>
      <c r="SUL52" s="207"/>
      <c r="SUM52" s="207"/>
      <c r="SUN52" s="207"/>
      <c r="SUO52" s="207"/>
      <c r="SUP52" s="207"/>
      <c r="SUQ52" s="207"/>
      <c r="SUR52" s="207"/>
      <c r="SUS52" s="207"/>
      <c r="SUT52" s="207"/>
      <c r="SUU52" s="207"/>
      <c r="SUV52" s="207"/>
      <c r="SUW52" s="207"/>
      <c r="SUX52" s="207"/>
      <c r="SUY52" s="207"/>
      <c r="SUZ52" s="207"/>
      <c r="SVA52" s="207"/>
      <c r="SVB52" s="207"/>
      <c r="SVC52" s="207"/>
      <c r="SVD52" s="207"/>
      <c r="SVE52" s="207"/>
      <c r="SVF52" s="207"/>
      <c r="SVG52" s="207"/>
      <c r="SVH52" s="207"/>
      <c r="SVI52" s="207"/>
      <c r="SVJ52" s="207"/>
      <c r="SVK52" s="207"/>
      <c r="SVL52" s="207"/>
      <c r="SVM52" s="207"/>
      <c r="SVN52" s="207"/>
      <c r="SVO52" s="207"/>
      <c r="SVP52" s="207"/>
      <c r="SVQ52" s="207"/>
      <c r="SVR52" s="207"/>
      <c r="SVS52" s="207"/>
      <c r="SVT52" s="207"/>
      <c r="SVU52" s="207"/>
      <c r="SVV52" s="207"/>
      <c r="SVW52" s="207"/>
      <c r="SVX52" s="207"/>
      <c r="SVY52" s="207"/>
      <c r="SVZ52" s="207"/>
      <c r="SWA52" s="207"/>
      <c r="SWB52" s="207"/>
      <c r="SWC52" s="207"/>
      <c r="SWD52" s="207"/>
      <c r="SWE52" s="207"/>
      <c r="SWF52" s="207"/>
      <c r="SWG52" s="207"/>
      <c r="SWH52" s="207"/>
      <c r="SWI52" s="207"/>
      <c r="SWJ52" s="207"/>
      <c r="SWK52" s="207"/>
      <c r="SWL52" s="207"/>
      <c r="SWM52" s="207"/>
      <c r="SWN52" s="207"/>
      <c r="SWO52" s="207"/>
      <c r="SWP52" s="207"/>
      <c r="SWQ52" s="207"/>
      <c r="SWR52" s="207"/>
      <c r="SWS52" s="207"/>
      <c r="SWT52" s="207"/>
      <c r="SWU52" s="207"/>
      <c r="SWV52" s="207"/>
      <c r="SWW52" s="207"/>
      <c r="SWX52" s="207"/>
      <c r="SWY52" s="207"/>
      <c r="SWZ52" s="207"/>
      <c r="SXA52" s="207"/>
      <c r="SXB52" s="207"/>
      <c r="SXC52" s="207"/>
      <c r="SXD52" s="207"/>
      <c r="SXE52" s="207"/>
      <c r="SXF52" s="207"/>
      <c r="SXG52" s="207"/>
      <c r="SXH52" s="207"/>
      <c r="SXI52" s="207"/>
      <c r="SXJ52" s="207"/>
      <c r="SXK52" s="207"/>
      <c r="SXL52" s="207"/>
      <c r="SXM52" s="207"/>
      <c r="SXN52" s="207"/>
      <c r="SXO52" s="207"/>
      <c r="SXP52" s="207"/>
      <c r="SXQ52" s="207"/>
      <c r="SXR52" s="207"/>
      <c r="SXS52" s="207"/>
      <c r="SXT52" s="207"/>
      <c r="SXU52" s="207"/>
      <c r="SXV52" s="207"/>
      <c r="SXW52" s="207"/>
      <c r="SXX52" s="207"/>
      <c r="SXY52" s="207"/>
      <c r="SXZ52" s="207"/>
      <c r="SYA52" s="207"/>
      <c r="SYB52" s="207"/>
      <c r="SYC52" s="207"/>
      <c r="SYD52" s="207"/>
      <c r="SYE52" s="207"/>
      <c r="SYF52" s="207"/>
      <c r="SYG52" s="207"/>
      <c r="SYH52" s="207"/>
      <c r="SYI52" s="207"/>
      <c r="SYJ52" s="207"/>
      <c r="SYK52" s="207"/>
      <c r="SYL52" s="207"/>
      <c r="SYM52" s="207"/>
      <c r="SYN52" s="207"/>
      <c r="SYO52" s="207"/>
      <c r="SYP52" s="207"/>
      <c r="SYQ52" s="207"/>
      <c r="SYR52" s="207"/>
      <c r="SYS52" s="207"/>
      <c r="SYT52" s="207"/>
      <c r="SYU52" s="207"/>
      <c r="SYV52" s="207"/>
      <c r="SYW52" s="207"/>
      <c r="SYX52" s="207"/>
      <c r="SYY52" s="207"/>
      <c r="SYZ52" s="207"/>
      <c r="SZA52" s="207"/>
      <c r="SZB52" s="207"/>
      <c r="SZC52" s="207"/>
      <c r="SZD52" s="207"/>
      <c r="SZE52" s="207"/>
      <c r="SZF52" s="207"/>
      <c r="SZG52" s="207"/>
      <c r="SZH52" s="207"/>
      <c r="SZI52" s="207"/>
      <c r="SZJ52" s="207"/>
      <c r="SZK52" s="207"/>
      <c r="SZL52" s="207"/>
      <c r="SZM52" s="207"/>
      <c r="SZN52" s="207"/>
      <c r="SZO52" s="207"/>
      <c r="SZP52" s="207"/>
      <c r="SZQ52" s="207"/>
      <c r="SZR52" s="207"/>
      <c r="SZS52" s="207"/>
      <c r="SZT52" s="207"/>
      <c r="SZU52" s="207"/>
      <c r="SZV52" s="207"/>
      <c r="SZW52" s="207"/>
      <c r="SZX52" s="207"/>
      <c r="SZY52" s="207"/>
      <c r="SZZ52" s="207"/>
      <c r="TAA52" s="207"/>
      <c r="TAB52" s="207"/>
      <c r="TAC52" s="207"/>
      <c r="TAD52" s="207"/>
      <c r="TAE52" s="207"/>
      <c r="TAF52" s="207"/>
      <c r="TAG52" s="207"/>
      <c r="TAH52" s="207"/>
      <c r="TAI52" s="207"/>
      <c r="TAJ52" s="207"/>
      <c r="TAK52" s="207"/>
      <c r="TAL52" s="207"/>
      <c r="TAM52" s="207"/>
      <c r="TAN52" s="207"/>
      <c r="TAO52" s="207"/>
      <c r="TAP52" s="207"/>
      <c r="TAQ52" s="207"/>
      <c r="TAR52" s="207"/>
      <c r="TAS52" s="207"/>
      <c r="TAT52" s="207"/>
      <c r="TAU52" s="207"/>
      <c r="TAV52" s="207"/>
      <c r="TAW52" s="207"/>
      <c r="TAX52" s="207"/>
      <c r="TAY52" s="207"/>
      <c r="TAZ52" s="207"/>
      <c r="TBA52" s="207"/>
      <c r="TBB52" s="207"/>
      <c r="TBC52" s="207"/>
      <c r="TBD52" s="207"/>
      <c r="TBE52" s="207"/>
      <c r="TBF52" s="207"/>
      <c r="TBG52" s="207"/>
      <c r="TBH52" s="207"/>
      <c r="TBI52" s="207"/>
      <c r="TBJ52" s="207"/>
      <c r="TBK52" s="207"/>
      <c r="TBL52" s="207"/>
      <c r="TBM52" s="207"/>
      <c r="TBN52" s="207"/>
      <c r="TBO52" s="207"/>
      <c r="TBP52" s="207"/>
      <c r="TBQ52" s="207"/>
      <c r="TBR52" s="207"/>
      <c r="TBS52" s="207"/>
      <c r="TBT52" s="207"/>
      <c r="TBU52" s="207"/>
      <c r="TBV52" s="207"/>
      <c r="TBW52" s="207"/>
      <c r="TBX52" s="207"/>
      <c r="TBY52" s="207"/>
      <c r="TBZ52" s="207"/>
      <c r="TCA52" s="207"/>
      <c r="TCB52" s="207"/>
      <c r="TCC52" s="207"/>
      <c r="TCD52" s="207"/>
      <c r="TCE52" s="207"/>
      <c r="TCF52" s="207"/>
      <c r="TCG52" s="207"/>
      <c r="TCH52" s="207"/>
      <c r="TCI52" s="207"/>
      <c r="TCJ52" s="207"/>
      <c r="TCK52" s="207"/>
      <c r="TCL52" s="207"/>
      <c r="TCM52" s="207"/>
      <c r="TCN52" s="207"/>
      <c r="TCO52" s="207"/>
      <c r="TCP52" s="207"/>
      <c r="TCQ52" s="207"/>
      <c r="TCR52" s="207"/>
      <c r="TCS52" s="207"/>
      <c r="TCT52" s="207"/>
      <c r="TCU52" s="207"/>
      <c r="TCV52" s="207"/>
      <c r="TCW52" s="207"/>
      <c r="TCX52" s="207"/>
      <c r="TCY52" s="207"/>
      <c r="TCZ52" s="207"/>
      <c r="TDA52" s="207"/>
      <c r="TDB52" s="207"/>
      <c r="TDC52" s="207"/>
      <c r="TDD52" s="207"/>
      <c r="TDE52" s="207"/>
      <c r="TDF52" s="207"/>
      <c r="TDG52" s="207"/>
      <c r="TDH52" s="207"/>
      <c r="TDI52" s="207"/>
      <c r="TDJ52" s="207"/>
      <c r="TDK52" s="207"/>
      <c r="TDL52" s="207"/>
      <c r="TDM52" s="207"/>
      <c r="TDN52" s="207"/>
      <c r="TDO52" s="207"/>
      <c r="TDP52" s="207"/>
      <c r="TDQ52" s="207"/>
      <c r="TDR52" s="207"/>
      <c r="TDS52" s="207"/>
      <c r="TDT52" s="207"/>
      <c r="TDU52" s="207"/>
      <c r="TDV52" s="207"/>
      <c r="TDW52" s="207"/>
      <c r="TDX52" s="207"/>
      <c r="TDY52" s="207"/>
      <c r="TDZ52" s="207"/>
      <c r="TEA52" s="207"/>
      <c r="TEB52" s="207"/>
      <c r="TEC52" s="207"/>
      <c r="TED52" s="207"/>
      <c r="TEE52" s="207"/>
      <c r="TEF52" s="207"/>
      <c r="TEG52" s="207"/>
      <c r="TEH52" s="207"/>
      <c r="TEI52" s="207"/>
      <c r="TEJ52" s="207"/>
      <c r="TEK52" s="207"/>
      <c r="TEL52" s="207"/>
      <c r="TEM52" s="207"/>
      <c r="TEN52" s="207"/>
      <c r="TEO52" s="207"/>
      <c r="TEP52" s="207"/>
      <c r="TEQ52" s="207"/>
      <c r="TER52" s="207"/>
      <c r="TES52" s="207"/>
      <c r="TET52" s="207"/>
      <c r="TEU52" s="207"/>
      <c r="TEV52" s="207"/>
      <c r="TEW52" s="207"/>
      <c r="TEX52" s="207"/>
      <c r="TEY52" s="207"/>
      <c r="TEZ52" s="207"/>
      <c r="TFA52" s="207"/>
      <c r="TFB52" s="207"/>
      <c r="TFC52" s="207"/>
      <c r="TFD52" s="207"/>
      <c r="TFE52" s="207"/>
      <c r="TFF52" s="207"/>
      <c r="TFG52" s="207"/>
      <c r="TFH52" s="207"/>
      <c r="TFI52" s="207"/>
      <c r="TFJ52" s="207"/>
      <c r="TFK52" s="207"/>
      <c r="TFL52" s="207"/>
      <c r="TFM52" s="207"/>
      <c r="TFN52" s="207"/>
      <c r="TFO52" s="207"/>
      <c r="TFP52" s="207"/>
      <c r="TFQ52" s="207"/>
      <c r="TFR52" s="207"/>
      <c r="TFS52" s="207"/>
      <c r="TFT52" s="207"/>
      <c r="TFU52" s="207"/>
      <c r="TFV52" s="207"/>
      <c r="TFW52" s="207"/>
      <c r="TFX52" s="207"/>
      <c r="TFY52" s="207"/>
      <c r="TFZ52" s="207"/>
      <c r="TGA52" s="207"/>
      <c r="TGB52" s="207"/>
      <c r="TGC52" s="207"/>
      <c r="TGD52" s="207"/>
      <c r="TGE52" s="207"/>
      <c r="TGF52" s="207"/>
      <c r="TGG52" s="207"/>
      <c r="TGH52" s="207"/>
      <c r="TGI52" s="207"/>
      <c r="TGJ52" s="207"/>
      <c r="TGK52" s="207"/>
      <c r="TGL52" s="207"/>
      <c r="TGM52" s="207"/>
      <c r="TGN52" s="207"/>
      <c r="TGO52" s="207"/>
      <c r="TGP52" s="207"/>
      <c r="TGQ52" s="207"/>
      <c r="TGR52" s="207"/>
      <c r="TGS52" s="207"/>
      <c r="TGT52" s="207"/>
      <c r="TGU52" s="207"/>
      <c r="TGV52" s="207"/>
      <c r="TGW52" s="207"/>
      <c r="TGX52" s="207"/>
      <c r="TGY52" s="207"/>
      <c r="TGZ52" s="207"/>
      <c r="THA52" s="207"/>
      <c r="THB52" s="207"/>
      <c r="THC52" s="207"/>
      <c r="THD52" s="207"/>
      <c r="THE52" s="207"/>
      <c r="THF52" s="207"/>
      <c r="THG52" s="207"/>
      <c r="THH52" s="207"/>
      <c r="THI52" s="207"/>
      <c r="THJ52" s="207"/>
      <c r="THK52" s="207"/>
      <c r="THL52" s="207"/>
      <c r="THM52" s="207"/>
      <c r="THN52" s="207"/>
      <c r="THO52" s="207"/>
      <c r="THP52" s="207"/>
      <c r="THQ52" s="207"/>
      <c r="THR52" s="207"/>
      <c r="THS52" s="207"/>
      <c r="THT52" s="207"/>
      <c r="THU52" s="207"/>
      <c r="THV52" s="207"/>
      <c r="THW52" s="207"/>
      <c r="THX52" s="207"/>
      <c r="THY52" s="207"/>
      <c r="THZ52" s="207"/>
      <c r="TIA52" s="207"/>
      <c r="TIB52" s="207"/>
      <c r="TIC52" s="207"/>
      <c r="TID52" s="207"/>
      <c r="TIE52" s="207"/>
      <c r="TIF52" s="207"/>
      <c r="TIG52" s="207"/>
      <c r="TIH52" s="207"/>
      <c r="TII52" s="207"/>
      <c r="TIJ52" s="207"/>
      <c r="TIK52" s="207"/>
      <c r="TIL52" s="207"/>
      <c r="TIM52" s="207"/>
      <c r="TIN52" s="207"/>
      <c r="TIO52" s="207"/>
      <c r="TIP52" s="207"/>
      <c r="TIQ52" s="207"/>
      <c r="TIR52" s="207"/>
      <c r="TIS52" s="207"/>
      <c r="TIT52" s="207"/>
      <c r="TIU52" s="207"/>
      <c r="TIV52" s="207"/>
      <c r="TIW52" s="207"/>
      <c r="TIX52" s="207"/>
      <c r="TIY52" s="207"/>
      <c r="TIZ52" s="207"/>
      <c r="TJA52" s="207"/>
      <c r="TJB52" s="207"/>
      <c r="TJC52" s="207"/>
      <c r="TJD52" s="207"/>
      <c r="TJE52" s="207"/>
      <c r="TJF52" s="207"/>
      <c r="TJG52" s="207"/>
      <c r="TJH52" s="207"/>
      <c r="TJI52" s="207"/>
      <c r="TJJ52" s="207"/>
      <c r="TJK52" s="207"/>
      <c r="TJL52" s="207"/>
      <c r="TJM52" s="207"/>
      <c r="TJN52" s="207"/>
      <c r="TJO52" s="207"/>
      <c r="TJP52" s="207"/>
      <c r="TJQ52" s="207"/>
      <c r="TJR52" s="207"/>
      <c r="TJS52" s="207"/>
      <c r="TJT52" s="207"/>
      <c r="TJU52" s="207"/>
      <c r="TJV52" s="207"/>
      <c r="TJW52" s="207"/>
      <c r="TJX52" s="207"/>
      <c r="TJY52" s="207"/>
      <c r="TJZ52" s="207"/>
      <c r="TKA52" s="207"/>
      <c r="TKB52" s="207"/>
      <c r="TKC52" s="207"/>
      <c r="TKD52" s="207"/>
      <c r="TKE52" s="207"/>
      <c r="TKF52" s="207"/>
      <c r="TKG52" s="207"/>
      <c r="TKH52" s="207"/>
      <c r="TKI52" s="207"/>
      <c r="TKJ52" s="207"/>
      <c r="TKK52" s="207"/>
      <c r="TKL52" s="207"/>
      <c r="TKM52" s="207"/>
      <c r="TKN52" s="207"/>
      <c r="TKO52" s="207"/>
      <c r="TKP52" s="207"/>
      <c r="TKQ52" s="207"/>
      <c r="TKR52" s="207"/>
      <c r="TKS52" s="207"/>
      <c r="TKT52" s="207"/>
      <c r="TKU52" s="207"/>
      <c r="TKV52" s="207"/>
      <c r="TKW52" s="207"/>
      <c r="TKX52" s="207"/>
      <c r="TKY52" s="207"/>
      <c r="TKZ52" s="207"/>
      <c r="TLA52" s="207"/>
      <c r="TLB52" s="207"/>
      <c r="TLC52" s="207"/>
      <c r="TLD52" s="207"/>
      <c r="TLE52" s="207"/>
      <c r="TLF52" s="207"/>
      <c r="TLG52" s="207"/>
      <c r="TLH52" s="207"/>
      <c r="TLI52" s="207"/>
      <c r="TLJ52" s="207"/>
      <c r="TLK52" s="207"/>
      <c r="TLL52" s="207"/>
      <c r="TLM52" s="207"/>
      <c r="TLN52" s="207"/>
      <c r="TLO52" s="207"/>
      <c r="TLP52" s="207"/>
      <c r="TLQ52" s="207"/>
      <c r="TLR52" s="207"/>
      <c r="TLS52" s="207"/>
      <c r="TLT52" s="207"/>
      <c r="TLU52" s="207"/>
      <c r="TLV52" s="207"/>
      <c r="TLW52" s="207"/>
      <c r="TLX52" s="207"/>
      <c r="TLY52" s="207"/>
      <c r="TLZ52" s="207"/>
      <c r="TMA52" s="207"/>
      <c r="TMB52" s="207"/>
      <c r="TMC52" s="207"/>
      <c r="TMD52" s="207"/>
      <c r="TME52" s="207"/>
      <c r="TMF52" s="207"/>
      <c r="TMG52" s="207"/>
      <c r="TMH52" s="207"/>
      <c r="TMI52" s="207"/>
      <c r="TMJ52" s="207"/>
      <c r="TMK52" s="207"/>
      <c r="TML52" s="207"/>
      <c r="TMM52" s="207"/>
      <c r="TMN52" s="207"/>
      <c r="TMO52" s="207"/>
      <c r="TMP52" s="207"/>
      <c r="TMQ52" s="207"/>
      <c r="TMR52" s="207"/>
      <c r="TMS52" s="207"/>
      <c r="TMT52" s="207"/>
      <c r="TMU52" s="207"/>
      <c r="TMV52" s="207"/>
      <c r="TMW52" s="207"/>
      <c r="TMX52" s="207"/>
      <c r="TMY52" s="207"/>
      <c r="TMZ52" s="207"/>
      <c r="TNA52" s="207"/>
      <c r="TNB52" s="207"/>
      <c r="TNC52" s="207"/>
      <c r="TND52" s="207"/>
      <c r="TNE52" s="207"/>
      <c r="TNF52" s="207"/>
      <c r="TNG52" s="207"/>
      <c r="TNH52" s="207"/>
      <c r="TNI52" s="207"/>
      <c r="TNJ52" s="207"/>
      <c r="TNK52" s="207"/>
      <c r="TNL52" s="207"/>
      <c r="TNM52" s="207"/>
      <c r="TNN52" s="207"/>
      <c r="TNO52" s="207"/>
      <c r="TNP52" s="207"/>
      <c r="TNQ52" s="207"/>
      <c r="TNR52" s="207"/>
      <c r="TNS52" s="207"/>
      <c r="TNT52" s="207"/>
      <c r="TNU52" s="207"/>
      <c r="TNV52" s="207"/>
      <c r="TNW52" s="207"/>
      <c r="TNX52" s="207"/>
      <c r="TNY52" s="207"/>
      <c r="TNZ52" s="207"/>
      <c r="TOA52" s="207"/>
      <c r="TOB52" s="207"/>
      <c r="TOC52" s="207"/>
      <c r="TOD52" s="207"/>
      <c r="TOE52" s="207"/>
      <c r="TOF52" s="207"/>
      <c r="TOG52" s="207"/>
      <c r="TOH52" s="207"/>
      <c r="TOI52" s="207"/>
      <c r="TOJ52" s="207"/>
      <c r="TOK52" s="207"/>
      <c r="TOL52" s="207"/>
      <c r="TOM52" s="207"/>
      <c r="TON52" s="207"/>
      <c r="TOO52" s="207"/>
      <c r="TOP52" s="207"/>
      <c r="TOQ52" s="207"/>
      <c r="TOR52" s="207"/>
      <c r="TOS52" s="207"/>
      <c r="TOT52" s="207"/>
      <c r="TOU52" s="207"/>
      <c r="TOV52" s="207"/>
      <c r="TOW52" s="207"/>
      <c r="TOX52" s="207"/>
      <c r="TOY52" s="207"/>
      <c r="TOZ52" s="207"/>
      <c r="TPA52" s="207"/>
      <c r="TPB52" s="207"/>
      <c r="TPC52" s="207"/>
      <c r="TPD52" s="207"/>
      <c r="TPE52" s="207"/>
      <c r="TPF52" s="207"/>
      <c r="TPG52" s="207"/>
      <c r="TPH52" s="207"/>
      <c r="TPI52" s="207"/>
      <c r="TPJ52" s="207"/>
      <c r="TPK52" s="207"/>
      <c r="TPL52" s="207"/>
      <c r="TPM52" s="207"/>
      <c r="TPN52" s="207"/>
      <c r="TPO52" s="207"/>
      <c r="TPP52" s="207"/>
      <c r="TPQ52" s="207"/>
      <c r="TPR52" s="207"/>
      <c r="TPS52" s="207"/>
      <c r="TPT52" s="207"/>
      <c r="TPU52" s="207"/>
      <c r="TPV52" s="207"/>
      <c r="TPW52" s="207"/>
      <c r="TPX52" s="207"/>
      <c r="TPY52" s="207"/>
      <c r="TPZ52" s="207"/>
      <c r="TQA52" s="207"/>
      <c r="TQB52" s="207"/>
      <c r="TQC52" s="207"/>
      <c r="TQD52" s="207"/>
      <c r="TQE52" s="207"/>
      <c r="TQF52" s="207"/>
      <c r="TQG52" s="207"/>
      <c r="TQH52" s="207"/>
      <c r="TQI52" s="207"/>
      <c r="TQJ52" s="207"/>
      <c r="TQK52" s="207"/>
      <c r="TQL52" s="207"/>
      <c r="TQM52" s="207"/>
      <c r="TQN52" s="207"/>
      <c r="TQO52" s="207"/>
      <c r="TQP52" s="207"/>
      <c r="TQQ52" s="207"/>
      <c r="TQR52" s="207"/>
      <c r="TQS52" s="207"/>
      <c r="TQT52" s="207"/>
      <c r="TQU52" s="207"/>
      <c r="TQV52" s="207"/>
      <c r="TQW52" s="207"/>
      <c r="TQX52" s="207"/>
      <c r="TQY52" s="207"/>
      <c r="TQZ52" s="207"/>
      <c r="TRA52" s="207"/>
      <c r="TRB52" s="207"/>
      <c r="TRC52" s="207"/>
      <c r="TRD52" s="207"/>
      <c r="TRE52" s="207"/>
      <c r="TRF52" s="207"/>
      <c r="TRG52" s="207"/>
      <c r="TRH52" s="207"/>
      <c r="TRI52" s="207"/>
      <c r="TRJ52" s="207"/>
      <c r="TRK52" s="207"/>
      <c r="TRL52" s="207"/>
      <c r="TRM52" s="207"/>
      <c r="TRN52" s="207"/>
      <c r="TRO52" s="207"/>
      <c r="TRP52" s="207"/>
      <c r="TRQ52" s="207"/>
      <c r="TRR52" s="207"/>
      <c r="TRS52" s="207"/>
      <c r="TRT52" s="207"/>
      <c r="TRU52" s="207"/>
      <c r="TRV52" s="207"/>
      <c r="TRW52" s="207"/>
      <c r="TRX52" s="207"/>
      <c r="TRY52" s="207"/>
      <c r="TRZ52" s="207"/>
      <c r="TSA52" s="207"/>
      <c r="TSB52" s="207"/>
      <c r="TSC52" s="207"/>
      <c r="TSD52" s="207"/>
      <c r="TSE52" s="207"/>
      <c r="TSF52" s="207"/>
      <c r="TSG52" s="207"/>
      <c r="TSH52" s="207"/>
      <c r="TSI52" s="207"/>
      <c r="TSJ52" s="207"/>
      <c r="TSK52" s="207"/>
      <c r="TSL52" s="207"/>
      <c r="TSM52" s="207"/>
      <c r="TSN52" s="207"/>
      <c r="TSO52" s="207"/>
      <c r="TSP52" s="207"/>
      <c r="TSQ52" s="207"/>
      <c r="TSR52" s="207"/>
      <c r="TSS52" s="207"/>
      <c r="TST52" s="207"/>
      <c r="TSU52" s="207"/>
      <c r="TSV52" s="207"/>
      <c r="TSW52" s="207"/>
      <c r="TSX52" s="207"/>
      <c r="TSY52" s="207"/>
      <c r="TSZ52" s="207"/>
      <c r="TTA52" s="207"/>
      <c r="TTB52" s="207"/>
      <c r="TTC52" s="207"/>
      <c r="TTD52" s="207"/>
      <c r="TTE52" s="207"/>
      <c r="TTF52" s="207"/>
      <c r="TTG52" s="207"/>
      <c r="TTH52" s="207"/>
      <c r="TTI52" s="207"/>
      <c r="TTJ52" s="207"/>
      <c r="TTK52" s="207"/>
      <c r="TTL52" s="207"/>
      <c r="TTM52" s="207"/>
      <c r="TTN52" s="207"/>
      <c r="TTO52" s="207"/>
      <c r="TTP52" s="207"/>
      <c r="TTQ52" s="207"/>
      <c r="TTR52" s="207"/>
      <c r="TTS52" s="207"/>
      <c r="TTT52" s="207"/>
      <c r="TTU52" s="207"/>
      <c r="TTV52" s="207"/>
      <c r="TTW52" s="207"/>
      <c r="TTX52" s="207"/>
      <c r="TTY52" s="207"/>
      <c r="TTZ52" s="207"/>
      <c r="TUA52" s="207"/>
      <c r="TUB52" s="207"/>
      <c r="TUC52" s="207"/>
      <c r="TUD52" s="207"/>
      <c r="TUE52" s="207"/>
      <c r="TUF52" s="207"/>
      <c r="TUG52" s="207"/>
      <c r="TUH52" s="207"/>
      <c r="TUI52" s="207"/>
      <c r="TUJ52" s="207"/>
      <c r="TUK52" s="207"/>
      <c r="TUL52" s="207"/>
      <c r="TUM52" s="207"/>
      <c r="TUN52" s="207"/>
      <c r="TUO52" s="207"/>
      <c r="TUP52" s="207"/>
      <c r="TUQ52" s="207"/>
      <c r="TUR52" s="207"/>
      <c r="TUS52" s="207"/>
      <c r="TUT52" s="207"/>
      <c r="TUU52" s="207"/>
      <c r="TUV52" s="207"/>
      <c r="TUW52" s="207"/>
      <c r="TUX52" s="207"/>
      <c r="TUY52" s="207"/>
      <c r="TUZ52" s="207"/>
      <c r="TVA52" s="207"/>
      <c r="TVB52" s="207"/>
      <c r="TVC52" s="207"/>
      <c r="TVD52" s="207"/>
      <c r="TVE52" s="207"/>
      <c r="TVF52" s="207"/>
      <c r="TVG52" s="207"/>
      <c r="TVH52" s="207"/>
      <c r="TVI52" s="207"/>
      <c r="TVJ52" s="207"/>
      <c r="TVK52" s="207"/>
      <c r="TVL52" s="207"/>
      <c r="TVM52" s="207"/>
      <c r="TVN52" s="207"/>
      <c r="TVO52" s="207"/>
      <c r="TVP52" s="207"/>
      <c r="TVQ52" s="207"/>
      <c r="TVR52" s="207"/>
      <c r="TVS52" s="207"/>
      <c r="TVT52" s="207"/>
      <c r="TVU52" s="207"/>
      <c r="TVV52" s="207"/>
      <c r="TVW52" s="207"/>
      <c r="TVX52" s="207"/>
      <c r="TVY52" s="207"/>
      <c r="TVZ52" s="207"/>
      <c r="TWA52" s="207"/>
      <c r="TWB52" s="207"/>
      <c r="TWC52" s="207"/>
      <c r="TWD52" s="207"/>
      <c r="TWE52" s="207"/>
      <c r="TWF52" s="207"/>
      <c r="TWG52" s="207"/>
      <c r="TWH52" s="207"/>
      <c r="TWI52" s="207"/>
      <c r="TWJ52" s="207"/>
      <c r="TWK52" s="207"/>
      <c r="TWL52" s="207"/>
      <c r="TWM52" s="207"/>
      <c r="TWN52" s="207"/>
      <c r="TWO52" s="207"/>
      <c r="TWP52" s="207"/>
      <c r="TWQ52" s="207"/>
      <c r="TWR52" s="207"/>
      <c r="TWS52" s="207"/>
      <c r="TWT52" s="207"/>
      <c r="TWU52" s="207"/>
      <c r="TWV52" s="207"/>
      <c r="TWW52" s="207"/>
      <c r="TWX52" s="207"/>
      <c r="TWY52" s="207"/>
      <c r="TWZ52" s="207"/>
      <c r="TXA52" s="207"/>
      <c r="TXB52" s="207"/>
      <c r="TXC52" s="207"/>
      <c r="TXD52" s="207"/>
      <c r="TXE52" s="207"/>
      <c r="TXF52" s="207"/>
      <c r="TXG52" s="207"/>
      <c r="TXH52" s="207"/>
      <c r="TXI52" s="207"/>
      <c r="TXJ52" s="207"/>
      <c r="TXK52" s="207"/>
      <c r="TXL52" s="207"/>
      <c r="TXM52" s="207"/>
      <c r="TXN52" s="207"/>
      <c r="TXO52" s="207"/>
      <c r="TXP52" s="207"/>
      <c r="TXQ52" s="207"/>
      <c r="TXR52" s="207"/>
      <c r="TXS52" s="207"/>
      <c r="TXT52" s="207"/>
      <c r="TXU52" s="207"/>
      <c r="TXV52" s="207"/>
      <c r="TXW52" s="207"/>
      <c r="TXX52" s="207"/>
      <c r="TXY52" s="207"/>
      <c r="TXZ52" s="207"/>
      <c r="TYA52" s="207"/>
      <c r="TYB52" s="207"/>
      <c r="TYC52" s="207"/>
      <c r="TYD52" s="207"/>
      <c r="TYE52" s="207"/>
      <c r="TYF52" s="207"/>
      <c r="TYG52" s="207"/>
      <c r="TYH52" s="207"/>
      <c r="TYI52" s="207"/>
      <c r="TYJ52" s="207"/>
      <c r="TYK52" s="207"/>
      <c r="TYL52" s="207"/>
      <c r="TYM52" s="207"/>
      <c r="TYN52" s="207"/>
      <c r="TYO52" s="207"/>
      <c r="TYP52" s="207"/>
      <c r="TYQ52" s="207"/>
      <c r="TYR52" s="207"/>
      <c r="TYS52" s="207"/>
      <c r="TYT52" s="207"/>
      <c r="TYU52" s="207"/>
      <c r="TYV52" s="207"/>
      <c r="TYW52" s="207"/>
      <c r="TYX52" s="207"/>
      <c r="TYY52" s="207"/>
      <c r="TYZ52" s="207"/>
      <c r="TZA52" s="207"/>
      <c r="TZB52" s="207"/>
      <c r="TZC52" s="207"/>
      <c r="TZD52" s="207"/>
      <c r="TZE52" s="207"/>
      <c r="TZF52" s="207"/>
      <c r="TZG52" s="207"/>
      <c r="TZH52" s="207"/>
      <c r="TZI52" s="207"/>
      <c r="TZJ52" s="207"/>
      <c r="TZK52" s="207"/>
      <c r="TZL52" s="207"/>
      <c r="TZM52" s="207"/>
      <c r="TZN52" s="207"/>
      <c r="TZO52" s="207"/>
      <c r="TZP52" s="207"/>
      <c r="TZQ52" s="207"/>
      <c r="TZR52" s="207"/>
      <c r="TZS52" s="207"/>
      <c r="TZT52" s="207"/>
      <c r="TZU52" s="207"/>
      <c r="TZV52" s="207"/>
      <c r="TZW52" s="207"/>
      <c r="TZX52" s="207"/>
      <c r="TZY52" s="207"/>
      <c r="TZZ52" s="207"/>
      <c r="UAA52" s="207"/>
      <c r="UAB52" s="207"/>
      <c r="UAC52" s="207"/>
      <c r="UAD52" s="207"/>
      <c r="UAE52" s="207"/>
      <c r="UAF52" s="207"/>
      <c r="UAG52" s="207"/>
      <c r="UAH52" s="207"/>
      <c r="UAI52" s="207"/>
      <c r="UAJ52" s="207"/>
      <c r="UAK52" s="207"/>
      <c r="UAL52" s="207"/>
      <c r="UAM52" s="207"/>
      <c r="UAN52" s="207"/>
      <c r="UAO52" s="207"/>
      <c r="UAP52" s="207"/>
      <c r="UAQ52" s="207"/>
      <c r="UAR52" s="207"/>
      <c r="UAS52" s="207"/>
      <c r="UAT52" s="207"/>
      <c r="UAU52" s="207"/>
      <c r="UAV52" s="207"/>
      <c r="UAW52" s="207"/>
      <c r="UAX52" s="207"/>
      <c r="UAY52" s="207"/>
      <c r="UAZ52" s="207"/>
      <c r="UBA52" s="207"/>
      <c r="UBB52" s="207"/>
      <c r="UBC52" s="207"/>
      <c r="UBD52" s="207"/>
      <c r="UBE52" s="207"/>
      <c r="UBF52" s="207"/>
      <c r="UBG52" s="207"/>
      <c r="UBH52" s="207"/>
      <c r="UBI52" s="207"/>
      <c r="UBJ52" s="207"/>
      <c r="UBK52" s="207"/>
      <c r="UBL52" s="207"/>
      <c r="UBM52" s="207"/>
      <c r="UBN52" s="207"/>
      <c r="UBO52" s="207"/>
      <c r="UBP52" s="207"/>
      <c r="UBQ52" s="207"/>
      <c r="UBR52" s="207"/>
      <c r="UBS52" s="207"/>
      <c r="UBT52" s="207"/>
      <c r="UBU52" s="207"/>
      <c r="UBV52" s="207"/>
      <c r="UBW52" s="207"/>
      <c r="UBX52" s="207"/>
      <c r="UBY52" s="207"/>
      <c r="UBZ52" s="207"/>
      <c r="UCA52" s="207"/>
      <c r="UCB52" s="207"/>
      <c r="UCC52" s="207"/>
      <c r="UCD52" s="207"/>
      <c r="UCE52" s="207"/>
      <c r="UCF52" s="207"/>
      <c r="UCG52" s="207"/>
      <c r="UCH52" s="207"/>
      <c r="UCI52" s="207"/>
      <c r="UCJ52" s="207"/>
      <c r="UCK52" s="207"/>
      <c r="UCL52" s="207"/>
      <c r="UCM52" s="207"/>
      <c r="UCN52" s="207"/>
      <c r="UCO52" s="207"/>
      <c r="UCP52" s="207"/>
      <c r="UCQ52" s="207"/>
      <c r="UCR52" s="207"/>
      <c r="UCS52" s="207"/>
      <c r="UCT52" s="207"/>
      <c r="UCU52" s="207"/>
      <c r="UCV52" s="207"/>
      <c r="UCW52" s="207"/>
      <c r="UCX52" s="207"/>
      <c r="UCY52" s="207"/>
      <c r="UCZ52" s="207"/>
      <c r="UDA52" s="207"/>
      <c r="UDB52" s="207"/>
      <c r="UDC52" s="207"/>
      <c r="UDD52" s="207"/>
      <c r="UDE52" s="207"/>
      <c r="UDF52" s="207"/>
      <c r="UDG52" s="207"/>
      <c r="UDH52" s="207"/>
      <c r="UDI52" s="207"/>
      <c r="UDJ52" s="207"/>
      <c r="UDK52" s="207"/>
      <c r="UDL52" s="207"/>
      <c r="UDM52" s="207"/>
      <c r="UDN52" s="207"/>
      <c r="UDO52" s="207"/>
      <c r="UDP52" s="207"/>
      <c r="UDQ52" s="207"/>
      <c r="UDR52" s="207"/>
      <c r="UDS52" s="207"/>
      <c r="UDT52" s="207"/>
      <c r="UDU52" s="207"/>
      <c r="UDV52" s="207"/>
      <c r="UDW52" s="207"/>
      <c r="UDX52" s="207"/>
      <c r="UDY52" s="207"/>
      <c r="UDZ52" s="207"/>
      <c r="UEA52" s="207"/>
      <c r="UEB52" s="207"/>
      <c r="UEC52" s="207"/>
      <c r="UED52" s="207"/>
      <c r="UEE52" s="207"/>
      <c r="UEF52" s="207"/>
      <c r="UEG52" s="207"/>
      <c r="UEH52" s="207"/>
      <c r="UEI52" s="207"/>
      <c r="UEJ52" s="207"/>
      <c r="UEK52" s="207"/>
      <c r="UEL52" s="207"/>
      <c r="UEM52" s="207"/>
      <c r="UEN52" s="207"/>
      <c r="UEO52" s="207"/>
      <c r="UEP52" s="207"/>
      <c r="UEQ52" s="207"/>
      <c r="UER52" s="207"/>
      <c r="UES52" s="207"/>
      <c r="UET52" s="207"/>
      <c r="UEU52" s="207"/>
      <c r="UEV52" s="207"/>
      <c r="UEW52" s="207"/>
      <c r="UEX52" s="207"/>
      <c r="UEY52" s="207"/>
      <c r="UEZ52" s="207"/>
      <c r="UFA52" s="207"/>
      <c r="UFB52" s="207"/>
      <c r="UFC52" s="207"/>
      <c r="UFD52" s="207"/>
      <c r="UFE52" s="207"/>
      <c r="UFF52" s="207"/>
      <c r="UFG52" s="207"/>
      <c r="UFH52" s="207"/>
      <c r="UFI52" s="207"/>
      <c r="UFJ52" s="207"/>
      <c r="UFK52" s="207"/>
      <c r="UFL52" s="207"/>
      <c r="UFM52" s="207"/>
      <c r="UFN52" s="207"/>
      <c r="UFO52" s="207"/>
      <c r="UFP52" s="207"/>
      <c r="UFQ52" s="207"/>
      <c r="UFR52" s="207"/>
      <c r="UFS52" s="207"/>
      <c r="UFT52" s="207"/>
      <c r="UFU52" s="207"/>
      <c r="UFV52" s="207"/>
      <c r="UFW52" s="207"/>
      <c r="UFX52" s="207"/>
      <c r="UFY52" s="207"/>
      <c r="UFZ52" s="207"/>
      <c r="UGA52" s="207"/>
      <c r="UGB52" s="207"/>
      <c r="UGC52" s="207"/>
      <c r="UGD52" s="207"/>
      <c r="UGE52" s="207"/>
      <c r="UGF52" s="207"/>
      <c r="UGG52" s="207"/>
      <c r="UGH52" s="207"/>
      <c r="UGI52" s="207"/>
      <c r="UGJ52" s="207"/>
      <c r="UGK52" s="207"/>
      <c r="UGL52" s="207"/>
      <c r="UGM52" s="207"/>
      <c r="UGN52" s="207"/>
      <c r="UGO52" s="207"/>
      <c r="UGP52" s="207"/>
      <c r="UGQ52" s="207"/>
      <c r="UGR52" s="207"/>
      <c r="UGS52" s="207"/>
      <c r="UGT52" s="207"/>
      <c r="UGU52" s="207"/>
      <c r="UGV52" s="207"/>
      <c r="UGW52" s="207"/>
      <c r="UGX52" s="207"/>
      <c r="UGY52" s="207"/>
      <c r="UGZ52" s="207"/>
      <c r="UHA52" s="207"/>
      <c r="UHB52" s="207"/>
      <c r="UHC52" s="207"/>
      <c r="UHD52" s="207"/>
      <c r="UHE52" s="207"/>
      <c r="UHF52" s="207"/>
      <c r="UHG52" s="207"/>
      <c r="UHH52" s="207"/>
      <c r="UHI52" s="207"/>
      <c r="UHJ52" s="207"/>
      <c r="UHK52" s="207"/>
      <c r="UHL52" s="207"/>
      <c r="UHM52" s="207"/>
      <c r="UHN52" s="207"/>
      <c r="UHO52" s="207"/>
      <c r="UHP52" s="207"/>
      <c r="UHQ52" s="207"/>
      <c r="UHR52" s="207"/>
      <c r="UHS52" s="207"/>
      <c r="UHT52" s="207"/>
      <c r="UHU52" s="207"/>
      <c r="UHV52" s="207"/>
      <c r="UHW52" s="207"/>
      <c r="UHX52" s="207"/>
      <c r="UHY52" s="207"/>
      <c r="UHZ52" s="207"/>
      <c r="UIA52" s="207"/>
      <c r="UIB52" s="207"/>
      <c r="UIC52" s="207"/>
      <c r="UID52" s="207"/>
      <c r="UIE52" s="207"/>
      <c r="UIF52" s="207"/>
      <c r="UIG52" s="207"/>
      <c r="UIH52" s="207"/>
      <c r="UII52" s="207"/>
      <c r="UIJ52" s="207"/>
      <c r="UIK52" s="207"/>
      <c r="UIL52" s="207"/>
      <c r="UIM52" s="207"/>
      <c r="UIN52" s="207"/>
      <c r="UIO52" s="207"/>
      <c r="UIP52" s="207"/>
      <c r="UIQ52" s="207"/>
      <c r="UIR52" s="207"/>
      <c r="UIS52" s="207"/>
      <c r="UIT52" s="207"/>
      <c r="UIU52" s="207"/>
      <c r="UIV52" s="207"/>
      <c r="UIW52" s="207"/>
      <c r="UIX52" s="207"/>
      <c r="UIY52" s="207"/>
      <c r="UIZ52" s="207"/>
      <c r="UJA52" s="207"/>
      <c r="UJB52" s="207"/>
      <c r="UJC52" s="207"/>
      <c r="UJD52" s="207"/>
      <c r="UJE52" s="207"/>
      <c r="UJF52" s="207"/>
      <c r="UJG52" s="207"/>
      <c r="UJH52" s="207"/>
      <c r="UJI52" s="207"/>
      <c r="UJJ52" s="207"/>
      <c r="UJK52" s="207"/>
      <c r="UJL52" s="207"/>
      <c r="UJM52" s="207"/>
      <c r="UJN52" s="207"/>
      <c r="UJO52" s="207"/>
      <c r="UJP52" s="207"/>
      <c r="UJQ52" s="207"/>
      <c r="UJR52" s="207"/>
      <c r="UJS52" s="207"/>
      <c r="UJT52" s="207"/>
      <c r="UJU52" s="207"/>
      <c r="UJV52" s="207"/>
      <c r="UJW52" s="207"/>
      <c r="UJX52" s="207"/>
      <c r="UJY52" s="207"/>
      <c r="UJZ52" s="207"/>
      <c r="UKA52" s="207"/>
      <c r="UKB52" s="207"/>
      <c r="UKC52" s="207"/>
      <c r="UKD52" s="207"/>
      <c r="UKE52" s="207"/>
      <c r="UKF52" s="207"/>
      <c r="UKG52" s="207"/>
      <c r="UKH52" s="207"/>
      <c r="UKI52" s="207"/>
      <c r="UKJ52" s="207"/>
      <c r="UKK52" s="207"/>
      <c r="UKL52" s="207"/>
      <c r="UKM52" s="207"/>
      <c r="UKN52" s="207"/>
      <c r="UKO52" s="207"/>
      <c r="UKP52" s="207"/>
      <c r="UKQ52" s="207"/>
      <c r="UKR52" s="207"/>
      <c r="UKS52" s="207"/>
      <c r="UKT52" s="207"/>
      <c r="UKU52" s="207"/>
      <c r="UKV52" s="207"/>
      <c r="UKW52" s="207"/>
      <c r="UKX52" s="207"/>
      <c r="UKY52" s="207"/>
      <c r="UKZ52" s="207"/>
      <c r="ULA52" s="207"/>
      <c r="ULB52" s="207"/>
      <c r="ULC52" s="207"/>
      <c r="ULD52" s="207"/>
      <c r="ULE52" s="207"/>
      <c r="ULF52" s="207"/>
      <c r="ULG52" s="207"/>
      <c r="ULH52" s="207"/>
      <c r="ULI52" s="207"/>
      <c r="ULJ52" s="207"/>
      <c r="ULK52" s="207"/>
      <c r="ULL52" s="207"/>
      <c r="ULM52" s="207"/>
      <c r="ULN52" s="207"/>
      <c r="ULO52" s="207"/>
      <c r="ULP52" s="207"/>
      <c r="ULQ52" s="207"/>
      <c r="ULR52" s="207"/>
      <c r="ULS52" s="207"/>
      <c r="ULT52" s="207"/>
      <c r="ULU52" s="207"/>
      <c r="ULV52" s="207"/>
      <c r="ULW52" s="207"/>
      <c r="ULX52" s="207"/>
      <c r="ULY52" s="207"/>
      <c r="ULZ52" s="207"/>
      <c r="UMA52" s="207"/>
      <c r="UMB52" s="207"/>
      <c r="UMC52" s="207"/>
      <c r="UMD52" s="207"/>
      <c r="UME52" s="207"/>
      <c r="UMF52" s="207"/>
      <c r="UMG52" s="207"/>
      <c r="UMH52" s="207"/>
      <c r="UMI52" s="207"/>
      <c r="UMJ52" s="207"/>
      <c r="UMK52" s="207"/>
      <c r="UML52" s="207"/>
      <c r="UMM52" s="207"/>
      <c r="UMN52" s="207"/>
      <c r="UMO52" s="207"/>
      <c r="UMP52" s="207"/>
      <c r="UMQ52" s="207"/>
      <c r="UMR52" s="207"/>
      <c r="UMS52" s="207"/>
      <c r="UMT52" s="207"/>
      <c r="UMU52" s="207"/>
      <c r="UMV52" s="207"/>
      <c r="UMW52" s="207"/>
      <c r="UMX52" s="207"/>
      <c r="UMY52" s="207"/>
      <c r="UMZ52" s="207"/>
      <c r="UNA52" s="207"/>
      <c r="UNB52" s="207"/>
      <c r="UNC52" s="207"/>
      <c r="UND52" s="207"/>
      <c r="UNE52" s="207"/>
      <c r="UNF52" s="207"/>
      <c r="UNG52" s="207"/>
      <c r="UNH52" s="207"/>
      <c r="UNI52" s="207"/>
      <c r="UNJ52" s="207"/>
      <c r="UNK52" s="207"/>
      <c r="UNL52" s="207"/>
      <c r="UNM52" s="207"/>
      <c r="UNN52" s="207"/>
      <c r="UNO52" s="207"/>
      <c r="UNP52" s="207"/>
      <c r="UNQ52" s="207"/>
      <c r="UNR52" s="207"/>
      <c r="UNS52" s="207"/>
      <c r="UNT52" s="207"/>
      <c r="UNU52" s="207"/>
      <c r="UNV52" s="207"/>
      <c r="UNW52" s="207"/>
      <c r="UNX52" s="207"/>
      <c r="UNY52" s="207"/>
      <c r="UNZ52" s="207"/>
      <c r="UOA52" s="207"/>
      <c r="UOB52" s="207"/>
      <c r="UOC52" s="207"/>
      <c r="UOD52" s="207"/>
      <c r="UOE52" s="207"/>
      <c r="UOF52" s="207"/>
      <c r="UOG52" s="207"/>
      <c r="UOH52" s="207"/>
      <c r="UOI52" s="207"/>
      <c r="UOJ52" s="207"/>
      <c r="UOK52" s="207"/>
      <c r="UOL52" s="207"/>
      <c r="UOM52" s="207"/>
      <c r="UON52" s="207"/>
      <c r="UOO52" s="207"/>
      <c r="UOP52" s="207"/>
      <c r="UOQ52" s="207"/>
      <c r="UOR52" s="207"/>
      <c r="UOS52" s="207"/>
      <c r="UOT52" s="207"/>
      <c r="UOU52" s="207"/>
      <c r="UOV52" s="207"/>
      <c r="UOW52" s="207"/>
      <c r="UOX52" s="207"/>
      <c r="UOY52" s="207"/>
      <c r="UOZ52" s="207"/>
      <c r="UPA52" s="207"/>
      <c r="UPB52" s="207"/>
      <c r="UPC52" s="207"/>
      <c r="UPD52" s="207"/>
      <c r="UPE52" s="207"/>
      <c r="UPF52" s="207"/>
      <c r="UPG52" s="207"/>
      <c r="UPH52" s="207"/>
      <c r="UPI52" s="207"/>
      <c r="UPJ52" s="207"/>
      <c r="UPK52" s="207"/>
      <c r="UPL52" s="207"/>
      <c r="UPM52" s="207"/>
      <c r="UPN52" s="207"/>
      <c r="UPO52" s="207"/>
      <c r="UPP52" s="207"/>
      <c r="UPQ52" s="207"/>
      <c r="UPR52" s="207"/>
      <c r="UPS52" s="207"/>
      <c r="UPT52" s="207"/>
      <c r="UPU52" s="207"/>
      <c r="UPV52" s="207"/>
      <c r="UPW52" s="207"/>
      <c r="UPX52" s="207"/>
      <c r="UPY52" s="207"/>
      <c r="UPZ52" s="207"/>
      <c r="UQA52" s="207"/>
      <c r="UQB52" s="207"/>
      <c r="UQC52" s="207"/>
      <c r="UQD52" s="207"/>
      <c r="UQE52" s="207"/>
      <c r="UQF52" s="207"/>
      <c r="UQG52" s="207"/>
      <c r="UQH52" s="207"/>
      <c r="UQI52" s="207"/>
      <c r="UQJ52" s="207"/>
      <c r="UQK52" s="207"/>
      <c r="UQL52" s="207"/>
      <c r="UQM52" s="207"/>
      <c r="UQN52" s="207"/>
      <c r="UQO52" s="207"/>
      <c r="UQP52" s="207"/>
      <c r="UQQ52" s="207"/>
      <c r="UQR52" s="207"/>
      <c r="UQS52" s="207"/>
      <c r="UQT52" s="207"/>
      <c r="UQU52" s="207"/>
      <c r="UQV52" s="207"/>
      <c r="UQW52" s="207"/>
      <c r="UQX52" s="207"/>
      <c r="UQY52" s="207"/>
      <c r="UQZ52" s="207"/>
      <c r="URA52" s="207"/>
      <c r="URB52" s="207"/>
      <c r="URC52" s="207"/>
      <c r="URD52" s="207"/>
      <c r="URE52" s="207"/>
      <c r="URF52" s="207"/>
      <c r="URG52" s="207"/>
      <c r="URH52" s="207"/>
      <c r="URI52" s="207"/>
      <c r="URJ52" s="207"/>
      <c r="URK52" s="207"/>
      <c r="URL52" s="207"/>
      <c r="URM52" s="207"/>
      <c r="URN52" s="207"/>
      <c r="URO52" s="207"/>
      <c r="URP52" s="207"/>
      <c r="URQ52" s="207"/>
      <c r="URR52" s="207"/>
      <c r="URS52" s="207"/>
      <c r="URT52" s="207"/>
      <c r="URU52" s="207"/>
      <c r="URV52" s="207"/>
      <c r="URW52" s="207"/>
      <c r="URX52" s="207"/>
      <c r="URY52" s="207"/>
      <c r="URZ52" s="207"/>
      <c r="USA52" s="207"/>
      <c r="USB52" s="207"/>
      <c r="USC52" s="207"/>
      <c r="USD52" s="207"/>
      <c r="USE52" s="207"/>
      <c r="USF52" s="207"/>
      <c r="USG52" s="207"/>
      <c r="USH52" s="207"/>
      <c r="USI52" s="207"/>
      <c r="USJ52" s="207"/>
      <c r="USK52" s="207"/>
      <c r="USL52" s="207"/>
      <c r="USM52" s="207"/>
      <c r="USN52" s="207"/>
      <c r="USO52" s="207"/>
      <c r="USP52" s="207"/>
      <c r="USQ52" s="207"/>
      <c r="USR52" s="207"/>
      <c r="USS52" s="207"/>
      <c r="UST52" s="207"/>
      <c r="USU52" s="207"/>
      <c r="USV52" s="207"/>
      <c r="USW52" s="207"/>
      <c r="USX52" s="207"/>
      <c r="USY52" s="207"/>
      <c r="USZ52" s="207"/>
      <c r="UTA52" s="207"/>
      <c r="UTB52" s="207"/>
      <c r="UTC52" s="207"/>
      <c r="UTD52" s="207"/>
      <c r="UTE52" s="207"/>
      <c r="UTF52" s="207"/>
      <c r="UTG52" s="207"/>
      <c r="UTH52" s="207"/>
      <c r="UTI52" s="207"/>
      <c r="UTJ52" s="207"/>
      <c r="UTK52" s="207"/>
      <c r="UTL52" s="207"/>
      <c r="UTM52" s="207"/>
      <c r="UTN52" s="207"/>
      <c r="UTO52" s="207"/>
      <c r="UTP52" s="207"/>
      <c r="UTQ52" s="207"/>
      <c r="UTR52" s="207"/>
      <c r="UTS52" s="207"/>
      <c r="UTT52" s="207"/>
      <c r="UTU52" s="207"/>
      <c r="UTV52" s="207"/>
      <c r="UTW52" s="207"/>
      <c r="UTX52" s="207"/>
      <c r="UTY52" s="207"/>
      <c r="UTZ52" s="207"/>
      <c r="UUA52" s="207"/>
      <c r="UUB52" s="207"/>
      <c r="UUC52" s="207"/>
      <c r="UUD52" s="207"/>
      <c r="UUE52" s="207"/>
      <c r="UUF52" s="207"/>
      <c r="UUG52" s="207"/>
      <c r="UUH52" s="207"/>
      <c r="UUI52" s="207"/>
      <c r="UUJ52" s="207"/>
      <c r="UUK52" s="207"/>
      <c r="UUL52" s="207"/>
      <c r="UUM52" s="207"/>
      <c r="UUN52" s="207"/>
      <c r="UUO52" s="207"/>
      <c r="UUP52" s="207"/>
      <c r="UUQ52" s="207"/>
      <c r="UUR52" s="207"/>
      <c r="UUS52" s="207"/>
      <c r="UUT52" s="207"/>
      <c r="UUU52" s="207"/>
      <c r="UUV52" s="207"/>
      <c r="UUW52" s="207"/>
      <c r="UUX52" s="207"/>
      <c r="UUY52" s="207"/>
      <c r="UUZ52" s="207"/>
      <c r="UVA52" s="207"/>
      <c r="UVB52" s="207"/>
      <c r="UVC52" s="207"/>
      <c r="UVD52" s="207"/>
      <c r="UVE52" s="207"/>
      <c r="UVF52" s="207"/>
      <c r="UVG52" s="207"/>
      <c r="UVH52" s="207"/>
      <c r="UVI52" s="207"/>
      <c r="UVJ52" s="207"/>
      <c r="UVK52" s="207"/>
      <c r="UVL52" s="207"/>
      <c r="UVM52" s="207"/>
      <c r="UVN52" s="207"/>
      <c r="UVO52" s="207"/>
      <c r="UVP52" s="207"/>
      <c r="UVQ52" s="207"/>
      <c r="UVR52" s="207"/>
      <c r="UVS52" s="207"/>
      <c r="UVT52" s="207"/>
      <c r="UVU52" s="207"/>
      <c r="UVV52" s="207"/>
      <c r="UVW52" s="207"/>
      <c r="UVX52" s="207"/>
      <c r="UVY52" s="207"/>
      <c r="UVZ52" s="207"/>
      <c r="UWA52" s="207"/>
      <c r="UWB52" s="207"/>
      <c r="UWC52" s="207"/>
      <c r="UWD52" s="207"/>
      <c r="UWE52" s="207"/>
      <c r="UWF52" s="207"/>
      <c r="UWG52" s="207"/>
      <c r="UWH52" s="207"/>
      <c r="UWI52" s="207"/>
      <c r="UWJ52" s="207"/>
      <c r="UWK52" s="207"/>
      <c r="UWL52" s="207"/>
      <c r="UWM52" s="207"/>
      <c r="UWN52" s="207"/>
      <c r="UWO52" s="207"/>
      <c r="UWP52" s="207"/>
      <c r="UWQ52" s="207"/>
      <c r="UWR52" s="207"/>
      <c r="UWS52" s="207"/>
      <c r="UWT52" s="207"/>
      <c r="UWU52" s="207"/>
      <c r="UWV52" s="207"/>
      <c r="UWW52" s="207"/>
      <c r="UWX52" s="207"/>
      <c r="UWY52" s="207"/>
      <c r="UWZ52" s="207"/>
      <c r="UXA52" s="207"/>
      <c r="UXB52" s="207"/>
      <c r="UXC52" s="207"/>
      <c r="UXD52" s="207"/>
      <c r="UXE52" s="207"/>
      <c r="UXF52" s="207"/>
      <c r="UXG52" s="207"/>
      <c r="UXH52" s="207"/>
      <c r="UXI52" s="207"/>
      <c r="UXJ52" s="207"/>
      <c r="UXK52" s="207"/>
      <c r="UXL52" s="207"/>
      <c r="UXM52" s="207"/>
      <c r="UXN52" s="207"/>
      <c r="UXO52" s="207"/>
      <c r="UXP52" s="207"/>
      <c r="UXQ52" s="207"/>
      <c r="UXR52" s="207"/>
      <c r="UXS52" s="207"/>
      <c r="UXT52" s="207"/>
      <c r="UXU52" s="207"/>
      <c r="UXV52" s="207"/>
      <c r="UXW52" s="207"/>
      <c r="UXX52" s="207"/>
      <c r="UXY52" s="207"/>
      <c r="UXZ52" s="207"/>
      <c r="UYA52" s="207"/>
      <c r="UYB52" s="207"/>
      <c r="UYC52" s="207"/>
      <c r="UYD52" s="207"/>
      <c r="UYE52" s="207"/>
      <c r="UYF52" s="207"/>
      <c r="UYG52" s="207"/>
      <c r="UYH52" s="207"/>
      <c r="UYI52" s="207"/>
      <c r="UYJ52" s="207"/>
      <c r="UYK52" s="207"/>
      <c r="UYL52" s="207"/>
      <c r="UYM52" s="207"/>
      <c r="UYN52" s="207"/>
      <c r="UYO52" s="207"/>
      <c r="UYP52" s="207"/>
      <c r="UYQ52" s="207"/>
      <c r="UYR52" s="207"/>
      <c r="UYS52" s="207"/>
      <c r="UYT52" s="207"/>
      <c r="UYU52" s="207"/>
      <c r="UYV52" s="207"/>
      <c r="UYW52" s="207"/>
      <c r="UYX52" s="207"/>
      <c r="UYY52" s="207"/>
      <c r="UYZ52" s="207"/>
      <c r="UZA52" s="207"/>
      <c r="UZB52" s="207"/>
      <c r="UZC52" s="207"/>
      <c r="UZD52" s="207"/>
      <c r="UZE52" s="207"/>
      <c r="UZF52" s="207"/>
      <c r="UZG52" s="207"/>
      <c r="UZH52" s="207"/>
      <c r="UZI52" s="207"/>
      <c r="UZJ52" s="207"/>
      <c r="UZK52" s="207"/>
      <c r="UZL52" s="207"/>
      <c r="UZM52" s="207"/>
      <c r="UZN52" s="207"/>
      <c r="UZO52" s="207"/>
      <c r="UZP52" s="207"/>
      <c r="UZQ52" s="207"/>
      <c r="UZR52" s="207"/>
      <c r="UZS52" s="207"/>
      <c r="UZT52" s="207"/>
      <c r="UZU52" s="207"/>
      <c r="UZV52" s="207"/>
      <c r="UZW52" s="207"/>
      <c r="UZX52" s="207"/>
      <c r="UZY52" s="207"/>
      <c r="UZZ52" s="207"/>
      <c r="VAA52" s="207"/>
      <c r="VAB52" s="207"/>
      <c r="VAC52" s="207"/>
      <c r="VAD52" s="207"/>
      <c r="VAE52" s="207"/>
      <c r="VAF52" s="207"/>
      <c r="VAG52" s="207"/>
      <c r="VAH52" s="207"/>
      <c r="VAI52" s="207"/>
      <c r="VAJ52" s="207"/>
      <c r="VAK52" s="207"/>
      <c r="VAL52" s="207"/>
      <c r="VAM52" s="207"/>
      <c r="VAN52" s="207"/>
      <c r="VAO52" s="207"/>
      <c r="VAP52" s="207"/>
      <c r="VAQ52" s="207"/>
      <c r="VAR52" s="207"/>
      <c r="VAS52" s="207"/>
      <c r="VAT52" s="207"/>
      <c r="VAU52" s="207"/>
      <c r="VAV52" s="207"/>
      <c r="VAW52" s="207"/>
      <c r="VAX52" s="207"/>
      <c r="VAY52" s="207"/>
      <c r="VAZ52" s="207"/>
      <c r="VBA52" s="207"/>
      <c r="VBB52" s="207"/>
      <c r="VBC52" s="207"/>
      <c r="VBD52" s="207"/>
      <c r="VBE52" s="207"/>
      <c r="VBF52" s="207"/>
      <c r="VBG52" s="207"/>
      <c r="VBH52" s="207"/>
      <c r="VBI52" s="207"/>
      <c r="VBJ52" s="207"/>
      <c r="VBK52" s="207"/>
      <c r="VBL52" s="207"/>
      <c r="VBM52" s="207"/>
      <c r="VBN52" s="207"/>
      <c r="VBO52" s="207"/>
      <c r="VBP52" s="207"/>
      <c r="VBQ52" s="207"/>
      <c r="VBR52" s="207"/>
      <c r="VBS52" s="207"/>
      <c r="VBT52" s="207"/>
      <c r="VBU52" s="207"/>
      <c r="VBV52" s="207"/>
      <c r="VBW52" s="207"/>
      <c r="VBX52" s="207"/>
      <c r="VBY52" s="207"/>
      <c r="VBZ52" s="207"/>
      <c r="VCA52" s="207"/>
      <c r="VCB52" s="207"/>
      <c r="VCC52" s="207"/>
      <c r="VCD52" s="207"/>
      <c r="VCE52" s="207"/>
      <c r="VCF52" s="207"/>
      <c r="VCG52" s="207"/>
      <c r="VCH52" s="207"/>
      <c r="VCI52" s="207"/>
      <c r="VCJ52" s="207"/>
      <c r="VCK52" s="207"/>
      <c r="VCL52" s="207"/>
      <c r="VCM52" s="207"/>
      <c r="VCN52" s="207"/>
      <c r="VCO52" s="207"/>
      <c r="VCP52" s="207"/>
      <c r="VCQ52" s="207"/>
      <c r="VCR52" s="207"/>
      <c r="VCS52" s="207"/>
      <c r="VCT52" s="207"/>
      <c r="VCU52" s="207"/>
      <c r="VCV52" s="207"/>
      <c r="VCW52" s="207"/>
      <c r="VCX52" s="207"/>
      <c r="VCY52" s="207"/>
      <c r="VCZ52" s="207"/>
      <c r="VDA52" s="207"/>
      <c r="VDB52" s="207"/>
      <c r="VDC52" s="207"/>
      <c r="VDD52" s="207"/>
      <c r="VDE52" s="207"/>
      <c r="VDF52" s="207"/>
      <c r="VDG52" s="207"/>
      <c r="VDH52" s="207"/>
      <c r="VDI52" s="207"/>
      <c r="VDJ52" s="207"/>
      <c r="VDK52" s="207"/>
      <c r="VDL52" s="207"/>
      <c r="VDM52" s="207"/>
      <c r="VDN52" s="207"/>
      <c r="VDO52" s="207"/>
      <c r="VDP52" s="207"/>
      <c r="VDQ52" s="207"/>
      <c r="VDR52" s="207"/>
      <c r="VDS52" s="207"/>
      <c r="VDT52" s="207"/>
      <c r="VDU52" s="207"/>
      <c r="VDV52" s="207"/>
      <c r="VDW52" s="207"/>
      <c r="VDX52" s="207"/>
      <c r="VDY52" s="207"/>
      <c r="VDZ52" s="207"/>
      <c r="VEA52" s="207"/>
      <c r="VEB52" s="207"/>
      <c r="VEC52" s="207"/>
      <c r="VED52" s="207"/>
      <c r="VEE52" s="207"/>
      <c r="VEF52" s="207"/>
      <c r="VEG52" s="207"/>
      <c r="VEH52" s="207"/>
      <c r="VEI52" s="207"/>
      <c r="VEJ52" s="207"/>
      <c r="VEK52" s="207"/>
      <c r="VEL52" s="207"/>
      <c r="VEM52" s="207"/>
      <c r="VEN52" s="207"/>
      <c r="VEO52" s="207"/>
      <c r="VEP52" s="207"/>
      <c r="VEQ52" s="207"/>
      <c r="VER52" s="207"/>
      <c r="VES52" s="207"/>
      <c r="VET52" s="207"/>
      <c r="VEU52" s="207"/>
      <c r="VEV52" s="207"/>
      <c r="VEW52" s="207"/>
      <c r="VEX52" s="207"/>
      <c r="VEY52" s="207"/>
      <c r="VEZ52" s="207"/>
      <c r="VFA52" s="207"/>
      <c r="VFB52" s="207"/>
      <c r="VFC52" s="207"/>
      <c r="VFD52" s="207"/>
      <c r="VFE52" s="207"/>
      <c r="VFF52" s="207"/>
      <c r="VFG52" s="207"/>
      <c r="VFH52" s="207"/>
      <c r="VFI52" s="207"/>
      <c r="VFJ52" s="207"/>
      <c r="VFK52" s="207"/>
      <c r="VFL52" s="207"/>
      <c r="VFM52" s="207"/>
      <c r="VFN52" s="207"/>
      <c r="VFO52" s="207"/>
      <c r="VFP52" s="207"/>
      <c r="VFQ52" s="207"/>
      <c r="VFR52" s="207"/>
      <c r="VFS52" s="207"/>
      <c r="VFT52" s="207"/>
      <c r="VFU52" s="207"/>
      <c r="VFV52" s="207"/>
      <c r="VFW52" s="207"/>
      <c r="VFX52" s="207"/>
      <c r="VFY52" s="207"/>
      <c r="VFZ52" s="207"/>
      <c r="VGA52" s="207"/>
      <c r="VGB52" s="207"/>
      <c r="VGC52" s="207"/>
      <c r="VGD52" s="207"/>
      <c r="VGE52" s="207"/>
      <c r="VGF52" s="207"/>
      <c r="VGG52" s="207"/>
      <c r="VGH52" s="207"/>
      <c r="VGI52" s="207"/>
      <c r="VGJ52" s="207"/>
      <c r="VGK52" s="207"/>
      <c r="VGL52" s="207"/>
      <c r="VGM52" s="207"/>
      <c r="VGN52" s="207"/>
      <c r="VGO52" s="207"/>
      <c r="VGP52" s="207"/>
      <c r="VGQ52" s="207"/>
      <c r="VGR52" s="207"/>
      <c r="VGS52" s="207"/>
      <c r="VGT52" s="207"/>
      <c r="VGU52" s="207"/>
      <c r="VGV52" s="207"/>
      <c r="VGW52" s="207"/>
      <c r="VGX52" s="207"/>
      <c r="VGY52" s="207"/>
      <c r="VGZ52" s="207"/>
      <c r="VHA52" s="207"/>
      <c r="VHB52" s="207"/>
      <c r="VHC52" s="207"/>
      <c r="VHD52" s="207"/>
      <c r="VHE52" s="207"/>
      <c r="VHF52" s="207"/>
      <c r="VHG52" s="207"/>
      <c r="VHH52" s="207"/>
      <c r="VHI52" s="207"/>
      <c r="VHJ52" s="207"/>
      <c r="VHK52" s="207"/>
      <c r="VHL52" s="207"/>
      <c r="VHM52" s="207"/>
      <c r="VHN52" s="207"/>
      <c r="VHO52" s="207"/>
      <c r="VHP52" s="207"/>
      <c r="VHQ52" s="207"/>
      <c r="VHR52" s="207"/>
      <c r="VHS52" s="207"/>
      <c r="VHT52" s="207"/>
      <c r="VHU52" s="207"/>
      <c r="VHV52" s="207"/>
      <c r="VHW52" s="207"/>
      <c r="VHX52" s="207"/>
      <c r="VHY52" s="207"/>
      <c r="VHZ52" s="207"/>
      <c r="VIA52" s="207"/>
      <c r="VIB52" s="207"/>
      <c r="VIC52" s="207"/>
      <c r="VID52" s="207"/>
      <c r="VIE52" s="207"/>
      <c r="VIF52" s="207"/>
      <c r="VIG52" s="207"/>
      <c r="VIH52" s="207"/>
      <c r="VII52" s="207"/>
      <c r="VIJ52" s="207"/>
      <c r="VIK52" s="207"/>
      <c r="VIL52" s="207"/>
      <c r="VIM52" s="207"/>
      <c r="VIN52" s="207"/>
      <c r="VIO52" s="207"/>
      <c r="VIP52" s="207"/>
      <c r="VIQ52" s="207"/>
      <c r="VIR52" s="207"/>
      <c r="VIS52" s="207"/>
      <c r="VIT52" s="207"/>
      <c r="VIU52" s="207"/>
      <c r="VIV52" s="207"/>
      <c r="VIW52" s="207"/>
      <c r="VIX52" s="207"/>
      <c r="VIY52" s="207"/>
      <c r="VIZ52" s="207"/>
      <c r="VJA52" s="207"/>
      <c r="VJB52" s="207"/>
      <c r="VJC52" s="207"/>
      <c r="VJD52" s="207"/>
      <c r="VJE52" s="207"/>
      <c r="VJF52" s="207"/>
      <c r="VJG52" s="207"/>
      <c r="VJH52" s="207"/>
      <c r="VJI52" s="207"/>
      <c r="VJJ52" s="207"/>
      <c r="VJK52" s="207"/>
      <c r="VJL52" s="207"/>
      <c r="VJM52" s="207"/>
      <c r="VJN52" s="207"/>
      <c r="VJO52" s="207"/>
      <c r="VJP52" s="207"/>
      <c r="VJQ52" s="207"/>
      <c r="VJR52" s="207"/>
      <c r="VJS52" s="207"/>
      <c r="VJT52" s="207"/>
      <c r="VJU52" s="207"/>
      <c r="VJV52" s="207"/>
      <c r="VJW52" s="207"/>
      <c r="VJX52" s="207"/>
      <c r="VJY52" s="207"/>
      <c r="VJZ52" s="207"/>
      <c r="VKA52" s="207"/>
      <c r="VKB52" s="207"/>
      <c r="VKC52" s="207"/>
      <c r="VKD52" s="207"/>
      <c r="VKE52" s="207"/>
      <c r="VKF52" s="207"/>
      <c r="VKG52" s="207"/>
      <c r="VKH52" s="207"/>
      <c r="VKI52" s="207"/>
      <c r="VKJ52" s="207"/>
      <c r="VKK52" s="207"/>
      <c r="VKL52" s="207"/>
      <c r="VKM52" s="207"/>
      <c r="VKN52" s="207"/>
      <c r="VKO52" s="207"/>
      <c r="VKP52" s="207"/>
      <c r="VKQ52" s="207"/>
      <c r="VKR52" s="207"/>
      <c r="VKS52" s="207"/>
      <c r="VKT52" s="207"/>
      <c r="VKU52" s="207"/>
      <c r="VKV52" s="207"/>
      <c r="VKW52" s="207"/>
      <c r="VKX52" s="207"/>
      <c r="VKY52" s="207"/>
      <c r="VKZ52" s="207"/>
      <c r="VLA52" s="207"/>
      <c r="VLB52" s="207"/>
      <c r="VLC52" s="207"/>
      <c r="VLD52" s="207"/>
      <c r="VLE52" s="207"/>
      <c r="VLF52" s="207"/>
      <c r="VLG52" s="207"/>
      <c r="VLH52" s="207"/>
      <c r="VLI52" s="207"/>
      <c r="VLJ52" s="207"/>
      <c r="VLK52" s="207"/>
      <c r="VLL52" s="207"/>
      <c r="VLM52" s="207"/>
      <c r="VLN52" s="207"/>
      <c r="VLO52" s="207"/>
      <c r="VLP52" s="207"/>
      <c r="VLQ52" s="207"/>
      <c r="VLR52" s="207"/>
      <c r="VLS52" s="207"/>
      <c r="VLT52" s="207"/>
      <c r="VLU52" s="207"/>
      <c r="VLV52" s="207"/>
      <c r="VLW52" s="207"/>
      <c r="VLX52" s="207"/>
      <c r="VLY52" s="207"/>
      <c r="VLZ52" s="207"/>
      <c r="VMA52" s="207"/>
      <c r="VMB52" s="207"/>
      <c r="VMC52" s="207"/>
      <c r="VMD52" s="207"/>
      <c r="VME52" s="207"/>
      <c r="VMF52" s="207"/>
      <c r="VMG52" s="207"/>
      <c r="VMH52" s="207"/>
      <c r="VMI52" s="207"/>
      <c r="VMJ52" s="207"/>
      <c r="VMK52" s="207"/>
      <c r="VML52" s="207"/>
      <c r="VMM52" s="207"/>
      <c r="VMN52" s="207"/>
      <c r="VMO52" s="207"/>
      <c r="VMP52" s="207"/>
      <c r="VMQ52" s="207"/>
      <c r="VMR52" s="207"/>
      <c r="VMS52" s="207"/>
      <c r="VMT52" s="207"/>
      <c r="VMU52" s="207"/>
      <c r="VMV52" s="207"/>
      <c r="VMW52" s="207"/>
      <c r="VMX52" s="207"/>
      <c r="VMY52" s="207"/>
      <c r="VMZ52" s="207"/>
      <c r="VNA52" s="207"/>
      <c r="VNB52" s="207"/>
      <c r="VNC52" s="207"/>
      <c r="VND52" s="207"/>
      <c r="VNE52" s="207"/>
      <c r="VNF52" s="207"/>
      <c r="VNG52" s="207"/>
      <c r="VNH52" s="207"/>
      <c r="VNI52" s="207"/>
      <c r="VNJ52" s="207"/>
      <c r="VNK52" s="207"/>
      <c r="VNL52" s="207"/>
      <c r="VNM52" s="207"/>
      <c r="VNN52" s="207"/>
      <c r="VNO52" s="207"/>
      <c r="VNP52" s="207"/>
      <c r="VNQ52" s="207"/>
      <c r="VNR52" s="207"/>
      <c r="VNS52" s="207"/>
      <c r="VNT52" s="207"/>
      <c r="VNU52" s="207"/>
      <c r="VNV52" s="207"/>
      <c r="VNW52" s="207"/>
      <c r="VNX52" s="207"/>
      <c r="VNY52" s="207"/>
      <c r="VNZ52" s="207"/>
      <c r="VOA52" s="207"/>
      <c r="VOB52" s="207"/>
      <c r="VOC52" s="207"/>
      <c r="VOD52" s="207"/>
      <c r="VOE52" s="207"/>
      <c r="VOF52" s="207"/>
      <c r="VOG52" s="207"/>
      <c r="VOH52" s="207"/>
      <c r="VOI52" s="207"/>
      <c r="VOJ52" s="207"/>
      <c r="VOK52" s="207"/>
      <c r="VOL52" s="207"/>
      <c r="VOM52" s="207"/>
      <c r="VON52" s="207"/>
      <c r="VOO52" s="207"/>
      <c r="VOP52" s="207"/>
      <c r="VOQ52" s="207"/>
      <c r="VOR52" s="207"/>
      <c r="VOS52" s="207"/>
      <c r="VOT52" s="207"/>
      <c r="VOU52" s="207"/>
      <c r="VOV52" s="207"/>
      <c r="VOW52" s="207"/>
      <c r="VOX52" s="207"/>
      <c r="VOY52" s="207"/>
      <c r="VOZ52" s="207"/>
      <c r="VPA52" s="207"/>
      <c r="VPB52" s="207"/>
      <c r="VPC52" s="207"/>
      <c r="VPD52" s="207"/>
      <c r="VPE52" s="207"/>
      <c r="VPF52" s="207"/>
      <c r="VPG52" s="207"/>
      <c r="VPH52" s="207"/>
      <c r="VPI52" s="207"/>
      <c r="VPJ52" s="207"/>
      <c r="VPK52" s="207"/>
      <c r="VPL52" s="207"/>
      <c r="VPM52" s="207"/>
      <c r="VPN52" s="207"/>
      <c r="VPO52" s="207"/>
      <c r="VPP52" s="207"/>
      <c r="VPQ52" s="207"/>
      <c r="VPR52" s="207"/>
      <c r="VPS52" s="207"/>
      <c r="VPT52" s="207"/>
      <c r="VPU52" s="207"/>
      <c r="VPV52" s="207"/>
      <c r="VPW52" s="207"/>
      <c r="VPX52" s="207"/>
      <c r="VPY52" s="207"/>
      <c r="VPZ52" s="207"/>
      <c r="VQA52" s="207"/>
      <c r="VQB52" s="207"/>
      <c r="VQC52" s="207"/>
      <c r="VQD52" s="207"/>
      <c r="VQE52" s="207"/>
      <c r="VQF52" s="207"/>
      <c r="VQG52" s="207"/>
      <c r="VQH52" s="207"/>
      <c r="VQI52" s="207"/>
      <c r="VQJ52" s="207"/>
      <c r="VQK52" s="207"/>
      <c r="VQL52" s="207"/>
      <c r="VQM52" s="207"/>
      <c r="VQN52" s="207"/>
      <c r="VQO52" s="207"/>
      <c r="VQP52" s="207"/>
      <c r="VQQ52" s="207"/>
      <c r="VQR52" s="207"/>
      <c r="VQS52" s="207"/>
      <c r="VQT52" s="207"/>
      <c r="VQU52" s="207"/>
      <c r="VQV52" s="207"/>
      <c r="VQW52" s="207"/>
      <c r="VQX52" s="207"/>
      <c r="VQY52" s="207"/>
      <c r="VQZ52" s="207"/>
      <c r="VRA52" s="207"/>
      <c r="VRB52" s="207"/>
      <c r="VRC52" s="207"/>
      <c r="VRD52" s="207"/>
      <c r="VRE52" s="207"/>
      <c r="VRF52" s="207"/>
      <c r="VRG52" s="207"/>
      <c r="VRH52" s="207"/>
      <c r="VRI52" s="207"/>
      <c r="VRJ52" s="207"/>
      <c r="VRK52" s="207"/>
      <c r="VRL52" s="207"/>
      <c r="VRM52" s="207"/>
      <c r="VRN52" s="207"/>
      <c r="VRO52" s="207"/>
      <c r="VRP52" s="207"/>
      <c r="VRQ52" s="207"/>
      <c r="VRR52" s="207"/>
      <c r="VRS52" s="207"/>
      <c r="VRT52" s="207"/>
      <c r="VRU52" s="207"/>
      <c r="VRV52" s="207"/>
      <c r="VRW52" s="207"/>
      <c r="VRX52" s="207"/>
      <c r="VRY52" s="207"/>
      <c r="VRZ52" s="207"/>
      <c r="VSA52" s="207"/>
      <c r="VSB52" s="207"/>
      <c r="VSC52" s="207"/>
      <c r="VSD52" s="207"/>
      <c r="VSE52" s="207"/>
      <c r="VSF52" s="207"/>
      <c r="VSG52" s="207"/>
      <c r="VSH52" s="207"/>
      <c r="VSI52" s="207"/>
      <c r="VSJ52" s="207"/>
      <c r="VSK52" s="207"/>
      <c r="VSL52" s="207"/>
      <c r="VSM52" s="207"/>
      <c r="VSN52" s="207"/>
      <c r="VSO52" s="207"/>
      <c r="VSP52" s="207"/>
      <c r="VSQ52" s="207"/>
      <c r="VSR52" s="207"/>
      <c r="VSS52" s="207"/>
      <c r="VST52" s="207"/>
      <c r="VSU52" s="207"/>
      <c r="VSV52" s="207"/>
      <c r="VSW52" s="207"/>
      <c r="VSX52" s="207"/>
      <c r="VSY52" s="207"/>
      <c r="VSZ52" s="207"/>
      <c r="VTA52" s="207"/>
      <c r="VTB52" s="207"/>
      <c r="VTC52" s="207"/>
      <c r="VTD52" s="207"/>
      <c r="VTE52" s="207"/>
      <c r="VTF52" s="207"/>
      <c r="VTG52" s="207"/>
      <c r="VTH52" s="207"/>
      <c r="VTI52" s="207"/>
      <c r="VTJ52" s="207"/>
      <c r="VTK52" s="207"/>
      <c r="VTL52" s="207"/>
      <c r="VTM52" s="207"/>
      <c r="VTN52" s="207"/>
      <c r="VTO52" s="207"/>
      <c r="VTP52" s="207"/>
      <c r="VTQ52" s="207"/>
      <c r="VTR52" s="207"/>
      <c r="VTS52" s="207"/>
      <c r="VTT52" s="207"/>
      <c r="VTU52" s="207"/>
      <c r="VTV52" s="207"/>
      <c r="VTW52" s="207"/>
      <c r="VTX52" s="207"/>
      <c r="VTY52" s="207"/>
      <c r="VTZ52" s="207"/>
      <c r="VUA52" s="207"/>
      <c r="VUB52" s="207"/>
      <c r="VUC52" s="207"/>
      <c r="VUD52" s="207"/>
      <c r="VUE52" s="207"/>
      <c r="VUF52" s="207"/>
      <c r="VUG52" s="207"/>
      <c r="VUH52" s="207"/>
      <c r="VUI52" s="207"/>
      <c r="VUJ52" s="207"/>
      <c r="VUK52" s="207"/>
      <c r="VUL52" s="207"/>
      <c r="VUM52" s="207"/>
      <c r="VUN52" s="207"/>
      <c r="VUO52" s="207"/>
      <c r="VUP52" s="207"/>
      <c r="VUQ52" s="207"/>
      <c r="VUR52" s="207"/>
      <c r="VUS52" s="207"/>
      <c r="VUT52" s="207"/>
      <c r="VUU52" s="207"/>
      <c r="VUV52" s="207"/>
      <c r="VUW52" s="207"/>
      <c r="VUX52" s="207"/>
      <c r="VUY52" s="207"/>
      <c r="VUZ52" s="207"/>
      <c r="VVA52" s="207"/>
      <c r="VVB52" s="207"/>
      <c r="VVC52" s="207"/>
      <c r="VVD52" s="207"/>
      <c r="VVE52" s="207"/>
      <c r="VVF52" s="207"/>
      <c r="VVG52" s="207"/>
      <c r="VVH52" s="207"/>
      <c r="VVI52" s="207"/>
      <c r="VVJ52" s="207"/>
      <c r="VVK52" s="207"/>
      <c r="VVL52" s="207"/>
      <c r="VVM52" s="207"/>
      <c r="VVN52" s="207"/>
      <c r="VVO52" s="207"/>
      <c r="VVP52" s="207"/>
      <c r="VVQ52" s="207"/>
      <c r="VVR52" s="207"/>
      <c r="VVS52" s="207"/>
      <c r="VVT52" s="207"/>
      <c r="VVU52" s="207"/>
      <c r="VVV52" s="207"/>
      <c r="VVW52" s="207"/>
      <c r="VVX52" s="207"/>
      <c r="VVY52" s="207"/>
      <c r="VVZ52" s="207"/>
      <c r="VWA52" s="207"/>
      <c r="VWB52" s="207"/>
      <c r="VWC52" s="207"/>
      <c r="VWD52" s="207"/>
      <c r="VWE52" s="207"/>
      <c r="VWF52" s="207"/>
      <c r="VWG52" s="207"/>
      <c r="VWH52" s="207"/>
      <c r="VWI52" s="207"/>
      <c r="VWJ52" s="207"/>
      <c r="VWK52" s="207"/>
      <c r="VWL52" s="207"/>
      <c r="VWM52" s="207"/>
      <c r="VWN52" s="207"/>
      <c r="VWO52" s="207"/>
      <c r="VWP52" s="207"/>
      <c r="VWQ52" s="207"/>
      <c r="VWR52" s="207"/>
      <c r="VWS52" s="207"/>
      <c r="VWT52" s="207"/>
      <c r="VWU52" s="207"/>
      <c r="VWV52" s="207"/>
      <c r="VWW52" s="207"/>
      <c r="VWX52" s="207"/>
      <c r="VWY52" s="207"/>
      <c r="VWZ52" s="207"/>
      <c r="VXA52" s="207"/>
      <c r="VXB52" s="207"/>
      <c r="VXC52" s="207"/>
      <c r="VXD52" s="207"/>
      <c r="VXE52" s="207"/>
      <c r="VXF52" s="207"/>
      <c r="VXG52" s="207"/>
      <c r="VXH52" s="207"/>
      <c r="VXI52" s="207"/>
      <c r="VXJ52" s="207"/>
      <c r="VXK52" s="207"/>
      <c r="VXL52" s="207"/>
      <c r="VXM52" s="207"/>
      <c r="VXN52" s="207"/>
      <c r="VXO52" s="207"/>
      <c r="VXP52" s="207"/>
      <c r="VXQ52" s="207"/>
      <c r="VXR52" s="207"/>
      <c r="VXS52" s="207"/>
      <c r="VXT52" s="207"/>
      <c r="VXU52" s="207"/>
      <c r="VXV52" s="207"/>
      <c r="VXW52" s="207"/>
      <c r="VXX52" s="207"/>
      <c r="VXY52" s="207"/>
      <c r="VXZ52" s="207"/>
      <c r="VYA52" s="207"/>
      <c r="VYB52" s="207"/>
      <c r="VYC52" s="207"/>
      <c r="VYD52" s="207"/>
      <c r="VYE52" s="207"/>
      <c r="VYF52" s="207"/>
      <c r="VYG52" s="207"/>
      <c r="VYH52" s="207"/>
      <c r="VYI52" s="207"/>
      <c r="VYJ52" s="207"/>
      <c r="VYK52" s="207"/>
      <c r="VYL52" s="207"/>
      <c r="VYM52" s="207"/>
      <c r="VYN52" s="207"/>
      <c r="VYO52" s="207"/>
      <c r="VYP52" s="207"/>
      <c r="VYQ52" s="207"/>
      <c r="VYR52" s="207"/>
      <c r="VYS52" s="207"/>
      <c r="VYT52" s="207"/>
      <c r="VYU52" s="207"/>
      <c r="VYV52" s="207"/>
      <c r="VYW52" s="207"/>
      <c r="VYX52" s="207"/>
      <c r="VYY52" s="207"/>
      <c r="VYZ52" s="207"/>
      <c r="VZA52" s="207"/>
      <c r="VZB52" s="207"/>
      <c r="VZC52" s="207"/>
      <c r="VZD52" s="207"/>
      <c r="VZE52" s="207"/>
      <c r="VZF52" s="207"/>
      <c r="VZG52" s="207"/>
      <c r="VZH52" s="207"/>
      <c r="VZI52" s="207"/>
      <c r="VZJ52" s="207"/>
      <c r="VZK52" s="207"/>
      <c r="VZL52" s="207"/>
      <c r="VZM52" s="207"/>
      <c r="VZN52" s="207"/>
      <c r="VZO52" s="207"/>
      <c r="VZP52" s="207"/>
      <c r="VZQ52" s="207"/>
      <c r="VZR52" s="207"/>
      <c r="VZS52" s="207"/>
      <c r="VZT52" s="207"/>
      <c r="VZU52" s="207"/>
      <c r="VZV52" s="207"/>
      <c r="VZW52" s="207"/>
      <c r="VZX52" s="207"/>
      <c r="VZY52" s="207"/>
      <c r="VZZ52" s="207"/>
      <c r="WAA52" s="207"/>
      <c r="WAB52" s="207"/>
      <c r="WAC52" s="207"/>
      <c r="WAD52" s="207"/>
      <c r="WAE52" s="207"/>
      <c r="WAF52" s="207"/>
      <c r="WAG52" s="207"/>
      <c r="WAH52" s="207"/>
      <c r="WAI52" s="207"/>
      <c r="WAJ52" s="207"/>
      <c r="WAK52" s="207"/>
      <c r="WAL52" s="207"/>
      <c r="WAM52" s="207"/>
      <c r="WAN52" s="207"/>
      <c r="WAO52" s="207"/>
      <c r="WAP52" s="207"/>
      <c r="WAQ52" s="207"/>
      <c r="WAR52" s="207"/>
      <c r="WAS52" s="207"/>
      <c r="WAT52" s="207"/>
      <c r="WAU52" s="207"/>
      <c r="WAV52" s="207"/>
      <c r="WAW52" s="207"/>
      <c r="WAX52" s="207"/>
      <c r="WAY52" s="207"/>
      <c r="WAZ52" s="207"/>
      <c r="WBA52" s="207"/>
      <c r="WBB52" s="207"/>
      <c r="WBC52" s="207"/>
      <c r="WBD52" s="207"/>
      <c r="WBE52" s="207"/>
      <c r="WBF52" s="207"/>
      <c r="WBG52" s="207"/>
      <c r="WBH52" s="207"/>
      <c r="WBI52" s="207"/>
      <c r="WBJ52" s="207"/>
      <c r="WBK52" s="207"/>
      <c r="WBL52" s="207"/>
      <c r="WBM52" s="207"/>
      <c r="WBN52" s="207"/>
      <c r="WBO52" s="207"/>
      <c r="WBP52" s="207"/>
      <c r="WBQ52" s="207"/>
      <c r="WBR52" s="207"/>
      <c r="WBS52" s="207"/>
      <c r="WBT52" s="207"/>
      <c r="WBU52" s="207"/>
      <c r="WBV52" s="207"/>
      <c r="WBW52" s="207"/>
      <c r="WBX52" s="207"/>
      <c r="WBY52" s="207"/>
      <c r="WBZ52" s="207"/>
      <c r="WCA52" s="207"/>
      <c r="WCB52" s="207"/>
      <c r="WCC52" s="207"/>
      <c r="WCD52" s="207"/>
      <c r="WCE52" s="207"/>
      <c r="WCF52" s="207"/>
      <c r="WCG52" s="207"/>
      <c r="WCH52" s="207"/>
      <c r="WCI52" s="207"/>
      <c r="WCJ52" s="207"/>
      <c r="WCK52" s="207"/>
      <c r="WCL52" s="207"/>
      <c r="WCM52" s="207"/>
      <c r="WCN52" s="207"/>
      <c r="WCO52" s="207"/>
      <c r="WCP52" s="207"/>
      <c r="WCQ52" s="207"/>
      <c r="WCR52" s="207"/>
      <c r="WCS52" s="207"/>
      <c r="WCT52" s="207"/>
      <c r="WCU52" s="207"/>
      <c r="WCV52" s="207"/>
      <c r="WCW52" s="207"/>
      <c r="WCX52" s="207"/>
      <c r="WCY52" s="207"/>
      <c r="WCZ52" s="207"/>
      <c r="WDA52" s="207"/>
      <c r="WDB52" s="207"/>
      <c r="WDC52" s="207"/>
      <c r="WDD52" s="207"/>
      <c r="WDE52" s="207"/>
      <c r="WDF52" s="207"/>
      <c r="WDG52" s="207"/>
      <c r="WDH52" s="207"/>
      <c r="WDI52" s="207"/>
      <c r="WDJ52" s="207"/>
      <c r="WDK52" s="207"/>
      <c r="WDL52" s="207"/>
      <c r="WDM52" s="207"/>
      <c r="WDN52" s="207"/>
      <c r="WDO52" s="207"/>
      <c r="WDP52" s="207"/>
      <c r="WDQ52" s="207"/>
      <c r="WDR52" s="207"/>
      <c r="WDS52" s="207"/>
      <c r="WDT52" s="207"/>
      <c r="WDU52" s="207"/>
      <c r="WDV52" s="207"/>
      <c r="WDW52" s="207"/>
      <c r="WDX52" s="207"/>
      <c r="WDY52" s="207"/>
      <c r="WDZ52" s="207"/>
      <c r="WEA52" s="207"/>
      <c r="WEB52" s="207"/>
      <c r="WEC52" s="207"/>
      <c r="WED52" s="207"/>
      <c r="WEE52" s="207"/>
      <c r="WEF52" s="207"/>
      <c r="WEG52" s="207"/>
      <c r="WEH52" s="207"/>
      <c r="WEI52" s="207"/>
      <c r="WEJ52" s="207"/>
      <c r="WEK52" s="207"/>
      <c r="WEL52" s="207"/>
      <c r="WEM52" s="207"/>
      <c r="WEN52" s="207"/>
      <c r="WEO52" s="207"/>
      <c r="WEP52" s="207"/>
      <c r="WEQ52" s="207"/>
      <c r="WER52" s="207"/>
      <c r="WES52" s="207"/>
      <c r="WET52" s="207"/>
      <c r="WEU52" s="207"/>
      <c r="WEV52" s="207"/>
      <c r="WEW52" s="207"/>
      <c r="WEX52" s="207"/>
      <c r="WEY52" s="207"/>
      <c r="WEZ52" s="207"/>
      <c r="WFA52" s="207"/>
      <c r="WFB52" s="207"/>
      <c r="WFC52" s="207"/>
      <c r="WFD52" s="207"/>
      <c r="WFE52" s="207"/>
      <c r="WFF52" s="207"/>
      <c r="WFG52" s="207"/>
      <c r="WFH52" s="207"/>
      <c r="WFI52" s="207"/>
      <c r="WFJ52" s="207"/>
      <c r="WFK52" s="207"/>
      <c r="WFL52" s="207"/>
      <c r="WFM52" s="207"/>
      <c r="WFN52" s="207"/>
      <c r="WFO52" s="207"/>
      <c r="WFP52" s="207"/>
      <c r="WFQ52" s="207"/>
      <c r="WFR52" s="207"/>
      <c r="WFS52" s="207"/>
      <c r="WFT52" s="207"/>
      <c r="WFU52" s="207"/>
      <c r="WFV52" s="207"/>
      <c r="WFW52" s="207"/>
      <c r="WFX52" s="207"/>
      <c r="WFY52" s="207"/>
      <c r="WFZ52" s="207"/>
      <c r="WGA52" s="207"/>
      <c r="WGB52" s="207"/>
      <c r="WGC52" s="207"/>
      <c r="WGD52" s="207"/>
      <c r="WGE52" s="207"/>
      <c r="WGF52" s="207"/>
      <c r="WGG52" s="207"/>
      <c r="WGH52" s="207"/>
      <c r="WGI52" s="207"/>
      <c r="WGJ52" s="207"/>
      <c r="WGK52" s="207"/>
      <c r="WGL52" s="207"/>
      <c r="WGM52" s="207"/>
      <c r="WGN52" s="207"/>
      <c r="WGO52" s="207"/>
      <c r="WGP52" s="207"/>
      <c r="WGQ52" s="207"/>
      <c r="WGR52" s="207"/>
      <c r="WGS52" s="207"/>
      <c r="WGT52" s="207"/>
      <c r="WGU52" s="207"/>
      <c r="WGV52" s="207"/>
      <c r="WGW52" s="207"/>
      <c r="WGX52" s="207"/>
      <c r="WGY52" s="207"/>
      <c r="WGZ52" s="207"/>
      <c r="WHA52" s="207"/>
      <c r="WHB52" s="207"/>
      <c r="WHC52" s="207"/>
      <c r="WHD52" s="207"/>
      <c r="WHE52" s="207"/>
      <c r="WHF52" s="207"/>
      <c r="WHG52" s="207"/>
      <c r="WHH52" s="207"/>
      <c r="WHI52" s="207"/>
      <c r="WHJ52" s="207"/>
      <c r="WHK52" s="207"/>
      <c r="WHL52" s="207"/>
      <c r="WHM52" s="207"/>
      <c r="WHN52" s="207"/>
      <c r="WHO52" s="207"/>
      <c r="WHP52" s="207"/>
      <c r="WHQ52" s="207"/>
      <c r="WHR52" s="207"/>
      <c r="WHS52" s="207"/>
      <c r="WHT52" s="207"/>
      <c r="WHU52" s="207"/>
      <c r="WHV52" s="207"/>
      <c r="WHW52" s="207"/>
      <c r="WHX52" s="207"/>
      <c r="WHY52" s="207"/>
      <c r="WHZ52" s="207"/>
      <c r="WIA52" s="207"/>
      <c r="WIB52" s="207"/>
      <c r="WIC52" s="207"/>
      <c r="WID52" s="207"/>
      <c r="WIE52" s="207"/>
      <c r="WIF52" s="207"/>
      <c r="WIG52" s="207"/>
      <c r="WIH52" s="207"/>
      <c r="WII52" s="207"/>
      <c r="WIJ52" s="207"/>
      <c r="WIK52" s="207"/>
      <c r="WIL52" s="207"/>
      <c r="WIM52" s="207"/>
      <c r="WIN52" s="207"/>
      <c r="WIO52" s="207"/>
      <c r="WIP52" s="207"/>
      <c r="WIQ52" s="207"/>
      <c r="WIR52" s="207"/>
      <c r="WIS52" s="207"/>
      <c r="WIT52" s="207"/>
      <c r="WIU52" s="207"/>
      <c r="WIV52" s="207"/>
      <c r="WIW52" s="207"/>
      <c r="WIX52" s="207"/>
      <c r="WIY52" s="207"/>
      <c r="WIZ52" s="207"/>
      <c r="WJA52" s="207"/>
      <c r="WJB52" s="207"/>
      <c r="WJC52" s="207"/>
      <c r="WJD52" s="207"/>
      <c r="WJE52" s="207"/>
      <c r="WJF52" s="207"/>
      <c r="WJG52" s="207"/>
      <c r="WJH52" s="207"/>
      <c r="WJI52" s="207"/>
      <c r="WJJ52" s="207"/>
      <c r="WJK52" s="207"/>
      <c r="WJL52" s="207"/>
      <c r="WJM52" s="207"/>
      <c r="WJN52" s="207"/>
      <c r="WJO52" s="207"/>
      <c r="WJP52" s="207"/>
      <c r="WJQ52" s="207"/>
      <c r="WJR52" s="207"/>
      <c r="WJS52" s="207"/>
      <c r="WJT52" s="207"/>
      <c r="WJU52" s="207"/>
      <c r="WJV52" s="207"/>
      <c r="WJW52" s="207"/>
      <c r="WJX52" s="207"/>
      <c r="WJY52" s="207"/>
      <c r="WJZ52" s="207"/>
      <c r="WKA52" s="207"/>
      <c r="WKB52" s="207"/>
      <c r="WKC52" s="207"/>
      <c r="WKD52" s="207"/>
      <c r="WKE52" s="207"/>
      <c r="WKF52" s="207"/>
      <c r="WKG52" s="207"/>
      <c r="WKH52" s="207"/>
      <c r="WKI52" s="207"/>
      <c r="WKJ52" s="207"/>
      <c r="WKK52" s="207"/>
      <c r="WKL52" s="207"/>
      <c r="WKM52" s="207"/>
      <c r="WKN52" s="207"/>
      <c r="WKO52" s="207"/>
      <c r="WKP52" s="207"/>
      <c r="WKQ52" s="207"/>
      <c r="WKR52" s="207"/>
      <c r="WKS52" s="207"/>
      <c r="WKT52" s="207"/>
      <c r="WKU52" s="207"/>
      <c r="WKV52" s="207"/>
      <c r="WKW52" s="207"/>
      <c r="WKX52" s="207"/>
      <c r="WKY52" s="207"/>
      <c r="WKZ52" s="207"/>
      <c r="WLA52" s="207"/>
      <c r="WLB52" s="207"/>
      <c r="WLC52" s="207"/>
      <c r="WLD52" s="207"/>
      <c r="WLE52" s="207"/>
      <c r="WLF52" s="207"/>
      <c r="WLG52" s="207"/>
      <c r="WLH52" s="207"/>
      <c r="WLI52" s="207"/>
      <c r="WLJ52" s="207"/>
      <c r="WLK52" s="207"/>
      <c r="WLL52" s="207"/>
      <c r="WLM52" s="207"/>
      <c r="WLN52" s="207"/>
      <c r="WLO52" s="207"/>
      <c r="WLP52" s="207"/>
      <c r="WLQ52" s="207"/>
      <c r="WLR52" s="207"/>
      <c r="WLS52" s="207"/>
      <c r="WLT52" s="207"/>
      <c r="WLU52" s="207"/>
      <c r="WLV52" s="207"/>
      <c r="WLW52" s="207"/>
      <c r="WLX52" s="207"/>
      <c r="WLY52" s="207"/>
      <c r="WLZ52" s="207"/>
      <c r="WMA52" s="207"/>
      <c r="WMB52" s="207"/>
      <c r="WMC52" s="207"/>
      <c r="WMD52" s="207"/>
      <c r="WME52" s="207"/>
      <c r="WMF52" s="207"/>
      <c r="WMG52" s="207"/>
      <c r="WMH52" s="207"/>
      <c r="WMI52" s="207"/>
      <c r="WMJ52" s="207"/>
      <c r="WMK52" s="207"/>
      <c r="WML52" s="207"/>
      <c r="WMM52" s="207"/>
      <c r="WMN52" s="207"/>
      <c r="WMO52" s="207"/>
      <c r="WMP52" s="207"/>
      <c r="WMQ52" s="207"/>
      <c r="WMR52" s="207"/>
      <c r="WMS52" s="207"/>
      <c r="WMT52" s="207"/>
      <c r="WMU52" s="207"/>
      <c r="WMV52" s="207"/>
      <c r="WMW52" s="207"/>
      <c r="WMX52" s="207"/>
      <c r="WMY52" s="207"/>
      <c r="WMZ52" s="207"/>
      <c r="WNA52" s="207"/>
      <c r="WNB52" s="207"/>
      <c r="WNC52" s="207"/>
      <c r="WND52" s="207"/>
      <c r="WNE52" s="207"/>
      <c r="WNF52" s="207"/>
      <c r="WNG52" s="207"/>
      <c r="WNH52" s="207"/>
      <c r="WNI52" s="207"/>
      <c r="WNJ52" s="207"/>
      <c r="WNK52" s="207"/>
      <c r="WNL52" s="207"/>
      <c r="WNM52" s="207"/>
      <c r="WNN52" s="207"/>
      <c r="WNO52" s="207"/>
      <c r="WNP52" s="207"/>
      <c r="WNQ52" s="207"/>
      <c r="WNR52" s="207"/>
      <c r="WNS52" s="207"/>
      <c r="WNT52" s="207"/>
      <c r="WNU52" s="207"/>
      <c r="WNV52" s="207"/>
      <c r="WNW52" s="207"/>
      <c r="WNX52" s="207"/>
      <c r="WNY52" s="207"/>
      <c r="WNZ52" s="207"/>
      <c r="WOA52" s="207"/>
      <c r="WOB52" s="207"/>
      <c r="WOC52" s="207"/>
      <c r="WOD52" s="207"/>
      <c r="WOE52" s="207"/>
      <c r="WOF52" s="207"/>
      <c r="WOG52" s="207"/>
      <c r="WOH52" s="207"/>
      <c r="WOI52" s="207"/>
      <c r="WOJ52" s="207"/>
      <c r="WOK52" s="207"/>
      <c r="WOL52" s="207"/>
      <c r="WOM52" s="207"/>
      <c r="WON52" s="207"/>
      <c r="WOO52" s="207"/>
      <c r="WOP52" s="207"/>
      <c r="WOQ52" s="207"/>
      <c r="WOR52" s="207"/>
      <c r="WOS52" s="207"/>
      <c r="WOT52" s="207"/>
      <c r="WOU52" s="207"/>
      <c r="WOV52" s="207"/>
      <c r="WOW52" s="207"/>
      <c r="WOX52" s="207"/>
      <c r="WOY52" s="207"/>
      <c r="WOZ52" s="207"/>
      <c r="WPA52" s="207"/>
      <c r="WPB52" s="207"/>
      <c r="WPC52" s="207"/>
      <c r="WPD52" s="207"/>
      <c r="WPE52" s="207"/>
      <c r="WPF52" s="207"/>
      <c r="WPG52" s="207"/>
      <c r="WPH52" s="207"/>
      <c r="WPI52" s="207"/>
      <c r="WPJ52" s="207"/>
      <c r="WPK52" s="207"/>
      <c r="WPL52" s="207"/>
      <c r="WPM52" s="207"/>
      <c r="WPN52" s="207"/>
      <c r="WPO52" s="207"/>
      <c r="WPP52" s="207"/>
      <c r="WPQ52" s="207"/>
      <c r="WPR52" s="207"/>
      <c r="WPS52" s="207"/>
      <c r="WPT52" s="207"/>
      <c r="WPU52" s="207"/>
      <c r="WPV52" s="207"/>
      <c r="WPW52" s="207"/>
      <c r="WPX52" s="207"/>
      <c r="WPY52" s="207"/>
      <c r="WPZ52" s="207"/>
      <c r="WQA52" s="207"/>
      <c r="WQB52" s="207"/>
      <c r="WQC52" s="207"/>
      <c r="WQD52" s="207"/>
      <c r="WQE52" s="207"/>
      <c r="WQF52" s="207"/>
      <c r="WQG52" s="207"/>
      <c r="WQH52" s="207"/>
      <c r="WQI52" s="207"/>
      <c r="WQJ52" s="207"/>
      <c r="WQK52" s="207"/>
      <c r="WQL52" s="207"/>
      <c r="WQM52" s="207"/>
      <c r="WQN52" s="207"/>
      <c r="WQO52" s="207"/>
      <c r="WQP52" s="207"/>
      <c r="WQQ52" s="207"/>
      <c r="WQR52" s="207"/>
      <c r="WQS52" s="207"/>
      <c r="WQT52" s="207"/>
      <c r="WQU52" s="207"/>
      <c r="WQV52" s="207"/>
      <c r="WQW52" s="207"/>
      <c r="WQX52" s="207"/>
      <c r="WQY52" s="207"/>
      <c r="WQZ52" s="207"/>
      <c r="WRA52" s="207"/>
      <c r="WRB52" s="207"/>
      <c r="WRC52" s="207"/>
      <c r="WRD52" s="207"/>
      <c r="WRE52" s="207"/>
      <c r="WRF52" s="207"/>
      <c r="WRG52" s="207"/>
      <c r="WRH52" s="207"/>
      <c r="WRI52" s="207"/>
      <c r="WRJ52" s="207"/>
      <c r="WRK52" s="207"/>
      <c r="WRL52" s="207"/>
      <c r="WRM52" s="207"/>
      <c r="WRN52" s="207"/>
      <c r="WRO52" s="207"/>
      <c r="WRP52" s="207"/>
      <c r="WRQ52" s="207"/>
      <c r="WRR52" s="207"/>
      <c r="WRS52" s="207"/>
      <c r="WRT52" s="207"/>
      <c r="WRU52" s="207"/>
      <c r="WRV52" s="207"/>
      <c r="WRW52" s="207"/>
      <c r="WRX52" s="207"/>
      <c r="WRY52" s="207"/>
      <c r="WRZ52" s="207"/>
      <c r="WSA52" s="207"/>
      <c r="WSB52" s="207"/>
      <c r="WSC52" s="207"/>
      <c r="WSD52" s="207"/>
      <c r="WSE52" s="207"/>
      <c r="WSF52" s="207"/>
      <c r="WSG52" s="207"/>
      <c r="WSH52" s="207"/>
      <c r="WSI52" s="207"/>
      <c r="WSJ52" s="207"/>
      <c r="WSK52" s="207"/>
      <c r="WSL52" s="207"/>
      <c r="WSM52" s="207"/>
      <c r="WSN52" s="207"/>
      <c r="WSO52" s="207"/>
      <c r="WSP52" s="207"/>
      <c r="WSQ52" s="207"/>
      <c r="WSR52" s="207"/>
      <c r="WSS52" s="207"/>
      <c r="WST52" s="207"/>
      <c r="WSU52" s="207"/>
      <c r="WSV52" s="207"/>
      <c r="WSW52" s="207"/>
      <c r="WSX52" s="207"/>
      <c r="WSY52" s="207"/>
      <c r="WSZ52" s="207"/>
      <c r="WTA52" s="207"/>
      <c r="WTB52" s="207"/>
      <c r="WTC52" s="207"/>
      <c r="WTD52" s="207"/>
      <c r="WTE52" s="207"/>
      <c r="WTF52" s="207"/>
      <c r="WTG52" s="207"/>
      <c r="WTH52" s="207"/>
      <c r="WTI52" s="207"/>
      <c r="WTJ52" s="207"/>
      <c r="WTK52" s="207"/>
      <c r="WTL52" s="207"/>
      <c r="WTM52" s="207"/>
      <c r="WTN52" s="207"/>
      <c r="WTO52" s="207"/>
      <c r="WTP52" s="207"/>
      <c r="WTQ52" s="207"/>
      <c r="WTR52" s="207"/>
      <c r="WTS52" s="207"/>
      <c r="WTT52" s="207"/>
      <c r="WTU52" s="207"/>
      <c r="WTV52" s="207"/>
      <c r="WTW52" s="207"/>
      <c r="WTX52" s="207"/>
      <c r="WTY52" s="207"/>
      <c r="WTZ52" s="207"/>
      <c r="WUA52" s="207"/>
      <c r="WUB52" s="207"/>
      <c r="WUC52" s="207"/>
      <c r="WUD52" s="207"/>
      <c r="WUE52" s="207"/>
      <c r="WUF52" s="207"/>
      <c r="WUG52" s="207"/>
      <c r="WUH52" s="207"/>
      <c r="WUI52" s="207"/>
      <c r="WUJ52" s="207"/>
      <c r="WUK52" s="207"/>
      <c r="WUL52" s="207"/>
      <c r="WUM52" s="207"/>
      <c r="WUN52" s="207"/>
      <c r="WUO52" s="207"/>
      <c r="WUP52" s="207"/>
      <c r="WUQ52" s="207"/>
      <c r="WUR52" s="207"/>
      <c r="WUS52" s="207"/>
      <c r="WUT52" s="207"/>
      <c r="WUU52" s="207"/>
      <c r="WUV52" s="207"/>
      <c r="WUW52" s="207"/>
      <c r="WUX52" s="207"/>
      <c r="WUY52" s="207"/>
      <c r="WUZ52" s="207"/>
      <c r="WVA52" s="207"/>
      <c r="WVB52" s="207"/>
      <c r="WVC52" s="207"/>
      <c r="WVD52" s="207"/>
      <c r="WVE52" s="207"/>
      <c r="WVF52" s="207"/>
      <c r="WVG52" s="207"/>
      <c r="WVH52" s="207"/>
      <c r="WVI52" s="207"/>
      <c r="WVJ52" s="207"/>
      <c r="WVK52" s="207"/>
      <c r="WVL52" s="207"/>
      <c r="WVM52" s="207"/>
      <c r="WVN52" s="207"/>
      <c r="WVO52" s="207"/>
      <c r="WVP52" s="207"/>
      <c r="WVQ52" s="207"/>
      <c r="WVR52" s="207"/>
      <c r="WVS52" s="207"/>
      <c r="WVT52" s="207"/>
      <c r="WVU52" s="207"/>
      <c r="WVV52" s="207"/>
      <c r="WVW52" s="207"/>
      <c r="WVX52" s="207"/>
      <c r="WVY52" s="207"/>
      <c r="WVZ52" s="207"/>
      <c r="WWA52" s="207"/>
      <c r="WWB52" s="207"/>
      <c r="WWC52" s="207"/>
      <c r="WWD52" s="207"/>
      <c r="WWE52" s="207"/>
      <c r="WWF52" s="207"/>
      <c r="WWG52" s="207"/>
      <c r="WWH52" s="207"/>
      <c r="WWI52" s="207"/>
      <c r="WWJ52" s="207"/>
      <c r="WWK52" s="207"/>
      <c r="WWL52" s="207"/>
      <c r="WWM52" s="207"/>
      <c r="WWN52" s="207"/>
      <c r="WWO52" s="207"/>
      <c r="WWP52" s="207"/>
      <c r="WWQ52" s="207"/>
      <c r="WWR52" s="207"/>
      <c r="WWS52" s="207"/>
      <c r="WWT52" s="207"/>
      <c r="WWU52" s="207"/>
      <c r="WWV52" s="207"/>
      <c r="WWW52" s="207"/>
      <c r="WWX52" s="207"/>
      <c r="WWY52" s="207"/>
      <c r="WWZ52" s="207"/>
      <c r="WXA52" s="207"/>
      <c r="WXB52" s="207"/>
      <c r="WXC52" s="207"/>
      <c r="WXD52" s="207"/>
      <c r="WXE52" s="207"/>
      <c r="WXF52" s="207"/>
      <c r="WXG52" s="207"/>
      <c r="WXH52" s="207"/>
      <c r="WXI52" s="207"/>
      <c r="WXJ52" s="207"/>
      <c r="WXK52" s="207"/>
      <c r="WXL52" s="207"/>
      <c r="WXM52" s="207"/>
      <c r="WXN52" s="207"/>
      <c r="WXO52" s="207"/>
      <c r="WXP52" s="207"/>
      <c r="WXQ52" s="207"/>
      <c r="WXR52" s="207"/>
      <c r="WXS52" s="207"/>
      <c r="WXT52" s="207"/>
      <c r="WXU52" s="207"/>
      <c r="WXV52" s="207"/>
      <c r="WXW52" s="207"/>
      <c r="WXX52" s="207"/>
      <c r="WXY52" s="207"/>
      <c r="WXZ52" s="207"/>
      <c r="WYA52" s="207"/>
      <c r="WYB52" s="207"/>
      <c r="WYC52" s="207"/>
      <c r="WYD52" s="207"/>
      <c r="WYE52" s="207"/>
      <c r="WYF52" s="207"/>
      <c r="WYG52" s="207"/>
      <c r="WYH52" s="207"/>
      <c r="WYI52" s="207"/>
      <c r="WYJ52" s="207"/>
      <c r="WYK52" s="207"/>
      <c r="WYL52" s="207"/>
      <c r="WYM52" s="207"/>
      <c r="WYN52" s="207"/>
      <c r="WYO52" s="207"/>
      <c r="WYP52" s="207"/>
      <c r="WYQ52" s="207"/>
      <c r="WYR52" s="207"/>
      <c r="WYS52" s="207"/>
      <c r="WYT52" s="207"/>
      <c r="WYU52" s="207"/>
      <c r="WYV52" s="207"/>
      <c r="WYW52" s="207"/>
      <c r="WYX52" s="207"/>
      <c r="WYY52" s="207"/>
      <c r="WYZ52" s="207"/>
      <c r="WZA52" s="207"/>
      <c r="WZB52" s="207"/>
      <c r="WZC52" s="207"/>
      <c r="WZD52" s="207"/>
      <c r="WZE52" s="207"/>
      <c r="WZF52" s="207"/>
      <c r="WZG52" s="207"/>
      <c r="WZH52" s="207"/>
      <c r="WZI52" s="207"/>
      <c r="WZJ52" s="207"/>
      <c r="WZK52" s="207"/>
      <c r="WZL52" s="207"/>
      <c r="WZM52" s="207"/>
      <c r="WZN52" s="207"/>
      <c r="WZO52" s="207"/>
      <c r="WZP52" s="207"/>
      <c r="WZQ52" s="207"/>
      <c r="WZR52" s="207"/>
      <c r="WZS52" s="207"/>
      <c r="WZT52" s="207"/>
      <c r="WZU52" s="207"/>
      <c r="WZV52" s="207"/>
      <c r="WZW52" s="207"/>
      <c r="WZX52" s="207"/>
      <c r="WZY52" s="207"/>
      <c r="WZZ52" s="207"/>
      <c r="XAA52" s="207"/>
      <c r="XAB52" s="207"/>
      <c r="XAC52" s="207"/>
      <c r="XAD52" s="207"/>
      <c r="XAE52" s="207"/>
      <c r="XAF52" s="207"/>
      <c r="XAG52" s="207"/>
      <c r="XAH52" s="207"/>
      <c r="XAI52" s="207"/>
      <c r="XAJ52" s="207"/>
      <c r="XAK52" s="207"/>
      <c r="XAL52" s="207"/>
      <c r="XAM52" s="207"/>
      <c r="XAN52" s="207"/>
      <c r="XAO52" s="207"/>
      <c r="XAP52" s="207"/>
      <c r="XAQ52" s="207"/>
      <c r="XAR52" s="207"/>
      <c r="XAS52" s="207"/>
      <c r="XAT52" s="207"/>
      <c r="XAU52" s="207"/>
      <c r="XAV52" s="207"/>
      <c r="XAW52" s="207"/>
      <c r="XAX52" s="207"/>
      <c r="XAY52" s="207"/>
      <c r="XAZ52" s="207"/>
      <c r="XBA52" s="207"/>
      <c r="XBB52" s="207"/>
      <c r="XBC52" s="207"/>
      <c r="XBD52" s="207"/>
      <c r="XBE52" s="207"/>
      <c r="XBF52" s="207"/>
      <c r="XBG52" s="207"/>
      <c r="XBH52" s="207"/>
      <c r="XBI52" s="207"/>
      <c r="XBJ52" s="207"/>
      <c r="XBK52" s="207"/>
      <c r="XBL52" s="207"/>
      <c r="XBM52" s="207"/>
      <c r="XBN52" s="207"/>
      <c r="XBO52" s="207"/>
      <c r="XBP52" s="207"/>
      <c r="XBQ52" s="207"/>
      <c r="XBR52" s="207"/>
      <c r="XBS52" s="207"/>
      <c r="XBT52" s="207"/>
      <c r="XBU52" s="207"/>
      <c r="XBV52" s="207"/>
      <c r="XBW52" s="207"/>
      <c r="XBX52" s="207"/>
      <c r="XBY52" s="207"/>
      <c r="XBZ52" s="207"/>
      <c r="XCA52" s="207"/>
      <c r="XCB52" s="207"/>
      <c r="XCC52" s="207"/>
      <c r="XCD52" s="207"/>
      <c r="XCE52" s="207"/>
      <c r="XCF52" s="207"/>
      <c r="XCG52" s="207"/>
      <c r="XCH52" s="207"/>
      <c r="XCI52" s="207"/>
      <c r="XCJ52" s="207"/>
      <c r="XCK52" s="207"/>
      <c r="XCL52" s="207"/>
      <c r="XCM52" s="207"/>
      <c r="XCN52" s="207"/>
      <c r="XCO52" s="207"/>
      <c r="XCP52" s="207"/>
      <c r="XCQ52" s="207"/>
      <c r="XCR52" s="207"/>
      <c r="XCS52" s="207"/>
      <c r="XCT52" s="207"/>
      <c r="XCU52" s="207"/>
      <c r="XCV52" s="207"/>
      <c r="XCW52" s="207"/>
      <c r="XCX52" s="207"/>
      <c r="XCY52" s="207"/>
      <c r="XCZ52" s="207"/>
      <c r="XDA52" s="207"/>
      <c r="XDB52" s="207"/>
      <c r="XDC52" s="207"/>
      <c r="XDD52" s="207"/>
      <c r="XDE52" s="207"/>
      <c r="XDF52" s="207"/>
      <c r="XDG52" s="207"/>
      <c r="XDH52" s="207"/>
      <c r="XDI52" s="207"/>
      <c r="XDJ52" s="207"/>
      <c r="XDK52" s="207"/>
      <c r="XDL52" s="207"/>
      <c r="XDM52" s="207"/>
      <c r="XDN52" s="207"/>
      <c r="XDO52" s="207"/>
      <c r="XDP52" s="207"/>
      <c r="XDQ52" s="207"/>
      <c r="XDR52" s="207"/>
      <c r="XDS52" s="207"/>
      <c r="XDT52" s="207"/>
      <c r="XDU52" s="207"/>
      <c r="XDV52" s="207"/>
      <c r="XDW52" s="207"/>
      <c r="XDX52" s="207"/>
      <c r="XDY52" s="207"/>
      <c r="XDZ52" s="207"/>
      <c r="XEA52" s="207"/>
      <c r="XEB52" s="207"/>
      <c r="XEC52" s="207"/>
      <c r="XED52" s="207"/>
      <c r="XEE52" s="207"/>
      <c r="XEF52" s="207"/>
      <c r="XEG52" s="207"/>
      <c r="XEH52" s="207"/>
      <c r="XEI52" s="207"/>
      <c r="XEJ52" s="207"/>
      <c r="XEK52" s="207"/>
      <c r="XEL52" s="207"/>
      <c r="XEM52" s="207"/>
      <c r="XEN52" s="207"/>
      <c r="XEO52" s="207"/>
      <c r="XEP52" s="207"/>
      <c r="XEQ52" s="207"/>
      <c r="XER52" s="207"/>
      <c r="XES52" s="207"/>
      <c r="XET52" s="207"/>
      <c r="XEU52" s="207"/>
      <c r="XEV52" s="207"/>
      <c r="XEW52" s="207"/>
      <c r="XEX52" s="207"/>
      <c r="XEY52" s="207"/>
      <c r="XEZ52" s="207"/>
      <c r="XFA52" s="207"/>
      <c r="XFB52" s="207"/>
    </row>
    <row r="53" spans="1:16382" s="66" customFormat="1">
      <c r="A53" s="218" t="s">
        <v>198</v>
      </c>
      <c r="B53" s="767" t="str">
        <f>B36</f>
        <v>030161</v>
      </c>
      <c r="C53" s="66" t="str">
        <f>INDEX(ProjectSummary!$C$6:$F$20,MATCH(B53,ProjectSummary!$C$6:$C$20,0),4)</f>
        <v>LOCKHART ROAD</v>
      </c>
      <c r="D53" s="197">
        <f>_xlfn.XLOOKUP(C53, Timing!$C$38:$C$52,Timing!$D$38:$D$52)</f>
        <v>2030</v>
      </c>
      <c r="E53" s="65">
        <f>SUM(F53:AT53)</f>
        <v>123264.09930240001</v>
      </c>
      <c r="F53" s="208">
        <f>F19*$O$3*VMTCalc!J17</f>
        <v>0</v>
      </c>
      <c r="G53" s="208">
        <f>G19*$O$3*VMTCalc!K17</f>
        <v>0</v>
      </c>
      <c r="H53" s="208">
        <f>H19*$O$3*VMTCalc!L17</f>
        <v>0</v>
      </c>
      <c r="I53" s="208">
        <f>I19*$O$3*VMTCalc!M17</f>
        <v>0</v>
      </c>
      <c r="J53" s="208">
        <f>J19*$O$3*VMTCalc!N17</f>
        <v>0</v>
      </c>
      <c r="K53" s="208">
        <f>K19*$O$3*VMTCalc!O17</f>
        <v>0</v>
      </c>
      <c r="L53" s="208">
        <f>L19*$O$3*VMTCalc!P17</f>
        <v>0</v>
      </c>
      <c r="M53" s="208">
        <f>M19*$O$3*VMTCalc!Q17</f>
        <v>0</v>
      </c>
      <c r="N53" s="208">
        <f>N19*$O$3*VMTCalc!R17</f>
        <v>0</v>
      </c>
      <c r="O53" s="208">
        <f>O19*$O$3*VMTCalc!S17</f>
        <v>0</v>
      </c>
      <c r="P53" s="208">
        <f>P19*$O$3*VMTCalc!T17</f>
        <v>0</v>
      </c>
      <c r="Q53" s="208">
        <f>Q19*$O$3*VMTCalc!U17</f>
        <v>0</v>
      </c>
      <c r="R53" s="208">
        <f>R19*$O$3*VMTCalc!V17</f>
        <v>0</v>
      </c>
      <c r="S53" s="208">
        <f>S19*$O$3*VMTCalc!W17</f>
        <v>10272.0082752</v>
      </c>
      <c r="T53" s="208">
        <f>T19*$O$3*VMTCalc!X17</f>
        <v>10272.0082752</v>
      </c>
      <c r="U53" s="208">
        <f>U19*$O$3*VMTCalc!Y17</f>
        <v>10272.0082752</v>
      </c>
      <c r="V53" s="208">
        <f>V19*$O$3*VMTCalc!Z17</f>
        <v>10272.0082752</v>
      </c>
      <c r="W53" s="208">
        <f>W19*$O$3*VMTCalc!AA17</f>
        <v>10272.0082752</v>
      </c>
      <c r="X53" s="208">
        <f>X19*$O$3*VMTCalc!AB17</f>
        <v>10272.0082752</v>
      </c>
      <c r="Y53" s="208">
        <f>Y19*$O$3*VMTCalc!AC17</f>
        <v>10272.0082752</v>
      </c>
      <c r="Z53" s="208">
        <f>Z19*$O$3*VMTCalc!AD17</f>
        <v>10272.0082752</v>
      </c>
      <c r="AA53" s="208">
        <f>AA19*$O$3*VMTCalc!AE17</f>
        <v>10272.0082752</v>
      </c>
      <c r="AB53" s="208">
        <f>AB19*$O$3*VMTCalc!AF17</f>
        <v>10272.0082752</v>
      </c>
      <c r="AC53" s="208">
        <f>AC19*$O$3*VMTCalc!AG17</f>
        <v>10272.0082752</v>
      </c>
      <c r="AD53" s="208">
        <f>AD19*$O$3*VMTCalc!AH17</f>
        <v>10272.0082752</v>
      </c>
      <c r="AE53" s="208">
        <f>AE19*$O$3*VMTCalc!AI17</f>
        <v>0</v>
      </c>
      <c r="AF53" s="208">
        <f>AF19*$O$3*VMTCalc!AJ17</f>
        <v>0</v>
      </c>
      <c r="AG53" s="208">
        <f>AG19*$O$3*VMTCalc!AK17</f>
        <v>0</v>
      </c>
      <c r="AH53" s="208">
        <f>AH19*$O$3*VMTCalc!AL17</f>
        <v>0</v>
      </c>
      <c r="AI53" s="208">
        <f>AI19*$O$3*VMTCalc!AM17</f>
        <v>0</v>
      </c>
      <c r="AJ53" s="208">
        <f>AJ19*$O$3*VMTCalc!AN17</f>
        <v>0</v>
      </c>
      <c r="AK53" s="208">
        <f>AK19*$O$3*VMTCalc!AO17</f>
        <v>0</v>
      </c>
      <c r="AL53" s="208">
        <f>AL19*$O$3*VMTCalc!AP17</f>
        <v>0</v>
      </c>
      <c r="AM53" s="208">
        <f>AM19*$O$3*VMTCalc!AQ17</f>
        <v>0</v>
      </c>
      <c r="AN53" s="208">
        <f>AN19*$O$3*VMTCalc!AR17</f>
        <v>0</v>
      </c>
      <c r="AO53" s="208">
        <f>AO19*$O$3*VMTCalc!AS17</f>
        <v>0</v>
      </c>
      <c r="AP53" s="208">
        <f>AP19*$O$3*VMTCalc!AT17</f>
        <v>0</v>
      </c>
      <c r="AQ53" s="208">
        <f>AQ19*$O$3*VMTCalc!AU17</f>
        <v>0</v>
      </c>
      <c r="AR53" s="208">
        <f>AR19*$O$3*VMTCalc!AV17</f>
        <v>0</v>
      </c>
      <c r="AS53" s="208">
        <f>AS19*$O$3*VMTCalc!AW17</f>
        <v>0</v>
      </c>
      <c r="AT53" s="208">
        <f>AT19*$O$3*VMTCalc!AX17</f>
        <v>0</v>
      </c>
    </row>
    <row r="54" spans="1:16382" s="66" customFormat="1">
      <c r="A54" s="218" t="s">
        <v>198</v>
      </c>
      <c r="B54" s="767" t="str">
        <f t="shared" ref="B54:B67" si="8">B37</f>
        <v>030148</v>
      </c>
      <c r="C54" s="66" t="str">
        <f>INDEX(ProjectSummary!$C$6:$F$20,MATCH(B54,ProjectSummary!$C$6:$C$20,0),4)</f>
        <v>MILLS ROAD</v>
      </c>
      <c r="D54" s="197">
        <f>_xlfn.XLOOKUP(C54, Timing!$C$38:$C$52,Timing!$D$38:$D$52)</f>
        <v>2030</v>
      </c>
      <c r="E54" s="65">
        <f t="shared" ref="E54:E67" si="9">SUM(F54:AT54)</f>
        <v>246528.19860480001</v>
      </c>
      <c r="F54" s="208">
        <f>F20*$O$3*VMTCalc!J18</f>
        <v>0</v>
      </c>
      <c r="G54" s="208">
        <f>G20*$O$3*VMTCalc!K18</f>
        <v>0</v>
      </c>
      <c r="H54" s="208">
        <f>H20*$O$3*VMTCalc!L18</f>
        <v>0</v>
      </c>
      <c r="I54" s="208">
        <f>I20*$O$3*VMTCalc!M18</f>
        <v>0</v>
      </c>
      <c r="J54" s="208">
        <f>J20*$O$3*VMTCalc!N18</f>
        <v>0</v>
      </c>
      <c r="K54" s="208">
        <f>K20*$O$3*VMTCalc!O18</f>
        <v>0</v>
      </c>
      <c r="L54" s="208">
        <f>L20*$O$3*VMTCalc!P18</f>
        <v>0</v>
      </c>
      <c r="M54" s="208">
        <f>M20*$O$3*VMTCalc!Q18</f>
        <v>0</v>
      </c>
      <c r="N54" s="208">
        <f>N20*$O$3*VMTCalc!R18</f>
        <v>0</v>
      </c>
      <c r="O54" s="208">
        <f>O20*$O$3*VMTCalc!S18</f>
        <v>0</v>
      </c>
      <c r="P54" s="208">
        <f>P20*$O$3*VMTCalc!T18</f>
        <v>0</v>
      </c>
      <c r="Q54" s="208">
        <f>Q20*$O$3*VMTCalc!U18</f>
        <v>0</v>
      </c>
      <c r="R54" s="208">
        <f>R20*$O$3*VMTCalc!V18</f>
        <v>0</v>
      </c>
      <c r="S54" s="208">
        <f>S20*$O$3*VMTCalc!W18</f>
        <v>20544.0165504</v>
      </c>
      <c r="T54" s="208">
        <f>T20*$O$3*VMTCalc!X18</f>
        <v>20544.0165504</v>
      </c>
      <c r="U54" s="208">
        <f>U20*$O$3*VMTCalc!Y18</f>
        <v>20544.0165504</v>
      </c>
      <c r="V54" s="208">
        <f>V20*$O$3*VMTCalc!Z18</f>
        <v>20544.0165504</v>
      </c>
      <c r="W54" s="208">
        <f>W20*$O$3*VMTCalc!AA18</f>
        <v>20544.0165504</v>
      </c>
      <c r="X54" s="208">
        <f>X20*$O$3*VMTCalc!AB18</f>
        <v>20544.0165504</v>
      </c>
      <c r="Y54" s="208">
        <f>Y20*$O$3*VMTCalc!AC18</f>
        <v>20544.0165504</v>
      </c>
      <c r="Z54" s="208">
        <f>Z20*$O$3*VMTCalc!AD18</f>
        <v>20544.0165504</v>
      </c>
      <c r="AA54" s="208">
        <f>AA20*$O$3*VMTCalc!AE18</f>
        <v>20544.0165504</v>
      </c>
      <c r="AB54" s="208">
        <f>AB20*$O$3*VMTCalc!AF18</f>
        <v>20544.0165504</v>
      </c>
      <c r="AC54" s="208">
        <f>AC20*$O$3*VMTCalc!AG18</f>
        <v>20544.0165504</v>
      </c>
      <c r="AD54" s="208">
        <f>AD20*$O$3*VMTCalc!AH18</f>
        <v>20544.0165504</v>
      </c>
      <c r="AE54" s="208">
        <f>AE20*$O$3*VMTCalc!AI18</f>
        <v>0</v>
      </c>
      <c r="AF54" s="208">
        <f>AF20*$O$3*VMTCalc!AJ18</f>
        <v>0</v>
      </c>
      <c r="AG54" s="208">
        <f>AG20*$O$3*VMTCalc!AK18</f>
        <v>0</v>
      </c>
      <c r="AH54" s="208">
        <f>AH20*$O$3*VMTCalc!AL18</f>
        <v>0</v>
      </c>
      <c r="AI54" s="208">
        <f>AI20*$O$3*VMTCalc!AM18</f>
        <v>0</v>
      </c>
      <c r="AJ54" s="208">
        <f>AJ20*$O$3*VMTCalc!AN18</f>
        <v>0</v>
      </c>
      <c r="AK54" s="208">
        <f>AK20*$O$3*VMTCalc!AO18</f>
        <v>0</v>
      </c>
      <c r="AL54" s="208">
        <f>AL20*$O$3*VMTCalc!AP18</f>
        <v>0</v>
      </c>
      <c r="AM54" s="208">
        <f>AM20*$O$3*VMTCalc!AQ18</f>
        <v>0</v>
      </c>
      <c r="AN54" s="208">
        <f>AN20*$O$3*VMTCalc!AR18</f>
        <v>0</v>
      </c>
      <c r="AO54" s="208">
        <f>AO20*$O$3*VMTCalc!AS18</f>
        <v>0</v>
      </c>
      <c r="AP54" s="208">
        <f>AP20*$O$3*VMTCalc!AT18</f>
        <v>0</v>
      </c>
      <c r="AQ54" s="208">
        <f>AQ20*$O$3*VMTCalc!AU18</f>
        <v>0</v>
      </c>
      <c r="AR54" s="208">
        <f>AR20*$O$3*VMTCalc!AV18</f>
        <v>0</v>
      </c>
      <c r="AS54" s="208">
        <f>AS20*$O$3*VMTCalc!AW18</f>
        <v>0</v>
      </c>
      <c r="AT54" s="208">
        <f>AT20*$O$3*VMTCalc!AX18</f>
        <v>0</v>
      </c>
    </row>
    <row r="55" spans="1:16382" s="66" customFormat="1">
      <c r="A55" s="218" t="s">
        <v>198</v>
      </c>
      <c r="B55" s="767" t="str">
        <f t="shared" si="8"/>
        <v>030265</v>
      </c>
      <c r="C55" s="66" t="str">
        <f>INDEX(ProjectSummary!$C$6:$F$20,MATCH(B55,ProjectSummary!$C$6:$C$20,0),4)</f>
        <v>ROBINSON ROAD</v>
      </c>
      <c r="D55" s="197">
        <f>_xlfn.XLOOKUP(C55, Timing!$C$38:$C$52,Timing!$D$38:$D$52)</f>
        <v>2030</v>
      </c>
      <c r="E55" s="65">
        <f t="shared" si="9"/>
        <v>246528.19860480001</v>
      </c>
      <c r="F55" s="208">
        <f>F21*$O$3*VMTCalc!J19</f>
        <v>0</v>
      </c>
      <c r="G55" s="208">
        <f>G21*$O$3*VMTCalc!K19</f>
        <v>0</v>
      </c>
      <c r="H55" s="208">
        <f>H21*$O$3*VMTCalc!L19</f>
        <v>0</v>
      </c>
      <c r="I55" s="208">
        <f>I21*$O$3*VMTCalc!M19</f>
        <v>0</v>
      </c>
      <c r="J55" s="208">
        <f>J21*$O$3*VMTCalc!N19</f>
        <v>0</v>
      </c>
      <c r="K55" s="208">
        <f>K21*$O$3*VMTCalc!O19</f>
        <v>0</v>
      </c>
      <c r="L55" s="208">
        <f>L21*$O$3*VMTCalc!P19</f>
        <v>0</v>
      </c>
      <c r="M55" s="208">
        <f>M21*$O$3*VMTCalc!Q19</f>
        <v>0</v>
      </c>
      <c r="N55" s="208">
        <f>N21*$O$3*VMTCalc!R19</f>
        <v>0</v>
      </c>
      <c r="O55" s="208">
        <f>O21*$O$3*VMTCalc!S19</f>
        <v>0</v>
      </c>
      <c r="P55" s="208">
        <f>P21*$O$3*VMTCalc!T19</f>
        <v>0</v>
      </c>
      <c r="Q55" s="208">
        <f>Q21*$O$3*VMTCalc!U19</f>
        <v>0</v>
      </c>
      <c r="R55" s="208">
        <f>R21*$O$3*VMTCalc!V19</f>
        <v>0</v>
      </c>
      <c r="S55" s="208">
        <f>S21*$O$3*VMTCalc!W19</f>
        <v>20544.0165504</v>
      </c>
      <c r="T55" s="208">
        <f>T21*$O$3*VMTCalc!X19</f>
        <v>20544.0165504</v>
      </c>
      <c r="U55" s="208">
        <f>U21*$O$3*VMTCalc!Y19</f>
        <v>20544.0165504</v>
      </c>
      <c r="V55" s="208">
        <f>V21*$O$3*VMTCalc!Z19</f>
        <v>20544.0165504</v>
      </c>
      <c r="W55" s="208">
        <f>W21*$O$3*VMTCalc!AA19</f>
        <v>20544.0165504</v>
      </c>
      <c r="X55" s="208">
        <f>X21*$O$3*VMTCalc!AB19</f>
        <v>20544.0165504</v>
      </c>
      <c r="Y55" s="208">
        <f>Y21*$O$3*VMTCalc!AC19</f>
        <v>20544.0165504</v>
      </c>
      <c r="Z55" s="208">
        <f>Z21*$O$3*VMTCalc!AD19</f>
        <v>20544.0165504</v>
      </c>
      <c r="AA55" s="208">
        <f>AA21*$O$3*VMTCalc!AE19</f>
        <v>20544.0165504</v>
      </c>
      <c r="AB55" s="208">
        <f>AB21*$O$3*VMTCalc!AF19</f>
        <v>20544.0165504</v>
      </c>
      <c r="AC55" s="208">
        <f>AC21*$O$3*VMTCalc!AG19</f>
        <v>20544.0165504</v>
      </c>
      <c r="AD55" s="208">
        <f>AD21*$O$3*VMTCalc!AH19</f>
        <v>20544.0165504</v>
      </c>
      <c r="AE55" s="208">
        <f>AE21*$O$3*VMTCalc!AI19</f>
        <v>0</v>
      </c>
      <c r="AF55" s="208">
        <f>AF21*$O$3*VMTCalc!AJ19</f>
        <v>0</v>
      </c>
      <c r="AG55" s="208">
        <f>AG21*$O$3*VMTCalc!AK19</f>
        <v>0</v>
      </c>
      <c r="AH55" s="208">
        <f>AH21*$O$3*VMTCalc!AL19</f>
        <v>0</v>
      </c>
      <c r="AI55" s="208">
        <f>AI21*$O$3*VMTCalc!AM19</f>
        <v>0</v>
      </c>
      <c r="AJ55" s="208">
        <f>AJ21*$O$3*VMTCalc!AN19</f>
        <v>0</v>
      </c>
      <c r="AK55" s="208">
        <f>AK21*$O$3*VMTCalc!AO19</f>
        <v>0</v>
      </c>
      <c r="AL55" s="208">
        <f>AL21*$O$3*VMTCalc!AP19</f>
        <v>0</v>
      </c>
      <c r="AM55" s="208">
        <f>AM21*$O$3*VMTCalc!AQ19</f>
        <v>0</v>
      </c>
      <c r="AN55" s="208">
        <f>AN21*$O$3*VMTCalc!AR19</f>
        <v>0</v>
      </c>
      <c r="AO55" s="208">
        <f>AO21*$O$3*VMTCalc!AS19</f>
        <v>0</v>
      </c>
      <c r="AP55" s="208">
        <f>AP21*$O$3*VMTCalc!AT19</f>
        <v>0</v>
      </c>
      <c r="AQ55" s="208">
        <f>AQ21*$O$3*VMTCalc!AU19</f>
        <v>0</v>
      </c>
      <c r="AR55" s="208">
        <f>AR21*$O$3*VMTCalc!AV19</f>
        <v>0</v>
      </c>
      <c r="AS55" s="208">
        <f>AS21*$O$3*VMTCalc!AW19</f>
        <v>0</v>
      </c>
      <c r="AT55" s="208">
        <f>AT21*$O$3*VMTCalc!AX19</f>
        <v>0</v>
      </c>
    </row>
    <row r="56" spans="1:16382" s="66" customFormat="1">
      <c r="A56" s="218" t="s">
        <v>198</v>
      </c>
      <c r="B56" s="767">
        <f t="shared" si="8"/>
        <v>830106</v>
      </c>
      <c r="C56" s="66" t="str">
        <f>INDEX(ProjectSummary!$C$6:$F$20,MATCH(B56,ProjectSummary!$C$6:$C$20,0),4)</f>
        <v>BOGGER HOLLAR ROAD</v>
      </c>
      <c r="D56" s="197">
        <f>_xlfn.XLOOKUP(C56, Timing!$C$38:$C$52,Timing!$D$38:$D$52)</f>
        <v>2030</v>
      </c>
      <c r="E56" s="65">
        <f t="shared" si="9"/>
        <v>69336.055857600018</v>
      </c>
      <c r="F56" s="208">
        <f>F22*$O$3*VMTCalc!J20</f>
        <v>0</v>
      </c>
      <c r="G56" s="208">
        <f>G22*$O$3*VMTCalc!K20</f>
        <v>0</v>
      </c>
      <c r="H56" s="208">
        <f>H22*$O$3*VMTCalc!L20</f>
        <v>0</v>
      </c>
      <c r="I56" s="208">
        <f>I22*$O$3*VMTCalc!M20</f>
        <v>0</v>
      </c>
      <c r="J56" s="208">
        <f>J22*$O$3*VMTCalc!N20</f>
        <v>0</v>
      </c>
      <c r="K56" s="208">
        <f>K22*$O$3*VMTCalc!O20</f>
        <v>0</v>
      </c>
      <c r="L56" s="208">
        <f>L22*$O$3*VMTCalc!P20</f>
        <v>0</v>
      </c>
      <c r="M56" s="208">
        <f>M22*$O$3*VMTCalc!Q20</f>
        <v>0</v>
      </c>
      <c r="N56" s="208">
        <f>N22*$O$3*VMTCalc!R20</f>
        <v>0</v>
      </c>
      <c r="O56" s="208">
        <f>O22*$O$3*VMTCalc!S20</f>
        <v>0</v>
      </c>
      <c r="P56" s="208">
        <f>P22*$O$3*VMTCalc!T20</f>
        <v>0</v>
      </c>
      <c r="Q56" s="208">
        <f>Q22*$O$3*VMTCalc!U20</f>
        <v>0</v>
      </c>
      <c r="R56" s="208">
        <f>R22*$O$3*VMTCalc!V20</f>
        <v>0</v>
      </c>
      <c r="S56" s="208">
        <f>S22*$O$3*VMTCalc!W20</f>
        <v>5778.0046548</v>
      </c>
      <c r="T56" s="208">
        <f>T22*$O$3*VMTCalc!X20</f>
        <v>5778.0046548</v>
      </c>
      <c r="U56" s="208">
        <f>U22*$O$3*VMTCalc!Y20</f>
        <v>5778.0046548</v>
      </c>
      <c r="V56" s="208">
        <f>V22*$O$3*VMTCalc!Z20</f>
        <v>5778.0046548</v>
      </c>
      <c r="W56" s="208">
        <f>W22*$O$3*VMTCalc!AA20</f>
        <v>5778.0046548</v>
      </c>
      <c r="X56" s="208">
        <f>X22*$O$3*VMTCalc!AB20</f>
        <v>5778.0046548</v>
      </c>
      <c r="Y56" s="208">
        <f>Y22*$O$3*VMTCalc!AC20</f>
        <v>5778.0046548</v>
      </c>
      <c r="Z56" s="208">
        <f>Z22*$O$3*VMTCalc!AD20</f>
        <v>5778.0046548</v>
      </c>
      <c r="AA56" s="208">
        <f>AA22*$O$3*VMTCalc!AE20</f>
        <v>5778.0046548</v>
      </c>
      <c r="AB56" s="208">
        <f>AB22*$O$3*VMTCalc!AF20</f>
        <v>5778.0046548</v>
      </c>
      <c r="AC56" s="208">
        <f>AC22*$O$3*VMTCalc!AG20</f>
        <v>5778.0046548</v>
      </c>
      <c r="AD56" s="208">
        <f>AD22*$O$3*VMTCalc!AH20</f>
        <v>5778.0046548</v>
      </c>
      <c r="AE56" s="208">
        <f>AE22*$O$3*VMTCalc!AI20</f>
        <v>0</v>
      </c>
      <c r="AF56" s="208">
        <f>AF22*$O$3*VMTCalc!AJ20</f>
        <v>0</v>
      </c>
      <c r="AG56" s="208">
        <f>AG22*$O$3*VMTCalc!AK20</f>
        <v>0</v>
      </c>
      <c r="AH56" s="208">
        <f>AH22*$O$3*VMTCalc!AL20</f>
        <v>0</v>
      </c>
      <c r="AI56" s="208">
        <f>AI22*$O$3*VMTCalc!AM20</f>
        <v>0</v>
      </c>
      <c r="AJ56" s="208">
        <f>AJ22*$O$3*VMTCalc!AN20</f>
        <v>0</v>
      </c>
      <c r="AK56" s="208">
        <f>AK22*$O$3*VMTCalc!AO20</f>
        <v>0</v>
      </c>
      <c r="AL56" s="208">
        <f>AL22*$O$3*VMTCalc!AP20</f>
        <v>0</v>
      </c>
      <c r="AM56" s="208">
        <f>AM22*$O$3*VMTCalc!AQ20</f>
        <v>0</v>
      </c>
      <c r="AN56" s="208">
        <f>AN22*$O$3*VMTCalc!AR20</f>
        <v>0</v>
      </c>
      <c r="AO56" s="208">
        <f>AO22*$O$3*VMTCalc!AS20</f>
        <v>0</v>
      </c>
      <c r="AP56" s="208">
        <f>AP22*$O$3*VMTCalc!AT20</f>
        <v>0</v>
      </c>
      <c r="AQ56" s="208">
        <f>AQ22*$O$3*VMTCalc!AU20</f>
        <v>0</v>
      </c>
      <c r="AR56" s="208">
        <f>AR22*$O$3*VMTCalc!AV20</f>
        <v>0</v>
      </c>
      <c r="AS56" s="208">
        <f>AS22*$O$3*VMTCalc!AW20</f>
        <v>0</v>
      </c>
      <c r="AT56" s="208">
        <f>AT22*$O$3*VMTCalc!AX20</f>
        <v>0</v>
      </c>
    </row>
    <row r="57" spans="1:16382" s="66" customFormat="1">
      <c r="A57" s="218" t="s">
        <v>198</v>
      </c>
      <c r="B57" s="767">
        <f t="shared" si="8"/>
        <v>830081</v>
      </c>
      <c r="C57" s="66" t="str">
        <f>INDEX(ProjectSummary!$C$6:$F$20,MATCH(B57,ProjectSummary!$C$6:$C$20,0),4)</f>
        <v>BRIDGE ROAD</v>
      </c>
      <c r="D57" s="197">
        <f>_xlfn.XLOOKUP(C57, Timing!$C$38:$C$52,Timing!$D$38:$D$52)</f>
        <v>2030</v>
      </c>
      <c r="E57" s="65">
        <f t="shared" si="9"/>
        <v>406771.52769792004</v>
      </c>
      <c r="F57" s="208">
        <f>F23*$O$3*VMTCalc!J21</f>
        <v>0</v>
      </c>
      <c r="G57" s="208">
        <f>G23*$O$3*VMTCalc!K21</f>
        <v>0</v>
      </c>
      <c r="H57" s="208">
        <f>H23*$O$3*VMTCalc!L21</f>
        <v>0</v>
      </c>
      <c r="I57" s="208">
        <f>I23*$O$3*VMTCalc!M21</f>
        <v>0</v>
      </c>
      <c r="J57" s="208">
        <f>J23*$O$3*VMTCalc!N21</f>
        <v>0</v>
      </c>
      <c r="K57" s="208">
        <f>K23*$O$3*VMTCalc!O21</f>
        <v>0</v>
      </c>
      <c r="L57" s="208">
        <f>L23*$O$3*VMTCalc!P21</f>
        <v>0</v>
      </c>
      <c r="M57" s="208">
        <f>M23*$O$3*VMTCalc!Q21</f>
        <v>0</v>
      </c>
      <c r="N57" s="208">
        <f>N23*$O$3*VMTCalc!R21</f>
        <v>0</v>
      </c>
      <c r="O57" s="208">
        <f>O23*$O$3*VMTCalc!S21</f>
        <v>0</v>
      </c>
      <c r="P57" s="208">
        <f>P23*$O$3*VMTCalc!T21</f>
        <v>0</v>
      </c>
      <c r="Q57" s="208">
        <f>Q23*$O$3*VMTCalc!U21</f>
        <v>0</v>
      </c>
      <c r="R57" s="208">
        <f>R23*$O$3*VMTCalc!V21</f>
        <v>0</v>
      </c>
      <c r="S57" s="208">
        <f>S23*$O$3*VMTCalc!W21</f>
        <v>33897.627308160001</v>
      </c>
      <c r="T57" s="208">
        <f>T23*$O$3*VMTCalc!X21</f>
        <v>33897.627308160001</v>
      </c>
      <c r="U57" s="208">
        <f>U23*$O$3*VMTCalc!Y21</f>
        <v>33897.627308160001</v>
      </c>
      <c r="V57" s="208">
        <f>V23*$O$3*VMTCalc!Z21</f>
        <v>33897.627308160001</v>
      </c>
      <c r="W57" s="208">
        <f>W23*$O$3*VMTCalc!AA21</f>
        <v>33897.627308160001</v>
      </c>
      <c r="X57" s="208">
        <f>X23*$O$3*VMTCalc!AB21</f>
        <v>33897.627308160001</v>
      </c>
      <c r="Y57" s="208">
        <f>Y23*$O$3*VMTCalc!AC21</f>
        <v>33897.627308160001</v>
      </c>
      <c r="Z57" s="208">
        <f>Z23*$O$3*VMTCalc!AD21</f>
        <v>33897.627308160001</v>
      </c>
      <c r="AA57" s="208">
        <f>AA23*$O$3*VMTCalc!AE21</f>
        <v>33897.627308160001</v>
      </c>
      <c r="AB57" s="208">
        <f>AB23*$O$3*VMTCalc!AF21</f>
        <v>33897.627308160001</v>
      </c>
      <c r="AC57" s="208">
        <f>AC23*$O$3*VMTCalc!AG21</f>
        <v>33897.627308160001</v>
      </c>
      <c r="AD57" s="208">
        <f>AD23*$O$3*VMTCalc!AH21</f>
        <v>33897.627308160001</v>
      </c>
      <c r="AE57" s="208">
        <f>AE23*$O$3*VMTCalc!AI21</f>
        <v>0</v>
      </c>
      <c r="AF57" s="208">
        <f>AF23*$O$3*VMTCalc!AJ21</f>
        <v>0</v>
      </c>
      <c r="AG57" s="208">
        <f>AG23*$O$3*VMTCalc!AK21</f>
        <v>0</v>
      </c>
      <c r="AH57" s="208">
        <f>AH23*$O$3*VMTCalc!AL21</f>
        <v>0</v>
      </c>
      <c r="AI57" s="208">
        <f>AI23*$O$3*VMTCalc!AM21</f>
        <v>0</v>
      </c>
      <c r="AJ57" s="208">
        <f>AJ23*$O$3*VMTCalc!AN21</f>
        <v>0</v>
      </c>
      <c r="AK57" s="208">
        <f>AK23*$O$3*VMTCalc!AO21</f>
        <v>0</v>
      </c>
      <c r="AL57" s="208">
        <f>AL23*$O$3*VMTCalc!AP21</f>
        <v>0</v>
      </c>
      <c r="AM57" s="208">
        <f>AM23*$O$3*VMTCalc!AQ21</f>
        <v>0</v>
      </c>
      <c r="AN57" s="208">
        <f>AN23*$O$3*VMTCalc!AR21</f>
        <v>0</v>
      </c>
      <c r="AO57" s="208">
        <f>AO23*$O$3*VMTCalc!AS21</f>
        <v>0</v>
      </c>
      <c r="AP57" s="208">
        <f>AP23*$O$3*VMTCalc!AT21</f>
        <v>0</v>
      </c>
      <c r="AQ57" s="208">
        <f>AQ23*$O$3*VMTCalc!AU21</f>
        <v>0</v>
      </c>
      <c r="AR57" s="208">
        <f>AR23*$O$3*VMTCalc!AV21</f>
        <v>0</v>
      </c>
      <c r="AS57" s="208">
        <f>AS23*$O$3*VMTCalc!AW21</f>
        <v>0</v>
      </c>
      <c r="AT57" s="208">
        <f>AT23*$O$3*VMTCalc!AX21</f>
        <v>0</v>
      </c>
    </row>
    <row r="58" spans="1:16382" s="66" customFormat="1">
      <c r="A58" s="218" t="s">
        <v>198</v>
      </c>
      <c r="B58" s="767">
        <f t="shared" si="8"/>
        <v>830200</v>
      </c>
      <c r="C58" s="66" t="str">
        <f>INDEX(ProjectSummary!$C$6:$F$20,MATCH(B58,ProjectSummary!$C$6:$C$20,0),4)</f>
        <v>BRIDGE PORT ROAD</v>
      </c>
      <c r="D58" s="197">
        <f>_xlfn.XLOOKUP(C58, Timing!$C$38:$C$52,Timing!$D$38:$D$52)</f>
        <v>2030</v>
      </c>
      <c r="E58" s="65">
        <f t="shared" si="9"/>
        <v>15408.012412800001</v>
      </c>
      <c r="F58" s="208">
        <f>F24*$O$3*VMTCalc!J22</f>
        <v>0</v>
      </c>
      <c r="G58" s="208">
        <f>G24*$O$3*VMTCalc!K22</f>
        <v>0</v>
      </c>
      <c r="H58" s="208">
        <f>H24*$O$3*VMTCalc!L22</f>
        <v>0</v>
      </c>
      <c r="I58" s="208">
        <f>I24*$O$3*VMTCalc!M22</f>
        <v>0</v>
      </c>
      <c r="J58" s="208">
        <f>J24*$O$3*VMTCalc!N22</f>
        <v>0</v>
      </c>
      <c r="K58" s="208">
        <f>K24*$O$3*VMTCalc!O22</f>
        <v>0</v>
      </c>
      <c r="L58" s="208">
        <f>L24*$O$3*VMTCalc!P22</f>
        <v>0</v>
      </c>
      <c r="M58" s="208">
        <f>M24*$O$3*VMTCalc!Q22</f>
        <v>0</v>
      </c>
      <c r="N58" s="208">
        <f>N24*$O$3*VMTCalc!R22</f>
        <v>0</v>
      </c>
      <c r="O58" s="208">
        <f>O24*$O$3*VMTCalc!S22</f>
        <v>0</v>
      </c>
      <c r="P58" s="208">
        <f>P24*$O$3*VMTCalc!T22</f>
        <v>0</v>
      </c>
      <c r="Q58" s="208">
        <f>Q24*$O$3*VMTCalc!U22</f>
        <v>0</v>
      </c>
      <c r="R58" s="208">
        <f>R24*$O$3*VMTCalc!V22</f>
        <v>0</v>
      </c>
      <c r="S58" s="208">
        <f>S24*$O$3*VMTCalc!W22</f>
        <v>1284.0010344</v>
      </c>
      <c r="T58" s="208">
        <f>T24*$O$3*VMTCalc!X22</f>
        <v>1284.0010344</v>
      </c>
      <c r="U58" s="208">
        <f>U24*$O$3*VMTCalc!Y22</f>
        <v>1284.0010344</v>
      </c>
      <c r="V58" s="208">
        <f>V24*$O$3*VMTCalc!Z22</f>
        <v>1284.0010344</v>
      </c>
      <c r="W58" s="208">
        <f>W24*$O$3*VMTCalc!AA22</f>
        <v>1284.0010344</v>
      </c>
      <c r="X58" s="208">
        <f>X24*$O$3*VMTCalc!AB22</f>
        <v>1284.0010344</v>
      </c>
      <c r="Y58" s="208">
        <f>Y24*$O$3*VMTCalc!AC22</f>
        <v>1284.0010344</v>
      </c>
      <c r="Z58" s="208">
        <f>Z24*$O$3*VMTCalc!AD22</f>
        <v>1284.0010344</v>
      </c>
      <c r="AA58" s="208">
        <f>AA24*$O$3*VMTCalc!AE22</f>
        <v>1284.0010344</v>
      </c>
      <c r="AB58" s="208">
        <f>AB24*$O$3*VMTCalc!AF22</f>
        <v>1284.0010344</v>
      </c>
      <c r="AC58" s="208">
        <f>AC24*$O$3*VMTCalc!AG22</f>
        <v>1284.0010344</v>
      </c>
      <c r="AD58" s="208">
        <f>AD24*$O$3*VMTCalc!AH22</f>
        <v>1284.0010344</v>
      </c>
      <c r="AE58" s="208">
        <f>AE24*$O$3*VMTCalc!AI22</f>
        <v>0</v>
      </c>
      <c r="AF58" s="208">
        <f>AF24*$O$3*VMTCalc!AJ22</f>
        <v>0</v>
      </c>
      <c r="AG58" s="208">
        <f>AG24*$O$3*VMTCalc!AK22</f>
        <v>0</v>
      </c>
      <c r="AH58" s="208">
        <f>AH24*$O$3*VMTCalc!AL22</f>
        <v>0</v>
      </c>
      <c r="AI58" s="208">
        <f>AI24*$O$3*VMTCalc!AM22</f>
        <v>0</v>
      </c>
      <c r="AJ58" s="208">
        <f>AJ24*$O$3*VMTCalc!AN22</f>
        <v>0</v>
      </c>
      <c r="AK58" s="208">
        <f>AK24*$O$3*VMTCalc!AO22</f>
        <v>0</v>
      </c>
      <c r="AL58" s="208">
        <f>AL24*$O$3*VMTCalc!AP22</f>
        <v>0</v>
      </c>
      <c r="AM58" s="208">
        <f>AM24*$O$3*VMTCalc!AQ22</f>
        <v>0</v>
      </c>
      <c r="AN58" s="208">
        <f>AN24*$O$3*VMTCalc!AR22</f>
        <v>0</v>
      </c>
      <c r="AO58" s="208">
        <f>AO24*$O$3*VMTCalc!AS22</f>
        <v>0</v>
      </c>
      <c r="AP58" s="208">
        <f>AP24*$O$3*VMTCalc!AT22</f>
        <v>0</v>
      </c>
      <c r="AQ58" s="208">
        <f>AQ24*$O$3*VMTCalc!AU22</f>
        <v>0</v>
      </c>
      <c r="AR58" s="208">
        <f>AR24*$O$3*VMTCalc!AV22</f>
        <v>0</v>
      </c>
      <c r="AS58" s="208">
        <f>AS24*$O$3*VMTCalc!AW22</f>
        <v>0</v>
      </c>
      <c r="AT58" s="208">
        <f>AT24*$O$3*VMTCalc!AX22</f>
        <v>0</v>
      </c>
    </row>
    <row r="59" spans="1:16382" s="66" customFormat="1">
      <c r="A59" s="218" t="s">
        <v>198</v>
      </c>
      <c r="B59" s="767">
        <f t="shared" si="8"/>
        <v>120173</v>
      </c>
      <c r="C59" s="66" t="str">
        <f>INDEX(ProjectSummary!$C$6:$F$20,MATCH(B59,ProjectSummary!$C$6:$C$20,0),4)</f>
        <v>PEACH ORCHARD ROAD</v>
      </c>
      <c r="D59" s="197">
        <f>_xlfn.XLOOKUP(C59, Timing!$C$38:$C$52,Timing!$D$38:$D$52)</f>
        <v>2030</v>
      </c>
      <c r="E59" s="65">
        <f t="shared" si="9"/>
        <v>963514.37621376012</v>
      </c>
      <c r="F59" s="208">
        <f>F25*$O$3*VMTCalc!J23</f>
        <v>0</v>
      </c>
      <c r="G59" s="208">
        <f>G25*$O$3*VMTCalc!K23</f>
        <v>0</v>
      </c>
      <c r="H59" s="208">
        <f>H25*$O$3*VMTCalc!L23</f>
        <v>0</v>
      </c>
      <c r="I59" s="208">
        <f>I25*$O$3*VMTCalc!M23</f>
        <v>0</v>
      </c>
      <c r="J59" s="208">
        <f>J25*$O$3*VMTCalc!N23</f>
        <v>0</v>
      </c>
      <c r="K59" s="208">
        <f>K25*$O$3*VMTCalc!O23</f>
        <v>0</v>
      </c>
      <c r="L59" s="208">
        <f>L25*$O$3*VMTCalc!P23</f>
        <v>0</v>
      </c>
      <c r="M59" s="208">
        <f>M25*$O$3*VMTCalc!Q23</f>
        <v>0</v>
      </c>
      <c r="N59" s="208">
        <f>N25*$O$3*VMTCalc!R23</f>
        <v>0</v>
      </c>
      <c r="O59" s="208">
        <f>O25*$O$3*VMTCalc!S23</f>
        <v>0</v>
      </c>
      <c r="P59" s="208">
        <f>P25*$O$3*VMTCalc!T23</f>
        <v>0</v>
      </c>
      <c r="Q59" s="208">
        <f>Q25*$O$3*VMTCalc!U23</f>
        <v>0</v>
      </c>
      <c r="R59" s="208">
        <f>R25*$O$3*VMTCalc!V23</f>
        <v>0</v>
      </c>
      <c r="S59" s="208">
        <f>S25*$O$3*VMTCalc!W23</f>
        <v>80292.86468448001</v>
      </c>
      <c r="T59" s="208">
        <f>T25*$O$3*VMTCalc!X23</f>
        <v>80292.86468448001</v>
      </c>
      <c r="U59" s="208">
        <f>U25*$O$3*VMTCalc!Y23</f>
        <v>80292.86468448001</v>
      </c>
      <c r="V59" s="208">
        <f>V25*$O$3*VMTCalc!Z23</f>
        <v>80292.86468448001</v>
      </c>
      <c r="W59" s="208">
        <f>W25*$O$3*VMTCalc!AA23</f>
        <v>80292.86468448001</v>
      </c>
      <c r="X59" s="208">
        <f>X25*$O$3*VMTCalc!AB23</f>
        <v>80292.86468448001</v>
      </c>
      <c r="Y59" s="208">
        <f>Y25*$O$3*VMTCalc!AC23</f>
        <v>80292.86468448001</v>
      </c>
      <c r="Z59" s="208">
        <f>Z25*$O$3*VMTCalc!AD23</f>
        <v>80292.86468448001</v>
      </c>
      <c r="AA59" s="208">
        <f>AA25*$O$3*VMTCalc!AE23</f>
        <v>80292.86468448001</v>
      </c>
      <c r="AB59" s="208">
        <f>AB25*$O$3*VMTCalc!AF23</f>
        <v>80292.86468448001</v>
      </c>
      <c r="AC59" s="208">
        <f>AC25*$O$3*VMTCalc!AG23</f>
        <v>80292.86468448001</v>
      </c>
      <c r="AD59" s="208">
        <f>AD25*$O$3*VMTCalc!AH23</f>
        <v>80292.86468448001</v>
      </c>
      <c r="AE59" s="208">
        <f>AE25*$O$3*VMTCalc!AI23</f>
        <v>0</v>
      </c>
      <c r="AF59" s="208">
        <f>AF25*$O$3*VMTCalc!AJ23</f>
        <v>0</v>
      </c>
      <c r="AG59" s="208">
        <f>AG25*$O$3*VMTCalc!AK23</f>
        <v>0</v>
      </c>
      <c r="AH59" s="208">
        <f>AH25*$O$3*VMTCalc!AL23</f>
        <v>0</v>
      </c>
      <c r="AI59" s="208">
        <f>AI25*$O$3*VMTCalc!AM23</f>
        <v>0</v>
      </c>
      <c r="AJ59" s="208">
        <f>AJ25*$O$3*VMTCalc!AN23</f>
        <v>0</v>
      </c>
      <c r="AK59" s="208">
        <f>AK25*$O$3*VMTCalc!AO23</f>
        <v>0</v>
      </c>
      <c r="AL59" s="208">
        <f>AL25*$O$3*VMTCalc!AP23</f>
        <v>0</v>
      </c>
      <c r="AM59" s="208">
        <f>AM25*$O$3*VMTCalc!AQ23</f>
        <v>0</v>
      </c>
      <c r="AN59" s="208">
        <f>AN25*$O$3*VMTCalc!AR23</f>
        <v>0</v>
      </c>
      <c r="AO59" s="208">
        <f>AO25*$O$3*VMTCalc!AS23</f>
        <v>0</v>
      </c>
      <c r="AP59" s="208">
        <f>AP25*$O$3*VMTCalc!AT23</f>
        <v>0</v>
      </c>
      <c r="AQ59" s="208">
        <f>AQ25*$O$3*VMTCalc!AU23</f>
        <v>0</v>
      </c>
      <c r="AR59" s="208">
        <f>AR25*$O$3*VMTCalc!AV23</f>
        <v>0</v>
      </c>
      <c r="AS59" s="208">
        <f>AS25*$O$3*VMTCalc!AW23</f>
        <v>0</v>
      </c>
      <c r="AT59" s="208">
        <f>AT25*$O$3*VMTCalc!AX23</f>
        <v>0</v>
      </c>
    </row>
    <row r="60" spans="1:16382" s="66" customFormat="1">
      <c r="A60" s="218" t="s">
        <v>198</v>
      </c>
      <c r="B60" s="767">
        <f t="shared" si="8"/>
        <v>890074</v>
      </c>
      <c r="C60" s="66" t="str">
        <f>INDEX(ProjectSummary!$C$6:$F$20,MATCH(B60,ProjectSummary!$C$6:$C$20,0),4)</f>
        <v>MONROE-ANSONVILLE ROAD</v>
      </c>
      <c r="D60" s="197">
        <f>_xlfn.XLOOKUP(C60, Timing!$C$38:$C$52,Timing!$D$38:$D$52)</f>
        <v>2030</v>
      </c>
      <c r="E60" s="65">
        <f t="shared" si="9"/>
        <v>629160.50685600005</v>
      </c>
      <c r="F60" s="208">
        <f>F26*$O$3*VMTCalc!J24</f>
        <v>0</v>
      </c>
      <c r="G60" s="208">
        <f>G26*$O$3*VMTCalc!K24</f>
        <v>0</v>
      </c>
      <c r="H60" s="208">
        <f>H26*$O$3*VMTCalc!L24</f>
        <v>0</v>
      </c>
      <c r="I60" s="208">
        <f>I26*$O$3*VMTCalc!M24</f>
        <v>0</v>
      </c>
      <c r="J60" s="208">
        <f>J26*$O$3*VMTCalc!N24</f>
        <v>0</v>
      </c>
      <c r="K60" s="208">
        <f>K26*$O$3*VMTCalc!O24</f>
        <v>0</v>
      </c>
      <c r="L60" s="208">
        <f>L26*$O$3*VMTCalc!P24</f>
        <v>0</v>
      </c>
      <c r="M60" s="208">
        <f>M26*$O$3*VMTCalc!Q24</f>
        <v>0</v>
      </c>
      <c r="N60" s="208">
        <f>N26*$O$3*VMTCalc!R24</f>
        <v>0</v>
      </c>
      <c r="O60" s="208">
        <f>O26*$O$3*VMTCalc!S24</f>
        <v>0</v>
      </c>
      <c r="P60" s="208">
        <f>P26*$O$3*VMTCalc!T24</f>
        <v>0</v>
      </c>
      <c r="Q60" s="208">
        <f>Q26*$O$3*VMTCalc!U24</f>
        <v>0</v>
      </c>
      <c r="R60" s="208">
        <f>R26*$O$3*VMTCalc!V24</f>
        <v>0</v>
      </c>
      <c r="S60" s="208">
        <f>S26*$O$3*VMTCalc!W24</f>
        <v>52430.042238000009</v>
      </c>
      <c r="T60" s="208">
        <f>T26*$O$3*VMTCalc!X24</f>
        <v>52430.042238000009</v>
      </c>
      <c r="U60" s="208">
        <f>U26*$O$3*VMTCalc!Y24</f>
        <v>52430.042238000009</v>
      </c>
      <c r="V60" s="208">
        <f>V26*$O$3*VMTCalc!Z24</f>
        <v>52430.042238000009</v>
      </c>
      <c r="W60" s="208">
        <f>W26*$O$3*VMTCalc!AA24</f>
        <v>52430.042238000009</v>
      </c>
      <c r="X60" s="208">
        <f>X26*$O$3*VMTCalc!AB24</f>
        <v>52430.042238000009</v>
      </c>
      <c r="Y60" s="208">
        <f>Y26*$O$3*VMTCalc!AC24</f>
        <v>52430.042238000009</v>
      </c>
      <c r="Z60" s="208">
        <f>Z26*$O$3*VMTCalc!AD24</f>
        <v>52430.042238000009</v>
      </c>
      <c r="AA60" s="208">
        <f>AA26*$O$3*VMTCalc!AE24</f>
        <v>52430.042238000009</v>
      </c>
      <c r="AB60" s="208">
        <f>AB26*$O$3*VMTCalc!AF24</f>
        <v>52430.042238000009</v>
      </c>
      <c r="AC60" s="208">
        <f>AC26*$O$3*VMTCalc!AG24</f>
        <v>52430.042238000009</v>
      </c>
      <c r="AD60" s="208">
        <f>AD26*$O$3*VMTCalc!AH24</f>
        <v>52430.042238000009</v>
      </c>
      <c r="AE60" s="208">
        <f>AE26*$O$3*VMTCalc!AI24</f>
        <v>0</v>
      </c>
      <c r="AF60" s="208">
        <f>AF26*$O$3*VMTCalc!AJ24</f>
        <v>0</v>
      </c>
      <c r="AG60" s="208">
        <f>AG26*$O$3*VMTCalc!AK24</f>
        <v>0</v>
      </c>
      <c r="AH60" s="208">
        <f>AH26*$O$3*VMTCalc!AL24</f>
        <v>0</v>
      </c>
      <c r="AI60" s="208">
        <f>AI26*$O$3*VMTCalc!AM24</f>
        <v>0</v>
      </c>
      <c r="AJ60" s="208">
        <f>AJ26*$O$3*VMTCalc!AN24</f>
        <v>0</v>
      </c>
      <c r="AK60" s="208">
        <f>AK26*$O$3*VMTCalc!AO24</f>
        <v>0</v>
      </c>
      <c r="AL60" s="208">
        <f>AL26*$O$3*VMTCalc!AP24</f>
        <v>0</v>
      </c>
      <c r="AM60" s="208">
        <f>AM26*$O$3*VMTCalc!AQ24</f>
        <v>0</v>
      </c>
      <c r="AN60" s="208">
        <f>AN26*$O$3*VMTCalc!AR24</f>
        <v>0</v>
      </c>
      <c r="AO60" s="208">
        <f>AO26*$O$3*VMTCalc!AS24</f>
        <v>0</v>
      </c>
      <c r="AP60" s="208">
        <f>AP26*$O$3*VMTCalc!AT24</f>
        <v>0</v>
      </c>
      <c r="AQ60" s="208">
        <f>AQ26*$O$3*VMTCalc!AU24</f>
        <v>0</v>
      </c>
      <c r="AR60" s="208">
        <f>AR26*$O$3*VMTCalc!AV24</f>
        <v>0</v>
      </c>
      <c r="AS60" s="208">
        <f>AS26*$O$3*VMTCalc!AW24</f>
        <v>0</v>
      </c>
      <c r="AT60" s="208">
        <f>AT26*$O$3*VMTCalc!AX24</f>
        <v>0</v>
      </c>
    </row>
    <row r="61" spans="1:16382" s="66" customFormat="1">
      <c r="A61" s="218" t="s">
        <v>198</v>
      </c>
      <c r="B61" s="767">
        <f t="shared" si="8"/>
        <v>890170</v>
      </c>
      <c r="C61" s="66" t="str">
        <f>INDEX(ProjectSummary!$C$6:$F$20,MATCH(B61,ProjectSummary!$C$6:$C$20,0),4)</f>
        <v>POTTERS ROAD</v>
      </c>
      <c r="D61" s="197">
        <f>_xlfn.XLOOKUP(C61, Timing!$C$38:$C$52,Timing!$D$38:$D$52)</f>
        <v>2030</v>
      </c>
      <c r="E61" s="65">
        <f t="shared" si="9"/>
        <v>493056.39720960002</v>
      </c>
      <c r="F61" s="208">
        <f>F27*$O$3*VMTCalc!J25</f>
        <v>0</v>
      </c>
      <c r="G61" s="208">
        <f>G27*$O$3*VMTCalc!K25</f>
        <v>0</v>
      </c>
      <c r="H61" s="208">
        <f>H27*$O$3*VMTCalc!L25</f>
        <v>0</v>
      </c>
      <c r="I61" s="208">
        <f>I27*$O$3*VMTCalc!M25</f>
        <v>0</v>
      </c>
      <c r="J61" s="208">
        <f>J27*$O$3*VMTCalc!N25</f>
        <v>0</v>
      </c>
      <c r="K61" s="208">
        <f>K27*$O$3*VMTCalc!O25</f>
        <v>0</v>
      </c>
      <c r="L61" s="208">
        <f>L27*$O$3*VMTCalc!P25</f>
        <v>0</v>
      </c>
      <c r="M61" s="208">
        <f>M27*$O$3*VMTCalc!Q25</f>
        <v>0</v>
      </c>
      <c r="N61" s="208">
        <f>N27*$O$3*VMTCalc!R25</f>
        <v>0</v>
      </c>
      <c r="O61" s="208">
        <f>O27*$O$3*VMTCalc!S25</f>
        <v>0</v>
      </c>
      <c r="P61" s="208">
        <f>P27*$O$3*VMTCalc!T25</f>
        <v>0</v>
      </c>
      <c r="Q61" s="208">
        <f>Q27*$O$3*VMTCalc!U25</f>
        <v>0</v>
      </c>
      <c r="R61" s="208">
        <f>R27*$O$3*VMTCalc!V25</f>
        <v>0</v>
      </c>
      <c r="S61" s="208">
        <f>S27*$O$3*VMTCalc!W25</f>
        <v>41088.033100799999</v>
      </c>
      <c r="T61" s="208">
        <f>T27*$O$3*VMTCalc!X25</f>
        <v>41088.033100799999</v>
      </c>
      <c r="U61" s="208">
        <f>U27*$O$3*VMTCalc!Y25</f>
        <v>41088.033100799999</v>
      </c>
      <c r="V61" s="208">
        <f>V27*$O$3*VMTCalc!Z25</f>
        <v>41088.033100799999</v>
      </c>
      <c r="W61" s="208">
        <f>W27*$O$3*VMTCalc!AA25</f>
        <v>41088.033100799999</v>
      </c>
      <c r="X61" s="208">
        <f>X27*$O$3*VMTCalc!AB25</f>
        <v>41088.033100799999</v>
      </c>
      <c r="Y61" s="208">
        <f>Y27*$O$3*VMTCalc!AC25</f>
        <v>41088.033100799999</v>
      </c>
      <c r="Z61" s="208">
        <f>Z27*$O$3*VMTCalc!AD25</f>
        <v>41088.033100799999</v>
      </c>
      <c r="AA61" s="208">
        <f>AA27*$O$3*VMTCalc!AE25</f>
        <v>41088.033100799999</v>
      </c>
      <c r="AB61" s="208">
        <f>AB27*$O$3*VMTCalc!AF25</f>
        <v>41088.033100799999</v>
      </c>
      <c r="AC61" s="208">
        <f>AC27*$O$3*VMTCalc!AG25</f>
        <v>41088.033100799999</v>
      </c>
      <c r="AD61" s="208">
        <f>AD27*$O$3*VMTCalc!AH25</f>
        <v>41088.033100799999</v>
      </c>
      <c r="AE61" s="208">
        <f>AE27*$O$3*VMTCalc!AI25</f>
        <v>0</v>
      </c>
      <c r="AF61" s="208">
        <f>AF27*$O$3*VMTCalc!AJ25</f>
        <v>0</v>
      </c>
      <c r="AG61" s="208">
        <f>AG27*$O$3*VMTCalc!AK25</f>
        <v>0</v>
      </c>
      <c r="AH61" s="208">
        <f>AH27*$O$3*VMTCalc!AL25</f>
        <v>0</v>
      </c>
      <c r="AI61" s="208">
        <f>AI27*$O$3*VMTCalc!AM25</f>
        <v>0</v>
      </c>
      <c r="AJ61" s="208">
        <f>AJ27*$O$3*VMTCalc!AN25</f>
        <v>0</v>
      </c>
      <c r="AK61" s="208">
        <f>AK27*$O$3*VMTCalc!AO25</f>
        <v>0</v>
      </c>
      <c r="AL61" s="208">
        <f>AL27*$O$3*VMTCalc!AP25</f>
        <v>0</v>
      </c>
      <c r="AM61" s="208">
        <f>AM27*$O$3*VMTCalc!AQ25</f>
        <v>0</v>
      </c>
      <c r="AN61" s="208">
        <f>AN27*$O$3*VMTCalc!AR25</f>
        <v>0</v>
      </c>
      <c r="AO61" s="208">
        <f>AO27*$O$3*VMTCalc!AS25</f>
        <v>0</v>
      </c>
      <c r="AP61" s="208">
        <f>AP27*$O$3*VMTCalc!AT25</f>
        <v>0</v>
      </c>
      <c r="AQ61" s="208">
        <f>AQ27*$O$3*VMTCalc!AU25</f>
        <v>0</v>
      </c>
      <c r="AR61" s="208">
        <f>AR27*$O$3*VMTCalc!AV25</f>
        <v>0</v>
      </c>
      <c r="AS61" s="208">
        <f>AS27*$O$3*VMTCalc!AW25</f>
        <v>0</v>
      </c>
      <c r="AT61" s="208">
        <f>AT27*$O$3*VMTCalc!AX25</f>
        <v>0</v>
      </c>
    </row>
    <row r="62" spans="1:16382" s="66" customFormat="1">
      <c r="A62" s="218" t="s">
        <v>198</v>
      </c>
      <c r="B62" s="767">
        <f t="shared" si="8"/>
        <v>890312</v>
      </c>
      <c r="C62" s="66" t="str">
        <f>INDEX(ProjectSummary!$C$6:$F$20,MATCH(B62,ProjectSummary!$C$6:$C$20,0),4)</f>
        <v>SHANNON ROAD</v>
      </c>
      <c r="D62" s="197">
        <f>_xlfn.XLOOKUP(C62, Timing!$C$38:$C$52,Timing!$D$38:$D$52)</f>
        <v>2030</v>
      </c>
      <c r="E62" s="65">
        <f t="shared" si="9"/>
        <v>2126305.7129664002</v>
      </c>
      <c r="F62" s="208">
        <f>F28*$O$3*VMTCalc!J26</f>
        <v>0</v>
      </c>
      <c r="G62" s="208">
        <f>G28*$O$3*VMTCalc!K26</f>
        <v>0</v>
      </c>
      <c r="H62" s="208">
        <f>H28*$O$3*VMTCalc!L26</f>
        <v>0</v>
      </c>
      <c r="I62" s="208">
        <f>I28*$O$3*VMTCalc!M26</f>
        <v>0</v>
      </c>
      <c r="J62" s="208">
        <f>J28*$O$3*VMTCalc!N26</f>
        <v>0</v>
      </c>
      <c r="K62" s="208">
        <f>K28*$O$3*VMTCalc!O26</f>
        <v>0</v>
      </c>
      <c r="L62" s="208">
        <f>L28*$O$3*VMTCalc!P26</f>
        <v>0</v>
      </c>
      <c r="M62" s="208">
        <f>M28*$O$3*VMTCalc!Q26</f>
        <v>0</v>
      </c>
      <c r="N62" s="208">
        <f>N28*$O$3*VMTCalc!R26</f>
        <v>0</v>
      </c>
      <c r="O62" s="208">
        <f>O28*$O$3*VMTCalc!S26</f>
        <v>0</v>
      </c>
      <c r="P62" s="208">
        <f>P28*$O$3*VMTCalc!T26</f>
        <v>0</v>
      </c>
      <c r="Q62" s="208">
        <f>Q28*$O$3*VMTCalc!U26</f>
        <v>0</v>
      </c>
      <c r="R62" s="208">
        <f>R28*$O$3*VMTCalc!V26</f>
        <v>0</v>
      </c>
      <c r="S62" s="208">
        <f>S28*$O$3*VMTCalc!W26</f>
        <v>177192.14274719998</v>
      </c>
      <c r="T62" s="208">
        <f>T28*$O$3*VMTCalc!X26</f>
        <v>177192.14274719998</v>
      </c>
      <c r="U62" s="208">
        <f>U28*$O$3*VMTCalc!Y26</f>
        <v>177192.14274719998</v>
      </c>
      <c r="V62" s="208">
        <f>V28*$O$3*VMTCalc!Z26</f>
        <v>177192.14274719998</v>
      </c>
      <c r="W62" s="208">
        <f>W28*$O$3*VMTCalc!AA26</f>
        <v>177192.14274719998</v>
      </c>
      <c r="X62" s="208">
        <f>X28*$O$3*VMTCalc!AB26</f>
        <v>177192.14274719998</v>
      </c>
      <c r="Y62" s="208">
        <f>Y28*$O$3*VMTCalc!AC26</f>
        <v>177192.14274719998</v>
      </c>
      <c r="Z62" s="208">
        <f>Z28*$O$3*VMTCalc!AD26</f>
        <v>177192.14274719998</v>
      </c>
      <c r="AA62" s="208">
        <f>AA28*$O$3*VMTCalc!AE26</f>
        <v>177192.14274719998</v>
      </c>
      <c r="AB62" s="208">
        <f>AB28*$O$3*VMTCalc!AF26</f>
        <v>177192.14274719998</v>
      </c>
      <c r="AC62" s="208">
        <f>AC28*$O$3*VMTCalc!AG26</f>
        <v>177192.14274719998</v>
      </c>
      <c r="AD62" s="208">
        <f>AD28*$O$3*VMTCalc!AH26</f>
        <v>177192.14274719998</v>
      </c>
      <c r="AE62" s="208">
        <f>AE28*$O$3*VMTCalc!AI26</f>
        <v>0</v>
      </c>
      <c r="AF62" s="208">
        <f>AF28*$O$3*VMTCalc!AJ26</f>
        <v>0</v>
      </c>
      <c r="AG62" s="208">
        <f>AG28*$O$3*VMTCalc!AK26</f>
        <v>0</v>
      </c>
      <c r="AH62" s="208">
        <f>AH28*$O$3*VMTCalc!AL26</f>
        <v>0</v>
      </c>
      <c r="AI62" s="208">
        <f>AI28*$O$3*VMTCalc!AM26</f>
        <v>0</v>
      </c>
      <c r="AJ62" s="208">
        <f>AJ28*$O$3*VMTCalc!AN26</f>
        <v>0</v>
      </c>
      <c r="AK62" s="208">
        <f>AK28*$O$3*VMTCalc!AO26</f>
        <v>0</v>
      </c>
      <c r="AL62" s="208">
        <f>AL28*$O$3*VMTCalc!AP26</f>
        <v>0</v>
      </c>
      <c r="AM62" s="208">
        <f>AM28*$O$3*VMTCalc!AQ26</f>
        <v>0</v>
      </c>
      <c r="AN62" s="208">
        <f>AN28*$O$3*VMTCalc!AR26</f>
        <v>0</v>
      </c>
      <c r="AO62" s="208">
        <f>AO28*$O$3*VMTCalc!AS26</f>
        <v>0</v>
      </c>
      <c r="AP62" s="208">
        <f>AP28*$O$3*VMTCalc!AT26</f>
        <v>0</v>
      </c>
      <c r="AQ62" s="208">
        <f>AQ28*$O$3*VMTCalc!AU26</f>
        <v>0</v>
      </c>
      <c r="AR62" s="208">
        <f>AR28*$O$3*VMTCalc!AV26</f>
        <v>0</v>
      </c>
      <c r="AS62" s="208">
        <f>AS28*$O$3*VMTCalc!AW26</f>
        <v>0</v>
      </c>
      <c r="AT62" s="208">
        <f>AT28*$O$3*VMTCalc!AX26</f>
        <v>0</v>
      </c>
    </row>
    <row r="63" spans="1:16382" s="66" customFormat="1">
      <c r="A63" s="218" t="s">
        <v>198</v>
      </c>
      <c r="B63" s="767">
        <f t="shared" si="8"/>
        <v>890144</v>
      </c>
      <c r="C63" s="66" t="str">
        <f>INDEX(ProjectSummary!$C$6:$F$20,MATCH(B63,ProjectSummary!$C$6:$C$20,0),4)</f>
        <v>STACK ROAD</v>
      </c>
      <c r="D63" s="197">
        <f>_xlfn.XLOOKUP(C63, Timing!$C$38:$C$52,Timing!$D$38:$D$52)</f>
        <v>2030</v>
      </c>
      <c r="E63" s="65">
        <f t="shared" si="9"/>
        <v>1109376.8937216003</v>
      </c>
      <c r="F63" s="208">
        <f>F29*$O$3*VMTCalc!J27</f>
        <v>0</v>
      </c>
      <c r="G63" s="208">
        <f>G29*$O$3*VMTCalc!K27</f>
        <v>0</v>
      </c>
      <c r="H63" s="208">
        <f>H29*$O$3*VMTCalc!L27</f>
        <v>0</v>
      </c>
      <c r="I63" s="208">
        <f>I29*$O$3*VMTCalc!M27</f>
        <v>0</v>
      </c>
      <c r="J63" s="208">
        <f>J29*$O$3*VMTCalc!N27</f>
        <v>0</v>
      </c>
      <c r="K63" s="208">
        <f>K29*$O$3*VMTCalc!O27</f>
        <v>0</v>
      </c>
      <c r="L63" s="208">
        <f>L29*$O$3*VMTCalc!P27</f>
        <v>0</v>
      </c>
      <c r="M63" s="208">
        <f>M29*$O$3*VMTCalc!Q27</f>
        <v>0</v>
      </c>
      <c r="N63" s="208">
        <f>N29*$O$3*VMTCalc!R27</f>
        <v>0</v>
      </c>
      <c r="O63" s="208">
        <f>O29*$O$3*VMTCalc!S27</f>
        <v>0</v>
      </c>
      <c r="P63" s="208">
        <f>P29*$O$3*VMTCalc!T27</f>
        <v>0</v>
      </c>
      <c r="Q63" s="208">
        <f>Q29*$O$3*VMTCalc!U27</f>
        <v>0</v>
      </c>
      <c r="R63" s="208">
        <f>R29*$O$3*VMTCalc!V27</f>
        <v>0</v>
      </c>
      <c r="S63" s="208">
        <f>S29*$O$3*VMTCalc!W27</f>
        <v>92448.0744768</v>
      </c>
      <c r="T63" s="208">
        <f>T29*$O$3*VMTCalc!X27</f>
        <v>92448.0744768</v>
      </c>
      <c r="U63" s="208">
        <f>U29*$O$3*VMTCalc!Y27</f>
        <v>92448.0744768</v>
      </c>
      <c r="V63" s="208">
        <f>V29*$O$3*VMTCalc!Z27</f>
        <v>92448.0744768</v>
      </c>
      <c r="W63" s="208">
        <f>W29*$O$3*VMTCalc!AA27</f>
        <v>92448.0744768</v>
      </c>
      <c r="X63" s="208">
        <f>X29*$O$3*VMTCalc!AB27</f>
        <v>92448.0744768</v>
      </c>
      <c r="Y63" s="208">
        <f>Y29*$O$3*VMTCalc!AC27</f>
        <v>92448.0744768</v>
      </c>
      <c r="Z63" s="208">
        <f>Z29*$O$3*VMTCalc!AD27</f>
        <v>92448.0744768</v>
      </c>
      <c r="AA63" s="208">
        <f>AA29*$O$3*VMTCalc!AE27</f>
        <v>92448.0744768</v>
      </c>
      <c r="AB63" s="208">
        <f>AB29*$O$3*VMTCalc!AF27</f>
        <v>92448.0744768</v>
      </c>
      <c r="AC63" s="208">
        <f>AC29*$O$3*VMTCalc!AG27</f>
        <v>92448.0744768</v>
      </c>
      <c r="AD63" s="208">
        <f>AD29*$O$3*VMTCalc!AH27</f>
        <v>92448.0744768</v>
      </c>
      <c r="AE63" s="208">
        <f>AE29*$O$3*VMTCalc!AI27</f>
        <v>0</v>
      </c>
      <c r="AF63" s="208">
        <f>AF29*$O$3*VMTCalc!AJ27</f>
        <v>0</v>
      </c>
      <c r="AG63" s="208">
        <f>AG29*$O$3*VMTCalc!AK27</f>
        <v>0</v>
      </c>
      <c r="AH63" s="208">
        <f>AH29*$O$3*VMTCalc!AL27</f>
        <v>0</v>
      </c>
      <c r="AI63" s="208">
        <f>AI29*$O$3*VMTCalc!AM27</f>
        <v>0</v>
      </c>
      <c r="AJ63" s="208">
        <f>AJ29*$O$3*VMTCalc!AN27</f>
        <v>0</v>
      </c>
      <c r="AK63" s="208">
        <f>AK29*$O$3*VMTCalc!AO27</f>
        <v>0</v>
      </c>
      <c r="AL63" s="208">
        <f>AL29*$O$3*VMTCalc!AP27</f>
        <v>0</v>
      </c>
      <c r="AM63" s="208">
        <f>AM29*$O$3*VMTCalc!AQ27</f>
        <v>0</v>
      </c>
      <c r="AN63" s="208">
        <f>AN29*$O$3*VMTCalc!AR27</f>
        <v>0</v>
      </c>
      <c r="AO63" s="208">
        <f>AO29*$O$3*VMTCalc!AS27</f>
        <v>0</v>
      </c>
      <c r="AP63" s="208">
        <f>AP29*$O$3*VMTCalc!AT27</f>
        <v>0</v>
      </c>
      <c r="AQ63" s="208">
        <f>AQ29*$O$3*VMTCalc!AU27</f>
        <v>0</v>
      </c>
      <c r="AR63" s="208">
        <f>AR29*$O$3*VMTCalc!AV27</f>
        <v>0</v>
      </c>
      <c r="AS63" s="208">
        <f>AS29*$O$3*VMTCalc!AW27</f>
        <v>0</v>
      </c>
      <c r="AT63" s="208">
        <f>AT29*$O$3*VMTCalc!AX27</f>
        <v>0</v>
      </c>
    </row>
    <row r="64" spans="1:16382" s="66" customFormat="1">
      <c r="A64" s="66">
        <v>1</v>
      </c>
      <c r="B64" s="767">
        <f t="shared" si="8"/>
        <v>890067</v>
      </c>
      <c r="C64" s="66" t="str">
        <f>INDEX(ProjectSummary!$C$6:$F$20,MATCH(B64,ProjectSummary!$C$6:$C$20,0),4)</f>
        <v>AUSTIN GROVE CHURCH ROAD</v>
      </c>
      <c r="D64" s="197">
        <f>_xlfn.XLOOKUP(C64, Timing!$C$38:$C$52,Timing!$D$38:$D$52)</f>
        <v>2031</v>
      </c>
      <c r="E64" s="65">
        <f t="shared" si="9"/>
        <v>1168440.9413040003</v>
      </c>
      <c r="F64" s="208">
        <f>F30*$O$3*VMTCalc!J28</f>
        <v>0</v>
      </c>
      <c r="G64" s="208">
        <f>G30*$O$3*VMTCalc!K28</f>
        <v>0</v>
      </c>
      <c r="H64" s="208">
        <f>H30*$O$3*VMTCalc!L28</f>
        <v>0</v>
      </c>
      <c r="I64" s="208">
        <f>I30*$O$3*VMTCalc!M28</f>
        <v>0</v>
      </c>
      <c r="J64" s="208">
        <f>J30*$O$3*VMTCalc!N28</f>
        <v>0</v>
      </c>
      <c r="K64" s="208">
        <f>K30*$O$3*VMTCalc!O28</f>
        <v>0</v>
      </c>
      <c r="L64" s="208">
        <f>L30*$O$3*VMTCalc!P28</f>
        <v>0</v>
      </c>
      <c r="M64" s="208">
        <f>M30*$O$3*VMTCalc!Q28</f>
        <v>0</v>
      </c>
      <c r="N64" s="208">
        <f>N30*$O$3*VMTCalc!R28</f>
        <v>0</v>
      </c>
      <c r="O64" s="208">
        <f>O30*$O$3*VMTCalc!S28</f>
        <v>0</v>
      </c>
      <c r="P64" s="208">
        <f>P30*$O$3*VMTCalc!T28</f>
        <v>0</v>
      </c>
      <c r="Q64" s="208">
        <f>Q30*$O$3*VMTCalc!U28</f>
        <v>0</v>
      </c>
      <c r="R64" s="208">
        <f>R30*$O$3*VMTCalc!V28</f>
        <v>0</v>
      </c>
      <c r="S64" s="208">
        <f>S30*$O$3*VMTCalc!W28</f>
        <v>89880.072408000022</v>
      </c>
      <c r="T64" s="208">
        <f>T30*$O$3*VMTCalc!X28</f>
        <v>89880.072408000022</v>
      </c>
      <c r="U64" s="208">
        <f>U30*$O$3*VMTCalc!Y28</f>
        <v>89880.072408000022</v>
      </c>
      <c r="V64" s="208">
        <f>V30*$O$3*VMTCalc!Z28</f>
        <v>89880.072408000022</v>
      </c>
      <c r="W64" s="208">
        <f>W30*$O$3*VMTCalc!AA28</f>
        <v>89880.072408000022</v>
      </c>
      <c r="X64" s="208">
        <f>X30*$O$3*VMTCalc!AB28</f>
        <v>89880.072408000022</v>
      </c>
      <c r="Y64" s="208">
        <f>Y30*$O$3*VMTCalc!AC28</f>
        <v>89880.072408000022</v>
      </c>
      <c r="Z64" s="208">
        <f>Z30*$O$3*VMTCalc!AD28</f>
        <v>89880.072408000022</v>
      </c>
      <c r="AA64" s="208">
        <f>AA30*$O$3*VMTCalc!AE28</f>
        <v>89880.072408000022</v>
      </c>
      <c r="AB64" s="208">
        <f>AB30*$O$3*VMTCalc!AF28</f>
        <v>89880.072408000022</v>
      </c>
      <c r="AC64" s="208">
        <f>AC30*$O$3*VMTCalc!AG28</f>
        <v>89880.072408000022</v>
      </c>
      <c r="AD64" s="208">
        <f>AD30*$O$3*VMTCalc!AH28</f>
        <v>89880.072408000022</v>
      </c>
      <c r="AE64" s="208">
        <f>AE30*$O$3*VMTCalc!AI28</f>
        <v>89880.072408000022</v>
      </c>
      <c r="AF64" s="208">
        <f>AF30*$O$3*VMTCalc!AJ28</f>
        <v>0</v>
      </c>
      <c r="AG64" s="208">
        <f>AG30*$O$3*VMTCalc!AK28</f>
        <v>0</v>
      </c>
      <c r="AH64" s="208">
        <f>AH30*$O$3*VMTCalc!AL28</f>
        <v>0</v>
      </c>
      <c r="AI64" s="208">
        <f>AI30*$O$3*VMTCalc!AM28</f>
        <v>0</v>
      </c>
      <c r="AJ64" s="208">
        <f>AJ30*$O$3*VMTCalc!AN28</f>
        <v>0</v>
      </c>
      <c r="AK64" s="208">
        <f>AK30*$O$3*VMTCalc!AO28</f>
        <v>0</v>
      </c>
      <c r="AL64" s="208">
        <f>AL30*$O$3*VMTCalc!AP28</f>
        <v>0</v>
      </c>
      <c r="AM64" s="208">
        <f>AM30*$O$3*VMTCalc!AQ28</f>
        <v>0</v>
      </c>
      <c r="AN64" s="208">
        <f>AN30*$O$3*VMTCalc!AR28</f>
        <v>0</v>
      </c>
      <c r="AO64" s="208">
        <f>AO30*$O$3*VMTCalc!AS28</f>
        <v>0</v>
      </c>
      <c r="AP64" s="208">
        <f>AP30*$O$3*VMTCalc!AT28</f>
        <v>0</v>
      </c>
      <c r="AQ64" s="208">
        <f>AQ30*$O$3*VMTCalc!AU28</f>
        <v>0</v>
      </c>
      <c r="AR64" s="208">
        <f>AR30*$O$3*VMTCalc!AV28</f>
        <v>0</v>
      </c>
      <c r="AS64" s="208">
        <f>AS30*$O$3*VMTCalc!AW28</f>
        <v>0</v>
      </c>
      <c r="AT64" s="208">
        <f>AT30*$O$3*VMTCalc!AX28</f>
        <v>0</v>
      </c>
    </row>
    <row r="65" spans="1:16382" s="66" customFormat="1">
      <c r="A65" s="66">
        <v>1</v>
      </c>
      <c r="B65" s="767">
        <f t="shared" si="8"/>
        <v>830012</v>
      </c>
      <c r="C65" s="66" t="str">
        <f>INDEX(ProjectSummary!$C$6:$F$20,MATCH(B65,ProjectSummary!$C$6:$C$20,0),4)</f>
        <v>MOUNTAIN CREEK ROAD</v>
      </c>
      <c r="D65" s="197">
        <f>_xlfn.XLOOKUP(C65, Timing!$C$38:$C$52,Timing!$D$38:$D$52)</f>
        <v>2031</v>
      </c>
      <c r="E65" s="65">
        <f t="shared" si="9"/>
        <v>116844.09413039999</v>
      </c>
      <c r="F65" s="208">
        <f>F31*$O$3*VMTCalc!J29</f>
        <v>0</v>
      </c>
      <c r="G65" s="208">
        <f>G31*$O$3*VMTCalc!K29</f>
        <v>0</v>
      </c>
      <c r="H65" s="208">
        <f>H31*$O$3*VMTCalc!L29</f>
        <v>0</v>
      </c>
      <c r="I65" s="208">
        <f>I31*$O$3*VMTCalc!M29</f>
        <v>0</v>
      </c>
      <c r="J65" s="208">
        <f>J31*$O$3*VMTCalc!N29</f>
        <v>0</v>
      </c>
      <c r="K65" s="208">
        <f>K31*$O$3*VMTCalc!O29</f>
        <v>0</v>
      </c>
      <c r="L65" s="208">
        <f>L31*$O$3*VMTCalc!P29</f>
        <v>0</v>
      </c>
      <c r="M65" s="208">
        <f>M31*$O$3*VMTCalc!Q29</f>
        <v>0</v>
      </c>
      <c r="N65" s="208">
        <f>N31*$O$3*VMTCalc!R29</f>
        <v>0</v>
      </c>
      <c r="O65" s="208">
        <f>O31*$O$3*VMTCalc!S29</f>
        <v>0</v>
      </c>
      <c r="P65" s="208">
        <f>P31*$O$3*VMTCalc!T29</f>
        <v>0</v>
      </c>
      <c r="Q65" s="208">
        <f>Q31*$O$3*VMTCalc!U29</f>
        <v>0</v>
      </c>
      <c r="R65" s="208">
        <f>R31*$O$3*VMTCalc!V29</f>
        <v>0</v>
      </c>
      <c r="S65" s="208">
        <f>S31*$O$3*VMTCalc!W29</f>
        <v>8988.0072407999996</v>
      </c>
      <c r="T65" s="208">
        <f>T31*$O$3*VMTCalc!X29</f>
        <v>8988.0072407999996</v>
      </c>
      <c r="U65" s="208">
        <f>U31*$O$3*VMTCalc!Y29</f>
        <v>8988.0072407999996</v>
      </c>
      <c r="V65" s="208">
        <f>V31*$O$3*VMTCalc!Z29</f>
        <v>8988.0072407999996</v>
      </c>
      <c r="W65" s="208">
        <f>W31*$O$3*VMTCalc!AA29</f>
        <v>8988.0072407999996</v>
      </c>
      <c r="X65" s="208">
        <f>X31*$O$3*VMTCalc!AB29</f>
        <v>8988.0072407999996</v>
      </c>
      <c r="Y65" s="208">
        <f>Y31*$O$3*VMTCalc!AC29</f>
        <v>8988.0072407999996</v>
      </c>
      <c r="Z65" s="208">
        <f>Z31*$O$3*VMTCalc!AD29</f>
        <v>8988.0072407999996</v>
      </c>
      <c r="AA65" s="208">
        <f>AA31*$O$3*VMTCalc!AE29</f>
        <v>8988.0072407999996</v>
      </c>
      <c r="AB65" s="208">
        <f>AB31*$O$3*VMTCalc!AF29</f>
        <v>8988.0072407999996</v>
      </c>
      <c r="AC65" s="208">
        <f>AC31*$O$3*VMTCalc!AG29</f>
        <v>8988.0072407999996</v>
      </c>
      <c r="AD65" s="208">
        <f>AD31*$O$3*VMTCalc!AH29</f>
        <v>8988.0072407999996</v>
      </c>
      <c r="AE65" s="208">
        <f>AE31*$O$3*VMTCalc!AI29</f>
        <v>8988.0072407999996</v>
      </c>
      <c r="AF65" s="208">
        <f>AF31*$O$3*VMTCalc!AJ29</f>
        <v>0</v>
      </c>
      <c r="AG65" s="208">
        <f>AG31*$O$3*VMTCalc!AK29</f>
        <v>0</v>
      </c>
      <c r="AH65" s="208">
        <f>AH31*$O$3*VMTCalc!AL29</f>
        <v>0</v>
      </c>
      <c r="AI65" s="208">
        <f>AI31*$O$3*VMTCalc!AM29</f>
        <v>0</v>
      </c>
      <c r="AJ65" s="208">
        <f>AJ31*$O$3*VMTCalc!AN29</f>
        <v>0</v>
      </c>
      <c r="AK65" s="208">
        <f>AK31*$O$3*VMTCalc!AO29</f>
        <v>0</v>
      </c>
      <c r="AL65" s="208">
        <f>AL31*$O$3*VMTCalc!AP29</f>
        <v>0</v>
      </c>
      <c r="AM65" s="208">
        <f>AM31*$O$3*VMTCalc!AQ29</f>
        <v>0</v>
      </c>
      <c r="AN65" s="208">
        <f>AN31*$O$3*VMTCalc!AR29</f>
        <v>0</v>
      </c>
      <c r="AO65" s="208">
        <f>AO31*$O$3*VMTCalc!AS29</f>
        <v>0</v>
      </c>
      <c r="AP65" s="208">
        <f>AP31*$O$3*VMTCalc!AT29</f>
        <v>0</v>
      </c>
      <c r="AQ65" s="208">
        <f>AQ31*$O$3*VMTCalc!AU29</f>
        <v>0</v>
      </c>
      <c r="AR65" s="208">
        <f>AR31*$O$3*VMTCalc!AV29</f>
        <v>0</v>
      </c>
      <c r="AS65" s="208">
        <f>AS31*$O$3*VMTCalc!AW29</f>
        <v>0</v>
      </c>
      <c r="AT65" s="208">
        <f>AT31*$O$3*VMTCalc!AX29</f>
        <v>0</v>
      </c>
    </row>
    <row r="66" spans="1:16382" s="66" customFormat="1">
      <c r="A66" s="66">
        <v>1</v>
      </c>
      <c r="B66" s="767">
        <f t="shared" si="8"/>
        <v>120050</v>
      </c>
      <c r="C66" s="66" t="str">
        <f>INDEX(ProjectSummary!$C$6:$F$20,MATCH(B66,ProjectSummary!$C$6:$C$20,0),4)</f>
        <v>PENNINGER ROAD</v>
      </c>
      <c r="D66" s="197">
        <f>_xlfn.XLOOKUP(C66, Timing!$C$38:$C$52,Timing!$D$38:$D$52)</f>
        <v>2031</v>
      </c>
      <c r="E66" s="65">
        <f t="shared" si="9"/>
        <v>186950.55060863998</v>
      </c>
      <c r="F66" s="208">
        <f>F32*$O$3*VMTCalc!J30</f>
        <v>0</v>
      </c>
      <c r="G66" s="208">
        <f>G32*$O$3*VMTCalc!K30</f>
        <v>0</v>
      </c>
      <c r="H66" s="208">
        <f>H32*$O$3*VMTCalc!L30</f>
        <v>0</v>
      </c>
      <c r="I66" s="208">
        <f>I32*$O$3*VMTCalc!M30</f>
        <v>0</v>
      </c>
      <c r="J66" s="208">
        <f>J32*$O$3*VMTCalc!N30</f>
        <v>0</v>
      </c>
      <c r="K66" s="208">
        <f>K32*$O$3*VMTCalc!O30</f>
        <v>0</v>
      </c>
      <c r="L66" s="208">
        <f>L32*$O$3*VMTCalc!P30</f>
        <v>0</v>
      </c>
      <c r="M66" s="208">
        <f>M32*$O$3*VMTCalc!Q30</f>
        <v>0</v>
      </c>
      <c r="N66" s="208">
        <f>N32*$O$3*VMTCalc!R30</f>
        <v>0</v>
      </c>
      <c r="O66" s="208">
        <f>O32*$O$3*VMTCalc!S30</f>
        <v>0</v>
      </c>
      <c r="P66" s="208">
        <f>P32*$O$3*VMTCalc!T30</f>
        <v>0</v>
      </c>
      <c r="Q66" s="208">
        <f>Q32*$O$3*VMTCalc!U30</f>
        <v>0</v>
      </c>
      <c r="R66" s="208">
        <f>R32*$O$3*VMTCalc!V30</f>
        <v>0</v>
      </c>
      <c r="S66" s="208">
        <f>S32*$O$3*VMTCalc!W30</f>
        <v>14380.811585280002</v>
      </c>
      <c r="T66" s="208">
        <f>T32*$O$3*VMTCalc!X30</f>
        <v>14380.811585280002</v>
      </c>
      <c r="U66" s="208">
        <f>U32*$O$3*VMTCalc!Y30</f>
        <v>14380.811585280002</v>
      </c>
      <c r="V66" s="208">
        <f>V32*$O$3*VMTCalc!Z30</f>
        <v>14380.811585280002</v>
      </c>
      <c r="W66" s="208">
        <f>W32*$O$3*VMTCalc!AA30</f>
        <v>14380.811585280002</v>
      </c>
      <c r="X66" s="208">
        <f>X32*$O$3*VMTCalc!AB30</f>
        <v>14380.811585280002</v>
      </c>
      <c r="Y66" s="208">
        <f>Y32*$O$3*VMTCalc!AC30</f>
        <v>14380.811585280002</v>
      </c>
      <c r="Z66" s="208">
        <f>Z32*$O$3*VMTCalc!AD30</f>
        <v>14380.811585280002</v>
      </c>
      <c r="AA66" s="208">
        <f>AA32*$O$3*VMTCalc!AE30</f>
        <v>14380.811585280002</v>
      </c>
      <c r="AB66" s="208">
        <f>AB32*$O$3*VMTCalc!AF30</f>
        <v>14380.811585280002</v>
      </c>
      <c r="AC66" s="208">
        <f>AC32*$O$3*VMTCalc!AG30</f>
        <v>14380.811585280002</v>
      </c>
      <c r="AD66" s="208">
        <f>AD32*$O$3*VMTCalc!AH30</f>
        <v>14380.811585280002</v>
      </c>
      <c r="AE66" s="208">
        <f>AE32*$O$3*VMTCalc!AI30</f>
        <v>14380.811585280002</v>
      </c>
      <c r="AF66" s="208">
        <f>AF32*$O$3*VMTCalc!AJ30</f>
        <v>0</v>
      </c>
      <c r="AG66" s="208">
        <f>AG32*$O$3*VMTCalc!AK30</f>
        <v>0</v>
      </c>
      <c r="AH66" s="208">
        <f>AH32*$O$3*VMTCalc!AL30</f>
        <v>0</v>
      </c>
      <c r="AI66" s="208">
        <f>AI32*$O$3*VMTCalc!AM30</f>
        <v>0</v>
      </c>
      <c r="AJ66" s="208">
        <f>AJ32*$O$3*VMTCalc!AN30</f>
        <v>0</v>
      </c>
      <c r="AK66" s="208">
        <f>AK32*$O$3*VMTCalc!AO30</f>
        <v>0</v>
      </c>
      <c r="AL66" s="208">
        <f>AL32*$O$3*VMTCalc!AP30</f>
        <v>0</v>
      </c>
      <c r="AM66" s="208">
        <f>AM32*$O$3*VMTCalc!AQ30</f>
        <v>0</v>
      </c>
      <c r="AN66" s="208">
        <f>AN32*$O$3*VMTCalc!AR30</f>
        <v>0</v>
      </c>
      <c r="AO66" s="208">
        <f>AO32*$O$3*VMTCalc!AS30</f>
        <v>0</v>
      </c>
      <c r="AP66" s="208">
        <f>AP32*$O$3*VMTCalc!AT30</f>
        <v>0</v>
      </c>
      <c r="AQ66" s="208">
        <f>AQ32*$O$3*VMTCalc!AU30</f>
        <v>0</v>
      </c>
      <c r="AR66" s="208">
        <f>AR32*$O$3*VMTCalc!AV30</f>
        <v>0</v>
      </c>
      <c r="AS66" s="208">
        <f>AS32*$O$3*VMTCalc!AW30</f>
        <v>0</v>
      </c>
      <c r="AT66" s="208">
        <f>AT32*$O$3*VMTCalc!AX30</f>
        <v>0</v>
      </c>
    </row>
    <row r="67" spans="1:16382" s="66" customFormat="1">
      <c r="A67" s="66">
        <v>1</v>
      </c>
      <c r="B67" s="767">
        <f t="shared" si="8"/>
        <v>590060</v>
      </c>
      <c r="C67" s="66" t="str">
        <f>INDEX(ProjectSummary!$C$6:$F$20,MATCH(B67,ProjectSummary!$C$6:$C$20,0),4)</f>
        <v>ROBINSON CHURCH ROAD</v>
      </c>
      <c r="D67" s="197">
        <f>_xlfn.XLOOKUP(C67, Timing!$C$38:$C$52,Timing!$D$38:$D$52)</f>
        <v>2031</v>
      </c>
      <c r="E67" s="65">
        <f t="shared" si="9"/>
        <v>15072888.142821601</v>
      </c>
      <c r="F67" s="208">
        <f>F33*$O$3*VMTCalc!J31</f>
        <v>0</v>
      </c>
      <c r="G67" s="208">
        <f>G33*$O$3*VMTCalc!K31</f>
        <v>0</v>
      </c>
      <c r="H67" s="208">
        <f>H33*$O$3*VMTCalc!L31</f>
        <v>0</v>
      </c>
      <c r="I67" s="208">
        <f>I33*$O$3*VMTCalc!M31</f>
        <v>0</v>
      </c>
      <c r="J67" s="208">
        <f>J33*$O$3*VMTCalc!N31</f>
        <v>0</v>
      </c>
      <c r="K67" s="208">
        <f>K33*$O$3*VMTCalc!O31</f>
        <v>0</v>
      </c>
      <c r="L67" s="208">
        <f>L33*$O$3*VMTCalc!P31</f>
        <v>0</v>
      </c>
      <c r="M67" s="208">
        <f>M33*$O$3*VMTCalc!Q31</f>
        <v>0</v>
      </c>
      <c r="N67" s="208">
        <f>N33*$O$3*VMTCalc!R31</f>
        <v>0</v>
      </c>
      <c r="O67" s="208">
        <f>O33*$O$3*VMTCalc!S31</f>
        <v>0</v>
      </c>
      <c r="P67" s="208">
        <f>P33*$O$3*VMTCalc!T31</f>
        <v>0</v>
      </c>
      <c r="Q67" s="208">
        <f>Q33*$O$3*VMTCalc!U31</f>
        <v>0</v>
      </c>
      <c r="R67" s="208">
        <f>R33*$O$3*VMTCalc!V31</f>
        <v>0</v>
      </c>
      <c r="S67" s="208">
        <f>S33*$O$3*VMTCalc!W31</f>
        <v>1159452.9340632001</v>
      </c>
      <c r="T67" s="208">
        <f>T33*$O$3*VMTCalc!X31</f>
        <v>1159452.9340632001</v>
      </c>
      <c r="U67" s="208">
        <f>U33*$O$3*VMTCalc!Y31</f>
        <v>1159452.9340632001</v>
      </c>
      <c r="V67" s="208">
        <f>V33*$O$3*VMTCalc!Z31</f>
        <v>1159452.9340632001</v>
      </c>
      <c r="W67" s="208">
        <f>W33*$O$3*VMTCalc!AA31</f>
        <v>1159452.9340632001</v>
      </c>
      <c r="X67" s="208">
        <f>X33*$O$3*VMTCalc!AB31</f>
        <v>1159452.9340632001</v>
      </c>
      <c r="Y67" s="208">
        <f>Y33*$O$3*VMTCalc!AC31</f>
        <v>1159452.9340632001</v>
      </c>
      <c r="Z67" s="208">
        <f>Z33*$O$3*VMTCalc!AD31</f>
        <v>1159452.9340632001</v>
      </c>
      <c r="AA67" s="208">
        <f>AA33*$O$3*VMTCalc!AE31</f>
        <v>1159452.9340632001</v>
      </c>
      <c r="AB67" s="208">
        <f>AB33*$O$3*VMTCalc!AF31</f>
        <v>1159452.9340632001</v>
      </c>
      <c r="AC67" s="208">
        <f>AC33*$O$3*VMTCalc!AG31</f>
        <v>1159452.9340632001</v>
      </c>
      <c r="AD67" s="208">
        <f>AD33*$O$3*VMTCalc!AH31</f>
        <v>1159452.9340632001</v>
      </c>
      <c r="AE67" s="208">
        <f>AE33*$O$3*VMTCalc!AI31</f>
        <v>1159452.9340632001</v>
      </c>
      <c r="AF67" s="208">
        <f>AF33*$O$3*VMTCalc!AJ31</f>
        <v>0</v>
      </c>
      <c r="AG67" s="208">
        <f>AG33*$O$3*VMTCalc!AK31</f>
        <v>0</v>
      </c>
      <c r="AH67" s="208">
        <f>AH33*$O$3*VMTCalc!AL31</f>
        <v>0</v>
      </c>
      <c r="AI67" s="208">
        <f>AI33*$O$3*VMTCalc!AM31</f>
        <v>0</v>
      </c>
      <c r="AJ67" s="208">
        <f>AJ33*$O$3*VMTCalc!AN31</f>
        <v>0</v>
      </c>
      <c r="AK67" s="208">
        <f>AK33*$O$3*VMTCalc!AO31</f>
        <v>0</v>
      </c>
      <c r="AL67" s="208">
        <f>AL33*$O$3*VMTCalc!AP31</f>
        <v>0</v>
      </c>
      <c r="AM67" s="208">
        <f>AM33*$O$3*VMTCalc!AQ31</f>
        <v>0</v>
      </c>
      <c r="AN67" s="208">
        <f>AN33*$O$3*VMTCalc!AR31</f>
        <v>0</v>
      </c>
      <c r="AO67" s="208">
        <f>AO33*$O$3*VMTCalc!AS31</f>
        <v>0</v>
      </c>
      <c r="AP67" s="208">
        <f>AP33*$O$3*VMTCalc!AT31</f>
        <v>0</v>
      </c>
      <c r="AQ67" s="208">
        <f>AQ33*$O$3*VMTCalc!AU31</f>
        <v>0</v>
      </c>
      <c r="AR67" s="208">
        <f>AR33*$O$3*VMTCalc!AV31</f>
        <v>0</v>
      </c>
      <c r="AS67" s="208">
        <f>AS33*$O$3*VMTCalc!AW31</f>
        <v>0</v>
      </c>
      <c r="AT67" s="208">
        <f>AT33*$O$3*VMTCalc!AX31</f>
        <v>0</v>
      </c>
    </row>
    <row r="68" spans="1:16382" s="66" customFormat="1">
      <c r="A68" s="102"/>
      <c r="D68" s="81"/>
      <c r="F68" s="75"/>
    </row>
    <row r="69" spans="1:16382" s="66" customFormat="1" ht="30">
      <c r="A69" s="873" t="s">
        <v>203</v>
      </c>
      <c r="B69" s="102" t="s">
        <v>120</v>
      </c>
      <c r="C69" s="102" t="s">
        <v>305</v>
      </c>
      <c r="D69" s="81"/>
      <c r="E69" s="207">
        <f>SUM(E70:E84)</f>
        <v>144336503.50448895</v>
      </c>
      <c r="F69" s="207">
        <f>SUM(F70:F84)</f>
        <v>0</v>
      </c>
      <c r="G69" s="207">
        <f t="shared" ref="G69:AT69" si="10">SUM(G70:G84)</f>
        <v>0</v>
      </c>
      <c r="H69" s="207">
        <f t="shared" si="10"/>
        <v>0</v>
      </c>
      <c r="I69" s="207">
        <f t="shared" si="10"/>
        <v>0</v>
      </c>
      <c r="J69" s="207">
        <f t="shared" si="10"/>
        <v>0</v>
      </c>
      <c r="K69" s="207">
        <f t="shared" si="10"/>
        <v>0</v>
      </c>
      <c r="L69" s="207">
        <f t="shared" si="10"/>
        <v>0</v>
      </c>
      <c r="M69" s="207">
        <f t="shared" si="10"/>
        <v>0</v>
      </c>
      <c r="N69" s="207">
        <f t="shared" si="10"/>
        <v>0</v>
      </c>
      <c r="O69" s="207">
        <f t="shared" si="10"/>
        <v>0</v>
      </c>
      <c r="P69" s="207">
        <f t="shared" si="10"/>
        <v>0</v>
      </c>
      <c r="Q69" s="207">
        <f t="shared" si="10"/>
        <v>0</v>
      </c>
      <c r="R69" s="207">
        <f t="shared" si="10"/>
        <v>0</v>
      </c>
      <c r="S69" s="207">
        <f t="shared" si="10"/>
        <v>11385705.536629763</v>
      </c>
      <c r="T69" s="207">
        <f t="shared" si="10"/>
        <v>11385705.536629763</v>
      </c>
      <c r="U69" s="207">
        <f t="shared" si="10"/>
        <v>11385705.536629763</v>
      </c>
      <c r="V69" s="207">
        <f t="shared" si="10"/>
        <v>11385705.536629763</v>
      </c>
      <c r="W69" s="207">
        <f t="shared" si="10"/>
        <v>11385705.536629763</v>
      </c>
      <c r="X69" s="207">
        <f t="shared" si="10"/>
        <v>11385705.536629763</v>
      </c>
      <c r="Y69" s="207">
        <f t="shared" si="10"/>
        <v>11385705.536629763</v>
      </c>
      <c r="Z69" s="207">
        <f t="shared" si="10"/>
        <v>11385705.536629763</v>
      </c>
      <c r="AA69" s="207">
        <f t="shared" si="10"/>
        <v>11385705.536629763</v>
      </c>
      <c r="AB69" s="207">
        <f t="shared" si="10"/>
        <v>11385705.536629763</v>
      </c>
      <c r="AC69" s="207">
        <f t="shared" si="10"/>
        <v>11385705.536629763</v>
      </c>
      <c r="AD69" s="207">
        <f t="shared" si="10"/>
        <v>11385705.536629763</v>
      </c>
      <c r="AE69" s="207">
        <f t="shared" si="10"/>
        <v>7708037.0649318406</v>
      </c>
      <c r="AF69" s="207">
        <f t="shared" si="10"/>
        <v>0</v>
      </c>
      <c r="AG69" s="207">
        <f t="shared" si="10"/>
        <v>0</v>
      </c>
      <c r="AH69" s="207">
        <f t="shared" si="10"/>
        <v>0</v>
      </c>
      <c r="AI69" s="207">
        <f t="shared" si="10"/>
        <v>0</v>
      </c>
      <c r="AJ69" s="207">
        <f t="shared" si="10"/>
        <v>0</v>
      </c>
      <c r="AK69" s="207">
        <f t="shared" si="10"/>
        <v>0</v>
      </c>
      <c r="AL69" s="207">
        <f t="shared" si="10"/>
        <v>0</v>
      </c>
      <c r="AM69" s="207">
        <f t="shared" si="10"/>
        <v>0</v>
      </c>
      <c r="AN69" s="207">
        <f t="shared" si="10"/>
        <v>0</v>
      </c>
      <c r="AO69" s="207">
        <f t="shared" si="10"/>
        <v>0</v>
      </c>
      <c r="AP69" s="207">
        <f t="shared" si="10"/>
        <v>0</v>
      </c>
      <c r="AQ69" s="207">
        <f t="shared" si="10"/>
        <v>0</v>
      </c>
      <c r="AR69" s="207">
        <f t="shared" si="10"/>
        <v>0</v>
      </c>
      <c r="AS69" s="207">
        <f t="shared" si="10"/>
        <v>0</v>
      </c>
      <c r="AT69" s="207">
        <f t="shared" si="10"/>
        <v>0</v>
      </c>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07"/>
      <c r="CC69" s="207"/>
      <c r="CD69" s="207"/>
      <c r="CE69" s="207"/>
      <c r="CF69" s="207"/>
      <c r="CG69" s="207"/>
      <c r="CH69" s="207"/>
      <c r="CI69" s="207"/>
      <c r="CJ69" s="207"/>
      <c r="CK69" s="207"/>
      <c r="CL69" s="207"/>
      <c r="CM69" s="207"/>
      <c r="CN69" s="207"/>
      <c r="CO69" s="207"/>
      <c r="CP69" s="207"/>
      <c r="CQ69" s="207"/>
      <c r="CR69" s="207"/>
      <c r="CS69" s="207"/>
      <c r="CT69" s="207"/>
      <c r="CU69" s="207"/>
      <c r="CV69" s="207"/>
      <c r="CW69" s="207"/>
      <c r="CX69" s="207"/>
      <c r="CY69" s="207"/>
      <c r="CZ69" s="207"/>
      <c r="DA69" s="207"/>
      <c r="DB69" s="207"/>
      <c r="DC69" s="207"/>
      <c r="DD69" s="207"/>
      <c r="DE69" s="207"/>
      <c r="DF69" s="207"/>
      <c r="DG69" s="207"/>
      <c r="DH69" s="207"/>
      <c r="DI69" s="207"/>
      <c r="DJ69" s="207"/>
      <c r="DK69" s="207"/>
      <c r="DL69" s="207"/>
      <c r="DM69" s="207"/>
      <c r="DN69" s="207"/>
      <c r="DO69" s="207"/>
      <c r="DP69" s="207"/>
      <c r="DQ69" s="207"/>
      <c r="DR69" s="207"/>
      <c r="DS69" s="207"/>
      <c r="DT69" s="207"/>
      <c r="DU69" s="207"/>
      <c r="DV69" s="207"/>
      <c r="DW69" s="207"/>
      <c r="DX69" s="207"/>
      <c r="DY69" s="207"/>
      <c r="DZ69" s="207"/>
      <c r="EA69" s="207"/>
      <c r="EB69" s="207"/>
      <c r="EC69" s="207"/>
      <c r="ED69" s="207"/>
      <c r="EE69" s="207"/>
      <c r="EF69" s="207"/>
      <c r="EG69" s="207"/>
      <c r="EH69" s="207"/>
      <c r="EI69" s="207"/>
      <c r="EJ69" s="207"/>
      <c r="EK69" s="207"/>
      <c r="EL69" s="207"/>
      <c r="EM69" s="207"/>
      <c r="EN69" s="207"/>
      <c r="EO69" s="207"/>
      <c r="EP69" s="207"/>
      <c r="EQ69" s="207"/>
      <c r="ER69" s="207"/>
      <c r="ES69" s="207"/>
      <c r="ET69" s="207"/>
      <c r="EU69" s="207"/>
      <c r="EV69" s="207"/>
      <c r="EW69" s="207"/>
      <c r="EX69" s="207"/>
      <c r="EY69" s="207"/>
      <c r="EZ69" s="207"/>
      <c r="FA69" s="207"/>
      <c r="FB69" s="207"/>
      <c r="FC69" s="207"/>
      <c r="FD69" s="207"/>
      <c r="FE69" s="207"/>
      <c r="FF69" s="207"/>
      <c r="FG69" s="207"/>
      <c r="FH69" s="207"/>
      <c r="FI69" s="207"/>
      <c r="FJ69" s="207"/>
      <c r="FK69" s="207"/>
      <c r="FL69" s="207"/>
      <c r="FM69" s="207"/>
      <c r="FN69" s="207"/>
      <c r="FO69" s="207"/>
      <c r="FP69" s="207"/>
      <c r="FQ69" s="207"/>
      <c r="FR69" s="207"/>
      <c r="FS69" s="207"/>
      <c r="FT69" s="207"/>
      <c r="FU69" s="207"/>
      <c r="FV69" s="207"/>
      <c r="FW69" s="207"/>
      <c r="FX69" s="207"/>
      <c r="FY69" s="207"/>
      <c r="FZ69" s="207"/>
      <c r="GA69" s="207"/>
      <c r="GB69" s="207"/>
      <c r="GC69" s="207"/>
      <c r="GD69" s="207"/>
      <c r="GE69" s="207"/>
      <c r="GF69" s="207"/>
      <c r="GG69" s="207"/>
      <c r="GH69" s="207"/>
      <c r="GI69" s="207"/>
      <c r="GJ69" s="207"/>
      <c r="GK69" s="207"/>
      <c r="GL69" s="207"/>
      <c r="GM69" s="207"/>
      <c r="GN69" s="207"/>
      <c r="GO69" s="207"/>
      <c r="GP69" s="207"/>
      <c r="GQ69" s="207"/>
      <c r="GR69" s="207"/>
      <c r="GS69" s="207"/>
      <c r="GT69" s="207"/>
      <c r="GU69" s="207"/>
      <c r="GV69" s="207"/>
      <c r="GW69" s="207"/>
      <c r="GX69" s="207"/>
      <c r="GY69" s="207"/>
      <c r="GZ69" s="207"/>
      <c r="HA69" s="207"/>
      <c r="HB69" s="207"/>
      <c r="HC69" s="207"/>
      <c r="HD69" s="207"/>
      <c r="HE69" s="207"/>
      <c r="HF69" s="207"/>
      <c r="HG69" s="207"/>
      <c r="HH69" s="207"/>
      <c r="HI69" s="207"/>
      <c r="HJ69" s="207"/>
      <c r="HK69" s="207"/>
      <c r="HL69" s="207"/>
      <c r="HM69" s="207"/>
      <c r="HN69" s="207"/>
      <c r="HO69" s="207"/>
      <c r="HP69" s="207"/>
      <c r="HQ69" s="207"/>
      <c r="HR69" s="207"/>
      <c r="HS69" s="207"/>
      <c r="HT69" s="207"/>
      <c r="HU69" s="207"/>
      <c r="HV69" s="207"/>
      <c r="HW69" s="207"/>
      <c r="HX69" s="207"/>
      <c r="HY69" s="207"/>
      <c r="HZ69" s="207"/>
      <c r="IA69" s="207"/>
      <c r="IB69" s="207"/>
      <c r="IC69" s="207"/>
      <c r="ID69" s="207"/>
      <c r="IE69" s="207"/>
      <c r="IF69" s="207"/>
      <c r="IG69" s="207"/>
      <c r="IH69" s="207"/>
      <c r="II69" s="207"/>
      <c r="IJ69" s="207"/>
      <c r="IK69" s="207"/>
      <c r="IL69" s="207"/>
      <c r="IM69" s="207"/>
      <c r="IN69" s="207"/>
      <c r="IO69" s="207"/>
      <c r="IP69" s="207"/>
      <c r="IQ69" s="207"/>
      <c r="IR69" s="207"/>
      <c r="IS69" s="207"/>
      <c r="IT69" s="207"/>
      <c r="IU69" s="207"/>
      <c r="IV69" s="207"/>
      <c r="IW69" s="207"/>
      <c r="IX69" s="207"/>
      <c r="IY69" s="207"/>
      <c r="IZ69" s="207"/>
      <c r="JA69" s="207"/>
      <c r="JB69" s="207"/>
      <c r="JC69" s="207"/>
      <c r="JD69" s="207"/>
      <c r="JE69" s="207"/>
      <c r="JF69" s="207"/>
      <c r="JG69" s="207"/>
      <c r="JH69" s="207"/>
      <c r="JI69" s="207"/>
      <c r="JJ69" s="207"/>
      <c r="JK69" s="207"/>
      <c r="JL69" s="207"/>
      <c r="JM69" s="207"/>
      <c r="JN69" s="207"/>
      <c r="JO69" s="207"/>
      <c r="JP69" s="207"/>
      <c r="JQ69" s="207"/>
      <c r="JR69" s="207"/>
      <c r="JS69" s="207"/>
      <c r="JT69" s="207"/>
      <c r="JU69" s="207"/>
      <c r="JV69" s="207"/>
      <c r="JW69" s="207"/>
      <c r="JX69" s="207"/>
      <c r="JY69" s="207"/>
      <c r="JZ69" s="207"/>
      <c r="KA69" s="207"/>
      <c r="KB69" s="207"/>
      <c r="KC69" s="207"/>
      <c r="KD69" s="207"/>
      <c r="KE69" s="207"/>
      <c r="KF69" s="207"/>
      <c r="KG69" s="207"/>
      <c r="KH69" s="207"/>
      <c r="KI69" s="207"/>
      <c r="KJ69" s="207"/>
      <c r="KK69" s="207"/>
      <c r="KL69" s="207"/>
      <c r="KM69" s="207"/>
      <c r="KN69" s="207"/>
      <c r="KO69" s="207"/>
      <c r="KP69" s="207"/>
      <c r="KQ69" s="207"/>
      <c r="KR69" s="207"/>
      <c r="KS69" s="207"/>
      <c r="KT69" s="207"/>
      <c r="KU69" s="207"/>
      <c r="KV69" s="207"/>
      <c r="KW69" s="207"/>
      <c r="KX69" s="207"/>
      <c r="KY69" s="207"/>
      <c r="KZ69" s="207"/>
      <c r="LA69" s="207"/>
      <c r="LB69" s="207"/>
      <c r="LC69" s="207"/>
      <c r="LD69" s="207"/>
      <c r="LE69" s="207"/>
      <c r="LF69" s="207"/>
      <c r="LG69" s="207"/>
      <c r="LH69" s="207"/>
      <c r="LI69" s="207"/>
      <c r="LJ69" s="207"/>
      <c r="LK69" s="207"/>
      <c r="LL69" s="207"/>
      <c r="LM69" s="207"/>
      <c r="LN69" s="207"/>
      <c r="LO69" s="207"/>
      <c r="LP69" s="207"/>
      <c r="LQ69" s="207"/>
      <c r="LR69" s="207"/>
      <c r="LS69" s="207"/>
      <c r="LT69" s="207"/>
      <c r="LU69" s="207"/>
      <c r="LV69" s="207"/>
      <c r="LW69" s="207"/>
      <c r="LX69" s="207"/>
      <c r="LY69" s="207"/>
      <c r="LZ69" s="207"/>
      <c r="MA69" s="207"/>
      <c r="MB69" s="207"/>
      <c r="MC69" s="207"/>
      <c r="MD69" s="207"/>
      <c r="ME69" s="207"/>
      <c r="MF69" s="207"/>
      <c r="MG69" s="207"/>
      <c r="MH69" s="207"/>
      <c r="MI69" s="207"/>
      <c r="MJ69" s="207"/>
      <c r="MK69" s="207"/>
      <c r="ML69" s="207"/>
      <c r="MM69" s="207"/>
      <c r="MN69" s="207"/>
      <c r="MO69" s="207"/>
      <c r="MP69" s="207"/>
      <c r="MQ69" s="207"/>
      <c r="MR69" s="207"/>
      <c r="MS69" s="207"/>
      <c r="MT69" s="207"/>
      <c r="MU69" s="207"/>
      <c r="MV69" s="207"/>
      <c r="MW69" s="207"/>
      <c r="MX69" s="207"/>
      <c r="MY69" s="207"/>
      <c r="MZ69" s="207"/>
      <c r="NA69" s="207"/>
      <c r="NB69" s="207"/>
      <c r="NC69" s="207"/>
      <c r="ND69" s="207"/>
      <c r="NE69" s="207"/>
      <c r="NF69" s="207"/>
      <c r="NG69" s="207"/>
      <c r="NH69" s="207"/>
      <c r="NI69" s="207"/>
      <c r="NJ69" s="207"/>
      <c r="NK69" s="207"/>
      <c r="NL69" s="207"/>
      <c r="NM69" s="207"/>
      <c r="NN69" s="207"/>
      <c r="NO69" s="207"/>
      <c r="NP69" s="207"/>
      <c r="NQ69" s="207"/>
      <c r="NR69" s="207"/>
      <c r="NS69" s="207"/>
      <c r="NT69" s="207"/>
      <c r="NU69" s="207"/>
      <c r="NV69" s="207"/>
      <c r="NW69" s="207"/>
      <c r="NX69" s="207"/>
      <c r="NY69" s="207"/>
      <c r="NZ69" s="207"/>
      <c r="OA69" s="207"/>
      <c r="OB69" s="207"/>
      <c r="OC69" s="207"/>
      <c r="OD69" s="207"/>
      <c r="OE69" s="207"/>
      <c r="OF69" s="207"/>
      <c r="OG69" s="207"/>
      <c r="OH69" s="207"/>
      <c r="OI69" s="207"/>
      <c r="OJ69" s="207"/>
      <c r="OK69" s="207"/>
      <c r="OL69" s="207"/>
      <c r="OM69" s="207"/>
      <c r="ON69" s="207"/>
      <c r="OO69" s="207"/>
      <c r="OP69" s="207"/>
      <c r="OQ69" s="207"/>
      <c r="OR69" s="207"/>
      <c r="OS69" s="207"/>
      <c r="OT69" s="207"/>
      <c r="OU69" s="207"/>
      <c r="OV69" s="207"/>
      <c r="OW69" s="207"/>
      <c r="OX69" s="207"/>
      <c r="OY69" s="207"/>
      <c r="OZ69" s="207"/>
      <c r="PA69" s="207"/>
      <c r="PB69" s="207"/>
      <c r="PC69" s="207"/>
      <c r="PD69" s="207"/>
      <c r="PE69" s="207"/>
      <c r="PF69" s="207"/>
      <c r="PG69" s="207"/>
      <c r="PH69" s="207"/>
      <c r="PI69" s="207"/>
      <c r="PJ69" s="207"/>
      <c r="PK69" s="207"/>
      <c r="PL69" s="207"/>
      <c r="PM69" s="207"/>
      <c r="PN69" s="207"/>
      <c r="PO69" s="207"/>
      <c r="PP69" s="207"/>
      <c r="PQ69" s="207"/>
      <c r="PR69" s="207"/>
      <c r="PS69" s="207"/>
      <c r="PT69" s="207"/>
      <c r="PU69" s="207"/>
      <c r="PV69" s="207"/>
      <c r="PW69" s="207"/>
      <c r="PX69" s="207"/>
      <c r="PY69" s="207"/>
      <c r="PZ69" s="207"/>
      <c r="QA69" s="207"/>
      <c r="QB69" s="207"/>
      <c r="QC69" s="207"/>
      <c r="QD69" s="207"/>
      <c r="QE69" s="207"/>
      <c r="QF69" s="207"/>
      <c r="QG69" s="207"/>
      <c r="QH69" s="207"/>
      <c r="QI69" s="207"/>
      <c r="QJ69" s="207"/>
      <c r="QK69" s="207"/>
      <c r="QL69" s="207"/>
      <c r="QM69" s="207"/>
      <c r="QN69" s="207"/>
      <c r="QO69" s="207"/>
      <c r="QP69" s="207"/>
      <c r="QQ69" s="207"/>
      <c r="QR69" s="207"/>
      <c r="QS69" s="207"/>
      <c r="QT69" s="207"/>
      <c r="QU69" s="207"/>
      <c r="QV69" s="207"/>
      <c r="QW69" s="207"/>
      <c r="QX69" s="207"/>
      <c r="QY69" s="207"/>
      <c r="QZ69" s="207"/>
      <c r="RA69" s="207"/>
      <c r="RB69" s="207"/>
      <c r="RC69" s="207"/>
      <c r="RD69" s="207"/>
      <c r="RE69" s="207"/>
      <c r="RF69" s="207"/>
      <c r="RG69" s="207"/>
      <c r="RH69" s="207"/>
      <c r="RI69" s="207"/>
      <c r="RJ69" s="207"/>
      <c r="RK69" s="207"/>
      <c r="RL69" s="207"/>
      <c r="RM69" s="207"/>
      <c r="RN69" s="207"/>
      <c r="RO69" s="207"/>
      <c r="RP69" s="207"/>
      <c r="RQ69" s="207"/>
      <c r="RR69" s="207"/>
      <c r="RS69" s="207"/>
      <c r="RT69" s="207"/>
      <c r="RU69" s="207"/>
      <c r="RV69" s="207"/>
      <c r="RW69" s="207"/>
      <c r="RX69" s="207"/>
      <c r="RY69" s="207"/>
      <c r="RZ69" s="207"/>
      <c r="SA69" s="207"/>
      <c r="SB69" s="207"/>
      <c r="SC69" s="207"/>
      <c r="SD69" s="207"/>
      <c r="SE69" s="207"/>
      <c r="SF69" s="207"/>
      <c r="SG69" s="207"/>
      <c r="SH69" s="207"/>
      <c r="SI69" s="207"/>
      <c r="SJ69" s="207"/>
      <c r="SK69" s="207"/>
      <c r="SL69" s="207"/>
      <c r="SM69" s="207"/>
      <c r="SN69" s="207"/>
      <c r="SO69" s="207"/>
      <c r="SP69" s="207"/>
      <c r="SQ69" s="207"/>
      <c r="SR69" s="207"/>
      <c r="SS69" s="207"/>
      <c r="ST69" s="207"/>
      <c r="SU69" s="207"/>
      <c r="SV69" s="207"/>
      <c r="SW69" s="207"/>
      <c r="SX69" s="207"/>
      <c r="SY69" s="207"/>
      <c r="SZ69" s="207"/>
      <c r="TA69" s="207"/>
      <c r="TB69" s="207"/>
      <c r="TC69" s="207"/>
      <c r="TD69" s="207"/>
      <c r="TE69" s="207"/>
      <c r="TF69" s="207"/>
      <c r="TG69" s="207"/>
      <c r="TH69" s="207"/>
      <c r="TI69" s="207"/>
      <c r="TJ69" s="207"/>
      <c r="TK69" s="207"/>
      <c r="TL69" s="207"/>
      <c r="TM69" s="207"/>
      <c r="TN69" s="207"/>
      <c r="TO69" s="207"/>
      <c r="TP69" s="207"/>
      <c r="TQ69" s="207"/>
      <c r="TR69" s="207"/>
      <c r="TS69" s="207"/>
      <c r="TT69" s="207"/>
      <c r="TU69" s="207"/>
      <c r="TV69" s="207"/>
      <c r="TW69" s="207"/>
      <c r="TX69" s="207"/>
      <c r="TY69" s="207"/>
      <c r="TZ69" s="207"/>
      <c r="UA69" s="207"/>
      <c r="UB69" s="207"/>
      <c r="UC69" s="207"/>
      <c r="UD69" s="207"/>
      <c r="UE69" s="207"/>
      <c r="UF69" s="207"/>
      <c r="UG69" s="207"/>
      <c r="UH69" s="207"/>
      <c r="UI69" s="207"/>
      <c r="UJ69" s="207"/>
      <c r="UK69" s="207"/>
      <c r="UL69" s="207"/>
      <c r="UM69" s="207"/>
      <c r="UN69" s="207"/>
      <c r="UO69" s="207"/>
      <c r="UP69" s="207"/>
      <c r="UQ69" s="207"/>
      <c r="UR69" s="207"/>
      <c r="US69" s="207"/>
      <c r="UT69" s="207"/>
      <c r="UU69" s="207"/>
      <c r="UV69" s="207"/>
      <c r="UW69" s="207"/>
      <c r="UX69" s="207"/>
      <c r="UY69" s="207"/>
      <c r="UZ69" s="207"/>
      <c r="VA69" s="207"/>
      <c r="VB69" s="207"/>
      <c r="VC69" s="207"/>
      <c r="VD69" s="207"/>
      <c r="VE69" s="207"/>
      <c r="VF69" s="207"/>
      <c r="VG69" s="207"/>
      <c r="VH69" s="207"/>
      <c r="VI69" s="207"/>
      <c r="VJ69" s="207"/>
      <c r="VK69" s="207"/>
      <c r="VL69" s="207"/>
      <c r="VM69" s="207"/>
      <c r="VN69" s="207"/>
      <c r="VO69" s="207"/>
      <c r="VP69" s="207"/>
      <c r="VQ69" s="207"/>
      <c r="VR69" s="207"/>
      <c r="VS69" s="207"/>
      <c r="VT69" s="207"/>
      <c r="VU69" s="207"/>
      <c r="VV69" s="207"/>
      <c r="VW69" s="207"/>
      <c r="VX69" s="207"/>
      <c r="VY69" s="207"/>
      <c r="VZ69" s="207"/>
      <c r="WA69" s="207"/>
      <c r="WB69" s="207"/>
      <c r="WC69" s="207"/>
      <c r="WD69" s="207"/>
      <c r="WE69" s="207"/>
      <c r="WF69" s="207"/>
      <c r="WG69" s="207"/>
      <c r="WH69" s="207"/>
      <c r="WI69" s="207"/>
      <c r="WJ69" s="207"/>
      <c r="WK69" s="207"/>
      <c r="WL69" s="207"/>
      <c r="WM69" s="207"/>
      <c r="WN69" s="207"/>
      <c r="WO69" s="207"/>
      <c r="WP69" s="207"/>
      <c r="WQ69" s="207"/>
      <c r="WR69" s="207"/>
      <c r="WS69" s="207"/>
      <c r="WT69" s="207"/>
      <c r="WU69" s="207"/>
      <c r="WV69" s="207"/>
      <c r="WW69" s="207"/>
      <c r="WX69" s="207"/>
      <c r="WY69" s="207"/>
      <c r="WZ69" s="207"/>
      <c r="XA69" s="207"/>
      <c r="XB69" s="207"/>
      <c r="XC69" s="207"/>
      <c r="XD69" s="207"/>
      <c r="XE69" s="207"/>
      <c r="XF69" s="207"/>
      <c r="XG69" s="207"/>
      <c r="XH69" s="207"/>
      <c r="XI69" s="207"/>
      <c r="XJ69" s="207"/>
      <c r="XK69" s="207"/>
      <c r="XL69" s="207"/>
      <c r="XM69" s="207"/>
      <c r="XN69" s="207"/>
      <c r="XO69" s="207"/>
      <c r="XP69" s="207"/>
      <c r="XQ69" s="207"/>
      <c r="XR69" s="207"/>
      <c r="XS69" s="207"/>
      <c r="XT69" s="207"/>
      <c r="XU69" s="207"/>
      <c r="XV69" s="207"/>
      <c r="XW69" s="207"/>
      <c r="XX69" s="207"/>
      <c r="XY69" s="207"/>
      <c r="XZ69" s="207"/>
      <c r="YA69" s="207"/>
      <c r="YB69" s="207"/>
      <c r="YC69" s="207"/>
      <c r="YD69" s="207"/>
      <c r="YE69" s="207"/>
      <c r="YF69" s="207"/>
      <c r="YG69" s="207"/>
      <c r="YH69" s="207"/>
      <c r="YI69" s="207"/>
      <c r="YJ69" s="207"/>
      <c r="YK69" s="207"/>
      <c r="YL69" s="207"/>
      <c r="YM69" s="207"/>
      <c r="YN69" s="207"/>
      <c r="YO69" s="207"/>
      <c r="YP69" s="207"/>
      <c r="YQ69" s="207"/>
      <c r="YR69" s="207"/>
      <c r="YS69" s="207"/>
      <c r="YT69" s="207"/>
      <c r="YU69" s="207"/>
      <c r="YV69" s="207"/>
      <c r="YW69" s="207"/>
      <c r="YX69" s="207"/>
      <c r="YY69" s="207"/>
      <c r="YZ69" s="207"/>
      <c r="ZA69" s="207"/>
      <c r="ZB69" s="207"/>
      <c r="ZC69" s="207"/>
      <c r="ZD69" s="207"/>
      <c r="ZE69" s="207"/>
      <c r="ZF69" s="207"/>
      <c r="ZG69" s="207"/>
      <c r="ZH69" s="207"/>
      <c r="ZI69" s="207"/>
      <c r="ZJ69" s="207"/>
      <c r="ZK69" s="207"/>
      <c r="ZL69" s="207"/>
      <c r="ZM69" s="207"/>
      <c r="ZN69" s="207"/>
      <c r="ZO69" s="207"/>
      <c r="ZP69" s="207"/>
      <c r="ZQ69" s="207"/>
      <c r="ZR69" s="207"/>
      <c r="ZS69" s="207"/>
      <c r="ZT69" s="207"/>
      <c r="ZU69" s="207"/>
      <c r="ZV69" s="207"/>
      <c r="ZW69" s="207"/>
      <c r="ZX69" s="207"/>
      <c r="ZY69" s="207"/>
      <c r="ZZ69" s="207"/>
      <c r="AAA69" s="207"/>
      <c r="AAB69" s="207"/>
      <c r="AAC69" s="207"/>
      <c r="AAD69" s="207"/>
      <c r="AAE69" s="207"/>
      <c r="AAF69" s="207"/>
      <c r="AAG69" s="207"/>
      <c r="AAH69" s="207"/>
      <c r="AAI69" s="207"/>
      <c r="AAJ69" s="207"/>
      <c r="AAK69" s="207"/>
      <c r="AAL69" s="207"/>
      <c r="AAM69" s="207"/>
      <c r="AAN69" s="207"/>
      <c r="AAO69" s="207"/>
      <c r="AAP69" s="207"/>
      <c r="AAQ69" s="207"/>
      <c r="AAR69" s="207"/>
      <c r="AAS69" s="207"/>
      <c r="AAT69" s="207"/>
      <c r="AAU69" s="207"/>
      <c r="AAV69" s="207"/>
      <c r="AAW69" s="207"/>
      <c r="AAX69" s="207"/>
      <c r="AAY69" s="207"/>
      <c r="AAZ69" s="207"/>
      <c r="ABA69" s="207"/>
      <c r="ABB69" s="207"/>
      <c r="ABC69" s="207"/>
      <c r="ABD69" s="207"/>
      <c r="ABE69" s="207"/>
      <c r="ABF69" s="207"/>
      <c r="ABG69" s="207"/>
      <c r="ABH69" s="207"/>
      <c r="ABI69" s="207"/>
      <c r="ABJ69" s="207"/>
      <c r="ABK69" s="207"/>
      <c r="ABL69" s="207"/>
      <c r="ABM69" s="207"/>
      <c r="ABN69" s="207"/>
      <c r="ABO69" s="207"/>
      <c r="ABP69" s="207"/>
      <c r="ABQ69" s="207"/>
      <c r="ABR69" s="207"/>
      <c r="ABS69" s="207"/>
      <c r="ABT69" s="207"/>
      <c r="ABU69" s="207"/>
      <c r="ABV69" s="207"/>
      <c r="ABW69" s="207"/>
      <c r="ABX69" s="207"/>
      <c r="ABY69" s="207"/>
      <c r="ABZ69" s="207"/>
      <c r="ACA69" s="207"/>
      <c r="ACB69" s="207"/>
      <c r="ACC69" s="207"/>
      <c r="ACD69" s="207"/>
      <c r="ACE69" s="207"/>
      <c r="ACF69" s="207"/>
      <c r="ACG69" s="207"/>
      <c r="ACH69" s="207"/>
      <c r="ACI69" s="207"/>
      <c r="ACJ69" s="207"/>
      <c r="ACK69" s="207"/>
      <c r="ACL69" s="207"/>
      <c r="ACM69" s="207"/>
      <c r="ACN69" s="207"/>
      <c r="ACO69" s="207"/>
      <c r="ACP69" s="207"/>
      <c r="ACQ69" s="207"/>
      <c r="ACR69" s="207"/>
      <c r="ACS69" s="207"/>
      <c r="ACT69" s="207"/>
      <c r="ACU69" s="207"/>
      <c r="ACV69" s="207"/>
      <c r="ACW69" s="207"/>
      <c r="ACX69" s="207"/>
      <c r="ACY69" s="207"/>
      <c r="ACZ69" s="207"/>
      <c r="ADA69" s="207"/>
      <c r="ADB69" s="207"/>
      <c r="ADC69" s="207"/>
      <c r="ADD69" s="207"/>
      <c r="ADE69" s="207"/>
      <c r="ADF69" s="207"/>
      <c r="ADG69" s="207"/>
      <c r="ADH69" s="207"/>
      <c r="ADI69" s="207"/>
      <c r="ADJ69" s="207"/>
      <c r="ADK69" s="207"/>
      <c r="ADL69" s="207"/>
      <c r="ADM69" s="207"/>
      <c r="ADN69" s="207"/>
      <c r="ADO69" s="207"/>
      <c r="ADP69" s="207"/>
      <c r="ADQ69" s="207"/>
      <c r="ADR69" s="207"/>
      <c r="ADS69" s="207"/>
      <c r="ADT69" s="207"/>
      <c r="ADU69" s="207"/>
      <c r="ADV69" s="207"/>
      <c r="ADW69" s="207"/>
      <c r="ADX69" s="207"/>
      <c r="ADY69" s="207"/>
      <c r="ADZ69" s="207"/>
      <c r="AEA69" s="207"/>
      <c r="AEB69" s="207"/>
      <c r="AEC69" s="207"/>
      <c r="AED69" s="207"/>
      <c r="AEE69" s="207"/>
      <c r="AEF69" s="207"/>
      <c r="AEG69" s="207"/>
      <c r="AEH69" s="207"/>
      <c r="AEI69" s="207"/>
      <c r="AEJ69" s="207"/>
      <c r="AEK69" s="207"/>
      <c r="AEL69" s="207"/>
      <c r="AEM69" s="207"/>
      <c r="AEN69" s="207"/>
      <c r="AEO69" s="207"/>
      <c r="AEP69" s="207"/>
      <c r="AEQ69" s="207"/>
      <c r="AER69" s="207"/>
      <c r="AES69" s="207"/>
      <c r="AET69" s="207"/>
      <c r="AEU69" s="207"/>
      <c r="AEV69" s="207"/>
      <c r="AEW69" s="207"/>
      <c r="AEX69" s="207"/>
      <c r="AEY69" s="207"/>
      <c r="AEZ69" s="207"/>
      <c r="AFA69" s="207"/>
      <c r="AFB69" s="207"/>
      <c r="AFC69" s="207"/>
      <c r="AFD69" s="207"/>
      <c r="AFE69" s="207"/>
      <c r="AFF69" s="207"/>
      <c r="AFG69" s="207"/>
      <c r="AFH69" s="207"/>
      <c r="AFI69" s="207"/>
      <c r="AFJ69" s="207"/>
      <c r="AFK69" s="207"/>
      <c r="AFL69" s="207"/>
      <c r="AFM69" s="207"/>
      <c r="AFN69" s="207"/>
      <c r="AFO69" s="207"/>
      <c r="AFP69" s="207"/>
      <c r="AFQ69" s="207"/>
      <c r="AFR69" s="207"/>
      <c r="AFS69" s="207"/>
      <c r="AFT69" s="207"/>
      <c r="AFU69" s="207"/>
      <c r="AFV69" s="207"/>
      <c r="AFW69" s="207"/>
      <c r="AFX69" s="207"/>
      <c r="AFY69" s="207"/>
      <c r="AFZ69" s="207"/>
      <c r="AGA69" s="207"/>
      <c r="AGB69" s="207"/>
      <c r="AGC69" s="207"/>
      <c r="AGD69" s="207"/>
      <c r="AGE69" s="207"/>
      <c r="AGF69" s="207"/>
      <c r="AGG69" s="207"/>
      <c r="AGH69" s="207"/>
      <c r="AGI69" s="207"/>
      <c r="AGJ69" s="207"/>
      <c r="AGK69" s="207"/>
      <c r="AGL69" s="207"/>
      <c r="AGM69" s="207"/>
      <c r="AGN69" s="207"/>
      <c r="AGO69" s="207"/>
      <c r="AGP69" s="207"/>
      <c r="AGQ69" s="207"/>
      <c r="AGR69" s="207"/>
      <c r="AGS69" s="207"/>
      <c r="AGT69" s="207"/>
      <c r="AGU69" s="207"/>
      <c r="AGV69" s="207"/>
      <c r="AGW69" s="207"/>
      <c r="AGX69" s="207"/>
      <c r="AGY69" s="207"/>
      <c r="AGZ69" s="207"/>
      <c r="AHA69" s="207"/>
      <c r="AHB69" s="207"/>
      <c r="AHC69" s="207"/>
      <c r="AHD69" s="207"/>
      <c r="AHE69" s="207"/>
      <c r="AHF69" s="207"/>
      <c r="AHG69" s="207"/>
      <c r="AHH69" s="207"/>
      <c r="AHI69" s="207"/>
      <c r="AHJ69" s="207"/>
      <c r="AHK69" s="207"/>
      <c r="AHL69" s="207"/>
      <c r="AHM69" s="207"/>
      <c r="AHN69" s="207"/>
      <c r="AHO69" s="207"/>
      <c r="AHP69" s="207"/>
      <c r="AHQ69" s="207"/>
      <c r="AHR69" s="207"/>
      <c r="AHS69" s="207"/>
      <c r="AHT69" s="207"/>
      <c r="AHU69" s="207"/>
      <c r="AHV69" s="207"/>
      <c r="AHW69" s="207"/>
      <c r="AHX69" s="207"/>
      <c r="AHY69" s="207"/>
      <c r="AHZ69" s="207"/>
      <c r="AIA69" s="207"/>
      <c r="AIB69" s="207"/>
      <c r="AIC69" s="207"/>
      <c r="AID69" s="207"/>
      <c r="AIE69" s="207"/>
      <c r="AIF69" s="207"/>
      <c r="AIG69" s="207"/>
      <c r="AIH69" s="207"/>
      <c r="AII69" s="207"/>
      <c r="AIJ69" s="207"/>
      <c r="AIK69" s="207"/>
      <c r="AIL69" s="207"/>
      <c r="AIM69" s="207"/>
      <c r="AIN69" s="207"/>
      <c r="AIO69" s="207"/>
      <c r="AIP69" s="207"/>
      <c r="AIQ69" s="207"/>
      <c r="AIR69" s="207"/>
      <c r="AIS69" s="207"/>
      <c r="AIT69" s="207"/>
      <c r="AIU69" s="207"/>
      <c r="AIV69" s="207"/>
      <c r="AIW69" s="207"/>
      <c r="AIX69" s="207"/>
      <c r="AIY69" s="207"/>
      <c r="AIZ69" s="207"/>
      <c r="AJA69" s="207"/>
      <c r="AJB69" s="207"/>
      <c r="AJC69" s="207"/>
      <c r="AJD69" s="207"/>
      <c r="AJE69" s="207"/>
      <c r="AJF69" s="207"/>
      <c r="AJG69" s="207"/>
      <c r="AJH69" s="207"/>
      <c r="AJI69" s="207"/>
      <c r="AJJ69" s="207"/>
      <c r="AJK69" s="207"/>
      <c r="AJL69" s="207"/>
      <c r="AJM69" s="207"/>
      <c r="AJN69" s="207"/>
      <c r="AJO69" s="207"/>
      <c r="AJP69" s="207"/>
      <c r="AJQ69" s="207"/>
      <c r="AJR69" s="207"/>
      <c r="AJS69" s="207"/>
      <c r="AJT69" s="207"/>
      <c r="AJU69" s="207"/>
      <c r="AJV69" s="207"/>
      <c r="AJW69" s="207"/>
      <c r="AJX69" s="207"/>
      <c r="AJY69" s="207"/>
      <c r="AJZ69" s="207"/>
      <c r="AKA69" s="207"/>
      <c r="AKB69" s="207"/>
      <c r="AKC69" s="207"/>
      <c r="AKD69" s="207"/>
      <c r="AKE69" s="207"/>
      <c r="AKF69" s="207"/>
      <c r="AKG69" s="207"/>
      <c r="AKH69" s="207"/>
      <c r="AKI69" s="207"/>
      <c r="AKJ69" s="207"/>
      <c r="AKK69" s="207"/>
      <c r="AKL69" s="207"/>
      <c r="AKM69" s="207"/>
      <c r="AKN69" s="207"/>
      <c r="AKO69" s="207"/>
      <c r="AKP69" s="207"/>
      <c r="AKQ69" s="207"/>
      <c r="AKR69" s="207"/>
      <c r="AKS69" s="207"/>
      <c r="AKT69" s="207"/>
      <c r="AKU69" s="207"/>
      <c r="AKV69" s="207"/>
      <c r="AKW69" s="207"/>
      <c r="AKX69" s="207"/>
      <c r="AKY69" s="207"/>
      <c r="AKZ69" s="207"/>
      <c r="ALA69" s="207"/>
      <c r="ALB69" s="207"/>
      <c r="ALC69" s="207"/>
      <c r="ALD69" s="207"/>
      <c r="ALE69" s="207"/>
      <c r="ALF69" s="207"/>
      <c r="ALG69" s="207"/>
      <c r="ALH69" s="207"/>
      <c r="ALI69" s="207"/>
      <c r="ALJ69" s="207"/>
      <c r="ALK69" s="207"/>
      <c r="ALL69" s="207"/>
      <c r="ALM69" s="207"/>
      <c r="ALN69" s="207"/>
      <c r="ALO69" s="207"/>
      <c r="ALP69" s="207"/>
      <c r="ALQ69" s="207"/>
      <c r="ALR69" s="207"/>
      <c r="ALS69" s="207"/>
      <c r="ALT69" s="207"/>
      <c r="ALU69" s="207"/>
      <c r="ALV69" s="207"/>
      <c r="ALW69" s="207"/>
      <c r="ALX69" s="207"/>
      <c r="ALY69" s="207"/>
      <c r="ALZ69" s="207"/>
      <c r="AMA69" s="207"/>
      <c r="AMB69" s="207"/>
      <c r="AMC69" s="207"/>
      <c r="AMD69" s="207"/>
      <c r="AME69" s="207"/>
      <c r="AMF69" s="207"/>
      <c r="AMG69" s="207"/>
      <c r="AMH69" s="207"/>
      <c r="AMI69" s="207"/>
      <c r="AMJ69" s="207"/>
      <c r="AMK69" s="207"/>
      <c r="AML69" s="207"/>
      <c r="AMM69" s="207"/>
      <c r="AMN69" s="207"/>
      <c r="AMO69" s="207"/>
      <c r="AMP69" s="207"/>
      <c r="AMQ69" s="207"/>
      <c r="AMR69" s="207"/>
      <c r="AMS69" s="207"/>
      <c r="AMT69" s="207"/>
      <c r="AMU69" s="207"/>
      <c r="AMV69" s="207"/>
      <c r="AMW69" s="207"/>
      <c r="AMX69" s="207"/>
      <c r="AMY69" s="207"/>
      <c r="AMZ69" s="207"/>
      <c r="ANA69" s="207"/>
      <c r="ANB69" s="207"/>
      <c r="ANC69" s="207"/>
      <c r="AND69" s="207"/>
      <c r="ANE69" s="207"/>
      <c r="ANF69" s="207"/>
      <c r="ANG69" s="207"/>
      <c r="ANH69" s="207"/>
      <c r="ANI69" s="207"/>
      <c r="ANJ69" s="207"/>
      <c r="ANK69" s="207"/>
      <c r="ANL69" s="207"/>
      <c r="ANM69" s="207"/>
      <c r="ANN69" s="207"/>
      <c r="ANO69" s="207"/>
      <c r="ANP69" s="207"/>
      <c r="ANQ69" s="207"/>
      <c r="ANR69" s="207"/>
      <c r="ANS69" s="207"/>
      <c r="ANT69" s="207"/>
      <c r="ANU69" s="207"/>
      <c r="ANV69" s="207"/>
      <c r="ANW69" s="207"/>
      <c r="ANX69" s="207"/>
      <c r="ANY69" s="207"/>
      <c r="ANZ69" s="207"/>
      <c r="AOA69" s="207"/>
      <c r="AOB69" s="207"/>
      <c r="AOC69" s="207"/>
      <c r="AOD69" s="207"/>
      <c r="AOE69" s="207"/>
      <c r="AOF69" s="207"/>
      <c r="AOG69" s="207"/>
      <c r="AOH69" s="207"/>
      <c r="AOI69" s="207"/>
      <c r="AOJ69" s="207"/>
      <c r="AOK69" s="207"/>
      <c r="AOL69" s="207"/>
      <c r="AOM69" s="207"/>
      <c r="AON69" s="207"/>
      <c r="AOO69" s="207"/>
      <c r="AOP69" s="207"/>
      <c r="AOQ69" s="207"/>
      <c r="AOR69" s="207"/>
      <c r="AOS69" s="207"/>
      <c r="AOT69" s="207"/>
      <c r="AOU69" s="207"/>
      <c r="AOV69" s="207"/>
      <c r="AOW69" s="207"/>
      <c r="AOX69" s="207"/>
      <c r="AOY69" s="207"/>
      <c r="AOZ69" s="207"/>
      <c r="APA69" s="207"/>
      <c r="APB69" s="207"/>
      <c r="APC69" s="207"/>
      <c r="APD69" s="207"/>
      <c r="APE69" s="207"/>
      <c r="APF69" s="207"/>
      <c r="APG69" s="207"/>
      <c r="APH69" s="207"/>
      <c r="API69" s="207"/>
      <c r="APJ69" s="207"/>
      <c r="APK69" s="207"/>
      <c r="APL69" s="207"/>
      <c r="APM69" s="207"/>
      <c r="APN69" s="207"/>
      <c r="APO69" s="207"/>
      <c r="APP69" s="207"/>
      <c r="APQ69" s="207"/>
      <c r="APR69" s="207"/>
      <c r="APS69" s="207"/>
      <c r="APT69" s="207"/>
      <c r="APU69" s="207"/>
      <c r="APV69" s="207"/>
      <c r="APW69" s="207"/>
      <c r="APX69" s="207"/>
      <c r="APY69" s="207"/>
      <c r="APZ69" s="207"/>
      <c r="AQA69" s="207"/>
      <c r="AQB69" s="207"/>
      <c r="AQC69" s="207"/>
      <c r="AQD69" s="207"/>
      <c r="AQE69" s="207"/>
      <c r="AQF69" s="207"/>
      <c r="AQG69" s="207"/>
      <c r="AQH69" s="207"/>
      <c r="AQI69" s="207"/>
      <c r="AQJ69" s="207"/>
      <c r="AQK69" s="207"/>
      <c r="AQL69" s="207"/>
      <c r="AQM69" s="207"/>
      <c r="AQN69" s="207"/>
      <c r="AQO69" s="207"/>
      <c r="AQP69" s="207"/>
      <c r="AQQ69" s="207"/>
      <c r="AQR69" s="207"/>
      <c r="AQS69" s="207"/>
      <c r="AQT69" s="207"/>
      <c r="AQU69" s="207"/>
      <c r="AQV69" s="207"/>
      <c r="AQW69" s="207"/>
      <c r="AQX69" s="207"/>
      <c r="AQY69" s="207"/>
      <c r="AQZ69" s="207"/>
      <c r="ARA69" s="207"/>
      <c r="ARB69" s="207"/>
      <c r="ARC69" s="207"/>
      <c r="ARD69" s="207"/>
      <c r="ARE69" s="207"/>
      <c r="ARF69" s="207"/>
      <c r="ARG69" s="207"/>
      <c r="ARH69" s="207"/>
      <c r="ARI69" s="207"/>
      <c r="ARJ69" s="207"/>
      <c r="ARK69" s="207"/>
      <c r="ARL69" s="207"/>
      <c r="ARM69" s="207"/>
      <c r="ARN69" s="207"/>
      <c r="ARO69" s="207"/>
      <c r="ARP69" s="207"/>
      <c r="ARQ69" s="207"/>
      <c r="ARR69" s="207"/>
      <c r="ARS69" s="207"/>
      <c r="ART69" s="207"/>
      <c r="ARU69" s="207"/>
      <c r="ARV69" s="207"/>
      <c r="ARW69" s="207"/>
      <c r="ARX69" s="207"/>
      <c r="ARY69" s="207"/>
      <c r="ARZ69" s="207"/>
      <c r="ASA69" s="207"/>
      <c r="ASB69" s="207"/>
      <c r="ASC69" s="207"/>
      <c r="ASD69" s="207"/>
      <c r="ASE69" s="207"/>
      <c r="ASF69" s="207"/>
      <c r="ASG69" s="207"/>
      <c r="ASH69" s="207"/>
      <c r="ASI69" s="207"/>
      <c r="ASJ69" s="207"/>
      <c r="ASK69" s="207"/>
      <c r="ASL69" s="207"/>
      <c r="ASM69" s="207"/>
      <c r="ASN69" s="207"/>
      <c r="ASO69" s="207"/>
      <c r="ASP69" s="207"/>
      <c r="ASQ69" s="207"/>
      <c r="ASR69" s="207"/>
      <c r="ASS69" s="207"/>
      <c r="AST69" s="207"/>
      <c r="ASU69" s="207"/>
      <c r="ASV69" s="207"/>
      <c r="ASW69" s="207"/>
      <c r="ASX69" s="207"/>
      <c r="ASY69" s="207"/>
      <c r="ASZ69" s="207"/>
      <c r="ATA69" s="207"/>
      <c r="ATB69" s="207"/>
      <c r="ATC69" s="207"/>
      <c r="ATD69" s="207"/>
      <c r="ATE69" s="207"/>
      <c r="ATF69" s="207"/>
      <c r="ATG69" s="207"/>
      <c r="ATH69" s="207"/>
      <c r="ATI69" s="207"/>
      <c r="ATJ69" s="207"/>
      <c r="ATK69" s="207"/>
      <c r="ATL69" s="207"/>
      <c r="ATM69" s="207"/>
      <c r="ATN69" s="207"/>
      <c r="ATO69" s="207"/>
      <c r="ATP69" s="207"/>
      <c r="ATQ69" s="207"/>
      <c r="ATR69" s="207"/>
      <c r="ATS69" s="207"/>
      <c r="ATT69" s="207"/>
      <c r="ATU69" s="207"/>
      <c r="ATV69" s="207"/>
      <c r="ATW69" s="207"/>
      <c r="ATX69" s="207"/>
      <c r="ATY69" s="207"/>
      <c r="ATZ69" s="207"/>
      <c r="AUA69" s="207"/>
      <c r="AUB69" s="207"/>
      <c r="AUC69" s="207"/>
      <c r="AUD69" s="207"/>
      <c r="AUE69" s="207"/>
      <c r="AUF69" s="207"/>
      <c r="AUG69" s="207"/>
      <c r="AUH69" s="207"/>
      <c r="AUI69" s="207"/>
      <c r="AUJ69" s="207"/>
      <c r="AUK69" s="207"/>
      <c r="AUL69" s="207"/>
      <c r="AUM69" s="207"/>
      <c r="AUN69" s="207"/>
      <c r="AUO69" s="207"/>
      <c r="AUP69" s="207"/>
      <c r="AUQ69" s="207"/>
      <c r="AUR69" s="207"/>
      <c r="AUS69" s="207"/>
      <c r="AUT69" s="207"/>
      <c r="AUU69" s="207"/>
      <c r="AUV69" s="207"/>
      <c r="AUW69" s="207"/>
      <c r="AUX69" s="207"/>
      <c r="AUY69" s="207"/>
      <c r="AUZ69" s="207"/>
      <c r="AVA69" s="207"/>
      <c r="AVB69" s="207"/>
      <c r="AVC69" s="207"/>
      <c r="AVD69" s="207"/>
      <c r="AVE69" s="207"/>
      <c r="AVF69" s="207"/>
      <c r="AVG69" s="207"/>
      <c r="AVH69" s="207"/>
      <c r="AVI69" s="207"/>
      <c r="AVJ69" s="207"/>
      <c r="AVK69" s="207"/>
      <c r="AVL69" s="207"/>
      <c r="AVM69" s="207"/>
      <c r="AVN69" s="207"/>
      <c r="AVO69" s="207"/>
      <c r="AVP69" s="207"/>
      <c r="AVQ69" s="207"/>
      <c r="AVR69" s="207"/>
      <c r="AVS69" s="207"/>
      <c r="AVT69" s="207"/>
      <c r="AVU69" s="207"/>
      <c r="AVV69" s="207"/>
      <c r="AVW69" s="207"/>
      <c r="AVX69" s="207"/>
      <c r="AVY69" s="207"/>
      <c r="AVZ69" s="207"/>
      <c r="AWA69" s="207"/>
      <c r="AWB69" s="207"/>
      <c r="AWC69" s="207"/>
      <c r="AWD69" s="207"/>
      <c r="AWE69" s="207"/>
      <c r="AWF69" s="207"/>
      <c r="AWG69" s="207"/>
      <c r="AWH69" s="207"/>
      <c r="AWI69" s="207"/>
      <c r="AWJ69" s="207"/>
      <c r="AWK69" s="207"/>
      <c r="AWL69" s="207"/>
      <c r="AWM69" s="207"/>
      <c r="AWN69" s="207"/>
      <c r="AWO69" s="207"/>
      <c r="AWP69" s="207"/>
      <c r="AWQ69" s="207"/>
      <c r="AWR69" s="207"/>
      <c r="AWS69" s="207"/>
      <c r="AWT69" s="207"/>
      <c r="AWU69" s="207"/>
      <c r="AWV69" s="207"/>
      <c r="AWW69" s="207"/>
      <c r="AWX69" s="207"/>
      <c r="AWY69" s="207"/>
      <c r="AWZ69" s="207"/>
      <c r="AXA69" s="207"/>
      <c r="AXB69" s="207"/>
      <c r="AXC69" s="207"/>
      <c r="AXD69" s="207"/>
      <c r="AXE69" s="207"/>
      <c r="AXF69" s="207"/>
      <c r="AXG69" s="207"/>
      <c r="AXH69" s="207"/>
      <c r="AXI69" s="207"/>
      <c r="AXJ69" s="207"/>
      <c r="AXK69" s="207"/>
      <c r="AXL69" s="207"/>
      <c r="AXM69" s="207"/>
      <c r="AXN69" s="207"/>
      <c r="AXO69" s="207"/>
      <c r="AXP69" s="207"/>
      <c r="AXQ69" s="207"/>
      <c r="AXR69" s="207"/>
      <c r="AXS69" s="207"/>
      <c r="AXT69" s="207"/>
      <c r="AXU69" s="207"/>
      <c r="AXV69" s="207"/>
      <c r="AXW69" s="207"/>
      <c r="AXX69" s="207"/>
      <c r="AXY69" s="207"/>
      <c r="AXZ69" s="207"/>
      <c r="AYA69" s="207"/>
      <c r="AYB69" s="207"/>
      <c r="AYC69" s="207"/>
      <c r="AYD69" s="207"/>
      <c r="AYE69" s="207"/>
      <c r="AYF69" s="207"/>
      <c r="AYG69" s="207"/>
      <c r="AYH69" s="207"/>
      <c r="AYI69" s="207"/>
      <c r="AYJ69" s="207"/>
      <c r="AYK69" s="207"/>
      <c r="AYL69" s="207"/>
      <c r="AYM69" s="207"/>
      <c r="AYN69" s="207"/>
      <c r="AYO69" s="207"/>
      <c r="AYP69" s="207"/>
      <c r="AYQ69" s="207"/>
      <c r="AYR69" s="207"/>
      <c r="AYS69" s="207"/>
      <c r="AYT69" s="207"/>
      <c r="AYU69" s="207"/>
      <c r="AYV69" s="207"/>
      <c r="AYW69" s="207"/>
      <c r="AYX69" s="207"/>
      <c r="AYY69" s="207"/>
      <c r="AYZ69" s="207"/>
      <c r="AZA69" s="207"/>
      <c r="AZB69" s="207"/>
      <c r="AZC69" s="207"/>
      <c r="AZD69" s="207"/>
      <c r="AZE69" s="207"/>
      <c r="AZF69" s="207"/>
      <c r="AZG69" s="207"/>
      <c r="AZH69" s="207"/>
      <c r="AZI69" s="207"/>
      <c r="AZJ69" s="207"/>
      <c r="AZK69" s="207"/>
      <c r="AZL69" s="207"/>
      <c r="AZM69" s="207"/>
      <c r="AZN69" s="207"/>
      <c r="AZO69" s="207"/>
      <c r="AZP69" s="207"/>
      <c r="AZQ69" s="207"/>
      <c r="AZR69" s="207"/>
      <c r="AZS69" s="207"/>
      <c r="AZT69" s="207"/>
      <c r="AZU69" s="207"/>
      <c r="AZV69" s="207"/>
      <c r="AZW69" s="207"/>
      <c r="AZX69" s="207"/>
      <c r="AZY69" s="207"/>
      <c r="AZZ69" s="207"/>
      <c r="BAA69" s="207"/>
      <c r="BAB69" s="207"/>
      <c r="BAC69" s="207"/>
      <c r="BAD69" s="207"/>
      <c r="BAE69" s="207"/>
      <c r="BAF69" s="207"/>
      <c r="BAG69" s="207"/>
      <c r="BAH69" s="207"/>
      <c r="BAI69" s="207"/>
      <c r="BAJ69" s="207"/>
      <c r="BAK69" s="207"/>
      <c r="BAL69" s="207"/>
      <c r="BAM69" s="207"/>
      <c r="BAN69" s="207"/>
      <c r="BAO69" s="207"/>
      <c r="BAP69" s="207"/>
      <c r="BAQ69" s="207"/>
      <c r="BAR69" s="207"/>
      <c r="BAS69" s="207"/>
      <c r="BAT69" s="207"/>
      <c r="BAU69" s="207"/>
      <c r="BAV69" s="207"/>
      <c r="BAW69" s="207"/>
      <c r="BAX69" s="207"/>
      <c r="BAY69" s="207"/>
      <c r="BAZ69" s="207"/>
      <c r="BBA69" s="207"/>
      <c r="BBB69" s="207"/>
      <c r="BBC69" s="207"/>
      <c r="BBD69" s="207"/>
      <c r="BBE69" s="207"/>
      <c r="BBF69" s="207"/>
      <c r="BBG69" s="207"/>
      <c r="BBH69" s="207"/>
      <c r="BBI69" s="207"/>
      <c r="BBJ69" s="207"/>
      <c r="BBK69" s="207"/>
      <c r="BBL69" s="207"/>
      <c r="BBM69" s="207"/>
      <c r="BBN69" s="207"/>
      <c r="BBO69" s="207"/>
      <c r="BBP69" s="207"/>
      <c r="BBQ69" s="207"/>
      <c r="BBR69" s="207"/>
      <c r="BBS69" s="207"/>
      <c r="BBT69" s="207"/>
      <c r="BBU69" s="207"/>
      <c r="BBV69" s="207"/>
      <c r="BBW69" s="207"/>
      <c r="BBX69" s="207"/>
      <c r="BBY69" s="207"/>
      <c r="BBZ69" s="207"/>
      <c r="BCA69" s="207"/>
      <c r="BCB69" s="207"/>
      <c r="BCC69" s="207"/>
      <c r="BCD69" s="207"/>
      <c r="BCE69" s="207"/>
      <c r="BCF69" s="207"/>
      <c r="BCG69" s="207"/>
      <c r="BCH69" s="207"/>
      <c r="BCI69" s="207"/>
      <c r="BCJ69" s="207"/>
      <c r="BCK69" s="207"/>
      <c r="BCL69" s="207"/>
      <c r="BCM69" s="207"/>
      <c r="BCN69" s="207"/>
      <c r="BCO69" s="207"/>
      <c r="BCP69" s="207"/>
      <c r="BCQ69" s="207"/>
      <c r="BCR69" s="207"/>
      <c r="BCS69" s="207"/>
      <c r="BCT69" s="207"/>
      <c r="BCU69" s="207"/>
      <c r="BCV69" s="207"/>
      <c r="BCW69" s="207"/>
      <c r="BCX69" s="207"/>
      <c r="BCY69" s="207"/>
      <c r="BCZ69" s="207"/>
      <c r="BDA69" s="207"/>
      <c r="BDB69" s="207"/>
      <c r="BDC69" s="207"/>
      <c r="BDD69" s="207"/>
      <c r="BDE69" s="207"/>
      <c r="BDF69" s="207"/>
      <c r="BDG69" s="207"/>
      <c r="BDH69" s="207"/>
      <c r="BDI69" s="207"/>
      <c r="BDJ69" s="207"/>
      <c r="BDK69" s="207"/>
      <c r="BDL69" s="207"/>
      <c r="BDM69" s="207"/>
      <c r="BDN69" s="207"/>
      <c r="BDO69" s="207"/>
      <c r="BDP69" s="207"/>
      <c r="BDQ69" s="207"/>
      <c r="BDR69" s="207"/>
      <c r="BDS69" s="207"/>
      <c r="BDT69" s="207"/>
      <c r="BDU69" s="207"/>
      <c r="BDV69" s="207"/>
      <c r="BDW69" s="207"/>
      <c r="BDX69" s="207"/>
      <c r="BDY69" s="207"/>
      <c r="BDZ69" s="207"/>
      <c r="BEA69" s="207"/>
      <c r="BEB69" s="207"/>
      <c r="BEC69" s="207"/>
      <c r="BED69" s="207"/>
      <c r="BEE69" s="207"/>
      <c r="BEF69" s="207"/>
      <c r="BEG69" s="207"/>
      <c r="BEH69" s="207"/>
      <c r="BEI69" s="207"/>
      <c r="BEJ69" s="207"/>
      <c r="BEK69" s="207"/>
      <c r="BEL69" s="207"/>
      <c r="BEM69" s="207"/>
      <c r="BEN69" s="207"/>
      <c r="BEO69" s="207"/>
      <c r="BEP69" s="207"/>
      <c r="BEQ69" s="207"/>
      <c r="BER69" s="207"/>
      <c r="BES69" s="207"/>
      <c r="BET69" s="207"/>
      <c r="BEU69" s="207"/>
      <c r="BEV69" s="207"/>
      <c r="BEW69" s="207"/>
      <c r="BEX69" s="207"/>
      <c r="BEY69" s="207"/>
      <c r="BEZ69" s="207"/>
      <c r="BFA69" s="207"/>
      <c r="BFB69" s="207"/>
      <c r="BFC69" s="207"/>
      <c r="BFD69" s="207"/>
      <c r="BFE69" s="207"/>
      <c r="BFF69" s="207"/>
      <c r="BFG69" s="207"/>
      <c r="BFH69" s="207"/>
      <c r="BFI69" s="207"/>
      <c r="BFJ69" s="207"/>
      <c r="BFK69" s="207"/>
      <c r="BFL69" s="207"/>
      <c r="BFM69" s="207"/>
      <c r="BFN69" s="207"/>
      <c r="BFO69" s="207"/>
      <c r="BFP69" s="207"/>
      <c r="BFQ69" s="207"/>
      <c r="BFR69" s="207"/>
      <c r="BFS69" s="207"/>
      <c r="BFT69" s="207"/>
      <c r="BFU69" s="207"/>
      <c r="BFV69" s="207"/>
      <c r="BFW69" s="207"/>
      <c r="BFX69" s="207"/>
      <c r="BFY69" s="207"/>
      <c r="BFZ69" s="207"/>
      <c r="BGA69" s="207"/>
      <c r="BGB69" s="207"/>
      <c r="BGC69" s="207"/>
      <c r="BGD69" s="207"/>
      <c r="BGE69" s="207"/>
      <c r="BGF69" s="207"/>
      <c r="BGG69" s="207"/>
      <c r="BGH69" s="207"/>
      <c r="BGI69" s="207"/>
      <c r="BGJ69" s="207"/>
      <c r="BGK69" s="207"/>
      <c r="BGL69" s="207"/>
      <c r="BGM69" s="207"/>
      <c r="BGN69" s="207"/>
      <c r="BGO69" s="207"/>
      <c r="BGP69" s="207"/>
      <c r="BGQ69" s="207"/>
      <c r="BGR69" s="207"/>
      <c r="BGS69" s="207"/>
      <c r="BGT69" s="207"/>
      <c r="BGU69" s="207"/>
      <c r="BGV69" s="207"/>
      <c r="BGW69" s="207"/>
      <c r="BGX69" s="207"/>
      <c r="BGY69" s="207"/>
      <c r="BGZ69" s="207"/>
      <c r="BHA69" s="207"/>
      <c r="BHB69" s="207"/>
      <c r="BHC69" s="207"/>
      <c r="BHD69" s="207"/>
      <c r="BHE69" s="207"/>
      <c r="BHF69" s="207"/>
      <c r="BHG69" s="207"/>
      <c r="BHH69" s="207"/>
      <c r="BHI69" s="207"/>
      <c r="BHJ69" s="207"/>
      <c r="BHK69" s="207"/>
      <c r="BHL69" s="207"/>
      <c r="BHM69" s="207"/>
      <c r="BHN69" s="207"/>
      <c r="BHO69" s="207"/>
      <c r="BHP69" s="207"/>
      <c r="BHQ69" s="207"/>
      <c r="BHR69" s="207"/>
      <c r="BHS69" s="207"/>
      <c r="BHT69" s="207"/>
      <c r="BHU69" s="207"/>
      <c r="BHV69" s="207"/>
      <c r="BHW69" s="207"/>
      <c r="BHX69" s="207"/>
      <c r="BHY69" s="207"/>
      <c r="BHZ69" s="207"/>
      <c r="BIA69" s="207"/>
      <c r="BIB69" s="207"/>
      <c r="BIC69" s="207"/>
      <c r="BID69" s="207"/>
      <c r="BIE69" s="207"/>
      <c r="BIF69" s="207"/>
      <c r="BIG69" s="207"/>
      <c r="BIH69" s="207"/>
      <c r="BII69" s="207"/>
      <c r="BIJ69" s="207"/>
      <c r="BIK69" s="207"/>
      <c r="BIL69" s="207"/>
      <c r="BIM69" s="207"/>
      <c r="BIN69" s="207"/>
      <c r="BIO69" s="207"/>
      <c r="BIP69" s="207"/>
      <c r="BIQ69" s="207"/>
      <c r="BIR69" s="207"/>
      <c r="BIS69" s="207"/>
      <c r="BIT69" s="207"/>
      <c r="BIU69" s="207"/>
      <c r="BIV69" s="207"/>
      <c r="BIW69" s="207"/>
      <c r="BIX69" s="207"/>
      <c r="BIY69" s="207"/>
      <c r="BIZ69" s="207"/>
      <c r="BJA69" s="207"/>
      <c r="BJB69" s="207"/>
      <c r="BJC69" s="207"/>
      <c r="BJD69" s="207"/>
      <c r="BJE69" s="207"/>
      <c r="BJF69" s="207"/>
      <c r="BJG69" s="207"/>
      <c r="BJH69" s="207"/>
      <c r="BJI69" s="207"/>
      <c r="BJJ69" s="207"/>
      <c r="BJK69" s="207"/>
      <c r="BJL69" s="207"/>
      <c r="BJM69" s="207"/>
      <c r="BJN69" s="207"/>
      <c r="BJO69" s="207"/>
      <c r="BJP69" s="207"/>
      <c r="BJQ69" s="207"/>
      <c r="BJR69" s="207"/>
      <c r="BJS69" s="207"/>
      <c r="BJT69" s="207"/>
      <c r="BJU69" s="207"/>
      <c r="BJV69" s="207"/>
      <c r="BJW69" s="207"/>
      <c r="BJX69" s="207"/>
      <c r="BJY69" s="207"/>
      <c r="BJZ69" s="207"/>
      <c r="BKA69" s="207"/>
      <c r="BKB69" s="207"/>
      <c r="BKC69" s="207"/>
      <c r="BKD69" s="207"/>
      <c r="BKE69" s="207"/>
      <c r="BKF69" s="207"/>
      <c r="BKG69" s="207"/>
      <c r="BKH69" s="207"/>
      <c r="BKI69" s="207"/>
      <c r="BKJ69" s="207"/>
      <c r="BKK69" s="207"/>
      <c r="BKL69" s="207"/>
      <c r="BKM69" s="207"/>
      <c r="BKN69" s="207"/>
      <c r="BKO69" s="207"/>
      <c r="BKP69" s="207"/>
      <c r="BKQ69" s="207"/>
      <c r="BKR69" s="207"/>
      <c r="BKS69" s="207"/>
      <c r="BKT69" s="207"/>
      <c r="BKU69" s="207"/>
      <c r="BKV69" s="207"/>
      <c r="BKW69" s="207"/>
      <c r="BKX69" s="207"/>
      <c r="BKY69" s="207"/>
      <c r="BKZ69" s="207"/>
      <c r="BLA69" s="207"/>
      <c r="BLB69" s="207"/>
      <c r="BLC69" s="207"/>
      <c r="BLD69" s="207"/>
      <c r="BLE69" s="207"/>
      <c r="BLF69" s="207"/>
      <c r="BLG69" s="207"/>
      <c r="BLH69" s="207"/>
      <c r="BLI69" s="207"/>
      <c r="BLJ69" s="207"/>
      <c r="BLK69" s="207"/>
      <c r="BLL69" s="207"/>
      <c r="BLM69" s="207"/>
      <c r="BLN69" s="207"/>
      <c r="BLO69" s="207"/>
      <c r="BLP69" s="207"/>
      <c r="BLQ69" s="207"/>
      <c r="BLR69" s="207"/>
      <c r="BLS69" s="207"/>
      <c r="BLT69" s="207"/>
      <c r="BLU69" s="207"/>
      <c r="BLV69" s="207"/>
      <c r="BLW69" s="207"/>
      <c r="BLX69" s="207"/>
      <c r="BLY69" s="207"/>
      <c r="BLZ69" s="207"/>
      <c r="BMA69" s="207"/>
      <c r="BMB69" s="207"/>
      <c r="BMC69" s="207"/>
      <c r="BMD69" s="207"/>
      <c r="BME69" s="207"/>
      <c r="BMF69" s="207"/>
      <c r="BMG69" s="207"/>
      <c r="BMH69" s="207"/>
      <c r="BMI69" s="207"/>
      <c r="BMJ69" s="207"/>
      <c r="BMK69" s="207"/>
      <c r="BML69" s="207"/>
      <c r="BMM69" s="207"/>
      <c r="BMN69" s="207"/>
      <c r="BMO69" s="207"/>
      <c r="BMP69" s="207"/>
      <c r="BMQ69" s="207"/>
      <c r="BMR69" s="207"/>
      <c r="BMS69" s="207"/>
      <c r="BMT69" s="207"/>
      <c r="BMU69" s="207"/>
      <c r="BMV69" s="207"/>
      <c r="BMW69" s="207"/>
      <c r="BMX69" s="207"/>
      <c r="BMY69" s="207"/>
      <c r="BMZ69" s="207"/>
      <c r="BNA69" s="207"/>
      <c r="BNB69" s="207"/>
      <c r="BNC69" s="207"/>
      <c r="BND69" s="207"/>
      <c r="BNE69" s="207"/>
      <c r="BNF69" s="207"/>
      <c r="BNG69" s="207"/>
      <c r="BNH69" s="207"/>
      <c r="BNI69" s="207"/>
      <c r="BNJ69" s="207"/>
      <c r="BNK69" s="207"/>
      <c r="BNL69" s="207"/>
      <c r="BNM69" s="207"/>
      <c r="BNN69" s="207"/>
      <c r="BNO69" s="207"/>
      <c r="BNP69" s="207"/>
      <c r="BNQ69" s="207"/>
      <c r="BNR69" s="207"/>
      <c r="BNS69" s="207"/>
      <c r="BNT69" s="207"/>
      <c r="BNU69" s="207"/>
      <c r="BNV69" s="207"/>
      <c r="BNW69" s="207"/>
      <c r="BNX69" s="207"/>
      <c r="BNY69" s="207"/>
      <c r="BNZ69" s="207"/>
      <c r="BOA69" s="207"/>
      <c r="BOB69" s="207"/>
      <c r="BOC69" s="207"/>
      <c r="BOD69" s="207"/>
      <c r="BOE69" s="207"/>
      <c r="BOF69" s="207"/>
      <c r="BOG69" s="207"/>
      <c r="BOH69" s="207"/>
      <c r="BOI69" s="207"/>
      <c r="BOJ69" s="207"/>
      <c r="BOK69" s="207"/>
      <c r="BOL69" s="207"/>
      <c r="BOM69" s="207"/>
      <c r="BON69" s="207"/>
      <c r="BOO69" s="207"/>
      <c r="BOP69" s="207"/>
      <c r="BOQ69" s="207"/>
      <c r="BOR69" s="207"/>
      <c r="BOS69" s="207"/>
      <c r="BOT69" s="207"/>
      <c r="BOU69" s="207"/>
      <c r="BOV69" s="207"/>
      <c r="BOW69" s="207"/>
      <c r="BOX69" s="207"/>
      <c r="BOY69" s="207"/>
      <c r="BOZ69" s="207"/>
      <c r="BPA69" s="207"/>
      <c r="BPB69" s="207"/>
      <c r="BPC69" s="207"/>
      <c r="BPD69" s="207"/>
      <c r="BPE69" s="207"/>
      <c r="BPF69" s="207"/>
      <c r="BPG69" s="207"/>
      <c r="BPH69" s="207"/>
      <c r="BPI69" s="207"/>
      <c r="BPJ69" s="207"/>
      <c r="BPK69" s="207"/>
      <c r="BPL69" s="207"/>
      <c r="BPM69" s="207"/>
      <c r="BPN69" s="207"/>
      <c r="BPO69" s="207"/>
      <c r="BPP69" s="207"/>
      <c r="BPQ69" s="207"/>
      <c r="BPR69" s="207"/>
      <c r="BPS69" s="207"/>
      <c r="BPT69" s="207"/>
      <c r="BPU69" s="207"/>
      <c r="BPV69" s="207"/>
      <c r="BPW69" s="207"/>
      <c r="BPX69" s="207"/>
      <c r="BPY69" s="207"/>
      <c r="BPZ69" s="207"/>
      <c r="BQA69" s="207"/>
      <c r="BQB69" s="207"/>
      <c r="BQC69" s="207"/>
      <c r="BQD69" s="207"/>
      <c r="BQE69" s="207"/>
      <c r="BQF69" s="207"/>
      <c r="BQG69" s="207"/>
      <c r="BQH69" s="207"/>
      <c r="BQI69" s="207"/>
      <c r="BQJ69" s="207"/>
      <c r="BQK69" s="207"/>
      <c r="BQL69" s="207"/>
      <c r="BQM69" s="207"/>
      <c r="BQN69" s="207"/>
      <c r="BQO69" s="207"/>
      <c r="BQP69" s="207"/>
      <c r="BQQ69" s="207"/>
      <c r="BQR69" s="207"/>
      <c r="BQS69" s="207"/>
      <c r="BQT69" s="207"/>
      <c r="BQU69" s="207"/>
      <c r="BQV69" s="207"/>
      <c r="BQW69" s="207"/>
      <c r="BQX69" s="207"/>
      <c r="BQY69" s="207"/>
      <c r="BQZ69" s="207"/>
      <c r="BRA69" s="207"/>
      <c r="BRB69" s="207"/>
      <c r="BRC69" s="207"/>
      <c r="BRD69" s="207"/>
      <c r="BRE69" s="207"/>
      <c r="BRF69" s="207"/>
      <c r="BRG69" s="207"/>
      <c r="BRH69" s="207"/>
      <c r="BRI69" s="207"/>
      <c r="BRJ69" s="207"/>
      <c r="BRK69" s="207"/>
      <c r="BRL69" s="207"/>
      <c r="BRM69" s="207"/>
      <c r="BRN69" s="207"/>
      <c r="BRO69" s="207"/>
      <c r="BRP69" s="207"/>
      <c r="BRQ69" s="207"/>
      <c r="BRR69" s="207"/>
      <c r="BRS69" s="207"/>
      <c r="BRT69" s="207"/>
      <c r="BRU69" s="207"/>
      <c r="BRV69" s="207"/>
      <c r="BRW69" s="207"/>
      <c r="BRX69" s="207"/>
      <c r="BRY69" s="207"/>
      <c r="BRZ69" s="207"/>
      <c r="BSA69" s="207"/>
      <c r="BSB69" s="207"/>
      <c r="BSC69" s="207"/>
      <c r="BSD69" s="207"/>
      <c r="BSE69" s="207"/>
      <c r="BSF69" s="207"/>
      <c r="BSG69" s="207"/>
      <c r="BSH69" s="207"/>
      <c r="BSI69" s="207"/>
      <c r="BSJ69" s="207"/>
      <c r="BSK69" s="207"/>
      <c r="BSL69" s="207"/>
      <c r="BSM69" s="207"/>
      <c r="BSN69" s="207"/>
      <c r="BSO69" s="207"/>
      <c r="BSP69" s="207"/>
      <c r="BSQ69" s="207"/>
      <c r="BSR69" s="207"/>
      <c r="BSS69" s="207"/>
      <c r="BST69" s="207"/>
      <c r="BSU69" s="207"/>
      <c r="BSV69" s="207"/>
      <c r="BSW69" s="207"/>
      <c r="BSX69" s="207"/>
      <c r="BSY69" s="207"/>
      <c r="BSZ69" s="207"/>
      <c r="BTA69" s="207"/>
      <c r="BTB69" s="207"/>
      <c r="BTC69" s="207"/>
      <c r="BTD69" s="207"/>
      <c r="BTE69" s="207"/>
      <c r="BTF69" s="207"/>
      <c r="BTG69" s="207"/>
      <c r="BTH69" s="207"/>
      <c r="BTI69" s="207"/>
      <c r="BTJ69" s="207"/>
      <c r="BTK69" s="207"/>
      <c r="BTL69" s="207"/>
      <c r="BTM69" s="207"/>
      <c r="BTN69" s="207"/>
      <c r="BTO69" s="207"/>
      <c r="BTP69" s="207"/>
      <c r="BTQ69" s="207"/>
      <c r="BTR69" s="207"/>
      <c r="BTS69" s="207"/>
      <c r="BTT69" s="207"/>
      <c r="BTU69" s="207"/>
      <c r="BTV69" s="207"/>
      <c r="BTW69" s="207"/>
      <c r="BTX69" s="207"/>
      <c r="BTY69" s="207"/>
      <c r="BTZ69" s="207"/>
      <c r="BUA69" s="207"/>
      <c r="BUB69" s="207"/>
      <c r="BUC69" s="207"/>
      <c r="BUD69" s="207"/>
      <c r="BUE69" s="207"/>
      <c r="BUF69" s="207"/>
      <c r="BUG69" s="207"/>
      <c r="BUH69" s="207"/>
      <c r="BUI69" s="207"/>
      <c r="BUJ69" s="207"/>
      <c r="BUK69" s="207"/>
      <c r="BUL69" s="207"/>
      <c r="BUM69" s="207"/>
      <c r="BUN69" s="207"/>
      <c r="BUO69" s="207"/>
      <c r="BUP69" s="207"/>
      <c r="BUQ69" s="207"/>
      <c r="BUR69" s="207"/>
      <c r="BUS69" s="207"/>
      <c r="BUT69" s="207"/>
      <c r="BUU69" s="207"/>
      <c r="BUV69" s="207"/>
      <c r="BUW69" s="207"/>
      <c r="BUX69" s="207"/>
      <c r="BUY69" s="207"/>
      <c r="BUZ69" s="207"/>
      <c r="BVA69" s="207"/>
      <c r="BVB69" s="207"/>
      <c r="BVC69" s="207"/>
      <c r="BVD69" s="207"/>
      <c r="BVE69" s="207"/>
      <c r="BVF69" s="207"/>
      <c r="BVG69" s="207"/>
      <c r="BVH69" s="207"/>
      <c r="BVI69" s="207"/>
      <c r="BVJ69" s="207"/>
      <c r="BVK69" s="207"/>
      <c r="BVL69" s="207"/>
      <c r="BVM69" s="207"/>
      <c r="BVN69" s="207"/>
      <c r="BVO69" s="207"/>
      <c r="BVP69" s="207"/>
      <c r="BVQ69" s="207"/>
      <c r="BVR69" s="207"/>
      <c r="BVS69" s="207"/>
      <c r="BVT69" s="207"/>
      <c r="BVU69" s="207"/>
      <c r="BVV69" s="207"/>
      <c r="BVW69" s="207"/>
      <c r="BVX69" s="207"/>
      <c r="BVY69" s="207"/>
      <c r="BVZ69" s="207"/>
      <c r="BWA69" s="207"/>
      <c r="BWB69" s="207"/>
      <c r="BWC69" s="207"/>
      <c r="BWD69" s="207"/>
      <c r="BWE69" s="207"/>
      <c r="BWF69" s="207"/>
      <c r="BWG69" s="207"/>
      <c r="BWH69" s="207"/>
      <c r="BWI69" s="207"/>
      <c r="BWJ69" s="207"/>
      <c r="BWK69" s="207"/>
      <c r="BWL69" s="207"/>
      <c r="BWM69" s="207"/>
      <c r="BWN69" s="207"/>
      <c r="BWO69" s="207"/>
      <c r="BWP69" s="207"/>
      <c r="BWQ69" s="207"/>
      <c r="BWR69" s="207"/>
      <c r="BWS69" s="207"/>
      <c r="BWT69" s="207"/>
      <c r="BWU69" s="207"/>
      <c r="BWV69" s="207"/>
      <c r="BWW69" s="207"/>
      <c r="BWX69" s="207"/>
      <c r="BWY69" s="207"/>
      <c r="BWZ69" s="207"/>
      <c r="BXA69" s="207"/>
      <c r="BXB69" s="207"/>
      <c r="BXC69" s="207"/>
      <c r="BXD69" s="207"/>
      <c r="BXE69" s="207"/>
      <c r="BXF69" s="207"/>
      <c r="BXG69" s="207"/>
      <c r="BXH69" s="207"/>
      <c r="BXI69" s="207"/>
      <c r="BXJ69" s="207"/>
      <c r="BXK69" s="207"/>
      <c r="BXL69" s="207"/>
      <c r="BXM69" s="207"/>
      <c r="BXN69" s="207"/>
      <c r="BXO69" s="207"/>
      <c r="BXP69" s="207"/>
      <c r="BXQ69" s="207"/>
      <c r="BXR69" s="207"/>
      <c r="BXS69" s="207"/>
      <c r="BXT69" s="207"/>
      <c r="BXU69" s="207"/>
      <c r="BXV69" s="207"/>
      <c r="BXW69" s="207"/>
      <c r="BXX69" s="207"/>
      <c r="BXY69" s="207"/>
      <c r="BXZ69" s="207"/>
      <c r="BYA69" s="207"/>
      <c r="BYB69" s="207"/>
      <c r="BYC69" s="207"/>
      <c r="BYD69" s="207"/>
      <c r="BYE69" s="207"/>
      <c r="BYF69" s="207"/>
      <c r="BYG69" s="207"/>
      <c r="BYH69" s="207"/>
      <c r="BYI69" s="207"/>
      <c r="BYJ69" s="207"/>
      <c r="BYK69" s="207"/>
      <c r="BYL69" s="207"/>
      <c r="BYM69" s="207"/>
      <c r="BYN69" s="207"/>
      <c r="BYO69" s="207"/>
      <c r="BYP69" s="207"/>
      <c r="BYQ69" s="207"/>
      <c r="BYR69" s="207"/>
      <c r="BYS69" s="207"/>
      <c r="BYT69" s="207"/>
      <c r="BYU69" s="207"/>
      <c r="BYV69" s="207"/>
      <c r="BYW69" s="207"/>
      <c r="BYX69" s="207"/>
      <c r="BYY69" s="207"/>
      <c r="BYZ69" s="207"/>
      <c r="BZA69" s="207"/>
      <c r="BZB69" s="207"/>
      <c r="BZC69" s="207"/>
      <c r="BZD69" s="207"/>
      <c r="BZE69" s="207"/>
      <c r="BZF69" s="207"/>
      <c r="BZG69" s="207"/>
      <c r="BZH69" s="207"/>
      <c r="BZI69" s="207"/>
      <c r="BZJ69" s="207"/>
      <c r="BZK69" s="207"/>
      <c r="BZL69" s="207"/>
      <c r="BZM69" s="207"/>
      <c r="BZN69" s="207"/>
      <c r="BZO69" s="207"/>
      <c r="BZP69" s="207"/>
      <c r="BZQ69" s="207"/>
      <c r="BZR69" s="207"/>
      <c r="BZS69" s="207"/>
      <c r="BZT69" s="207"/>
      <c r="BZU69" s="207"/>
      <c r="BZV69" s="207"/>
      <c r="BZW69" s="207"/>
      <c r="BZX69" s="207"/>
      <c r="BZY69" s="207"/>
      <c r="BZZ69" s="207"/>
      <c r="CAA69" s="207"/>
      <c r="CAB69" s="207"/>
      <c r="CAC69" s="207"/>
      <c r="CAD69" s="207"/>
      <c r="CAE69" s="207"/>
      <c r="CAF69" s="207"/>
      <c r="CAG69" s="207"/>
      <c r="CAH69" s="207"/>
      <c r="CAI69" s="207"/>
      <c r="CAJ69" s="207"/>
      <c r="CAK69" s="207"/>
      <c r="CAL69" s="207"/>
      <c r="CAM69" s="207"/>
      <c r="CAN69" s="207"/>
      <c r="CAO69" s="207"/>
      <c r="CAP69" s="207"/>
      <c r="CAQ69" s="207"/>
      <c r="CAR69" s="207"/>
      <c r="CAS69" s="207"/>
      <c r="CAT69" s="207"/>
      <c r="CAU69" s="207"/>
      <c r="CAV69" s="207"/>
      <c r="CAW69" s="207"/>
      <c r="CAX69" s="207"/>
      <c r="CAY69" s="207"/>
      <c r="CAZ69" s="207"/>
      <c r="CBA69" s="207"/>
      <c r="CBB69" s="207"/>
      <c r="CBC69" s="207"/>
      <c r="CBD69" s="207"/>
      <c r="CBE69" s="207"/>
      <c r="CBF69" s="207"/>
      <c r="CBG69" s="207"/>
      <c r="CBH69" s="207"/>
      <c r="CBI69" s="207"/>
      <c r="CBJ69" s="207"/>
      <c r="CBK69" s="207"/>
      <c r="CBL69" s="207"/>
      <c r="CBM69" s="207"/>
      <c r="CBN69" s="207"/>
      <c r="CBO69" s="207"/>
      <c r="CBP69" s="207"/>
      <c r="CBQ69" s="207"/>
      <c r="CBR69" s="207"/>
      <c r="CBS69" s="207"/>
      <c r="CBT69" s="207"/>
      <c r="CBU69" s="207"/>
      <c r="CBV69" s="207"/>
      <c r="CBW69" s="207"/>
      <c r="CBX69" s="207"/>
      <c r="CBY69" s="207"/>
      <c r="CBZ69" s="207"/>
      <c r="CCA69" s="207"/>
      <c r="CCB69" s="207"/>
      <c r="CCC69" s="207"/>
      <c r="CCD69" s="207"/>
      <c r="CCE69" s="207"/>
      <c r="CCF69" s="207"/>
      <c r="CCG69" s="207"/>
      <c r="CCH69" s="207"/>
      <c r="CCI69" s="207"/>
      <c r="CCJ69" s="207"/>
      <c r="CCK69" s="207"/>
      <c r="CCL69" s="207"/>
      <c r="CCM69" s="207"/>
      <c r="CCN69" s="207"/>
      <c r="CCO69" s="207"/>
      <c r="CCP69" s="207"/>
      <c r="CCQ69" s="207"/>
      <c r="CCR69" s="207"/>
      <c r="CCS69" s="207"/>
      <c r="CCT69" s="207"/>
      <c r="CCU69" s="207"/>
      <c r="CCV69" s="207"/>
      <c r="CCW69" s="207"/>
      <c r="CCX69" s="207"/>
      <c r="CCY69" s="207"/>
      <c r="CCZ69" s="207"/>
      <c r="CDA69" s="207"/>
      <c r="CDB69" s="207"/>
      <c r="CDC69" s="207"/>
      <c r="CDD69" s="207"/>
      <c r="CDE69" s="207"/>
      <c r="CDF69" s="207"/>
      <c r="CDG69" s="207"/>
      <c r="CDH69" s="207"/>
      <c r="CDI69" s="207"/>
      <c r="CDJ69" s="207"/>
      <c r="CDK69" s="207"/>
      <c r="CDL69" s="207"/>
      <c r="CDM69" s="207"/>
      <c r="CDN69" s="207"/>
      <c r="CDO69" s="207"/>
      <c r="CDP69" s="207"/>
      <c r="CDQ69" s="207"/>
      <c r="CDR69" s="207"/>
      <c r="CDS69" s="207"/>
      <c r="CDT69" s="207"/>
      <c r="CDU69" s="207"/>
      <c r="CDV69" s="207"/>
      <c r="CDW69" s="207"/>
      <c r="CDX69" s="207"/>
      <c r="CDY69" s="207"/>
      <c r="CDZ69" s="207"/>
      <c r="CEA69" s="207"/>
      <c r="CEB69" s="207"/>
      <c r="CEC69" s="207"/>
      <c r="CED69" s="207"/>
      <c r="CEE69" s="207"/>
      <c r="CEF69" s="207"/>
      <c r="CEG69" s="207"/>
      <c r="CEH69" s="207"/>
      <c r="CEI69" s="207"/>
      <c r="CEJ69" s="207"/>
      <c r="CEK69" s="207"/>
      <c r="CEL69" s="207"/>
      <c r="CEM69" s="207"/>
      <c r="CEN69" s="207"/>
      <c r="CEO69" s="207"/>
      <c r="CEP69" s="207"/>
      <c r="CEQ69" s="207"/>
      <c r="CER69" s="207"/>
      <c r="CES69" s="207"/>
      <c r="CET69" s="207"/>
      <c r="CEU69" s="207"/>
      <c r="CEV69" s="207"/>
      <c r="CEW69" s="207"/>
      <c r="CEX69" s="207"/>
      <c r="CEY69" s="207"/>
      <c r="CEZ69" s="207"/>
      <c r="CFA69" s="207"/>
      <c r="CFB69" s="207"/>
      <c r="CFC69" s="207"/>
      <c r="CFD69" s="207"/>
      <c r="CFE69" s="207"/>
      <c r="CFF69" s="207"/>
      <c r="CFG69" s="207"/>
      <c r="CFH69" s="207"/>
      <c r="CFI69" s="207"/>
      <c r="CFJ69" s="207"/>
      <c r="CFK69" s="207"/>
      <c r="CFL69" s="207"/>
      <c r="CFM69" s="207"/>
      <c r="CFN69" s="207"/>
      <c r="CFO69" s="207"/>
      <c r="CFP69" s="207"/>
      <c r="CFQ69" s="207"/>
      <c r="CFR69" s="207"/>
      <c r="CFS69" s="207"/>
      <c r="CFT69" s="207"/>
      <c r="CFU69" s="207"/>
      <c r="CFV69" s="207"/>
      <c r="CFW69" s="207"/>
      <c r="CFX69" s="207"/>
      <c r="CFY69" s="207"/>
      <c r="CFZ69" s="207"/>
      <c r="CGA69" s="207"/>
      <c r="CGB69" s="207"/>
      <c r="CGC69" s="207"/>
      <c r="CGD69" s="207"/>
      <c r="CGE69" s="207"/>
      <c r="CGF69" s="207"/>
      <c r="CGG69" s="207"/>
      <c r="CGH69" s="207"/>
      <c r="CGI69" s="207"/>
      <c r="CGJ69" s="207"/>
      <c r="CGK69" s="207"/>
      <c r="CGL69" s="207"/>
      <c r="CGM69" s="207"/>
      <c r="CGN69" s="207"/>
      <c r="CGO69" s="207"/>
      <c r="CGP69" s="207"/>
      <c r="CGQ69" s="207"/>
      <c r="CGR69" s="207"/>
      <c r="CGS69" s="207"/>
      <c r="CGT69" s="207"/>
      <c r="CGU69" s="207"/>
      <c r="CGV69" s="207"/>
      <c r="CGW69" s="207"/>
      <c r="CGX69" s="207"/>
      <c r="CGY69" s="207"/>
      <c r="CGZ69" s="207"/>
      <c r="CHA69" s="207"/>
      <c r="CHB69" s="207"/>
      <c r="CHC69" s="207"/>
      <c r="CHD69" s="207"/>
      <c r="CHE69" s="207"/>
      <c r="CHF69" s="207"/>
      <c r="CHG69" s="207"/>
      <c r="CHH69" s="207"/>
      <c r="CHI69" s="207"/>
      <c r="CHJ69" s="207"/>
      <c r="CHK69" s="207"/>
      <c r="CHL69" s="207"/>
      <c r="CHM69" s="207"/>
      <c r="CHN69" s="207"/>
      <c r="CHO69" s="207"/>
      <c r="CHP69" s="207"/>
      <c r="CHQ69" s="207"/>
      <c r="CHR69" s="207"/>
      <c r="CHS69" s="207"/>
      <c r="CHT69" s="207"/>
      <c r="CHU69" s="207"/>
      <c r="CHV69" s="207"/>
      <c r="CHW69" s="207"/>
      <c r="CHX69" s="207"/>
      <c r="CHY69" s="207"/>
      <c r="CHZ69" s="207"/>
      <c r="CIA69" s="207"/>
      <c r="CIB69" s="207"/>
      <c r="CIC69" s="207"/>
      <c r="CID69" s="207"/>
      <c r="CIE69" s="207"/>
      <c r="CIF69" s="207"/>
      <c r="CIG69" s="207"/>
      <c r="CIH69" s="207"/>
      <c r="CII69" s="207"/>
      <c r="CIJ69" s="207"/>
      <c r="CIK69" s="207"/>
      <c r="CIL69" s="207"/>
      <c r="CIM69" s="207"/>
      <c r="CIN69" s="207"/>
      <c r="CIO69" s="207"/>
      <c r="CIP69" s="207"/>
      <c r="CIQ69" s="207"/>
      <c r="CIR69" s="207"/>
      <c r="CIS69" s="207"/>
      <c r="CIT69" s="207"/>
      <c r="CIU69" s="207"/>
      <c r="CIV69" s="207"/>
      <c r="CIW69" s="207"/>
      <c r="CIX69" s="207"/>
      <c r="CIY69" s="207"/>
      <c r="CIZ69" s="207"/>
      <c r="CJA69" s="207"/>
      <c r="CJB69" s="207"/>
      <c r="CJC69" s="207"/>
      <c r="CJD69" s="207"/>
      <c r="CJE69" s="207"/>
      <c r="CJF69" s="207"/>
      <c r="CJG69" s="207"/>
      <c r="CJH69" s="207"/>
      <c r="CJI69" s="207"/>
      <c r="CJJ69" s="207"/>
      <c r="CJK69" s="207"/>
      <c r="CJL69" s="207"/>
      <c r="CJM69" s="207"/>
      <c r="CJN69" s="207"/>
      <c r="CJO69" s="207"/>
      <c r="CJP69" s="207"/>
      <c r="CJQ69" s="207"/>
      <c r="CJR69" s="207"/>
      <c r="CJS69" s="207"/>
      <c r="CJT69" s="207"/>
      <c r="CJU69" s="207"/>
      <c r="CJV69" s="207"/>
      <c r="CJW69" s="207"/>
      <c r="CJX69" s="207"/>
      <c r="CJY69" s="207"/>
      <c r="CJZ69" s="207"/>
      <c r="CKA69" s="207"/>
      <c r="CKB69" s="207"/>
      <c r="CKC69" s="207"/>
      <c r="CKD69" s="207"/>
      <c r="CKE69" s="207"/>
      <c r="CKF69" s="207"/>
      <c r="CKG69" s="207"/>
      <c r="CKH69" s="207"/>
      <c r="CKI69" s="207"/>
      <c r="CKJ69" s="207"/>
      <c r="CKK69" s="207"/>
      <c r="CKL69" s="207"/>
      <c r="CKM69" s="207"/>
      <c r="CKN69" s="207"/>
      <c r="CKO69" s="207"/>
      <c r="CKP69" s="207"/>
      <c r="CKQ69" s="207"/>
      <c r="CKR69" s="207"/>
      <c r="CKS69" s="207"/>
      <c r="CKT69" s="207"/>
      <c r="CKU69" s="207"/>
      <c r="CKV69" s="207"/>
      <c r="CKW69" s="207"/>
      <c r="CKX69" s="207"/>
      <c r="CKY69" s="207"/>
      <c r="CKZ69" s="207"/>
      <c r="CLA69" s="207"/>
      <c r="CLB69" s="207"/>
      <c r="CLC69" s="207"/>
      <c r="CLD69" s="207"/>
      <c r="CLE69" s="207"/>
      <c r="CLF69" s="207"/>
      <c r="CLG69" s="207"/>
      <c r="CLH69" s="207"/>
      <c r="CLI69" s="207"/>
      <c r="CLJ69" s="207"/>
      <c r="CLK69" s="207"/>
      <c r="CLL69" s="207"/>
      <c r="CLM69" s="207"/>
      <c r="CLN69" s="207"/>
      <c r="CLO69" s="207"/>
      <c r="CLP69" s="207"/>
      <c r="CLQ69" s="207"/>
      <c r="CLR69" s="207"/>
      <c r="CLS69" s="207"/>
      <c r="CLT69" s="207"/>
      <c r="CLU69" s="207"/>
      <c r="CLV69" s="207"/>
      <c r="CLW69" s="207"/>
      <c r="CLX69" s="207"/>
      <c r="CLY69" s="207"/>
      <c r="CLZ69" s="207"/>
      <c r="CMA69" s="207"/>
      <c r="CMB69" s="207"/>
      <c r="CMC69" s="207"/>
      <c r="CMD69" s="207"/>
      <c r="CME69" s="207"/>
      <c r="CMF69" s="207"/>
      <c r="CMG69" s="207"/>
      <c r="CMH69" s="207"/>
      <c r="CMI69" s="207"/>
      <c r="CMJ69" s="207"/>
      <c r="CMK69" s="207"/>
      <c r="CML69" s="207"/>
      <c r="CMM69" s="207"/>
      <c r="CMN69" s="207"/>
      <c r="CMO69" s="207"/>
      <c r="CMP69" s="207"/>
      <c r="CMQ69" s="207"/>
      <c r="CMR69" s="207"/>
      <c r="CMS69" s="207"/>
      <c r="CMT69" s="207"/>
      <c r="CMU69" s="207"/>
      <c r="CMV69" s="207"/>
      <c r="CMW69" s="207"/>
      <c r="CMX69" s="207"/>
      <c r="CMY69" s="207"/>
      <c r="CMZ69" s="207"/>
      <c r="CNA69" s="207"/>
      <c r="CNB69" s="207"/>
      <c r="CNC69" s="207"/>
      <c r="CND69" s="207"/>
      <c r="CNE69" s="207"/>
      <c r="CNF69" s="207"/>
      <c r="CNG69" s="207"/>
      <c r="CNH69" s="207"/>
      <c r="CNI69" s="207"/>
      <c r="CNJ69" s="207"/>
      <c r="CNK69" s="207"/>
      <c r="CNL69" s="207"/>
      <c r="CNM69" s="207"/>
      <c r="CNN69" s="207"/>
      <c r="CNO69" s="207"/>
      <c r="CNP69" s="207"/>
      <c r="CNQ69" s="207"/>
      <c r="CNR69" s="207"/>
      <c r="CNS69" s="207"/>
      <c r="CNT69" s="207"/>
      <c r="CNU69" s="207"/>
      <c r="CNV69" s="207"/>
      <c r="CNW69" s="207"/>
      <c r="CNX69" s="207"/>
      <c r="CNY69" s="207"/>
      <c r="CNZ69" s="207"/>
      <c r="COA69" s="207"/>
      <c r="COB69" s="207"/>
      <c r="COC69" s="207"/>
      <c r="COD69" s="207"/>
      <c r="COE69" s="207"/>
      <c r="COF69" s="207"/>
      <c r="COG69" s="207"/>
      <c r="COH69" s="207"/>
      <c r="COI69" s="207"/>
      <c r="COJ69" s="207"/>
      <c r="COK69" s="207"/>
      <c r="COL69" s="207"/>
      <c r="COM69" s="207"/>
      <c r="CON69" s="207"/>
      <c r="COO69" s="207"/>
      <c r="COP69" s="207"/>
      <c r="COQ69" s="207"/>
      <c r="COR69" s="207"/>
      <c r="COS69" s="207"/>
      <c r="COT69" s="207"/>
      <c r="COU69" s="207"/>
      <c r="COV69" s="207"/>
      <c r="COW69" s="207"/>
      <c r="COX69" s="207"/>
      <c r="COY69" s="207"/>
      <c r="COZ69" s="207"/>
      <c r="CPA69" s="207"/>
      <c r="CPB69" s="207"/>
      <c r="CPC69" s="207"/>
      <c r="CPD69" s="207"/>
      <c r="CPE69" s="207"/>
      <c r="CPF69" s="207"/>
      <c r="CPG69" s="207"/>
      <c r="CPH69" s="207"/>
      <c r="CPI69" s="207"/>
      <c r="CPJ69" s="207"/>
      <c r="CPK69" s="207"/>
      <c r="CPL69" s="207"/>
      <c r="CPM69" s="207"/>
      <c r="CPN69" s="207"/>
      <c r="CPO69" s="207"/>
      <c r="CPP69" s="207"/>
      <c r="CPQ69" s="207"/>
      <c r="CPR69" s="207"/>
      <c r="CPS69" s="207"/>
      <c r="CPT69" s="207"/>
      <c r="CPU69" s="207"/>
      <c r="CPV69" s="207"/>
      <c r="CPW69" s="207"/>
      <c r="CPX69" s="207"/>
      <c r="CPY69" s="207"/>
      <c r="CPZ69" s="207"/>
      <c r="CQA69" s="207"/>
      <c r="CQB69" s="207"/>
      <c r="CQC69" s="207"/>
      <c r="CQD69" s="207"/>
      <c r="CQE69" s="207"/>
      <c r="CQF69" s="207"/>
      <c r="CQG69" s="207"/>
      <c r="CQH69" s="207"/>
      <c r="CQI69" s="207"/>
      <c r="CQJ69" s="207"/>
      <c r="CQK69" s="207"/>
      <c r="CQL69" s="207"/>
      <c r="CQM69" s="207"/>
      <c r="CQN69" s="207"/>
      <c r="CQO69" s="207"/>
      <c r="CQP69" s="207"/>
      <c r="CQQ69" s="207"/>
      <c r="CQR69" s="207"/>
      <c r="CQS69" s="207"/>
      <c r="CQT69" s="207"/>
      <c r="CQU69" s="207"/>
      <c r="CQV69" s="207"/>
      <c r="CQW69" s="207"/>
      <c r="CQX69" s="207"/>
      <c r="CQY69" s="207"/>
      <c r="CQZ69" s="207"/>
      <c r="CRA69" s="207"/>
      <c r="CRB69" s="207"/>
      <c r="CRC69" s="207"/>
      <c r="CRD69" s="207"/>
      <c r="CRE69" s="207"/>
      <c r="CRF69" s="207"/>
      <c r="CRG69" s="207"/>
      <c r="CRH69" s="207"/>
      <c r="CRI69" s="207"/>
      <c r="CRJ69" s="207"/>
      <c r="CRK69" s="207"/>
      <c r="CRL69" s="207"/>
      <c r="CRM69" s="207"/>
      <c r="CRN69" s="207"/>
      <c r="CRO69" s="207"/>
      <c r="CRP69" s="207"/>
      <c r="CRQ69" s="207"/>
      <c r="CRR69" s="207"/>
      <c r="CRS69" s="207"/>
      <c r="CRT69" s="207"/>
      <c r="CRU69" s="207"/>
      <c r="CRV69" s="207"/>
      <c r="CRW69" s="207"/>
      <c r="CRX69" s="207"/>
      <c r="CRY69" s="207"/>
      <c r="CRZ69" s="207"/>
      <c r="CSA69" s="207"/>
      <c r="CSB69" s="207"/>
      <c r="CSC69" s="207"/>
      <c r="CSD69" s="207"/>
      <c r="CSE69" s="207"/>
      <c r="CSF69" s="207"/>
      <c r="CSG69" s="207"/>
      <c r="CSH69" s="207"/>
      <c r="CSI69" s="207"/>
      <c r="CSJ69" s="207"/>
      <c r="CSK69" s="207"/>
      <c r="CSL69" s="207"/>
      <c r="CSM69" s="207"/>
      <c r="CSN69" s="207"/>
      <c r="CSO69" s="207"/>
      <c r="CSP69" s="207"/>
      <c r="CSQ69" s="207"/>
      <c r="CSR69" s="207"/>
      <c r="CSS69" s="207"/>
      <c r="CST69" s="207"/>
      <c r="CSU69" s="207"/>
      <c r="CSV69" s="207"/>
      <c r="CSW69" s="207"/>
      <c r="CSX69" s="207"/>
      <c r="CSY69" s="207"/>
      <c r="CSZ69" s="207"/>
      <c r="CTA69" s="207"/>
      <c r="CTB69" s="207"/>
      <c r="CTC69" s="207"/>
      <c r="CTD69" s="207"/>
      <c r="CTE69" s="207"/>
      <c r="CTF69" s="207"/>
      <c r="CTG69" s="207"/>
      <c r="CTH69" s="207"/>
      <c r="CTI69" s="207"/>
      <c r="CTJ69" s="207"/>
      <c r="CTK69" s="207"/>
      <c r="CTL69" s="207"/>
      <c r="CTM69" s="207"/>
      <c r="CTN69" s="207"/>
      <c r="CTO69" s="207"/>
      <c r="CTP69" s="207"/>
      <c r="CTQ69" s="207"/>
      <c r="CTR69" s="207"/>
      <c r="CTS69" s="207"/>
      <c r="CTT69" s="207"/>
      <c r="CTU69" s="207"/>
      <c r="CTV69" s="207"/>
      <c r="CTW69" s="207"/>
      <c r="CTX69" s="207"/>
      <c r="CTY69" s="207"/>
      <c r="CTZ69" s="207"/>
      <c r="CUA69" s="207"/>
      <c r="CUB69" s="207"/>
      <c r="CUC69" s="207"/>
      <c r="CUD69" s="207"/>
      <c r="CUE69" s="207"/>
      <c r="CUF69" s="207"/>
      <c r="CUG69" s="207"/>
      <c r="CUH69" s="207"/>
      <c r="CUI69" s="207"/>
      <c r="CUJ69" s="207"/>
      <c r="CUK69" s="207"/>
      <c r="CUL69" s="207"/>
      <c r="CUM69" s="207"/>
      <c r="CUN69" s="207"/>
      <c r="CUO69" s="207"/>
      <c r="CUP69" s="207"/>
      <c r="CUQ69" s="207"/>
      <c r="CUR69" s="207"/>
      <c r="CUS69" s="207"/>
      <c r="CUT69" s="207"/>
      <c r="CUU69" s="207"/>
      <c r="CUV69" s="207"/>
      <c r="CUW69" s="207"/>
      <c r="CUX69" s="207"/>
      <c r="CUY69" s="207"/>
      <c r="CUZ69" s="207"/>
      <c r="CVA69" s="207"/>
      <c r="CVB69" s="207"/>
      <c r="CVC69" s="207"/>
      <c r="CVD69" s="207"/>
      <c r="CVE69" s="207"/>
      <c r="CVF69" s="207"/>
      <c r="CVG69" s="207"/>
      <c r="CVH69" s="207"/>
      <c r="CVI69" s="207"/>
      <c r="CVJ69" s="207"/>
      <c r="CVK69" s="207"/>
      <c r="CVL69" s="207"/>
      <c r="CVM69" s="207"/>
      <c r="CVN69" s="207"/>
      <c r="CVO69" s="207"/>
      <c r="CVP69" s="207"/>
      <c r="CVQ69" s="207"/>
      <c r="CVR69" s="207"/>
      <c r="CVS69" s="207"/>
      <c r="CVT69" s="207"/>
      <c r="CVU69" s="207"/>
      <c r="CVV69" s="207"/>
      <c r="CVW69" s="207"/>
      <c r="CVX69" s="207"/>
      <c r="CVY69" s="207"/>
      <c r="CVZ69" s="207"/>
      <c r="CWA69" s="207"/>
      <c r="CWB69" s="207"/>
      <c r="CWC69" s="207"/>
      <c r="CWD69" s="207"/>
      <c r="CWE69" s="207"/>
      <c r="CWF69" s="207"/>
      <c r="CWG69" s="207"/>
      <c r="CWH69" s="207"/>
      <c r="CWI69" s="207"/>
      <c r="CWJ69" s="207"/>
      <c r="CWK69" s="207"/>
      <c r="CWL69" s="207"/>
      <c r="CWM69" s="207"/>
      <c r="CWN69" s="207"/>
      <c r="CWO69" s="207"/>
      <c r="CWP69" s="207"/>
      <c r="CWQ69" s="207"/>
      <c r="CWR69" s="207"/>
      <c r="CWS69" s="207"/>
      <c r="CWT69" s="207"/>
      <c r="CWU69" s="207"/>
      <c r="CWV69" s="207"/>
      <c r="CWW69" s="207"/>
      <c r="CWX69" s="207"/>
      <c r="CWY69" s="207"/>
      <c r="CWZ69" s="207"/>
      <c r="CXA69" s="207"/>
      <c r="CXB69" s="207"/>
      <c r="CXC69" s="207"/>
      <c r="CXD69" s="207"/>
      <c r="CXE69" s="207"/>
      <c r="CXF69" s="207"/>
      <c r="CXG69" s="207"/>
      <c r="CXH69" s="207"/>
      <c r="CXI69" s="207"/>
      <c r="CXJ69" s="207"/>
      <c r="CXK69" s="207"/>
      <c r="CXL69" s="207"/>
      <c r="CXM69" s="207"/>
      <c r="CXN69" s="207"/>
      <c r="CXO69" s="207"/>
      <c r="CXP69" s="207"/>
      <c r="CXQ69" s="207"/>
      <c r="CXR69" s="207"/>
      <c r="CXS69" s="207"/>
      <c r="CXT69" s="207"/>
      <c r="CXU69" s="207"/>
      <c r="CXV69" s="207"/>
      <c r="CXW69" s="207"/>
      <c r="CXX69" s="207"/>
      <c r="CXY69" s="207"/>
      <c r="CXZ69" s="207"/>
      <c r="CYA69" s="207"/>
      <c r="CYB69" s="207"/>
      <c r="CYC69" s="207"/>
      <c r="CYD69" s="207"/>
      <c r="CYE69" s="207"/>
      <c r="CYF69" s="207"/>
      <c r="CYG69" s="207"/>
      <c r="CYH69" s="207"/>
      <c r="CYI69" s="207"/>
      <c r="CYJ69" s="207"/>
      <c r="CYK69" s="207"/>
      <c r="CYL69" s="207"/>
      <c r="CYM69" s="207"/>
      <c r="CYN69" s="207"/>
      <c r="CYO69" s="207"/>
      <c r="CYP69" s="207"/>
      <c r="CYQ69" s="207"/>
      <c r="CYR69" s="207"/>
      <c r="CYS69" s="207"/>
      <c r="CYT69" s="207"/>
      <c r="CYU69" s="207"/>
      <c r="CYV69" s="207"/>
      <c r="CYW69" s="207"/>
      <c r="CYX69" s="207"/>
      <c r="CYY69" s="207"/>
      <c r="CYZ69" s="207"/>
      <c r="CZA69" s="207"/>
      <c r="CZB69" s="207"/>
      <c r="CZC69" s="207"/>
      <c r="CZD69" s="207"/>
      <c r="CZE69" s="207"/>
      <c r="CZF69" s="207"/>
      <c r="CZG69" s="207"/>
      <c r="CZH69" s="207"/>
      <c r="CZI69" s="207"/>
      <c r="CZJ69" s="207"/>
      <c r="CZK69" s="207"/>
      <c r="CZL69" s="207"/>
      <c r="CZM69" s="207"/>
      <c r="CZN69" s="207"/>
      <c r="CZO69" s="207"/>
      <c r="CZP69" s="207"/>
      <c r="CZQ69" s="207"/>
      <c r="CZR69" s="207"/>
      <c r="CZS69" s="207"/>
      <c r="CZT69" s="207"/>
      <c r="CZU69" s="207"/>
      <c r="CZV69" s="207"/>
      <c r="CZW69" s="207"/>
      <c r="CZX69" s="207"/>
      <c r="CZY69" s="207"/>
      <c r="CZZ69" s="207"/>
      <c r="DAA69" s="207"/>
      <c r="DAB69" s="207"/>
      <c r="DAC69" s="207"/>
      <c r="DAD69" s="207"/>
      <c r="DAE69" s="207"/>
      <c r="DAF69" s="207"/>
      <c r="DAG69" s="207"/>
      <c r="DAH69" s="207"/>
      <c r="DAI69" s="207"/>
      <c r="DAJ69" s="207"/>
      <c r="DAK69" s="207"/>
      <c r="DAL69" s="207"/>
      <c r="DAM69" s="207"/>
      <c r="DAN69" s="207"/>
      <c r="DAO69" s="207"/>
      <c r="DAP69" s="207"/>
      <c r="DAQ69" s="207"/>
      <c r="DAR69" s="207"/>
      <c r="DAS69" s="207"/>
      <c r="DAT69" s="207"/>
      <c r="DAU69" s="207"/>
      <c r="DAV69" s="207"/>
      <c r="DAW69" s="207"/>
      <c r="DAX69" s="207"/>
      <c r="DAY69" s="207"/>
      <c r="DAZ69" s="207"/>
      <c r="DBA69" s="207"/>
      <c r="DBB69" s="207"/>
      <c r="DBC69" s="207"/>
      <c r="DBD69" s="207"/>
      <c r="DBE69" s="207"/>
      <c r="DBF69" s="207"/>
      <c r="DBG69" s="207"/>
      <c r="DBH69" s="207"/>
      <c r="DBI69" s="207"/>
      <c r="DBJ69" s="207"/>
      <c r="DBK69" s="207"/>
      <c r="DBL69" s="207"/>
      <c r="DBM69" s="207"/>
      <c r="DBN69" s="207"/>
      <c r="DBO69" s="207"/>
      <c r="DBP69" s="207"/>
      <c r="DBQ69" s="207"/>
      <c r="DBR69" s="207"/>
      <c r="DBS69" s="207"/>
      <c r="DBT69" s="207"/>
      <c r="DBU69" s="207"/>
      <c r="DBV69" s="207"/>
      <c r="DBW69" s="207"/>
      <c r="DBX69" s="207"/>
      <c r="DBY69" s="207"/>
      <c r="DBZ69" s="207"/>
      <c r="DCA69" s="207"/>
      <c r="DCB69" s="207"/>
      <c r="DCC69" s="207"/>
      <c r="DCD69" s="207"/>
      <c r="DCE69" s="207"/>
      <c r="DCF69" s="207"/>
      <c r="DCG69" s="207"/>
      <c r="DCH69" s="207"/>
      <c r="DCI69" s="207"/>
      <c r="DCJ69" s="207"/>
      <c r="DCK69" s="207"/>
      <c r="DCL69" s="207"/>
      <c r="DCM69" s="207"/>
      <c r="DCN69" s="207"/>
      <c r="DCO69" s="207"/>
      <c r="DCP69" s="207"/>
      <c r="DCQ69" s="207"/>
      <c r="DCR69" s="207"/>
      <c r="DCS69" s="207"/>
      <c r="DCT69" s="207"/>
      <c r="DCU69" s="207"/>
      <c r="DCV69" s="207"/>
      <c r="DCW69" s="207"/>
      <c r="DCX69" s="207"/>
      <c r="DCY69" s="207"/>
      <c r="DCZ69" s="207"/>
      <c r="DDA69" s="207"/>
      <c r="DDB69" s="207"/>
      <c r="DDC69" s="207"/>
      <c r="DDD69" s="207"/>
      <c r="DDE69" s="207"/>
      <c r="DDF69" s="207"/>
      <c r="DDG69" s="207"/>
      <c r="DDH69" s="207"/>
      <c r="DDI69" s="207"/>
      <c r="DDJ69" s="207"/>
      <c r="DDK69" s="207"/>
      <c r="DDL69" s="207"/>
      <c r="DDM69" s="207"/>
      <c r="DDN69" s="207"/>
      <c r="DDO69" s="207"/>
      <c r="DDP69" s="207"/>
      <c r="DDQ69" s="207"/>
      <c r="DDR69" s="207"/>
      <c r="DDS69" s="207"/>
      <c r="DDT69" s="207"/>
      <c r="DDU69" s="207"/>
      <c r="DDV69" s="207"/>
      <c r="DDW69" s="207"/>
      <c r="DDX69" s="207"/>
      <c r="DDY69" s="207"/>
      <c r="DDZ69" s="207"/>
      <c r="DEA69" s="207"/>
      <c r="DEB69" s="207"/>
      <c r="DEC69" s="207"/>
      <c r="DED69" s="207"/>
      <c r="DEE69" s="207"/>
      <c r="DEF69" s="207"/>
      <c r="DEG69" s="207"/>
      <c r="DEH69" s="207"/>
      <c r="DEI69" s="207"/>
      <c r="DEJ69" s="207"/>
      <c r="DEK69" s="207"/>
      <c r="DEL69" s="207"/>
      <c r="DEM69" s="207"/>
      <c r="DEN69" s="207"/>
      <c r="DEO69" s="207"/>
      <c r="DEP69" s="207"/>
      <c r="DEQ69" s="207"/>
      <c r="DER69" s="207"/>
      <c r="DES69" s="207"/>
      <c r="DET69" s="207"/>
      <c r="DEU69" s="207"/>
      <c r="DEV69" s="207"/>
      <c r="DEW69" s="207"/>
      <c r="DEX69" s="207"/>
      <c r="DEY69" s="207"/>
      <c r="DEZ69" s="207"/>
      <c r="DFA69" s="207"/>
      <c r="DFB69" s="207"/>
      <c r="DFC69" s="207"/>
      <c r="DFD69" s="207"/>
      <c r="DFE69" s="207"/>
      <c r="DFF69" s="207"/>
      <c r="DFG69" s="207"/>
      <c r="DFH69" s="207"/>
      <c r="DFI69" s="207"/>
      <c r="DFJ69" s="207"/>
      <c r="DFK69" s="207"/>
      <c r="DFL69" s="207"/>
      <c r="DFM69" s="207"/>
      <c r="DFN69" s="207"/>
      <c r="DFO69" s="207"/>
      <c r="DFP69" s="207"/>
      <c r="DFQ69" s="207"/>
      <c r="DFR69" s="207"/>
      <c r="DFS69" s="207"/>
      <c r="DFT69" s="207"/>
      <c r="DFU69" s="207"/>
      <c r="DFV69" s="207"/>
      <c r="DFW69" s="207"/>
      <c r="DFX69" s="207"/>
      <c r="DFY69" s="207"/>
      <c r="DFZ69" s="207"/>
      <c r="DGA69" s="207"/>
      <c r="DGB69" s="207"/>
      <c r="DGC69" s="207"/>
      <c r="DGD69" s="207"/>
      <c r="DGE69" s="207"/>
      <c r="DGF69" s="207"/>
      <c r="DGG69" s="207"/>
      <c r="DGH69" s="207"/>
      <c r="DGI69" s="207"/>
      <c r="DGJ69" s="207"/>
      <c r="DGK69" s="207"/>
      <c r="DGL69" s="207"/>
      <c r="DGM69" s="207"/>
      <c r="DGN69" s="207"/>
      <c r="DGO69" s="207"/>
      <c r="DGP69" s="207"/>
      <c r="DGQ69" s="207"/>
      <c r="DGR69" s="207"/>
      <c r="DGS69" s="207"/>
      <c r="DGT69" s="207"/>
      <c r="DGU69" s="207"/>
      <c r="DGV69" s="207"/>
      <c r="DGW69" s="207"/>
      <c r="DGX69" s="207"/>
      <c r="DGY69" s="207"/>
      <c r="DGZ69" s="207"/>
      <c r="DHA69" s="207"/>
      <c r="DHB69" s="207"/>
      <c r="DHC69" s="207"/>
      <c r="DHD69" s="207"/>
      <c r="DHE69" s="207"/>
      <c r="DHF69" s="207"/>
      <c r="DHG69" s="207"/>
      <c r="DHH69" s="207"/>
      <c r="DHI69" s="207"/>
      <c r="DHJ69" s="207"/>
      <c r="DHK69" s="207"/>
      <c r="DHL69" s="207"/>
      <c r="DHM69" s="207"/>
      <c r="DHN69" s="207"/>
      <c r="DHO69" s="207"/>
      <c r="DHP69" s="207"/>
      <c r="DHQ69" s="207"/>
      <c r="DHR69" s="207"/>
      <c r="DHS69" s="207"/>
      <c r="DHT69" s="207"/>
      <c r="DHU69" s="207"/>
      <c r="DHV69" s="207"/>
      <c r="DHW69" s="207"/>
      <c r="DHX69" s="207"/>
      <c r="DHY69" s="207"/>
      <c r="DHZ69" s="207"/>
      <c r="DIA69" s="207"/>
      <c r="DIB69" s="207"/>
      <c r="DIC69" s="207"/>
      <c r="DID69" s="207"/>
      <c r="DIE69" s="207"/>
      <c r="DIF69" s="207"/>
      <c r="DIG69" s="207"/>
      <c r="DIH69" s="207"/>
      <c r="DII69" s="207"/>
      <c r="DIJ69" s="207"/>
      <c r="DIK69" s="207"/>
      <c r="DIL69" s="207"/>
      <c r="DIM69" s="207"/>
      <c r="DIN69" s="207"/>
      <c r="DIO69" s="207"/>
      <c r="DIP69" s="207"/>
      <c r="DIQ69" s="207"/>
      <c r="DIR69" s="207"/>
      <c r="DIS69" s="207"/>
      <c r="DIT69" s="207"/>
      <c r="DIU69" s="207"/>
      <c r="DIV69" s="207"/>
      <c r="DIW69" s="207"/>
      <c r="DIX69" s="207"/>
      <c r="DIY69" s="207"/>
      <c r="DIZ69" s="207"/>
      <c r="DJA69" s="207"/>
      <c r="DJB69" s="207"/>
      <c r="DJC69" s="207"/>
      <c r="DJD69" s="207"/>
      <c r="DJE69" s="207"/>
      <c r="DJF69" s="207"/>
      <c r="DJG69" s="207"/>
      <c r="DJH69" s="207"/>
      <c r="DJI69" s="207"/>
      <c r="DJJ69" s="207"/>
      <c r="DJK69" s="207"/>
      <c r="DJL69" s="207"/>
      <c r="DJM69" s="207"/>
      <c r="DJN69" s="207"/>
      <c r="DJO69" s="207"/>
      <c r="DJP69" s="207"/>
      <c r="DJQ69" s="207"/>
      <c r="DJR69" s="207"/>
      <c r="DJS69" s="207"/>
      <c r="DJT69" s="207"/>
      <c r="DJU69" s="207"/>
      <c r="DJV69" s="207"/>
      <c r="DJW69" s="207"/>
      <c r="DJX69" s="207"/>
      <c r="DJY69" s="207"/>
      <c r="DJZ69" s="207"/>
      <c r="DKA69" s="207"/>
      <c r="DKB69" s="207"/>
      <c r="DKC69" s="207"/>
      <c r="DKD69" s="207"/>
      <c r="DKE69" s="207"/>
      <c r="DKF69" s="207"/>
      <c r="DKG69" s="207"/>
      <c r="DKH69" s="207"/>
      <c r="DKI69" s="207"/>
      <c r="DKJ69" s="207"/>
      <c r="DKK69" s="207"/>
      <c r="DKL69" s="207"/>
      <c r="DKM69" s="207"/>
      <c r="DKN69" s="207"/>
      <c r="DKO69" s="207"/>
      <c r="DKP69" s="207"/>
      <c r="DKQ69" s="207"/>
      <c r="DKR69" s="207"/>
      <c r="DKS69" s="207"/>
      <c r="DKT69" s="207"/>
      <c r="DKU69" s="207"/>
      <c r="DKV69" s="207"/>
      <c r="DKW69" s="207"/>
      <c r="DKX69" s="207"/>
      <c r="DKY69" s="207"/>
      <c r="DKZ69" s="207"/>
      <c r="DLA69" s="207"/>
      <c r="DLB69" s="207"/>
      <c r="DLC69" s="207"/>
      <c r="DLD69" s="207"/>
      <c r="DLE69" s="207"/>
      <c r="DLF69" s="207"/>
      <c r="DLG69" s="207"/>
      <c r="DLH69" s="207"/>
      <c r="DLI69" s="207"/>
      <c r="DLJ69" s="207"/>
      <c r="DLK69" s="207"/>
      <c r="DLL69" s="207"/>
      <c r="DLM69" s="207"/>
      <c r="DLN69" s="207"/>
      <c r="DLO69" s="207"/>
      <c r="DLP69" s="207"/>
      <c r="DLQ69" s="207"/>
      <c r="DLR69" s="207"/>
      <c r="DLS69" s="207"/>
      <c r="DLT69" s="207"/>
      <c r="DLU69" s="207"/>
      <c r="DLV69" s="207"/>
      <c r="DLW69" s="207"/>
      <c r="DLX69" s="207"/>
      <c r="DLY69" s="207"/>
      <c r="DLZ69" s="207"/>
      <c r="DMA69" s="207"/>
      <c r="DMB69" s="207"/>
      <c r="DMC69" s="207"/>
      <c r="DMD69" s="207"/>
      <c r="DME69" s="207"/>
      <c r="DMF69" s="207"/>
      <c r="DMG69" s="207"/>
      <c r="DMH69" s="207"/>
      <c r="DMI69" s="207"/>
      <c r="DMJ69" s="207"/>
      <c r="DMK69" s="207"/>
      <c r="DML69" s="207"/>
      <c r="DMM69" s="207"/>
      <c r="DMN69" s="207"/>
      <c r="DMO69" s="207"/>
      <c r="DMP69" s="207"/>
      <c r="DMQ69" s="207"/>
      <c r="DMR69" s="207"/>
      <c r="DMS69" s="207"/>
      <c r="DMT69" s="207"/>
      <c r="DMU69" s="207"/>
      <c r="DMV69" s="207"/>
      <c r="DMW69" s="207"/>
      <c r="DMX69" s="207"/>
      <c r="DMY69" s="207"/>
      <c r="DMZ69" s="207"/>
      <c r="DNA69" s="207"/>
      <c r="DNB69" s="207"/>
      <c r="DNC69" s="207"/>
      <c r="DND69" s="207"/>
      <c r="DNE69" s="207"/>
      <c r="DNF69" s="207"/>
      <c r="DNG69" s="207"/>
      <c r="DNH69" s="207"/>
      <c r="DNI69" s="207"/>
      <c r="DNJ69" s="207"/>
      <c r="DNK69" s="207"/>
      <c r="DNL69" s="207"/>
      <c r="DNM69" s="207"/>
      <c r="DNN69" s="207"/>
      <c r="DNO69" s="207"/>
      <c r="DNP69" s="207"/>
      <c r="DNQ69" s="207"/>
      <c r="DNR69" s="207"/>
      <c r="DNS69" s="207"/>
      <c r="DNT69" s="207"/>
      <c r="DNU69" s="207"/>
      <c r="DNV69" s="207"/>
      <c r="DNW69" s="207"/>
      <c r="DNX69" s="207"/>
      <c r="DNY69" s="207"/>
      <c r="DNZ69" s="207"/>
      <c r="DOA69" s="207"/>
      <c r="DOB69" s="207"/>
      <c r="DOC69" s="207"/>
      <c r="DOD69" s="207"/>
      <c r="DOE69" s="207"/>
      <c r="DOF69" s="207"/>
      <c r="DOG69" s="207"/>
      <c r="DOH69" s="207"/>
      <c r="DOI69" s="207"/>
      <c r="DOJ69" s="207"/>
      <c r="DOK69" s="207"/>
      <c r="DOL69" s="207"/>
      <c r="DOM69" s="207"/>
      <c r="DON69" s="207"/>
      <c r="DOO69" s="207"/>
      <c r="DOP69" s="207"/>
      <c r="DOQ69" s="207"/>
      <c r="DOR69" s="207"/>
      <c r="DOS69" s="207"/>
      <c r="DOT69" s="207"/>
      <c r="DOU69" s="207"/>
      <c r="DOV69" s="207"/>
      <c r="DOW69" s="207"/>
      <c r="DOX69" s="207"/>
      <c r="DOY69" s="207"/>
      <c r="DOZ69" s="207"/>
      <c r="DPA69" s="207"/>
      <c r="DPB69" s="207"/>
      <c r="DPC69" s="207"/>
      <c r="DPD69" s="207"/>
      <c r="DPE69" s="207"/>
      <c r="DPF69" s="207"/>
      <c r="DPG69" s="207"/>
      <c r="DPH69" s="207"/>
      <c r="DPI69" s="207"/>
      <c r="DPJ69" s="207"/>
      <c r="DPK69" s="207"/>
      <c r="DPL69" s="207"/>
      <c r="DPM69" s="207"/>
      <c r="DPN69" s="207"/>
      <c r="DPO69" s="207"/>
      <c r="DPP69" s="207"/>
      <c r="DPQ69" s="207"/>
      <c r="DPR69" s="207"/>
      <c r="DPS69" s="207"/>
      <c r="DPT69" s="207"/>
      <c r="DPU69" s="207"/>
      <c r="DPV69" s="207"/>
      <c r="DPW69" s="207"/>
      <c r="DPX69" s="207"/>
      <c r="DPY69" s="207"/>
      <c r="DPZ69" s="207"/>
      <c r="DQA69" s="207"/>
      <c r="DQB69" s="207"/>
      <c r="DQC69" s="207"/>
      <c r="DQD69" s="207"/>
      <c r="DQE69" s="207"/>
      <c r="DQF69" s="207"/>
      <c r="DQG69" s="207"/>
      <c r="DQH69" s="207"/>
      <c r="DQI69" s="207"/>
      <c r="DQJ69" s="207"/>
      <c r="DQK69" s="207"/>
      <c r="DQL69" s="207"/>
      <c r="DQM69" s="207"/>
      <c r="DQN69" s="207"/>
      <c r="DQO69" s="207"/>
      <c r="DQP69" s="207"/>
      <c r="DQQ69" s="207"/>
      <c r="DQR69" s="207"/>
      <c r="DQS69" s="207"/>
      <c r="DQT69" s="207"/>
      <c r="DQU69" s="207"/>
      <c r="DQV69" s="207"/>
      <c r="DQW69" s="207"/>
      <c r="DQX69" s="207"/>
      <c r="DQY69" s="207"/>
      <c r="DQZ69" s="207"/>
      <c r="DRA69" s="207"/>
      <c r="DRB69" s="207"/>
      <c r="DRC69" s="207"/>
      <c r="DRD69" s="207"/>
      <c r="DRE69" s="207"/>
      <c r="DRF69" s="207"/>
      <c r="DRG69" s="207"/>
      <c r="DRH69" s="207"/>
      <c r="DRI69" s="207"/>
      <c r="DRJ69" s="207"/>
      <c r="DRK69" s="207"/>
      <c r="DRL69" s="207"/>
      <c r="DRM69" s="207"/>
      <c r="DRN69" s="207"/>
      <c r="DRO69" s="207"/>
      <c r="DRP69" s="207"/>
      <c r="DRQ69" s="207"/>
      <c r="DRR69" s="207"/>
      <c r="DRS69" s="207"/>
      <c r="DRT69" s="207"/>
      <c r="DRU69" s="207"/>
      <c r="DRV69" s="207"/>
      <c r="DRW69" s="207"/>
      <c r="DRX69" s="207"/>
      <c r="DRY69" s="207"/>
      <c r="DRZ69" s="207"/>
      <c r="DSA69" s="207"/>
      <c r="DSB69" s="207"/>
      <c r="DSC69" s="207"/>
      <c r="DSD69" s="207"/>
      <c r="DSE69" s="207"/>
      <c r="DSF69" s="207"/>
      <c r="DSG69" s="207"/>
      <c r="DSH69" s="207"/>
      <c r="DSI69" s="207"/>
      <c r="DSJ69" s="207"/>
      <c r="DSK69" s="207"/>
      <c r="DSL69" s="207"/>
      <c r="DSM69" s="207"/>
      <c r="DSN69" s="207"/>
      <c r="DSO69" s="207"/>
      <c r="DSP69" s="207"/>
      <c r="DSQ69" s="207"/>
      <c r="DSR69" s="207"/>
      <c r="DSS69" s="207"/>
      <c r="DST69" s="207"/>
      <c r="DSU69" s="207"/>
      <c r="DSV69" s="207"/>
      <c r="DSW69" s="207"/>
      <c r="DSX69" s="207"/>
      <c r="DSY69" s="207"/>
      <c r="DSZ69" s="207"/>
      <c r="DTA69" s="207"/>
      <c r="DTB69" s="207"/>
      <c r="DTC69" s="207"/>
      <c r="DTD69" s="207"/>
      <c r="DTE69" s="207"/>
      <c r="DTF69" s="207"/>
      <c r="DTG69" s="207"/>
      <c r="DTH69" s="207"/>
      <c r="DTI69" s="207"/>
      <c r="DTJ69" s="207"/>
      <c r="DTK69" s="207"/>
      <c r="DTL69" s="207"/>
      <c r="DTM69" s="207"/>
      <c r="DTN69" s="207"/>
      <c r="DTO69" s="207"/>
      <c r="DTP69" s="207"/>
      <c r="DTQ69" s="207"/>
      <c r="DTR69" s="207"/>
      <c r="DTS69" s="207"/>
      <c r="DTT69" s="207"/>
      <c r="DTU69" s="207"/>
      <c r="DTV69" s="207"/>
      <c r="DTW69" s="207"/>
      <c r="DTX69" s="207"/>
      <c r="DTY69" s="207"/>
      <c r="DTZ69" s="207"/>
      <c r="DUA69" s="207"/>
      <c r="DUB69" s="207"/>
      <c r="DUC69" s="207"/>
      <c r="DUD69" s="207"/>
      <c r="DUE69" s="207"/>
      <c r="DUF69" s="207"/>
      <c r="DUG69" s="207"/>
      <c r="DUH69" s="207"/>
      <c r="DUI69" s="207"/>
      <c r="DUJ69" s="207"/>
      <c r="DUK69" s="207"/>
      <c r="DUL69" s="207"/>
      <c r="DUM69" s="207"/>
      <c r="DUN69" s="207"/>
      <c r="DUO69" s="207"/>
      <c r="DUP69" s="207"/>
      <c r="DUQ69" s="207"/>
      <c r="DUR69" s="207"/>
      <c r="DUS69" s="207"/>
      <c r="DUT69" s="207"/>
      <c r="DUU69" s="207"/>
      <c r="DUV69" s="207"/>
      <c r="DUW69" s="207"/>
      <c r="DUX69" s="207"/>
      <c r="DUY69" s="207"/>
      <c r="DUZ69" s="207"/>
      <c r="DVA69" s="207"/>
      <c r="DVB69" s="207"/>
      <c r="DVC69" s="207"/>
      <c r="DVD69" s="207"/>
      <c r="DVE69" s="207"/>
      <c r="DVF69" s="207"/>
      <c r="DVG69" s="207"/>
      <c r="DVH69" s="207"/>
      <c r="DVI69" s="207"/>
      <c r="DVJ69" s="207"/>
      <c r="DVK69" s="207"/>
      <c r="DVL69" s="207"/>
      <c r="DVM69" s="207"/>
      <c r="DVN69" s="207"/>
      <c r="DVO69" s="207"/>
      <c r="DVP69" s="207"/>
      <c r="DVQ69" s="207"/>
      <c r="DVR69" s="207"/>
      <c r="DVS69" s="207"/>
      <c r="DVT69" s="207"/>
      <c r="DVU69" s="207"/>
      <c r="DVV69" s="207"/>
      <c r="DVW69" s="207"/>
      <c r="DVX69" s="207"/>
      <c r="DVY69" s="207"/>
      <c r="DVZ69" s="207"/>
      <c r="DWA69" s="207"/>
      <c r="DWB69" s="207"/>
      <c r="DWC69" s="207"/>
      <c r="DWD69" s="207"/>
      <c r="DWE69" s="207"/>
      <c r="DWF69" s="207"/>
      <c r="DWG69" s="207"/>
      <c r="DWH69" s="207"/>
      <c r="DWI69" s="207"/>
      <c r="DWJ69" s="207"/>
      <c r="DWK69" s="207"/>
      <c r="DWL69" s="207"/>
      <c r="DWM69" s="207"/>
      <c r="DWN69" s="207"/>
      <c r="DWO69" s="207"/>
      <c r="DWP69" s="207"/>
      <c r="DWQ69" s="207"/>
      <c r="DWR69" s="207"/>
      <c r="DWS69" s="207"/>
      <c r="DWT69" s="207"/>
      <c r="DWU69" s="207"/>
      <c r="DWV69" s="207"/>
      <c r="DWW69" s="207"/>
      <c r="DWX69" s="207"/>
      <c r="DWY69" s="207"/>
      <c r="DWZ69" s="207"/>
      <c r="DXA69" s="207"/>
      <c r="DXB69" s="207"/>
      <c r="DXC69" s="207"/>
      <c r="DXD69" s="207"/>
      <c r="DXE69" s="207"/>
      <c r="DXF69" s="207"/>
      <c r="DXG69" s="207"/>
      <c r="DXH69" s="207"/>
      <c r="DXI69" s="207"/>
      <c r="DXJ69" s="207"/>
      <c r="DXK69" s="207"/>
      <c r="DXL69" s="207"/>
      <c r="DXM69" s="207"/>
      <c r="DXN69" s="207"/>
      <c r="DXO69" s="207"/>
      <c r="DXP69" s="207"/>
      <c r="DXQ69" s="207"/>
      <c r="DXR69" s="207"/>
      <c r="DXS69" s="207"/>
      <c r="DXT69" s="207"/>
      <c r="DXU69" s="207"/>
      <c r="DXV69" s="207"/>
      <c r="DXW69" s="207"/>
      <c r="DXX69" s="207"/>
      <c r="DXY69" s="207"/>
      <c r="DXZ69" s="207"/>
      <c r="DYA69" s="207"/>
      <c r="DYB69" s="207"/>
      <c r="DYC69" s="207"/>
      <c r="DYD69" s="207"/>
      <c r="DYE69" s="207"/>
      <c r="DYF69" s="207"/>
      <c r="DYG69" s="207"/>
      <c r="DYH69" s="207"/>
      <c r="DYI69" s="207"/>
      <c r="DYJ69" s="207"/>
      <c r="DYK69" s="207"/>
      <c r="DYL69" s="207"/>
      <c r="DYM69" s="207"/>
      <c r="DYN69" s="207"/>
      <c r="DYO69" s="207"/>
      <c r="DYP69" s="207"/>
      <c r="DYQ69" s="207"/>
      <c r="DYR69" s="207"/>
      <c r="DYS69" s="207"/>
      <c r="DYT69" s="207"/>
      <c r="DYU69" s="207"/>
      <c r="DYV69" s="207"/>
      <c r="DYW69" s="207"/>
      <c r="DYX69" s="207"/>
      <c r="DYY69" s="207"/>
      <c r="DYZ69" s="207"/>
      <c r="DZA69" s="207"/>
      <c r="DZB69" s="207"/>
      <c r="DZC69" s="207"/>
      <c r="DZD69" s="207"/>
      <c r="DZE69" s="207"/>
      <c r="DZF69" s="207"/>
      <c r="DZG69" s="207"/>
      <c r="DZH69" s="207"/>
      <c r="DZI69" s="207"/>
      <c r="DZJ69" s="207"/>
      <c r="DZK69" s="207"/>
      <c r="DZL69" s="207"/>
      <c r="DZM69" s="207"/>
      <c r="DZN69" s="207"/>
      <c r="DZO69" s="207"/>
      <c r="DZP69" s="207"/>
      <c r="DZQ69" s="207"/>
      <c r="DZR69" s="207"/>
      <c r="DZS69" s="207"/>
      <c r="DZT69" s="207"/>
      <c r="DZU69" s="207"/>
      <c r="DZV69" s="207"/>
      <c r="DZW69" s="207"/>
      <c r="DZX69" s="207"/>
      <c r="DZY69" s="207"/>
      <c r="DZZ69" s="207"/>
      <c r="EAA69" s="207"/>
      <c r="EAB69" s="207"/>
      <c r="EAC69" s="207"/>
      <c r="EAD69" s="207"/>
      <c r="EAE69" s="207"/>
      <c r="EAF69" s="207"/>
      <c r="EAG69" s="207"/>
      <c r="EAH69" s="207"/>
      <c r="EAI69" s="207"/>
      <c r="EAJ69" s="207"/>
      <c r="EAK69" s="207"/>
      <c r="EAL69" s="207"/>
      <c r="EAM69" s="207"/>
      <c r="EAN69" s="207"/>
      <c r="EAO69" s="207"/>
      <c r="EAP69" s="207"/>
      <c r="EAQ69" s="207"/>
      <c r="EAR69" s="207"/>
      <c r="EAS69" s="207"/>
      <c r="EAT69" s="207"/>
      <c r="EAU69" s="207"/>
      <c r="EAV69" s="207"/>
      <c r="EAW69" s="207"/>
      <c r="EAX69" s="207"/>
      <c r="EAY69" s="207"/>
      <c r="EAZ69" s="207"/>
      <c r="EBA69" s="207"/>
      <c r="EBB69" s="207"/>
      <c r="EBC69" s="207"/>
      <c r="EBD69" s="207"/>
      <c r="EBE69" s="207"/>
      <c r="EBF69" s="207"/>
      <c r="EBG69" s="207"/>
      <c r="EBH69" s="207"/>
      <c r="EBI69" s="207"/>
      <c r="EBJ69" s="207"/>
      <c r="EBK69" s="207"/>
      <c r="EBL69" s="207"/>
      <c r="EBM69" s="207"/>
      <c r="EBN69" s="207"/>
      <c r="EBO69" s="207"/>
      <c r="EBP69" s="207"/>
      <c r="EBQ69" s="207"/>
      <c r="EBR69" s="207"/>
      <c r="EBS69" s="207"/>
      <c r="EBT69" s="207"/>
      <c r="EBU69" s="207"/>
      <c r="EBV69" s="207"/>
      <c r="EBW69" s="207"/>
      <c r="EBX69" s="207"/>
      <c r="EBY69" s="207"/>
      <c r="EBZ69" s="207"/>
      <c r="ECA69" s="207"/>
      <c r="ECB69" s="207"/>
      <c r="ECC69" s="207"/>
      <c r="ECD69" s="207"/>
      <c r="ECE69" s="207"/>
      <c r="ECF69" s="207"/>
      <c r="ECG69" s="207"/>
      <c r="ECH69" s="207"/>
      <c r="ECI69" s="207"/>
      <c r="ECJ69" s="207"/>
      <c r="ECK69" s="207"/>
      <c r="ECL69" s="207"/>
      <c r="ECM69" s="207"/>
      <c r="ECN69" s="207"/>
      <c r="ECO69" s="207"/>
      <c r="ECP69" s="207"/>
      <c r="ECQ69" s="207"/>
      <c r="ECR69" s="207"/>
      <c r="ECS69" s="207"/>
      <c r="ECT69" s="207"/>
      <c r="ECU69" s="207"/>
      <c r="ECV69" s="207"/>
      <c r="ECW69" s="207"/>
      <c r="ECX69" s="207"/>
      <c r="ECY69" s="207"/>
      <c r="ECZ69" s="207"/>
      <c r="EDA69" s="207"/>
      <c r="EDB69" s="207"/>
      <c r="EDC69" s="207"/>
      <c r="EDD69" s="207"/>
      <c r="EDE69" s="207"/>
      <c r="EDF69" s="207"/>
      <c r="EDG69" s="207"/>
      <c r="EDH69" s="207"/>
      <c r="EDI69" s="207"/>
      <c r="EDJ69" s="207"/>
      <c r="EDK69" s="207"/>
      <c r="EDL69" s="207"/>
      <c r="EDM69" s="207"/>
      <c r="EDN69" s="207"/>
      <c r="EDO69" s="207"/>
      <c r="EDP69" s="207"/>
      <c r="EDQ69" s="207"/>
      <c r="EDR69" s="207"/>
      <c r="EDS69" s="207"/>
      <c r="EDT69" s="207"/>
      <c r="EDU69" s="207"/>
      <c r="EDV69" s="207"/>
      <c r="EDW69" s="207"/>
      <c r="EDX69" s="207"/>
      <c r="EDY69" s="207"/>
      <c r="EDZ69" s="207"/>
      <c r="EEA69" s="207"/>
      <c r="EEB69" s="207"/>
      <c r="EEC69" s="207"/>
      <c r="EED69" s="207"/>
      <c r="EEE69" s="207"/>
      <c r="EEF69" s="207"/>
      <c r="EEG69" s="207"/>
      <c r="EEH69" s="207"/>
      <c r="EEI69" s="207"/>
      <c r="EEJ69" s="207"/>
      <c r="EEK69" s="207"/>
      <c r="EEL69" s="207"/>
      <c r="EEM69" s="207"/>
      <c r="EEN69" s="207"/>
      <c r="EEO69" s="207"/>
      <c r="EEP69" s="207"/>
      <c r="EEQ69" s="207"/>
      <c r="EER69" s="207"/>
      <c r="EES69" s="207"/>
      <c r="EET69" s="207"/>
      <c r="EEU69" s="207"/>
      <c r="EEV69" s="207"/>
      <c r="EEW69" s="207"/>
      <c r="EEX69" s="207"/>
      <c r="EEY69" s="207"/>
      <c r="EEZ69" s="207"/>
      <c r="EFA69" s="207"/>
      <c r="EFB69" s="207"/>
      <c r="EFC69" s="207"/>
      <c r="EFD69" s="207"/>
      <c r="EFE69" s="207"/>
      <c r="EFF69" s="207"/>
      <c r="EFG69" s="207"/>
      <c r="EFH69" s="207"/>
      <c r="EFI69" s="207"/>
      <c r="EFJ69" s="207"/>
      <c r="EFK69" s="207"/>
      <c r="EFL69" s="207"/>
      <c r="EFM69" s="207"/>
      <c r="EFN69" s="207"/>
      <c r="EFO69" s="207"/>
      <c r="EFP69" s="207"/>
      <c r="EFQ69" s="207"/>
      <c r="EFR69" s="207"/>
      <c r="EFS69" s="207"/>
      <c r="EFT69" s="207"/>
      <c r="EFU69" s="207"/>
      <c r="EFV69" s="207"/>
      <c r="EFW69" s="207"/>
      <c r="EFX69" s="207"/>
      <c r="EFY69" s="207"/>
      <c r="EFZ69" s="207"/>
      <c r="EGA69" s="207"/>
      <c r="EGB69" s="207"/>
      <c r="EGC69" s="207"/>
      <c r="EGD69" s="207"/>
      <c r="EGE69" s="207"/>
      <c r="EGF69" s="207"/>
      <c r="EGG69" s="207"/>
      <c r="EGH69" s="207"/>
      <c r="EGI69" s="207"/>
      <c r="EGJ69" s="207"/>
      <c r="EGK69" s="207"/>
      <c r="EGL69" s="207"/>
      <c r="EGM69" s="207"/>
      <c r="EGN69" s="207"/>
      <c r="EGO69" s="207"/>
      <c r="EGP69" s="207"/>
      <c r="EGQ69" s="207"/>
      <c r="EGR69" s="207"/>
      <c r="EGS69" s="207"/>
      <c r="EGT69" s="207"/>
      <c r="EGU69" s="207"/>
      <c r="EGV69" s="207"/>
      <c r="EGW69" s="207"/>
      <c r="EGX69" s="207"/>
      <c r="EGY69" s="207"/>
      <c r="EGZ69" s="207"/>
      <c r="EHA69" s="207"/>
      <c r="EHB69" s="207"/>
      <c r="EHC69" s="207"/>
      <c r="EHD69" s="207"/>
      <c r="EHE69" s="207"/>
      <c r="EHF69" s="207"/>
      <c r="EHG69" s="207"/>
      <c r="EHH69" s="207"/>
      <c r="EHI69" s="207"/>
      <c r="EHJ69" s="207"/>
      <c r="EHK69" s="207"/>
      <c r="EHL69" s="207"/>
      <c r="EHM69" s="207"/>
      <c r="EHN69" s="207"/>
      <c r="EHO69" s="207"/>
      <c r="EHP69" s="207"/>
      <c r="EHQ69" s="207"/>
      <c r="EHR69" s="207"/>
      <c r="EHS69" s="207"/>
      <c r="EHT69" s="207"/>
      <c r="EHU69" s="207"/>
      <c r="EHV69" s="207"/>
      <c r="EHW69" s="207"/>
      <c r="EHX69" s="207"/>
      <c r="EHY69" s="207"/>
      <c r="EHZ69" s="207"/>
      <c r="EIA69" s="207"/>
      <c r="EIB69" s="207"/>
      <c r="EIC69" s="207"/>
      <c r="EID69" s="207"/>
      <c r="EIE69" s="207"/>
      <c r="EIF69" s="207"/>
      <c r="EIG69" s="207"/>
      <c r="EIH69" s="207"/>
      <c r="EII69" s="207"/>
      <c r="EIJ69" s="207"/>
      <c r="EIK69" s="207"/>
      <c r="EIL69" s="207"/>
      <c r="EIM69" s="207"/>
      <c r="EIN69" s="207"/>
      <c r="EIO69" s="207"/>
      <c r="EIP69" s="207"/>
      <c r="EIQ69" s="207"/>
      <c r="EIR69" s="207"/>
      <c r="EIS69" s="207"/>
      <c r="EIT69" s="207"/>
      <c r="EIU69" s="207"/>
      <c r="EIV69" s="207"/>
      <c r="EIW69" s="207"/>
      <c r="EIX69" s="207"/>
      <c r="EIY69" s="207"/>
      <c r="EIZ69" s="207"/>
      <c r="EJA69" s="207"/>
      <c r="EJB69" s="207"/>
      <c r="EJC69" s="207"/>
      <c r="EJD69" s="207"/>
      <c r="EJE69" s="207"/>
      <c r="EJF69" s="207"/>
      <c r="EJG69" s="207"/>
      <c r="EJH69" s="207"/>
      <c r="EJI69" s="207"/>
      <c r="EJJ69" s="207"/>
      <c r="EJK69" s="207"/>
      <c r="EJL69" s="207"/>
      <c r="EJM69" s="207"/>
      <c r="EJN69" s="207"/>
      <c r="EJO69" s="207"/>
      <c r="EJP69" s="207"/>
      <c r="EJQ69" s="207"/>
      <c r="EJR69" s="207"/>
      <c r="EJS69" s="207"/>
      <c r="EJT69" s="207"/>
      <c r="EJU69" s="207"/>
      <c r="EJV69" s="207"/>
      <c r="EJW69" s="207"/>
      <c r="EJX69" s="207"/>
      <c r="EJY69" s="207"/>
      <c r="EJZ69" s="207"/>
      <c r="EKA69" s="207"/>
      <c r="EKB69" s="207"/>
      <c r="EKC69" s="207"/>
      <c r="EKD69" s="207"/>
      <c r="EKE69" s="207"/>
      <c r="EKF69" s="207"/>
      <c r="EKG69" s="207"/>
      <c r="EKH69" s="207"/>
      <c r="EKI69" s="207"/>
      <c r="EKJ69" s="207"/>
      <c r="EKK69" s="207"/>
      <c r="EKL69" s="207"/>
      <c r="EKM69" s="207"/>
      <c r="EKN69" s="207"/>
      <c r="EKO69" s="207"/>
      <c r="EKP69" s="207"/>
      <c r="EKQ69" s="207"/>
      <c r="EKR69" s="207"/>
      <c r="EKS69" s="207"/>
      <c r="EKT69" s="207"/>
      <c r="EKU69" s="207"/>
      <c r="EKV69" s="207"/>
      <c r="EKW69" s="207"/>
      <c r="EKX69" s="207"/>
      <c r="EKY69" s="207"/>
      <c r="EKZ69" s="207"/>
      <c r="ELA69" s="207"/>
      <c r="ELB69" s="207"/>
      <c r="ELC69" s="207"/>
      <c r="ELD69" s="207"/>
      <c r="ELE69" s="207"/>
      <c r="ELF69" s="207"/>
      <c r="ELG69" s="207"/>
      <c r="ELH69" s="207"/>
      <c r="ELI69" s="207"/>
      <c r="ELJ69" s="207"/>
      <c r="ELK69" s="207"/>
      <c r="ELL69" s="207"/>
      <c r="ELM69" s="207"/>
      <c r="ELN69" s="207"/>
      <c r="ELO69" s="207"/>
      <c r="ELP69" s="207"/>
      <c r="ELQ69" s="207"/>
      <c r="ELR69" s="207"/>
      <c r="ELS69" s="207"/>
      <c r="ELT69" s="207"/>
      <c r="ELU69" s="207"/>
      <c r="ELV69" s="207"/>
      <c r="ELW69" s="207"/>
      <c r="ELX69" s="207"/>
      <c r="ELY69" s="207"/>
      <c r="ELZ69" s="207"/>
      <c r="EMA69" s="207"/>
      <c r="EMB69" s="207"/>
      <c r="EMC69" s="207"/>
      <c r="EMD69" s="207"/>
      <c r="EME69" s="207"/>
      <c r="EMF69" s="207"/>
      <c r="EMG69" s="207"/>
      <c r="EMH69" s="207"/>
      <c r="EMI69" s="207"/>
      <c r="EMJ69" s="207"/>
      <c r="EMK69" s="207"/>
      <c r="EML69" s="207"/>
      <c r="EMM69" s="207"/>
      <c r="EMN69" s="207"/>
      <c r="EMO69" s="207"/>
      <c r="EMP69" s="207"/>
      <c r="EMQ69" s="207"/>
      <c r="EMR69" s="207"/>
      <c r="EMS69" s="207"/>
      <c r="EMT69" s="207"/>
      <c r="EMU69" s="207"/>
      <c r="EMV69" s="207"/>
      <c r="EMW69" s="207"/>
      <c r="EMX69" s="207"/>
      <c r="EMY69" s="207"/>
      <c r="EMZ69" s="207"/>
      <c r="ENA69" s="207"/>
      <c r="ENB69" s="207"/>
      <c r="ENC69" s="207"/>
      <c r="END69" s="207"/>
      <c r="ENE69" s="207"/>
      <c r="ENF69" s="207"/>
      <c r="ENG69" s="207"/>
      <c r="ENH69" s="207"/>
      <c r="ENI69" s="207"/>
      <c r="ENJ69" s="207"/>
      <c r="ENK69" s="207"/>
      <c r="ENL69" s="207"/>
      <c r="ENM69" s="207"/>
      <c r="ENN69" s="207"/>
      <c r="ENO69" s="207"/>
      <c r="ENP69" s="207"/>
      <c r="ENQ69" s="207"/>
      <c r="ENR69" s="207"/>
      <c r="ENS69" s="207"/>
      <c r="ENT69" s="207"/>
      <c r="ENU69" s="207"/>
      <c r="ENV69" s="207"/>
      <c r="ENW69" s="207"/>
      <c r="ENX69" s="207"/>
      <c r="ENY69" s="207"/>
      <c r="ENZ69" s="207"/>
      <c r="EOA69" s="207"/>
      <c r="EOB69" s="207"/>
      <c r="EOC69" s="207"/>
      <c r="EOD69" s="207"/>
      <c r="EOE69" s="207"/>
      <c r="EOF69" s="207"/>
      <c r="EOG69" s="207"/>
      <c r="EOH69" s="207"/>
      <c r="EOI69" s="207"/>
      <c r="EOJ69" s="207"/>
      <c r="EOK69" s="207"/>
      <c r="EOL69" s="207"/>
      <c r="EOM69" s="207"/>
      <c r="EON69" s="207"/>
      <c r="EOO69" s="207"/>
      <c r="EOP69" s="207"/>
      <c r="EOQ69" s="207"/>
      <c r="EOR69" s="207"/>
      <c r="EOS69" s="207"/>
      <c r="EOT69" s="207"/>
      <c r="EOU69" s="207"/>
      <c r="EOV69" s="207"/>
      <c r="EOW69" s="207"/>
      <c r="EOX69" s="207"/>
      <c r="EOY69" s="207"/>
      <c r="EOZ69" s="207"/>
      <c r="EPA69" s="207"/>
      <c r="EPB69" s="207"/>
      <c r="EPC69" s="207"/>
      <c r="EPD69" s="207"/>
      <c r="EPE69" s="207"/>
      <c r="EPF69" s="207"/>
      <c r="EPG69" s="207"/>
      <c r="EPH69" s="207"/>
      <c r="EPI69" s="207"/>
      <c r="EPJ69" s="207"/>
      <c r="EPK69" s="207"/>
      <c r="EPL69" s="207"/>
      <c r="EPM69" s="207"/>
      <c r="EPN69" s="207"/>
      <c r="EPO69" s="207"/>
      <c r="EPP69" s="207"/>
      <c r="EPQ69" s="207"/>
      <c r="EPR69" s="207"/>
      <c r="EPS69" s="207"/>
      <c r="EPT69" s="207"/>
      <c r="EPU69" s="207"/>
      <c r="EPV69" s="207"/>
      <c r="EPW69" s="207"/>
      <c r="EPX69" s="207"/>
      <c r="EPY69" s="207"/>
      <c r="EPZ69" s="207"/>
      <c r="EQA69" s="207"/>
      <c r="EQB69" s="207"/>
      <c r="EQC69" s="207"/>
      <c r="EQD69" s="207"/>
      <c r="EQE69" s="207"/>
      <c r="EQF69" s="207"/>
      <c r="EQG69" s="207"/>
      <c r="EQH69" s="207"/>
      <c r="EQI69" s="207"/>
      <c r="EQJ69" s="207"/>
      <c r="EQK69" s="207"/>
      <c r="EQL69" s="207"/>
      <c r="EQM69" s="207"/>
      <c r="EQN69" s="207"/>
      <c r="EQO69" s="207"/>
      <c r="EQP69" s="207"/>
      <c r="EQQ69" s="207"/>
      <c r="EQR69" s="207"/>
      <c r="EQS69" s="207"/>
      <c r="EQT69" s="207"/>
      <c r="EQU69" s="207"/>
      <c r="EQV69" s="207"/>
      <c r="EQW69" s="207"/>
      <c r="EQX69" s="207"/>
      <c r="EQY69" s="207"/>
      <c r="EQZ69" s="207"/>
      <c r="ERA69" s="207"/>
      <c r="ERB69" s="207"/>
      <c r="ERC69" s="207"/>
      <c r="ERD69" s="207"/>
      <c r="ERE69" s="207"/>
      <c r="ERF69" s="207"/>
      <c r="ERG69" s="207"/>
      <c r="ERH69" s="207"/>
      <c r="ERI69" s="207"/>
      <c r="ERJ69" s="207"/>
      <c r="ERK69" s="207"/>
      <c r="ERL69" s="207"/>
      <c r="ERM69" s="207"/>
      <c r="ERN69" s="207"/>
      <c r="ERO69" s="207"/>
      <c r="ERP69" s="207"/>
      <c r="ERQ69" s="207"/>
      <c r="ERR69" s="207"/>
      <c r="ERS69" s="207"/>
      <c r="ERT69" s="207"/>
      <c r="ERU69" s="207"/>
      <c r="ERV69" s="207"/>
      <c r="ERW69" s="207"/>
      <c r="ERX69" s="207"/>
      <c r="ERY69" s="207"/>
      <c r="ERZ69" s="207"/>
      <c r="ESA69" s="207"/>
      <c r="ESB69" s="207"/>
      <c r="ESC69" s="207"/>
      <c r="ESD69" s="207"/>
      <c r="ESE69" s="207"/>
      <c r="ESF69" s="207"/>
      <c r="ESG69" s="207"/>
      <c r="ESH69" s="207"/>
      <c r="ESI69" s="207"/>
      <c r="ESJ69" s="207"/>
      <c r="ESK69" s="207"/>
      <c r="ESL69" s="207"/>
      <c r="ESM69" s="207"/>
      <c r="ESN69" s="207"/>
      <c r="ESO69" s="207"/>
      <c r="ESP69" s="207"/>
      <c r="ESQ69" s="207"/>
      <c r="ESR69" s="207"/>
      <c r="ESS69" s="207"/>
      <c r="EST69" s="207"/>
      <c r="ESU69" s="207"/>
      <c r="ESV69" s="207"/>
      <c r="ESW69" s="207"/>
      <c r="ESX69" s="207"/>
      <c r="ESY69" s="207"/>
      <c r="ESZ69" s="207"/>
      <c r="ETA69" s="207"/>
      <c r="ETB69" s="207"/>
      <c r="ETC69" s="207"/>
      <c r="ETD69" s="207"/>
      <c r="ETE69" s="207"/>
      <c r="ETF69" s="207"/>
      <c r="ETG69" s="207"/>
      <c r="ETH69" s="207"/>
      <c r="ETI69" s="207"/>
      <c r="ETJ69" s="207"/>
      <c r="ETK69" s="207"/>
      <c r="ETL69" s="207"/>
      <c r="ETM69" s="207"/>
      <c r="ETN69" s="207"/>
      <c r="ETO69" s="207"/>
      <c r="ETP69" s="207"/>
      <c r="ETQ69" s="207"/>
      <c r="ETR69" s="207"/>
      <c r="ETS69" s="207"/>
      <c r="ETT69" s="207"/>
      <c r="ETU69" s="207"/>
      <c r="ETV69" s="207"/>
      <c r="ETW69" s="207"/>
      <c r="ETX69" s="207"/>
      <c r="ETY69" s="207"/>
      <c r="ETZ69" s="207"/>
      <c r="EUA69" s="207"/>
      <c r="EUB69" s="207"/>
      <c r="EUC69" s="207"/>
      <c r="EUD69" s="207"/>
      <c r="EUE69" s="207"/>
      <c r="EUF69" s="207"/>
      <c r="EUG69" s="207"/>
      <c r="EUH69" s="207"/>
      <c r="EUI69" s="207"/>
      <c r="EUJ69" s="207"/>
      <c r="EUK69" s="207"/>
      <c r="EUL69" s="207"/>
      <c r="EUM69" s="207"/>
      <c r="EUN69" s="207"/>
      <c r="EUO69" s="207"/>
      <c r="EUP69" s="207"/>
      <c r="EUQ69" s="207"/>
      <c r="EUR69" s="207"/>
      <c r="EUS69" s="207"/>
      <c r="EUT69" s="207"/>
      <c r="EUU69" s="207"/>
      <c r="EUV69" s="207"/>
      <c r="EUW69" s="207"/>
      <c r="EUX69" s="207"/>
      <c r="EUY69" s="207"/>
      <c r="EUZ69" s="207"/>
      <c r="EVA69" s="207"/>
      <c r="EVB69" s="207"/>
      <c r="EVC69" s="207"/>
      <c r="EVD69" s="207"/>
      <c r="EVE69" s="207"/>
      <c r="EVF69" s="207"/>
      <c r="EVG69" s="207"/>
      <c r="EVH69" s="207"/>
      <c r="EVI69" s="207"/>
      <c r="EVJ69" s="207"/>
      <c r="EVK69" s="207"/>
      <c r="EVL69" s="207"/>
      <c r="EVM69" s="207"/>
      <c r="EVN69" s="207"/>
      <c r="EVO69" s="207"/>
      <c r="EVP69" s="207"/>
      <c r="EVQ69" s="207"/>
      <c r="EVR69" s="207"/>
      <c r="EVS69" s="207"/>
      <c r="EVT69" s="207"/>
      <c r="EVU69" s="207"/>
      <c r="EVV69" s="207"/>
      <c r="EVW69" s="207"/>
      <c r="EVX69" s="207"/>
      <c r="EVY69" s="207"/>
      <c r="EVZ69" s="207"/>
      <c r="EWA69" s="207"/>
      <c r="EWB69" s="207"/>
      <c r="EWC69" s="207"/>
      <c r="EWD69" s="207"/>
      <c r="EWE69" s="207"/>
      <c r="EWF69" s="207"/>
      <c r="EWG69" s="207"/>
      <c r="EWH69" s="207"/>
      <c r="EWI69" s="207"/>
      <c r="EWJ69" s="207"/>
      <c r="EWK69" s="207"/>
      <c r="EWL69" s="207"/>
      <c r="EWM69" s="207"/>
      <c r="EWN69" s="207"/>
      <c r="EWO69" s="207"/>
      <c r="EWP69" s="207"/>
      <c r="EWQ69" s="207"/>
      <c r="EWR69" s="207"/>
      <c r="EWS69" s="207"/>
      <c r="EWT69" s="207"/>
      <c r="EWU69" s="207"/>
      <c r="EWV69" s="207"/>
      <c r="EWW69" s="207"/>
      <c r="EWX69" s="207"/>
      <c r="EWY69" s="207"/>
      <c r="EWZ69" s="207"/>
      <c r="EXA69" s="207"/>
      <c r="EXB69" s="207"/>
      <c r="EXC69" s="207"/>
      <c r="EXD69" s="207"/>
      <c r="EXE69" s="207"/>
      <c r="EXF69" s="207"/>
      <c r="EXG69" s="207"/>
      <c r="EXH69" s="207"/>
      <c r="EXI69" s="207"/>
      <c r="EXJ69" s="207"/>
      <c r="EXK69" s="207"/>
      <c r="EXL69" s="207"/>
      <c r="EXM69" s="207"/>
      <c r="EXN69" s="207"/>
      <c r="EXO69" s="207"/>
      <c r="EXP69" s="207"/>
      <c r="EXQ69" s="207"/>
      <c r="EXR69" s="207"/>
      <c r="EXS69" s="207"/>
      <c r="EXT69" s="207"/>
      <c r="EXU69" s="207"/>
      <c r="EXV69" s="207"/>
      <c r="EXW69" s="207"/>
      <c r="EXX69" s="207"/>
      <c r="EXY69" s="207"/>
      <c r="EXZ69" s="207"/>
      <c r="EYA69" s="207"/>
      <c r="EYB69" s="207"/>
      <c r="EYC69" s="207"/>
      <c r="EYD69" s="207"/>
      <c r="EYE69" s="207"/>
      <c r="EYF69" s="207"/>
      <c r="EYG69" s="207"/>
      <c r="EYH69" s="207"/>
      <c r="EYI69" s="207"/>
      <c r="EYJ69" s="207"/>
      <c r="EYK69" s="207"/>
      <c r="EYL69" s="207"/>
      <c r="EYM69" s="207"/>
      <c r="EYN69" s="207"/>
      <c r="EYO69" s="207"/>
      <c r="EYP69" s="207"/>
      <c r="EYQ69" s="207"/>
      <c r="EYR69" s="207"/>
      <c r="EYS69" s="207"/>
      <c r="EYT69" s="207"/>
      <c r="EYU69" s="207"/>
      <c r="EYV69" s="207"/>
      <c r="EYW69" s="207"/>
      <c r="EYX69" s="207"/>
      <c r="EYY69" s="207"/>
      <c r="EYZ69" s="207"/>
      <c r="EZA69" s="207"/>
      <c r="EZB69" s="207"/>
      <c r="EZC69" s="207"/>
      <c r="EZD69" s="207"/>
      <c r="EZE69" s="207"/>
      <c r="EZF69" s="207"/>
      <c r="EZG69" s="207"/>
      <c r="EZH69" s="207"/>
      <c r="EZI69" s="207"/>
      <c r="EZJ69" s="207"/>
      <c r="EZK69" s="207"/>
      <c r="EZL69" s="207"/>
      <c r="EZM69" s="207"/>
      <c r="EZN69" s="207"/>
      <c r="EZO69" s="207"/>
      <c r="EZP69" s="207"/>
      <c r="EZQ69" s="207"/>
      <c r="EZR69" s="207"/>
      <c r="EZS69" s="207"/>
      <c r="EZT69" s="207"/>
      <c r="EZU69" s="207"/>
      <c r="EZV69" s="207"/>
      <c r="EZW69" s="207"/>
      <c r="EZX69" s="207"/>
      <c r="EZY69" s="207"/>
      <c r="EZZ69" s="207"/>
      <c r="FAA69" s="207"/>
      <c r="FAB69" s="207"/>
      <c r="FAC69" s="207"/>
      <c r="FAD69" s="207"/>
      <c r="FAE69" s="207"/>
      <c r="FAF69" s="207"/>
      <c r="FAG69" s="207"/>
      <c r="FAH69" s="207"/>
      <c r="FAI69" s="207"/>
      <c r="FAJ69" s="207"/>
      <c r="FAK69" s="207"/>
      <c r="FAL69" s="207"/>
      <c r="FAM69" s="207"/>
      <c r="FAN69" s="207"/>
      <c r="FAO69" s="207"/>
      <c r="FAP69" s="207"/>
      <c r="FAQ69" s="207"/>
      <c r="FAR69" s="207"/>
      <c r="FAS69" s="207"/>
      <c r="FAT69" s="207"/>
      <c r="FAU69" s="207"/>
      <c r="FAV69" s="207"/>
      <c r="FAW69" s="207"/>
      <c r="FAX69" s="207"/>
      <c r="FAY69" s="207"/>
      <c r="FAZ69" s="207"/>
      <c r="FBA69" s="207"/>
      <c r="FBB69" s="207"/>
      <c r="FBC69" s="207"/>
      <c r="FBD69" s="207"/>
      <c r="FBE69" s="207"/>
      <c r="FBF69" s="207"/>
      <c r="FBG69" s="207"/>
      <c r="FBH69" s="207"/>
      <c r="FBI69" s="207"/>
      <c r="FBJ69" s="207"/>
      <c r="FBK69" s="207"/>
      <c r="FBL69" s="207"/>
      <c r="FBM69" s="207"/>
      <c r="FBN69" s="207"/>
      <c r="FBO69" s="207"/>
      <c r="FBP69" s="207"/>
      <c r="FBQ69" s="207"/>
      <c r="FBR69" s="207"/>
      <c r="FBS69" s="207"/>
      <c r="FBT69" s="207"/>
      <c r="FBU69" s="207"/>
      <c r="FBV69" s="207"/>
      <c r="FBW69" s="207"/>
      <c r="FBX69" s="207"/>
      <c r="FBY69" s="207"/>
      <c r="FBZ69" s="207"/>
      <c r="FCA69" s="207"/>
      <c r="FCB69" s="207"/>
      <c r="FCC69" s="207"/>
      <c r="FCD69" s="207"/>
      <c r="FCE69" s="207"/>
      <c r="FCF69" s="207"/>
      <c r="FCG69" s="207"/>
      <c r="FCH69" s="207"/>
      <c r="FCI69" s="207"/>
      <c r="FCJ69" s="207"/>
      <c r="FCK69" s="207"/>
      <c r="FCL69" s="207"/>
      <c r="FCM69" s="207"/>
      <c r="FCN69" s="207"/>
      <c r="FCO69" s="207"/>
      <c r="FCP69" s="207"/>
      <c r="FCQ69" s="207"/>
      <c r="FCR69" s="207"/>
      <c r="FCS69" s="207"/>
      <c r="FCT69" s="207"/>
      <c r="FCU69" s="207"/>
      <c r="FCV69" s="207"/>
      <c r="FCW69" s="207"/>
      <c r="FCX69" s="207"/>
      <c r="FCY69" s="207"/>
      <c r="FCZ69" s="207"/>
      <c r="FDA69" s="207"/>
      <c r="FDB69" s="207"/>
      <c r="FDC69" s="207"/>
      <c r="FDD69" s="207"/>
      <c r="FDE69" s="207"/>
      <c r="FDF69" s="207"/>
      <c r="FDG69" s="207"/>
      <c r="FDH69" s="207"/>
      <c r="FDI69" s="207"/>
      <c r="FDJ69" s="207"/>
      <c r="FDK69" s="207"/>
      <c r="FDL69" s="207"/>
      <c r="FDM69" s="207"/>
      <c r="FDN69" s="207"/>
      <c r="FDO69" s="207"/>
      <c r="FDP69" s="207"/>
      <c r="FDQ69" s="207"/>
      <c r="FDR69" s="207"/>
      <c r="FDS69" s="207"/>
      <c r="FDT69" s="207"/>
      <c r="FDU69" s="207"/>
      <c r="FDV69" s="207"/>
      <c r="FDW69" s="207"/>
      <c r="FDX69" s="207"/>
      <c r="FDY69" s="207"/>
      <c r="FDZ69" s="207"/>
      <c r="FEA69" s="207"/>
      <c r="FEB69" s="207"/>
      <c r="FEC69" s="207"/>
      <c r="FED69" s="207"/>
      <c r="FEE69" s="207"/>
      <c r="FEF69" s="207"/>
      <c r="FEG69" s="207"/>
      <c r="FEH69" s="207"/>
      <c r="FEI69" s="207"/>
      <c r="FEJ69" s="207"/>
      <c r="FEK69" s="207"/>
      <c r="FEL69" s="207"/>
      <c r="FEM69" s="207"/>
      <c r="FEN69" s="207"/>
      <c r="FEO69" s="207"/>
      <c r="FEP69" s="207"/>
      <c r="FEQ69" s="207"/>
      <c r="FER69" s="207"/>
      <c r="FES69" s="207"/>
      <c r="FET69" s="207"/>
      <c r="FEU69" s="207"/>
      <c r="FEV69" s="207"/>
      <c r="FEW69" s="207"/>
      <c r="FEX69" s="207"/>
      <c r="FEY69" s="207"/>
      <c r="FEZ69" s="207"/>
      <c r="FFA69" s="207"/>
      <c r="FFB69" s="207"/>
      <c r="FFC69" s="207"/>
      <c r="FFD69" s="207"/>
      <c r="FFE69" s="207"/>
      <c r="FFF69" s="207"/>
      <c r="FFG69" s="207"/>
      <c r="FFH69" s="207"/>
      <c r="FFI69" s="207"/>
      <c r="FFJ69" s="207"/>
      <c r="FFK69" s="207"/>
      <c r="FFL69" s="207"/>
      <c r="FFM69" s="207"/>
      <c r="FFN69" s="207"/>
      <c r="FFO69" s="207"/>
      <c r="FFP69" s="207"/>
      <c r="FFQ69" s="207"/>
      <c r="FFR69" s="207"/>
      <c r="FFS69" s="207"/>
      <c r="FFT69" s="207"/>
      <c r="FFU69" s="207"/>
      <c r="FFV69" s="207"/>
      <c r="FFW69" s="207"/>
      <c r="FFX69" s="207"/>
      <c r="FFY69" s="207"/>
      <c r="FFZ69" s="207"/>
      <c r="FGA69" s="207"/>
      <c r="FGB69" s="207"/>
      <c r="FGC69" s="207"/>
      <c r="FGD69" s="207"/>
      <c r="FGE69" s="207"/>
      <c r="FGF69" s="207"/>
      <c r="FGG69" s="207"/>
      <c r="FGH69" s="207"/>
      <c r="FGI69" s="207"/>
      <c r="FGJ69" s="207"/>
      <c r="FGK69" s="207"/>
      <c r="FGL69" s="207"/>
      <c r="FGM69" s="207"/>
      <c r="FGN69" s="207"/>
      <c r="FGO69" s="207"/>
      <c r="FGP69" s="207"/>
      <c r="FGQ69" s="207"/>
      <c r="FGR69" s="207"/>
      <c r="FGS69" s="207"/>
      <c r="FGT69" s="207"/>
      <c r="FGU69" s="207"/>
      <c r="FGV69" s="207"/>
      <c r="FGW69" s="207"/>
      <c r="FGX69" s="207"/>
      <c r="FGY69" s="207"/>
      <c r="FGZ69" s="207"/>
      <c r="FHA69" s="207"/>
      <c r="FHB69" s="207"/>
      <c r="FHC69" s="207"/>
      <c r="FHD69" s="207"/>
      <c r="FHE69" s="207"/>
      <c r="FHF69" s="207"/>
      <c r="FHG69" s="207"/>
      <c r="FHH69" s="207"/>
      <c r="FHI69" s="207"/>
      <c r="FHJ69" s="207"/>
      <c r="FHK69" s="207"/>
      <c r="FHL69" s="207"/>
      <c r="FHM69" s="207"/>
      <c r="FHN69" s="207"/>
      <c r="FHO69" s="207"/>
      <c r="FHP69" s="207"/>
      <c r="FHQ69" s="207"/>
      <c r="FHR69" s="207"/>
      <c r="FHS69" s="207"/>
      <c r="FHT69" s="207"/>
      <c r="FHU69" s="207"/>
      <c r="FHV69" s="207"/>
      <c r="FHW69" s="207"/>
      <c r="FHX69" s="207"/>
      <c r="FHY69" s="207"/>
      <c r="FHZ69" s="207"/>
      <c r="FIA69" s="207"/>
      <c r="FIB69" s="207"/>
      <c r="FIC69" s="207"/>
      <c r="FID69" s="207"/>
      <c r="FIE69" s="207"/>
      <c r="FIF69" s="207"/>
      <c r="FIG69" s="207"/>
      <c r="FIH69" s="207"/>
      <c r="FII69" s="207"/>
      <c r="FIJ69" s="207"/>
      <c r="FIK69" s="207"/>
      <c r="FIL69" s="207"/>
      <c r="FIM69" s="207"/>
      <c r="FIN69" s="207"/>
      <c r="FIO69" s="207"/>
      <c r="FIP69" s="207"/>
      <c r="FIQ69" s="207"/>
      <c r="FIR69" s="207"/>
      <c r="FIS69" s="207"/>
      <c r="FIT69" s="207"/>
      <c r="FIU69" s="207"/>
      <c r="FIV69" s="207"/>
      <c r="FIW69" s="207"/>
      <c r="FIX69" s="207"/>
      <c r="FIY69" s="207"/>
      <c r="FIZ69" s="207"/>
      <c r="FJA69" s="207"/>
      <c r="FJB69" s="207"/>
      <c r="FJC69" s="207"/>
      <c r="FJD69" s="207"/>
      <c r="FJE69" s="207"/>
      <c r="FJF69" s="207"/>
      <c r="FJG69" s="207"/>
      <c r="FJH69" s="207"/>
      <c r="FJI69" s="207"/>
      <c r="FJJ69" s="207"/>
      <c r="FJK69" s="207"/>
      <c r="FJL69" s="207"/>
      <c r="FJM69" s="207"/>
      <c r="FJN69" s="207"/>
      <c r="FJO69" s="207"/>
      <c r="FJP69" s="207"/>
      <c r="FJQ69" s="207"/>
      <c r="FJR69" s="207"/>
      <c r="FJS69" s="207"/>
      <c r="FJT69" s="207"/>
      <c r="FJU69" s="207"/>
      <c r="FJV69" s="207"/>
      <c r="FJW69" s="207"/>
      <c r="FJX69" s="207"/>
      <c r="FJY69" s="207"/>
      <c r="FJZ69" s="207"/>
      <c r="FKA69" s="207"/>
      <c r="FKB69" s="207"/>
      <c r="FKC69" s="207"/>
      <c r="FKD69" s="207"/>
      <c r="FKE69" s="207"/>
      <c r="FKF69" s="207"/>
      <c r="FKG69" s="207"/>
      <c r="FKH69" s="207"/>
      <c r="FKI69" s="207"/>
      <c r="FKJ69" s="207"/>
      <c r="FKK69" s="207"/>
      <c r="FKL69" s="207"/>
      <c r="FKM69" s="207"/>
      <c r="FKN69" s="207"/>
      <c r="FKO69" s="207"/>
      <c r="FKP69" s="207"/>
      <c r="FKQ69" s="207"/>
      <c r="FKR69" s="207"/>
      <c r="FKS69" s="207"/>
      <c r="FKT69" s="207"/>
      <c r="FKU69" s="207"/>
      <c r="FKV69" s="207"/>
      <c r="FKW69" s="207"/>
      <c r="FKX69" s="207"/>
      <c r="FKY69" s="207"/>
      <c r="FKZ69" s="207"/>
      <c r="FLA69" s="207"/>
      <c r="FLB69" s="207"/>
      <c r="FLC69" s="207"/>
      <c r="FLD69" s="207"/>
      <c r="FLE69" s="207"/>
      <c r="FLF69" s="207"/>
      <c r="FLG69" s="207"/>
      <c r="FLH69" s="207"/>
      <c r="FLI69" s="207"/>
      <c r="FLJ69" s="207"/>
      <c r="FLK69" s="207"/>
      <c r="FLL69" s="207"/>
      <c r="FLM69" s="207"/>
      <c r="FLN69" s="207"/>
      <c r="FLO69" s="207"/>
      <c r="FLP69" s="207"/>
      <c r="FLQ69" s="207"/>
      <c r="FLR69" s="207"/>
      <c r="FLS69" s="207"/>
      <c r="FLT69" s="207"/>
      <c r="FLU69" s="207"/>
      <c r="FLV69" s="207"/>
      <c r="FLW69" s="207"/>
      <c r="FLX69" s="207"/>
      <c r="FLY69" s="207"/>
      <c r="FLZ69" s="207"/>
      <c r="FMA69" s="207"/>
      <c r="FMB69" s="207"/>
      <c r="FMC69" s="207"/>
      <c r="FMD69" s="207"/>
      <c r="FME69" s="207"/>
      <c r="FMF69" s="207"/>
      <c r="FMG69" s="207"/>
      <c r="FMH69" s="207"/>
      <c r="FMI69" s="207"/>
      <c r="FMJ69" s="207"/>
      <c r="FMK69" s="207"/>
      <c r="FML69" s="207"/>
      <c r="FMM69" s="207"/>
      <c r="FMN69" s="207"/>
      <c r="FMO69" s="207"/>
      <c r="FMP69" s="207"/>
      <c r="FMQ69" s="207"/>
      <c r="FMR69" s="207"/>
      <c r="FMS69" s="207"/>
      <c r="FMT69" s="207"/>
      <c r="FMU69" s="207"/>
      <c r="FMV69" s="207"/>
      <c r="FMW69" s="207"/>
      <c r="FMX69" s="207"/>
      <c r="FMY69" s="207"/>
      <c r="FMZ69" s="207"/>
      <c r="FNA69" s="207"/>
      <c r="FNB69" s="207"/>
      <c r="FNC69" s="207"/>
      <c r="FND69" s="207"/>
      <c r="FNE69" s="207"/>
      <c r="FNF69" s="207"/>
      <c r="FNG69" s="207"/>
      <c r="FNH69" s="207"/>
      <c r="FNI69" s="207"/>
      <c r="FNJ69" s="207"/>
      <c r="FNK69" s="207"/>
      <c r="FNL69" s="207"/>
      <c r="FNM69" s="207"/>
      <c r="FNN69" s="207"/>
      <c r="FNO69" s="207"/>
      <c r="FNP69" s="207"/>
      <c r="FNQ69" s="207"/>
      <c r="FNR69" s="207"/>
      <c r="FNS69" s="207"/>
      <c r="FNT69" s="207"/>
      <c r="FNU69" s="207"/>
      <c r="FNV69" s="207"/>
      <c r="FNW69" s="207"/>
      <c r="FNX69" s="207"/>
      <c r="FNY69" s="207"/>
      <c r="FNZ69" s="207"/>
      <c r="FOA69" s="207"/>
      <c r="FOB69" s="207"/>
      <c r="FOC69" s="207"/>
      <c r="FOD69" s="207"/>
      <c r="FOE69" s="207"/>
      <c r="FOF69" s="207"/>
      <c r="FOG69" s="207"/>
      <c r="FOH69" s="207"/>
      <c r="FOI69" s="207"/>
      <c r="FOJ69" s="207"/>
      <c r="FOK69" s="207"/>
      <c r="FOL69" s="207"/>
      <c r="FOM69" s="207"/>
      <c r="FON69" s="207"/>
      <c r="FOO69" s="207"/>
      <c r="FOP69" s="207"/>
      <c r="FOQ69" s="207"/>
      <c r="FOR69" s="207"/>
      <c r="FOS69" s="207"/>
      <c r="FOT69" s="207"/>
      <c r="FOU69" s="207"/>
      <c r="FOV69" s="207"/>
      <c r="FOW69" s="207"/>
      <c r="FOX69" s="207"/>
      <c r="FOY69" s="207"/>
      <c r="FOZ69" s="207"/>
      <c r="FPA69" s="207"/>
      <c r="FPB69" s="207"/>
      <c r="FPC69" s="207"/>
      <c r="FPD69" s="207"/>
      <c r="FPE69" s="207"/>
      <c r="FPF69" s="207"/>
      <c r="FPG69" s="207"/>
      <c r="FPH69" s="207"/>
      <c r="FPI69" s="207"/>
      <c r="FPJ69" s="207"/>
      <c r="FPK69" s="207"/>
      <c r="FPL69" s="207"/>
      <c r="FPM69" s="207"/>
      <c r="FPN69" s="207"/>
      <c r="FPO69" s="207"/>
      <c r="FPP69" s="207"/>
      <c r="FPQ69" s="207"/>
      <c r="FPR69" s="207"/>
      <c r="FPS69" s="207"/>
      <c r="FPT69" s="207"/>
      <c r="FPU69" s="207"/>
      <c r="FPV69" s="207"/>
      <c r="FPW69" s="207"/>
      <c r="FPX69" s="207"/>
      <c r="FPY69" s="207"/>
      <c r="FPZ69" s="207"/>
      <c r="FQA69" s="207"/>
      <c r="FQB69" s="207"/>
      <c r="FQC69" s="207"/>
      <c r="FQD69" s="207"/>
      <c r="FQE69" s="207"/>
      <c r="FQF69" s="207"/>
      <c r="FQG69" s="207"/>
      <c r="FQH69" s="207"/>
      <c r="FQI69" s="207"/>
      <c r="FQJ69" s="207"/>
      <c r="FQK69" s="207"/>
      <c r="FQL69" s="207"/>
      <c r="FQM69" s="207"/>
      <c r="FQN69" s="207"/>
      <c r="FQO69" s="207"/>
      <c r="FQP69" s="207"/>
      <c r="FQQ69" s="207"/>
      <c r="FQR69" s="207"/>
      <c r="FQS69" s="207"/>
      <c r="FQT69" s="207"/>
      <c r="FQU69" s="207"/>
      <c r="FQV69" s="207"/>
      <c r="FQW69" s="207"/>
      <c r="FQX69" s="207"/>
      <c r="FQY69" s="207"/>
      <c r="FQZ69" s="207"/>
      <c r="FRA69" s="207"/>
      <c r="FRB69" s="207"/>
      <c r="FRC69" s="207"/>
      <c r="FRD69" s="207"/>
      <c r="FRE69" s="207"/>
      <c r="FRF69" s="207"/>
      <c r="FRG69" s="207"/>
      <c r="FRH69" s="207"/>
      <c r="FRI69" s="207"/>
      <c r="FRJ69" s="207"/>
      <c r="FRK69" s="207"/>
      <c r="FRL69" s="207"/>
      <c r="FRM69" s="207"/>
      <c r="FRN69" s="207"/>
      <c r="FRO69" s="207"/>
      <c r="FRP69" s="207"/>
      <c r="FRQ69" s="207"/>
      <c r="FRR69" s="207"/>
      <c r="FRS69" s="207"/>
      <c r="FRT69" s="207"/>
      <c r="FRU69" s="207"/>
      <c r="FRV69" s="207"/>
      <c r="FRW69" s="207"/>
      <c r="FRX69" s="207"/>
      <c r="FRY69" s="207"/>
      <c r="FRZ69" s="207"/>
      <c r="FSA69" s="207"/>
      <c r="FSB69" s="207"/>
      <c r="FSC69" s="207"/>
      <c r="FSD69" s="207"/>
      <c r="FSE69" s="207"/>
      <c r="FSF69" s="207"/>
      <c r="FSG69" s="207"/>
      <c r="FSH69" s="207"/>
      <c r="FSI69" s="207"/>
      <c r="FSJ69" s="207"/>
      <c r="FSK69" s="207"/>
      <c r="FSL69" s="207"/>
      <c r="FSM69" s="207"/>
      <c r="FSN69" s="207"/>
      <c r="FSO69" s="207"/>
      <c r="FSP69" s="207"/>
      <c r="FSQ69" s="207"/>
      <c r="FSR69" s="207"/>
      <c r="FSS69" s="207"/>
      <c r="FST69" s="207"/>
      <c r="FSU69" s="207"/>
      <c r="FSV69" s="207"/>
      <c r="FSW69" s="207"/>
      <c r="FSX69" s="207"/>
      <c r="FSY69" s="207"/>
      <c r="FSZ69" s="207"/>
      <c r="FTA69" s="207"/>
      <c r="FTB69" s="207"/>
      <c r="FTC69" s="207"/>
      <c r="FTD69" s="207"/>
      <c r="FTE69" s="207"/>
      <c r="FTF69" s="207"/>
      <c r="FTG69" s="207"/>
      <c r="FTH69" s="207"/>
      <c r="FTI69" s="207"/>
      <c r="FTJ69" s="207"/>
      <c r="FTK69" s="207"/>
      <c r="FTL69" s="207"/>
      <c r="FTM69" s="207"/>
      <c r="FTN69" s="207"/>
      <c r="FTO69" s="207"/>
      <c r="FTP69" s="207"/>
      <c r="FTQ69" s="207"/>
      <c r="FTR69" s="207"/>
      <c r="FTS69" s="207"/>
      <c r="FTT69" s="207"/>
      <c r="FTU69" s="207"/>
      <c r="FTV69" s="207"/>
      <c r="FTW69" s="207"/>
      <c r="FTX69" s="207"/>
      <c r="FTY69" s="207"/>
      <c r="FTZ69" s="207"/>
      <c r="FUA69" s="207"/>
      <c r="FUB69" s="207"/>
      <c r="FUC69" s="207"/>
      <c r="FUD69" s="207"/>
      <c r="FUE69" s="207"/>
      <c r="FUF69" s="207"/>
      <c r="FUG69" s="207"/>
      <c r="FUH69" s="207"/>
      <c r="FUI69" s="207"/>
      <c r="FUJ69" s="207"/>
      <c r="FUK69" s="207"/>
      <c r="FUL69" s="207"/>
      <c r="FUM69" s="207"/>
      <c r="FUN69" s="207"/>
      <c r="FUO69" s="207"/>
      <c r="FUP69" s="207"/>
      <c r="FUQ69" s="207"/>
      <c r="FUR69" s="207"/>
      <c r="FUS69" s="207"/>
      <c r="FUT69" s="207"/>
      <c r="FUU69" s="207"/>
      <c r="FUV69" s="207"/>
      <c r="FUW69" s="207"/>
      <c r="FUX69" s="207"/>
      <c r="FUY69" s="207"/>
      <c r="FUZ69" s="207"/>
      <c r="FVA69" s="207"/>
      <c r="FVB69" s="207"/>
      <c r="FVC69" s="207"/>
      <c r="FVD69" s="207"/>
      <c r="FVE69" s="207"/>
      <c r="FVF69" s="207"/>
      <c r="FVG69" s="207"/>
      <c r="FVH69" s="207"/>
      <c r="FVI69" s="207"/>
      <c r="FVJ69" s="207"/>
      <c r="FVK69" s="207"/>
      <c r="FVL69" s="207"/>
      <c r="FVM69" s="207"/>
      <c r="FVN69" s="207"/>
      <c r="FVO69" s="207"/>
      <c r="FVP69" s="207"/>
      <c r="FVQ69" s="207"/>
      <c r="FVR69" s="207"/>
      <c r="FVS69" s="207"/>
      <c r="FVT69" s="207"/>
      <c r="FVU69" s="207"/>
      <c r="FVV69" s="207"/>
      <c r="FVW69" s="207"/>
      <c r="FVX69" s="207"/>
      <c r="FVY69" s="207"/>
      <c r="FVZ69" s="207"/>
      <c r="FWA69" s="207"/>
      <c r="FWB69" s="207"/>
      <c r="FWC69" s="207"/>
      <c r="FWD69" s="207"/>
      <c r="FWE69" s="207"/>
      <c r="FWF69" s="207"/>
      <c r="FWG69" s="207"/>
      <c r="FWH69" s="207"/>
      <c r="FWI69" s="207"/>
      <c r="FWJ69" s="207"/>
      <c r="FWK69" s="207"/>
      <c r="FWL69" s="207"/>
      <c r="FWM69" s="207"/>
      <c r="FWN69" s="207"/>
      <c r="FWO69" s="207"/>
      <c r="FWP69" s="207"/>
      <c r="FWQ69" s="207"/>
      <c r="FWR69" s="207"/>
      <c r="FWS69" s="207"/>
      <c r="FWT69" s="207"/>
      <c r="FWU69" s="207"/>
      <c r="FWV69" s="207"/>
      <c r="FWW69" s="207"/>
      <c r="FWX69" s="207"/>
      <c r="FWY69" s="207"/>
      <c r="FWZ69" s="207"/>
      <c r="FXA69" s="207"/>
      <c r="FXB69" s="207"/>
      <c r="FXC69" s="207"/>
      <c r="FXD69" s="207"/>
      <c r="FXE69" s="207"/>
      <c r="FXF69" s="207"/>
      <c r="FXG69" s="207"/>
      <c r="FXH69" s="207"/>
      <c r="FXI69" s="207"/>
      <c r="FXJ69" s="207"/>
      <c r="FXK69" s="207"/>
      <c r="FXL69" s="207"/>
      <c r="FXM69" s="207"/>
      <c r="FXN69" s="207"/>
      <c r="FXO69" s="207"/>
      <c r="FXP69" s="207"/>
      <c r="FXQ69" s="207"/>
      <c r="FXR69" s="207"/>
      <c r="FXS69" s="207"/>
      <c r="FXT69" s="207"/>
      <c r="FXU69" s="207"/>
      <c r="FXV69" s="207"/>
      <c r="FXW69" s="207"/>
      <c r="FXX69" s="207"/>
      <c r="FXY69" s="207"/>
      <c r="FXZ69" s="207"/>
      <c r="FYA69" s="207"/>
      <c r="FYB69" s="207"/>
      <c r="FYC69" s="207"/>
      <c r="FYD69" s="207"/>
      <c r="FYE69" s="207"/>
      <c r="FYF69" s="207"/>
      <c r="FYG69" s="207"/>
      <c r="FYH69" s="207"/>
      <c r="FYI69" s="207"/>
      <c r="FYJ69" s="207"/>
      <c r="FYK69" s="207"/>
      <c r="FYL69" s="207"/>
      <c r="FYM69" s="207"/>
      <c r="FYN69" s="207"/>
      <c r="FYO69" s="207"/>
      <c r="FYP69" s="207"/>
      <c r="FYQ69" s="207"/>
      <c r="FYR69" s="207"/>
      <c r="FYS69" s="207"/>
      <c r="FYT69" s="207"/>
      <c r="FYU69" s="207"/>
      <c r="FYV69" s="207"/>
      <c r="FYW69" s="207"/>
      <c r="FYX69" s="207"/>
      <c r="FYY69" s="207"/>
      <c r="FYZ69" s="207"/>
      <c r="FZA69" s="207"/>
      <c r="FZB69" s="207"/>
      <c r="FZC69" s="207"/>
      <c r="FZD69" s="207"/>
      <c r="FZE69" s="207"/>
      <c r="FZF69" s="207"/>
      <c r="FZG69" s="207"/>
      <c r="FZH69" s="207"/>
      <c r="FZI69" s="207"/>
      <c r="FZJ69" s="207"/>
      <c r="FZK69" s="207"/>
      <c r="FZL69" s="207"/>
      <c r="FZM69" s="207"/>
      <c r="FZN69" s="207"/>
      <c r="FZO69" s="207"/>
      <c r="FZP69" s="207"/>
      <c r="FZQ69" s="207"/>
      <c r="FZR69" s="207"/>
      <c r="FZS69" s="207"/>
      <c r="FZT69" s="207"/>
      <c r="FZU69" s="207"/>
      <c r="FZV69" s="207"/>
      <c r="FZW69" s="207"/>
      <c r="FZX69" s="207"/>
      <c r="FZY69" s="207"/>
      <c r="FZZ69" s="207"/>
      <c r="GAA69" s="207"/>
      <c r="GAB69" s="207"/>
      <c r="GAC69" s="207"/>
      <c r="GAD69" s="207"/>
      <c r="GAE69" s="207"/>
      <c r="GAF69" s="207"/>
      <c r="GAG69" s="207"/>
      <c r="GAH69" s="207"/>
      <c r="GAI69" s="207"/>
      <c r="GAJ69" s="207"/>
      <c r="GAK69" s="207"/>
      <c r="GAL69" s="207"/>
      <c r="GAM69" s="207"/>
      <c r="GAN69" s="207"/>
      <c r="GAO69" s="207"/>
      <c r="GAP69" s="207"/>
      <c r="GAQ69" s="207"/>
      <c r="GAR69" s="207"/>
      <c r="GAS69" s="207"/>
      <c r="GAT69" s="207"/>
      <c r="GAU69" s="207"/>
      <c r="GAV69" s="207"/>
      <c r="GAW69" s="207"/>
      <c r="GAX69" s="207"/>
      <c r="GAY69" s="207"/>
      <c r="GAZ69" s="207"/>
      <c r="GBA69" s="207"/>
      <c r="GBB69" s="207"/>
      <c r="GBC69" s="207"/>
      <c r="GBD69" s="207"/>
      <c r="GBE69" s="207"/>
      <c r="GBF69" s="207"/>
      <c r="GBG69" s="207"/>
      <c r="GBH69" s="207"/>
      <c r="GBI69" s="207"/>
      <c r="GBJ69" s="207"/>
      <c r="GBK69" s="207"/>
      <c r="GBL69" s="207"/>
      <c r="GBM69" s="207"/>
      <c r="GBN69" s="207"/>
      <c r="GBO69" s="207"/>
      <c r="GBP69" s="207"/>
      <c r="GBQ69" s="207"/>
      <c r="GBR69" s="207"/>
      <c r="GBS69" s="207"/>
      <c r="GBT69" s="207"/>
      <c r="GBU69" s="207"/>
      <c r="GBV69" s="207"/>
      <c r="GBW69" s="207"/>
      <c r="GBX69" s="207"/>
      <c r="GBY69" s="207"/>
      <c r="GBZ69" s="207"/>
      <c r="GCA69" s="207"/>
      <c r="GCB69" s="207"/>
      <c r="GCC69" s="207"/>
      <c r="GCD69" s="207"/>
      <c r="GCE69" s="207"/>
      <c r="GCF69" s="207"/>
      <c r="GCG69" s="207"/>
      <c r="GCH69" s="207"/>
      <c r="GCI69" s="207"/>
      <c r="GCJ69" s="207"/>
      <c r="GCK69" s="207"/>
      <c r="GCL69" s="207"/>
      <c r="GCM69" s="207"/>
      <c r="GCN69" s="207"/>
      <c r="GCO69" s="207"/>
      <c r="GCP69" s="207"/>
      <c r="GCQ69" s="207"/>
      <c r="GCR69" s="207"/>
      <c r="GCS69" s="207"/>
      <c r="GCT69" s="207"/>
      <c r="GCU69" s="207"/>
      <c r="GCV69" s="207"/>
      <c r="GCW69" s="207"/>
      <c r="GCX69" s="207"/>
      <c r="GCY69" s="207"/>
      <c r="GCZ69" s="207"/>
      <c r="GDA69" s="207"/>
      <c r="GDB69" s="207"/>
      <c r="GDC69" s="207"/>
      <c r="GDD69" s="207"/>
      <c r="GDE69" s="207"/>
      <c r="GDF69" s="207"/>
      <c r="GDG69" s="207"/>
      <c r="GDH69" s="207"/>
      <c r="GDI69" s="207"/>
      <c r="GDJ69" s="207"/>
      <c r="GDK69" s="207"/>
      <c r="GDL69" s="207"/>
      <c r="GDM69" s="207"/>
      <c r="GDN69" s="207"/>
      <c r="GDO69" s="207"/>
      <c r="GDP69" s="207"/>
      <c r="GDQ69" s="207"/>
      <c r="GDR69" s="207"/>
      <c r="GDS69" s="207"/>
      <c r="GDT69" s="207"/>
      <c r="GDU69" s="207"/>
      <c r="GDV69" s="207"/>
      <c r="GDW69" s="207"/>
      <c r="GDX69" s="207"/>
      <c r="GDY69" s="207"/>
      <c r="GDZ69" s="207"/>
      <c r="GEA69" s="207"/>
      <c r="GEB69" s="207"/>
      <c r="GEC69" s="207"/>
      <c r="GED69" s="207"/>
      <c r="GEE69" s="207"/>
      <c r="GEF69" s="207"/>
      <c r="GEG69" s="207"/>
      <c r="GEH69" s="207"/>
      <c r="GEI69" s="207"/>
      <c r="GEJ69" s="207"/>
      <c r="GEK69" s="207"/>
      <c r="GEL69" s="207"/>
      <c r="GEM69" s="207"/>
      <c r="GEN69" s="207"/>
      <c r="GEO69" s="207"/>
      <c r="GEP69" s="207"/>
      <c r="GEQ69" s="207"/>
      <c r="GER69" s="207"/>
      <c r="GES69" s="207"/>
      <c r="GET69" s="207"/>
      <c r="GEU69" s="207"/>
      <c r="GEV69" s="207"/>
      <c r="GEW69" s="207"/>
      <c r="GEX69" s="207"/>
      <c r="GEY69" s="207"/>
      <c r="GEZ69" s="207"/>
      <c r="GFA69" s="207"/>
      <c r="GFB69" s="207"/>
      <c r="GFC69" s="207"/>
      <c r="GFD69" s="207"/>
      <c r="GFE69" s="207"/>
      <c r="GFF69" s="207"/>
      <c r="GFG69" s="207"/>
      <c r="GFH69" s="207"/>
      <c r="GFI69" s="207"/>
      <c r="GFJ69" s="207"/>
      <c r="GFK69" s="207"/>
      <c r="GFL69" s="207"/>
      <c r="GFM69" s="207"/>
      <c r="GFN69" s="207"/>
      <c r="GFO69" s="207"/>
      <c r="GFP69" s="207"/>
      <c r="GFQ69" s="207"/>
      <c r="GFR69" s="207"/>
      <c r="GFS69" s="207"/>
      <c r="GFT69" s="207"/>
      <c r="GFU69" s="207"/>
      <c r="GFV69" s="207"/>
      <c r="GFW69" s="207"/>
      <c r="GFX69" s="207"/>
      <c r="GFY69" s="207"/>
      <c r="GFZ69" s="207"/>
      <c r="GGA69" s="207"/>
      <c r="GGB69" s="207"/>
      <c r="GGC69" s="207"/>
      <c r="GGD69" s="207"/>
      <c r="GGE69" s="207"/>
      <c r="GGF69" s="207"/>
      <c r="GGG69" s="207"/>
      <c r="GGH69" s="207"/>
      <c r="GGI69" s="207"/>
      <c r="GGJ69" s="207"/>
      <c r="GGK69" s="207"/>
      <c r="GGL69" s="207"/>
      <c r="GGM69" s="207"/>
      <c r="GGN69" s="207"/>
      <c r="GGO69" s="207"/>
      <c r="GGP69" s="207"/>
      <c r="GGQ69" s="207"/>
      <c r="GGR69" s="207"/>
      <c r="GGS69" s="207"/>
      <c r="GGT69" s="207"/>
      <c r="GGU69" s="207"/>
      <c r="GGV69" s="207"/>
      <c r="GGW69" s="207"/>
      <c r="GGX69" s="207"/>
      <c r="GGY69" s="207"/>
      <c r="GGZ69" s="207"/>
      <c r="GHA69" s="207"/>
      <c r="GHB69" s="207"/>
      <c r="GHC69" s="207"/>
      <c r="GHD69" s="207"/>
      <c r="GHE69" s="207"/>
      <c r="GHF69" s="207"/>
      <c r="GHG69" s="207"/>
      <c r="GHH69" s="207"/>
      <c r="GHI69" s="207"/>
      <c r="GHJ69" s="207"/>
      <c r="GHK69" s="207"/>
      <c r="GHL69" s="207"/>
      <c r="GHM69" s="207"/>
      <c r="GHN69" s="207"/>
      <c r="GHO69" s="207"/>
      <c r="GHP69" s="207"/>
      <c r="GHQ69" s="207"/>
      <c r="GHR69" s="207"/>
      <c r="GHS69" s="207"/>
      <c r="GHT69" s="207"/>
      <c r="GHU69" s="207"/>
      <c r="GHV69" s="207"/>
      <c r="GHW69" s="207"/>
      <c r="GHX69" s="207"/>
      <c r="GHY69" s="207"/>
      <c r="GHZ69" s="207"/>
      <c r="GIA69" s="207"/>
      <c r="GIB69" s="207"/>
      <c r="GIC69" s="207"/>
      <c r="GID69" s="207"/>
      <c r="GIE69" s="207"/>
      <c r="GIF69" s="207"/>
      <c r="GIG69" s="207"/>
      <c r="GIH69" s="207"/>
      <c r="GII69" s="207"/>
      <c r="GIJ69" s="207"/>
      <c r="GIK69" s="207"/>
      <c r="GIL69" s="207"/>
      <c r="GIM69" s="207"/>
      <c r="GIN69" s="207"/>
      <c r="GIO69" s="207"/>
      <c r="GIP69" s="207"/>
      <c r="GIQ69" s="207"/>
      <c r="GIR69" s="207"/>
      <c r="GIS69" s="207"/>
      <c r="GIT69" s="207"/>
      <c r="GIU69" s="207"/>
      <c r="GIV69" s="207"/>
      <c r="GIW69" s="207"/>
      <c r="GIX69" s="207"/>
      <c r="GIY69" s="207"/>
      <c r="GIZ69" s="207"/>
      <c r="GJA69" s="207"/>
      <c r="GJB69" s="207"/>
      <c r="GJC69" s="207"/>
      <c r="GJD69" s="207"/>
      <c r="GJE69" s="207"/>
      <c r="GJF69" s="207"/>
      <c r="GJG69" s="207"/>
      <c r="GJH69" s="207"/>
      <c r="GJI69" s="207"/>
      <c r="GJJ69" s="207"/>
      <c r="GJK69" s="207"/>
      <c r="GJL69" s="207"/>
      <c r="GJM69" s="207"/>
      <c r="GJN69" s="207"/>
      <c r="GJO69" s="207"/>
      <c r="GJP69" s="207"/>
      <c r="GJQ69" s="207"/>
      <c r="GJR69" s="207"/>
      <c r="GJS69" s="207"/>
      <c r="GJT69" s="207"/>
      <c r="GJU69" s="207"/>
      <c r="GJV69" s="207"/>
      <c r="GJW69" s="207"/>
      <c r="GJX69" s="207"/>
      <c r="GJY69" s="207"/>
      <c r="GJZ69" s="207"/>
      <c r="GKA69" s="207"/>
      <c r="GKB69" s="207"/>
      <c r="GKC69" s="207"/>
      <c r="GKD69" s="207"/>
      <c r="GKE69" s="207"/>
      <c r="GKF69" s="207"/>
      <c r="GKG69" s="207"/>
      <c r="GKH69" s="207"/>
      <c r="GKI69" s="207"/>
      <c r="GKJ69" s="207"/>
      <c r="GKK69" s="207"/>
      <c r="GKL69" s="207"/>
      <c r="GKM69" s="207"/>
      <c r="GKN69" s="207"/>
      <c r="GKO69" s="207"/>
      <c r="GKP69" s="207"/>
      <c r="GKQ69" s="207"/>
      <c r="GKR69" s="207"/>
      <c r="GKS69" s="207"/>
      <c r="GKT69" s="207"/>
      <c r="GKU69" s="207"/>
      <c r="GKV69" s="207"/>
      <c r="GKW69" s="207"/>
      <c r="GKX69" s="207"/>
      <c r="GKY69" s="207"/>
      <c r="GKZ69" s="207"/>
      <c r="GLA69" s="207"/>
      <c r="GLB69" s="207"/>
      <c r="GLC69" s="207"/>
      <c r="GLD69" s="207"/>
      <c r="GLE69" s="207"/>
      <c r="GLF69" s="207"/>
      <c r="GLG69" s="207"/>
      <c r="GLH69" s="207"/>
      <c r="GLI69" s="207"/>
      <c r="GLJ69" s="207"/>
      <c r="GLK69" s="207"/>
      <c r="GLL69" s="207"/>
      <c r="GLM69" s="207"/>
      <c r="GLN69" s="207"/>
      <c r="GLO69" s="207"/>
      <c r="GLP69" s="207"/>
      <c r="GLQ69" s="207"/>
      <c r="GLR69" s="207"/>
      <c r="GLS69" s="207"/>
      <c r="GLT69" s="207"/>
      <c r="GLU69" s="207"/>
      <c r="GLV69" s="207"/>
      <c r="GLW69" s="207"/>
      <c r="GLX69" s="207"/>
      <c r="GLY69" s="207"/>
      <c r="GLZ69" s="207"/>
      <c r="GMA69" s="207"/>
      <c r="GMB69" s="207"/>
      <c r="GMC69" s="207"/>
      <c r="GMD69" s="207"/>
      <c r="GME69" s="207"/>
      <c r="GMF69" s="207"/>
      <c r="GMG69" s="207"/>
      <c r="GMH69" s="207"/>
      <c r="GMI69" s="207"/>
      <c r="GMJ69" s="207"/>
      <c r="GMK69" s="207"/>
      <c r="GML69" s="207"/>
      <c r="GMM69" s="207"/>
      <c r="GMN69" s="207"/>
      <c r="GMO69" s="207"/>
      <c r="GMP69" s="207"/>
      <c r="GMQ69" s="207"/>
      <c r="GMR69" s="207"/>
      <c r="GMS69" s="207"/>
      <c r="GMT69" s="207"/>
      <c r="GMU69" s="207"/>
      <c r="GMV69" s="207"/>
      <c r="GMW69" s="207"/>
      <c r="GMX69" s="207"/>
      <c r="GMY69" s="207"/>
      <c r="GMZ69" s="207"/>
      <c r="GNA69" s="207"/>
      <c r="GNB69" s="207"/>
      <c r="GNC69" s="207"/>
      <c r="GND69" s="207"/>
      <c r="GNE69" s="207"/>
      <c r="GNF69" s="207"/>
      <c r="GNG69" s="207"/>
      <c r="GNH69" s="207"/>
      <c r="GNI69" s="207"/>
      <c r="GNJ69" s="207"/>
      <c r="GNK69" s="207"/>
      <c r="GNL69" s="207"/>
      <c r="GNM69" s="207"/>
      <c r="GNN69" s="207"/>
      <c r="GNO69" s="207"/>
      <c r="GNP69" s="207"/>
      <c r="GNQ69" s="207"/>
      <c r="GNR69" s="207"/>
      <c r="GNS69" s="207"/>
      <c r="GNT69" s="207"/>
      <c r="GNU69" s="207"/>
      <c r="GNV69" s="207"/>
      <c r="GNW69" s="207"/>
      <c r="GNX69" s="207"/>
      <c r="GNY69" s="207"/>
      <c r="GNZ69" s="207"/>
      <c r="GOA69" s="207"/>
      <c r="GOB69" s="207"/>
      <c r="GOC69" s="207"/>
      <c r="GOD69" s="207"/>
      <c r="GOE69" s="207"/>
      <c r="GOF69" s="207"/>
      <c r="GOG69" s="207"/>
      <c r="GOH69" s="207"/>
      <c r="GOI69" s="207"/>
      <c r="GOJ69" s="207"/>
      <c r="GOK69" s="207"/>
      <c r="GOL69" s="207"/>
      <c r="GOM69" s="207"/>
      <c r="GON69" s="207"/>
      <c r="GOO69" s="207"/>
      <c r="GOP69" s="207"/>
      <c r="GOQ69" s="207"/>
      <c r="GOR69" s="207"/>
      <c r="GOS69" s="207"/>
      <c r="GOT69" s="207"/>
      <c r="GOU69" s="207"/>
      <c r="GOV69" s="207"/>
      <c r="GOW69" s="207"/>
      <c r="GOX69" s="207"/>
      <c r="GOY69" s="207"/>
      <c r="GOZ69" s="207"/>
      <c r="GPA69" s="207"/>
      <c r="GPB69" s="207"/>
      <c r="GPC69" s="207"/>
      <c r="GPD69" s="207"/>
      <c r="GPE69" s="207"/>
      <c r="GPF69" s="207"/>
      <c r="GPG69" s="207"/>
      <c r="GPH69" s="207"/>
      <c r="GPI69" s="207"/>
      <c r="GPJ69" s="207"/>
      <c r="GPK69" s="207"/>
      <c r="GPL69" s="207"/>
      <c r="GPM69" s="207"/>
      <c r="GPN69" s="207"/>
      <c r="GPO69" s="207"/>
      <c r="GPP69" s="207"/>
      <c r="GPQ69" s="207"/>
      <c r="GPR69" s="207"/>
      <c r="GPS69" s="207"/>
      <c r="GPT69" s="207"/>
      <c r="GPU69" s="207"/>
      <c r="GPV69" s="207"/>
      <c r="GPW69" s="207"/>
      <c r="GPX69" s="207"/>
      <c r="GPY69" s="207"/>
      <c r="GPZ69" s="207"/>
      <c r="GQA69" s="207"/>
      <c r="GQB69" s="207"/>
      <c r="GQC69" s="207"/>
      <c r="GQD69" s="207"/>
      <c r="GQE69" s="207"/>
      <c r="GQF69" s="207"/>
      <c r="GQG69" s="207"/>
      <c r="GQH69" s="207"/>
      <c r="GQI69" s="207"/>
      <c r="GQJ69" s="207"/>
      <c r="GQK69" s="207"/>
      <c r="GQL69" s="207"/>
      <c r="GQM69" s="207"/>
      <c r="GQN69" s="207"/>
      <c r="GQO69" s="207"/>
      <c r="GQP69" s="207"/>
      <c r="GQQ69" s="207"/>
      <c r="GQR69" s="207"/>
      <c r="GQS69" s="207"/>
      <c r="GQT69" s="207"/>
      <c r="GQU69" s="207"/>
      <c r="GQV69" s="207"/>
      <c r="GQW69" s="207"/>
      <c r="GQX69" s="207"/>
      <c r="GQY69" s="207"/>
      <c r="GQZ69" s="207"/>
      <c r="GRA69" s="207"/>
      <c r="GRB69" s="207"/>
      <c r="GRC69" s="207"/>
      <c r="GRD69" s="207"/>
      <c r="GRE69" s="207"/>
      <c r="GRF69" s="207"/>
      <c r="GRG69" s="207"/>
      <c r="GRH69" s="207"/>
      <c r="GRI69" s="207"/>
      <c r="GRJ69" s="207"/>
      <c r="GRK69" s="207"/>
      <c r="GRL69" s="207"/>
      <c r="GRM69" s="207"/>
      <c r="GRN69" s="207"/>
      <c r="GRO69" s="207"/>
      <c r="GRP69" s="207"/>
      <c r="GRQ69" s="207"/>
      <c r="GRR69" s="207"/>
      <c r="GRS69" s="207"/>
      <c r="GRT69" s="207"/>
      <c r="GRU69" s="207"/>
      <c r="GRV69" s="207"/>
      <c r="GRW69" s="207"/>
      <c r="GRX69" s="207"/>
      <c r="GRY69" s="207"/>
      <c r="GRZ69" s="207"/>
      <c r="GSA69" s="207"/>
      <c r="GSB69" s="207"/>
      <c r="GSC69" s="207"/>
      <c r="GSD69" s="207"/>
      <c r="GSE69" s="207"/>
      <c r="GSF69" s="207"/>
      <c r="GSG69" s="207"/>
      <c r="GSH69" s="207"/>
      <c r="GSI69" s="207"/>
      <c r="GSJ69" s="207"/>
      <c r="GSK69" s="207"/>
      <c r="GSL69" s="207"/>
      <c r="GSM69" s="207"/>
      <c r="GSN69" s="207"/>
      <c r="GSO69" s="207"/>
      <c r="GSP69" s="207"/>
      <c r="GSQ69" s="207"/>
      <c r="GSR69" s="207"/>
      <c r="GSS69" s="207"/>
      <c r="GST69" s="207"/>
      <c r="GSU69" s="207"/>
      <c r="GSV69" s="207"/>
      <c r="GSW69" s="207"/>
      <c r="GSX69" s="207"/>
      <c r="GSY69" s="207"/>
      <c r="GSZ69" s="207"/>
      <c r="GTA69" s="207"/>
      <c r="GTB69" s="207"/>
      <c r="GTC69" s="207"/>
      <c r="GTD69" s="207"/>
      <c r="GTE69" s="207"/>
      <c r="GTF69" s="207"/>
      <c r="GTG69" s="207"/>
      <c r="GTH69" s="207"/>
      <c r="GTI69" s="207"/>
      <c r="GTJ69" s="207"/>
      <c r="GTK69" s="207"/>
      <c r="GTL69" s="207"/>
      <c r="GTM69" s="207"/>
      <c r="GTN69" s="207"/>
      <c r="GTO69" s="207"/>
      <c r="GTP69" s="207"/>
      <c r="GTQ69" s="207"/>
      <c r="GTR69" s="207"/>
      <c r="GTS69" s="207"/>
      <c r="GTT69" s="207"/>
      <c r="GTU69" s="207"/>
      <c r="GTV69" s="207"/>
      <c r="GTW69" s="207"/>
      <c r="GTX69" s="207"/>
      <c r="GTY69" s="207"/>
      <c r="GTZ69" s="207"/>
      <c r="GUA69" s="207"/>
      <c r="GUB69" s="207"/>
      <c r="GUC69" s="207"/>
      <c r="GUD69" s="207"/>
      <c r="GUE69" s="207"/>
      <c r="GUF69" s="207"/>
      <c r="GUG69" s="207"/>
      <c r="GUH69" s="207"/>
      <c r="GUI69" s="207"/>
      <c r="GUJ69" s="207"/>
      <c r="GUK69" s="207"/>
      <c r="GUL69" s="207"/>
      <c r="GUM69" s="207"/>
      <c r="GUN69" s="207"/>
      <c r="GUO69" s="207"/>
      <c r="GUP69" s="207"/>
      <c r="GUQ69" s="207"/>
      <c r="GUR69" s="207"/>
      <c r="GUS69" s="207"/>
      <c r="GUT69" s="207"/>
      <c r="GUU69" s="207"/>
      <c r="GUV69" s="207"/>
      <c r="GUW69" s="207"/>
      <c r="GUX69" s="207"/>
      <c r="GUY69" s="207"/>
      <c r="GUZ69" s="207"/>
      <c r="GVA69" s="207"/>
      <c r="GVB69" s="207"/>
      <c r="GVC69" s="207"/>
      <c r="GVD69" s="207"/>
      <c r="GVE69" s="207"/>
      <c r="GVF69" s="207"/>
      <c r="GVG69" s="207"/>
      <c r="GVH69" s="207"/>
      <c r="GVI69" s="207"/>
      <c r="GVJ69" s="207"/>
      <c r="GVK69" s="207"/>
      <c r="GVL69" s="207"/>
      <c r="GVM69" s="207"/>
      <c r="GVN69" s="207"/>
      <c r="GVO69" s="207"/>
      <c r="GVP69" s="207"/>
      <c r="GVQ69" s="207"/>
      <c r="GVR69" s="207"/>
      <c r="GVS69" s="207"/>
      <c r="GVT69" s="207"/>
      <c r="GVU69" s="207"/>
      <c r="GVV69" s="207"/>
      <c r="GVW69" s="207"/>
      <c r="GVX69" s="207"/>
      <c r="GVY69" s="207"/>
      <c r="GVZ69" s="207"/>
      <c r="GWA69" s="207"/>
      <c r="GWB69" s="207"/>
      <c r="GWC69" s="207"/>
      <c r="GWD69" s="207"/>
      <c r="GWE69" s="207"/>
      <c r="GWF69" s="207"/>
      <c r="GWG69" s="207"/>
      <c r="GWH69" s="207"/>
      <c r="GWI69" s="207"/>
      <c r="GWJ69" s="207"/>
      <c r="GWK69" s="207"/>
      <c r="GWL69" s="207"/>
      <c r="GWM69" s="207"/>
      <c r="GWN69" s="207"/>
      <c r="GWO69" s="207"/>
      <c r="GWP69" s="207"/>
      <c r="GWQ69" s="207"/>
      <c r="GWR69" s="207"/>
      <c r="GWS69" s="207"/>
      <c r="GWT69" s="207"/>
      <c r="GWU69" s="207"/>
      <c r="GWV69" s="207"/>
      <c r="GWW69" s="207"/>
      <c r="GWX69" s="207"/>
      <c r="GWY69" s="207"/>
      <c r="GWZ69" s="207"/>
      <c r="GXA69" s="207"/>
      <c r="GXB69" s="207"/>
      <c r="GXC69" s="207"/>
      <c r="GXD69" s="207"/>
      <c r="GXE69" s="207"/>
      <c r="GXF69" s="207"/>
      <c r="GXG69" s="207"/>
      <c r="GXH69" s="207"/>
      <c r="GXI69" s="207"/>
      <c r="GXJ69" s="207"/>
      <c r="GXK69" s="207"/>
      <c r="GXL69" s="207"/>
      <c r="GXM69" s="207"/>
      <c r="GXN69" s="207"/>
      <c r="GXO69" s="207"/>
      <c r="GXP69" s="207"/>
      <c r="GXQ69" s="207"/>
      <c r="GXR69" s="207"/>
      <c r="GXS69" s="207"/>
      <c r="GXT69" s="207"/>
      <c r="GXU69" s="207"/>
      <c r="GXV69" s="207"/>
      <c r="GXW69" s="207"/>
      <c r="GXX69" s="207"/>
      <c r="GXY69" s="207"/>
      <c r="GXZ69" s="207"/>
      <c r="GYA69" s="207"/>
      <c r="GYB69" s="207"/>
      <c r="GYC69" s="207"/>
      <c r="GYD69" s="207"/>
      <c r="GYE69" s="207"/>
      <c r="GYF69" s="207"/>
      <c r="GYG69" s="207"/>
      <c r="GYH69" s="207"/>
      <c r="GYI69" s="207"/>
      <c r="GYJ69" s="207"/>
      <c r="GYK69" s="207"/>
      <c r="GYL69" s="207"/>
      <c r="GYM69" s="207"/>
      <c r="GYN69" s="207"/>
      <c r="GYO69" s="207"/>
      <c r="GYP69" s="207"/>
      <c r="GYQ69" s="207"/>
      <c r="GYR69" s="207"/>
      <c r="GYS69" s="207"/>
      <c r="GYT69" s="207"/>
      <c r="GYU69" s="207"/>
      <c r="GYV69" s="207"/>
      <c r="GYW69" s="207"/>
      <c r="GYX69" s="207"/>
      <c r="GYY69" s="207"/>
      <c r="GYZ69" s="207"/>
      <c r="GZA69" s="207"/>
      <c r="GZB69" s="207"/>
      <c r="GZC69" s="207"/>
      <c r="GZD69" s="207"/>
      <c r="GZE69" s="207"/>
      <c r="GZF69" s="207"/>
      <c r="GZG69" s="207"/>
      <c r="GZH69" s="207"/>
      <c r="GZI69" s="207"/>
      <c r="GZJ69" s="207"/>
      <c r="GZK69" s="207"/>
      <c r="GZL69" s="207"/>
      <c r="GZM69" s="207"/>
      <c r="GZN69" s="207"/>
      <c r="GZO69" s="207"/>
      <c r="GZP69" s="207"/>
      <c r="GZQ69" s="207"/>
      <c r="GZR69" s="207"/>
      <c r="GZS69" s="207"/>
      <c r="GZT69" s="207"/>
      <c r="GZU69" s="207"/>
      <c r="GZV69" s="207"/>
      <c r="GZW69" s="207"/>
      <c r="GZX69" s="207"/>
      <c r="GZY69" s="207"/>
      <c r="GZZ69" s="207"/>
      <c r="HAA69" s="207"/>
      <c r="HAB69" s="207"/>
      <c r="HAC69" s="207"/>
      <c r="HAD69" s="207"/>
      <c r="HAE69" s="207"/>
      <c r="HAF69" s="207"/>
      <c r="HAG69" s="207"/>
      <c r="HAH69" s="207"/>
      <c r="HAI69" s="207"/>
      <c r="HAJ69" s="207"/>
      <c r="HAK69" s="207"/>
      <c r="HAL69" s="207"/>
      <c r="HAM69" s="207"/>
      <c r="HAN69" s="207"/>
      <c r="HAO69" s="207"/>
      <c r="HAP69" s="207"/>
      <c r="HAQ69" s="207"/>
      <c r="HAR69" s="207"/>
      <c r="HAS69" s="207"/>
      <c r="HAT69" s="207"/>
      <c r="HAU69" s="207"/>
      <c r="HAV69" s="207"/>
      <c r="HAW69" s="207"/>
      <c r="HAX69" s="207"/>
      <c r="HAY69" s="207"/>
      <c r="HAZ69" s="207"/>
      <c r="HBA69" s="207"/>
      <c r="HBB69" s="207"/>
      <c r="HBC69" s="207"/>
      <c r="HBD69" s="207"/>
      <c r="HBE69" s="207"/>
      <c r="HBF69" s="207"/>
      <c r="HBG69" s="207"/>
      <c r="HBH69" s="207"/>
      <c r="HBI69" s="207"/>
      <c r="HBJ69" s="207"/>
      <c r="HBK69" s="207"/>
      <c r="HBL69" s="207"/>
      <c r="HBM69" s="207"/>
      <c r="HBN69" s="207"/>
      <c r="HBO69" s="207"/>
      <c r="HBP69" s="207"/>
      <c r="HBQ69" s="207"/>
      <c r="HBR69" s="207"/>
      <c r="HBS69" s="207"/>
      <c r="HBT69" s="207"/>
      <c r="HBU69" s="207"/>
      <c r="HBV69" s="207"/>
      <c r="HBW69" s="207"/>
      <c r="HBX69" s="207"/>
      <c r="HBY69" s="207"/>
      <c r="HBZ69" s="207"/>
      <c r="HCA69" s="207"/>
      <c r="HCB69" s="207"/>
      <c r="HCC69" s="207"/>
      <c r="HCD69" s="207"/>
      <c r="HCE69" s="207"/>
      <c r="HCF69" s="207"/>
      <c r="HCG69" s="207"/>
      <c r="HCH69" s="207"/>
      <c r="HCI69" s="207"/>
      <c r="HCJ69" s="207"/>
      <c r="HCK69" s="207"/>
      <c r="HCL69" s="207"/>
      <c r="HCM69" s="207"/>
      <c r="HCN69" s="207"/>
      <c r="HCO69" s="207"/>
      <c r="HCP69" s="207"/>
      <c r="HCQ69" s="207"/>
      <c r="HCR69" s="207"/>
      <c r="HCS69" s="207"/>
      <c r="HCT69" s="207"/>
      <c r="HCU69" s="207"/>
      <c r="HCV69" s="207"/>
      <c r="HCW69" s="207"/>
      <c r="HCX69" s="207"/>
      <c r="HCY69" s="207"/>
      <c r="HCZ69" s="207"/>
      <c r="HDA69" s="207"/>
      <c r="HDB69" s="207"/>
      <c r="HDC69" s="207"/>
      <c r="HDD69" s="207"/>
      <c r="HDE69" s="207"/>
      <c r="HDF69" s="207"/>
      <c r="HDG69" s="207"/>
      <c r="HDH69" s="207"/>
      <c r="HDI69" s="207"/>
      <c r="HDJ69" s="207"/>
      <c r="HDK69" s="207"/>
      <c r="HDL69" s="207"/>
      <c r="HDM69" s="207"/>
      <c r="HDN69" s="207"/>
      <c r="HDO69" s="207"/>
      <c r="HDP69" s="207"/>
      <c r="HDQ69" s="207"/>
      <c r="HDR69" s="207"/>
      <c r="HDS69" s="207"/>
      <c r="HDT69" s="207"/>
      <c r="HDU69" s="207"/>
      <c r="HDV69" s="207"/>
      <c r="HDW69" s="207"/>
      <c r="HDX69" s="207"/>
      <c r="HDY69" s="207"/>
      <c r="HDZ69" s="207"/>
      <c r="HEA69" s="207"/>
      <c r="HEB69" s="207"/>
      <c r="HEC69" s="207"/>
      <c r="HED69" s="207"/>
      <c r="HEE69" s="207"/>
      <c r="HEF69" s="207"/>
      <c r="HEG69" s="207"/>
      <c r="HEH69" s="207"/>
      <c r="HEI69" s="207"/>
      <c r="HEJ69" s="207"/>
      <c r="HEK69" s="207"/>
      <c r="HEL69" s="207"/>
      <c r="HEM69" s="207"/>
      <c r="HEN69" s="207"/>
      <c r="HEO69" s="207"/>
      <c r="HEP69" s="207"/>
      <c r="HEQ69" s="207"/>
      <c r="HER69" s="207"/>
      <c r="HES69" s="207"/>
      <c r="HET69" s="207"/>
      <c r="HEU69" s="207"/>
      <c r="HEV69" s="207"/>
      <c r="HEW69" s="207"/>
      <c r="HEX69" s="207"/>
      <c r="HEY69" s="207"/>
      <c r="HEZ69" s="207"/>
      <c r="HFA69" s="207"/>
      <c r="HFB69" s="207"/>
      <c r="HFC69" s="207"/>
      <c r="HFD69" s="207"/>
      <c r="HFE69" s="207"/>
      <c r="HFF69" s="207"/>
      <c r="HFG69" s="207"/>
      <c r="HFH69" s="207"/>
      <c r="HFI69" s="207"/>
      <c r="HFJ69" s="207"/>
      <c r="HFK69" s="207"/>
      <c r="HFL69" s="207"/>
      <c r="HFM69" s="207"/>
      <c r="HFN69" s="207"/>
      <c r="HFO69" s="207"/>
      <c r="HFP69" s="207"/>
      <c r="HFQ69" s="207"/>
      <c r="HFR69" s="207"/>
      <c r="HFS69" s="207"/>
      <c r="HFT69" s="207"/>
      <c r="HFU69" s="207"/>
      <c r="HFV69" s="207"/>
      <c r="HFW69" s="207"/>
      <c r="HFX69" s="207"/>
      <c r="HFY69" s="207"/>
      <c r="HFZ69" s="207"/>
      <c r="HGA69" s="207"/>
      <c r="HGB69" s="207"/>
      <c r="HGC69" s="207"/>
      <c r="HGD69" s="207"/>
      <c r="HGE69" s="207"/>
      <c r="HGF69" s="207"/>
      <c r="HGG69" s="207"/>
      <c r="HGH69" s="207"/>
      <c r="HGI69" s="207"/>
      <c r="HGJ69" s="207"/>
      <c r="HGK69" s="207"/>
      <c r="HGL69" s="207"/>
      <c r="HGM69" s="207"/>
      <c r="HGN69" s="207"/>
      <c r="HGO69" s="207"/>
      <c r="HGP69" s="207"/>
      <c r="HGQ69" s="207"/>
      <c r="HGR69" s="207"/>
      <c r="HGS69" s="207"/>
      <c r="HGT69" s="207"/>
      <c r="HGU69" s="207"/>
      <c r="HGV69" s="207"/>
      <c r="HGW69" s="207"/>
      <c r="HGX69" s="207"/>
      <c r="HGY69" s="207"/>
      <c r="HGZ69" s="207"/>
      <c r="HHA69" s="207"/>
      <c r="HHB69" s="207"/>
      <c r="HHC69" s="207"/>
      <c r="HHD69" s="207"/>
      <c r="HHE69" s="207"/>
      <c r="HHF69" s="207"/>
      <c r="HHG69" s="207"/>
      <c r="HHH69" s="207"/>
      <c r="HHI69" s="207"/>
      <c r="HHJ69" s="207"/>
      <c r="HHK69" s="207"/>
      <c r="HHL69" s="207"/>
      <c r="HHM69" s="207"/>
      <c r="HHN69" s="207"/>
      <c r="HHO69" s="207"/>
      <c r="HHP69" s="207"/>
      <c r="HHQ69" s="207"/>
      <c r="HHR69" s="207"/>
      <c r="HHS69" s="207"/>
      <c r="HHT69" s="207"/>
      <c r="HHU69" s="207"/>
      <c r="HHV69" s="207"/>
      <c r="HHW69" s="207"/>
      <c r="HHX69" s="207"/>
      <c r="HHY69" s="207"/>
      <c r="HHZ69" s="207"/>
      <c r="HIA69" s="207"/>
      <c r="HIB69" s="207"/>
      <c r="HIC69" s="207"/>
      <c r="HID69" s="207"/>
      <c r="HIE69" s="207"/>
      <c r="HIF69" s="207"/>
      <c r="HIG69" s="207"/>
      <c r="HIH69" s="207"/>
      <c r="HII69" s="207"/>
      <c r="HIJ69" s="207"/>
      <c r="HIK69" s="207"/>
      <c r="HIL69" s="207"/>
      <c r="HIM69" s="207"/>
      <c r="HIN69" s="207"/>
      <c r="HIO69" s="207"/>
      <c r="HIP69" s="207"/>
      <c r="HIQ69" s="207"/>
      <c r="HIR69" s="207"/>
      <c r="HIS69" s="207"/>
      <c r="HIT69" s="207"/>
      <c r="HIU69" s="207"/>
      <c r="HIV69" s="207"/>
      <c r="HIW69" s="207"/>
      <c r="HIX69" s="207"/>
      <c r="HIY69" s="207"/>
      <c r="HIZ69" s="207"/>
      <c r="HJA69" s="207"/>
      <c r="HJB69" s="207"/>
      <c r="HJC69" s="207"/>
      <c r="HJD69" s="207"/>
      <c r="HJE69" s="207"/>
      <c r="HJF69" s="207"/>
      <c r="HJG69" s="207"/>
      <c r="HJH69" s="207"/>
      <c r="HJI69" s="207"/>
      <c r="HJJ69" s="207"/>
      <c r="HJK69" s="207"/>
      <c r="HJL69" s="207"/>
      <c r="HJM69" s="207"/>
      <c r="HJN69" s="207"/>
      <c r="HJO69" s="207"/>
      <c r="HJP69" s="207"/>
      <c r="HJQ69" s="207"/>
      <c r="HJR69" s="207"/>
      <c r="HJS69" s="207"/>
      <c r="HJT69" s="207"/>
      <c r="HJU69" s="207"/>
      <c r="HJV69" s="207"/>
      <c r="HJW69" s="207"/>
      <c r="HJX69" s="207"/>
      <c r="HJY69" s="207"/>
      <c r="HJZ69" s="207"/>
      <c r="HKA69" s="207"/>
      <c r="HKB69" s="207"/>
      <c r="HKC69" s="207"/>
      <c r="HKD69" s="207"/>
      <c r="HKE69" s="207"/>
      <c r="HKF69" s="207"/>
      <c r="HKG69" s="207"/>
      <c r="HKH69" s="207"/>
      <c r="HKI69" s="207"/>
      <c r="HKJ69" s="207"/>
      <c r="HKK69" s="207"/>
      <c r="HKL69" s="207"/>
      <c r="HKM69" s="207"/>
      <c r="HKN69" s="207"/>
      <c r="HKO69" s="207"/>
      <c r="HKP69" s="207"/>
      <c r="HKQ69" s="207"/>
      <c r="HKR69" s="207"/>
      <c r="HKS69" s="207"/>
      <c r="HKT69" s="207"/>
      <c r="HKU69" s="207"/>
      <c r="HKV69" s="207"/>
      <c r="HKW69" s="207"/>
      <c r="HKX69" s="207"/>
      <c r="HKY69" s="207"/>
      <c r="HKZ69" s="207"/>
      <c r="HLA69" s="207"/>
      <c r="HLB69" s="207"/>
      <c r="HLC69" s="207"/>
      <c r="HLD69" s="207"/>
      <c r="HLE69" s="207"/>
      <c r="HLF69" s="207"/>
      <c r="HLG69" s="207"/>
      <c r="HLH69" s="207"/>
      <c r="HLI69" s="207"/>
      <c r="HLJ69" s="207"/>
      <c r="HLK69" s="207"/>
      <c r="HLL69" s="207"/>
      <c r="HLM69" s="207"/>
      <c r="HLN69" s="207"/>
      <c r="HLO69" s="207"/>
      <c r="HLP69" s="207"/>
      <c r="HLQ69" s="207"/>
      <c r="HLR69" s="207"/>
      <c r="HLS69" s="207"/>
      <c r="HLT69" s="207"/>
      <c r="HLU69" s="207"/>
      <c r="HLV69" s="207"/>
      <c r="HLW69" s="207"/>
      <c r="HLX69" s="207"/>
      <c r="HLY69" s="207"/>
      <c r="HLZ69" s="207"/>
      <c r="HMA69" s="207"/>
      <c r="HMB69" s="207"/>
      <c r="HMC69" s="207"/>
      <c r="HMD69" s="207"/>
      <c r="HME69" s="207"/>
      <c r="HMF69" s="207"/>
      <c r="HMG69" s="207"/>
      <c r="HMH69" s="207"/>
      <c r="HMI69" s="207"/>
      <c r="HMJ69" s="207"/>
      <c r="HMK69" s="207"/>
      <c r="HML69" s="207"/>
      <c r="HMM69" s="207"/>
      <c r="HMN69" s="207"/>
      <c r="HMO69" s="207"/>
      <c r="HMP69" s="207"/>
      <c r="HMQ69" s="207"/>
      <c r="HMR69" s="207"/>
      <c r="HMS69" s="207"/>
      <c r="HMT69" s="207"/>
      <c r="HMU69" s="207"/>
      <c r="HMV69" s="207"/>
      <c r="HMW69" s="207"/>
      <c r="HMX69" s="207"/>
      <c r="HMY69" s="207"/>
      <c r="HMZ69" s="207"/>
      <c r="HNA69" s="207"/>
      <c r="HNB69" s="207"/>
      <c r="HNC69" s="207"/>
      <c r="HND69" s="207"/>
      <c r="HNE69" s="207"/>
      <c r="HNF69" s="207"/>
      <c r="HNG69" s="207"/>
      <c r="HNH69" s="207"/>
      <c r="HNI69" s="207"/>
      <c r="HNJ69" s="207"/>
      <c r="HNK69" s="207"/>
      <c r="HNL69" s="207"/>
      <c r="HNM69" s="207"/>
      <c r="HNN69" s="207"/>
      <c r="HNO69" s="207"/>
      <c r="HNP69" s="207"/>
      <c r="HNQ69" s="207"/>
      <c r="HNR69" s="207"/>
      <c r="HNS69" s="207"/>
      <c r="HNT69" s="207"/>
      <c r="HNU69" s="207"/>
      <c r="HNV69" s="207"/>
      <c r="HNW69" s="207"/>
      <c r="HNX69" s="207"/>
      <c r="HNY69" s="207"/>
      <c r="HNZ69" s="207"/>
      <c r="HOA69" s="207"/>
      <c r="HOB69" s="207"/>
      <c r="HOC69" s="207"/>
      <c r="HOD69" s="207"/>
      <c r="HOE69" s="207"/>
      <c r="HOF69" s="207"/>
      <c r="HOG69" s="207"/>
      <c r="HOH69" s="207"/>
      <c r="HOI69" s="207"/>
      <c r="HOJ69" s="207"/>
      <c r="HOK69" s="207"/>
      <c r="HOL69" s="207"/>
      <c r="HOM69" s="207"/>
      <c r="HON69" s="207"/>
      <c r="HOO69" s="207"/>
      <c r="HOP69" s="207"/>
      <c r="HOQ69" s="207"/>
      <c r="HOR69" s="207"/>
      <c r="HOS69" s="207"/>
      <c r="HOT69" s="207"/>
      <c r="HOU69" s="207"/>
      <c r="HOV69" s="207"/>
      <c r="HOW69" s="207"/>
      <c r="HOX69" s="207"/>
      <c r="HOY69" s="207"/>
      <c r="HOZ69" s="207"/>
      <c r="HPA69" s="207"/>
      <c r="HPB69" s="207"/>
      <c r="HPC69" s="207"/>
      <c r="HPD69" s="207"/>
      <c r="HPE69" s="207"/>
      <c r="HPF69" s="207"/>
      <c r="HPG69" s="207"/>
      <c r="HPH69" s="207"/>
      <c r="HPI69" s="207"/>
      <c r="HPJ69" s="207"/>
      <c r="HPK69" s="207"/>
      <c r="HPL69" s="207"/>
      <c r="HPM69" s="207"/>
      <c r="HPN69" s="207"/>
      <c r="HPO69" s="207"/>
      <c r="HPP69" s="207"/>
      <c r="HPQ69" s="207"/>
      <c r="HPR69" s="207"/>
      <c r="HPS69" s="207"/>
      <c r="HPT69" s="207"/>
      <c r="HPU69" s="207"/>
      <c r="HPV69" s="207"/>
      <c r="HPW69" s="207"/>
      <c r="HPX69" s="207"/>
      <c r="HPY69" s="207"/>
      <c r="HPZ69" s="207"/>
      <c r="HQA69" s="207"/>
      <c r="HQB69" s="207"/>
      <c r="HQC69" s="207"/>
      <c r="HQD69" s="207"/>
      <c r="HQE69" s="207"/>
      <c r="HQF69" s="207"/>
      <c r="HQG69" s="207"/>
      <c r="HQH69" s="207"/>
      <c r="HQI69" s="207"/>
      <c r="HQJ69" s="207"/>
      <c r="HQK69" s="207"/>
      <c r="HQL69" s="207"/>
      <c r="HQM69" s="207"/>
      <c r="HQN69" s="207"/>
      <c r="HQO69" s="207"/>
      <c r="HQP69" s="207"/>
      <c r="HQQ69" s="207"/>
      <c r="HQR69" s="207"/>
      <c r="HQS69" s="207"/>
      <c r="HQT69" s="207"/>
      <c r="HQU69" s="207"/>
      <c r="HQV69" s="207"/>
      <c r="HQW69" s="207"/>
      <c r="HQX69" s="207"/>
      <c r="HQY69" s="207"/>
      <c r="HQZ69" s="207"/>
      <c r="HRA69" s="207"/>
      <c r="HRB69" s="207"/>
      <c r="HRC69" s="207"/>
      <c r="HRD69" s="207"/>
      <c r="HRE69" s="207"/>
      <c r="HRF69" s="207"/>
      <c r="HRG69" s="207"/>
      <c r="HRH69" s="207"/>
      <c r="HRI69" s="207"/>
      <c r="HRJ69" s="207"/>
      <c r="HRK69" s="207"/>
      <c r="HRL69" s="207"/>
      <c r="HRM69" s="207"/>
      <c r="HRN69" s="207"/>
      <c r="HRO69" s="207"/>
      <c r="HRP69" s="207"/>
      <c r="HRQ69" s="207"/>
      <c r="HRR69" s="207"/>
      <c r="HRS69" s="207"/>
      <c r="HRT69" s="207"/>
      <c r="HRU69" s="207"/>
      <c r="HRV69" s="207"/>
      <c r="HRW69" s="207"/>
      <c r="HRX69" s="207"/>
      <c r="HRY69" s="207"/>
      <c r="HRZ69" s="207"/>
      <c r="HSA69" s="207"/>
      <c r="HSB69" s="207"/>
      <c r="HSC69" s="207"/>
      <c r="HSD69" s="207"/>
      <c r="HSE69" s="207"/>
      <c r="HSF69" s="207"/>
      <c r="HSG69" s="207"/>
      <c r="HSH69" s="207"/>
      <c r="HSI69" s="207"/>
      <c r="HSJ69" s="207"/>
      <c r="HSK69" s="207"/>
      <c r="HSL69" s="207"/>
      <c r="HSM69" s="207"/>
      <c r="HSN69" s="207"/>
      <c r="HSO69" s="207"/>
      <c r="HSP69" s="207"/>
      <c r="HSQ69" s="207"/>
      <c r="HSR69" s="207"/>
      <c r="HSS69" s="207"/>
      <c r="HST69" s="207"/>
      <c r="HSU69" s="207"/>
      <c r="HSV69" s="207"/>
      <c r="HSW69" s="207"/>
      <c r="HSX69" s="207"/>
      <c r="HSY69" s="207"/>
      <c r="HSZ69" s="207"/>
      <c r="HTA69" s="207"/>
      <c r="HTB69" s="207"/>
      <c r="HTC69" s="207"/>
      <c r="HTD69" s="207"/>
      <c r="HTE69" s="207"/>
      <c r="HTF69" s="207"/>
      <c r="HTG69" s="207"/>
      <c r="HTH69" s="207"/>
      <c r="HTI69" s="207"/>
      <c r="HTJ69" s="207"/>
      <c r="HTK69" s="207"/>
      <c r="HTL69" s="207"/>
      <c r="HTM69" s="207"/>
      <c r="HTN69" s="207"/>
      <c r="HTO69" s="207"/>
      <c r="HTP69" s="207"/>
      <c r="HTQ69" s="207"/>
      <c r="HTR69" s="207"/>
      <c r="HTS69" s="207"/>
      <c r="HTT69" s="207"/>
      <c r="HTU69" s="207"/>
      <c r="HTV69" s="207"/>
      <c r="HTW69" s="207"/>
      <c r="HTX69" s="207"/>
      <c r="HTY69" s="207"/>
      <c r="HTZ69" s="207"/>
      <c r="HUA69" s="207"/>
      <c r="HUB69" s="207"/>
      <c r="HUC69" s="207"/>
      <c r="HUD69" s="207"/>
      <c r="HUE69" s="207"/>
      <c r="HUF69" s="207"/>
      <c r="HUG69" s="207"/>
      <c r="HUH69" s="207"/>
      <c r="HUI69" s="207"/>
      <c r="HUJ69" s="207"/>
      <c r="HUK69" s="207"/>
      <c r="HUL69" s="207"/>
      <c r="HUM69" s="207"/>
      <c r="HUN69" s="207"/>
      <c r="HUO69" s="207"/>
      <c r="HUP69" s="207"/>
      <c r="HUQ69" s="207"/>
      <c r="HUR69" s="207"/>
      <c r="HUS69" s="207"/>
      <c r="HUT69" s="207"/>
      <c r="HUU69" s="207"/>
      <c r="HUV69" s="207"/>
      <c r="HUW69" s="207"/>
      <c r="HUX69" s="207"/>
      <c r="HUY69" s="207"/>
      <c r="HUZ69" s="207"/>
      <c r="HVA69" s="207"/>
      <c r="HVB69" s="207"/>
      <c r="HVC69" s="207"/>
      <c r="HVD69" s="207"/>
      <c r="HVE69" s="207"/>
      <c r="HVF69" s="207"/>
      <c r="HVG69" s="207"/>
      <c r="HVH69" s="207"/>
      <c r="HVI69" s="207"/>
      <c r="HVJ69" s="207"/>
      <c r="HVK69" s="207"/>
      <c r="HVL69" s="207"/>
      <c r="HVM69" s="207"/>
      <c r="HVN69" s="207"/>
      <c r="HVO69" s="207"/>
      <c r="HVP69" s="207"/>
      <c r="HVQ69" s="207"/>
      <c r="HVR69" s="207"/>
      <c r="HVS69" s="207"/>
      <c r="HVT69" s="207"/>
      <c r="HVU69" s="207"/>
      <c r="HVV69" s="207"/>
      <c r="HVW69" s="207"/>
      <c r="HVX69" s="207"/>
      <c r="HVY69" s="207"/>
      <c r="HVZ69" s="207"/>
      <c r="HWA69" s="207"/>
      <c r="HWB69" s="207"/>
      <c r="HWC69" s="207"/>
      <c r="HWD69" s="207"/>
      <c r="HWE69" s="207"/>
      <c r="HWF69" s="207"/>
      <c r="HWG69" s="207"/>
      <c r="HWH69" s="207"/>
      <c r="HWI69" s="207"/>
      <c r="HWJ69" s="207"/>
      <c r="HWK69" s="207"/>
      <c r="HWL69" s="207"/>
      <c r="HWM69" s="207"/>
      <c r="HWN69" s="207"/>
      <c r="HWO69" s="207"/>
      <c r="HWP69" s="207"/>
      <c r="HWQ69" s="207"/>
      <c r="HWR69" s="207"/>
      <c r="HWS69" s="207"/>
      <c r="HWT69" s="207"/>
      <c r="HWU69" s="207"/>
      <c r="HWV69" s="207"/>
      <c r="HWW69" s="207"/>
      <c r="HWX69" s="207"/>
      <c r="HWY69" s="207"/>
      <c r="HWZ69" s="207"/>
      <c r="HXA69" s="207"/>
      <c r="HXB69" s="207"/>
      <c r="HXC69" s="207"/>
      <c r="HXD69" s="207"/>
      <c r="HXE69" s="207"/>
      <c r="HXF69" s="207"/>
      <c r="HXG69" s="207"/>
      <c r="HXH69" s="207"/>
      <c r="HXI69" s="207"/>
      <c r="HXJ69" s="207"/>
      <c r="HXK69" s="207"/>
      <c r="HXL69" s="207"/>
      <c r="HXM69" s="207"/>
      <c r="HXN69" s="207"/>
      <c r="HXO69" s="207"/>
      <c r="HXP69" s="207"/>
      <c r="HXQ69" s="207"/>
      <c r="HXR69" s="207"/>
      <c r="HXS69" s="207"/>
      <c r="HXT69" s="207"/>
      <c r="HXU69" s="207"/>
      <c r="HXV69" s="207"/>
      <c r="HXW69" s="207"/>
      <c r="HXX69" s="207"/>
      <c r="HXY69" s="207"/>
      <c r="HXZ69" s="207"/>
      <c r="HYA69" s="207"/>
      <c r="HYB69" s="207"/>
      <c r="HYC69" s="207"/>
      <c r="HYD69" s="207"/>
      <c r="HYE69" s="207"/>
      <c r="HYF69" s="207"/>
      <c r="HYG69" s="207"/>
      <c r="HYH69" s="207"/>
      <c r="HYI69" s="207"/>
      <c r="HYJ69" s="207"/>
      <c r="HYK69" s="207"/>
      <c r="HYL69" s="207"/>
      <c r="HYM69" s="207"/>
      <c r="HYN69" s="207"/>
      <c r="HYO69" s="207"/>
      <c r="HYP69" s="207"/>
      <c r="HYQ69" s="207"/>
      <c r="HYR69" s="207"/>
      <c r="HYS69" s="207"/>
      <c r="HYT69" s="207"/>
      <c r="HYU69" s="207"/>
      <c r="HYV69" s="207"/>
      <c r="HYW69" s="207"/>
      <c r="HYX69" s="207"/>
      <c r="HYY69" s="207"/>
      <c r="HYZ69" s="207"/>
      <c r="HZA69" s="207"/>
      <c r="HZB69" s="207"/>
      <c r="HZC69" s="207"/>
      <c r="HZD69" s="207"/>
      <c r="HZE69" s="207"/>
      <c r="HZF69" s="207"/>
      <c r="HZG69" s="207"/>
      <c r="HZH69" s="207"/>
      <c r="HZI69" s="207"/>
      <c r="HZJ69" s="207"/>
      <c r="HZK69" s="207"/>
      <c r="HZL69" s="207"/>
      <c r="HZM69" s="207"/>
      <c r="HZN69" s="207"/>
      <c r="HZO69" s="207"/>
      <c r="HZP69" s="207"/>
      <c r="HZQ69" s="207"/>
      <c r="HZR69" s="207"/>
      <c r="HZS69" s="207"/>
      <c r="HZT69" s="207"/>
      <c r="HZU69" s="207"/>
      <c r="HZV69" s="207"/>
      <c r="HZW69" s="207"/>
      <c r="HZX69" s="207"/>
      <c r="HZY69" s="207"/>
      <c r="HZZ69" s="207"/>
      <c r="IAA69" s="207"/>
      <c r="IAB69" s="207"/>
      <c r="IAC69" s="207"/>
      <c r="IAD69" s="207"/>
      <c r="IAE69" s="207"/>
      <c r="IAF69" s="207"/>
      <c r="IAG69" s="207"/>
      <c r="IAH69" s="207"/>
      <c r="IAI69" s="207"/>
      <c r="IAJ69" s="207"/>
      <c r="IAK69" s="207"/>
      <c r="IAL69" s="207"/>
      <c r="IAM69" s="207"/>
      <c r="IAN69" s="207"/>
      <c r="IAO69" s="207"/>
      <c r="IAP69" s="207"/>
      <c r="IAQ69" s="207"/>
      <c r="IAR69" s="207"/>
      <c r="IAS69" s="207"/>
      <c r="IAT69" s="207"/>
      <c r="IAU69" s="207"/>
      <c r="IAV69" s="207"/>
      <c r="IAW69" s="207"/>
      <c r="IAX69" s="207"/>
      <c r="IAY69" s="207"/>
      <c r="IAZ69" s="207"/>
      <c r="IBA69" s="207"/>
      <c r="IBB69" s="207"/>
      <c r="IBC69" s="207"/>
      <c r="IBD69" s="207"/>
      <c r="IBE69" s="207"/>
      <c r="IBF69" s="207"/>
      <c r="IBG69" s="207"/>
      <c r="IBH69" s="207"/>
      <c r="IBI69" s="207"/>
      <c r="IBJ69" s="207"/>
      <c r="IBK69" s="207"/>
      <c r="IBL69" s="207"/>
      <c r="IBM69" s="207"/>
      <c r="IBN69" s="207"/>
      <c r="IBO69" s="207"/>
      <c r="IBP69" s="207"/>
      <c r="IBQ69" s="207"/>
      <c r="IBR69" s="207"/>
      <c r="IBS69" s="207"/>
      <c r="IBT69" s="207"/>
      <c r="IBU69" s="207"/>
      <c r="IBV69" s="207"/>
      <c r="IBW69" s="207"/>
      <c r="IBX69" s="207"/>
      <c r="IBY69" s="207"/>
      <c r="IBZ69" s="207"/>
      <c r="ICA69" s="207"/>
      <c r="ICB69" s="207"/>
      <c r="ICC69" s="207"/>
      <c r="ICD69" s="207"/>
      <c r="ICE69" s="207"/>
      <c r="ICF69" s="207"/>
      <c r="ICG69" s="207"/>
      <c r="ICH69" s="207"/>
      <c r="ICI69" s="207"/>
      <c r="ICJ69" s="207"/>
      <c r="ICK69" s="207"/>
      <c r="ICL69" s="207"/>
      <c r="ICM69" s="207"/>
      <c r="ICN69" s="207"/>
      <c r="ICO69" s="207"/>
      <c r="ICP69" s="207"/>
      <c r="ICQ69" s="207"/>
      <c r="ICR69" s="207"/>
      <c r="ICS69" s="207"/>
      <c r="ICT69" s="207"/>
      <c r="ICU69" s="207"/>
      <c r="ICV69" s="207"/>
      <c r="ICW69" s="207"/>
      <c r="ICX69" s="207"/>
      <c r="ICY69" s="207"/>
      <c r="ICZ69" s="207"/>
      <c r="IDA69" s="207"/>
      <c r="IDB69" s="207"/>
      <c r="IDC69" s="207"/>
      <c r="IDD69" s="207"/>
      <c r="IDE69" s="207"/>
      <c r="IDF69" s="207"/>
      <c r="IDG69" s="207"/>
      <c r="IDH69" s="207"/>
      <c r="IDI69" s="207"/>
      <c r="IDJ69" s="207"/>
      <c r="IDK69" s="207"/>
      <c r="IDL69" s="207"/>
      <c r="IDM69" s="207"/>
      <c r="IDN69" s="207"/>
      <c r="IDO69" s="207"/>
      <c r="IDP69" s="207"/>
      <c r="IDQ69" s="207"/>
      <c r="IDR69" s="207"/>
      <c r="IDS69" s="207"/>
      <c r="IDT69" s="207"/>
      <c r="IDU69" s="207"/>
      <c r="IDV69" s="207"/>
      <c r="IDW69" s="207"/>
      <c r="IDX69" s="207"/>
      <c r="IDY69" s="207"/>
      <c r="IDZ69" s="207"/>
      <c r="IEA69" s="207"/>
      <c r="IEB69" s="207"/>
      <c r="IEC69" s="207"/>
      <c r="IED69" s="207"/>
      <c r="IEE69" s="207"/>
      <c r="IEF69" s="207"/>
      <c r="IEG69" s="207"/>
      <c r="IEH69" s="207"/>
      <c r="IEI69" s="207"/>
      <c r="IEJ69" s="207"/>
      <c r="IEK69" s="207"/>
      <c r="IEL69" s="207"/>
      <c r="IEM69" s="207"/>
      <c r="IEN69" s="207"/>
      <c r="IEO69" s="207"/>
      <c r="IEP69" s="207"/>
      <c r="IEQ69" s="207"/>
      <c r="IER69" s="207"/>
      <c r="IES69" s="207"/>
      <c r="IET69" s="207"/>
      <c r="IEU69" s="207"/>
      <c r="IEV69" s="207"/>
      <c r="IEW69" s="207"/>
      <c r="IEX69" s="207"/>
      <c r="IEY69" s="207"/>
      <c r="IEZ69" s="207"/>
      <c r="IFA69" s="207"/>
      <c r="IFB69" s="207"/>
      <c r="IFC69" s="207"/>
      <c r="IFD69" s="207"/>
      <c r="IFE69" s="207"/>
      <c r="IFF69" s="207"/>
      <c r="IFG69" s="207"/>
      <c r="IFH69" s="207"/>
      <c r="IFI69" s="207"/>
      <c r="IFJ69" s="207"/>
      <c r="IFK69" s="207"/>
      <c r="IFL69" s="207"/>
      <c r="IFM69" s="207"/>
      <c r="IFN69" s="207"/>
      <c r="IFO69" s="207"/>
      <c r="IFP69" s="207"/>
      <c r="IFQ69" s="207"/>
      <c r="IFR69" s="207"/>
      <c r="IFS69" s="207"/>
      <c r="IFT69" s="207"/>
      <c r="IFU69" s="207"/>
      <c r="IFV69" s="207"/>
      <c r="IFW69" s="207"/>
      <c r="IFX69" s="207"/>
      <c r="IFY69" s="207"/>
      <c r="IFZ69" s="207"/>
      <c r="IGA69" s="207"/>
      <c r="IGB69" s="207"/>
      <c r="IGC69" s="207"/>
      <c r="IGD69" s="207"/>
      <c r="IGE69" s="207"/>
      <c r="IGF69" s="207"/>
      <c r="IGG69" s="207"/>
      <c r="IGH69" s="207"/>
      <c r="IGI69" s="207"/>
      <c r="IGJ69" s="207"/>
      <c r="IGK69" s="207"/>
      <c r="IGL69" s="207"/>
      <c r="IGM69" s="207"/>
      <c r="IGN69" s="207"/>
      <c r="IGO69" s="207"/>
      <c r="IGP69" s="207"/>
      <c r="IGQ69" s="207"/>
      <c r="IGR69" s="207"/>
      <c r="IGS69" s="207"/>
      <c r="IGT69" s="207"/>
      <c r="IGU69" s="207"/>
      <c r="IGV69" s="207"/>
      <c r="IGW69" s="207"/>
      <c r="IGX69" s="207"/>
      <c r="IGY69" s="207"/>
      <c r="IGZ69" s="207"/>
      <c r="IHA69" s="207"/>
      <c r="IHB69" s="207"/>
      <c r="IHC69" s="207"/>
      <c r="IHD69" s="207"/>
      <c r="IHE69" s="207"/>
      <c r="IHF69" s="207"/>
      <c r="IHG69" s="207"/>
      <c r="IHH69" s="207"/>
      <c r="IHI69" s="207"/>
      <c r="IHJ69" s="207"/>
      <c r="IHK69" s="207"/>
      <c r="IHL69" s="207"/>
      <c r="IHM69" s="207"/>
      <c r="IHN69" s="207"/>
      <c r="IHO69" s="207"/>
      <c r="IHP69" s="207"/>
      <c r="IHQ69" s="207"/>
      <c r="IHR69" s="207"/>
      <c r="IHS69" s="207"/>
      <c r="IHT69" s="207"/>
      <c r="IHU69" s="207"/>
      <c r="IHV69" s="207"/>
      <c r="IHW69" s="207"/>
      <c r="IHX69" s="207"/>
      <c r="IHY69" s="207"/>
      <c r="IHZ69" s="207"/>
      <c r="IIA69" s="207"/>
      <c r="IIB69" s="207"/>
      <c r="IIC69" s="207"/>
      <c r="IID69" s="207"/>
      <c r="IIE69" s="207"/>
      <c r="IIF69" s="207"/>
      <c r="IIG69" s="207"/>
      <c r="IIH69" s="207"/>
      <c r="III69" s="207"/>
      <c r="IIJ69" s="207"/>
      <c r="IIK69" s="207"/>
      <c r="IIL69" s="207"/>
      <c r="IIM69" s="207"/>
      <c r="IIN69" s="207"/>
      <c r="IIO69" s="207"/>
      <c r="IIP69" s="207"/>
      <c r="IIQ69" s="207"/>
      <c r="IIR69" s="207"/>
      <c r="IIS69" s="207"/>
      <c r="IIT69" s="207"/>
      <c r="IIU69" s="207"/>
      <c r="IIV69" s="207"/>
      <c r="IIW69" s="207"/>
      <c r="IIX69" s="207"/>
      <c r="IIY69" s="207"/>
      <c r="IIZ69" s="207"/>
      <c r="IJA69" s="207"/>
      <c r="IJB69" s="207"/>
      <c r="IJC69" s="207"/>
      <c r="IJD69" s="207"/>
      <c r="IJE69" s="207"/>
      <c r="IJF69" s="207"/>
      <c r="IJG69" s="207"/>
      <c r="IJH69" s="207"/>
      <c r="IJI69" s="207"/>
      <c r="IJJ69" s="207"/>
      <c r="IJK69" s="207"/>
      <c r="IJL69" s="207"/>
      <c r="IJM69" s="207"/>
      <c r="IJN69" s="207"/>
      <c r="IJO69" s="207"/>
      <c r="IJP69" s="207"/>
      <c r="IJQ69" s="207"/>
      <c r="IJR69" s="207"/>
      <c r="IJS69" s="207"/>
      <c r="IJT69" s="207"/>
      <c r="IJU69" s="207"/>
      <c r="IJV69" s="207"/>
      <c r="IJW69" s="207"/>
      <c r="IJX69" s="207"/>
      <c r="IJY69" s="207"/>
      <c r="IJZ69" s="207"/>
      <c r="IKA69" s="207"/>
      <c r="IKB69" s="207"/>
      <c r="IKC69" s="207"/>
      <c r="IKD69" s="207"/>
      <c r="IKE69" s="207"/>
      <c r="IKF69" s="207"/>
      <c r="IKG69" s="207"/>
      <c r="IKH69" s="207"/>
      <c r="IKI69" s="207"/>
      <c r="IKJ69" s="207"/>
      <c r="IKK69" s="207"/>
      <c r="IKL69" s="207"/>
      <c r="IKM69" s="207"/>
      <c r="IKN69" s="207"/>
      <c r="IKO69" s="207"/>
      <c r="IKP69" s="207"/>
      <c r="IKQ69" s="207"/>
      <c r="IKR69" s="207"/>
      <c r="IKS69" s="207"/>
      <c r="IKT69" s="207"/>
      <c r="IKU69" s="207"/>
      <c r="IKV69" s="207"/>
      <c r="IKW69" s="207"/>
      <c r="IKX69" s="207"/>
      <c r="IKY69" s="207"/>
      <c r="IKZ69" s="207"/>
      <c r="ILA69" s="207"/>
      <c r="ILB69" s="207"/>
      <c r="ILC69" s="207"/>
      <c r="ILD69" s="207"/>
      <c r="ILE69" s="207"/>
      <c r="ILF69" s="207"/>
      <c r="ILG69" s="207"/>
      <c r="ILH69" s="207"/>
      <c r="ILI69" s="207"/>
      <c r="ILJ69" s="207"/>
      <c r="ILK69" s="207"/>
      <c r="ILL69" s="207"/>
      <c r="ILM69" s="207"/>
      <c r="ILN69" s="207"/>
      <c r="ILO69" s="207"/>
      <c r="ILP69" s="207"/>
      <c r="ILQ69" s="207"/>
      <c r="ILR69" s="207"/>
      <c r="ILS69" s="207"/>
      <c r="ILT69" s="207"/>
      <c r="ILU69" s="207"/>
      <c r="ILV69" s="207"/>
      <c r="ILW69" s="207"/>
      <c r="ILX69" s="207"/>
      <c r="ILY69" s="207"/>
      <c r="ILZ69" s="207"/>
      <c r="IMA69" s="207"/>
      <c r="IMB69" s="207"/>
      <c r="IMC69" s="207"/>
      <c r="IMD69" s="207"/>
      <c r="IME69" s="207"/>
      <c r="IMF69" s="207"/>
      <c r="IMG69" s="207"/>
      <c r="IMH69" s="207"/>
      <c r="IMI69" s="207"/>
      <c r="IMJ69" s="207"/>
      <c r="IMK69" s="207"/>
      <c r="IML69" s="207"/>
      <c r="IMM69" s="207"/>
      <c r="IMN69" s="207"/>
      <c r="IMO69" s="207"/>
      <c r="IMP69" s="207"/>
      <c r="IMQ69" s="207"/>
      <c r="IMR69" s="207"/>
      <c r="IMS69" s="207"/>
      <c r="IMT69" s="207"/>
      <c r="IMU69" s="207"/>
      <c r="IMV69" s="207"/>
      <c r="IMW69" s="207"/>
      <c r="IMX69" s="207"/>
      <c r="IMY69" s="207"/>
      <c r="IMZ69" s="207"/>
      <c r="INA69" s="207"/>
      <c r="INB69" s="207"/>
      <c r="INC69" s="207"/>
      <c r="IND69" s="207"/>
      <c r="INE69" s="207"/>
      <c r="INF69" s="207"/>
      <c r="ING69" s="207"/>
      <c r="INH69" s="207"/>
      <c r="INI69" s="207"/>
      <c r="INJ69" s="207"/>
      <c r="INK69" s="207"/>
      <c r="INL69" s="207"/>
      <c r="INM69" s="207"/>
      <c r="INN69" s="207"/>
      <c r="INO69" s="207"/>
      <c r="INP69" s="207"/>
      <c r="INQ69" s="207"/>
      <c r="INR69" s="207"/>
      <c r="INS69" s="207"/>
      <c r="INT69" s="207"/>
      <c r="INU69" s="207"/>
      <c r="INV69" s="207"/>
      <c r="INW69" s="207"/>
      <c r="INX69" s="207"/>
      <c r="INY69" s="207"/>
      <c r="INZ69" s="207"/>
      <c r="IOA69" s="207"/>
      <c r="IOB69" s="207"/>
      <c r="IOC69" s="207"/>
      <c r="IOD69" s="207"/>
      <c r="IOE69" s="207"/>
      <c r="IOF69" s="207"/>
      <c r="IOG69" s="207"/>
      <c r="IOH69" s="207"/>
      <c r="IOI69" s="207"/>
      <c r="IOJ69" s="207"/>
      <c r="IOK69" s="207"/>
      <c r="IOL69" s="207"/>
      <c r="IOM69" s="207"/>
      <c r="ION69" s="207"/>
      <c r="IOO69" s="207"/>
      <c r="IOP69" s="207"/>
      <c r="IOQ69" s="207"/>
      <c r="IOR69" s="207"/>
      <c r="IOS69" s="207"/>
      <c r="IOT69" s="207"/>
      <c r="IOU69" s="207"/>
      <c r="IOV69" s="207"/>
      <c r="IOW69" s="207"/>
      <c r="IOX69" s="207"/>
      <c r="IOY69" s="207"/>
      <c r="IOZ69" s="207"/>
      <c r="IPA69" s="207"/>
      <c r="IPB69" s="207"/>
      <c r="IPC69" s="207"/>
      <c r="IPD69" s="207"/>
      <c r="IPE69" s="207"/>
      <c r="IPF69" s="207"/>
      <c r="IPG69" s="207"/>
      <c r="IPH69" s="207"/>
      <c r="IPI69" s="207"/>
      <c r="IPJ69" s="207"/>
      <c r="IPK69" s="207"/>
      <c r="IPL69" s="207"/>
      <c r="IPM69" s="207"/>
      <c r="IPN69" s="207"/>
      <c r="IPO69" s="207"/>
      <c r="IPP69" s="207"/>
      <c r="IPQ69" s="207"/>
      <c r="IPR69" s="207"/>
      <c r="IPS69" s="207"/>
      <c r="IPT69" s="207"/>
      <c r="IPU69" s="207"/>
      <c r="IPV69" s="207"/>
      <c r="IPW69" s="207"/>
      <c r="IPX69" s="207"/>
      <c r="IPY69" s="207"/>
      <c r="IPZ69" s="207"/>
      <c r="IQA69" s="207"/>
      <c r="IQB69" s="207"/>
      <c r="IQC69" s="207"/>
      <c r="IQD69" s="207"/>
      <c r="IQE69" s="207"/>
      <c r="IQF69" s="207"/>
      <c r="IQG69" s="207"/>
      <c r="IQH69" s="207"/>
      <c r="IQI69" s="207"/>
      <c r="IQJ69" s="207"/>
      <c r="IQK69" s="207"/>
      <c r="IQL69" s="207"/>
      <c r="IQM69" s="207"/>
      <c r="IQN69" s="207"/>
      <c r="IQO69" s="207"/>
      <c r="IQP69" s="207"/>
      <c r="IQQ69" s="207"/>
      <c r="IQR69" s="207"/>
      <c r="IQS69" s="207"/>
      <c r="IQT69" s="207"/>
      <c r="IQU69" s="207"/>
      <c r="IQV69" s="207"/>
      <c r="IQW69" s="207"/>
      <c r="IQX69" s="207"/>
      <c r="IQY69" s="207"/>
      <c r="IQZ69" s="207"/>
      <c r="IRA69" s="207"/>
      <c r="IRB69" s="207"/>
      <c r="IRC69" s="207"/>
      <c r="IRD69" s="207"/>
      <c r="IRE69" s="207"/>
      <c r="IRF69" s="207"/>
      <c r="IRG69" s="207"/>
      <c r="IRH69" s="207"/>
      <c r="IRI69" s="207"/>
      <c r="IRJ69" s="207"/>
      <c r="IRK69" s="207"/>
      <c r="IRL69" s="207"/>
      <c r="IRM69" s="207"/>
      <c r="IRN69" s="207"/>
      <c r="IRO69" s="207"/>
      <c r="IRP69" s="207"/>
      <c r="IRQ69" s="207"/>
      <c r="IRR69" s="207"/>
      <c r="IRS69" s="207"/>
      <c r="IRT69" s="207"/>
      <c r="IRU69" s="207"/>
      <c r="IRV69" s="207"/>
      <c r="IRW69" s="207"/>
      <c r="IRX69" s="207"/>
      <c r="IRY69" s="207"/>
      <c r="IRZ69" s="207"/>
      <c r="ISA69" s="207"/>
      <c r="ISB69" s="207"/>
      <c r="ISC69" s="207"/>
      <c r="ISD69" s="207"/>
      <c r="ISE69" s="207"/>
      <c r="ISF69" s="207"/>
      <c r="ISG69" s="207"/>
      <c r="ISH69" s="207"/>
      <c r="ISI69" s="207"/>
      <c r="ISJ69" s="207"/>
      <c r="ISK69" s="207"/>
      <c r="ISL69" s="207"/>
      <c r="ISM69" s="207"/>
      <c r="ISN69" s="207"/>
      <c r="ISO69" s="207"/>
      <c r="ISP69" s="207"/>
      <c r="ISQ69" s="207"/>
      <c r="ISR69" s="207"/>
      <c r="ISS69" s="207"/>
      <c r="IST69" s="207"/>
      <c r="ISU69" s="207"/>
      <c r="ISV69" s="207"/>
      <c r="ISW69" s="207"/>
      <c r="ISX69" s="207"/>
      <c r="ISY69" s="207"/>
      <c r="ISZ69" s="207"/>
      <c r="ITA69" s="207"/>
      <c r="ITB69" s="207"/>
      <c r="ITC69" s="207"/>
      <c r="ITD69" s="207"/>
      <c r="ITE69" s="207"/>
      <c r="ITF69" s="207"/>
      <c r="ITG69" s="207"/>
      <c r="ITH69" s="207"/>
      <c r="ITI69" s="207"/>
      <c r="ITJ69" s="207"/>
      <c r="ITK69" s="207"/>
      <c r="ITL69" s="207"/>
      <c r="ITM69" s="207"/>
      <c r="ITN69" s="207"/>
      <c r="ITO69" s="207"/>
      <c r="ITP69" s="207"/>
      <c r="ITQ69" s="207"/>
      <c r="ITR69" s="207"/>
      <c r="ITS69" s="207"/>
      <c r="ITT69" s="207"/>
      <c r="ITU69" s="207"/>
      <c r="ITV69" s="207"/>
      <c r="ITW69" s="207"/>
      <c r="ITX69" s="207"/>
      <c r="ITY69" s="207"/>
      <c r="ITZ69" s="207"/>
      <c r="IUA69" s="207"/>
      <c r="IUB69" s="207"/>
      <c r="IUC69" s="207"/>
      <c r="IUD69" s="207"/>
      <c r="IUE69" s="207"/>
      <c r="IUF69" s="207"/>
      <c r="IUG69" s="207"/>
      <c r="IUH69" s="207"/>
      <c r="IUI69" s="207"/>
      <c r="IUJ69" s="207"/>
      <c r="IUK69" s="207"/>
      <c r="IUL69" s="207"/>
      <c r="IUM69" s="207"/>
      <c r="IUN69" s="207"/>
      <c r="IUO69" s="207"/>
      <c r="IUP69" s="207"/>
      <c r="IUQ69" s="207"/>
      <c r="IUR69" s="207"/>
      <c r="IUS69" s="207"/>
      <c r="IUT69" s="207"/>
      <c r="IUU69" s="207"/>
      <c r="IUV69" s="207"/>
      <c r="IUW69" s="207"/>
      <c r="IUX69" s="207"/>
      <c r="IUY69" s="207"/>
      <c r="IUZ69" s="207"/>
      <c r="IVA69" s="207"/>
      <c r="IVB69" s="207"/>
      <c r="IVC69" s="207"/>
      <c r="IVD69" s="207"/>
      <c r="IVE69" s="207"/>
      <c r="IVF69" s="207"/>
      <c r="IVG69" s="207"/>
      <c r="IVH69" s="207"/>
      <c r="IVI69" s="207"/>
      <c r="IVJ69" s="207"/>
      <c r="IVK69" s="207"/>
      <c r="IVL69" s="207"/>
      <c r="IVM69" s="207"/>
      <c r="IVN69" s="207"/>
      <c r="IVO69" s="207"/>
      <c r="IVP69" s="207"/>
      <c r="IVQ69" s="207"/>
      <c r="IVR69" s="207"/>
      <c r="IVS69" s="207"/>
      <c r="IVT69" s="207"/>
      <c r="IVU69" s="207"/>
      <c r="IVV69" s="207"/>
      <c r="IVW69" s="207"/>
      <c r="IVX69" s="207"/>
      <c r="IVY69" s="207"/>
      <c r="IVZ69" s="207"/>
      <c r="IWA69" s="207"/>
      <c r="IWB69" s="207"/>
      <c r="IWC69" s="207"/>
      <c r="IWD69" s="207"/>
      <c r="IWE69" s="207"/>
      <c r="IWF69" s="207"/>
      <c r="IWG69" s="207"/>
      <c r="IWH69" s="207"/>
      <c r="IWI69" s="207"/>
      <c r="IWJ69" s="207"/>
      <c r="IWK69" s="207"/>
      <c r="IWL69" s="207"/>
      <c r="IWM69" s="207"/>
      <c r="IWN69" s="207"/>
      <c r="IWO69" s="207"/>
      <c r="IWP69" s="207"/>
      <c r="IWQ69" s="207"/>
      <c r="IWR69" s="207"/>
      <c r="IWS69" s="207"/>
      <c r="IWT69" s="207"/>
      <c r="IWU69" s="207"/>
      <c r="IWV69" s="207"/>
      <c r="IWW69" s="207"/>
      <c r="IWX69" s="207"/>
      <c r="IWY69" s="207"/>
      <c r="IWZ69" s="207"/>
      <c r="IXA69" s="207"/>
      <c r="IXB69" s="207"/>
      <c r="IXC69" s="207"/>
      <c r="IXD69" s="207"/>
      <c r="IXE69" s="207"/>
      <c r="IXF69" s="207"/>
      <c r="IXG69" s="207"/>
      <c r="IXH69" s="207"/>
      <c r="IXI69" s="207"/>
      <c r="IXJ69" s="207"/>
      <c r="IXK69" s="207"/>
      <c r="IXL69" s="207"/>
      <c r="IXM69" s="207"/>
      <c r="IXN69" s="207"/>
      <c r="IXO69" s="207"/>
      <c r="IXP69" s="207"/>
      <c r="IXQ69" s="207"/>
      <c r="IXR69" s="207"/>
      <c r="IXS69" s="207"/>
      <c r="IXT69" s="207"/>
      <c r="IXU69" s="207"/>
      <c r="IXV69" s="207"/>
      <c r="IXW69" s="207"/>
      <c r="IXX69" s="207"/>
      <c r="IXY69" s="207"/>
      <c r="IXZ69" s="207"/>
      <c r="IYA69" s="207"/>
      <c r="IYB69" s="207"/>
      <c r="IYC69" s="207"/>
      <c r="IYD69" s="207"/>
      <c r="IYE69" s="207"/>
      <c r="IYF69" s="207"/>
      <c r="IYG69" s="207"/>
      <c r="IYH69" s="207"/>
      <c r="IYI69" s="207"/>
      <c r="IYJ69" s="207"/>
      <c r="IYK69" s="207"/>
      <c r="IYL69" s="207"/>
      <c r="IYM69" s="207"/>
      <c r="IYN69" s="207"/>
      <c r="IYO69" s="207"/>
      <c r="IYP69" s="207"/>
      <c r="IYQ69" s="207"/>
      <c r="IYR69" s="207"/>
      <c r="IYS69" s="207"/>
      <c r="IYT69" s="207"/>
      <c r="IYU69" s="207"/>
      <c r="IYV69" s="207"/>
      <c r="IYW69" s="207"/>
      <c r="IYX69" s="207"/>
      <c r="IYY69" s="207"/>
      <c r="IYZ69" s="207"/>
      <c r="IZA69" s="207"/>
      <c r="IZB69" s="207"/>
      <c r="IZC69" s="207"/>
      <c r="IZD69" s="207"/>
      <c r="IZE69" s="207"/>
      <c r="IZF69" s="207"/>
      <c r="IZG69" s="207"/>
      <c r="IZH69" s="207"/>
      <c r="IZI69" s="207"/>
      <c r="IZJ69" s="207"/>
      <c r="IZK69" s="207"/>
      <c r="IZL69" s="207"/>
      <c r="IZM69" s="207"/>
      <c r="IZN69" s="207"/>
      <c r="IZO69" s="207"/>
      <c r="IZP69" s="207"/>
      <c r="IZQ69" s="207"/>
      <c r="IZR69" s="207"/>
      <c r="IZS69" s="207"/>
      <c r="IZT69" s="207"/>
      <c r="IZU69" s="207"/>
      <c r="IZV69" s="207"/>
      <c r="IZW69" s="207"/>
      <c r="IZX69" s="207"/>
      <c r="IZY69" s="207"/>
      <c r="IZZ69" s="207"/>
      <c r="JAA69" s="207"/>
      <c r="JAB69" s="207"/>
      <c r="JAC69" s="207"/>
      <c r="JAD69" s="207"/>
      <c r="JAE69" s="207"/>
      <c r="JAF69" s="207"/>
      <c r="JAG69" s="207"/>
      <c r="JAH69" s="207"/>
      <c r="JAI69" s="207"/>
      <c r="JAJ69" s="207"/>
      <c r="JAK69" s="207"/>
      <c r="JAL69" s="207"/>
      <c r="JAM69" s="207"/>
      <c r="JAN69" s="207"/>
      <c r="JAO69" s="207"/>
      <c r="JAP69" s="207"/>
      <c r="JAQ69" s="207"/>
      <c r="JAR69" s="207"/>
      <c r="JAS69" s="207"/>
      <c r="JAT69" s="207"/>
      <c r="JAU69" s="207"/>
      <c r="JAV69" s="207"/>
      <c r="JAW69" s="207"/>
      <c r="JAX69" s="207"/>
      <c r="JAY69" s="207"/>
      <c r="JAZ69" s="207"/>
      <c r="JBA69" s="207"/>
      <c r="JBB69" s="207"/>
      <c r="JBC69" s="207"/>
      <c r="JBD69" s="207"/>
      <c r="JBE69" s="207"/>
      <c r="JBF69" s="207"/>
      <c r="JBG69" s="207"/>
      <c r="JBH69" s="207"/>
      <c r="JBI69" s="207"/>
      <c r="JBJ69" s="207"/>
      <c r="JBK69" s="207"/>
      <c r="JBL69" s="207"/>
      <c r="JBM69" s="207"/>
      <c r="JBN69" s="207"/>
      <c r="JBO69" s="207"/>
      <c r="JBP69" s="207"/>
      <c r="JBQ69" s="207"/>
      <c r="JBR69" s="207"/>
      <c r="JBS69" s="207"/>
      <c r="JBT69" s="207"/>
      <c r="JBU69" s="207"/>
      <c r="JBV69" s="207"/>
      <c r="JBW69" s="207"/>
      <c r="JBX69" s="207"/>
      <c r="JBY69" s="207"/>
      <c r="JBZ69" s="207"/>
      <c r="JCA69" s="207"/>
      <c r="JCB69" s="207"/>
      <c r="JCC69" s="207"/>
      <c r="JCD69" s="207"/>
      <c r="JCE69" s="207"/>
      <c r="JCF69" s="207"/>
      <c r="JCG69" s="207"/>
      <c r="JCH69" s="207"/>
      <c r="JCI69" s="207"/>
      <c r="JCJ69" s="207"/>
      <c r="JCK69" s="207"/>
      <c r="JCL69" s="207"/>
      <c r="JCM69" s="207"/>
      <c r="JCN69" s="207"/>
      <c r="JCO69" s="207"/>
      <c r="JCP69" s="207"/>
      <c r="JCQ69" s="207"/>
      <c r="JCR69" s="207"/>
      <c r="JCS69" s="207"/>
      <c r="JCT69" s="207"/>
      <c r="JCU69" s="207"/>
      <c r="JCV69" s="207"/>
      <c r="JCW69" s="207"/>
      <c r="JCX69" s="207"/>
      <c r="JCY69" s="207"/>
      <c r="JCZ69" s="207"/>
      <c r="JDA69" s="207"/>
      <c r="JDB69" s="207"/>
      <c r="JDC69" s="207"/>
      <c r="JDD69" s="207"/>
      <c r="JDE69" s="207"/>
      <c r="JDF69" s="207"/>
      <c r="JDG69" s="207"/>
      <c r="JDH69" s="207"/>
      <c r="JDI69" s="207"/>
      <c r="JDJ69" s="207"/>
      <c r="JDK69" s="207"/>
      <c r="JDL69" s="207"/>
      <c r="JDM69" s="207"/>
      <c r="JDN69" s="207"/>
      <c r="JDO69" s="207"/>
      <c r="JDP69" s="207"/>
      <c r="JDQ69" s="207"/>
      <c r="JDR69" s="207"/>
      <c r="JDS69" s="207"/>
      <c r="JDT69" s="207"/>
      <c r="JDU69" s="207"/>
      <c r="JDV69" s="207"/>
      <c r="JDW69" s="207"/>
      <c r="JDX69" s="207"/>
      <c r="JDY69" s="207"/>
      <c r="JDZ69" s="207"/>
      <c r="JEA69" s="207"/>
      <c r="JEB69" s="207"/>
      <c r="JEC69" s="207"/>
      <c r="JED69" s="207"/>
      <c r="JEE69" s="207"/>
      <c r="JEF69" s="207"/>
      <c r="JEG69" s="207"/>
      <c r="JEH69" s="207"/>
      <c r="JEI69" s="207"/>
      <c r="JEJ69" s="207"/>
      <c r="JEK69" s="207"/>
      <c r="JEL69" s="207"/>
      <c r="JEM69" s="207"/>
      <c r="JEN69" s="207"/>
      <c r="JEO69" s="207"/>
      <c r="JEP69" s="207"/>
      <c r="JEQ69" s="207"/>
      <c r="JER69" s="207"/>
      <c r="JES69" s="207"/>
      <c r="JET69" s="207"/>
      <c r="JEU69" s="207"/>
      <c r="JEV69" s="207"/>
      <c r="JEW69" s="207"/>
      <c r="JEX69" s="207"/>
      <c r="JEY69" s="207"/>
      <c r="JEZ69" s="207"/>
      <c r="JFA69" s="207"/>
      <c r="JFB69" s="207"/>
      <c r="JFC69" s="207"/>
      <c r="JFD69" s="207"/>
      <c r="JFE69" s="207"/>
      <c r="JFF69" s="207"/>
      <c r="JFG69" s="207"/>
      <c r="JFH69" s="207"/>
      <c r="JFI69" s="207"/>
      <c r="JFJ69" s="207"/>
      <c r="JFK69" s="207"/>
      <c r="JFL69" s="207"/>
      <c r="JFM69" s="207"/>
      <c r="JFN69" s="207"/>
      <c r="JFO69" s="207"/>
      <c r="JFP69" s="207"/>
      <c r="JFQ69" s="207"/>
      <c r="JFR69" s="207"/>
      <c r="JFS69" s="207"/>
      <c r="JFT69" s="207"/>
      <c r="JFU69" s="207"/>
      <c r="JFV69" s="207"/>
      <c r="JFW69" s="207"/>
      <c r="JFX69" s="207"/>
      <c r="JFY69" s="207"/>
      <c r="JFZ69" s="207"/>
      <c r="JGA69" s="207"/>
      <c r="JGB69" s="207"/>
      <c r="JGC69" s="207"/>
      <c r="JGD69" s="207"/>
      <c r="JGE69" s="207"/>
      <c r="JGF69" s="207"/>
      <c r="JGG69" s="207"/>
      <c r="JGH69" s="207"/>
      <c r="JGI69" s="207"/>
      <c r="JGJ69" s="207"/>
      <c r="JGK69" s="207"/>
      <c r="JGL69" s="207"/>
      <c r="JGM69" s="207"/>
      <c r="JGN69" s="207"/>
      <c r="JGO69" s="207"/>
      <c r="JGP69" s="207"/>
      <c r="JGQ69" s="207"/>
      <c r="JGR69" s="207"/>
      <c r="JGS69" s="207"/>
      <c r="JGT69" s="207"/>
      <c r="JGU69" s="207"/>
      <c r="JGV69" s="207"/>
      <c r="JGW69" s="207"/>
      <c r="JGX69" s="207"/>
      <c r="JGY69" s="207"/>
      <c r="JGZ69" s="207"/>
      <c r="JHA69" s="207"/>
      <c r="JHB69" s="207"/>
      <c r="JHC69" s="207"/>
      <c r="JHD69" s="207"/>
      <c r="JHE69" s="207"/>
      <c r="JHF69" s="207"/>
      <c r="JHG69" s="207"/>
      <c r="JHH69" s="207"/>
      <c r="JHI69" s="207"/>
      <c r="JHJ69" s="207"/>
      <c r="JHK69" s="207"/>
      <c r="JHL69" s="207"/>
      <c r="JHM69" s="207"/>
      <c r="JHN69" s="207"/>
      <c r="JHO69" s="207"/>
      <c r="JHP69" s="207"/>
      <c r="JHQ69" s="207"/>
      <c r="JHR69" s="207"/>
      <c r="JHS69" s="207"/>
      <c r="JHT69" s="207"/>
      <c r="JHU69" s="207"/>
      <c r="JHV69" s="207"/>
      <c r="JHW69" s="207"/>
      <c r="JHX69" s="207"/>
      <c r="JHY69" s="207"/>
      <c r="JHZ69" s="207"/>
      <c r="JIA69" s="207"/>
      <c r="JIB69" s="207"/>
      <c r="JIC69" s="207"/>
      <c r="JID69" s="207"/>
      <c r="JIE69" s="207"/>
      <c r="JIF69" s="207"/>
      <c r="JIG69" s="207"/>
      <c r="JIH69" s="207"/>
      <c r="JII69" s="207"/>
      <c r="JIJ69" s="207"/>
      <c r="JIK69" s="207"/>
      <c r="JIL69" s="207"/>
      <c r="JIM69" s="207"/>
      <c r="JIN69" s="207"/>
      <c r="JIO69" s="207"/>
      <c r="JIP69" s="207"/>
      <c r="JIQ69" s="207"/>
      <c r="JIR69" s="207"/>
      <c r="JIS69" s="207"/>
      <c r="JIT69" s="207"/>
      <c r="JIU69" s="207"/>
      <c r="JIV69" s="207"/>
      <c r="JIW69" s="207"/>
      <c r="JIX69" s="207"/>
      <c r="JIY69" s="207"/>
      <c r="JIZ69" s="207"/>
      <c r="JJA69" s="207"/>
      <c r="JJB69" s="207"/>
      <c r="JJC69" s="207"/>
      <c r="JJD69" s="207"/>
      <c r="JJE69" s="207"/>
      <c r="JJF69" s="207"/>
      <c r="JJG69" s="207"/>
      <c r="JJH69" s="207"/>
      <c r="JJI69" s="207"/>
      <c r="JJJ69" s="207"/>
      <c r="JJK69" s="207"/>
      <c r="JJL69" s="207"/>
      <c r="JJM69" s="207"/>
      <c r="JJN69" s="207"/>
      <c r="JJO69" s="207"/>
      <c r="JJP69" s="207"/>
      <c r="JJQ69" s="207"/>
      <c r="JJR69" s="207"/>
      <c r="JJS69" s="207"/>
      <c r="JJT69" s="207"/>
      <c r="JJU69" s="207"/>
      <c r="JJV69" s="207"/>
      <c r="JJW69" s="207"/>
      <c r="JJX69" s="207"/>
      <c r="JJY69" s="207"/>
      <c r="JJZ69" s="207"/>
      <c r="JKA69" s="207"/>
      <c r="JKB69" s="207"/>
      <c r="JKC69" s="207"/>
      <c r="JKD69" s="207"/>
      <c r="JKE69" s="207"/>
      <c r="JKF69" s="207"/>
      <c r="JKG69" s="207"/>
      <c r="JKH69" s="207"/>
      <c r="JKI69" s="207"/>
      <c r="JKJ69" s="207"/>
      <c r="JKK69" s="207"/>
      <c r="JKL69" s="207"/>
      <c r="JKM69" s="207"/>
      <c r="JKN69" s="207"/>
      <c r="JKO69" s="207"/>
      <c r="JKP69" s="207"/>
      <c r="JKQ69" s="207"/>
      <c r="JKR69" s="207"/>
      <c r="JKS69" s="207"/>
      <c r="JKT69" s="207"/>
      <c r="JKU69" s="207"/>
      <c r="JKV69" s="207"/>
      <c r="JKW69" s="207"/>
      <c r="JKX69" s="207"/>
      <c r="JKY69" s="207"/>
      <c r="JKZ69" s="207"/>
      <c r="JLA69" s="207"/>
      <c r="JLB69" s="207"/>
      <c r="JLC69" s="207"/>
      <c r="JLD69" s="207"/>
      <c r="JLE69" s="207"/>
      <c r="JLF69" s="207"/>
      <c r="JLG69" s="207"/>
      <c r="JLH69" s="207"/>
      <c r="JLI69" s="207"/>
      <c r="JLJ69" s="207"/>
      <c r="JLK69" s="207"/>
      <c r="JLL69" s="207"/>
      <c r="JLM69" s="207"/>
      <c r="JLN69" s="207"/>
      <c r="JLO69" s="207"/>
      <c r="JLP69" s="207"/>
      <c r="JLQ69" s="207"/>
      <c r="JLR69" s="207"/>
      <c r="JLS69" s="207"/>
      <c r="JLT69" s="207"/>
      <c r="JLU69" s="207"/>
      <c r="JLV69" s="207"/>
      <c r="JLW69" s="207"/>
      <c r="JLX69" s="207"/>
      <c r="JLY69" s="207"/>
      <c r="JLZ69" s="207"/>
      <c r="JMA69" s="207"/>
      <c r="JMB69" s="207"/>
      <c r="JMC69" s="207"/>
      <c r="JMD69" s="207"/>
      <c r="JME69" s="207"/>
      <c r="JMF69" s="207"/>
      <c r="JMG69" s="207"/>
      <c r="JMH69" s="207"/>
      <c r="JMI69" s="207"/>
      <c r="JMJ69" s="207"/>
      <c r="JMK69" s="207"/>
      <c r="JML69" s="207"/>
      <c r="JMM69" s="207"/>
      <c r="JMN69" s="207"/>
      <c r="JMO69" s="207"/>
      <c r="JMP69" s="207"/>
      <c r="JMQ69" s="207"/>
      <c r="JMR69" s="207"/>
      <c r="JMS69" s="207"/>
      <c r="JMT69" s="207"/>
      <c r="JMU69" s="207"/>
      <c r="JMV69" s="207"/>
      <c r="JMW69" s="207"/>
      <c r="JMX69" s="207"/>
      <c r="JMY69" s="207"/>
      <c r="JMZ69" s="207"/>
      <c r="JNA69" s="207"/>
      <c r="JNB69" s="207"/>
      <c r="JNC69" s="207"/>
      <c r="JND69" s="207"/>
      <c r="JNE69" s="207"/>
      <c r="JNF69" s="207"/>
      <c r="JNG69" s="207"/>
      <c r="JNH69" s="207"/>
      <c r="JNI69" s="207"/>
      <c r="JNJ69" s="207"/>
      <c r="JNK69" s="207"/>
      <c r="JNL69" s="207"/>
      <c r="JNM69" s="207"/>
      <c r="JNN69" s="207"/>
      <c r="JNO69" s="207"/>
      <c r="JNP69" s="207"/>
      <c r="JNQ69" s="207"/>
      <c r="JNR69" s="207"/>
      <c r="JNS69" s="207"/>
      <c r="JNT69" s="207"/>
      <c r="JNU69" s="207"/>
      <c r="JNV69" s="207"/>
      <c r="JNW69" s="207"/>
      <c r="JNX69" s="207"/>
      <c r="JNY69" s="207"/>
      <c r="JNZ69" s="207"/>
      <c r="JOA69" s="207"/>
      <c r="JOB69" s="207"/>
      <c r="JOC69" s="207"/>
      <c r="JOD69" s="207"/>
      <c r="JOE69" s="207"/>
      <c r="JOF69" s="207"/>
      <c r="JOG69" s="207"/>
      <c r="JOH69" s="207"/>
      <c r="JOI69" s="207"/>
      <c r="JOJ69" s="207"/>
      <c r="JOK69" s="207"/>
      <c r="JOL69" s="207"/>
      <c r="JOM69" s="207"/>
      <c r="JON69" s="207"/>
      <c r="JOO69" s="207"/>
      <c r="JOP69" s="207"/>
      <c r="JOQ69" s="207"/>
      <c r="JOR69" s="207"/>
      <c r="JOS69" s="207"/>
      <c r="JOT69" s="207"/>
      <c r="JOU69" s="207"/>
      <c r="JOV69" s="207"/>
      <c r="JOW69" s="207"/>
      <c r="JOX69" s="207"/>
      <c r="JOY69" s="207"/>
      <c r="JOZ69" s="207"/>
      <c r="JPA69" s="207"/>
      <c r="JPB69" s="207"/>
      <c r="JPC69" s="207"/>
      <c r="JPD69" s="207"/>
      <c r="JPE69" s="207"/>
      <c r="JPF69" s="207"/>
      <c r="JPG69" s="207"/>
      <c r="JPH69" s="207"/>
      <c r="JPI69" s="207"/>
      <c r="JPJ69" s="207"/>
      <c r="JPK69" s="207"/>
      <c r="JPL69" s="207"/>
      <c r="JPM69" s="207"/>
      <c r="JPN69" s="207"/>
      <c r="JPO69" s="207"/>
      <c r="JPP69" s="207"/>
      <c r="JPQ69" s="207"/>
      <c r="JPR69" s="207"/>
      <c r="JPS69" s="207"/>
      <c r="JPT69" s="207"/>
      <c r="JPU69" s="207"/>
      <c r="JPV69" s="207"/>
      <c r="JPW69" s="207"/>
      <c r="JPX69" s="207"/>
      <c r="JPY69" s="207"/>
      <c r="JPZ69" s="207"/>
      <c r="JQA69" s="207"/>
      <c r="JQB69" s="207"/>
      <c r="JQC69" s="207"/>
      <c r="JQD69" s="207"/>
      <c r="JQE69" s="207"/>
      <c r="JQF69" s="207"/>
      <c r="JQG69" s="207"/>
      <c r="JQH69" s="207"/>
      <c r="JQI69" s="207"/>
      <c r="JQJ69" s="207"/>
      <c r="JQK69" s="207"/>
      <c r="JQL69" s="207"/>
      <c r="JQM69" s="207"/>
      <c r="JQN69" s="207"/>
      <c r="JQO69" s="207"/>
      <c r="JQP69" s="207"/>
      <c r="JQQ69" s="207"/>
      <c r="JQR69" s="207"/>
      <c r="JQS69" s="207"/>
      <c r="JQT69" s="207"/>
      <c r="JQU69" s="207"/>
      <c r="JQV69" s="207"/>
      <c r="JQW69" s="207"/>
      <c r="JQX69" s="207"/>
      <c r="JQY69" s="207"/>
      <c r="JQZ69" s="207"/>
      <c r="JRA69" s="207"/>
      <c r="JRB69" s="207"/>
      <c r="JRC69" s="207"/>
      <c r="JRD69" s="207"/>
      <c r="JRE69" s="207"/>
      <c r="JRF69" s="207"/>
      <c r="JRG69" s="207"/>
      <c r="JRH69" s="207"/>
      <c r="JRI69" s="207"/>
      <c r="JRJ69" s="207"/>
      <c r="JRK69" s="207"/>
      <c r="JRL69" s="207"/>
      <c r="JRM69" s="207"/>
      <c r="JRN69" s="207"/>
      <c r="JRO69" s="207"/>
      <c r="JRP69" s="207"/>
      <c r="JRQ69" s="207"/>
      <c r="JRR69" s="207"/>
      <c r="JRS69" s="207"/>
      <c r="JRT69" s="207"/>
      <c r="JRU69" s="207"/>
      <c r="JRV69" s="207"/>
      <c r="JRW69" s="207"/>
      <c r="JRX69" s="207"/>
      <c r="JRY69" s="207"/>
      <c r="JRZ69" s="207"/>
      <c r="JSA69" s="207"/>
      <c r="JSB69" s="207"/>
      <c r="JSC69" s="207"/>
      <c r="JSD69" s="207"/>
      <c r="JSE69" s="207"/>
      <c r="JSF69" s="207"/>
      <c r="JSG69" s="207"/>
      <c r="JSH69" s="207"/>
      <c r="JSI69" s="207"/>
      <c r="JSJ69" s="207"/>
      <c r="JSK69" s="207"/>
      <c r="JSL69" s="207"/>
      <c r="JSM69" s="207"/>
      <c r="JSN69" s="207"/>
      <c r="JSO69" s="207"/>
      <c r="JSP69" s="207"/>
      <c r="JSQ69" s="207"/>
      <c r="JSR69" s="207"/>
      <c r="JSS69" s="207"/>
      <c r="JST69" s="207"/>
      <c r="JSU69" s="207"/>
      <c r="JSV69" s="207"/>
      <c r="JSW69" s="207"/>
      <c r="JSX69" s="207"/>
      <c r="JSY69" s="207"/>
      <c r="JSZ69" s="207"/>
      <c r="JTA69" s="207"/>
      <c r="JTB69" s="207"/>
      <c r="JTC69" s="207"/>
      <c r="JTD69" s="207"/>
      <c r="JTE69" s="207"/>
      <c r="JTF69" s="207"/>
      <c r="JTG69" s="207"/>
      <c r="JTH69" s="207"/>
      <c r="JTI69" s="207"/>
      <c r="JTJ69" s="207"/>
      <c r="JTK69" s="207"/>
      <c r="JTL69" s="207"/>
      <c r="JTM69" s="207"/>
      <c r="JTN69" s="207"/>
      <c r="JTO69" s="207"/>
      <c r="JTP69" s="207"/>
      <c r="JTQ69" s="207"/>
      <c r="JTR69" s="207"/>
      <c r="JTS69" s="207"/>
      <c r="JTT69" s="207"/>
      <c r="JTU69" s="207"/>
      <c r="JTV69" s="207"/>
      <c r="JTW69" s="207"/>
      <c r="JTX69" s="207"/>
      <c r="JTY69" s="207"/>
      <c r="JTZ69" s="207"/>
      <c r="JUA69" s="207"/>
      <c r="JUB69" s="207"/>
      <c r="JUC69" s="207"/>
      <c r="JUD69" s="207"/>
      <c r="JUE69" s="207"/>
      <c r="JUF69" s="207"/>
      <c r="JUG69" s="207"/>
      <c r="JUH69" s="207"/>
      <c r="JUI69" s="207"/>
      <c r="JUJ69" s="207"/>
      <c r="JUK69" s="207"/>
      <c r="JUL69" s="207"/>
      <c r="JUM69" s="207"/>
      <c r="JUN69" s="207"/>
      <c r="JUO69" s="207"/>
      <c r="JUP69" s="207"/>
      <c r="JUQ69" s="207"/>
      <c r="JUR69" s="207"/>
      <c r="JUS69" s="207"/>
      <c r="JUT69" s="207"/>
      <c r="JUU69" s="207"/>
      <c r="JUV69" s="207"/>
      <c r="JUW69" s="207"/>
      <c r="JUX69" s="207"/>
      <c r="JUY69" s="207"/>
      <c r="JUZ69" s="207"/>
      <c r="JVA69" s="207"/>
      <c r="JVB69" s="207"/>
      <c r="JVC69" s="207"/>
      <c r="JVD69" s="207"/>
      <c r="JVE69" s="207"/>
      <c r="JVF69" s="207"/>
      <c r="JVG69" s="207"/>
      <c r="JVH69" s="207"/>
      <c r="JVI69" s="207"/>
      <c r="JVJ69" s="207"/>
      <c r="JVK69" s="207"/>
      <c r="JVL69" s="207"/>
      <c r="JVM69" s="207"/>
      <c r="JVN69" s="207"/>
      <c r="JVO69" s="207"/>
      <c r="JVP69" s="207"/>
      <c r="JVQ69" s="207"/>
      <c r="JVR69" s="207"/>
      <c r="JVS69" s="207"/>
      <c r="JVT69" s="207"/>
      <c r="JVU69" s="207"/>
      <c r="JVV69" s="207"/>
      <c r="JVW69" s="207"/>
      <c r="JVX69" s="207"/>
      <c r="JVY69" s="207"/>
      <c r="JVZ69" s="207"/>
      <c r="JWA69" s="207"/>
      <c r="JWB69" s="207"/>
      <c r="JWC69" s="207"/>
      <c r="JWD69" s="207"/>
      <c r="JWE69" s="207"/>
      <c r="JWF69" s="207"/>
      <c r="JWG69" s="207"/>
      <c r="JWH69" s="207"/>
      <c r="JWI69" s="207"/>
      <c r="JWJ69" s="207"/>
      <c r="JWK69" s="207"/>
      <c r="JWL69" s="207"/>
      <c r="JWM69" s="207"/>
      <c r="JWN69" s="207"/>
      <c r="JWO69" s="207"/>
      <c r="JWP69" s="207"/>
      <c r="JWQ69" s="207"/>
      <c r="JWR69" s="207"/>
      <c r="JWS69" s="207"/>
      <c r="JWT69" s="207"/>
      <c r="JWU69" s="207"/>
      <c r="JWV69" s="207"/>
      <c r="JWW69" s="207"/>
      <c r="JWX69" s="207"/>
      <c r="JWY69" s="207"/>
      <c r="JWZ69" s="207"/>
      <c r="JXA69" s="207"/>
      <c r="JXB69" s="207"/>
      <c r="JXC69" s="207"/>
      <c r="JXD69" s="207"/>
      <c r="JXE69" s="207"/>
      <c r="JXF69" s="207"/>
      <c r="JXG69" s="207"/>
      <c r="JXH69" s="207"/>
      <c r="JXI69" s="207"/>
      <c r="JXJ69" s="207"/>
      <c r="JXK69" s="207"/>
      <c r="JXL69" s="207"/>
      <c r="JXM69" s="207"/>
      <c r="JXN69" s="207"/>
      <c r="JXO69" s="207"/>
      <c r="JXP69" s="207"/>
      <c r="JXQ69" s="207"/>
      <c r="JXR69" s="207"/>
      <c r="JXS69" s="207"/>
      <c r="JXT69" s="207"/>
      <c r="JXU69" s="207"/>
      <c r="JXV69" s="207"/>
      <c r="JXW69" s="207"/>
      <c r="JXX69" s="207"/>
      <c r="JXY69" s="207"/>
      <c r="JXZ69" s="207"/>
      <c r="JYA69" s="207"/>
      <c r="JYB69" s="207"/>
      <c r="JYC69" s="207"/>
      <c r="JYD69" s="207"/>
      <c r="JYE69" s="207"/>
      <c r="JYF69" s="207"/>
      <c r="JYG69" s="207"/>
      <c r="JYH69" s="207"/>
      <c r="JYI69" s="207"/>
      <c r="JYJ69" s="207"/>
      <c r="JYK69" s="207"/>
      <c r="JYL69" s="207"/>
      <c r="JYM69" s="207"/>
      <c r="JYN69" s="207"/>
      <c r="JYO69" s="207"/>
      <c r="JYP69" s="207"/>
      <c r="JYQ69" s="207"/>
      <c r="JYR69" s="207"/>
      <c r="JYS69" s="207"/>
      <c r="JYT69" s="207"/>
      <c r="JYU69" s="207"/>
      <c r="JYV69" s="207"/>
      <c r="JYW69" s="207"/>
      <c r="JYX69" s="207"/>
      <c r="JYY69" s="207"/>
      <c r="JYZ69" s="207"/>
      <c r="JZA69" s="207"/>
      <c r="JZB69" s="207"/>
      <c r="JZC69" s="207"/>
      <c r="JZD69" s="207"/>
      <c r="JZE69" s="207"/>
      <c r="JZF69" s="207"/>
      <c r="JZG69" s="207"/>
      <c r="JZH69" s="207"/>
      <c r="JZI69" s="207"/>
      <c r="JZJ69" s="207"/>
      <c r="JZK69" s="207"/>
      <c r="JZL69" s="207"/>
      <c r="JZM69" s="207"/>
      <c r="JZN69" s="207"/>
      <c r="JZO69" s="207"/>
      <c r="JZP69" s="207"/>
      <c r="JZQ69" s="207"/>
      <c r="JZR69" s="207"/>
      <c r="JZS69" s="207"/>
      <c r="JZT69" s="207"/>
      <c r="JZU69" s="207"/>
      <c r="JZV69" s="207"/>
      <c r="JZW69" s="207"/>
      <c r="JZX69" s="207"/>
      <c r="JZY69" s="207"/>
      <c r="JZZ69" s="207"/>
      <c r="KAA69" s="207"/>
      <c r="KAB69" s="207"/>
      <c r="KAC69" s="207"/>
      <c r="KAD69" s="207"/>
      <c r="KAE69" s="207"/>
      <c r="KAF69" s="207"/>
      <c r="KAG69" s="207"/>
      <c r="KAH69" s="207"/>
      <c r="KAI69" s="207"/>
      <c r="KAJ69" s="207"/>
      <c r="KAK69" s="207"/>
      <c r="KAL69" s="207"/>
      <c r="KAM69" s="207"/>
      <c r="KAN69" s="207"/>
      <c r="KAO69" s="207"/>
      <c r="KAP69" s="207"/>
      <c r="KAQ69" s="207"/>
      <c r="KAR69" s="207"/>
      <c r="KAS69" s="207"/>
      <c r="KAT69" s="207"/>
      <c r="KAU69" s="207"/>
      <c r="KAV69" s="207"/>
      <c r="KAW69" s="207"/>
      <c r="KAX69" s="207"/>
      <c r="KAY69" s="207"/>
      <c r="KAZ69" s="207"/>
      <c r="KBA69" s="207"/>
      <c r="KBB69" s="207"/>
      <c r="KBC69" s="207"/>
      <c r="KBD69" s="207"/>
      <c r="KBE69" s="207"/>
      <c r="KBF69" s="207"/>
      <c r="KBG69" s="207"/>
      <c r="KBH69" s="207"/>
      <c r="KBI69" s="207"/>
      <c r="KBJ69" s="207"/>
      <c r="KBK69" s="207"/>
      <c r="KBL69" s="207"/>
      <c r="KBM69" s="207"/>
      <c r="KBN69" s="207"/>
      <c r="KBO69" s="207"/>
      <c r="KBP69" s="207"/>
      <c r="KBQ69" s="207"/>
      <c r="KBR69" s="207"/>
      <c r="KBS69" s="207"/>
      <c r="KBT69" s="207"/>
      <c r="KBU69" s="207"/>
      <c r="KBV69" s="207"/>
      <c r="KBW69" s="207"/>
      <c r="KBX69" s="207"/>
      <c r="KBY69" s="207"/>
      <c r="KBZ69" s="207"/>
      <c r="KCA69" s="207"/>
      <c r="KCB69" s="207"/>
      <c r="KCC69" s="207"/>
      <c r="KCD69" s="207"/>
      <c r="KCE69" s="207"/>
      <c r="KCF69" s="207"/>
      <c r="KCG69" s="207"/>
      <c r="KCH69" s="207"/>
      <c r="KCI69" s="207"/>
      <c r="KCJ69" s="207"/>
      <c r="KCK69" s="207"/>
      <c r="KCL69" s="207"/>
      <c r="KCM69" s="207"/>
      <c r="KCN69" s="207"/>
      <c r="KCO69" s="207"/>
      <c r="KCP69" s="207"/>
      <c r="KCQ69" s="207"/>
      <c r="KCR69" s="207"/>
      <c r="KCS69" s="207"/>
      <c r="KCT69" s="207"/>
      <c r="KCU69" s="207"/>
      <c r="KCV69" s="207"/>
      <c r="KCW69" s="207"/>
      <c r="KCX69" s="207"/>
      <c r="KCY69" s="207"/>
      <c r="KCZ69" s="207"/>
      <c r="KDA69" s="207"/>
      <c r="KDB69" s="207"/>
      <c r="KDC69" s="207"/>
      <c r="KDD69" s="207"/>
      <c r="KDE69" s="207"/>
      <c r="KDF69" s="207"/>
      <c r="KDG69" s="207"/>
      <c r="KDH69" s="207"/>
      <c r="KDI69" s="207"/>
      <c r="KDJ69" s="207"/>
      <c r="KDK69" s="207"/>
      <c r="KDL69" s="207"/>
      <c r="KDM69" s="207"/>
      <c r="KDN69" s="207"/>
      <c r="KDO69" s="207"/>
      <c r="KDP69" s="207"/>
      <c r="KDQ69" s="207"/>
      <c r="KDR69" s="207"/>
      <c r="KDS69" s="207"/>
      <c r="KDT69" s="207"/>
      <c r="KDU69" s="207"/>
      <c r="KDV69" s="207"/>
      <c r="KDW69" s="207"/>
      <c r="KDX69" s="207"/>
      <c r="KDY69" s="207"/>
      <c r="KDZ69" s="207"/>
      <c r="KEA69" s="207"/>
      <c r="KEB69" s="207"/>
      <c r="KEC69" s="207"/>
      <c r="KED69" s="207"/>
      <c r="KEE69" s="207"/>
      <c r="KEF69" s="207"/>
      <c r="KEG69" s="207"/>
      <c r="KEH69" s="207"/>
      <c r="KEI69" s="207"/>
      <c r="KEJ69" s="207"/>
      <c r="KEK69" s="207"/>
      <c r="KEL69" s="207"/>
      <c r="KEM69" s="207"/>
      <c r="KEN69" s="207"/>
      <c r="KEO69" s="207"/>
      <c r="KEP69" s="207"/>
      <c r="KEQ69" s="207"/>
      <c r="KER69" s="207"/>
      <c r="KES69" s="207"/>
      <c r="KET69" s="207"/>
      <c r="KEU69" s="207"/>
      <c r="KEV69" s="207"/>
      <c r="KEW69" s="207"/>
      <c r="KEX69" s="207"/>
      <c r="KEY69" s="207"/>
      <c r="KEZ69" s="207"/>
      <c r="KFA69" s="207"/>
      <c r="KFB69" s="207"/>
      <c r="KFC69" s="207"/>
      <c r="KFD69" s="207"/>
      <c r="KFE69" s="207"/>
      <c r="KFF69" s="207"/>
      <c r="KFG69" s="207"/>
      <c r="KFH69" s="207"/>
      <c r="KFI69" s="207"/>
      <c r="KFJ69" s="207"/>
      <c r="KFK69" s="207"/>
      <c r="KFL69" s="207"/>
      <c r="KFM69" s="207"/>
      <c r="KFN69" s="207"/>
      <c r="KFO69" s="207"/>
      <c r="KFP69" s="207"/>
      <c r="KFQ69" s="207"/>
      <c r="KFR69" s="207"/>
      <c r="KFS69" s="207"/>
      <c r="KFT69" s="207"/>
      <c r="KFU69" s="207"/>
      <c r="KFV69" s="207"/>
      <c r="KFW69" s="207"/>
      <c r="KFX69" s="207"/>
      <c r="KFY69" s="207"/>
      <c r="KFZ69" s="207"/>
      <c r="KGA69" s="207"/>
      <c r="KGB69" s="207"/>
      <c r="KGC69" s="207"/>
      <c r="KGD69" s="207"/>
      <c r="KGE69" s="207"/>
      <c r="KGF69" s="207"/>
      <c r="KGG69" s="207"/>
      <c r="KGH69" s="207"/>
      <c r="KGI69" s="207"/>
      <c r="KGJ69" s="207"/>
      <c r="KGK69" s="207"/>
      <c r="KGL69" s="207"/>
      <c r="KGM69" s="207"/>
      <c r="KGN69" s="207"/>
      <c r="KGO69" s="207"/>
      <c r="KGP69" s="207"/>
      <c r="KGQ69" s="207"/>
      <c r="KGR69" s="207"/>
      <c r="KGS69" s="207"/>
      <c r="KGT69" s="207"/>
      <c r="KGU69" s="207"/>
      <c r="KGV69" s="207"/>
      <c r="KGW69" s="207"/>
      <c r="KGX69" s="207"/>
      <c r="KGY69" s="207"/>
      <c r="KGZ69" s="207"/>
      <c r="KHA69" s="207"/>
      <c r="KHB69" s="207"/>
      <c r="KHC69" s="207"/>
      <c r="KHD69" s="207"/>
      <c r="KHE69" s="207"/>
      <c r="KHF69" s="207"/>
      <c r="KHG69" s="207"/>
      <c r="KHH69" s="207"/>
      <c r="KHI69" s="207"/>
      <c r="KHJ69" s="207"/>
      <c r="KHK69" s="207"/>
      <c r="KHL69" s="207"/>
      <c r="KHM69" s="207"/>
      <c r="KHN69" s="207"/>
      <c r="KHO69" s="207"/>
      <c r="KHP69" s="207"/>
      <c r="KHQ69" s="207"/>
      <c r="KHR69" s="207"/>
      <c r="KHS69" s="207"/>
      <c r="KHT69" s="207"/>
      <c r="KHU69" s="207"/>
      <c r="KHV69" s="207"/>
      <c r="KHW69" s="207"/>
      <c r="KHX69" s="207"/>
      <c r="KHY69" s="207"/>
      <c r="KHZ69" s="207"/>
      <c r="KIA69" s="207"/>
      <c r="KIB69" s="207"/>
      <c r="KIC69" s="207"/>
      <c r="KID69" s="207"/>
      <c r="KIE69" s="207"/>
      <c r="KIF69" s="207"/>
      <c r="KIG69" s="207"/>
      <c r="KIH69" s="207"/>
      <c r="KII69" s="207"/>
      <c r="KIJ69" s="207"/>
      <c r="KIK69" s="207"/>
      <c r="KIL69" s="207"/>
      <c r="KIM69" s="207"/>
      <c r="KIN69" s="207"/>
      <c r="KIO69" s="207"/>
      <c r="KIP69" s="207"/>
      <c r="KIQ69" s="207"/>
      <c r="KIR69" s="207"/>
      <c r="KIS69" s="207"/>
      <c r="KIT69" s="207"/>
      <c r="KIU69" s="207"/>
      <c r="KIV69" s="207"/>
      <c r="KIW69" s="207"/>
      <c r="KIX69" s="207"/>
      <c r="KIY69" s="207"/>
      <c r="KIZ69" s="207"/>
      <c r="KJA69" s="207"/>
      <c r="KJB69" s="207"/>
      <c r="KJC69" s="207"/>
      <c r="KJD69" s="207"/>
      <c r="KJE69" s="207"/>
      <c r="KJF69" s="207"/>
      <c r="KJG69" s="207"/>
      <c r="KJH69" s="207"/>
      <c r="KJI69" s="207"/>
      <c r="KJJ69" s="207"/>
      <c r="KJK69" s="207"/>
      <c r="KJL69" s="207"/>
      <c r="KJM69" s="207"/>
      <c r="KJN69" s="207"/>
      <c r="KJO69" s="207"/>
      <c r="KJP69" s="207"/>
      <c r="KJQ69" s="207"/>
      <c r="KJR69" s="207"/>
      <c r="KJS69" s="207"/>
      <c r="KJT69" s="207"/>
      <c r="KJU69" s="207"/>
      <c r="KJV69" s="207"/>
      <c r="KJW69" s="207"/>
      <c r="KJX69" s="207"/>
      <c r="KJY69" s="207"/>
      <c r="KJZ69" s="207"/>
      <c r="KKA69" s="207"/>
      <c r="KKB69" s="207"/>
      <c r="KKC69" s="207"/>
      <c r="KKD69" s="207"/>
      <c r="KKE69" s="207"/>
      <c r="KKF69" s="207"/>
      <c r="KKG69" s="207"/>
      <c r="KKH69" s="207"/>
      <c r="KKI69" s="207"/>
      <c r="KKJ69" s="207"/>
      <c r="KKK69" s="207"/>
      <c r="KKL69" s="207"/>
      <c r="KKM69" s="207"/>
      <c r="KKN69" s="207"/>
      <c r="KKO69" s="207"/>
      <c r="KKP69" s="207"/>
      <c r="KKQ69" s="207"/>
      <c r="KKR69" s="207"/>
      <c r="KKS69" s="207"/>
      <c r="KKT69" s="207"/>
      <c r="KKU69" s="207"/>
      <c r="KKV69" s="207"/>
      <c r="KKW69" s="207"/>
      <c r="KKX69" s="207"/>
      <c r="KKY69" s="207"/>
      <c r="KKZ69" s="207"/>
      <c r="KLA69" s="207"/>
      <c r="KLB69" s="207"/>
      <c r="KLC69" s="207"/>
      <c r="KLD69" s="207"/>
      <c r="KLE69" s="207"/>
      <c r="KLF69" s="207"/>
      <c r="KLG69" s="207"/>
      <c r="KLH69" s="207"/>
      <c r="KLI69" s="207"/>
      <c r="KLJ69" s="207"/>
      <c r="KLK69" s="207"/>
      <c r="KLL69" s="207"/>
      <c r="KLM69" s="207"/>
      <c r="KLN69" s="207"/>
      <c r="KLO69" s="207"/>
      <c r="KLP69" s="207"/>
      <c r="KLQ69" s="207"/>
      <c r="KLR69" s="207"/>
      <c r="KLS69" s="207"/>
      <c r="KLT69" s="207"/>
      <c r="KLU69" s="207"/>
      <c r="KLV69" s="207"/>
      <c r="KLW69" s="207"/>
      <c r="KLX69" s="207"/>
      <c r="KLY69" s="207"/>
      <c r="KLZ69" s="207"/>
      <c r="KMA69" s="207"/>
      <c r="KMB69" s="207"/>
      <c r="KMC69" s="207"/>
      <c r="KMD69" s="207"/>
      <c r="KME69" s="207"/>
      <c r="KMF69" s="207"/>
      <c r="KMG69" s="207"/>
      <c r="KMH69" s="207"/>
      <c r="KMI69" s="207"/>
      <c r="KMJ69" s="207"/>
      <c r="KMK69" s="207"/>
      <c r="KML69" s="207"/>
      <c r="KMM69" s="207"/>
      <c r="KMN69" s="207"/>
      <c r="KMO69" s="207"/>
      <c r="KMP69" s="207"/>
      <c r="KMQ69" s="207"/>
      <c r="KMR69" s="207"/>
      <c r="KMS69" s="207"/>
      <c r="KMT69" s="207"/>
      <c r="KMU69" s="207"/>
      <c r="KMV69" s="207"/>
      <c r="KMW69" s="207"/>
      <c r="KMX69" s="207"/>
      <c r="KMY69" s="207"/>
      <c r="KMZ69" s="207"/>
      <c r="KNA69" s="207"/>
      <c r="KNB69" s="207"/>
      <c r="KNC69" s="207"/>
      <c r="KND69" s="207"/>
      <c r="KNE69" s="207"/>
      <c r="KNF69" s="207"/>
      <c r="KNG69" s="207"/>
      <c r="KNH69" s="207"/>
      <c r="KNI69" s="207"/>
      <c r="KNJ69" s="207"/>
      <c r="KNK69" s="207"/>
      <c r="KNL69" s="207"/>
      <c r="KNM69" s="207"/>
      <c r="KNN69" s="207"/>
      <c r="KNO69" s="207"/>
      <c r="KNP69" s="207"/>
      <c r="KNQ69" s="207"/>
      <c r="KNR69" s="207"/>
      <c r="KNS69" s="207"/>
      <c r="KNT69" s="207"/>
      <c r="KNU69" s="207"/>
      <c r="KNV69" s="207"/>
      <c r="KNW69" s="207"/>
      <c r="KNX69" s="207"/>
      <c r="KNY69" s="207"/>
      <c r="KNZ69" s="207"/>
      <c r="KOA69" s="207"/>
      <c r="KOB69" s="207"/>
      <c r="KOC69" s="207"/>
      <c r="KOD69" s="207"/>
      <c r="KOE69" s="207"/>
      <c r="KOF69" s="207"/>
      <c r="KOG69" s="207"/>
      <c r="KOH69" s="207"/>
      <c r="KOI69" s="207"/>
      <c r="KOJ69" s="207"/>
      <c r="KOK69" s="207"/>
      <c r="KOL69" s="207"/>
      <c r="KOM69" s="207"/>
      <c r="KON69" s="207"/>
      <c r="KOO69" s="207"/>
      <c r="KOP69" s="207"/>
      <c r="KOQ69" s="207"/>
      <c r="KOR69" s="207"/>
      <c r="KOS69" s="207"/>
      <c r="KOT69" s="207"/>
      <c r="KOU69" s="207"/>
      <c r="KOV69" s="207"/>
      <c r="KOW69" s="207"/>
      <c r="KOX69" s="207"/>
      <c r="KOY69" s="207"/>
      <c r="KOZ69" s="207"/>
      <c r="KPA69" s="207"/>
      <c r="KPB69" s="207"/>
      <c r="KPC69" s="207"/>
      <c r="KPD69" s="207"/>
      <c r="KPE69" s="207"/>
      <c r="KPF69" s="207"/>
      <c r="KPG69" s="207"/>
      <c r="KPH69" s="207"/>
      <c r="KPI69" s="207"/>
      <c r="KPJ69" s="207"/>
      <c r="KPK69" s="207"/>
      <c r="KPL69" s="207"/>
      <c r="KPM69" s="207"/>
      <c r="KPN69" s="207"/>
      <c r="KPO69" s="207"/>
      <c r="KPP69" s="207"/>
      <c r="KPQ69" s="207"/>
      <c r="KPR69" s="207"/>
      <c r="KPS69" s="207"/>
      <c r="KPT69" s="207"/>
      <c r="KPU69" s="207"/>
      <c r="KPV69" s="207"/>
      <c r="KPW69" s="207"/>
      <c r="KPX69" s="207"/>
      <c r="KPY69" s="207"/>
      <c r="KPZ69" s="207"/>
      <c r="KQA69" s="207"/>
      <c r="KQB69" s="207"/>
      <c r="KQC69" s="207"/>
      <c r="KQD69" s="207"/>
      <c r="KQE69" s="207"/>
      <c r="KQF69" s="207"/>
      <c r="KQG69" s="207"/>
      <c r="KQH69" s="207"/>
      <c r="KQI69" s="207"/>
      <c r="KQJ69" s="207"/>
      <c r="KQK69" s="207"/>
      <c r="KQL69" s="207"/>
      <c r="KQM69" s="207"/>
      <c r="KQN69" s="207"/>
      <c r="KQO69" s="207"/>
      <c r="KQP69" s="207"/>
      <c r="KQQ69" s="207"/>
      <c r="KQR69" s="207"/>
      <c r="KQS69" s="207"/>
      <c r="KQT69" s="207"/>
      <c r="KQU69" s="207"/>
      <c r="KQV69" s="207"/>
      <c r="KQW69" s="207"/>
      <c r="KQX69" s="207"/>
      <c r="KQY69" s="207"/>
      <c r="KQZ69" s="207"/>
      <c r="KRA69" s="207"/>
      <c r="KRB69" s="207"/>
      <c r="KRC69" s="207"/>
      <c r="KRD69" s="207"/>
      <c r="KRE69" s="207"/>
      <c r="KRF69" s="207"/>
      <c r="KRG69" s="207"/>
      <c r="KRH69" s="207"/>
      <c r="KRI69" s="207"/>
      <c r="KRJ69" s="207"/>
      <c r="KRK69" s="207"/>
      <c r="KRL69" s="207"/>
      <c r="KRM69" s="207"/>
      <c r="KRN69" s="207"/>
      <c r="KRO69" s="207"/>
      <c r="KRP69" s="207"/>
      <c r="KRQ69" s="207"/>
      <c r="KRR69" s="207"/>
      <c r="KRS69" s="207"/>
      <c r="KRT69" s="207"/>
      <c r="KRU69" s="207"/>
      <c r="KRV69" s="207"/>
      <c r="KRW69" s="207"/>
      <c r="KRX69" s="207"/>
      <c r="KRY69" s="207"/>
      <c r="KRZ69" s="207"/>
      <c r="KSA69" s="207"/>
      <c r="KSB69" s="207"/>
      <c r="KSC69" s="207"/>
      <c r="KSD69" s="207"/>
      <c r="KSE69" s="207"/>
      <c r="KSF69" s="207"/>
      <c r="KSG69" s="207"/>
      <c r="KSH69" s="207"/>
      <c r="KSI69" s="207"/>
      <c r="KSJ69" s="207"/>
      <c r="KSK69" s="207"/>
      <c r="KSL69" s="207"/>
      <c r="KSM69" s="207"/>
      <c r="KSN69" s="207"/>
      <c r="KSO69" s="207"/>
      <c r="KSP69" s="207"/>
      <c r="KSQ69" s="207"/>
      <c r="KSR69" s="207"/>
      <c r="KSS69" s="207"/>
      <c r="KST69" s="207"/>
      <c r="KSU69" s="207"/>
      <c r="KSV69" s="207"/>
      <c r="KSW69" s="207"/>
      <c r="KSX69" s="207"/>
      <c r="KSY69" s="207"/>
      <c r="KSZ69" s="207"/>
      <c r="KTA69" s="207"/>
      <c r="KTB69" s="207"/>
      <c r="KTC69" s="207"/>
      <c r="KTD69" s="207"/>
      <c r="KTE69" s="207"/>
      <c r="KTF69" s="207"/>
      <c r="KTG69" s="207"/>
      <c r="KTH69" s="207"/>
      <c r="KTI69" s="207"/>
      <c r="KTJ69" s="207"/>
      <c r="KTK69" s="207"/>
      <c r="KTL69" s="207"/>
      <c r="KTM69" s="207"/>
      <c r="KTN69" s="207"/>
      <c r="KTO69" s="207"/>
      <c r="KTP69" s="207"/>
      <c r="KTQ69" s="207"/>
      <c r="KTR69" s="207"/>
      <c r="KTS69" s="207"/>
      <c r="KTT69" s="207"/>
      <c r="KTU69" s="207"/>
      <c r="KTV69" s="207"/>
      <c r="KTW69" s="207"/>
      <c r="KTX69" s="207"/>
      <c r="KTY69" s="207"/>
      <c r="KTZ69" s="207"/>
      <c r="KUA69" s="207"/>
      <c r="KUB69" s="207"/>
      <c r="KUC69" s="207"/>
      <c r="KUD69" s="207"/>
      <c r="KUE69" s="207"/>
      <c r="KUF69" s="207"/>
      <c r="KUG69" s="207"/>
      <c r="KUH69" s="207"/>
      <c r="KUI69" s="207"/>
      <c r="KUJ69" s="207"/>
      <c r="KUK69" s="207"/>
      <c r="KUL69" s="207"/>
      <c r="KUM69" s="207"/>
      <c r="KUN69" s="207"/>
      <c r="KUO69" s="207"/>
      <c r="KUP69" s="207"/>
      <c r="KUQ69" s="207"/>
      <c r="KUR69" s="207"/>
      <c r="KUS69" s="207"/>
      <c r="KUT69" s="207"/>
      <c r="KUU69" s="207"/>
      <c r="KUV69" s="207"/>
      <c r="KUW69" s="207"/>
      <c r="KUX69" s="207"/>
      <c r="KUY69" s="207"/>
      <c r="KUZ69" s="207"/>
      <c r="KVA69" s="207"/>
      <c r="KVB69" s="207"/>
      <c r="KVC69" s="207"/>
      <c r="KVD69" s="207"/>
      <c r="KVE69" s="207"/>
      <c r="KVF69" s="207"/>
      <c r="KVG69" s="207"/>
      <c r="KVH69" s="207"/>
      <c r="KVI69" s="207"/>
      <c r="KVJ69" s="207"/>
      <c r="KVK69" s="207"/>
      <c r="KVL69" s="207"/>
      <c r="KVM69" s="207"/>
      <c r="KVN69" s="207"/>
      <c r="KVO69" s="207"/>
      <c r="KVP69" s="207"/>
      <c r="KVQ69" s="207"/>
      <c r="KVR69" s="207"/>
      <c r="KVS69" s="207"/>
      <c r="KVT69" s="207"/>
      <c r="KVU69" s="207"/>
      <c r="KVV69" s="207"/>
      <c r="KVW69" s="207"/>
      <c r="KVX69" s="207"/>
      <c r="KVY69" s="207"/>
      <c r="KVZ69" s="207"/>
      <c r="KWA69" s="207"/>
      <c r="KWB69" s="207"/>
      <c r="KWC69" s="207"/>
      <c r="KWD69" s="207"/>
      <c r="KWE69" s="207"/>
      <c r="KWF69" s="207"/>
      <c r="KWG69" s="207"/>
      <c r="KWH69" s="207"/>
      <c r="KWI69" s="207"/>
      <c r="KWJ69" s="207"/>
      <c r="KWK69" s="207"/>
      <c r="KWL69" s="207"/>
      <c r="KWM69" s="207"/>
      <c r="KWN69" s="207"/>
      <c r="KWO69" s="207"/>
      <c r="KWP69" s="207"/>
      <c r="KWQ69" s="207"/>
      <c r="KWR69" s="207"/>
      <c r="KWS69" s="207"/>
      <c r="KWT69" s="207"/>
      <c r="KWU69" s="207"/>
      <c r="KWV69" s="207"/>
      <c r="KWW69" s="207"/>
      <c r="KWX69" s="207"/>
      <c r="KWY69" s="207"/>
      <c r="KWZ69" s="207"/>
      <c r="KXA69" s="207"/>
      <c r="KXB69" s="207"/>
      <c r="KXC69" s="207"/>
      <c r="KXD69" s="207"/>
      <c r="KXE69" s="207"/>
      <c r="KXF69" s="207"/>
      <c r="KXG69" s="207"/>
      <c r="KXH69" s="207"/>
      <c r="KXI69" s="207"/>
      <c r="KXJ69" s="207"/>
      <c r="KXK69" s="207"/>
      <c r="KXL69" s="207"/>
      <c r="KXM69" s="207"/>
      <c r="KXN69" s="207"/>
      <c r="KXO69" s="207"/>
      <c r="KXP69" s="207"/>
      <c r="KXQ69" s="207"/>
      <c r="KXR69" s="207"/>
      <c r="KXS69" s="207"/>
      <c r="KXT69" s="207"/>
      <c r="KXU69" s="207"/>
      <c r="KXV69" s="207"/>
      <c r="KXW69" s="207"/>
      <c r="KXX69" s="207"/>
      <c r="KXY69" s="207"/>
      <c r="KXZ69" s="207"/>
      <c r="KYA69" s="207"/>
      <c r="KYB69" s="207"/>
      <c r="KYC69" s="207"/>
      <c r="KYD69" s="207"/>
      <c r="KYE69" s="207"/>
      <c r="KYF69" s="207"/>
      <c r="KYG69" s="207"/>
      <c r="KYH69" s="207"/>
      <c r="KYI69" s="207"/>
      <c r="KYJ69" s="207"/>
      <c r="KYK69" s="207"/>
      <c r="KYL69" s="207"/>
      <c r="KYM69" s="207"/>
      <c r="KYN69" s="207"/>
      <c r="KYO69" s="207"/>
      <c r="KYP69" s="207"/>
      <c r="KYQ69" s="207"/>
      <c r="KYR69" s="207"/>
      <c r="KYS69" s="207"/>
      <c r="KYT69" s="207"/>
      <c r="KYU69" s="207"/>
      <c r="KYV69" s="207"/>
      <c r="KYW69" s="207"/>
      <c r="KYX69" s="207"/>
      <c r="KYY69" s="207"/>
      <c r="KYZ69" s="207"/>
      <c r="KZA69" s="207"/>
      <c r="KZB69" s="207"/>
      <c r="KZC69" s="207"/>
      <c r="KZD69" s="207"/>
      <c r="KZE69" s="207"/>
      <c r="KZF69" s="207"/>
      <c r="KZG69" s="207"/>
      <c r="KZH69" s="207"/>
      <c r="KZI69" s="207"/>
      <c r="KZJ69" s="207"/>
      <c r="KZK69" s="207"/>
      <c r="KZL69" s="207"/>
      <c r="KZM69" s="207"/>
      <c r="KZN69" s="207"/>
      <c r="KZO69" s="207"/>
      <c r="KZP69" s="207"/>
      <c r="KZQ69" s="207"/>
      <c r="KZR69" s="207"/>
      <c r="KZS69" s="207"/>
      <c r="KZT69" s="207"/>
      <c r="KZU69" s="207"/>
      <c r="KZV69" s="207"/>
      <c r="KZW69" s="207"/>
      <c r="KZX69" s="207"/>
      <c r="KZY69" s="207"/>
      <c r="KZZ69" s="207"/>
      <c r="LAA69" s="207"/>
      <c r="LAB69" s="207"/>
      <c r="LAC69" s="207"/>
      <c r="LAD69" s="207"/>
      <c r="LAE69" s="207"/>
      <c r="LAF69" s="207"/>
      <c r="LAG69" s="207"/>
      <c r="LAH69" s="207"/>
      <c r="LAI69" s="207"/>
      <c r="LAJ69" s="207"/>
      <c r="LAK69" s="207"/>
      <c r="LAL69" s="207"/>
      <c r="LAM69" s="207"/>
      <c r="LAN69" s="207"/>
      <c r="LAO69" s="207"/>
      <c r="LAP69" s="207"/>
      <c r="LAQ69" s="207"/>
      <c r="LAR69" s="207"/>
      <c r="LAS69" s="207"/>
      <c r="LAT69" s="207"/>
      <c r="LAU69" s="207"/>
      <c r="LAV69" s="207"/>
      <c r="LAW69" s="207"/>
      <c r="LAX69" s="207"/>
      <c r="LAY69" s="207"/>
      <c r="LAZ69" s="207"/>
      <c r="LBA69" s="207"/>
      <c r="LBB69" s="207"/>
      <c r="LBC69" s="207"/>
      <c r="LBD69" s="207"/>
      <c r="LBE69" s="207"/>
      <c r="LBF69" s="207"/>
      <c r="LBG69" s="207"/>
      <c r="LBH69" s="207"/>
      <c r="LBI69" s="207"/>
      <c r="LBJ69" s="207"/>
      <c r="LBK69" s="207"/>
      <c r="LBL69" s="207"/>
      <c r="LBM69" s="207"/>
      <c r="LBN69" s="207"/>
      <c r="LBO69" s="207"/>
      <c r="LBP69" s="207"/>
      <c r="LBQ69" s="207"/>
      <c r="LBR69" s="207"/>
      <c r="LBS69" s="207"/>
      <c r="LBT69" s="207"/>
      <c r="LBU69" s="207"/>
      <c r="LBV69" s="207"/>
      <c r="LBW69" s="207"/>
      <c r="LBX69" s="207"/>
      <c r="LBY69" s="207"/>
      <c r="LBZ69" s="207"/>
      <c r="LCA69" s="207"/>
      <c r="LCB69" s="207"/>
      <c r="LCC69" s="207"/>
      <c r="LCD69" s="207"/>
      <c r="LCE69" s="207"/>
      <c r="LCF69" s="207"/>
      <c r="LCG69" s="207"/>
      <c r="LCH69" s="207"/>
      <c r="LCI69" s="207"/>
      <c r="LCJ69" s="207"/>
      <c r="LCK69" s="207"/>
      <c r="LCL69" s="207"/>
      <c r="LCM69" s="207"/>
      <c r="LCN69" s="207"/>
      <c r="LCO69" s="207"/>
      <c r="LCP69" s="207"/>
      <c r="LCQ69" s="207"/>
      <c r="LCR69" s="207"/>
      <c r="LCS69" s="207"/>
      <c r="LCT69" s="207"/>
      <c r="LCU69" s="207"/>
      <c r="LCV69" s="207"/>
      <c r="LCW69" s="207"/>
      <c r="LCX69" s="207"/>
      <c r="LCY69" s="207"/>
      <c r="LCZ69" s="207"/>
      <c r="LDA69" s="207"/>
      <c r="LDB69" s="207"/>
      <c r="LDC69" s="207"/>
      <c r="LDD69" s="207"/>
      <c r="LDE69" s="207"/>
      <c r="LDF69" s="207"/>
      <c r="LDG69" s="207"/>
      <c r="LDH69" s="207"/>
      <c r="LDI69" s="207"/>
      <c r="LDJ69" s="207"/>
      <c r="LDK69" s="207"/>
      <c r="LDL69" s="207"/>
      <c r="LDM69" s="207"/>
      <c r="LDN69" s="207"/>
      <c r="LDO69" s="207"/>
      <c r="LDP69" s="207"/>
      <c r="LDQ69" s="207"/>
      <c r="LDR69" s="207"/>
      <c r="LDS69" s="207"/>
      <c r="LDT69" s="207"/>
      <c r="LDU69" s="207"/>
      <c r="LDV69" s="207"/>
      <c r="LDW69" s="207"/>
      <c r="LDX69" s="207"/>
      <c r="LDY69" s="207"/>
      <c r="LDZ69" s="207"/>
      <c r="LEA69" s="207"/>
      <c r="LEB69" s="207"/>
      <c r="LEC69" s="207"/>
      <c r="LED69" s="207"/>
      <c r="LEE69" s="207"/>
      <c r="LEF69" s="207"/>
      <c r="LEG69" s="207"/>
      <c r="LEH69" s="207"/>
      <c r="LEI69" s="207"/>
      <c r="LEJ69" s="207"/>
      <c r="LEK69" s="207"/>
      <c r="LEL69" s="207"/>
      <c r="LEM69" s="207"/>
      <c r="LEN69" s="207"/>
      <c r="LEO69" s="207"/>
      <c r="LEP69" s="207"/>
      <c r="LEQ69" s="207"/>
      <c r="LER69" s="207"/>
      <c r="LES69" s="207"/>
      <c r="LET69" s="207"/>
      <c r="LEU69" s="207"/>
      <c r="LEV69" s="207"/>
      <c r="LEW69" s="207"/>
      <c r="LEX69" s="207"/>
      <c r="LEY69" s="207"/>
      <c r="LEZ69" s="207"/>
      <c r="LFA69" s="207"/>
      <c r="LFB69" s="207"/>
      <c r="LFC69" s="207"/>
      <c r="LFD69" s="207"/>
      <c r="LFE69" s="207"/>
      <c r="LFF69" s="207"/>
      <c r="LFG69" s="207"/>
      <c r="LFH69" s="207"/>
      <c r="LFI69" s="207"/>
      <c r="LFJ69" s="207"/>
      <c r="LFK69" s="207"/>
      <c r="LFL69" s="207"/>
      <c r="LFM69" s="207"/>
      <c r="LFN69" s="207"/>
      <c r="LFO69" s="207"/>
      <c r="LFP69" s="207"/>
      <c r="LFQ69" s="207"/>
      <c r="LFR69" s="207"/>
      <c r="LFS69" s="207"/>
      <c r="LFT69" s="207"/>
      <c r="LFU69" s="207"/>
      <c r="LFV69" s="207"/>
      <c r="LFW69" s="207"/>
      <c r="LFX69" s="207"/>
      <c r="LFY69" s="207"/>
      <c r="LFZ69" s="207"/>
      <c r="LGA69" s="207"/>
      <c r="LGB69" s="207"/>
      <c r="LGC69" s="207"/>
      <c r="LGD69" s="207"/>
      <c r="LGE69" s="207"/>
      <c r="LGF69" s="207"/>
      <c r="LGG69" s="207"/>
      <c r="LGH69" s="207"/>
      <c r="LGI69" s="207"/>
      <c r="LGJ69" s="207"/>
      <c r="LGK69" s="207"/>
      <c r="LGL69" s="207"/>
      <c r="LGM69" s="207"/>
      <c r="LGN69" s="207"/>
      <c r="LGO69" s="207"/>
      <c r="LGP69" s="207"/>
      <c r="LGQ69" s="207"/>
      <c r="LGR69" s="207"/>
      <c r="LGS69" s="207"/>
      <c r="LGT69" s="207"/>
      <c r="LGU69" s="207"/>
      <c r="LGV69" s="207"/>
      <c r="LGW69" s="207"/>
      <c r="LGX69" s="207"/>
      <c r="LGY69" s="207"/>
      <c r="LGZ69" s="207"/>
      <c r="LHA69" s="207"/>
      <c r="LHB69" s="207"/>
      <c r="LHC69" s="207"/>
      <c r="LHD69" s="207"/>
      <c r="LHE69" s="207"/>
      <c r="LHF69" s="207"/>
      <c r="LHG69" s="207"/>
      <c r="LHH69" s="207"/>
      <c r="LHI69" s="207"/>
      <c r="LHJ69" s="207"/>
      <c r="LHK69" s="207"/>
      <c r="LHL69" s="207"/>
      <c r="LHM69" s="207"/>
      <c r="LHN69" s="207"/>
      <c r="LHO69" s="207"/>
      <c r="LHP69" s="207"/>
      <c r="LHQ69" s="207"/>
      <c r="LHR69" s="207"/>
      <c r="LHS69" s="207"/>
      <c r="LHT69" s="207"/>
      <c r="LHU69" s="207"/>
      <c r="LHV69" s="207"/>
      <c r="LHW69" s="207"/>
      <c r="LHX69" s="207"/>
      <c r="LHY69" s="207"/>
      <c r="LHZ69" s="207"/>
      <c r="LIA69" s="207"/>
      <c r="LIB69" s="207"/>
      <c r="LIC69" s="207"/>
      <c r="LID69" s="207"/>
      <c r="LIE69" s="207"/>
      <c r="LIF69" s="207"/>
      <c r="LIG69" s="207"/>
      <c r="LIH69" s="207"/>
      <c r="LII69" s="207"/>
      <c r="LIJ69" s="207"/>
      <c r="LIK69" s="207"/>
      <c r="LIL69" s="207"/>
      <c r="LIM69" s="207"/>
      <c r="LIN69" s="207"/>
      <c r="LIO69" s="207"/>
      <c r="LIP69" s="207"/>
      <c r="LIQ69" s="207"/>
      <c r="LIR69" s="207"/>
      <c r="LIS69" s="207"/>
      <c r="LIT69" s="207"/>
      <c r="LIU69" s="207"/>
      <c r="LIV69" s="207"/>
      <c r="LIW69" s="207"/>
      <c r="LIX69" s="207"/>
      <c r="LIY69" s="207"/>
      <c r="LIZ69" s="207"/>
      <c r="LJA69" s="207"/>
      <c r="LJB69" s="207"/>
      <c r="LJC69" s="207"/>
      <c r="LJD69" s="207"/>
      <c r="LJE69" s="207"/>
      <c r="LJF69" s="207"/>
      <c r="LJG69" s="207"/>
      <c r="LJH69" s="207"/>
      <c r="LJI69" s="207"/>
      <c r="LJJ69" s="207"/>
      <c r="LJK69" s="207"/>
      <c r="LJL69" s="207"/>
      <c r="LJM69" s="207"/>
      <c r="LJN69" s="207"/>
      <c r="LJO69" s="207"/>
      <c r="LJP69" s="207"/>
      <c r="LJQ69" s="207"/>
      <c r="LJR69" s="207"/>
      <c r="LJS69" s="207"/>
      <c r="LJT69" s="207"/>
      <c r="LJU69" s="207"/>
      <c r="LJV69" s="207"/>
      <c r="LJW69" s="207"/>
      <c r="LJX69" s="207"/>
      <c r="LJY69" s="207"/>
      <c r="LJZ69" s="207"/>
      <c r="LKA69" s="207"/>
      <c r="LKB69" s="207"/>
      <c r="LKC69" s="207"/>
      <c r="LKD69" s="207"/>
      <c r="LKE69" s="207"/>
      <c r="LKF69" s="207"/>
      <c r="LKG69" s="207"/>
      <c r="LKH69" s="207"/>
      <c r="LKI69" s="207"/>
      <c r="LKJ69" s="207"/>
      <c r="LKK69" s="207"/>
      <c r="LKL69" s="207"/>
      <c r="LKM69" s="207"/>
      <c r="LKN69" s="207"/>
      <c r="LKO69" s="207"/>
      <c r="LKP69" s="207"/>
      <c r="LKQ69" s="207"/>
      <c r="LKR69" s="207"/>
      <c r="LKS69" s="207"/>
      <c r="LKT69" s="207"/>
      <c r="LKU69" s="207"/>
      <c r="LKV69" s="207"/>
      <c r="LKW69" s="207"/>
      <c r="LKX69" s="207"/>
      <c r="LKY69" s="207"/>
      <c r="LKZ69" s="207"/>
      <c r="LLA69" s="207"/>
      <c r="LLB69" s="207"/>
      <c r="LLC69" s="207"/>
      <c r="LLD69" s="207"/>
      <c r="LLE69" s="207"/>
      <c r="LLF69" s="207"/>
      <c r="LLG69" s="207"/>
      <c r="LLH69" s="207"/>
      <c r="LLI69" s="207"/>
      <c r="LLJ69" s="207"/>
      <c r="LLK69" s="207"/>
      <c r="LLL69" s="207"/>
      <c r="LLM69" s="207"/>
      <c r="LLN69" s="207"/>
      <c r="LLO69" s="207"/>
      <c r="LLP69" s="207"/>
      <c r="LLQ69" s="207"/>
      <c r="LLR69" s="207"/>
      <c r="LLS69" s="207"/>
      <c r="LLT69" s="207"/>
      <c r="LLU69" s="207"/>
      <c r="LLV69" s="207"/>
      <c r="LLW69" s="207"/>
      <c r="LLX69" s="207"/>
      <c r="LLY69" s="207"/>
      <c r="LLZ69" s="207"/>
      <c r="LMA69" s="207"/>
      <c r="LMB69" s="207"/>
      <c r="LMC69" s="207"/>
      <c r="LMD69" s="207"/>
      <c r="LME69" s="207"/>
      <c r="LMF69" s="207"/>
      <c r="LMG69" s="207"/>
      <c r="LMH69" s="207"/>
      <c r="LMI69" s="207"/>
      <c r="LMJ69" s="207"/>
      <c r="LMK69" s="207"/>
      <c r="LML69" s="207"/>
      <c r="LMM69" s="207"/>
      <c r="LMN69" s="207"/>
      <c r="LMO69" s="207"/>
      <c r="LMP69" s="207"/>
      <c r="LMQ69" s="207"/>
      <c r="LMR69" s="207"/>
      <c r="LMS69" s="207"/>
      <c r="LMT69" s="207"/>
      <c r="LMU69" s="207"/>
      <c r="LMV69" s="207"/>
      <c r="LMW69" s="207"/>
      <c r="LMX69" s="207"/>
      <c r="LMY69" s="207"/>
      <c r="LMZ69" s="207"/>
      <c r="LNA69" s="207"/>
      <c r="LNB69" s="207"/>
      <c r="LNC69" s="207"/>
      <c r="LND69" s="207"/>
      <c r="LNE69" s="207"/>
      <c r="LNF69" s="207"/>
      <c r="LNG69" s="207"/>
      <c r="LNH69" s="207"/>
      <c r="LNI69" s="207"/>
      <c r="LNJ69" s="207"/>
      <c r="LNK69" s="207"/>
      <c r="LNL69" s="207"/>
      <c r="LNM69" s="207"/>
      <c r="LNN69" s="207"/>
      <c r="LNO69" s="207"/>
      <c r="LNP69" s="207"/>
      <c r="LNQ69" s="207"/>
      <c r="LNR69" s="207"/>
      <c r="LNS69" s="207"/>
      <c r="LNT69" s="207"/>
      <c r="LNU69" s="207"/>
      <c r="LNV69" s="207"/>
      <c r="LNW69" s="207"/>
      <c r="LNX69" s="207"/>
      <c r="LNY69" s="207"/>
      <c r="LNZ69" s="207"/>
      <c r="LOA69" s="207"/>
      <c r="LOB69" s="207"/>
      <c r="LOC69" s="207"/>
      <c r="LOD69" s="207"/>
      <c r="LOE69" s="207"/>
      <c r="LOF69" s="207"/>
      <c r="LOG69" s="207"/>
      <c r="LOH69" s="207"/>
      <c r="LOI69" s="207"/>
      <c r="LOJ69" s="207"/>
      <c r="LOK69" s="207"/>
      <c r="LOL69" s="207"/>
      <c r="LOM69" s="207"/>
      <c r="LON69" s="207"/>
      <c r="LOO69" s="207"/>
      <c r="LOP69" s="207"/>
      <c r="LOQ69" s="207"/>
      <c r="LOR69" s="207"/>
      <c r="LOS69" s="207"/>
      <c r="LOT69" s="207"/>
      <c r="LOU69" s="207"/>
      <c r="LOV69" s="207"/>
      <c r="LOW69" s="207"/>
      <c r="LOX69" s="207"/>
      <c r="LOY69" s="207"/>
      <c r="LOZ69" s="207"/>
      <c r="LPA69" s="207"/>
      <c r="LPB69" s="207"/>
      <c r="LPC69" s="207"/>
      <c r="LPD69" s="207"/>
      <c r="LPE69" s="207"/>
      <c r="LPF69" s="207"/>
      <c r="LPG69" s="207"/>
      <c r="LPH69" s="207"/>
      <c r="LPI69" s="207"/>
      <c r="LPJ69" s="207"/>
      <c r="LPK69" s="207"/>
      <c r="LPL69" s="207"/>
      <c r="LPM69" s="207"/>
      <c r="LPN69" s="207"/>
      <c r="LPO69" s="207"/>
      <c r="LPP69" s="207"/>
      <c r="LPQ69" s="207"/>
      <c r="LPR69" s="207"/>
      <c r="LPS69" s="207"/>
      <c r="LPT69" s="207"/>
      <c r="LPU69" s="207"/>
      <c r="LPV69" s="207"/>
      <c r="LPW69" s="207"/>
      <c r="LPX69" s="207"/>
      <c r="LPY69" s="207"/>
      <c r="LPZ69" s="207"/>
      <c r="LQA69" s="207"/>
      <c r="LQB69" s="207"/>
      <c r="LQC69" s="207"/>
      <c r="LQD69" s="207"/>
      <c r="LQE69" s="207"/>
      <c r="LQF69" s="207"/>
      <c r="LQG69" s="207"/>
      <c r="LQH69" s="207"/>
      <c r="LQI69" s="207"/>
      <c r="LQJ69" s="207"/>
      <c r="LQK69" s="207"/>
      <c r="LQL69" s="207"/>
      <c r="LQM69" s="207"/>
      <c r="LQN69" s="207"/>
      <c r="LQO69" s="207"/>
      <c r="LQP69" s="207"/>
      <c r="LQQ69" s="207"/>
      <c r="LQR69" s="207"/>
      <c r="LQS69" s="207"/>
      <c r="LQT69" s="207"/>
      <c r="LQU69" s="207"/>
      <c r="LQV69" s="207"/>
      <c r="LQW69" s="207"/>
      <c r="LQX69" s="207"/>
      <c r="LQY69" s="207"/>
      <c r="LQZ69" s="207"/>
      <c r="LRA69" s="207"/>
      <c r="LRB69" s="207"/>
      <c r="LRC69" s="207"/>
      <c r="LRD69" s="207"/>
      <c r="LRE69" s="207"/>
      <c r="LRF69" s="207"/>
      <c r="LRG69" s="207"/>
      <c r="LRH69" s="207"/>
      <c r="LRI69" s="207"/>
      <c r="LRJ69" s="207"/>
      <c r="LRK69" s="207"/>
      <c r="LRL69" s="207"/>
      <c r="LRM69" s="207"/>
      <c r="LRN69" s="207"/>
      <c r="LRO69" s="207"/>
      <c r="LRP69" s="207"/>
      <c r="LRQ69" s="207"/>
      <c r="LRR69" s="207"/>
      <c r="LRS69" s="207"/>
      <c r="LRT69" s="207"/>
      <c r="LRU69" s="207"/>
      <c r="LRV69" s="207"/>
      <c r="LRW69" s="207"/>
      <c r="LRX69" s="207"/>
      <c r="LRY69" s="207"/>
      <c r="LRZ69" s="207"/>
      <c r="LSA69" s="207"/>
      <c r="LSB69" s="207"/>
      <c r="LSC69" s="207"/>
      <c r="LSD69" s="207"/>
      <c r="LSE69" s="207"/>
      <c r="LSF69" s="207"/>
      <c r="LSG69" s="207"/>
      <c r="LSH69" s="207"/>
      <c r="LSI69" s="207"/>
      <c r="LSJ69" s="207"/>
      <c r="LSK69" s="207"/>
      <c r="LSL69" s="207"/>
      <c r="LSM69" s="207"/>
      <c r="LSN69" s="207"/>
      <c r="LSO69" s="207"/>
      <c r="LSP69" s="207"/>
      <c r="LSQ69" s="207"/>
      <c r="LSR69" s="207"/>
      <c r="LSS69" s="207"/>
      <c r="LST69" s="207"/>
      <c r="LSU69" s="207"/>
      <c r="LSV69" s="207"/>
      <c r="LSW69" s="207"/>
      <c r="LSX69" s="207"/>
      <c r="LSY69" s="207"/>
      <c r="LSZ69" s="207"/>
      <c r="LTA69" s="207"/>
      <c r="LTB69" s="207"/>
      <c r="LTC69" s="207"/>
      <c r="LTD69" s="207"/>
      <c r="LTE69" s="207"/>
      <c r="LTF69" s="207"/>
      <c r="LTG69" s="207"/>
      <c r="LTH69" s="207"/>
      <c r="LTI69" s="207"/>
      <c r="LTJ69" s="207"/>
      <c r="LTK69" s="207"/>
      <c r="LTL69" s="207"/>
      <c r="LTM69" s="207"/>
      <c r="LTN69" s="207"/>
      <c r="LTO69" s="207"/>
      <c r="LTP69" s="207"/>
      <c r="LTQ69" s="207"/>
      <c r="LTR69" s="207"/>
      <c r="LTS69" s="207"/>
      <c r="LTT69" s="207"/>
      <c r="LTU69" s="207"/>
      <c r="LTV69" s="207"/>
      <c r="LTW69" s="207"/>
      <c r="LTX69" s="207"/>
      <c r="LTY69" s="207"/>
      <c r="LTZ69" s="207"/>
      <c r="LUA69" s="207"/>
      <c r="LUB69" s="207"/>
      <c r="LUC69" s="207"/>
      <c r="LUD69" s="207"/>
      <c r="LUE69" s="207"/>
      <c r="LUF69" s="207"/>
      <c r="LUG69" s="207"/>
      <c r="LUH69" s="207"/>
      <c r="LUI69" s="207"/>
      <c r="LUJ69" s="207"/>
      <c r="LUK69" s="207"/>
      <c r="LUL69" s="207"/>
      <c r="LUM69" s="207"/>
      <c r="LUN69" s="207"/>
      <c r="LUO69" s="207"/>
      <c r="LUP69" s="207"/>
      <c r="LUQ69" s="207"/>
      <c r="LUR69" s="207"/>
      <c r="LUS69" s="207"/>
      <c r="LUT69" s="207"/>
      <c r="LUU69" s="207"/>
      <c r="LUV69" s="207"/>
      <c r="LUW69" s="207"/>
      <c r="LUX69" s="207"/>
      <c r="LUY69" s="207"/>
      <c r="LUZ69" s="207"/>
      <c r="LVA69" s="207"/>
      <c r="LVB69" s="207"/>
      <c r="LVC69" s="207"/>
      <c r="LVD69" s="207"/>
      <c r="LVE69" s="207"/>
      <c r="LVF69" s="207"/>
      <c r="LVG69" s="207"/>
      <c r="LVH69" s="207"/>
      <c r="LVI69" s="207"/>
      <c r="LVJ69" s="207"/>
      <c r="LVK69" s="207"/>
      <c r="LVL69" s="207"/>
      <c r="LVM69" s="207"/>
      <c r="LVN69" s="207"/>
      <c r="LVO69" s="207"/>
      <c r="LVP69" s="207"/>
      <c r="LVQ69" s="207"/>
      <c r="LVR69" s="207"/>
      <c r="LVS69" s="207"/>
      <c r="LVT69" s="207"/>
      <c r="LVU69" s="207"/>
      <c r="LVV69" s="207"/>
      <c r="LVW69" s="207"/>
      <c r="LVX69" s="207"/>
      <c r="LVY69" s="207"/>
      <c r="LVZ69" s="207"/>
      <c r="LWA69" s="207"/>
      <c r="LWB69" s="207"/>
      <c r="LWC69" s="207"/>
      <c r="LWD69" s="207"/>
      <c r="LWE69" s="207"/>
      <c r="LWF69" s="207"/>
      <c r="LWG69" s="207"/>
      <c r="LWH69" s="207"/>
      <c r="LWI69" s="207"/>
      <c r="LWJ69" s="207"/>
      <c r="LWK69" s="207"/>
      <c r="LWL69" s="207"/>
      <c r="LWM69" s="207"/>
      <c r="LWN69" s="207"/>
      <c r="LWO69" s="207"/>
      <c r="LWP69" s="207"/>
      <c r="LWQ69" s="207"/>
      <c r="LWR69" s="207"/>
      <c r="LWS69" s="207"/>
      <c r="LWT69" s="207"/>
      <c r="LWU69" s="207"/>
      <c r="LWV69" s="207"/>
      <c r="LWW69" s="207"/>
      <c r="LWX69" s="207"/>
      <c r="LWY69" s="207"/>
      <c r="LWZ69" s="207"/>
      <c r="LXA69" s="207"/>
      <c r="LXB69" s="207"/>
      <c r="LXC69" s="207"/>
      <c r="LXD69" s="207"/>
      <c r="LXE69" s="207"/>
      <c r="LXF69" s="207"/>
      <c r="LXG69" s="207"/>
      <c r="LXH69" s="207"/>
      <c r="LXI69" s="207"/>
      <c r="LXJ69" s="207"/>
      <c r="LXK69" s="207"/>
      <c r="LXL69" s="207"/>
      <c r="LXM69" s="207"/>
      <c r="LXN69" s="207"/>
      <c r="LXO69" s="207"/>
      <c r="LXP69" s="207"/>
      <c r="LXQ69" s="207"/>
      <c r="LXR69" s="207"/>
      <c r="LXS69" s="207"/>
      <c r="LXT69" s="207"/>
      <c r="LXU69" s="207"/>
      <c r="LXV69" s="207"/>
      <c r="LXW69" s="207"/>
      <c r="LXX69" s="207"/>
      <c r="LXY69" s="207"/>
      <c r="LXZ69" s="207"/>
      <c r="LYA69" s="207"/>
      <c r="LYB69" s="207"/>
      <c r="LYC69" s="207"/>
      <c r="LYD69" s="207"/>
      <c r="LYE69" s="207"/>
      <c r="LYF69" s="207"/>
      <c r="LYG69" s="207"/>
      <c r="LYH69" s="207"/>
      <c r="LYI69" s="207"/>
      <c r="LYJ69" s="207"/>
      <c r="LYK69" s="207"/>
      <c r="LYL69" s="207"/>
      <c r="LYM69" s="207"/>
      <c r="LYN69" s="207"/>
      <c r="LYO69" s="207"/>
      <c r="LYP69" s="207"/>
      <c r="LYQ69" s="207"/>
      <c r="LYR69" s="207"/>
      <c r="LYS69" s="207"/>
      <c r="LYT69" s="207"/>
      <c r="LYU69" s="207"/>
      <c r="LYV69" s="207"/>
      <c r="LYW69" s="207"/>
      <c r="LYX69" s="207"/>
      <c r="LYY69" s="207"/>
      <c r="LYZ69" s="207"/>
      <c r="LZA69" s="207"/>
      <c r="LZB69" s="207"/>
      <c r="LZC69" s="207"/>
      <c r="LZD69" s="207"/>
      <c r="LZE69" s="207"/>
      <c r="LZF69" s="207"/>
      <c r="LZG69" s="207"/>
      <c r="LZH69" s="207"/>
      <c r="LZI69" s="207"/>
      <c r="LZJ69" s="207"/>
      <c r="LZK69" s="207"/>
      <c r="LZL69" s="207"/>
      <c r="LZM69" s="207"/>
      <c r="LZN69" s="207"/>
      <c r="LZO69" s="207"/>
      <c r="LZP69" s="207"/>
      <c r="LZQ69" s="207"/>
      <c r="LZR69" s="207"/>
      <c r="LZS69" s="207"/>
      <c r="LZT69" s="207"/>
      <c r="LZU69" s="207"/>
      <c r="LZV69" s="207"/>
      <c r="LZW69" s="207"/>
      <c r="LZX69" s="207"/>
      <c r="LZY69" s="207"/>
      <c r="LZZ69" s="207"/>
      <c r="MAA69" s="207"/>
      <c r="MAB69" s="207"/>
      <c r="MAC69" s="207"/>
      <c r="MAD69" s="207"/>
      <c r="MAE69" s="207"/>
      <c r="MAF69" s="207"/>
      <c r="MAG69" s="207"/>
      <c r="MAH69" s="207"/>
      <c r="MAI69" s="207"/>
      <c r="MAJ69" s="207"/>
      <c r="MAK69" s="207"/>
      <c r="MAL69" s="207"/>
      <c r="MAM69" s="207"/>
      <c r="MAN69" s="207"/>
      <c r="MAO69" s="207"/>
      <c r="MAP69" s="207"/>
      <c r="MAQ69" s="207"/>
      <c r="MAR69" s="207"/>
      <c r="MAS69" s="207"/>
      <c r="MAT69" s="207"/>
      <c r="MAU69" s="207"/>
      <c r="MAV69" s="207"/>
      <c r="MAW69" s="207"/>
      <c r="MAX69" s="207"/>
      <c r="MAY69" s="207"/>
      <c r="MAZ69" s="207"/>
      <c r="MBA69" s="207"/>
      <c r="MBB69" s="207"/>
      <c r="MBC69" s="207"/>
      <c r="MBD69" s="207"/>
      <c r="MBE69" s="207"/>
      <c r="MBF69" s="207"/>
      <c r="MBG69" s="207"/>
      <c r="MBH69" s="207"/>
      <c r="MBI69" s="207"/>
      <c r="MBJ69" s="207"/>
      <c r="MBK69" s="207"/>
      <c r="MBL69" s="207"/>
      <c r="MBM69" s="207"/>
      <c r="MBN69" s="207"/>
      <c r="MBO69" s="207"/>
      <c r="MBP69" s="207"/>
      <c r="MBQ69" s="207"/>
      <c r="MBR69" s="207"/>
      <c r="MBS69" s="207"/>
      <c r="MBT69" s="207"/>
      <c r="MBU69" s="207"/>
      <c r="MBV69" s="207"/>
      <c r="MBW69" s="207"/>
      <c r="MBX69" s="207"/>
      <c r="MBY69" s="207"/>
      <c r="MBZ69" s="207"/>
      <c r="MCA69" s="207"/>
      <c r="MCB69" s="207"/>
      <c r="MCC69" s="207"/>
      <c r="MCD69" s="207"/>
      <c r="MCE69" s="207"/>
      <c r="MCF69" s="207"/>
      <c r="MCG69" s="207"/>
      <c r="MCH69" s="207"/>
      <c r="MCI69" s="207"/>
      <c r="MCJ69" s="207"/>
      <c r="MCK69" s="207"/>
      <c r="MCL69" s="207"/>
      <c r="MCM69" s="207"/>
      <c r="MCN69" s="207"/>
      <c r="MCO69" s="207"/>
      <c r="MCP69" s="207"/>
      <c r="MCQ69" s="207"/>
      <c r="MCR69" s="207"/>
      <c r="MCS69" s="207"/>
      <c r="MCT69" s="207"/>
      <c r="MCU69" s="207"/>
      <c r="MCV69" s="207"/>
      <c r="MCW69" s="207"/>
      <c r="MCX69" s="207"/>
      <c r="MCY69" s="207"/>
      <c r="MCZ69" s="207"/>
      <c r="MDA69" s="207"/>
      <c r="MDB69" s="207"/>
      <c r="MDC69" s="207"/>
      <c r="MDD69" s="207"/>
      <c r="MDE69" s="207"/>
      <c r="MDF69" s="207"/>
      <c r="MDG69" s="207"/>
      <c r="MDH69" s="207"/>
      <c r="MDI69" s="207"/>
      <c r="MDJ69" s="207"/>
      <c r="MDK69" s="207"/>
      <c r="MDL69" s="207"/>
      <c r="MDM69" s="207"/>
      <c r="MDN69" s="207"/>
      <c r="MDO69" s="207"/>
      <c r="MDP69" s="207"/>
      <c r="MDQ69" s="207"/>
      <c r="MDR69" s="207"/>
      <c r="MDS69" s="207"/>
      <c r="MDT69" s="207"/>
      <c r="MDU69" s="207"/>
      <c r="MDV69" s="207"/>
      <c r="MDW69" s="207"/>
      <c r="MDX69" s="207"/>
      <c r="MDY69" s="207"/>
      <c r="MDZ69" s="207"/>
      <c r="MEA69" s="207"/>
      <c r="MEB69" s="207"/>
      <c r="MEC69" s="207"/>
      <c r="MED69" s="207"/>
      <c r="MEE69" s="207"/>
      <c r="MEF69" s="207"/>
      <c r="MEG69" s="207"/>
      <c r="MEH69" s="207"/>
      <c r="MEI69" s="207"/>
      <c r="MEJ69" s="207"/>
      <c r="MEK69" s="207"/>
      <c r="MEL69" s="207"/>
      <c r="MEM69" s="207"/>
      <c r="MEN69" s="207"/>
      <c r="MEO69" s="207"/>
      <c r="MEP69" s="207"/>
      <c r="MEQ69" s="207"/>
      <c r="MER69" s="207"/>
      <c r="MES69" s="207"/>
      <c r="MET69" s="207"/>
      <c r="MEU69" s="207"/>
      <c r="MEV69" s="207"/>
      <c r="MEW69" s="207"/>
      <c r="MEX69" s="207"/>
      <c r="MEY69" s="207"/>
      <c r="MEZ69" s="207"/>
      <c r="MFA69" s="207"/>
      <c r="MFB69" s="207"/>
      <c r="MFC69" s="207"/>
      <c r="MFD69" s="207"/>
      <c r="MFE69" s="207"/>
      <c r="MFF69" s="207"/>
      <c r="MFG69" s="207"/>
      <c r="MFH69" s="207"/>
      <c r="MFI69" s="207"/>
      <c r="MFJ69" s="207"/>
      <c r="MFK69" s="207"/>
      <c r="MFL69" s="207"/>
      <c r="MFM69" s="207"/>
      <c r="MFN69" s="207"/>
      <c r="MFO69" s="207"/>
      <c r="MFP69" s="207"/>
      <c r="MFQ69" s="207"/>
      <c r="MFR69" s="207"/>
      <c r="MFS69" s="207"/>
      <c r="MFT69" s="207"/>
      <c r="MFU69" s="207"/>
      <c r="MFV69" s="207"/>
      <c r="MFW69" s="207"/>
      <c r="MFX69" s="207"/>
      <c r="MFY69" s="207"/>
      <c r="MFZ69" s="207"/>
      <c r="MGA69" s="207"/>
      <c r="MGB69" s="207"/>
      <c r="MGC69" s="207"/>
      <c r="MGD69" s="207"/>
      <c r="MGE69" s="207"/>
      <c r="MGF69" s="207"/>
      <c r="MGG69" s="207"/>
      <c r="MGH69" s="207"/>
      <c r="MGI69" s="207"/>
      <c r="MGJ69" s="207"/>
      <c r="MGK69" s="207"/>
      <c r="MGL69" s="207"/>
      <c r="MGM69" s="207"/>
      <c r="MGN69" s="207"/>
      <c r="MGO69" s="207"/>
      <c r="MGP69" s="207"/>
      <c r="MGQ69" s="207"/>
      <c r="MGR69" s="207"/>
      <c r="MGS69" s="207"/>
      <c r="MGT69" s="207"/>
      <c r="MGU69" s="207"/>
      <c r="MGV69" s="207"/>
      <c r="MGW69" s="207"/>
      <c r="MGX69" s="207"/>
      <c r="MGY69" s="207"/>
      <c r="MGZ69" s="207"/>
      <c r="MHA69" s="207"/>
      <c r="MHB69" s="207"/>
      <c r="MHC69" s="207"/>
      <c r="MHD69" s="207"/>
      <c r="MHE69" s="207"/>
      <c r="MHF69" s="207"/>
      <c r="MHG69" s="207"/>
      <c r="MHH69" s="207"/>
      <c r="MHI69" s="207"/>
      <c r="MHJ69" s="207"/>
      <c r="MHK69" s="207"/>
      <c r="MHL69" s="207"/>
      <c r="MHM69" s="207"/>
      <c r="MHN69" s="207"/>
      <c r="MHO69" s="207"/>
      <c r="MHP69" s="207"/>
      <c r="MHQ69" s="207"/>
      <c r="MHR69" s="207"/>
      <c r="MHS69" s="207"/>
      <c r="MHT69" s="207"/>
      <c r="MHU69" s="207"/>
      <c r="MHV69" s="207"/>
      <c r="MHW69" s="207"/>
      <c r="MHX69" s="207"/>
      <c r="MHY69" s="207"/>
      <c r="MHZ69" s="207"/>
      <c r="MIA69" s="207"/>
      <c r="MIB69" s="207"/>
      <c r="MIC69" s="207"/>
      <c r="MID69" s="207"/>
      <c r="MIE69" s="207"/>
      <c r="MIF69" s="207"/>
      <c r="MIG69" s="207"/>
      <c r="MIH69" s="207"/>
      <c r="MII69" s="207"/>
      <c r="MIJ69" s="207"/>
      <c r="MIK69" s="207"/>
      <c r="MIL69" s="207"/>
      <c r="MIM69" s="207"/>
      <c r="MIN69" s="207"/>
      <c r="MIO69" s="207"/>
      <c r="MIP69" s="207"/>
      <c r="MIQ69" s="207"/>
      <c r="MIR69" s="207"/>
      <c r="MIS69" s="207"/>
      <c r="MIT69" s="207"/>
      <c r="MIU69" s="207"/>
      <c r="MIV69" s="207"/>
      <c r="MIW69" s="207"/>
      <c r="MIX69" s="207"/>
      <c r="MIY69" s="207"/>
      <c r="MIZ69" s="207"/>
      <c r="MJA69" s="207"/>
      <c r="MJB69" s="207"/>
      <c r="MJC69" s="207"/>
      <c r="MJD69" s="207"/>
      <c r="MJE69" s="207"/>
      <c r="MJF69" s="207"/>
      <c r="MJG69" s="207"/>
      <c r="MJH69" s="207"/>
      <c r="MJI69" s="207"/>
      <c r="MJJ69" s="207"/>
      <c r="MJK69" s="207"/>
      <c r="MJL69" s="207"/>
      <c r="MJM69" s="207"/>
      <c r="MJN69" s="207"/>
      <c r="MJO69" s="207"/>
      <c r="MJP69" s="207"/>
      <c r="MJQ69" s="207"/>
      <c r="MJR69" s="207"/>
      <c r="MJS69" s="207"/>
      <c r="MJT69" s="207"/>
      <c r="MJU69" s="207"/>
      <c r="MJV69" s="207"/>
      <c r="MJW69" s="207"/>
      <c r="MJX69" s="207"/>
      <c r="MJY69" s="207"/>
      <c r="MJZ69" s="207"/>
      <c r="MKA69" s="207"/>
      <c r="MKB69" s="207"/>
      <c r="MKC69" s="207"/>
      <c r="MKD69" s="207"/>
      <c r="MKE69" s="207"/>
      <c r="MKF69" s="207"/>
      <c r="MKG69" s="207"/>
      <c r="MKH69" s="207"/>
      <c r="MKI69" s="207"/>
      <c r="MKJ69" s="207"/>
      <c r="MKK69" s="207"/>
      <c r="MKL69" s="207"/>
      <c r="MKM69" s="207"/>
      <c r="MKN69" s="207"/>
      <c r="MKO69" s="207"/>
      <c r="MKP69" s="207"/>
      <c r="MKQ69" s="207"/>
      <c r="MKR69" s="207"/>
      <c r="MKS69" s="207"/>
      <c r="MKT69" s="207"/>
      <c r="MKU69" s="207"/>
      <c r="MKV69" s="207"/>
      <c r="MKW69" s="207"/>
      <c r="MKX69" s="207"/>
      <c r="MKY69" s="207"/>
      <c r="MKZ69" s="207"/>
      <c r="MLA69" s="207"/>
      <c r="MLB69" s="207"/>
      <c r="MLC69" s="207"/>
      <c r="MLD69" s="207"/>
      <c r="MLE69" s="207"/>
      <c r="MLF69" s="207"/>
      <c r="MLG69" s="207"/>
      <c r="MLH69" s="207"/>
      <c r="MLI69" s="207"/>
      <c r="MLJ69" s="207"/>
      <c r="MLK69" s="207"/>
      <c r="MLL69" s="207"/>
      <c r="MLM69" s="207"/>
      <c r="MLN69" s="207"/>
      <c r="MLO69" s="207"/>
      <c r="MLP69" s="207"/>
      <c r="MLQ69" s="207"/>
      <c r="MLR69" s="207"/>
      <c r="MLS69" s="207"/>
      <c r="MLT69" s="207"/>
      <c r="MLU69" s="207"/>
      <c r="MLV69" s="207"/>
      <c r="MLW69" s="207"/>
      <c r="MLX69" s="207"/>
      <c r="MLY69" s="207"/>
      <c r="MLZ69" s="207"/>
      <c r="MMA69" s="207"/>
      <c r="MMB69" s="207"/>
      <c r="MMC69" s="207"/>
      <c r="MMD69" s="207"/>
      <c r="MME69" s="207"/>
      <c r="MMF69" s="207"/>
      <c r="MMG69" s="207"/>
      <c r="MMH69" s="207"/>
      <c r="MMI69" s="207"/>
      <c r="MMJ69" s="207"/>
      <c r="MMK69" s="207"/>
      <c r="MML69" s="207"/>
      <c r="MMM69" s="207"/>
      <c r="MMN69" s="207"/>
      <c r="MMO69" s="207"/>
      <c r="MMP69" s="207"/>
      <c r="MMQ69" s="207"/>
      <c r="MMR69" s="207"/>
      <c r="MMS69" s="207"/>
      <c r="MMT69" s="207"/>
      <c r="MMU69" s="207"/>
      <c r="MMV69" s="207"/>
      <c r="MMW69" s="207"/>
      <c r="MMX69" s="207"/>
      <c r="MMY69" s="207"/>
      <c r="MMZ69" s="207"/>
      <c r="MNA69" s="207"/>
      <c r="MNB69" s="207"/>
      <c r="MNC69" s="207"/>
      <c r="MND69" s="207"/>
      <c r="MNE69" s="207"/>
      <c r="MNF69" s="207"/>
      <c r="MNG69" s="207"/>
      <c r="MNH69" s="207"/>
      <c r="MNI69" s="207"/>
      <c r="MNJ69" s="207"/>
      <c r="MNK69" s="207"/>
      <c r="MNL69" s="207"/>
      <c r="MNM69" s="207"/>
      <c r="MNN69" s="207"/>
      <c r="MNO69" s="207"/>
      <c r="MNP69" s="207"/>
      <c r="MNQ69" s="207"/>
      <c r="MNR69" s="207"/>
      <c r="MNS69" s="207"/>
      <c r="MNT69" s="207"/>
      <c r="MNU69" s="207"/>
      <c r="MNV69" s="207"/>
      <c r="MNW69" s="207"/>
      <c r="MNX69" s="207"/>
      <c r="MNY69" s="207"/>
      <c r="MNZ69" s="207"/>
      <c r="MOA69" s="207"/>
      <c r="MOB69" s="207"/>
      <c r="MOC69" s="207"/>
      <c r="MOD69" s="207"/>
      <c r="MOE69" s="207"/>
      <c r="MOF69" s="207"/>
      <c r="MOG69" s="207"/>
      <c r="MOH69" s="207"/>
      <c r="MOI69" s="207"/>
      <c r="MOJ69" s="207"/>
      <c r="MOK69" s="207"/>
      <c r="MOL69" s="207"/>
      <c r="MOM69" s="207"/>
      <c r="MON69" s="207"/>
      <c r="MOO69" s="207"/>
      <c r="MOP69" s="207"/>
      <c r="MOQ69" s="207"/>
      <c r="MOR69" s="207"/>
      <c r="MOS69" s="207"/>
      <c r="MOT69" s="207"/>
      <c r="MOU69" s="207"/>
      <c r="MOV69" s="207"/>
      <c r="MOW69" s="207"/>
      <c r="MOX69" s="207"/>
      <c r="MOY69" s="207"/>
      <c r="MOZ69" s="207"/>
      <c r="MPA69" s="207"/>
      <c r="MPB69" s="207"/>
      <c r="MPC69" s="207"/>
      <c r="MPD69" s="207"/>
      <c r="MPE69" s="207"/>
      <c r="MPF69" s="207"/>
      <c r="MPG69" s="207"/>
      <c r="MPH69" s="207"/>
      <c r="MPI69" s="207"/>
      <c r="MPJ69" s="207"/>
      <c r="MPK69" s="207"/>
      <c r="MPL69" s="207"/>
      <c r="MPM69" s="207"/>
      <c r="MPN69" s="207"/>
      <c r="MPO69" s="207"/>
      <c r="MPP69" s="207"/>
      <c r="MPQ69" s="207"/>
      <c r="MPR69" s="207"/>
      <c r="MPS69" s="207"/>
      <c r="MPT69" s="207"/>
      <c r="MPU69" s="207"/>
      <c r="MPV69" s="207"/>
      <c r="MPW69" s="207"/>
      <c r="MPX69" s="207"/>
      <c r="MPY69" s="207"/>
      <c r="MPZ69" s="207"/>
      <c r="MQA69" s="207"/>
      <c r="MQB69" s="207"/>
      <c r="MQC69" s="207"/>
      <c r="MQD69" s="207"/>
      <c r="MQE69" s="207"/>
      <c r="MQF69" s="207"/>
      <c r="MQG69" s="207"/>
      <c r="MQH69" s="207"/>
      <c r="MQI69" s="207"/>
      <c r="MQJ69" s="207"/>
      <c r="MQK69" s="207"/>
      <c r="MQL69" s="207"/>
      <c r="MQM69" s="207"/>
      <c r="MQN69" s="207"/>
      <c r="MQO69" s="207"/>
      <c r="MQP69" s="207"/>
      <c r="MQQ69" s="207"/>
      <c r="MQR69" s="207"/>
      <c r="MQS69" s="207"/>
      <c r="MQT69" s="207"/>
      <c r="MQU69" s="207"/>
      <c r="MQV69" s="207"/>
      <c r="MQW69" s="207"/>
      <c r="MQX69" s="207"/>
      <c r="MQY69" s="207"/>
      <c r="MQZ69" s="207"/>
      <c r="MRA69" s="207"/>
      <c r="MRB69" s="207"/>
      <c r="MRC69" s="207"/>
      <c r="MRD69" s="207"/>
      <c r="MRE69" s="207"/>
      <c r="MRF69" s="207"/>
      <c r="MRG69" s="207"/>
      <c r="MRH69" s="207"/>
      <c r="MRI69" s="207"/>
      <c r="MRJ69" s="207"/>
      <c r="MRK69" s="207"/>
      <c r="MRL69" s="207"/>
      <c r="MRM69" s="207"/>
      <c r="MRN69" s="207"/>
      <c r="MRO69" s="207"/>
      <c r="MRP69" s="207"/>
      <c r="MRQ69" s="207"/>
      <c r="MRR69" s="207"/>
      <c r="MRS69" s="207"/>
      <c r="MRT69" s="207"/>
      <c r="MRU69" s="207"/>
      <c r="MRV69" s="207"/>
      <c r="MRW69" s="207"/>
      <c r="MRX69" s="207"/>
      <c r="MRY69" s="207"/>
      <c r="MRZ69" s="207"/>
      <c r="MSA69" s="207"/>
      <c r="MSB69" s="207"/>
      <c r="MSC69" s="207"/>
      <c r="MSD69" s="207"/>
      <c r="MSE69" s="207"/>
      <c r="MSF69" s="207"/>
      <c r="MSG69" s="207"/>
      <c r="MSH69" s="207"/>
      <c r="MSI69" s="207"/>
      <c r="MSJ69" s="207"/>
      <c r="MSK69" s="207"/>
      <c r="MSL69" s="207"/>
      <c r="MSM69" s="207"/>
      <c r="MSN69" s="207"/>
      <c r="MSO69" s="207"/>
      <c r="MSP69" s="207"/>
      <c r="MSQ69" s="207"/>
      <c r="MSR69" s="207"/>
      <c r="MSS69" s="207"/>
      <c r="MST69" s="207"/>
      <c r="MSU69" s="207"/>
      <c r="MSV69" s="207"/>
      <c r="MSW69" s="207"/>
      <c r="MSX69" s="207"/>
      <c r="MSY69" s="207"/>
      <c r="MSZ69" s="207"/>
      <c r="MTA69" s="207"/>
      <c r="MTB69" s="207"/>
      <c r="MTC69" s="207"/>
      <c r="MTD69" s="207"/>
      <c r="MTE69" s="207"/>
      <c r="MTF69" s="207"/>
      <c r="MTG69" s="207"/>
      <c r="MTH69" s="207"/>
      <c r="MTI69" s="207"/>
      <c r="MTJ69" s="207"/>
      <c r="MTK69" s="207"/>
      <c r="MTL69" s="207"/>
      <c r="MTM69" s="207"/>
      <c r="MTN69" s="207"/>
      <c r="MTO69" s="207"/>
      <c r="MTP69" s="207"/>
      <c r="MTQ69" s="207"/>
      <c r="MTR69" s="207"/>
      <c r="MTS69" s="207"/>
      <c r="MTT69" s="207"/>
      <c r="MTU69" s="207"/>
      <c r="MTV69" s="207"/>
      <c r="MTW69" s="207"/>
      <c r="MTX69" s="207"/>
      <c r="MTY69" s="207"/>
      <c r="MTZ69" s="207"/>
      <c r="MUA69" s="207"/>
      <c r="MUB69" s="207"/>
      <c r="MUC69" s="207"/>
      <c r="MUD69" s="207"/>
      <c r="MUE69" s="207"/>
      <c r="MUF69" s="207"/>
      <c r="MUG69" s="207"/>
      <c r="MUH69" s="207"/>
      <c r="MUI69" s="207"/>
      <c r="MUJ69" s="207"/>
      <c r="MUK69" s="207"/>
      <c r="MUL69" s="207"/>
      <c r="MUM69" s="207"/>
      <c r="MUN69" s="207"/>
      <c r="MUO69" s="207"/>
      <c r="MUP69" s="207"/>
      <c r="MUQ69" s="207"/>
      <c r="MUR69" s="207"/>
      <c r="MUS69" s="207"/>
      <c r="MUT69" s="207"/>
      <c r="MUU69" s="207"/>
      <c r="MUV69" s="207"/>
      <c r="MUW69" s="207"/>
      <c r="MUX69" s="207"/>
      <c r="MUY69" s="207"/>
      <c r="MUZ69" s="207"/>
      <c r="MVA69" s="207"/>
      <c r="MVB69" s="207"/>
      <c r="MVC69" s="207"/>
      <c r="MVD69" s="207"/>
      <c r="MVE69" s="207"/>
      <c r="MVF69" s="207"/>
      <c r="MVG69" s="207"/>
      <c r="MVH69" s="207"/>
      <c r="MVI69" s="207"/>
      <c r="MVJ69" s="207"/>
      <c r="MVK69" s="207"/>
      <c r="MVL69" s="207"/>
      <c r="MVM69" s="207"/>
      <c r="MVN69" s="207"/>
      <c r="MVO69" s="207"/>
      <c r="MVP69" s="207"/>
      <c r="MVQ69" s="207"/>
      <c r="MVR69" s="207"/>
      <c r="MVS69" s="207"/>
      <c r="MVT69" s="207"/>
      <c r="MVU69" s="207"/>
      <c r="MVV69" s="207"/>
      <c r="MVW69" s="207"/>
      <c r="MVX69" s="207"/>
      <c r="MVY69" s="207"/>
      <c r="MVZ69" s="207"/>
      <c r="MWA69" s="207"/>
      <c r="MWB69" s="207"/>
      <c r="MWC69" s="207"/>
      <c r="MWD69" s="207"/>
      <c r="MWE69" s="207"/>
      <c r="MWF69" s="207"/>
      <c r="MWG69" s="207"/>
      <c r="MWH69" s="207"/>
      <c r="MWI69" s="207"/>
      <c r="MWJ69" s="207"/>
      <c r="MWK69" s="207"/>
      <c r="MWL69" s="207"/>
      <c r="MWM69" s="207"/>
      <c r="MWN69" s="207"/>
      <c r="MWO69" s="207"/>
      <c r="MWP69" s="207"/>
      <c r="MWQ69" s="207"/>
      <c r="MWR69" s="207"/>
      <c r="MWS69" s="207"/>
      <c r="MWT69" s="207"/>
      <c r="MWU69" s="207"/>
      <c r="MWV69" s="207"/>
      <c r="MWW69" s="207"/>
      <c r="MWX69" s="207"/>
      <c r="MWY69" s="207"/>
      <c r="MWZ69" s="207"/>
      <c r="MXA69" s="207"/>
      <c r="MXB69" s="207"/>
      <c r="MXC69" s="207"/>
      <c r="MXD69" s="207"/>
      <c r="MXE69" s="207"/>
      <c r="MXF69" s="207"/>
      <c r="MXG69" s="207"/>
      <c r="MXH69" s="207"/>
      <c r="MXI69" s="207"/>
      <c r="MXJ69" s="207"/>
      <c r="MXK69" s="207"/>
      <c r="MXL69" s="207"/>
      <c r="MXM69" s="207"/>
      <c r="MXN69" s="207"/>
      <c r="MXO69" s="207"/>
      <c r="MXP69" s="207"/>
      <c r="MXQ69" s="207"/>
      <c r="MXR69" s="207"/>
      <c r="MXS69" s="207"/>
      <c r="MXT69" s="207"/>
      <c r="MXU69" s="207"/>
      <c r="MXV69" s="207"/>
      <c r="MXW69" s="207"/>
      <c r="MXX69" s="207"/>
      <c r="MXY69" s="207"/>
      <c r="MXZ69" s="207"/>
      <c r="MYA69" s="207"/>
      <c r="MYB69" s="207"/>
      <c r="MYC69" s="207"/>
      <c r="MYD69" s="207"/>
      <c r="MYE69" s="207"/>
      <c r="MYF69" s="207"/>
      <c r="MYG69" s="207"/>
      <c r="MYH69" s="207"/>
      <c r="MYI69" s="207"/>
      <c r="MYJ69" s="207"/>
      <c r="MYK69" s="207"/>
      <c r="MYL69" s="207"/>
      <c r="MYM69" s="207"/>
      <c r="MYN69" s="207"/>
      <c r="MYO69" s="207"/>
      <c r="MYP69" s="207"/>
      <c r="MYQ69" s="207"/>
      <c r="MYR69" s="207"/>
      <c r="MYS69" s="207"/>
      <c r="MYT69" s="207"/>
      <c r="MYU69" s="207"/>
      <c r="MYV69" s="207"/>
      <c r="MYW69" s="207"/>
      <c r="MYX69" s="207"/>
      <c r="MYY69" s="207"/>
      <c r="MYZ69" s="207"/>
      <c r="MZA69" s="207"/>
      <c r="MZB69" s="207"/>
      <c r="MZC69" s="207"/>
      <c r="MZD69" s="207"/>
      <c r="MZE69" s="207"/>
      <c r="MZF69" s="207"/>
      <c r="MZG69" s="207"/>
      <c r="MZH69" s="207"/>
      <c r="MZI69" s="207"/>
      <c r="MZJ69" s="207"/>
      <c r="MZK69" s="207"/>
      <c r="MZL69" s="207"/>
      <c r="MZM69" s="207"/>
      <c r="MZN69" s="207"/>
      <c r="MZO69" s="207"/>
      <c r="MZP69" s="207"/>
      <c r="MZQ69" s="207"/>
      <c r="MZR69" s="207"/>
      <c r="MZS69" s="207"/>
      <c r="MZT69" s="207"/>
      <c r="MZU69" s="207"/>
      <c r="MZV69" s="207"/>
      <c r="MZW69" s="207"/>
      <c r="MZX69" s="207"/>
      <c r="MZY69" s="207"/>
      <c r="MZZ69" s="207"/>
      <c r="NAA69" s="207"/>
      <c r="NAB69" s="207"/>
      <c r="NAC69" s="207"/>
      <c r="NAD69" s="207"/>
      <c r="NAE69" s="207"/>
      <c r="NAF69" s="207"/>
      <c r="NAG69" s="207"/>
      <c r="NAH69" s="207"/>
      <c r="NAI69" s="207"/>
      <c r="NAJ69" s="207"/>
      <c r="NAK69" s="207"/>
      <c r="NAL69" s="207"/>
      <c r="NAM69" s="207"/>
      <c r="NAN69" s="207"/>
      <c r="NAO69" s="207"/>
      <c r="NAP69" s="207"/>
      <c r="NAQ69" s="207"/>
      <c r="NAR69" s="207"/>
      <c r="NAS69" s="207"/>
      <c r="NAT69" s="207"/>
      <c r="NAU69" s="207"/>
      <c r="NAV69" s="207"/>
      <c r="NAW69" s="207"/>
      <c r="NAX69" s="207"/>
      <c r="NAY69" s="207"/>
      <c r="NAZ69" s="207"/>
      <c r="NBA69" s="207"/>
      <c r="NBB69" s="207"/>
      <c r="NBC69" s="207"/>
      <c r="NBD69" s="207"/>
      <c r="NBE69" s="207"/>
      <c r="NBF69" s="207"/>
      <c r="NBG69" s="207"/>
      <c r="NBH69" s="207"/>
      <c r="NBI69" s="207"/>
      <c r="NBJ69" s="207"/>
      <c r="NBK69" s="207"/>
      <c r="NBL69" s="207"/>
      <c r="NBM69" s="207"/>
      <c r="NBN69" s="207"/>
      <c r="NBO69" s="207"/>
      <c r="NBP69" s="207"/>
      <c r="NBQ69" s="207"/>
      <c r="NBR69" s="207"/>
      <c r="NBS69" s="207"/>
      <c r="NBT69" s="207"/>
      <c r="NBU69" s="207"/>
      <c r="NBV69" s="207"/>
      <c r="NBW69" s="207"/>
      <c r="NBX69" s="207"/>
      <c r="NBY69" s="207"/>
      <c r="NBZ69" s="207"/>
      <c r="NCA69" s="207"/>
      <c r="NCB69" s="207"/>
      <c r="NCC69" s="207"/>
      <c r="NCD69" s="207"/>
      <c r="NCE69" s="207"/>
      <c r="NCF69" s="207"/>
      <c r="NCG69" s="207"/>
      <c r="NCH69" s="207"/>
      <c r="NCI69" s="207"/>
      <c r="NCJ69" s="207"/>
      <c r="NCK69" s="207"/>
      <c r="NCL69" s="207"/>
      <c r="NCM69" s="207"/>
      <c r="NCN69" s="207"/>
      <c r="NCO69" s="207"/>
      <c r="NCP69" s="207"/>
      <c r="NCQ69" s="207"/>
      <c r="NCR69" s="207"/>
      <c r="NCS69" s="207"/>
      <c r="NCT69" s="207"/>
      <c r="NCU69" s="207"/>
      <c r="NCV69" s="207"/>
      <c r="NCW69" s="207"/>
      <c r="NCX69" s="207"/>
      <c r="NCY69" s="207"/>
      <c r="NCZ69" s="207"/>
      <c r="NDA69" s="207"/>
      <c r="NDB69" s="207"/>
      <c r="NDC69" s="207"/>
      <c r="NDD69" s="207"/>
      <c r="NDE69" s="207"/>
      <c r="NDF69" s="207"/>
      <c r="NDG69" s="207"/>
      <c r="NDH69" s="207"/>
      <c r="NDI69" s="207"/>
      <c r="NDJ69" s="207"/>
      <c r="NDK69" s="207"/>
      <c r="NDL69" s="207"/>
      <c r="NDM69" s="207"/>
      <c r="NDN69" s="207"/>
      <c r="NDO69" s="207"/>
      <c r="NDP69" s="207"/>
      <c r="NDQ69" s="207"/>
      <c r="NDR69" s="207"/>
      <c r="NDS69" s="207"/>
      <c r="NDT69" s="207"/>
      <c r="NDU69" s="207"/>
      <c r="NDV69" s="207"/>
      <c r="NDW69" s="207"/>
      <c r="NDX69" s="207"/>
      <c r="NDY69" s="207"/>
      <c r="NDZ69" s="207"/>
      <c r="NEA69" s="207"/>
      <c r="NEB69" s="207"/>
      <c r="NEC69" s="207"/>
      <c r="NED69" s="207"/>
      <c r="NEE69" s="207"/>
      <c r="NEF69" s="207"/>
      <c r="NEG69" s="207"/>
      <c r="NEH69" s="207"/>
      <c r="NEI69" s="207"/>
      <c r="NEJ69" s="207"/>
      <c r="NEK69" s="207"/>
      <c r="NEL69" s="207"/>
      <c r="NEM69" s="207"/>
      <c r="NEN69" s="207"/>
      <c r="NEO69" s="207"/>
      <c r="NEP69" s="207"/>
      <c r="NEQ69" s="207"/>
      <c r="NER69" s="207"/>
      <c r="NES69" s="207"/>
      <c r="NET69" s="207"/>
      <c r="NEU69" s="207"/>
      <c r="NEV69" s="207"/>
      <c r="NEW69" s="207"/>
      <c r="NEX69" s="207"/>
      <c r="NEY69" s="207"/>
      <c r="NEZ69" s="207"/>
      <c r="NFA69" s="207"/>
      <c r="NFB69" s="207"/>
      <c r="NFC69" s="207"/>
      <c r="NFD69" s="207"/>
      <c r="NFE69" s="207"/>
      <c r="NFF69" s="207"/>
      <c r="NFG69" s="207"/>
      <c r="NFH69" s="207"/>
      <c r="NFI69" s="207"/>
      <c r="NFJ69" s="207"/>
      <c r="NFK69" s="207"/>
      <c r="NFL69" s="207"/>
      <c r="NFM69" s="207"/>
      <c r="NFN69" s="207"/>
      <c r="NFO69" s="207"/>
      <c r="NFP69" s="207"/>
      <c r="NFQ69" s="207"/>
      <c r="NFR69" s="207"/>
      <c r="NFS69" s="207"/>
      <c r="NFT69" s="207"/>
      <c r="NFU69" s="207"/>
      <c r="NFV69" s="207"/>
      <c r="NFW69" s="207"/>
      <c r="NFX69" s="207"/>
      <c r="NFY69" s="207"/>
      <c r="NFZ69" s="207"/>
      <c r="NGA69" s="207"/>
      <c r="NGB69" s="207"/>
      <c r="NGC69" s="207"/>
      <c r="NGD69" s="207"/>
      <c r="NGE69" s="207"/>
      <c r="NGF69" s="207"/>
      <c r="NGG69" s="207"/>
      <c r="NGH69" s="207"/>
      <c r="NGI69" s="207"/>
      <c r="NGJ69" s="207"/>
      <c r="NGK69" s="207"/>
      <c r="NGL69" s="207"/>
      <c r="NGM69" s="207"/>
      <c r="NGN69" s="207"/>
      <c r="NGO69" s="207"/>
      <c r="NGP69" s="207"/>
      <c r="NGQ69" s="207"/>
      <c r="NGR69" s="207"/>
      <c r="NGS69" s="207"/>
      <c r="NGT69" s="207"/>
      <c r="NGU69" s="207"/>
      <c r="NGV69" s="207"/>
      <c r="NGW69" s="207"/>
      <c r="NGX69" s="207"/>
      <c r="NGY69" s="207"/>
      <c r="NGZ69" s="207"/>
      <c r="NHA69" s="207"/>
      <c r="NHB69" s="207"/>
      <c r="NHC69" s="207"/>
      <c r="NHD69" s="207"/>
      <c r="NHE69" s="207"/>
      <c r="NHF69" s="207"/>
      <c r="NHG69" s="207"/>
      <c r="NHH69" s="207"/>
      <c r="NHI69" s="207"/>
      <c r="NHJ69" s="207"/>
      <c r="NHK69" s="207"/>
      <c r="NHL69" s="207"/>
      <c r="NHM69" s="207"/>
      <c r="NHN69" s="207"/>
      <c r="NHO69" s="207"/>
      <c r="NHP69" s="207"/>
      <c r="NHQ69" s="207"/>
      <c r="NHR69" s="207"/>
      <c r="NHS69" s="207"/>
      <c r="NHT69" s="207"/>
      <c r="NHU69" s="207"/>
      <c r="NHV69" s="207"/>
      <c r="NHW69" s="207"/>
      <c r="NHX69" s="207"/>
      <c r="NHY69" s="207"/>
      <c r="NHZ69" s="207"/>
      <c r="NIA69" s="207"/>
      <c r="NIB69" s="207"/>
      <c r="NIC69" s="207"/>
      <c r="NID69" s="207"/>
      <c r="NIE69" s="207"/>
      <c r="NIF69" s="207"/>
      <c r="NIG69" s="207"/>
      <c r="NIH69" s="207"/>
      <c r="NII69" s="207"/>
      <c r="NIJ69" s="207"/>
      <c r="NIK69" s="207"/>
      <c r="NIL69" s="207"/>
      <c r="NIM69" s="207"/>
      <c r="NIN69" s="207"/>
      <c r="NIO69" s="207"/>
      <c r="NIP69" s="207"/>
      <c r="NIQ69" s="207"/>
      <c r="NIR69" s="207"/>
      <c r="NIS69" s="207"/>
      <c r="NIT69" s="207"/>
      <c r="NIU69" s="207"/>
      <c r="NIV69" s="207"/>
      <c r="NIW69" s="207"/>
      <c r="NIX69" s="207"/>
      <c r="NIY69" s="207"/>
      <c r="NIZ69" s="207"/>
      <c r="NJA69" s="207"/>
      <c r="NJB69" s="207"/>
      <c r="NJC69" s="207"/>
      <c r="NJD69" s="207"/>
      <c r="NJE69" s="207"/>
      <c r="NJF69" s="207"/>
      <c r="NJG69" s="207"/>
      <c r="NJH69" s="207"/>
      <c r="NJI69" s="207"/>
      <c r="NJJ69" s="207"/>
      <c r="NJK69" s="207"/>
      <c r="NJL69" s="207"/>
      <c r="NJM69" s="207"/>
      <c r="NJN69" s="207"/>
      <c r="NJO69" s="207"/>
      <c r="NJP69" s="207"/>
      <c r="NJQ69" s="207"/>
      <c r="NJR69" s="207"/>
      <c r="NJS69" s="207"/>
      <c r="NJT69" s="207"/>
      <c r="NJU69" s="207"/>
      <c r="NJV69" s="207"/>
      <c r="NJW69" s="207"/>
      <c r="NJX69" s="207"/>
      <c r="NJY69" s="207"/>
      <c r="NJZ69" s="207"/>
      <c r="NKA69" s="207"/>
      <c r="NKB69" s="207"/>
      <c r="NKC69" s="207"/>
      <c r="NKD69" s="207"/>
      <c r="NKE69" s="207"/>
      <c r="NKF69" s="207"/>
      <c r="NKG69" s="207"/>
      <c r="NKH69" s="207"/>
      <c r="NKI69" s="207"/>
      <c r="NKJ69" s="207"/>
      <c r="NKK69" s="207"/>
      <c r="NKL69" s="207"/>
      <c r="NKM69" s="207"/>
      <c r="NKN69" s="207"/>
      <c r="NKO69" s="207"/>
      <c r="NKP69" s="207"/>
      <c r="NKQ69" s="207"/>
      <c r="NKR69" s="207"/>
      <c r="NKS69" s="207"/>
      <c r="NKT69" s="207"/>
      <c r="NKU69" s="207"/>
      <c r="NKV69" s="207"/>
      <c r="NKW69" s="207"/>
      <c r="NKX69" s="207"/>
      <c r="NKY69" s="207"/>
      <c r="NKZ69" s="207"/>
      <c r="NLA69" s="207"/>
      <c r="NLB69" s="207"/>
      <c r="NLC69" s="207"/>
      <c r="NLD69" s="207"/>
      <c r="NLE69" s="207"/>
      <c r="NLF69" s="207"/>
      <c r="NLG69" s="207"/>
      <c r="NLH69" s="207"/>
      <c r="NLI69" s="207"/>
      <c r="NLJ69" s="207"/>
      <c r="NLK69" s="207"/>
      <c r="NLL69" s="207"/>
      <c r="NLM69" s="207"/>
      <c r="NLN69" s="207"/>
      <c r="NLO69" s="207"/>
      <c r="NLP69" s="207"/>
      <c r="NLQ69" s="207"/>
      <c r="NLR69" s="207"/>
      <c r="NLS69" s="207"/>
      <c r="NLT69" s="207"/>
      <c r="NLU69" s="207"/>
      <c r="NLV69" s="207"/>
      <c r="NLW69" s="207"/>
      <c r="NLX69" s="207"/>
      <c r="NLY69" s="207"/>
      <c r="NLZ69" s="207"/>
      <c r="NMA69" s="207"/>
      <c r="NMB69" s="207"/>
      <c r="NMC69" s="207"/>
      <c r="NMD69" s="207"/>
      <c r="NME69" s="207"/>
      <c r="NMF69" s="207"/>
      <c r="NMG69" s="207"/>
      <c r="NMH69" s="207"/>
      <c r="NMI69" s="207"/>
      <c r="NMJ69" s="207"/>
      <c r="NMK69" s="207"/>
      <c r="NML69" s="207"/>
      <c r="NMM69" s="207"/>
      <c r="NMN69" s="207"/>
      <c r="NMO69" s="207"/>
      <c r="NMP69" s="207"/>
      <c r="NMQ69" s="207"/>
      <c r="NMR69" s="207"/>
      <c r="NMS69" s="207"/>
      <c r="NMT69" s="207"/>
      <c r="NMU69" s="207"/>
      <c r="NMV69" s="207"/>
      <c r="NMW69" s="207"/>
      <c r="NMX69" s="207"/>
      <c r="NMY69" s="207"/>
      <c r="NMZ69" s="207"/>
      <c r="NNA69" s="207"/>
      <c r="NNB69" s="207"/>
      <c r="NNC69" s="207"/>
      <c r="NND69" s="207"/>
      <c r="NNE69" s="207"/>
      <c r="NNF69" s="207"/>
      <c r="NNG69" s="207"/>
      <c r="NNH69" s="207"/>
      <c r="NNI69" s="207"/>
      <c r="NNJ69" s="207"/>
      <c r="NNK69" s="207"/>
      <c r="NNL69" s="207"/>
      <c r="NNM69" s="207"/>
      <c r="NNN69" s="207"/>
      <c r="NNO69" s="207"/>
      <c r="NNP69" s="207"/>
      <c r="NNQ69" s="207"/>
      <c r="NNR69" s="207"/>
      <c r="NNS69" s="207"/>
      <c r="NNT69" s="207"/>
      <c r="NNU69" s="207"/>
      <c r="NNV69" s="207"/>
      <c r="NNW69" s="207"/>
      <c r="NNX69" s="207"/>
      <c r="NNY69" s="207"/>
      <c r="NNZ69" s="207"/>
      <c r="NOA69" s="207"/>
      <c r="NOB69" s="207"/>
      <c r="NOC69" s="207"/>
      <c r="NOD69" s="207"/>
      <c r="NOE69" s="207"/>
      <c r="NOF69" s="207"/>
      <c r="NOG69" s="207"/>
      <c r="NOH69" s="207"/>
      <c r="NOI69" s="207"/>
      <c r="NOJ69" s="207"/>
      <c r="NOK69" s="207"/>
      <c r="NOL69" s="207"/>
      <c r="NOM69" s="207"/>
      <c r="NON69" s="207"/>
      <c r="NOO69" s="207"/>
      <c r="NOP69" s="207"/>
      <c r="NOQ69" s="207"/>
      <c r="NOR69" s="207"/>
      <c r="NOS69" s="207"/>
      <c r="NOT69" s="207"/>
      <c r="NOU69" s="207"/>
      <c r="NOV69" s="207"/>
      <c r="NOW69" s="207"/>
      <c r="NOX69" s="207"/>
      <c r="NOY69" s="207"/>
      <c r="NOZ69" s="207"/>
      <c r="NPA69" s="207"/>
      <c r="NPB69" s="207"/>
      <c r="NPC69" s="207"/>
      <c r="NPD69" s="207"/>
      <c r="NPE69" s="207"/>
      <c r="NPF69" s="207"/>
      <c r="NPG69" s="207"/>
      <c r="NPH69" s="207"/>
      <c r="NPI69" s="207"/>
      <c r="NPJ69" s="207"/>
      <c r="NPK69" s="207"/>
      <c r="NPL69" s="207"/>
      <c r="NPM69" s="207"/>
      <c r="NPN69" s="207"/>
      <c r="NPO69" s="207"/>
      <c r="NPP69" s="207"/>
      <c r="NPQ69" s="207"/>
      <c r="NPR69" s="207"/>
      <c r="NPS69" s="207"/>
      <c r="NPT69" s="207"/>
      <c r="NPU69" s="207"/>
      <c r="NPV69" s="207"/>
      <c r="NPW69" s="207"/>
      <c r="NPX69" s="207"/>
      <c r="NPY69" s="207"/>
      <c r="NPZ69" s="207"/>
      <c r="NQA69" s="207"/>
      <c r="NQB69" s="207"/>
      <c r="NQC69" s="207"/>
      <c r="NQD69" s="207"/>
      <c r="NQE69" s="207"/>
      <c r="NQF69" s="207"/>
      <c r="NQG69" s="207"/>
      <c r="NQH69" s="207"/>
      <c r="NQI69" s="207"/>
      <c r="NQJ69" s="207"/>
      <c r="NQK69" s="207"/>
      <c r="NQL69" s="207"/>
      <c r="NQM69" s="207"/>
      <c r="NQN69" s="207"/>
      <c r="NQO69" s="207"/>
      <c r="NQP69" s="207"/>
      <c r="NQQ69" s="207"/>
      <c r="NQR69" s="207"/>
      <c r="NQS69" s="207"/>
      <c r="NQT69" s="207"/>
      <c r="NQU69" s="207"/>
      <c r="NQV69" s="207"/>
      <c r="NQW69" s="207"/>
      <c r="NQX69" s="207"/>
      <c r="NQY69" s="207"/>
      <c r="NQZ69" s="207"/>
      <c r="NRA69" s="207"/>
      <c r="NRB69" s="207"/>
      <c r="NRC69" s="207"/>
      <c r="NRD69" s="207"/>
      <c r="NRE69" s="207"/>
      <c r="NRF69" s="207"/>
      <c r="NRG69" s="207"/>
      <c r="NRH69" s="207"/>
      <c r="NRI69" s="207"/>
      <c r="NRJ69" s="207"/>
      <c r="NRK69" s="207"/>
      <c r="NRL69" s="207"/>
      <c r="NRM69" s="207"/>
      <c r="NRN69" s="207"/>
      <c r="NRO69" s="207"/>
      <c r="NRP69" s="207"/>
      <c r="NRQ69" s="207"/>
      <c r="NRR69" s="207"/>
      <c r="NRS69" s="207"/>
      <c r="NRT69" s="207"/>
      <c r="NRU69" s="207"/>
      <c r="NRV69" s="207"/>
      <c r="NRW69" s="207"/>
      <c r="NRX69" s="207"/>
      <c r="NRY69" s="207"/>
      <c r="NRZ69" s="207"/>
      <c r="NSA69" s="207"/>
      <c r="NSB69" s="207"/>
      <c r="NSC69" s="207"/>
      <c r="NSD69" s="207"/>
      <c r="NSE69" s="207"/>
      <c r="NSF69" s="207"/>
      <c r="NSG69" s="207"/>
      <c r="NSH69" s="207"/>
      <c r="NSI69" s="207"/>
      <c r="NSJ69" s="207"/>
      <c r="NSK69" s="207"/>
      <c r="NSL69" s="207"/>
      <c r="NSM69" s="207"/>
      <c r="NSN69" s="207"/>
      <c r="NSO69" s="207"/>
      <c r="NSP69" s="207"/>
      <c r="NSQ69" s="207"/>
      <c r="NSR69" s="207"/>
      <c r="NSS69" s="207"/>
      <c r="NST69" s="207"/>
      <c r="NSU69" s="207"/>
      <c r="NSV69" s="207"/>
      <c r="NSW69" s="207"/>
      <c r="NSX69" s="207"/>
      <c r="NSY69" s="207"/>
      <c r="NSZ69" s="207"/>
      <c r="NTA69" s="207"/>
      <c r="NTB69" s="207"/>
      <c r="NTC69" s="207"/>
      <c r="NTD69" s="207"/>
      <c r="NTE69" s="207"/>
      <c r="NTF69" s="207"/>
      <c r="NTG69" s="207"/>
      <c r="NTH69" s="207"/>
      <c r="NTI69" s="207"/>
      <c r="NTJ69" s="207"/>
      <c r="NTK69" s="207"/>
      <c r="NTL69" s="207"/>
      <c r="NTM69" s="207"/>
      <c r="NTN69" s="207"/>
      <c r="NTO69" s="207"/>
      <c r="NTP69" s="207"/>
      <c r="NTQ69" s="207"/>
      <c r="NTR69" s="207"/>
      <c r="NTS69" s="207"/>
      <c r="NTT69" s="207"/>
      <c r="NTU69" s="207"/>
      <c r="NTV69" s="207"/>
      <c r="NTW69" s="207"/>
      <c r="NTX69" s="207"/>
      <c r="NTY69" s="207"/>
      <c r="NTZ69" s="207"/>
      <c r="NUA69" s="207"/>
      <c r="NUB69" s="207"/>
      <c r="NUC69" s="207"/>
      <c r="NUD69" s="207"/>
      <c r="NUE69" s="207"/>
      <c r="NUF69" s="207"/>
      <c r="NUG69" s="207"/>
      <c r="NUH69" s="207"/>
      <c r="NUI69" s="207"/>
      <c r="NUJ69" s="207"/>
      <c r="NUK69" s="207"/>
      <c r="NUL69" s="207"/>
      <c r="NUM69" s="207"/>
      <c r="NUN69" s="207"/>
      <c r="NUO69" s="207"/>
      <c r="NUP69" s="207"/>
      <c r="NUQ69" s="207"/>
      <c r="NUR69" s="207"/>
      <c r="NUS69" s="207"/>
      <c r="NUT69" s="207"/>
      <c r="NUU69" s="207"/>
      <c r="NUV69" s="207"/>
      <c r="NUW69" s="207"/>
      <c r="NUX69" s="207"/>
      <c r="NUY69" s="207"/>
      <c r="NUZ69" s="207"/>
      <c r="NVA69" s="207"/>
      <c r="NVB69" s="207"/>
      <c r="NVC69" s="207"/>
      <c r="NVD69" s="207"/>
      <c r="NVE69" s="207"/>
      <c r="NVF69" s="207"/>
      <c r="NVG69" s="207"/>
      <c r="NVH69" s="207"/>
      <c r="NVI69" s="207"/>
      <c r="NVJ69" s="207"/>
      <c r="NVK69" s="207"/>
      <c r="NVL69" s="207"/>
      <c r="NVM69" s="207"/>
      <c r="NVN69" s="207"/>
      <c r="NVO69" s="207"/>
      <c r="NVP69" s="207"/>
      <c r="NVQ69" s="207"/>
      <c r="NVR69" s="207"/>
      <c r="NVS69" s="207"/>
      <c r="NVT69" s="207"/>
      <c r="NVU69" s="207"/>
      <c r="NVV69" s="207"/>
      <c r="NVW69" s="207"/>
      <c r="NVX69" s="207"/>
      <c r="NVY69" s="207"/>
      <c r="NVZ69" s="207"/>
      <c r="NWA69" s="207"/>
      <c r="NWB69" s="207"/>
      <c r="NWC69" s="207"/>
      <c r="NWD69" s="207"/>
      <c r="NWE69" s="207"/>
      <c r="NWF69" s="207"/>
      <c r="NWG69" s="207"/>
      <c r="NWH69" s="207"/>
      <c r="NWI69" s="207"/>
      <c r="NWJ69" s="207"/>
      <c r="NWK69" s="207"/>
      <c r="NWL69" s="207"/>
      <c r="NWM69" s="207"/>
      <c r="NWN69" s="207"/>
      <c r="NWO69" s="207"/>
      <c r="NWP69" s="207"/>
      <c r="NWQ69" s="207"/>
      <c r="NWR69" s="207"/>
      <c r="NWS69" s="207"/>
      <c r="NWT69" s="207"/>
      <c r="NWU69" s="207"/>
      <c r="NWV69" s="207"/>
      <c r="NWW69" s="207"/>
      <c r="NWX69" s="207"/>
      <c r="NWY69" s="207"/>
      <c r="NWZ69" s="207"/>
      <c r="NXA69" s="207"/>
      <c r="NXB69" s="207"/>
      <c r="NXC69" s="207"/>
      <c r="NXD69" s="207"/>
      <c r="NXE69" s="207"/>
      <c r="NXF69" s="207"/>
      <c r="NXG69" s="207"/>
      <c r="NXH69" s="207"/>
      <c r="NXI69" s="207"/>
      <c r="NXJ69" s="207"/>
      <c r="NXK69" s="207"/>
      <c r="NXL69" s="207"/>
      <c r="NXM69" s="207"/>
      <c r="NXN69" s="207"/>
      <c r="NXO69" s="207"/>
      <c r="NXP69" s="207"/>
      <c r="NXQ69" s="207"/>
      <c r="NXR69" s="207"/>
      <c r="NXS69" s="207"/>
      <c r="NXT69" s="207"/>
      <c r="NXU69" s="207"/>
      <c r="NXV69" s="207"/>
      <c r="NXW69" s="207"/>
      <c r="NXX69" s="207"/>
      <c r="NXY69" s="207"/>
      <c r="NXZ69" s="207"/>
      <c r="NYA69" s="207"/>
      <c r="NYB69" s="207"/>
      <c r="NYC69" s="207"/>
      <c r="NYD69" s="207"/>
      <c r="NYE69" s="207"/>
      <c r="NYF69" s="207"/>
      <c r="NYG69" s="207"/>
      <c r="NYH69" s="207"/>
      <c r="NYI69" s="207"/>
      <c r="NYJ69" s="207"/>
      <c r="NYK69" s="207"/>
      <c r="NYL69" s="207"/>
      <c r="NYM69" s="207"/>
      <c r="NYN69" s="207"/>
      <c r="NYO69" s="207"/>
      <c r="NYP69" s="207"/>
      <c r="NYQ69" s="207"/>
      <c r="NYR69" s="207"/>
      <c r="NYS69" s="207"/>
      <c r="NYT69" s="207"/>
      <c r="NYU69" s="207"/>
      <c r="NYV69" s="207"/>
      <c r="NYW69" s="207"/>
      <c r="NYX69" s="207"/>
      <c r="NYY69" s="207"/>
      <c r="NYZ69" s="207"/>
      <c r="NZA69" s="207"/>
      <c r="NZB69" s="207"/>
      <c r="NZC69" s="207"/>
      <c r="NZD69" s="207"/>
      <c r="NZE69" s="207"/>
      <c r="NZF69" s="207"/>
      <c r="NZG69" s="207"/>
      <c r="NZH69" s="207"/>
      <c r="NZI69" s="207"/>
      <c r="NZJ69" s="207"/>
      <c r="NZK69" s="207"/>
      <c r="NZL69" s="207"/>
      <c r="NZM69" s="207"/>
      <c r="NZN69" s="207"/>
      <c r="NZO69" s="207"/>
      <c r="NZP69" s="207"/>
      <c r="NZQ69" s="207"/>
      <c r="NZR69" s="207"/>
      <c r="NZS69" s="207"/>
      <c r="NZT69" s="207"/>
      <c r="NZU69" s="207"/>
      <c r="NZV69" s="207"/>
      <c r="NZW69" s="207"/>
      <c r="NZX69" s="207"/>
      <c r="NZY69" s="207"/>
      <c r="NZZ69" s="207"/>
      <c r="OAA69" s="207"/>
      <c r="OAB69" s="207"/>
      <c r="OAC69" s="207"/>
      <c r="OAD69" s="207"/>
      <c r="OAE69" s="207"/>
      <c r="OAF69" s="207"/>
      <c r="OAG69" s="207"/>
      <c r="OAH69" s="207"/>
      <c r="OAI69" s="207"/>
      <c r="OAJ69" s="207"/>
      <c r="OAK69" s="207"/>
      <c r="OAL69" s="207"/>
      <c r="OAM69" s="207"/>
      <c r="OAN69" s="207"/>
      <c r="OAO69" s="207"/>
      <c r="OAP69" s="207"/>
      <c r="OAQ69" s="207"/>
      <c r="OAR69" s="207"/>
      <c r="OAS69" s="207"/>
      <c r="OAT69" s="207"/>
      <c r="OAU69" s="207"/>
      <c r="OAV69" s="207"/>
      <c r="OAW69" s="207"/>
      <c r="OAX69" s="207"/>
      <c r="OAY69" s="207"/>
      <c r="OAZ69" s="207"/>
      <c r="OBA69" s="207"/>
      <c r="OBB69" s="207"/>
      <c r="OBC69" s="207"/>
      <c r="OBD69" s="207"/>
      <c r="OBE69" s="207"/>
      <c r="OBF69" s="207"/>
      <c r="OBG69" s="207"/>
      <c r="OBH69" s="207"/>
      <c r="OBI69" s="207"/>
      <c r="OBJ69" s="207"/>
      <c r="OBK69" s="207"/>
      <c r="OBL69" s="207"/>
      <c r="OBM69" s="207"/>
      <c r="OBN69" s="207"/>
      <c r="OBO69" s="207"/>
      <c r="OBP69" s="207"/>
      <c r="OBQ69" s="207"/>
      <c r="OBR69" s="207"/>
      <c r="OBS69" s="207"/>
      <c r="OBT69" s="207"/>
      <c r="OBU69" s="207"/>
      <c r="OBV69" s="207"/>
      <c r="OBW69" s="207"/>
      <c r="OBX69" s="207"/>
      <c r="OBY69" s="207"/>
      <c r="OBZ69" s="207"/>
      <c r="OCA69" s="207"/>
      <c r="OCB69" s="207"/>
      <c r="OCC69" s="207"/>
      <c r="OCD69" s="207"/>
      <c r="OCE69" s="207"/>
      <c r="OCF69" s="207"/>
      <c r="OCG69" s="207"/>
      <c r="OCH69" s="207"/>
      <c r="OCI69" s="207"/>
      <c r="OCJ69" s="207"/>
      <c r="OCK69" s="207"/>
      <c r="OCL69" s="207"/>
      <c r="OCM69" s="207"/>
      <c r="OCN69" s="207"/>
      <c r="OCO69" s="207"/>
      <c r="OCP69" s="207"/>
      <c r="OCQ69" s="207"/>
      <c r="OCR69" s="207"/>
      <c r="OCS69" s="207"/>
      <c r="OCT69" s="207"/>
      <c r="OCU69" s="207"/>
      <c r="OCV69" s="207"/>
      <c r="OCW69" s="207"/>
      <c r="OCX69" s="207"/>
      <c r="OCY69" s="207"/>
      <c r="OCZ69" s="207"/>
      <c r="ODA69" s="207"/>
      <c r="ODB69" s="207"/>
      <c r="ODC69" s="207"/>
      <c r="ODD69" s="207"/>
      <c r="ODE69" s="207"/>
      <c r="ODF69" s="207"/>
      <c r="ODG69" s="207"/>
      <c r="ODH69" s="207"/>
      <c r="ODI69" s="207"/>
      <c r="ODJ69" s="207"/>
      <c r="ODK69" s="207"/>
      <c r="ODL69" s="207"/>
      <c r="ODM69" s="207"/>
      <c r="ODN69" s="207"/>
      <c r="ODO69" s="207"/>
      <c r="ODP69" s="207"/>
      <c r="ODQ69" s="207"/>
      <c r="ODR69" s="207"/>
      <c r="ODS69" s="207"/>
      <c r="ODT69" s="207"/>
      <c r="ODU69" s="207"/>
      <c r="ODV69" s="207"/>
      <c r="ODW69" s="207"/>
      <c r="ODX69" s="207"/>
      <c r="ODY69" s="207"/>
      <c r="ODZ69" s="207"/>
      <c r="OEA69" s="207"/>
      <c r="OEB69" s="207"/>
      <c r="OEC69" s="207"/>
      <c r="OED69" s="207"/>
      <c r="OEE69" s="207"/>
      <c r="OEF69" s="207"/>
      <c r="OEG69" s="207"/>
      <c r="OEH69" s="207"/>
      <c r="OEI69" s="207"/>
      <c r="OEJ69" s="207"/>
      <c r="OEK69" s="207"/>
      <c r="OEL69" s="207"/>
      <c r="OEM69" s="207"/>
      <c r="OEN69" s="207"/>
      <c r="OEO69" s="207"/>
      <c r="OEP69" s="207"/>
      <c r="OEQ69" s="207"/>
      <c r="OER69" s="207"/>
      <c r="OES69" s="207"/>
      <c r="OET69" s="207"/>
      <c r="OEU69" s="207"/>
      <c r="OEV69" s="207"/>
      <c r="OEW69" s="207"/>
      <c r="OEX69" s="207"/>
      <c r="OEY69" s="207"/>
      <c r="OEZ69" s="207"/>
      <c r="OFA69" s="207"/>
      <c r="OFB69" s="207"/>
      <c r="OFC69" s="207"/>
      <c r="OFD69" s="207"/>
      <c r="OFE69" s="207"/>
      <c r="OFF69" s="207"/>
      <c r="OFG69" s="207"/>
      <c r="OFH69" s="207"/>
      <c r="OFI69" s="207"/>
      <c r="OFJ69" s="207"/>
      <c r="OFK69" s="207"/>
      <c r="OFL69" s="207"/>
      <c r="OFM69" s="207"/>
      <c r="OFN69" s="207"/>
      <c r="OFO69" s="207"/>
      <c r="OFP69" s="207"/>
      <c r="OFQ69" s="207"/>
      <c r="OFR69" s="207"/>
      <c r="OFS69" s="207"/>
      <c r="OFT69" s="207"/>
      <c r="OFU69" s="207"/>
      <c r="OFV69" s="207"/>
      <c r="OFW69" s="207"/>
      <c r="OFX69" s="207"/>
      <c r="OFY69" s="207"/>
      <c r="OFZ69" s="207"/>
      <c r="OGA69" s="207"/>
      <c r="OGB69" s="207"/>
      <c r="OGC69" s="207"/>
      <c r="OGD69" s="207"/>
      <c r="OGE69" s="207"/>
      <c r="OGF69" s="207"/>
      <c r="OGG69" s="207"/>
      <c r="OGH69" s="207"/>
      <c r="OGI69" s="207"/>
      <c r="OGJ69" s="207"/>
      <c r="OGK69" s="207"/>
      <c r="OGL69" s="207"/>
      <c r="OGM69" s="207"/>
      <c r="OGN69" s="207"/>
      <c r="OGO69" s="207"/>
      <c r="OGP69" s="207"/>
      <c r="OGQ69" s="207"/>
      <c r="OGR69" s="207"/>
      <c r="OGS69" s="207"/>
      <c r="OGT69" s="207"/>
      <c r="OGU69" s="207"/>
      <c r="OGV69" s="207"/>
      <c r="OGW69" s="207"/>
      <c r="OGX69" s="207"/>
      <c r="OGY69" s="207"/>
      <c r="OGZ69" s="207"/>
      <c r="OHA69" s="207"/>
      <c r="OHB69" s="207"/>
      <c r="OHC69" s="207"/>
      <c r="OHD69" s="207"/>
      <c r="OHE69" s="207"/>
      <c r="OHF69" s="207"/>
      <c r="OHG69" s="207"/>
      <c r="OHH69" s="207"/>
      <c r="OHI69" s="207"/>
      <c r="OHJ69" s="207"/>
      <c r="OHK69" s="207"/>
      <c r="OHL69" s="207"/>
      <c r="OHM69" s="207"/>
      <c r="OHN69" s="207"/>
      <c r="OHO69" s="207"/>
      <c r="OHP69" s="207"/>
      <c r="OHQ69" s="207"/>
      <c r="OHR69" s="207"/>
      <c r="OHS69" s="207"/>
      <c r="OHT69" s="207"/>
      <c r="OHU69" s="207"/>
      <c r="OHV69" s="207"/>
      <c r="OHW69" s="207"/>
      <c r="OHX69" s="207"/>
      <c r="OHY69" s="207"/>
      <c r="OHZ69" s="207"/>
      <c r="OIA69" s="207"/>
      <c r="OIB69" s="207"/>
      <c r="OIC69" s="207"/>
      <c r="OID69" s="207"/>
      <c r="OIE69" s="207"/>
      <c r="OIF69" s="207"/>
      <c r="OIG69" s="207"/>
      <c r="OIH69" s="207"/>
      <c r="OII69" s="207"/>
      <c r="OIJ69" s="207"/>
      <c r="OIK69" s="207"/>
      <c r="OIL69" s="207"/>
      <c r="OIM69" s="207"/>
      <c r="OIN69" s="207"/>
      <c r="OIO69" s="207"/>
      <c r="OIP69" s="207"/>
      <c r="OIQ69" s="207"/>
      <c r="OIR69" s="207"/>
      <c r="OIS69" s="207"/>
      <c r="OIT69" s="207"/>
      <c r="OIU69" s="207"/>
      <c r="OIV69" s="207"/>
      <c r="OIW69" s="207"/>
      <c r="OIX69" s="207"/>
      <c r="OIY69" s="207"/>
      <c r="OIZ69" s="207"/>
      <c r="OJA69" s="207"/>
      <c r="OJB69" s="207"/>
      <c r="OJC69" s="207"/>
      <c r="OJD69" s="207"/>
      <c r="OJE69" s="207"/>
      <c r="OJF69" s="207"/>
      <c r="OJG69" s="207"/>
      <c r="OJH69" s="207"/>
      <c r="OJI69" s="207"/>
      <c r="OJJ69" s="207"/>
      <c r="OJK69" s="207"/>
      <c r="OJL69" s="207"/>
      <c r="OJM69" s="207"/>
      <c r="OJN69" s="207"/>
      <c r="OJO69" s="207"/>
      <c r="OJP69" s="207"/>
      <c r="OJQ69" s="207"/>
      <c r="OJR69" s="207"/>
      <c r="OJS69" s="207"/>
      <c r="OJT69" s="207"/>
      <c r="OJU69" s="207"/>
      <c r="OJV69" s="207"/>
      <c r="OJW69" s="207"/>
      <c r="OJX69" s="207"/>
      <c r="OJY69" s="207"/>
      <c r="OJZ69" s="207"/>
      <c r="OKA69" s="207"/>
      <c r="OKB69" s="207"/>
      <c r="OKC69" s="207"/>
      <c r="OKD69" s="207"/>
      <c r="OKE69" s="207"/>
      <c r="OKF69" s="207"/>
      <c r="OKG69" s="207"/>
      <c r="OKH69" s="207"/>
      <c r="OKI69" s="207"/>
      <c r="OKJ69" s="207"/>
      <c r="OKK69" s="207"/>
      <c r="OKL69" s="207"/>
      <c r="OKM69" s="207"/>
      <c r="OKN69" s="207"/>
      <c r="OKO69" s="207"/>
      <c r="OKP69" s="207"/>
      <c r="OKQ69" s="207"/>
      <c r="OKR69" s="207"/>
      <c r="OKS69" s="207"/>
      <c r="OKT69" s="207"/>
      <c r="OKU69" s="207"/>
      <c r="OKV69" s="207"/>
      <c r="OKW69" s="207"/>
      <c r="OKX69" s="207"/>
      <c r="OKY69" s="207"/>
      <c r="OKZ69" s="207"/>
      <c r="OLA69" s="207"/>
      <c r="OLB69" s="207"/>
      <c r="OLC69" s="207"/>
      <c r="OLD69" s="207"/>
      <c r="OLE69" s="207"/>
      <c r="OLF69" s="207"/>
      <c r="OLG69" s="207"/>
      <c r="OLH69" s="207"/>
      <c r="OLI69" s="207"/>
      <c r="OLJ69" s="207"/>
      <c r="OLK69" s="207"/>
      <c r="OLL69" s="207"/>
      <c r="OLM69" s="207"/>
      <c r="OLN69" s="207"/>
      <c r="OLO69" s="207"/>
      <c r="OLP69" s="207"/>
      <c r="OLQ69" s="207"/>
      <c r="OLR69" s="207"/>
      <c r="OLS69" s="207"/>
      <c r="OLT69" s="207"/>
      <c r="OLU69" s="207"/>
      <c r="OLV69" s="207"/>
      <c r="OLW69" s="207"/>
      <c r="OLX69" s="207"/>
      <c r="OLY69" s="207"/>
      <c r="OLZ69" s="207"/>
      <c r="OMA69" s="207"/>
      <c r="OMB69" s="207"/>
      <c r="OMC69" s="207"/>
      <c r="OMD69" s="207"/>
      <c r="OME69" s="207"/>
      <c r="OMF69" s="207"/>
      <c r="OMG69" s="207"/>
      <c r="OMH69" s="207"/>
      <c r="OMI69" s="207"/>
      <c r="OMJ69" s="207"/>
      <c r="OMK69" s="207"/>
      <c r="OML69" s="207"/>
      <c r="OMM69" s="207"/>
      <c r="OMN69" s="207"/>
      <c r="OMO69" s="207"/>
      <c r="OMP69" s="207"/>
      <c r="OMQ69" s="207"/>
      <c r="OMR69" s="207"/>
      <c r="OMS69" s="207"/>
      <c r="OMT69" s="207"/>
      <c r="OMU69" s="207"/>
      <c r="OMV69" s="207"/>
      <c r="OMW69" s="207"/>
      <c r="OMX69" s="207"/>
      <c r="OMY69" s="207"/>
      <c r="OMZ69" s="207"/>
      <c r="ONA69" s="207"/>
      <c r="ONB69" s="207"/>
      <c r="ONC69" s="207"/>
      <c r="OND69" s="207"/>
      <c r="ONE69" s="207"/>
      <c r="ONF69" s="207"/>
      <c r="ONG69" s="207"/>
      <c r="ONH69" s="207"/>
      <c r="ONI69" s="207"/>
      <c r="ONJ69" s="207"/>
      <c r="ONK69" s="207"/>
      <c r="ONL69" s="207"/>
      <c r="ONM69" s="207"/>
      <c r="ONN69" s="207"/>
      <c r="ONO69" s="207"/>
      <c r="ONP69" s="207"/>
      <c r="ONQ69" s="207"/>
      <c r="ONR69" s="207"/>
      <c r="ONS69" s="207"/>
      <c r="ONT69" s="207"/>
      <c r="ONU69" s="207"/>
      <c r="ONV69" s="207"/>
      <c r="ONW69" s="207"/>
      <c r="ONX69" s="207"/>
      <c r="ONY69" s="207"/>
      <c r="ONZ69" s="207"/>
      <c r="OOA69" s="207"/>
      <c r="OOB69" s="207"/>
      <c r="OOC69" s="207"/>
      <c r="OOD69" s="207"/>
      <c r="OOE69" s="207"/>
      <c r="OOF69" s="207"/>
      <c r="OOG69" s="207"/>
      <c r="OOH69" s="207"/>
      <c r="OOI69" s="207"/>
      <c r="OOJ69" s="207"/>
      <c r="OOK69" s="207"/>
      <c r="OOL69" s="207"/>
      <c r="OOM69" s="207"/>
      <c r="OON69" s="207"/>
      <c r="OOO69" s="207"/>
      <c r="OOP69" s="207"/>
      <c r="OOQ69" s="207"/>
      <c r="OOR69" s="207"/>
      <c r="OOS69" s="207"/>
      <c r="OOT69" s="207"/>
      <c r="OOU69" s="207"/>
      <c r="OOV69" s="207"/>
      <c r="OOW69" s="207"/>
      <c r="OOX69" s="207"/>
      <c r="OOY69" s="207"/>
      <c r="OOZ69" s="207"/>
      <c r="OPA69" s="207"/>
      <c r="OPB69" s="207"/>
      <c r="OPC69" s="207"/>
      <c r="OPD69" s="207"/>
      <c r="OPE69" s="207"/>
      <c r="OPF69" s="207"/>
      <c r="OPG69" s="207"/>
      <c r="OPH69" s="207"/>
      <c r="OPI69" s="207"/>
      <c r="OPJ69" s="207"/>
      <c r="OPK69" s="207"/>
      <c r="OPL69" s="207"/>
      <c r="OPM69" s="207"/>
      <c r="OPN69" s="207"/>
      <c r="OPO69" s="207"/>
      <c r="OPP69" s="207"/>
      <c r="OPQ69" s="207"/>
      <c r="OPR69" s="207"/>
      <c r="OPS69" s="207"/>
      <c r="OPT69" s="207"/>
      <c r="OPU69" s="207"/>
      <c r="OPV69" s="207"/>
      <c r="OPW69" s="207"/>
      <c r="OPX69" s="207"/>
      <c r="OPY69" s="207"/>
      <c r="OPZ69" s="207"/>
      <c r="OQA69" s="207"/>
      <c r="OQB69" s="207"/>
      <c r="OQC69" s="207"/>
      <c r="OQD69" s="207"/>
      <c r="OQE69" s="207"/>
      <c r="OQF69" s="207"/>
      <c r="OQG69" s="207"/>
      <c r="OQH69" s="207"/>
      <c r="OQI69" s="207"/>
      <c r="OQJ69" s="207"/>
      <c r="OQK69" s="207"/>
      <c r="OQL69" s="207"/>
      <c r="OQM69" s="207"/>
      <c r="OQN69" s="207"/>
      <c r="OQO69" s="207"/>
      <c r="OQP69" s="207"/>
      <c r="OQQ69" s="207"/>
      <c r="OQR69" s="207"/>
      <c r="OQS69" s="207"/>
      <c r="OQT69" s="207"/>
      <c r="OQU69" s="207"/>
      <c r="OQV69" s="207"/>
      <c r="OQW69" s="207"/>
      <c r="OQX69" s="207"/>
      <c r="OQY69" s="207"/>
      <c r="OQZ69" s="207"/>
      <c r="ORA69" s="207"/>
      <c r="ORB69" s="207"/>
      <c r="ORC69" s="207"/>
      <c r="ORD69" s="207"/>
      <c r="ORE69" s="207"/>
      <c r="ORF69" s="207"/>
      <c r="ORG69" s="207"/>
      <c r="ORH69" s="207"/>
      <c r="ORI69" s="207"/>
      <c r="ORJ69" s="207"/>
      <c r="ORK69" s="207"/>
      <c r="ORL69" s="207"/>
      <c r="ORM69" s="207"/>
      <c r="ORN69" s="207"/>
      <c r="ORO69" s="207"/>
      <c r="ORP69" s="207"/>
      <c r="ORQ69" s="207"/>
      <c r="ORR69" s="207"/>
      <c r="ORS69" s="207"/>
      <c r="ORT69" s="207"/>
      <c r="ORU69" s="207"/>
      <c r="ORV69" s="207"/>
      <c r="ORW69" s="207"/>
      <c r="ORX69" s="207"/>
      <c r="ORY69" s="207"/>
      <c r="ORZ69" s="207"/>
      <c r="OSA69" s="207"/>
      <c r="OSB69" s="207"/>
      <c r="OSC69" s="207"/>
      <c r="OSD69" s="207"/>
      <c r="OSE69" s="207"/>
      <c r="OSF69" s="207"/>
      <c r="OSG69" s="207"/>
      <c r="OSH69" s="207"/>
      <c r="OSI69" s="207"/>
      <c r="OSJ69" s="207"/>
      <c r="OSK69" s="207"/>
      <c r="OSL69" s="207"/>
      <c r="OSM69" s="207"/>
      <c r="OSN69" s="207"/>
      <c r="OSO69" s="207"/>
      <c r="OSP69" s="207"/>
      <c r="OSQ69" s="207"/>
      <c r="OSR69" s="207"/>
      <c r="OSS69" s="207"/>
      <c r="OST69" s="207"/>
      <c r="OSU69" s="207"/>
      <c r="OSV69" s="207"/>
      <c r="OSW69" s="207"/>
      <c r="OSX69" s="207"/>
      <c r="OSY69" s="207"/>
      <c r="OSZ69" s="207"/>
      <c r="OTA69" s="207"/>
      <c r="OTB69" s="207"/>
      <c r="OTC69" s="207"/>
      <c r="OTD69" s="207"/>
      <c r="OTE69" s="207"/>
      <c r="OTF69" s="207"/>
      <c r="OTG69" s="207"/>
      <c r="OTH69" s="207"/>
      <c r="OTI69" s="207"/>
      <c r="OTJ69" s="207"/>
      <c r="OTK69" s="207"/>
      <c r="OTL69" s="207"/>
      <c r="OTM69" s="207"/>
      <c r="OTN69" s="207"/>
      <c r="OTO69" s="207"/>
      <c r="OTP69" s="207"/>
      <c r="OTQ69" s="207"/>
      <c r="OTR69" s="207"/>
      <c r="OTS69" s="207"/>
      <c r="OTT69" s="207"/>
      <c r="OTU69" s="207"/>
      <c r="OTV69" s="207"/>
      <c r="OTW69" s="207"/>
      <c r="OTX69" s="207"/>
      <c r="OTY69" s="207"/>
      <c r="OTZ69" s="207"/>
      <c r="OUA69" s="207"/>
      <c r="OUB69" s="207"/>
      <c r="OUC69" s="207"/>
      <c r="OUD69" s="207"/>
      <c r="OUE69" s="207"/>
      <c r="OUF69" s="207"/>
      <c r="OUG69" s="207"/>
      <c r="OUH69" s="207"/>
      <c r="OUI69" s="207"/>
      <c r="OUJ69" s="207"/>
      <c r="OUK69" s="207"/>
      <c r="OUL69" s="207"/>
      <c r="OUM69" s="207"/>
      <c r="OUN69" s="207"/>
      <c r="OUO69" s="207"/>
      <c r="OUP69" s="207"/>
      <c r="OUQ69" s="207"/>
      <c r="OUR69" s="207"/>
      <c r="OUS69" s="207"/>
      <c r="OUT69" s="207"/>
      <c r="OUU69" s="207"/>
      <c r="OUV69" s="207"/>
      <c r="OUW69" s="207"/>
      <c r="OUX69" s="207"/>
      <c r="OUY69" s="207"/>
      <c r="OUZ69" s="207"/>
      <c r="OVA69" s="207"/>
      <c r="OVB69" s="207"/>
      <c r="OVC69" s="207"/>
      <c r="OVD69" s="207"/>
      <c r="OVE69" s="207"/>
      <c r="OVF69" s="207"/>
      <c r="OVG69" s="207"/>
      <c r="OVH69" s="207"/>
      <c r="OVI69" s="207"/>
      <c r="OVJ69" s="207"/>
      <c r="OVK69" s="207"/>
      <c r="OVL69" s="207"/>
      <c r="OVM69" s="207"/>
      <c r="OVN69" s="207"/>
      <c r="OVO69" s="207"/>
      <c r="OVP69" s="207"/>
      <c r="OVQ69" s="207"/>
      <c r="OVR69" s="207"/>
      <c r="OVS69" s="207"/>
      <c r="OVT69" s="207"/>
      <c r="OVU69" s="207"/>
      <c r="OVV69" s="207"/>
      <c r="OVW69" s="207"/>
      <c r="OVX69" s="207"/>
      <c r="OVY69" s="207"/>
      <c r="OVZ69" s="207"/>
      <c r="OWA69" s="207"/>
      <c r="OWB69" s="207"/>
      <c r="OWC69" s="207"/>
      <c r="OWD69" s="207"/>
      <c r="OWE69" s="207"/>
      <c r="OWF69" s="207"/>
      <c r="OWG69" s="207"/>
      <c r="OWH69" s="207"/>
      <c r="OWI69" s="207"/>
      <c r="OWJ69" s="207"/>
      <c r="OWK69" s="207"/>
      <c r="OWL69" s="207"/>
      <c r="OWM69" s="207"/>
      <c r="OWN69" s="207"/>
      <c r="OWO69" s="207"/>
      <c r="OWP69" s="207"/>
      <c r="OWQ69" s="207"/>
      <c r="OWR69" s="207"/>
      <c r="OWS69" s="207"/>
      <c r="OWT69" s="207"/>
      <c r="OWU69" s="207"/>
      <c r="OWV69" s="207"/>
      <c r="OWW69" s="207"/>
      <c r="OWX69" s="207"/>
      <c r="OWY69" s="207"/>
      <c r="OWZ69" s="207"/>
      <c r="OXA69" s="207"/>
      <c r="OXB69" s="207"/>
      <c r="OXC69" s="207"/>
      <c r="OXD69" s="207"/>
      <c r="OXE69" s="207"/>
      <c r="OXF69" s="207"/>
      <c r="OXG69" s="207"/>
      <c r="OXH69" s="207"/>
      <c r="OXI69" s="207"/>
      <c r="OXJ69" s="207"/>
      <c r="OXK69" s="207"/>
      <c r="OXL69" s="207"/>
      <c r="OXM69" s="207"/>
      <c r="OXN69" s="207"/>
      <c r="OXO69" s="207"/>
      <c r="OXP69" s="207"/>
      <c r="OXQ69" s="207"/>
      <c r="OXR69" s="207"/>
      <c r="OXS69" s="207"/>
      <c r="OXT69" s="207"/>
      <c r="OXU69" s="207"/>
      <c r="OXV69" s="207"/>
      <c r="OXW69" s="207"/>
      <c r="OXX69" s="207"/>
      <c r="OXY69" s="207"/>
      <c r="OXZ69" s="207"/>
      <c r="OYA69" s="207"/>
      <c r="OYB69" s="207"/>
      <c r="OYC69" s="207"/>
      <c r="OYD69" s="207"/>
      <c r="OYE69" s="207"/>
      <c r="OYF69" s="207"/>
      <c r="OYG69" s="207"/>
      <c r="OYH69" s="207"/>
      <c r="OYI69" s="207"/>
      <c r="OYJ69" s="207"/>
      <c r="OYK69" s="207"/>
      <c r="OYL69" s="207"/>
      <c r="OYM69" s="207"/>
      <c r="OYN69" s="207"/>
      <c r="OYO69" s="207"/>
      <c r="OYP69" s="207"/>
      <c r="OYQ69" s="207"/>
      <c r="OYR69" s="207"/>
      <c r="OYS69" s="207"/>
      <c r="OYT69" s="207"/>
      <c r="OYU69" s="207"/>
      <c r="OYV69" s="207"/>
      <c r="OYW69" s="207"/>
      <c r="OYX69" s="207"/>
      <c r="OYY69" s="207"/>
      <c r="OYZ69" s="207"/>
      <c r="OZA69" s="207"/>
      <c r="OZB69" s="207"/>
      <c r="OZC69" s="207"/>
      <c r="OZD69" s="207"/>
      <c r="OZE69" s="207"/>
      <c r="OZF69" s="207"/>
      <c r="OZG69" s="207"/>
      <c r="OZH69" s="207"/>
      <c r="OZI69" s="207"/>
      <c r="OZJ69" s="207"/>
      <c r="OZK69" s="207"/>
      <c r="OZL69" s="207"/>
      <c r="OZM69" s="207"/>
      <c r="OZN69" s="207"/>
      <c r="OZO69" s="207"/>
      <c r="OZP69" s="207"/>
      <c r="OZQ69" s="207"/>
      <c r="OZR69" s="207"/>
      <c r="OZS69" s="207"/>
      <c r="OZT69" s="207"/>
      <c r="OZU69" s="207"/>
      <c r="OZV69" s="207"/>
      <c r="OZW69" s="207"/>
      <c r="OZX69" s="207"/>
      <c r="OZY69" s="207"/>
      <c r="OZZ69" s="207"/>
      <c r="PAA69" s="207"/>
      <c r="PAB69" s="207"/>
      <c r="PAC69" s="207"/>
      <c r="PAD69" s="207"/>
      <c r="PAE69" s="207"/>
      <c r="PAF69" s="207"/>
      <c r="PAG69" s="207"/>
      <c r="PAH69" s="207"/>
      <c r="PAI69" s="207"/>
      <c r="PAJ69" s="207"/>
      <c r="PAK69" s="207"/>
      <c r="PAL69" s="207"/>
      <c r="PAM69" s="207"/>
      <c r="PAN69" s="207"/>
      <c r="PAO69" s="207"/>
      <c r="PAP69" s="207"/>
      <c r="PAQ69" s="207"/>
      <c r="PAR69" s="207"/>
      <c r="PAS69" s="207"/>
      <c r="PAT69" s="207"/>
      <c r="PAU69" s="207"/>
      <c r="PAV69" s="207"/>
      <c r="PAW69" s="207"/>
      <c r="PAX69" s="207"/>
      <c r="PAY69" s="207"/>
      <c r="PAZ69" s="207"/>
      <c r="PBA69" s="207"/>
      <c r="PBB69" s="207"/>
      <c r="PBC69" s="207"/>
      <c r="PBD69" s="207"/>
      <c r="PBE69" s="207"/>
      <c r="PBF69" s="207"/>
      <c r="PBG69" s="207"/>
      <c r="PBH69" s="207"/>
      <c r="PBI69" s="207"/>
      <c r="PBJ69" s="207"/>
      <c r="PBK69" s="207"/>
      <c r="PBL69" s="207"/>
      <c r="PBM69" s="207"/>
      <c r="PBN69" s="207"/>
      <c r="PBO69" s="207"/>
      <c r="PBP69" s="207"/>
      <c r="PBQ69" s="207"/>
      <c r="PBR69" s="207"/>
      <c r="PBS69" s="207"/>
      <c r="PBT69" s="207"/>
      <c r="PBU69" s="207"/>
      <c r="PBV69" s="207"/>
      <c r="PBW69" s="207"/>
      <c r="PBX69" s="207"/>
      <c r="PBY69" s="207"/>
      <c r="PBZ69" s="207"/>
      <c r="PCA69" s="207"/>
      <c r="PCB69" s="207"/>
      <c r="PCC69" s="207"/>
      <c r="PCD69" s="207"/>
      <c r="PCE69" s="207"/>
      <c r="PCF69" s="207"/>
      <c r="PCG69" s="207"/>
      <c r="PCH69" s="207"/>
      <c r="PCI69" s="207"/>
      <c r="PCJ69" s="207"/>
      <c r="PCK69" s="207"/>
      <c r="PCL69" s="207"/>
      <c r="PCM69" s="207"/>
      <c r="PCN69" s="207"/>
      <c r="PCO69" s="207"/>
      <c r="PCP69" s="207"/>
      <c r="PCQ69" s="207"/>
      <c r="PCR69" s="207"/>
      <c r="PCS69" s="207"/>
      <c r="PCT69" s="207"/>
      <c r="PCU69" s="207"/>
      <c r="PCV69" s="207"/>
      <c r="PCW69" s="207"/>
      <c r="PCX69" s="207"/>
      <c r="PCY69" s="207"/>
      <c r="PCZ69" s="207"/>
      <c r="PDA69" s="207"/>
      <c r="PDB69" s="207"/>
      <c r="PDC69" s="207"/>
      <c r="PDD69" s="207"/>
      <c r="PDE69" s="207"/>
      <c r="PDF69" s="207"/>
      <c r="PDG69" s="207"/>
      <c r="PDH69" s="207"/>
      <c r="PDI69" s="207"/>
      <c r="PDJ69" s="207"/>
      <c r="PDK69" s="207"/>
      <c r="PDL69" s="207"/>
      <c r="PDM69" s="207"/>
      <c r="PDN69" s="207"/>
      <c r="PDO69" s="207"/>
      <c r="PDP69" s="207"/>
      <c r="PDQ69" s="207"/>
      <c r="PDR69" s="207"/>
      <c r="PDS69" s="207"/>
      <c r="PDT69" s="207"/>
      <c r="PDU69" s="207"/>
      <c r="PDV69" s="207"/>
      <c r="PDW69" s="207"/>
      <c r="PDX69" s="207"/>
      <c r="PDY69" s="207"/>
      <c r="PDZ69" s="207"/>
      <c r="PEA69" s="207"/>
      <c r="PEB69" s="207"/>
      <c r="PEC69" s="207"/>
      <c r="PED69" s="207"/>
      <c r="PEE69" s="207"/>
      <c r="PEF69" s="207"/>
      <c r="PEG69" s="207"/>
      <c r="PEH69" s="207"/>
      <c r="PEI69" s="207"/>
      <c r="PEJ69" s="207"/>
      <c r="PEK69" s="207"/>
      <c r="PEL69" s="207"/>
      <c r="PEM69" s="207"/>
      <c r="PEN69" s="207"/>
      <c r="PEO69" s="207"/>
      <c r="PEP69" s="207"/>
      <c r="PEQ69" s="207"/>
      <c r="PER69" s="207"/>
      <c r="PES69" s="207"/>
      <c r="PET69" s="207"/>
      <c r="PEU69" s="207"/>
      <c r="PEV69" s="207"/>
      <c r="PEW69" s="207"/>
      <c r="PEX69" s="207"/>
      <c r="PEY69" s="207"/>
      <c r="PEZ69" s="207"/>
      <c r="PFA69" s="207"/>
      <c r="PFB69" s="207"/>
      <c r="PFC69" s="207"/>
      <c r="PFD69" s="207"/>
      <c r="PFE69" s="207"/>
      <c r="PFF69" s="207"/>
      <c r="PFG69" s="207"/>
      <c r="PFH69" s="207"/>
      <c r="PFI69" s="207"/>
      <c r="PFJ69" s="207"/>
      <c r="PFK69" s="207"/>
      <c r="PFL69" s="207"/>
      <c r="PFM69" s="207"/>
      <c r="PFN69" s="207"/>
      <c r="PFO69" s="207"/>
      <c r="PFP69" s="207"/>
      <c r="PFQ69" s="207"/>
      <c r="PFR69" s="207"/>
      <c r="PFS69" s="207"/>
      <c r="PFT69" s="207"/>
      <c r="PFU69" s="207"/>
      <c r="PFV69" s="207"/>
      <c r="PFW69" s="207"/>
      <c r="PFX69" s="207"/>
      <c r="PFY69" s="207"/>
      <c r="PFZ69" s="207"/>
      <c r="PGA69" s="207"/>
      <c r="PGB69" s="207"/>
      <c r="PGC69" s="207"/>
      <c r="PGD69" s="207"/>
      <c r="PGE69" s="207"/>
      <c r="PGF69" s="207"/>
      <c r="PGG69" s="207"/>
      <c r="PGH69" s="207"/>
      <c r="PGI69" s="207"/>
      <c r="PGJ69" s="207"/>
      <c r="PGK69" s="207"/>
      <c r="PGL69" s="207"/>
      <c r="PGM69" s="207"/>
      <c r="PGN69" s="207"/>
      <c r="PGO69" s="207"/>
      <c r="PGP69" s="207"/>
      <c r="PGQ69" s="207"/>
      <c r="PGR69" s="207"/>
      <c r="PGS69" s="207"/>
      <c r="PGT69" s="207"/>
      <c r="PGU69" s="207"/>
      <c r="PGV69" s="207"/>
      <c r="PGW69" s="207"/>
      <c r="PGX69" s="207"/>
      <c r="PGY69" s="207"/>
      <c r="PGZ69" s="207"/>
      <c r="PHA69" s="207"/>
      <c r="PHB69" s="207"/>
      <c r="PHC69" s="207"/>
      <c r="PHD69" s="207"/>
      <c r="PHE69" s="207"/>
      <c r="PHF69" s="207"/>
      <c r="PHG69" s="207"/>
      <c r="PHH69" s="207"/>
      <c r="PHI69" s="207"/>
      <c r="PHJ69" s="207"/>
      <c r="PHK69" s="207"/>
      <c r="PHL69" s="207"/>
      <c r="PHM69" s="207"/>
      <c r="PHN69" s="207"/>
      <c r="PHO69" s="207"/>
      <c r="PHP69" s="207"/>
      <c r="PHQ69" s="207"/>
      <c r="PHR69" s="207"/>
      <c r="PHS69" s="207"/>
      <c r="PHT69" s="207"/>
      <c r="PHU69" s="207"/>
      <c r="PHV69" s="207"/>
      <c r="PHW69" s="207"/>
      <c r="PHX69" s="207"/>
      <c r="PHY69" s="207"/>
      <c r="PHZ69" s="207"/>
      <c r="PIA69" s="207"/>
      <c r="PIB69" s="207"/>
      <c r="PIC69" s="207"/>
      <c r="PID69" s="207"/>
      <c r="PIE69" s="207"/>
      <c r="PIF69" s="207"/>
      <c r="PIG69" s="207"/>
      <c r="PIH69" s="207"/>
      <c r="PII69" s="207"/>
      <c r="PIJ69" s="207"/>
      <c r="PIK69" s="207"/>
      <c r="PIL69" s="207"/>
      <c r="PIM69" s="207"/>
      <c r="PIN69" s="207"/>
      <c r="PIO69" s="207"/>
      <c r="PIP69" s="207"/>
      <c r="PIQ69" s="207"/>
      <c r="PIR69" s="207"/>
      <c r="PIS69" s="207"/>
      <c r="PIT69" s="207"/>
      <c r="PIU69" s="207"/>
      <c r="PIV69" s="207"/>
      <c r="PIW69" s="207"/>
      <c r="PIX69" s="207"/>
      <c r="PIY69" s="207"/>
      <c r="PIZ69" s="207"/>
      <c r="PJA69" s="207"/>
      <c r="PJB69" s="207"/>
      <c r="PJC69" s="207"/>
      <c r="PJD69" s="207"/>
      <c r="PJE69" s="207"/>
      <c r="PJF69" s="207"/>
      <c r="PJG69" s="207"/>
      <c r="PJH69" s="207"/>
      <c r="PJI69" s="207"/>
      <c r="PJJ69" s="207"/>
      <c r="PJK69" s="207"/>
      <c r="PJL69" s="207"/>
      <c r="PJM69" s="207"/>
      <c r="PJN69" s="207"/>
      <c r="PJO69" s="207"/>
      <c r="PJP69" s="207"/>
      <c r="PJQ69" s="207"/>
      <c r="PJR69" s="207"/>
      <c r="PJS69" s="207"/>
      <c r="PJT69" s="207"/>
      <c r="PJU69" s="207"/>
      <c r="PJV69" s="207"/>
      <c r="PJW69" s="207"/>
      <c r="PJX69" s="207"/>
      <c r="PJY69" s="207"/>
      <c r="PJZ69" s="207"/>
      <c r="PKA69" s="207"/>
      <c r="PKB69" s="207"/>
      <c r="PKC69" s="207"/>
      <c r="PKD69" s="207"/>
      <c r="PKE69" s="207"/>
      <c r="PKF69" s="207"/>
      <c r="PKG69" s="207"/>
      <c r="PKH69" s="207"/>
      <c r="PKI69" s="207"/>
      <c r="PKJ69" s="207"/>
      <c r="PKK69" s="207"/>
      <c r="PKL69" s="207"/>
      <c r="PKM69" s="207"/>
      <c r="PKN69" s="207"/>
      <c r="PKO69" s="207"/>
      <c r="PKP69" s="207"/>
      <c r="PKQ69" s="207"/>
      <c r="PKR69" s="207"/>
      <c r="PKS69" s="207"/>
      <c r="PKT69" s="207"/>
      <c r="PKU69" s="207"/>
      <c r="PKV69" s="207"/>
      <c r="PKW69" s="207"/>
      <c r="PKX69" s="207"/>
      <c r="PKY69" s="207"/>
      <c r="PKZ69" s="207"/>
      <c r="PLA69" s="207"/>
      <c r="PLB69" s="207"/>
      <c r="PLC69" s="207"/>
      <c r="PLD69" s="207"/>
      <c r="PLE69" s="207"/>
      <c r="PLF69" s="207"/>
      <c r="PLG69" s="207"/>
      <c r="PLH69" s="207"/>
      <c r="PLI69" s="207"/>
      <c r="PLJ69" s="207"/>
      <c r="PLK69" s="207"/>
      <c r="PLL69" s="207"/>
      <c r="PLM69" s="207"/>
      <c r="PLN69" s="207"/>
      <c r="PLO69" s="207"/>
      <c r="PLP69" s="207"/>
      <c r="PLQ69" s="207"/>
      <c r="PLR69" s="207"/>
      <c r="PLS69" s="207"/>
      <c r="PLT69" s="207"/>
      <c r="PLU69" s="207"/>
      <c r="PLV69" s="207"/>
      <c r="PLW69" s="207"/>
      <c r="PLX69" s="207"/>
      <c r="PLY69" s="207"/>
      <c r="PLZ69" s="207"/>
      <c r="PMA69" s="207"/>
      <c r="PMB69" s="207"/>
      <c r="PMC69" s="207"/>
      <c r="PMD69" s="207"/>
      <c r="PME69" s="207"/>
      <c r="PMF69" s="207"/>
      <c r="PMG69" s="207"/>
      <c r="PMH69" s="207"/>
      <c r="PMI69" s="207"/>
      <c r="PMJ69" s="207"/>
      <c r="PMK69" s="207"/>
      <c r="PML69" s="207"/>
      <c r="PMM69" s="207"/>
      <c r="PMN69" s="207"/>
      <c r="PMO69" s="207"/>
      <c r="PMP69" s="207"/>
      <c r="PMQ69" s="207"/>
      <c r="PMR69" s="207"/>
      <c r="PMS69" s="207"/>
      <c r="PMT69" s="207"/>
      <c r="PMU69" s="207"/>
      <c r="PMV69" s="207"/>
      <c r="PMW69" s="207"/>
      <c r="PMX69" s="207"/>
      <c r="PMY69" s="207"/>
      <c r="PMZ69" s="207"/>
      <c r="PNA69" s="207"/>
      <c r="PNB69" s="207"/>
      <c r="PNC69" s="207"/>
      <c r="PND69" s="207"/>
      <c r="PNE69" s="207"/>
      <c r="PNF69" s="207"/>
      <c r="PNG69" s="207"/>
      <c r="PNH69" s="207"/>
      <c r="PNI69" s="207"/>
      <c r="PNJ69" s="207"/>
      <c r="PNK69" s="207"/>
      <c r="PNL69" s="207"/>
      <c r="PNM69" s="207"/>
      <c r="PNN69" s="207"/>
      <c r="PNO69" s="207"/>
      <c r="PNP69" s="207"/>
      <c r="PNQ69" s="207"/>
      <c r="PNR69" s="207"/>
      <c r="PNS69" s="207"/>
      <c r="PNT69" s="207"/>
      <c r="PNU69" s="207"/>
      <c r="PNV69" s="207"/>
      <c r="PNW69" s="207"/>
      <c r="PNX69" s="207"/>
      <c r="PNY69" s="207"/>
      <c r="PNZ69" s="207"/>
      <c r="POA69" s="207"/>
      <c r="POB69" s="207"/>
      <c r="POC69" s="207"/>
      <c r="POD69" s="207"/>
      <c r="POE69" s="207"/>
      <c r="POF69" s="207"/>
      <c r="POG69" s="207"/>
      <c r="POH69" s="207"/>
      <c r="POI69" s="207"/>
      <c r="POJ69" s="207"/>
      <c r="POK69" s="207"/>
      <c r="POL69" s="207"/>
      <c r="POM69" s="207"/>
      <c r="PON69" s="207"/>
      <c r="POO69" s="207"/>
      <c r="POP69" s="207"/>
      <c r="POQ69" s="207"/>
      <c r="POR69" s="207"/>
      <c r="POS69" s="207"/>
      <c r="POT69" s="207"/>
      <c r="POU69" s="207"/>
      <c r="POV69" s="207"/>
      <c r="POW69" s="207"/>
      <c r="POX69" s="207"/>
      <c r="POY69" s="207"/>
      <c r="POZ69" s="207"/>
      <c r="PPA69" s="207"/>
      <c r="PPB69" s="207"/>
      <c r="PPC69" s="207"/>
      <c r="PPD69" s="207"/>
      <c r="PPE69" s="207"/>
      <c r="PPF69" s="207"/>
      <c r="PPG69" s="207"/>
      <c r="PPH69" s="207"/>
      <c r="PPI69" s="207"/>
      <c r="PPJ69" s="207"/>
      <c r="PPK69" s="207"/>
      <c r="PPL69" s="207"/>
      <c r="PPM69" s="207"/>
      <c r="PPN69" s="207"/>
      <c r="PPO69" s="207"/>
      <c r="PPP69" s="207"/>
      <c r="PPQ69" s="207"/>
      <c r="PPR69" s="207"/>
      <c r="PPS69" s="207"/>
      <c r="PPT69" s="207"/>
      <c r="PPU69" s="207"/>
      <c r="PPV69" s="207"/>
      <c r="PPW69" s="207"/>
      <c r="PPX69" s="207"/>
      <c r="PPY69" s="207"/>
      <c r="PPZ69" s="207"/>
      <c r="PQA69" s="207"/>
      <c r="PQB69" s="207"/>
      <c r="PQC69" s="207"/>
      <c r="PQD69" s="207"/>
      <c r="PQE69" s="207"/>
      <c r="PQF69" s="207"/>
      <c r="PQG69" s="207"/>
      <c r="PQH69" s="207"/>
      <c r="PQI69" s="207"/>
      <c r="PQJ69" s="207"/>
      <c r="PQK69" s="207"/>
      <c r="PQL69" s="207"/>
      <c r="PQM69" s="207"/>
      <c r="PQN69" s="207"/>
      <c r="PQO69" s="207"/>
      <c r="PQP69" s="207"/>
      <c r="PQQ69" s="207"/>
      <c r="PQR69" s="207"/>
      <c r="PQS69" s="207"/>
      <c r="PQT69" s="207"/>
      <c r="PQU69" s="207"/>
      <c r="PQV69" s="207"/>
      <c r="PQW69" s="207"/>
      <c r="PQX69" s="207"/>
      <c r="PQY69" s="207"/>
      <c r="PQZ69" s="207"/>
      <c r="PRA69" s="207"/>
      <c r="PRB69" s="207"/>
      <c r="PRC69" s="207"/>
      <c r="PRD69" s="207"/>
      <c r="PRE69" s="207"/>
      <c r="PRF69" s="207"/>
      <c r="PRG69" s="207"/>
      <c r="PRH69" s="207"/>
      <c r="PRI69" s="207"/>
      <c r="PRJ69" s="207"/>
      <c r="PRK69" s="207"/>
      <c r="PRL69" s="207"/>
      <c r="PRM69" s="207"/>
      <c r="PRN69" s="207"/>
      <c r="PRO69" s="207"/>
      <c r="PRP69" s="207"/>
      <c r="PRQ69" s="207"/>
      <c r="PRR69" s="207"/>
      <c r="PRS69" s="207"/>
      <c r="PRT69" s="207"/>
      <c r="PRU69" s="207"/>
      <c r="PRV69" s="207"/>
      <c r="PRW69" s="207"/>
      <c r="PRX69" s="207"/>
      <c r="PRY69" s="207"/>
      <c r="PRZ69" s="207"/>
      <c r="PSA69" s="207"/>
      <c r="PSB69" s="207"/>
      <c r="PSC69" s="207"/>
      <c r="PSD69" s="207"/>
      <c r="PSE69" s="207"/>
      <c r="PSF69" s="207"/>
      <c r="PSG69" s="207"/>
      <c r="PSH69" s="207"/>
      <c r="PSI69" s="207"/>
      <c r="PSJ69" s="207"/>
      <c r="PSK69" s="207"/>
      <c r="PSL69" s="207"/>
      <c r="PSM69" s="207"/>
      <c r="PSN69" s="207"/>
      <c r="PSO69" s="207"/>
      <c r="PSP69" s="207"/>
      <c r="PSQ69" s="207"/>
      <c r="PSR69" s="207"/>
      <c r="PSS69" s="207"/>
      <c r="PST69" s="207"/>
      <c r="PSU69" s="207"/>
      <c r="PSV69" s="207"/>
      <c r="PSW69" s="207"/>
      <c r="PSX69" s="207"/>
      <c r="PSY69" s="207"/>
      <c r="PSZ69" s="207"/>
      <c r="PTA69" s="207"/>
      <c r="PTB69" s="207"/>
      <c r="PTC69" s="207"/>
      <c r="PTD69" s="207"/>
      <c r="PTE69" s="207"/>
      <c r="PTF69" s="207"/>
      <c r="PTG69" s="207"/>
      <c r="PTH69" s="207"/>
      <c r="PTI69" s="207"/>
      <c r="PTJ69" s="207"/>
      <c r="PTK69" s="207"/>
      <c r="PTL69" s="207"/>
      <c r="PTM69" s="207"/>
      <c r="PTN69" s="207"/>
      <c r="PTO69" s="207"/>
      <c r="PTP69" s="207"/>
      <c r="PTQ69" s="207"/>
      <c r="PTR69" s="207"/>
      <c r="PTS69" s="207"/>
      <c r="PTT69" s="207"/>
      <c r="PTU69" s="207"/>
      <c r="PTV69" s="207"/>
      <c r="PTW69" s="207"/>
      <c r="PTX69" s="207"/>
      <c r="PTY69" s="207"/>
      <c r="PTZ69" s="207"/>
      <c r="PUA69" s="207"/>
      <c r="PUB69" s="207"/>
      <c r="PUC69" s="207"/>
      <c r="PUD69" s="207"/>
      <c r="PUE69" s="207"/>
      <c r="PUF69" s="207"/>
      <c r="PUG69" s="207"/>
      <c r="PUH69" s="207"/>
      <c r="PUI69" s="207"/>
      <c r="PUJ69" s="207"/>
      <c r="PUK69" s="207"/>
      <c r="PUL69" s="207"/>
      <c r="PUM69" s="207"/>
      <c r="PUN69" s="207"/>
      <c r="PUO69" s="207"/>
      <c r="PUP69" s="207"/>
      <c r="PUQ69" s="207"/>
      <c r="PUR69" s="207"/>
      <c r="PUS69" s="207"/>
      <c r="PUT69" s="207"/>
      <c r="PUU69" s="207"/>
      <c r="PUV69" s="207"/>
      <c r="PUW69" s="207"/>
      <c r="PUX69" s="207"/>
      <c r="PUY69" s="207"/>
      <c r="PUZ69" s="207"/>
      <c r="PVA69" s="207"/>
      <c r="PVB69" s="207"/>
      <c r="PVC69" s="207"/>
      <c r="PVD69" s="207"/>
      <c r="PVE69" s="207"/>
      <c r="PVF69" s="207"/>
      <c r="PVG69" s="207"/>
      <c r="PVH69" s="207"/>
      <c r="PVI69" s="207"/>
      <c r="PVJ69" s="207"/>
      <c r="PVK69" s="207"/>
      <c r="PVL69" s="207"/>
      <c r="PVM69" s="207"/>
      <c r="PVN69" s="207"/>
      <c r="PVO69" s="207"/>
      <c r="PVP69" s="207"/>
      <c r="PVQ69" s="207"/>
      <c r="PVR69" s="207"/>
      <c r="PVS69" s="207"/>
      <c r="PVT69" s="207"/>
      <c r="PVU69" s="207"/>
      <c r="PVV69" s="207"/>
      <c r="PVW69" s="207"/>
      <c r="PVX69" s="207"/>
      <c r="PVY69" s="207"/>
      <c r="PVZ69" s="207"/>
      <c r="PWA69" s="207"/>
      <c r="PWB69" s="207"/>
      <c r="PWC69" s="207"/>
      <c r="PWD69" s="207"/>
      <c r="PWE69" s="207"/>
      <c r="PWF69" s="207"/>
      <c r="PWG69" s="207"/>
      <c r="PWH69" s="207"/>
      <c r="PWI69" s="207"/>
      <c r="PWJ69" s="207"/>
      <c r="PWK69" s="207"/>
      <c r="PWL69" s="207"/>
      <c r="PWM69" s="207"/>
      <c r="PWN69" s="207"/>
      <c r="PWO69" s="207"/>
      <c r="PWP69" s="207"/>
      <c r="PWQ69" s="207"/>
      <c r="PWR69" s="207"/>
      <c r="PWS69" s="207"/>
      <c r="PWT69" s="207"/>
      <c r="PWU69" s="207"/>
      <c r="PWV69" s="207"/>
      <c r="PWW69" s="207"/>
      <c r="PWX69" s="207"/>
      <c r="PWY69" s="207"/>
      <c r="PWZ69" s="207"/>
      <c r="PXA69" s="207"/>
      <c r="PXB69" s="207"/>
      <c r="PXC69" s="207"/>
      <c r="PXD69" s="207"/>
      <c r="PXE69" s="207"/>
      <c r="PXF69" s="207"/>
      <c r="PXG69" s="207"/>
      <c r="PXH69" s="207"/>
      <c r="PXI69" s="207"/>
      <c r="PXJ69" s="207"/>
      <c r="PXK69" s="207"/>
      <c r="PXL69" s="207"/>
      <c r="PXM69" s="207"/>
      <c r="PXN69" s="207"/>
      <c r="PXO69" s="207"/>
      <c r="PXP69" s="207"/>
      <c r="PXQ69" s="207"/>
      <c r="PXR69" s="207"/>
      <c r="PXS69" s="207"/>
      <c r="PXT69" s="207"/>
      <c r="PXU69" s="207"/>
      <c r="PXV69" s="207"/>
      <c r="PXW69" s="207"/>
      <c r="PXX69" s="207"/>
      <c r="PXY69" s="207"/>
      <c r="PXZ69" s="207"/>
      <c r="PYA69" s="207"/>
      <c r="PYB69" s="207"/>
      <c r="PYC69" s="207"/>
      <c r="PYD69" s="207"/>
      <c r="PYE69" s="207"/>
      <c r="PYF69" s="207"/>
      <c r="PYG69" s="207"/>
      <c r="PYH69" s="207"/>
      <c r="PYI69" s="207"/>
      <c r="PYJ69" s="207"/>
      <c r="PYK69" s="207"/>
      <c r="PYL69" s="207"/>
      <c r="PYM69" s="207"/>
      <c r="PYN69" s="207"/>
      <c r="PYO69" s="207"/>
      <c r="PYP69" s="207"/>
      <c r="PYQ69" s="207"/>
      <c r="PYR69" s="207"/>
      <c r="PYS69" s="207"/>
      <c r="PYT69" s="207"/>
      <c r="PYU69" s="207"/>
      <c r="PYV69" s="207"/>
      <c r="PYW69" s="207"/>
      <c r="PYX69" s="207"/>
      <c r="PYY69" s="207"/>
      <c r="PYZ69" s="207"/>
      <c r="PZA69" s="207"/>
      <c r="PZB69" s="207"/>
      <c r="PZC69" s="207"/>
      <c r="PZD69" s="207"/>
      <c r="PZE69" s="207"/>
      <c r="PZF69" s="207"/>
      <c r="PZG69" s="207"/>
      <c r="PZH69" s="207"/>
      <c r="PZI69" s="207"/>
      <c r="PZJ69" s="207"/>
      <c r="PZK69" s="207"/>
      <c r="PZL69" s="207"/>
      <c r="PZM69" s="207"/>
      <c r="PZN69" s="207"/>
      <c r="PZO69" s="207"/>
      <c r="PZP69" s="207"/>
      <c r="PZQ69" s="207"/>
      <c r="PZR69" s="207"/>
      <c r="PZS69" s="207"/>
      <c r="PZT69" s="207"/>
      <c r="PZU69" s="207"/>
      <c r="PZV69" s="207"/>
      <c r="PZW69" s="207"/>
      <c r="PZX69" s="207"/>
      <c r="PZY69" s="207"/>
      <c r="PZZ69" s="207"/>
      <c r="QAA69" s="207"/>
      <c r="QAB69" s="207"/>
      <c r="QAC69" s="207"/>
      <c r="QAD69" s="207"/>
      <c r="QAE69" s="207"/>
      <c r="QAF69" s="207"/>
      <c r="QAG69" s="207"/>
      <c r="QAH69" s="207"/>
      <c r="QAI69" s="207"/>
      <c r="QAJ69" s="207"/>
      <c r="QAK69" s="207"/>
      <c r="QAL69" s="207"/>
      <c r="QAM69" s="207"/>
      <c r="QAN69" s="207"/>
      <c r="QAO69" s="207"/>
      <c r="QAP69" s="207"/>
      <c r="QAQ69" s="207"/>
      <c r="QAR69" s="207"/>
      <c r="QAS69" s="207"/>
      <c r="QAT69" s="207"/>
      <c r="QAU69" s="207"/>
      <c r="QAV69" s="207"/>
      <c r="QAW69" s="207"/>
      <c r="QAX69" s="207"/>
      <c r="QAY69" s="207"/>
      <c r="QAZ69" s="207"/>
      <c r="QBA69" s="207"/>
      <c r="QBB69" s="207"/>
      <c r="QBC69" s="207"/>
      <c r="QBD69" s="207"/>
      <c r="QBE69" s="207"/>
      <c r="QBF69" s="207"/>
      <c r="QBG69" s="207"/>
      <c r="QBH69" s="207"/>
      <c r="QBI69" s="207"/>
      <c r="QBJ69" s="207"/>
      <c r="QBK69" s="207"/>
      <c r="QBL69" s="207"/>
      <c r="QBM69" s="207"/>
      <c r="QBN69" s="207"/>
      <c r="QBO69" s="207"/>
      <c r="QBP69" s="207"/>
      <c r="QBQ69" s="207"/>
      <c r="QBR69" s="207"/>
      <c r="QBS69" s="207"/>
      <c r="QBT69" s="207"/>
      <c r="QBU69" s="207"/>
      <c r="QBV69" s="207"/>
      <c r="QBW69" s="207"/>
      <c r="QBX69" s="207"/>
      <c r="QBY69" s="207"/>
      <c r="QBZ69" s="207"/>
      <c r="QCA69" s="207"/>
      <c r="QCB69" s="207"/>
      <c r="QCC69" s="207"/>
      <c r="QCD69" s="207"/>
      <c r="QCE69" s="207"/>
      <c r="QCF69" s="207"/>
      <c r="QCG69" s="207"/>
      <c r="QCH69" s="207"/>
      <c r="QCI69" s="207"/>
      <c r="QCJ69" s="207"/>
      <c r="QCK69" s="207"/>
      <c r="QCL69" s="207"/>
      <c r="QCM69" s="207"/>
      <c r="QCN69" s="207"/>
      <c r="QCO69" s="207"/>
      <c r="QCP69" s="207"/>
      <c r="QCQ69" s="207"/>
      <c r="QCR69" s="207"/>
      <c r="QCS69" s="207"/>
      <c r="QCT69" s="207"/>
      <c r="QCU69" s="207"/>
      <c r="QCV69" s="207"/>
      <c r="QCW69" s="207"/>
      <c r="QCX69" s="207"/>
      <c r="QCY69" s="207"/>
      <c r="QCZ69" s="207"/>
      <c r="QDA69" s="207"/>
      <c r="QDB69" s="207"/>
      <c r="QDC69" s="207"/>
      <c r="QDD69" s="207"/>
      <c r="QDE69" s="207"/>
      <c r="QDF69" s="207"/>
      <c r="QDG69" s="207"/>
      <c r="QDH69" s="207"/>
      <c r="QDI69" s="207"/>
      <c r="QDJ69" s="207"/>
      <c r="QDK69" s="207"/>
      <c r="QDL69" s="207"/>
      <c r="QDM69" s="207"/>
      <c r="QDN69" s="207"/>
      <c r="QDO69" s="207"/>
      <c r="QDP69" s="207"/>
      <c r="QDQ69" s="207"/>
      <c r="QDR69" s="207"/>
      <c r="QDS69" s="207"/>
      <c r="QDT69" s="207"/>
      <c r="QDU69" s="207"/>
      <c r="QDV69" s="207"/>
      <c r="QDW69" s="207"/>
      <c r="QDX69" s="207"/>
      <c r="QDY69" s="207"/>
      <c r="QDZ69" s="207"/>
      <c r="QEA69" s="207"/>
      <c r="QEB69" s="207"/>
      <c r="QEC69" s="207"/>
      <c r="QED69" s="207"/>
      <c r="QEE69" s="207"/>
      <c r="QEF69" s="207"/>
      <c r="QEG69" s="207"/>
      <c r="QEH69" s="207"/>
      <c r="QEI69" s="207"/>
      <c r="QEJ69" s="207"/>
      <c r="QEK69" s="207"/>
      <c r="QEL69" s="207"/>
      <c r="QEM69" s="207"/>
      <c r="QEN69" s="207"/>
      <c r="QEO69" s="207"/>
      <c r="QEP69" s="207"/>
      <c r="QEQ69" s="207"/>
      <c r="QER69" s="207"/>
      <c r="QES69" s="207"/>
      <c r="QET69" s="207"/>
      <c r="QEU69" s="207"/>
      <c r="QEV69" s="207"/>
      <c r="QEW69" s="207"/>
      <c r="QEX69" s="207"/>
      <c r="QEY69" s="207"/>
      <c r="QEZ69" s="207"/>
      <c r="QFA69" s="207"/>
      <c r="QFB69" s="207"/>
      <c r="QFC69" s="207"/>
      <c r="QFD69" s="207"/>
      <c r="QFE69" s="207"/>
      <c r="QFF69" s="207"/>
      <c r="QFG69" s="207"/>
      <c r="QFH69" s="207"/>
      <c r="QFI69" s="207"/>
      <c r="QFJ69" s="207"/>
      <c r="QFK69" s="207"/>
      <c r="QFL69" s="207"/>
      <c r="QFM69" s="207"/>
      <c r="QFN69" s="207"/>
      <c r="QFO69" s="207"/>
      <c r="QFP69" s="207"/>
      <c r="QFQ69" s="207"/>
      <c r="QFR69" s="207"/>
      <c r="QFS69" s="207"/>
      <c r="QFT69" s="207"/>
      <c r="QFU69" s="207"/>
      <c r="QFV69" s="207"/>
      <c r="QFW69" s="207"/>
      <c r="QFX69" s="207"/>
      <c r="QFY69" s="207"/>
      <c r="QFZ69" s="207"/>
      <c r="QGA69" s="207"/>
      <c r="QGB69" s="207"/>
      <c r="QGC69" s="207"/>
      <c r="QGD69" s="207"/>
      <c r="QGE69" s="207"/>
      <c r="QGF69" s="207"/>
      <c r="QGG69" s="207"/>
      <c r="QGH69" s="207"/>
      <c r="QGI69" s="207"/>
      <c r="QGJ69" s="207"/>
      <c r="QGK69" s="207"/>
      <c r="QGL69" s="207"/>
      <c r="QGM69" s="207"/>
      <c r="QGN69" s="207"/>
      <c r="QGO69" s="207"/>
      <c r="QGP69" s="207"/>
      <c r="QGQ69" s="207"/>
      <c r="QGR69" s="207"/>
      <c r="QGS69" s="207"/>
      <c r="QGT69" s="207"/>
      <c r="QGU69" s="207"/>
      <c r="QGV69" s="207"/>
      <c r="QGW69" s="207"/>
      <c r="QGX69" s="207"/>
      <c r="QGY69" s="207"/>
      <c r="QGZ69" s="207"/>
      <c r="QHA69" s="207"/>
      <c r="QHB69" s="207"/>
      <c r="QHC69" s="207"/>
      <c r="QHD69" s="207"/>
      <c r="QHE69" s="207"/>
      <c r="QHF69" s="207"/>
      <c r="QHG69" s="207"/>
      <c r="QHH69" s="207"/>
      <c r="QHI69" s="207"/>
      <c r="QHJ69" s="207"/>
      <c r="QHK69" s="207"/>
      <c r="QHL69" s="207"/>
      <c r="QHM69" s="207"/>
      <c r="QHN69" s="207"/>
      <c r="QHO69" s="207"/>
      <c r="QHP69" s="207"/>
      <c r="QHQ69" s="207"/>
      <c r="QHR69" s="207"/>
      <c r="QHS69" s="207"/>
      <c r="QHT69" s="207"/>
      <c r="QHU69" s="207"/>
      <c r="QHV69" s="207"/>
      <c r="QHW69" s="207"/>
      <c r="QHX69" s="207"/>
      <c r="QHY69" s="207"/>
      <c r="QHZ69" s="207"/>
      <c r="QIA69" s="207"/>
      <c r="QIB69" s="207"/>
      <c r="QIC69" s="207"/>
      <c r="QID69" s="207"/>
      <c r="QIE69" s="207"/>
      <c r="QIF69" s="207"/>
      <c r="QIG69" s="207"/>
      <c r="QIH69" s="207"/>
      <c r="QII69" s="207"/>
      <c r="QIJ69" s="207"/>
      <c r="QIK69" s="207"/>
      <c r="QIL69" s="207"/>
      <c r="QIM69" s="207"/>
      <c r="QIN69" s="207"/>
      <c r="QIO69" s="207"/>
      <c r="QIP69" s="207"/>
      <c r="QIQ69" s="207"/>
      <c r="QIR69" s="207"/>
      <c r="QIS69" s="207"/>
      <c r="QIT69" s="207"/>
      <c r="QIU69" s="207"/>
      <c r="QIV69" s="207"/>
      <c r="QIW69" s="207"/>
      <c r="QIX69" s="207"/>
      <c r="QIY69" s="207"/>
      <c r="QIZ69" s="207"/>
      <c r="QJA69" s="207"/>
      <c r="QJB69" s="207"/>
      <c r="QJC69" s="207"/>
      <c r="QJD69" s="207"/>
      <c r="QJE69" s="207"/>
      <c r="QJF69" s="207"/>
      <c r="QJG69" s="207"/>
      <c r="QJH69" s="207"/>
      <c r="QJI69" s="207"/>
      <c r="QJJ69" s="207"/>
      <c r="QJK69" s="207"/>
      <c r="QJL69" s="207"/>
      <c r="QJM69" s="207"/>
      <c r="QJN69" s="207"/>
      <c r="QJO69" s="207"/>
      <c r="QJP69" s="207"/>
      <c r="QJQ69" s="207"/>
      <c r="QJR69" s="207"/>
      <c r="QJS69" s="207"/>
      <c r="QJT69" s="207"/>
      <c r="QJU69" s="207"/>
      <c r="QJV69" s="207"/>
      <c r="QJW69" s="207"/>
      <c r="QJX69" s="207"/>
      <c r="QJY69" s="207"/>
      <c r="QJZ69" s="207"/>
      <c r="QKA69" s="207"/>
      <c r="QKB69" s="207"/>
      <c r="QKC69" s="207"/>
      <c r="QKD69" s="207"/>
      <c r="QKE69" s="207"/>
      <c r="QKF69" s="207"/>
      <c r="QKG69" s="207"/>
      <c r="QKH69" s="207"/>
      <c r="QKI69" s="207"/>
      <c r="QKJ69" s="207"/>
      <c r="QKK69" s="207"/>
      <c r="QKL69" s="207"/>
      <c r="QKM69" s="207"/>
      <c r="QKN69" s="207"/>
      <c r="QKO69" s="207"/>
      <c r="QKP69" s="207"/>
      <c r="QKQ69" s="207"/>
      <c r="QKR69" s="207"/>
      <c r="QKS69" s="207"/>
      <c r="QKT69" s="207"/>
      <c r="QKU69" s="207"/>
      <c r="QKV69" s="207"/>
      <c r="QKW69" s="207"/>
      <c r="QKX69" s="207"/>
      <c r="QKY69" s="207"/>
      <c r="QKZ69" s="207"/>
      <c r="QLA69" s="207"/>
      <c r="QLB69" s="207"/>
      <c r="QLC69" s="207"/>
      <c r="QLD69" s="207"/>
      <c r="QLE69" s="207"/>
      <c r="QLF69" s="207"/>
      <c r="QLG69" s="207"/>
      <c r="QLH69" s="207"/>
      <c r="QLI69" s="207"/>
      <c r="QLJ69" s="207"/>
      <c r="QLK69" s="207"/>
      <c r="QLL69" s="207"/>
      <c r="QLM69" s="207"/>
      <c r="QLN69" s="207"/>
      <c r="QLO69" s="207"/>
      <c r="QLP69" s="207"/>
      <c r="QLQ69" s="207"/>
      <c r="QLR69" s="207"/>
      <c r="QLS69" s="207"/>
      <c r="QLT69" s="207"/>
      <c r="QLU69" s="207"/>
      <c r="QLV69" s="207"/>
      <c r="QLW69" s="207"/>
      <c r="QLX69" s="207"/>
      <c r="QLY69" s="207"/>
      <c r="QLZ69" s="207"/>
      <c r="QMA69" s="207"/>
      <c r="QMB69" s="207"/>
      <c r="QMC69" s="207"/>
      <c r="QMD69" s="207"/>
      <c r="QME69" s="207"/>
      <c r="QMF69" s="207"/>
      <c r="QMG69" s="207"/>
      <c r="QMH69" s="207"/>
      <c r="QMI69" s="207"/>
      <c r="QMJ69" s="207"/>
      <c r="QMK69" s="207"/>
      <c r="QML69" s="207"/>
      <c r="QMM69" s="207"/>
      <c r="QMN69" s="207"/>
      <c r="QMO69" s="207"/>
      <c r="QMP69" s="207"/>
      <c r="QMQ69" s="207"/>
      <c r="QMR69" s="207"/>
      <c r="QMS69" s="207"/>
      <c r="QMT69" s="207"/>
      <c r="QMU69" s="207"/>
      <c r="QMV69" s="207"/>
      <c r="QMW69" s="207"/>
      <c r="QMX69" s="207"/>
      <c r="QMY69" s="207"/>
      <c r="QMZ69" s="207"/>
      <c r="QNA69" s="207"/>
      <c r="QNB69" s="207"/>
      <c r="QNC69" s="207"/>
      <c r="QND69" s="207"/>
      <c r="QNE69" s="207"/>
      <c r="QNF69" s="207"/>
      <c r="QNG69" s="207"/>
      <c r="QNH69" s="207"/>
      <c r="QNI69" s="207"/>
      <c r="QNJ69" s="207"/>
      <c r="QNK69" s="207"/>
      <c r="QNL69" s="207"/>
      <c r="QNM69" s="207"/>
      <c r="QNN69" s="207"/>
      <c r="QNO69" s="207"/>
      <c r="QNP69" s="207"/>
      <c r="QNQ69" s="207"/>
      <c r="QNR69" s="207"/>
      <c r="QNS69" s="207"/>
      <c r="QNT69" s="207"/>
      <c r="QNU69" s="207"/>
      <c r="QNV69" s="207"/>
      <c r="QNW69" s="207"/>
      <c r="QNX69" s="207"/>
      <c r="QNY69" s="207"/>
      <c r="QNZ69" s="207"/>
      <c r="QOA69" s="207"/>
      <c r="QOB69" s="207"/>
      <c r="QOC69" s="207"/>
      <c r="QOD69" s="207"/>
      <c r="QOE69" s="207"/>
      <c r="QOF69" s="207"/>
      <c r="QOG69" s="207"/>
      <c r="QOH69" s="207"/>
      <c r="QOI69" s="207"/>
      <c r="QOJ69" s="207"/>
      <c r="QOK69" s="207"/>
      <c r="QOL69" s="207"/>
      <c r="QOM69" s="207"/>
      <c r="QON69" s="207"/>
      <c r="QOO69" s="207"/>
      <c r="QOP69" s="207"/>
      <c r="QOQ69" s="207"/>
      <c r="QOR69" s="207"/>
      <c r="QOS69" s="207"/>
      <c r="QOT69" s="207"/>
      <c r="QOU69" s="207"/>
      <c r="QOV69" s="207"/>
      <c r="QOW69" s="207"/>
      <c r="QOX69" s="207"/>
      <c r="QOY69" s="207"/>
      <c r="QOZ69" s="207"/>
      <c r="QPA69" s="207"/>
      <c r="QPB69" s="207"/>
      <c r="QPC69" s="207"/>
      <c r="QPD69" s="207"/>
      <c r="QPE69" s="207"/>
      <c r="QPF69" s="207"/>
      <c r="QPG69" s="207"/>
      <c r="QPH69" s="207"/>
      <c r="QPI69" s="207"/>
      <c r="QPJ69" s="207"/>
      <c r="QPK69" s="207"/>
      <c r="QPL69" s="207"/>
      <c r="QPM69" s="207"/>
      <c r="QPN69" s="207"/>
      <c r="QPO69" s="207"/>
      <c r="QPP69" s="207"/>
      <c r="QPQ69" s="207"/>
      <c r="QPR69" s="207"/>
      <c r="QPS69" s="207"/>
      <c r="QPT69" s="207"/>
      <c r="QPU69" s="207"/>
      <c r="QPV69" s="207"/>
      <c r="QPW69" s="207"/>
      <c r="QPX69" s="207"/>
      <c r="QPY69" s="207"/>
      <c r="QPZ69" s="207"/>
      <c r="QQA69" s="207"/>
      <c r="QQB69" s="207"/>
      <c r="QQC69" s="207"/>
      <c r="QQD69" s="207"/>
      <c r="QQE69" s="207"/>
      <c r="QQF69" s="207"/>
      <c r="QQG69" s="207"/>
      <c r="QQH69" s="207"/>
      <c r="QQI69" s="207"/>
      <c r="QQJ69" s="207"/>
      <c r="QQK69" s="207"/>
      <c r="QQL69" s="207"/>
      <c r="QQM69" s="207"/>
      <c r="QQN69" s="207"/>
      <c r="QQO69" s="207"/>
      <c r="QQP69" s="207"/>
      <c r="QQQ69" s="207"/>
      <c r="QQR69" s="207"/>
      <c r="QQS69" s="207"/>
      <c r="QQT69" s="207"/>
      <c r="QQU69" s="207"/>
      <c r="QQV69" s="207"/>
      <c r="QQW69" s="207"/>
      <c r="QQX69" s="207"/>
      <c r="QQY69" s="207"/>
      <c r="QQZ69" s="207"/>
      <c r="QRA69" s="207"/>
      <c r="QRB69" s="207"/>
      <c r="QRC69" s="207"/>
      <c r="QRD69" s="207"/>
      <c r="QRE69" s="207"/>
      <c r="QRF69" s="207"/>
      <c r="QRG69" s="207"/>
      <c r="QRH69" s="207"/>
      <c r="QRI69" s="207"/>
      <c r="QRJ69" s="207"/>
      <c r="QRK69" s="207"/>
      <c r="QRL69" s="207"/>
      <c r="QRM69" s="207"/>
      <c r="QRN69" s="207"/>
      <c r="QRO69" s="207"/>
      <c r="QRP69" s="207"/>
      <c r="QRQ69" s="207"/>
      <c r="QRR69" s="207"/>
      <c r="QRS69" s="207"/>
      <c r="QRT69" s="207"/>
      <c r="QRU69" s="207"/>
      <c r="QRV69" s="207"/>
      <c r="QRW69" s="207"/>
      <c r="QRX69" s="207"/>
      <c r="QRY69" s="207"/>
      <c r="QRZ69" s="207"/>
      <c r="QSA69" s="207"/>
      <c r="QSB69" s="207"/>
      <c r="QSC69" s="207"/>
      <c r="QSD69" s="207"/>
      <c r="QSE69" s="207"/>
      <c r="QSF69" s="207"/>
      <c r="QSG69" s="207"/>
      <c r="QSH69" s="207"/>
      <c r="QSI69" s="207"/>
      <c r="QSJ69" s="207"/>
      <c r="QSK69" s="207"/>
      <c r="QSL69" s="207"/>
      <c r="QSM69" s="207"/>
      <c r="QSN69" s="207"/>
      <c r="QSO69" s="207"/>
      <c r="QSP69" s="207"/>
      <c r="QSQ69" s="207"/>
      <c r="QSR69" s="207"/>
      <c r="QSS69" s="207"/>
      <c r="QST69" s="207"/>
      <c r="QSU69" s="207"/>
      <c r="QSV69" s="207"/>
      <c r="QSW69" s="207"/>
      <c r="QSX69" s="207"/>
      <c r="QSY69" s="207"/>
      <c r="QSZ69" s="207"/>
      <c r="QTA69" s="207"/>
      <c r="QTB69" s="207"/>
      <c r="QTC69" s="207"/>
      <c r="QTD69" s="207"/>
      <c r="QTE69" s="207"/>
      <c r="QTF69" s="207"/>
      <c r="QTG69" s="207"/>
      <c r="QTH69" s="207"/>
      <c r="QTI69" s="207"/>
      <c r="QTJ69" s="207"/>
      <c r="QTK69" s="207"/>
      <c r="QTL69" s="207"/>
      <c r="QTM69" s="207"/>
      <c r="QTN69" s="207"/>
      <c r="QTO69" s="207"/>
      <c r="QTP69" s="207"/>
      <c r="QTQ69" s="207"/>
      <c r="QTR69" s="207"/>
      <c r="QTS69" s="207"/>
      <c r="QTT69" s="207"/>
      <c r="QTU69" s="207"/>
      <c r="QTV69" s="207"/>
      <c r="QTW69" s="207"/>
      <c r="QTX69" s="207"/>
      <c r="QTY69" s="207"/>
      <c r="QTZ69" s="207"/>
      <c r="QUA69" s="207"/>
      <c r="QUB69" s="207"/>
      <c r="QUC69" s="207"/>
      <c r="QUD69" s="207"/>
      <c r="QUE69" s="207"/>
      <c r="QUF69" s="207"/>
      <c r="QUG69" s="207"/>
      <c r="QUH69" s="207"/>
      <c r="QUI69" s="207"/>
      <c r="QUJ69" s="207"/>
      <c r="QUK69" s="207"/>
      <c r="QUL69" s="207"/>
      <c r="QUM69" s="207"/>
      <c r="QUN69" s="207"/>
      <c r="QUO69" s="207"/>
      <c r="QUP69" s="207"/>
      <c r="QUQ69" s="207"/>
      <c r="QUR69" s="207"/>
      <c r="QUS69" s="207"/>
      <c r="QUT69" s="207"/>
      <c r="QUU69" s="207"/>
      <c r="QUV69" s="207"/>
      <c r="QUW69" s="207"/>
      <c r="QUX69" s="207"/>
      <c r="QUY69" s="207"/>
      <c r="QUZ69" s="207"/>
      <c r="QVA69" s="207"/>
      <c r="QVB69" s="207"/>
      <c r="QVC69" s="207"/>
      <c r="QVD69" s="207"/>
      <c r="QVE69" s="207"/>
      <c r="QVF69" s="207"/>
      <c r="QVG69" s="207"/>
      <c r="QVH69" s="207"/>
      <c r="QVI69" s="207"/>
      <c r="QVJ69" s="207"/>
      <c r="QVK69" s="207"/>
      <c r="QVL69" s="207"/>
      <c r="QVM69" s="207"/>
      <c r="QVN69" s="207"/>
      <c r="QVO69" s="207"/>
      <c r="QVP69" s="207"/>
      <c r="QVQ69" s="207"/>
      <c r="QVR69" s="207"/>
      <c r="QVS69" s="207"/>
      <c r="QVT69" s="207"/>
      <c r="QVU69" s="207"/>
      <c r="QVV69" s="207"/>
      <c r="QVW69" s="207"/>
      <c r="QVX69" s="207"/>
      <c r="QVY69" s="207"/>
      <c r="QVZ69" s="207"/>
      <c r="QWA69" s="207"/>
      <c r="QWB69" s="207"/>
      <c r="QWC69" s="207"/>
      <c r="QWD69" s="207"/>
      <c r="QWE69" s="207"/>
      <c r="QWF69" s="207"/>
      <c r="QWG69" s="207"/>
      <c r="QWH69" s="207"/>
      <c r="QWI69" s="207"/>
      <c r="QWJ69" s="207"/>
      <c r="QWK69" s="207"/>
      <c r="QWL69" s="207"/>
      <c r="QWM69" s="207"/>
      <c r="QWN69" s="207"/>
      <c r="QWO69" s="207"/>
      <c r="QWP69" s="207"/>
      <c r="QWQ69" s="207"/>
      <c r="QWR69" s="207"/>
      <c r="QWS69" s="207"/>
      <c r="QWT69" s="207"/>
      <c r="QWU69" s="207"/>
      <c r="QWV69" s="207"/>
      <c r="QWW69" s="207"/>
      <c r="QWX69" s="207"/>
      <c r="QWY69" s="207"/>
      <c r="QWZ69" s="207"/>
      <c r="QXA69" s="207"/>
      <c r="QXB69" s="207"/>
      <c r="QXC69" s="207"/>
      <c r="QXD69" s="207"/>
      <c r="QXE69" s="207"/>
      <c r="QXF69" s="207"/>
      <c r="QXG69" s="207"/>
      <c r="QXH69" s="207"/>
      <c r="QXI69" s="207"/>
      <c r="QXJ69" s="207"/>
      <c r="QXK69" s="207"/>
      <c r="QXL69" s="207"/>
      <c r="QXM69" s="207"/>
      <c r="QXN69" s="207"/>
      <c r="QXO69" s="207"/>
      <c r="QXP69" s="207"/>
      <c r="QXQ69" s="207"/>
      <c r="QXR69" s="207"/>
      <c r="QXS69" s="207"/>
      <c r="QXT69" s="207"/>
      <c r="QXU69" s="207"/>
      <c r="QXV69" s="207"/>
      <c r="QXW69" s="207"/>
      <c r="QXX69" s="207"/>
      <c r="QXY69" s="207"/>
      <c r="QXZ69" s="207"/>
      <c r="QYA69" s="207"/>
      <c r="QYB69" s="207"/>
      <c r="QYC69" s="207"/>
      <c r="QYD69" s="207"/>
      <c r="QYE69" s="207"/>
      <c r="QYF69" s="207"/>
      <c r="QYG69" s="207"/>
      <c r="QYH69" s="207"/>
      <c r="QYI69" s="207"/>
      <c r="QYJ69" s="207"/>
      <c r="QYK69" s="207"/>
      <c r="QYL69" s="207"/>
      <c r="QYM69" s="207"/>
      <c r="QYN69" s="207"/>
      <c r="QYO69" s="207"/>
      <c r="QYP69" s="207"/>
      <c r="QYQ69" s="207"/>
      <c r="QYR69" s="207"/>
      <c r="QYS69" s="207"/>
      <c r="QYT69" s="207"/>
      <c r="QYU69" s="207"/>
      <c r="QYV69" s="207"/>
      <c r="QYW69" s="207"/>
      <c r="QYX69" s="207"/>
      <c r="QYY69" s="207"/>
      <c r="QYZ69" s="207"/>
      <c r="QZA69" s="207"/>
      <c r="QZB69" s="207"/>
      <c r="QZC69" s="207"/>
      <c r="QZD69" s="207"/>
      <c r="QZE69" s="207"/>
      <c r="QZF69" s="207"/>
      <c r="QZG69" s="207"/>
      <c r="QZH69" s="207"/>
      <c r="QZI69" s="207"/>
      <c r="QZJ69" s="207"/>
      <c r="QZK69" s="207"/>
      <c r="QZL69" s="207"/>
      <c r="QZM69" s="207"/>
      <c r="QZN69" s="207"/>
      <c r="QZO69" s="207"/>
      <c r="QZP69" s="207"/>
      <c r="QZQ69" s="207"/>
      <c r="QZR69" s="207"/>
      <c r="QZS69" s="207"/>
      <c r="QZT69" s="207"/>
      <c r="QZU69" s="207"/>
      <c r="QZV69" s="207"/>
      <c r="QZW69" s="207"/>
      <c r="QZX69" s="207"/>
      <c r="QZY69" s="207"/>
      <c r="QZZ69" s="207"/>
      <c r="RAA69" s="207"/>
      <c r="RAB69" s="207"/>
      <c r="RAC69" s="207"/>
      <c r="RAD69" s="207"/>
      <c r="RAE69" s="207"/>
      <c r="RAF69" s="207"/>
      <c r="RAG69" s="207"/>
      <c r="RAH69" s="207"/>
      <c r="RAI69" s="207"/>
      <c r="RAJ69" s="207"/>
      <c r="RAK69" s="207"/>
      <c r="RAL69" s="207"/>
      <c r="RAM69" s="207"/>
      <c r="RAN69" s="207"/>
      <c r="RAO69" s="207"/>
      <c r="RAP69" s="207"/>
      <c r="RAQ69" s="207"/>
      <c r="RAR69" s="207"/>
      <c r="RAS69" s="207"/>
      <c r="RAT69" s="207"/>
      <c r="RAU69" s="207"/>
      <c r="RAV69" s="207"/>
      <c r="RAW69" s="207"/>
      <c r="RAX69" s="207"/>
      <c r="RAY69" s="207"/>
      <c r="RAZ69" s="207"/>
      <c r="RBA69" s="207"/>
      <c r="RBB69" s="207"/>
      <c r="RBC69" s="207"/>
      <c r="RBD69" s="207"/>
      <c r="RBE69" s="207"/>
      <c r="RBF69" s="207"/>
      <c r="RBG69" s="207"/>
      <c r="RBH69" s="207"/>
      <c r="RBI69" s="207"/>
      <c r="RBJ69" s="207"/>
      <c r="RBK69" s="207"/>
      <c r="RBL69" s="207"/>
      <c r="RBM69" s="207"/>
      <c r="RBN69" s="207"/>
      <c r="RBO69" s="207"/>
      <c r="RBP69" s="207"/>
      <c r="RBQ69" s="207"/>
      <c r="RBR69" s="207"/>
      <c r="RBS69" s="207"/>
      <c r="RBT69" s="207"/>
      <c r="RBU69" s="207"/>
      <c r="RBV69" s="207"/>
      <c r="RBW69" s="207"/>
      <c r="RBX69" s="207"/>
      <c r="RBY69" s="207"/>
      <c r="RBZ69" s="207"/>
      <c r="RCA69" s="207"/>
      <c r="RCB69" s="207"/>
      <c r="RCC69" s="207"/>
      <c r="RCD69" s="207"/>
      <c r="RCE69" s="207"/>
      <c r="RCF69" s="207"/>
      <c r="RCG69" s="207"/>
      <c r="RCH69" s="207"/>
      <c r="RCI69" s="207"/>
      <c r="RCJ69" s="207"/>
      <c r="RCK69" s="207"/>
      <c r="RCL69" s="207"/>
      <c r="RCM69" s="207"/>
      <c r="RCN69" s="207"/>
      <c r="RCO69" s="207"/>
      <c r="RCP69" s="207"/>
      <c r="RCQ69" s="207"/>
      <c r="RCR69" s="207"/>
      <c r="RCS69" s="207"/>
      <c r="RCT69" s="207"/>
      <c r="RCU69" s="207"/>
      <c r="RCV69" s="207"/>
      <c r="RCW69" s="207"/>
      <c r="RCX69" s="207"/>
      <c r="RCY69" s="207"/>
      <c r="RCZ69" s="207"/>
      <c r="RDA69" s="207"/>
      <c r="RDB69" s="207"/>
      <c r="RDC69" s="207"/>
      <c r="RDD69" s="207"/>
      <c r="RDE69" s="207"/>
      <c r="RDF69" s="207"/>
      <c r="RDG69" s="207"/>
      <c r="RDH69" s="207"/>
      <c r="RDI69" s="207"/>
      <c r="RDJ69" s="207"/>
      <c r="RDK69" s="207"/>
      <c r="RDL69" s="207"/>
      <c r="RDM69" s="207"/>
      <c r="RDN69" s="207"/>
      <c r="RDO69" s="207"/>
      <c r="RDP69" s="207"/>
      <c r="RDQ69" s="207"/>
      <c r="RDR69" s="207"/>
      <c r="RDS69" s="207"/>
      <c r="RDT69" s="207"/>
      <c r="RDU69" s="207"/>
      <c r="RDV69" s="207"/>
      <c r="RDW69" s="207"/>
      <c r="RDX69" s="207"/>
      <c r="RDY69" s="207"/>
      <c r="RDZ69" s="207"/>
      <c r="REA69" s="207"/>
      <c r="REB69" s="207"/>
      <c r="REC69" s="207"/>
      <c r="RED69" s="207"/>
      <c r="REE69" s="207"/>
      <c r="REF69" s="207"/>
      <c r="REG69" s="207"/>
      <c r="REH69" s="207"/>
      <c r="REI69" s="207"/>
      <c r="REJ69" s="207"/>
      <c r="REK69" s="207"/>
      <c r="REL69" s="207"/>
      <c r="REM69" s="207"/>
      <c r="REN69" s="207"/>
      <c r="REO69" s="207"/>
      <c r="REP69" s="207"/>
      <c r="REQ69" s="207"/>
      <c r="RER69" s="207"/>
      <c r="RES69" s="207"/>
      <c r="RET69" s="207"/>
      <c r="REU69" s="207"/>
      <c r="REV69" s="207"/>
      <c r="REW69" s="207"/>
      <c r="REX69" s="207"/>
      <c r="REY69" s="207"/>
      <c r="REZ69" s="207"/>
      <c r="RFA69" s="207"/>
      <c r="RFB69" s="207"/>
      <c r="RFC69" s="207"/>
      <c r="RFD69" s="207"/>
      <c r="RFE69" s="207"/>
      <c r="RFF69" s="207"/>
      <c r="RFG69" s="207"/>
      <c r="RFH69" s="207"/>
      <c r="RFI69" s="207"/>
      <c r="RFJ69" s="207"/>
      <c r="RFK69" s="207"/>
      <c r="RFL69" s="207"/>
      <c r="RFM69" s="207"/>
      <c r="RFN69" s="207"/>
      <c r="RFO69" s="207"/>
      <c r="RFP69" s="207"/>
      <c r="RFQ69" s="207"/>
      <c r="RFR69" s="207"/>
      <c r="RFS69" s="207"/>
      <c r="RFT69" s="207"/>
      <c r="RFU69" s="207"/>
      <c r="RFV69" s="207"/>
      <c r="RFW69" s="207"/>
      <c r="RFX69" s="207"/>
      <c r="RFY69" s="207"/>
      <c r="RFZ69" s="207"/>
      <c r="RGA69" s="207"/>
      <c r="RGB69" s="207"/>
      <c r="RGC69" s="207"/>
      <c r="RGD69" s="207"/>
      <c r="RGE69" s="207"/>
      <c r="RGF69" s="207"/>
      <c r="RGG69" s="207"/>
      <c r="RGH69" s="207"/>
      <c r="RGI69" s="207"/>
      <c r="RGJ69" s="207"/>
      <c r="RGK69" s="207"/>
      <c r="RGL69" s="207"/>
      <c r="RGM69" s="207"/>
      <c r="RGN69" s="207"/>
      <c r="RGO69" s="207"/>
      <c r="RGP69" s="207"/>
      <c r="RGQ69" s="207"/>
      <c r="RGR69" s="207"/>
      <c r="RGS69" s="207"/>
      <c r="RGT69" s="207"/>
      <c r="RGU69" s="207"/>
      <c r="RGV69" s="207"/>
      <c r="RGW69" s="207"/>
      <c r="RGX69" s="207"/>
      <c r="RGY69" s="207"/>
      <c r="RGZ69" s="207"/>
      <c r="RHA69" s="207"/>
      <c r="RHB69" s="207"/>
      <c r="RHC69" s="207"/>
      <c r="RHD69" s="207"/>
      <c r="RHE69" s="207"/>
      <c r="RHF69" s="207"/>
      <c r="RHG69" s="207"/>
      <c r="RHH69" s="207"/>
      <c r="RHI69" s="207"/>
      <c r="RHJ69" s="207"/>
      <c r="RHK69" s="207"/>
      <c r="RHL69" s="207"/>
      <c r="RHM69" s="207"/>
      <c r="RHN69" s="207"/>
      <c r="RHO69" s="207"/>
      <c r="RHP69" s="207"/>
      <c r="RHQ69" s="207"/>
      <c r="RHR69" s="207"/>
      <c r="RHS69" s="207"/>
      <c r="RHT69" s="207"/>
      <c r="RHU69" s="207"/>
      <c r="RHV69" s="207"/>
      <c r="RHW69" s="207"/>
      <c r="RHX69" s="207"/>
      <c r="RHY69" s="207"/>
      <c r="RHZ69" s="207"/>
      <c r="RIA69" s="207"/>
      <c r="RIB69" s="207"/>
      <c r="RIC69" s="207"/>
      <c r="RID69" s="207"/>
      <c r="RIE69" s="207"/>
      <c r="RIF69" s="207"/>
      <c r="RIG69" s="207"/>
      <c r="RIH69" s="207"/>
      <c r="RII69" s="207"/>
      <c r="RIJ69" s="207"/>
      <c r="RIK69" s="207"/>
      <c r="RIL69" s="207"/>
      <c r="RIM69" s="207"/>
      <c r="RIN69" s="207"/>
      <c r="RIO69" s="207"/>
      <c r="RIP69" s="207"/>
      <c r="RIQ69" s="207"/>
      <c r="RIR69" s="207"/>
      <c r="RIS69" s="207"/>
      <c r="RIT69" s="207"/>
      <c r="RIU69" s="207"/>
      <c r="RIV69" s="207"/>
      <c r="RIW69" s="207"/>
      <c r="RIX69" s="207"/>
      <c r="RIY69" s="207"/>
      <c r="RIZ69" s="207"/>
      <c r="RJA69" s="207"/>
      <c r="RJB69" s="207"/>
      <c r="RJC69" s="207"/>
      <c r="RJD69" s="207"/>
      <c r="RJE69" s="207"/>
      <c r="RJF69" s="207"/>
      <c r="RJG69" s="207"/>
      <c r="RJH69" s="207"/>
      <c r="RJI69" s="207"/>
      <c r="RJJ69" s="207"/>
      <c r="RJK69" s="207"/>
      <c r="RJL69" s="207"/>
      <c r="RJM69" s="207"/>
      <c r="RJN69" s="207"/>
      <c r="RJO69" s="207"/>
      <c r="RJP69" s="207"/>
      <c r="RJQ69" s="207"/>
      <c r="RJR69" s="207"/>
      <c r="RJS69" s="207"/>
      <c r="RJT69" s="207"/>
      <c r="RJU69" s="207"/>
      <c r="RJV69" s="207"/>
      <c r="RJW69" s="207"/>
      <c r="RJX69" s="207"/>
      <c r="RJY69" s="207"/>
      <c r="RJZ69" s="207"/>
      <c r="RKA69" s="207"/>
      <c r="RKB69" s="207"/>
      <c r="RKC69" s="207"/>
      <c r="RKD69" s="207"/>
      <c r="RKE69" s="207"/>
      <c r="RKF69" s="207"/>
      <c r="RKG69" s="207"/>
      <c r="RKH69" s="207"/>
      <c r="RKI69" s="207"/>
      <c r="RKJ69" s="207"/>
      <c r="RKK69" s="207"/>
      <c r="RKL69" s="207"/>
      <c r="RKM69" s="207"/>
      <c r="RKN69" s="207"/>
      <c r="RKO69" s="207"/>
      <c r="RKP69" s="207"/>
      <c r="RKQ69" s="207"/>
      <c r="RKR69" s="207"/>
      <c r="RKS69" s="207"/>
      <c r="RKT69" s="207"/>
      <c r="RKU69" s="207"/>
      <c r="RKV69" s="207"/>
      <c r="RKW69" s="207"/>
      <c r="RKX69" s="207"/>
      <c r="RKY69" s="207"/>
      <c r="RKZ69" s="207"/>
      <c r="RLA69" s="207"/>
      <c r="RLB69" s="207"/>
      <c r="RLC69" s="207"/>
      <c r="RLD69" s="207"/>
      <c r="RLE69" s="207"/>
      <c r="RLF69" s="207"/>
      <c r="RLG69" s="207"/>
      <c r="RLH69" s="207"/>
      <c r="RLI69" s="207"/>
      <c r="RLJ69" s="207"/>
      <c r="RLK69" s="207"/>
      <c r="RLL69" s="207"/>
      <c r="RLM69" s="207"/>
      <c r="RLN69" s="207"/>
      <c r="RLO69" s="207"/>
      <c r="RLP69" s="207"/>
      <c r="RLQ69" s="207"/>
      <c r="RLR69" s="207"/>
      <c r="RLS69" s="207"/>
      <c r="RLT69" s="207"/>
      <c r="RLU69" s="207"/>
      <c r="RLV69" s="207"/>
      <c r="RLW69" s="207"/>
      <c r="RLX69" s="207"/>
      <c r="RLY69" s="207"/>
      <c r="RLZ69" s="207"/>
      <c r="RMA69" s="207"/>
      <c r="RMB69" s="207"/>
      <c r="RMC69" s="207"/>
      <c r="RMD69" s="207"/>
      <c r="RME69" s="207"/>
      <c r="RMF69" s="207"/>
      <c r="RMG69" s="207"/>
      <c r="RMH69" s="207"/>
      <c r="RMI69" s="207"/>
      <c r="RMJ69" s="207"/>
      <c r="RMK69" s="207"/>
      <c r="RML69" s="207"/>
      <c r="RMM69" s="207"/>
      <c r="RMN69" s="207"/>
      <c r="RMO69" s="207"/>
      <c r="RMP69" s="207"/>
      <c r="RMQ69" s="207"/>
      <c r="RMR69" s="207"/>
      <c r="RMS69" s="207"/>
      <c r="RMT69" s="207"/>
      <c r="RMU69" s="207"/>
      <c r="RMV69" s="207"/>
      <c r="RMW69" s="207"/>
      <c r="RMX69" s="207"/>
      <c r="RMY69" s="207"/>
      <c r="RMZ69" s="207"/>
      <c r="RNA69" s="207"/>
      <c r="RNB69" s="207"/>
      <c r="RNC69" s="207"/>
      <c r="RND69" s="207"/>
      <c r="RNE69" s="207"/>
      <c r="RNF69" s="207"/>
      <c r="RNG69" s="207"/>
      <c r="RNH69" s="207"/>
      <c r="RNI69" s="207"/>
      <c r="RNJ69" s="207"/>
      <c r="RNK69" s="207"/>
      <c r="RNL69" s="207"/>
      <c r="RNM69" s="207"/>
      <c r="RNN69" s="207"/>
      <c r="RNO69" s="207"/>
      <c r="RNP69" s="207"/>
      <c r="RNQ69" s="207"/>
      <c r="RNR69" s="207"/>
      <c r="RNS69" s="207"/>
      <c r="RNT69" s="207"/>
      <c r="RNU69" s="207"/>
      <c r="RNV69" s="207"/>
      <c r="RNW69" s="207"/>
      <c r="RNX69" s="207"/>
      <c r="RNY69" s="207"/>
      <c r="RNZ69" s="207"/>
      <c r="ROA69" s="207"/>
      <c r="ROB69" s="207"/>
      <c r="ROC69" s="207"/>
      <c r="ROD69" s="207"/>
      <c r="ROE69" s="207"/>
      <c r="ROF69" s="207"/>
      <c r="ROG69" s="207"/>
      <c r="ROH69" s="207"/>
      <c r="ROI69" s="207"/>
      <c r="ROJ69" s="207"/>
      <c r="ROK69" s="207"/>
      <c r="ROL69" s="207"/>
      <c r="ROM69" s="207"/>
      <c r="RON69" s="207"/>
      <c r="ROO69" s="207"/>
      <c r="ROP69" s="207"/>
      <c r="ROQ69" s="207"/>
      <c r="ROR69" s="207"/>
      <c r="ROS69" s="207"/>
      <c r="ROT69" s="207"/>
      <c r="ROU69" s="207"/>
      <c r="ROV69" s="207"/>
      <c r="ROW69" s="207"/>
      <c r="ROX69" s="207"/>
      <c r="ROY69" s="207"/>
      <c r="ROZ69" s="207"/>
      <c r="RPA69" s="207"/>
      <c r="RPB69" s="207"/>
      <c r="RPC69" s="207"/>
      <c r="RPD69" s="207"/>
      <c r="RPE69" s="207"/>
      <c r="RPF69" s="207"/>
      <c r="RPG69" s="207"/>
      <c r="RPH69" s="207"/>
      <c r="RPI69" s="207"/>
      <c r="RPJ69" s="207"/>
      <c r="RPK69" s="207"/>
      <c r="RPL69" s="207"/>
      <c r="RPM69" s="207"/>
      <c r="RPN69" s="207"/>
      <c r="RPO69" s="207"/>
      <c r="RPP69" s="207"/>
      <c r="RPQ69" s="207"/>
      <c r="RPR69" s="207"/>
      <c r="RPS69" s="207"/>
      <c r="RPT69" s="207"/>
      <c r="RPU69" s="207"/>
      <c r="RPV69" s="207"/>
      <c r="RPW69" s="207"/>
      <c r="RPX69" s="207"/>
      <c r="RPY69" s="207"/>
      <c r="RPZ69" s="207"/>
      <c r="RQA69" s="207"/>
      <c r="RQB69" s="207"/>
      <c r="RQC69" s="207"/>
      <c r="RQD69" s="207"/>
      <c r="RQE69" s="207"/>
      <c r="RQF69" s="207"/>
      <c r="RQG69" s="207"/>
      <c r="RQH69" s="207"/>
      <c r="RQI69" s="207"/>
      <c r="RQJ69" s="207"/>
      <c r="RQK69" s="207"/>
      <c r="RQL69" s="207"/>
      <c r="RQM69" s="207"/>
      <c r="RQN69" s="207"/>
      <c r="RQO69" s="207"/>
      <c r="RQP69" s="207"/>
      <c r="RQQ69" s="207"/>
      <c r="RQR69" s="207"/>
      <c r="RQS69" s="207"/>
      <c r="RQT69" s="207"/>
      <c r="RQU69" s="207"/>
      <c r="RQV69" s="207"/>
      <c r="RQW69" s="207"/>
      <c r="RQX69" s="207"/>
      <c r="RQY69" s="207"/>
      <c r="RQZ69" s="207"/>
      <c r="RRA69" s="207"/>
      <c r="RRB69" s="207"/>
      <c r="RRC69" s="207"/>
      <c r="RRD69" s="207"/>
      <c r="RRE69" s="207"/>
      <c r="RRF69" s="207"/>
      <c r="RRG69" s="207"/>
      <c r="RRH69" s="207"/>
      <c r="RRI69" s="207"/>
      <c r="RRJ69" s="207"/>
      <c r="RRK69" s="207"/>
      <c r="RRL69" s="207"/>
      <c r="RRM69" s="207"/>
      <c r="RRN69" s="207"/>
      <c r="RRO69" s="207"/>
      <c r="RRP69" s="207"/>
      <c r="RRQ69" s="207"/>
      <c r="RRR69" s="207"/>
      <c r="RRS69" s="207"/>
      <c r="RRT69" s="207"/>
      <c r="RRU69" s="207"/>
      <c r="RRV69" s="207"/>
      <c r="RRW69" s="207"/>
      <c r="RRX69" s="207"/>
      <c r="RRY69" s="207"/>
      <c r="RRZ69" s="207"/>
      <c r="RSA69" s="207"/>
      <c r="RSB69" s="207"/>
      <c r="RSC69" s="207"/>
      <c r="RSD69" s="207"/>
      <c r="RSE69" s="207"/>
      <c r="RSF69" s="207"/>
      <c r="RSG69" s="207"/>
      <c r="RSH69" s="207"/>
      <c r="RSI69" s="207"/>
      <c r="RSJ69" s="207"/>
      <c r="RSK69" s="207"/>
      <c r="RSL69" s="207"/>
      <c r="RSM69" s="207"/>
      <c r="RSN69" s="207"/>
      <c r="RSO69" s="207"/>
      <c r="RSP69" s="207"/>
      <c r="RSQ69" s="207"/>
      <c r="RSR69" s="207"/>
      <c r="RSS69" s="207"/>
      <c r="RST69" s="207"/>
      <c r="RSU69" s="207"/>
      <c r="RSV69" s="207"/>
      <c r="RSW69" s="207"/>
      <c r="RSX69" s="207"/>
      <c r="RSY69" s="207"/>
      <c r="RSZ69" s="207"/>
      <c r="RTA69" s="207"/>
      <c r="RTB69" s="207"/>
      <c r="RTC69" s="207"/>
      <c r="RTD69" s="207"/>
      <c r="RTE69" s="207"/>
      <c r="RTF69" s="207"/>
      <c r="RTG69" s="207"/>
      <c r="RTH69" s="207"/>
      <c r="RTI69" s="207"/>
      <c r="RTJ69" s="207"/>
      <c r="RTK69" s="207"/>
      <c r="RTL69" s="207"/>
      <c r="RTM69" s="207"/>
      <c r="RTN69" s="207"/>
      <c r="RTO69" s="207"/>
      <c r="RTP69" s="207"/>
      <c r="RTQ69" s="207"/>
      <c r="RTR69" s="207"/>
      <c r="RTS69" s="207"/>
      <c r="RTT69" s="207"/>
      <c r="RTU69" s="207"/>
      <c r="RTV69" s="207"/>
      <c r="RTW69" s="207"/>
      <c r="RTX69" s="207"/>
      <c r="RTY69" s="207"/>
      <c r="RTZ69" s="207"/>
      <c r="RUA69" s="207"/>
      <c r="RUB69" s="207"/>
      <c r="RUC69" s="207"/>
      <c r="RUD69" s="207"/>
      <c r="RUE69" s="207"/>
      <c r="RUF69" s="207"/>
      <c r="RUG69" s="207"/>
      <c r="RUH69" s="207"/>
      <c r="RUI69" s="207"/>
      <c r="RUJ69" s="207"/>
      <c r="RUK69" s="207"/>
      <c r="RUL69" s="207"/>
      <c r="RUM69" s="207"/>
      <c r="RUN69" s="207"/>
      <c r="RUO69" s="207"/>
      <c r="RUP69" s="207"/>
      <c r="RUQ69" s="207"/>
      <c r="RUR69" s="207"/>
      <c r="RUS69" s="207"/>
      <c r="RUT69" s="207"/>
      <c r="RUU69" s="207"/>
      <c r="RUV69" s="207"/>
      <c r="RUW69" s="207"/>
      <c r="RUX69" s="207"/>
      <c r="RUY69" s="207"/>
      <c r="RUZ69" s="207"/>
      <c r="RVA69" s="207"/>
      <c r="RVB69" s="207"/>
      <c r="RVC69" s="207"/>
      <c r="RVD69" s="207"/>
      <c r="RVE69" s="207"/>
      <c r="RVF69" s="207"/>
      <c r="RVG69" s="207"/>
      <c r="RVH69" s="207"/>
      <c r="RVI69" s="207"/>
      <c r="RVJ69" s="207"/>
      <c r="RVK69" s="207"/>
      <c r="RVL69" s="207"/>
      <c r="RVM69" s="207"/>
      <c r="RVN69" s="207"/>
      <c r="RVO69" s="207"/>
      <c r="RVP69" s="207"/>
      <c r="RVQ69" s="207"/>
      <c r="RVR69" s="207"/>
      <c r="RVS69" s="207"/>
      <c r="RVT69" s="207"/>
      <c r="RVU69" s="207"/>
      <c r="RVV69" s="207"/>
      <c r="RVW69" s="207"/>
      <c r="RVX69" s="207"/>
      <c r="RVY69" s="207"/>
      <c r="RVZ69" s="207"/>
      <c r="RWA69" s="207"/>
      <c r="RWB69" s="207"/>
      <c r="RWC69" s="207"/>
      <c r="RWD69" s="207"/>
      <c r="RWE69" s="207"/>
      <c r="RWF69" s="207"/>
      <c r="RWG69" s="207"/>
      <c r="RWH69" s="207"/>
      <c r="RWI69" s="207"/>
      <c r="RWJ69" s="207"/>
      <c r="RWK69" s="207"/>
      <c r="RWL69" s="207"/>
      <c r="RWM69" s="207"/>
      <c r="RWN69" s="207"/>
      <c r="RWO69" s="207"/>
      <c r="RWP69" s="207"/>
      <c r="RWQ69" s="207"/>
      <c r="RWR69" s="207"/>
      <c r="RWS69" s="207"/>
      <c r="RWT69" s="207"/>
      <c r="RWU69" s="207"/>
      <c r="RWV69" s="207"/>
      <c r="RWW69" s="207"/>
      <c r="RWX69" s="207"/>
      <c r="RWY69" s="207"/>
      <c r="RWZ69" s="207"/>
      <c r="RXA69" s="207"/>
      <c r="RXB69" s="207"/>
      <c r="RXC69" s="207"/>
      <c r="RXD69" s="207"/>
      <c r="RXE69" s="207"/>
      <c r="RXF69" s="207"/>
      <c r="RXG69" s="207"/>
      <c r="RXH69" s="207"/>
      <c r="RXI69" s="207"/>
      <c r="RXJ69" s="207"/>
      <c r="RXK69" s="207"/>
      <c r="RXL69" s="207"/>
      <c r="RXM69" s="207"/>
      <c r="RXN69" s="207"/>
      <c r="RXO69" s="207"/>
      <c r="RXP69" s="207"/>
      <c r="RXQ69" s="207"/>
      <c r="RXR69" s="207"/>
      <c r="RXS69" s="207"/>
      <c r="RXT69" s="207"/>
      <c r="RXU69" s="207"/>
      <c r="RXV69" s="207"/>
      <c r="RXW69" s="207"/>
      <c r="RXX69" s="207"/>
      <c r="RXY69" s="207"/>
      <c r="RXZ69" s="207"/>
      <c r="RYA69" s="207"/>
      <c r="RYB69" s="207"/>
      <c r="RYC69" s="207"/>
      <c r="RYD69" s="207"/>
      <c r="RYE69" s="207"/>
      <c r="RYF69" s="207"/>
      <c r="RYG69" s="207"/>
      <c r="RYH69" s="207"/>
      <c r="RYI69" s="207"/>
      <c r="RYJ69" s="207"/>
      <c r="RYK69" s="207"/>
      <c r="RYL69" s="207"/>
      <c r="RYM69" s="207"/>
      <c r="RYN69" s="207"/>
      <c r="RYO69" s="207"/>
      <c r="RYP69" s="207"/>
      <c r="RYQ69" s="207"/>
      <c r="RYR69" s="207"/>
      <c r="RYS69" s="207"/>
      <c r="RYT69" s="207"/>
      <c r="RYU69" s="207"/>
      <c r="RYV69" s="207"/>
      <c r="RYW69" s="207"/>
      <c r="RYX69" s="207"/>
      <c r="RYY69" s="207"/>
      <c r="RYZ69" s="207"/>
      <c r="RZA69" s="207"/>
      <c r="RZB69" s="207"/>
      <c r="RZC69" s="207"/>
      <c r="RZD69" s="207"/>
      <c r="RZE69" s="207"/>
      <c r="RZF69" s="207"/>
      <c r="RZG69" s="207"/>
      <c r="RZH69" s="207"/>
      <c r="RZI69" s="207"/>
      <c r="RZJ69" s="207"/>
      <c r="RZK69" s="207"/>
      <c r="RZL69" s="207"/>
      <c r="RZM69" s="207"/>
      <c r="RZN69" s="207"/>
      <c r="RZO69" s="207"/>
      <c r="RZP69" s="207"/>
      <c r="RZQ69" s="207"/>
      <c r="RZR69" s="207"/>
      <c r="RZS69" s="207"/>
      <c r="RZT69" s="207"/>
      <c r="RZU69" s="207"/>
      <c r="RZV69" s="207"/>
      <c r="RZW69" s="207"/>
      <c r="RZX69" s="207"/>
      <c r="RZY69" s="207"/>
      <c r="RZZ69" s="207"/>
      <c r="SAA69" s="207"/>
      <c r="SAB69" s="207"/>
      <c r="SAC69" s="207"/>
      <c r="SAD69" s="207"/>
      <c r="SAE69" s="207"/>
      <c r="SAF69" s="207"/>
      <c r="SAG69" s="207"/>
      <c r="SAH69" s="207"/>
      <c r="SAI69" s="207"/>
      <c r="SAJ69" s="207"/>
      <c r="SAK69" s="207"/>
      <c r="SAL69" s="207"/>
      <c r="SAM69" s="207"/>
      <c r="SAN69" s="207"/>
      <c r="SAO69" s="207"/>
      <c r="SAP69" s="207"/>
      <c r="SAQ69" s="207"/>
      <c r="SAR69" s="207"/>
      <c r="SAS69" s="207"/>
      <c r="SAT69" s="207"/>
      <c r="SAU69" s="207"/>
      <c r="SAV69" s="207"/>
      <c r="SAW69" s="207"/>
      <c r="SAX69" s="207"/>
      <c r="SAY69" s="207"/>
      <c r="SAZ69" s="207"/>
      <c r="SBA69" s="207"/>
      <c r="SBB69" s="207"/>
      <c r="SBC69" s="207"/>
      <c r="SBD69" s="207"/>
      <c r="SBE69" s="207"/>
      <c r="SBF69" s="207"/>
      <c r="SBG69" s="207"/>
      <c r="SBH69" s="207"/>
      <c r="SBI69" s="207"/>
      <c r="SBJ69" s="207"/>
      <c r="SBK69" s="207"/>
      <c r="SBL69" s="207"/>
      <c r="SBM69" s="207"/>
      <c r="SBN69" s="207"/>
      <c r="SBO69" s="207"/>
      <c r="SBP69" s="207"/>
      <c r="SBQ69" s="207"/>
      <c r="SBR69" s="207"/>
      <c r="SBS69" s="207"/>
      <c r="SBT69" s="207"/>
      <c r="SBU69" s="207"/>
      <c r="SBV69" s="207"/>
      <c r="SBW69" s="207"/>
      <c r="SBX69" s="207"/>
      <c r="SBY69" s="207"/>
      <c r="SBZ69" s="207"/>
      <c r="SCA69" s="207"/>
      <c r="SCB69" s="207"/>
      <c r="SCC69" s="207"/>
      <c r="SCD69" s="207"/>
      <c r="SCE69" s="207"/>
      <c r="SCF69" s="207"/>
      <c r="SCG69" s="207"/>
      <c r="SCH69" s="207"/>
      <c r="SCI69" s="207"/>
      <c r="SCJ69" s="207"/>
      <c r="SCK69" s="207"/>
      <c r="SCL69" s="207"/>
      <c r="SCM69" s="207"/>
      <c r="SCN69" s="207"/>
      <c r="SCO69" s="207"/>
      <c r="SCP69" s="207"/>
      <c r="SCQ69" s="207"/>
      <c r="SCR69" s="207"/>
      <c r="SCS69" s="207"/>
      <c r="SCT69" s="207"/>
      <c r="SCU69" s="207"/>
      <c r="SCV69" s="207"/>
      <c r="SCW69" s="207"/>
      <c r="SCX69" s="207"/>
      <c r="SCY69" s="207"/>
      <c r="SCZ69" s="207"/>
      <c r="SDA69" s="207"/>
      <c r="SDB69" s="207"/>
      <c r="SDC69" s="207"/>
      <c r="SDD69" s="207"/>
      <c r="SDE69" s="207"/>
      <c r="SDF69" s="207"/>
      <c r="SDG69" s="207"/>
      <c r="SDH69" s="207"/>
      <c r="SDI69" s="207"/>
      <c r="SDJ69" s="207"/>
      <c r="SDK69" s="207"/>
      <c r="SDL69" s="207"/>
      <c r="SDM69" s="207"/>
      <c r="SDN69" s="207"/>
      <c r="SDO69" s="207"/>
      <c r="SDP69" s="207"/>
      <c r="SDQ69" s="207"/>
      <c r="SDR69" s="207"/>
      <c r="SDS69" s="207"/>
      <c r="SDT69" s="207"/>
      <c r="SDU69" s="207"/>
      <c r="SDV69" s="207"/>
      <c r="SDW69" s="207"/>
      <c r="SDX69" s="207"/>
      <c r="SDY69" s="207"/>
      <c r="SDZ69" s="207"/>
      <c r="SEA69" s="207"/>
      <c r="SEB69" s="207"/>
      <c r="SEC69" s="207"/>
      <c r="SED69" s="207"/>
      <c r="SEE69" s="207"/>
      <c r="SEF69" s="207"/>
      <c r="SEG69" s="207"/>
      <c r="SEH69" s="207"/>
      <c r="SEI69" s="207"/>
      <c r="SEJ69" s="207"/>
      <c r="SEK69" s="207"/>
      <c r="SEL69" s="207"/>
      <c r="SEM69" s="207"/>
      <c r="SEN69" s="207"/>
      <c r="SEO69" s="207"/>
      <c r="SEP69" s="207"/>
      <c r="SEQ69" s="207"/>
      <c r="SER69" s="207"/>
      <c r="SES69" s="207"/>
      <c r="SET69" s="207"/>
      <c r="SEU69" s="207"/>
      <c r="SEV69" s="207"/>
      <c r="SEW69" s="207"/>
      <c r="SEX69" s="207"/>
      <c r="SEY69" s="207"/>
      <c r="SEZ69" s="207"/>
      <c r="SFA69" s="207"/>
      <c r="SFB69" s="207"/>
      <c r="SFC69" s="207"/>
      <c r="SFD69" s="207"/>
      <c r="SFE69" s="207"/>
      <c r="SFF69" s="207"/>
      <c r="SFG69" s="207"/>
      <c r="SFH69" s="207"/>
      <c r="SFI69" s="207"/>
      <c r="SFJ69" s="207"/>
      <c r="SFK69" s="207"/>
      <c r="SFL69" s="207"/>
      <c r="SFM69" s="207"/>
      <c r="SFN69" s="207"/>
      <c r="SFO69" s="207"/>
      <c r="SFP69" s="207"/>
      <c r="SFQ69" s="207"/>
      <c r="SFR69" s="207"/>
      <c r="SFS69" s="207"/>
      <c r="SFT69" s="207"/>
      <c r="SFU69" s="207"/>
      <c r="SFV69" s="207"/>
      <c r="SFW69" s="207"/>
      <c r="SFX69" s="207"/>
      <c r="SFY69" s="207"/>
      <c r="SFZ69" s="207"/>
      <c r="SGA69" s="207"/>
      <c r="SGB69" s="207"/>
      <c r="SGC69" s="207"/>
      <c r="SGD69" s="207"/>
      <c r="SGE69" s="207"/>
      <c r="SGF69" s="207"/>
      <c r="SGG69" s="207"/>
      <c r="SGH69" s="207"/>
      <c r="SGI69" s="207"/>
      <c r="SGJ69" s="207"/>
      <c r="SGK69" s="207"/>
      <c r="SGL69" s="207"/>
      <c r="SGM69" s="207"/>
      <c r="SGN69" s="207"/>
      <c r="SGO69" s="207"/>
      <c r="SGP69" s="207"/>
      <c r="SGQ69" s="207"/>
      <c r="SGR69" s="207"/>
      <c r="SGS69" s="207"/>
      <c r="SGT69" s="207"/>
      <c r="SGU69" s="207"/>
      <c r="SGV69" s="207"/>
      <c r="SGW69" s="207"/>
      <c r="SGX69" s="207"/>
      <c r="SGY69" s="207"/>
      <c r="SGZ69" s="207"/>
      <c r="SHA69" s="207"/>
      <c r="SHB69" s="207"/>
      <c r="SHC69" s="207"/>
      <c r="SHD69" s="207"/>
      <c r="SHE69" s="207"/>
      <c r="SHF69" s="207"/>
      <c r="SHG69" s="207"/>
      <c r="SHH69" s="207"/>
      <c r="SHI69" s="207"/>
      <c r="SHJ69" s="207"/>
      <c r="SHK69" s="207"/>
      <c r="SHL69" s="207"/>
      <c r="SHM69" s="207"/>
      <c r="SHN69" s="207"/>
      <c r="SHO69" s="207"/>
      <c r="SHP69" s="207"/>
      <c r="SHQ69" s="207"/>
      <c r="SHR69" s="207"/>
      <c r="SHS69" s="207"/>
      <c r="SHT69" s="207"/>
      <c r="SHU69" s="207"/>
      <c r="SHV69" s="207"/>
      <c r="SHW69" s="207"/>
      <c r="SHX69" s="207"/>
      <c r="SHY69" s="207"/>
      <c r="SHZ69" s="207"/>
      <c r="SIA69" s="207"/>
      <c r="SIB69" s="207"/>
      <c r="SIC69" s="207"/>
      <c r="SID69" s="207"/>
      <c r="SIE69" s="207"/>
      <c r="SIF69" s="207"/>
      <c r="SIG69" s="207"/>
      <c r="SIH69" s="207"/>
      <c r="SII69" s="207"/>
      <c r="SIJ69" s="207"/>
      <c r="SIK69" s="207"/>
      <c r="SIL69" s="207"/>
      <c r="SIM69" s="207"/>
      <c r="SIN69" s="207"/>
      <c r="SIO69" s="207"/>
      <c r="SIP69" s="207"/>
      <c r="SIQ69" s="207"/>
      <c r="SIR69" s="207"/>
      <c r="SIS69" s="207"/>
      <c r="SIT69" s="207"/>
      <c r="SIU69" s="207"/>
      <c r="SIV69" s="207"/>
      <c r="SIW69" s="207"/>
      <c r="SIX69" s="207"/>
      <c r="SIY69" s="207"/>
      <c r="SIZ69" s="207"/>
      <c r="SJA69" s="207"/>
      <c r="SJB69" s="207"/>
      <c r="SJC69" s="207"/>
      <c r="SJD69" s="207"/>
      <c r="SJE69" s="207"/>
      <c r="SJF69" s="207"/>
      <c r="SJG69" s="207"/>
      <c r="SJH69" s="207"/>
      <c r="SJI69" s="207"/>
      <c r="SJJ69" s="207"/>
      <c r="SJK69" s="207"/>
      <c r="SJL69" s="207"/>
      <c r="SJM69" s="207"/>
      <c r="SJN69" s="207"/>
      <c r="SJO69" s="207"/>
      <c r="SJP69" s="207"/>
      <c r="SJQ69" s="207"/>
      <c r="SJR69" s="207"/>
      <c r="SJS69" s="207"/>
      <c r="SJT69" s="207"/>
      <c r="SJU69" s="207"/>
      <c r="SJV69" s="207"/>
      <c r="SJW69" s="207"/>
      <c r="SJX69" s="207"/>
      <c r="SJY69" s="207"/>
      <c r="SJZ69" s="207"/>
      <c r="SKA69" s="207"/>
      <c r="SKB69" s="207"/>
      <c r="SKC69" s="207"/>
      <c r="SKD69" s="207"/>
      <c r="SKE69" s="207"/>
      <c r="SKF69" s="207"/>
      <c r="SKG69" s="207"/>
      <c r="SKH69" s="207"/>
      <c r="SKI69" s="207"/>
      <c r="SKJ69" s="207"/>
      <c r="SKK69" s="207"/>
      <c r="SKL69" s="207"/>
      <c r="SKM69" s="207"/>
      <c r="SKN69" s="207"/>
      <c r="SKO69" s="207"/>
      <c r="SKP69" s="207"/>
      <c r="SKQ69" s="207"/>
      <c r="SKR69" s="207"/>
      <c r="SKS69" s="207"/>
      <c r="SKT69" s="207"/>
      <c r="SKU69" s="207"/>
      <c r="SKV69" s="207"/>
      <c r="SKW69" s="207"/>
      <c r="SKX69" s="207"/>
      <c r="SKY69" s="207"/>
      <c r="SKZ69" s="207"/>
      <c r="SLA69" s="207"/>
      <c r="SLB69" s="207"/>
      <c r="SLC69" s="207"/>
      <c r="SLD69" s="207"/>
      <c r="SLE69" s="207"/>
      <c r="SLF69" s="207"/>
      <c r="SLG69" s="207"/>
      <c r="SLH69" s="207"/>
      <c r="SLI69" s="207"/>
      <c r="SLJ69" s="207"/>
      <c r="SLK69" s="207"/>
      <c r="SLL69" s="207"/>
      <c r="SLM69" s="207"/>
      <c r="SLN69" s="207"/>
      <c r="SLO69" s="207"/>
      <c r="SLP69" s="207"/>
      <c r="SLQ69" s="207"/>
      <c r="SLR69" s="207"/>
      <c r="SLS69" s="207"/>
      <c r="SLT69" s="207"/>
      <c r="SLU69" s="207"/>
      <c r="SLV69" s="207"/>
      <c r="SLW69" s="207"/>
      <c r="SLX69" s="207"/>
      <c r="SLY69" s="207"/>
      <c r="SLZ69" s="207"/>
      <c r="SMA69" s="207"/>
      <c r="SMB69" s="207"/>
      <c r="SMC69" s="207"/>
      <c r="SMD69" s="207"/>
      <c r="SME69" s="207"/>
      <c r="SMF69" s="207"/>
      <c r="SMG69" s="207"/>
      <c r="SMH69" s="207"/>
      <c r="SMI69" s="207"/>
      <c r="SMJ69" s="207"/>
      <c r="SMK69" s="207"/>
      <c r="SML69" s="207"/>
      <c r="SMM69" s="207"/>
      <c r="SMN69" s="207"/>
      <c r="SMO69" s="207"/>
      <c r="SMP69" s="207"/>
      <c r="SMQ69" s="207"/>
      <c r="SMR69" s="207"/>
      <c r="SMS69" s="207"/>
      <c r="SMT69" s="207"/>
      <c r="SMU69" s="207"/>
      <c r="SMV69" s="207"/>
      <c r="SMW69" s="207"/>
      <c r="SMX69" s="207"/>
      <c r="SMY69" s="207"/>
      <c r="SMZ69" s="207"/>
      <c r="SNA69" s="207"/>
      <c r="SNB69" s="207"/>
      <c r="SNC69" s="207"/>
      <c r="SND69" s="207"/>
      <c r="SNE69" s="207"/>
      <c r="SNF69" s="207"/>
      <c r="SNG69" s="207"/>
      <c r="SNH69" s="207"/>
      <c r="SNI69" s="207"/>
      <c r="SNJ69" s="207"/>
      <c r="SNK69" s="207"/>
      <c r="SNL69" s="207"/>
      <c r="SNM69" s="207"/>
      <c r="SNN69" s="207"/>
      <c r="SNO69" s="207"/>
      <c r="SNP69" s="207"/>
      <c r="SNQ69" s="207"/>
      <c r="SNR69" s="207"/>
      <c r="SNS69" s="207"/>
      <c r="SNT69" s="207"/>
      <c r="SNU69" s="207"/>
      <c r="SNV69" s="207"/>
      <c r="SNW69" s="207"/>
      <c r="SNX69" s="207"/>
      <c r="SNY69" s="207"/>
      <c r="SNZ69" s="207"/>
      <c r="SOA69" s="207"/>
      <c r="SOB69" s="207"/>
      <c r="SOC69" s="207"/>
      <c r="SOD69" s="207"/>
      <c r="SOE69" s="207"/>
      <c r="SOF69" s="207"/>
      <c r="SOG69" s="207"/>
      <c r="SOH69" s="207"/>
      <c r="SOI69" s="207"/>
      <c r="SOJ69" s="207"/>
      <c r="SOK69" s="207"/>
      <c r="SOL69" s="207"/>
      <c r="SOM69" s="207"/>
      <c r="SON69" s="207"/>
      <c r="SOO69" s="207"/>
      <c r="SOP69" s="207"/>
      <c r="SOQ69" s="207"/>
      <c r="SOR69" s="207"/>
      <c r="SOS69" s="207"/>
      <c r="SOT69" s="207"/>
      <c r="SOU69" s="207"/>
      <c r="SOV69" s="207"/>
      <c r="SOW69" s="207"/>
      <c r="SOX69" s="207"/>
      <c r="SOY69" s="207"/>
      <c r="SOZ69" s="207"/>
      <c r="SPA69" s="207"/>
      <c r="SPB69" s="207"/>
      <c r="SPC69" s="207"/>
      <c r="SPD69" s="207"/>
      <c r="SPE69" s="207"/>
      <c r="SPF69" s="207"/>
      <c r="SPG69" s="207"/>
      <c r="SPH69" s="207"/>
      <c r="SPI69" s="207"/>
      <c r="SPJ69" s="207"/>
      <c r="SPK69" s="207"/>
      <c r="SPL69" s="207"/>
      <c r="SPM69" s="207"/>
      <c r="SPN69" s="207"/>
      <c r="SPO69" s="207"/>
      <c r="SPP69" s="207"/>
      <c r="SPQ69" s="207"/>
      <c r="SPR69" s="207"/>
      <c r="SPS69" s="207"/>
      <c r="SPT69" s="207"/>
      <c r="SPU69" s="207"/>
      <c r="SPV69" s="207"/>
      <c r="SPW69" s="207"/>
      <c r="SPX69" s="207"/>
      <c r="SPY69" s="207"/>
      <c r="SPZ69" s="207"/>
      <c r="SQA69" s="207"/>
      <c r="SQB69" s="207"/>
      <c r="SQC69" s="207"/>
      <c r="SQD69" s="207"/>
      <c r="SQE69" s="207"/>
      <c r="SQF69" s="207"/>
      <c r="SQG69" s="207"/>
      <c r="SQH69" s="207"/>
      <c r="SQI69" s="207"/>
      <c r="SQJ69" s="207"/>
      <c r="SQK69" s="207"/>
      <c r="SQL69" s="207"/>
      <c r="SQM69" s="207"/>
      <c r="SQN69" s="207"/>
      <c r="SQO69" s="207"/>
      <c r="SQP69" s="207"/>
      <c r="SQQ69" s="207"/>
      <c r="SQR69" s="207"/>
      <c r="SQS69" s="207"/>
      <c r="SQT69" s="207"/>
      <c r="SQU69" s="207"/>
      <c r="SQV69" s="207"/>
      <c r="SQW69" s="207"/>
      <c r="SQX69" s="207"/>
      <c r="SQY69" s="207"/>
      <c r="SQZ69" s="207"/>
      <c r="SRA69" s="207"/>
      <c r="SRB69" s="207"/>
      <c r="SRC69" s="207"/>
      <c r="SRD69" s="207"/>
      <c r="SRE69" s="207"/>
      <c r="SRF69" s="207"/>
      <c r="SRG69" s="207"/>
      <c r="SRH69" s="207"/>
      <c r="SRI69" s="207"/>
      <c r="SRJ69" s="207"/>
      <c r="SRK69" s="207"/>
      <c r="SRL69" s="207"/>
      <c r="SRM69" s="207"/>
      <c r="SRN69" s="207"/>
      <c r="SRO69" s="207"/>
      <c r="SRP69" s="207"/>
      <c r="SRQ69" s="207"/>
      <c r="SRR69" s="207"/>
      <c r="SRS69" s="207"/>
      <c r="SRT69" s="207"/>
      <c r="SRU69" s="207"/>
      <c r="SRV69" s="207"/>
      <c r="SRW69" s="207"/>
      <c r="SRX69" s="207"/>
      <c r="SRY69" s="207"/>
      <c r="SRZ69" s="207"/>
      <c r="SSA69" s="207"/>
      <c r="SSB69" s="207"/>
      <c r="SSC69" s="207"/>
      <c r="SSD69" s="207"/>
      <c r="SSE69" s="207"/>
      <c r="SSF69" s="207"/>
      <c r="SSG69" s="207"/>
      <c r="SSH69" s="207"/>
      <c r="SSI69" s="207"/>
      <c r="SSJ69" s="207"/>
      <c r="SSK69" s="207"/>
      <c r="SSL69" s="207"/>
      <c r="SSM69" s="207"/>
      <c r="SSN69" s="207"/>
      <c r="SSO69" s="207"/>
      <c r="SSP69" s="207"/>
      <c r="SSQ69" s="207"/>
      <c r="SSR69" s="207"/>
      <c r="SSS69" s="207"/>
      <c r="SST69" s="207"/>
      <c r="SSU69" s="207"/>
      <c r="SSV69" s="207"/>
      <c r="SSW69" s="207"/>
      <c r="SSX69" s="207"/>
      <c r="SSY69" s="207"/>
      <c r="SSZ69" s="207"/>
      <c r="STA69" s="207"/>
      <c r="STB69" s="207"/>
      <c r="STC69" s="207"/>
      <c r="STD69" s="207"/>
      <c r="STE69" s="207"/>
      <c r="STF69" s="207"/>
      <c r="STG69" s="207"/>
      <c r="STH69" s="207"/>
      <c r="STI69" s="207"/>
      <c r="STJ69" s="207"/>
      <c r="STK69" s="207"/>
      <c r="STL69" s="207"/>
      <c r="STM69" s="207"/>
      <c r="STN69" s="207"/>
      <c r="STO69" s="207"/>
      <c r="STP69" s="207"/>
      <c r="STQ69" s="207"/>
      <c r="STR69" s="207"/>
      <c r="STS69" s="207"/>
      <c r="STT69" s="207"/>
      <c r="STU69" s="207"/>
      <c r="STV69" s="207"/>
      <c r="STW69" s="207"/>
      <c r="STX69" s="207"/>
      <c r="STY69" s="207"/>
      <c r="STZ69" s="207"/>
      <c r="SUA69" s="207"/>
      <c r="SUB69" s="207"/>
      <c r="SUC69" s="207"/>
      <c r="SUD69" s="207"/>
      <c r="SUE69" s="207"/>
      <c r="SUF69" s="207"/>
      <c r="SUG69" s="207"/>
      <c r="SUH69" s="207"/>
      <c r="SUI69" s="207"/>
      <c r="SUJ69" s="207"/>
      <c r="SUK69" s="207"/>
      <c r="SUL69" s="207"/>
      <c r="SUM69" s="207"/>
      <c r="SUN69" s="207"/>
      <c r="SUO69" s="207"/>
      <c r="SUP69" s="207"/>
      <c r="SUQ69" s="207"/>
      <c r="SUR69" s="207"/>
      <c r="SUS69" s="207"/>
      <c r="SUT69" s="207"/>
      <c r="SUU69" s="207"/>
      <c r="SUV69" s="207"/>
      <c r="SUW69" s="207"/>
      <c r="SUX69" s="207"/>
      <c r="SUY69" s="207"/>
      <c r="SUZ69" s="207"/>
      <c r="SVA69" s="207"/>
      <c r="SVB69" s="207"/>
      <c r="SVC69" s="207"/>
      <c r="SVD69" s="207"/>
      <c r="SVE69" s="207"/>
      <c r="SVF69" s="207"/>
      <c r="SVG69" s="207"/>
      <c r="SVH69" s="207"/>
      <c r="SVI69" s="207"/>
      <c r="SVJ69" s="207"/>
      <c r="SVK69" s="207"/>
      <c r="SVL69" s="207"/>
      <c r="SVM69" s="207"/>
      <c r="SVN69" s="207"/>
      <c r="SVO69" s="207"/>
      <c r="SVP69" s="207"/>
      <c r="SVQ69" s="207"/>
      <c r="SVR69" s="207"/>
      <c r="SVS69" s="207"/>
      <c r="SVT69" s="207"/>
      <c r="SVU69" s="207"/>
      <c r="SVV69" s="207"/>
      <c r="SVW69" s="207"/>
      <c r="SVX69" s="207"/>
      <c r="SVY69" s="207"/>
      <c r="SVZ69" s="207"/>
      <c r="SWA69" s="207"/>
      <c r="SWB69" s="207"/>
      <c r="SWC69" s="207"/>
      <c r="SWD69" s="207"/>
      <c r="SWE69" s="207"/>
      <c r="SWF69" s="207"/>
      <c r="SWG69" s="207"/>
      <c r="SWH69" s="207"/>
      <c r="SWI69" s="207"/>
      <c r="SWJ69" s="207"/>
      <c r="SWK69" s="207"/>
      <c r="SWL69" s="207"/>
      <c r="SWM69" s="207"/>
      <c r="SWN69" s="207"/>
      <c r="SWO69" s="207"/>
      <c r="SWP69" s="207"/>
      <c r="SWQ69" s="207"/>
      <c r="SWR69" s="207"/>
      <c r="SWS69" s="207"/>
      <c r="SWT69" s="207"/>
      <c r="SWU69" s="207"/>
      <c r="SWV69" s="207"/>
      <c r="SWW69" s="207"/>
      <c r="SWX69" s="207"/>
      <c r="SWY69" s="207"/>
      <c r="SWZ69" s="207"/>
      <c r="SXA69" s="207"/>
      <c r="SXB69" s="207"/>
      <c r="SXC69" s="207"/>
      <c r="SXD69" s="207"/>
      <c r="SXE69" s="207"/>
      <c r="SXF69" s="207"/>
      <c r="SXG69" s="207"/>
      <c r="SXH69" s="207"/>
      <c r="SXI69" s="207"/>
      <c r="SXJ69" s="207"/>
      <c r="SXK69" s="207"/>
      <c r="SXL69" s="207"/>
      <c r="SXM69" s="207"/>
      <c r="SXN69" s="207"/>
      <c r="SXO69" s="207"/>
      <c r="SXP69" s="207"/>
      <c r="SXQ69" s="207"/>
      <c r="SXR69" s="207"/>
      <c r="SXS69" s="207"/>
      <c r="SXT69" s="207"/>
      <c r="SXU69" s="207"/>
      <c r="SXV69" s="207"/>
      <c r="SXW69" s="207"/>
      <c r="SXX69" s="207"/>
      <c r="SXY69" s="207"/>
      <c r="SXZ69" s="207"/>
      <c r="SYA69" s="207"/>
      <c r="SYB69" s="207"/>
      <c r="SYC69" s="207"/>
      <c r="SYD69" s="207"/>
      <c r="SYE69" s="207"/>
      <c r="SYF69" s="207"/>
      <c r="SYG69" s="207"/>
      <c r="SYH69" s="207"/>
      <c r="SYI69" s="207"/>
      <c r="SYJ69" s="207"/>
      <c r="SYK69" s="207"/>
      <c r="SYL69" s="207"/>
      <c r="SYM69" s="207"/>
      <c r="SYN69" s="207"/>
      <c r="SYO69" s="207"/>
      <c r="SYP69" s="207"/>
      <c r="SYQ69" s="207"/>
      <c r="SYR69" s="207"/>
      <c r="SYS69" s="207"/>
      <c r="SYT69" s="207"/>
      <c r="SYU69" s="207"/>
      <c r="SYV69" s="207"/>
      <c r="SYW69" s="207"/>
      <c r="SYX69" s="207"/>
      <c r="SYY69" s="207"/>
      <c r="SYZ69" s="207"/>
      <c r="SZA69" s="207"/>
      <c r="SZB69" s="207"/>
      <c r="SZC69" s="207"/>
      <c r="SZD69" s="207"/>
      <c r="SZE69" s="207"/>
      <c r="SZF69" s="207"/>
      <c r="SZG69" s="207"/>
      <c r="SZH69" s="207"/>
      <c r="SZI69" s="207"/>
      <c r="SZJ69" s="207"/>
      <c r="SZK69" s="207"/>
      <c r="SZL69" s="207"/>
      <c r="SZM69" s="207"/>
      <c r="SZN69" s="207"/>
      <c r="SZO69" s="207"/>
      <c r="SZP69" s="207"/>
      <c r="SZQ69" s="207"/>
      <c r="SZR69" s="207"/>
      <c r="SZS69" s="207"/>
      <c r="SZT69" s="207"/>
      <c r="SZU69" s="207"/>
      <c r="SZV69" s="207"/>
      <c r="SZW69" s="207"/>
      <c r="SZX69" s="207"/>
      <c r="SZY69" s="207"/>
      <c r="SZZ69" s="207"/>
      <c r="TAA69" s="207"/>
      <c r="TAB69" s="207"/>
      <c r="TAC69" s="207"/>
      <c r="TAD69" s="207"/>
      <c r="TAE69" s="207"/>
      <c r="TAF69" s="207"/>
      <c r="TAG69" s="207"/>
      <c r="TAH69" s="207"/>
      <c r="TAI69" s="207"/>
      <c r="TAJ69" s="207"/>
      <c r="TAK69" s="207"/>
      <c r="TAL69" s="207"/>
      <c r="TAM69" s="207"/>
      <c r="TAN69" s="207"/>
      <c r="TAO69" s="207"/>
      <c r="TAP69" s="207"/>
      <c r="TAQ69" s="207"/>
      <c r="TAR69" s="207"/>
      <c r="TAS69" s="207"/>
      <c r="TAT69" s="207"/>
      <c r="TAU69" s="207"/>
      <c r="TAV69" s="207"/>
      <c r="TAW69" s="207"/>
      <c r="TAX69" s="207"/>
      <c r="TAY69" s="207"/>
      <c r="TAZ69" s="207"/>
      <c r="TBA69" s="207"/>
      <c r="TBB69" s="207"/>
      <c r="TBC69" s="207"/>
      <c r="TBD69" s="207"/>
      <c r="TBE69" s="207"/>
      <c r="TBF69" s="207"/>
      <c r="TBG69" s="207"/>
      <c r="TBH69" s="207"/>
      <c r="TBI69" s="207"/>
      <c r="TBJ69" s="207"/>
      <c r="TBK69" s="207"/>
      <c r="TBL69" s="207"/>
      <c r="TBM69" s="207"/>
      <c r="TBN69" s="207"/>
      <c r="TBO69" s="207"/>
      <c r="TBP69" s="207"/>
      <c r="TBQ69" s="207"/>
      <c r="TBR69" s="207"/>
      <c r="TBS69" s="207"/>
      <c r="TBT69" s="207"/>
      <c r="TBU69" s="207"/>
      <c r="TBV69" s="207"/>
      <c r="TBW69" s="207"/>
      <c r="TBX69" s="207"/>
      <c r="TBY69" s="207"/>
      <c r="TBZ69" s="207"/>
      <c r="TCA69" s="207"/>
      <c r="TCB69" s="207"/>
      <c r="TCC69" s="207"/>
      <c r="TCD69" s="207"/>
      <c r="TCE69" s="207"/>
      <c r="TCF69" s="207"/>
      <c r="TCG69" s="207"/>
      <c r="TCH69" s="207"/>
      <c r="TCI69" s="207"/>
      <c r="TCJ69" s="207"/>
      <c r="TCK69" s="207"/>
      <c r="TCL69" s="207"/>
      <c r="TCM69" s="207"/>
      <c r="TCN69" s="207"/>
      <c r="TCO69" s="207"/>
      <c r="TCP69" s="207"/>
      <c r="TCQ69" s="207"/>
      <c r="TCR69" s="207"/>
      <c r="TCS69" s="207"/>
      <c r="TCT69" s="207"/>
      <c r="TCU69" s="207"/>
      <c r="TCV69" s="207"/>
      <c r="TCW69" s="207"/>
      <c r="TCX69" s="207"/>
      <c r="TCY69" s="207"/>
      <c r="TCZ69" s="207"/>
      <c r="TDA69" s="207"/>
      <c r="TDB69" s="207"/>
      <c r="TDC69" s="207"/>
      <c r="TDD69" s="207"/>
      <c r="TDE69" s="207"/>
      <c r="TDF69" s="207"/>
      <c r="TDG69" s="207"/>
      <c r="TDH69" s="207"/>
      <c r="TDI69" s="207"/>
      <c r="TDJ69" s="207"/>
      <c r="TDK69" s="207"/>
      <c r="TDL69" s="207"/>
      <c r="TDM69" s="207"/>
      <c r="TDN69" s="207"/>
      <c r="TDO69" s="207"/>
      <c r="TDP69" s="207"/>
      <c r="TDQ69" s="207"/>
      <c r="TDR69" s="207"/>
      <c r="TDS69" s="207"/>
      <c r="TDT69" s="207"/>
      <c r="TDU69" s="207"/>
      <c r="TDV69" s="207"/>
      <c r="TDW69" s="207"/>
      <c r="TDX69" s="207"/>
      <c r="TDY69" s="207"/>
      <c r="TDZ69" s="207"/>
      <c r="TEA69" s="207"/>
      <c r="TEB69" s="207"/>
      <c r="TEC69" s="207"/>
      <c r="TED69" s="207"/>
      <c r="TEE69" s="207"/>
      <c r="TEF69" s="207"/>
      <c r="TEG69" s="207"/>
      <c r="TEH69" s="207"/>
      <c r="TEI69" s="207"/>
      <c r="TEJ69" s="207"/>
      <c r="TEK69" s="207"/>
      <c r="TEL69" s="207"/>
      <c r="TEM69" s="207"/>
      <c r="TEN69" s="207"/>
      <c r="TEO69" s="207"/>
      <c r="TEP69" s="207"/>
      <c r="TEQ69" s="207"/>
      <c r="TER69" s="207"/>
      <c r="TES69" s="207"/>
      <c r="TET69" s="207"/>
      <c r="TEU69" s="207"/>
      <c r="TEV69" s="207"/>
      <c r="TEW69" s="207"/>
      <c r="TEX69" s="207"/>
      <c r="TEY69" s="207"/>
      <c r="TEZ69" s="207"/>
      <c r="TFA69" s="207"/>
      <c r="TFB69" s="207"/>
      <c r="TFC69" s="207"/>
      <c r="TFD69" s="207"/>
      <c r="TFE69" s="207"/>
      <c r="TFF69" s="207"/>
      <c r="TFG69" s="207"/>
      <c r="TFH69" s="207"/>
      <c r="TFI69" s="207"/>
      <c r="TFJ69" s="207"/>
      <c r="TFK69" s="207"/>
      <c r="TFL69" s="207"/>
      <c r="TFM69" s="207"/>
      <c r="TFN69" s="207"/>
      <c r="TFO69" s="207"/>
      <c r="TFP69" s="207"/>
      <c r="TFQ69" s="207"/>
      <c r="TFR69" s="207"/>
      <c r="TFS69" s="207"/>
      <c r="TFT69" s="207"/>
      <c r="TFU69" s="207"/>
      <c r="TFV69" s="207"/>
      <c r="TFW69" s="207"/>
      <c r="TFX69" s="207"/>
      <c r="TFY69" s="207"/>
      <c r="TFZ69" s="207"/>
      <c r="TGA69" s="207"/>
      <c r="TGB69" s="207"/>
      <c r="TGC69" s="207"/>
      <c r="TGD69" s="207"/>
      <c r="TGE69" s="207"/>
      <c r="TGF69" s="207"/>
      <c r="TGG69" s="207"/>
      <c r="TGH69" s="207"/>
      <c r="TGI69" s="207"/>
      <c r="TGJ69" s="207"/>
      <c r="TGK69" s="207"/>
      <c r="TGL69" s="207"/>
      <c r="TGM69" s="207"/>
      <c r="TGN69" s="207"/>
      <c r="TGO69" s="207"/>
      <c r="TGP69" s="207"/>
      <c r="TGQ69" s="207"/>
      <c r="TGR69" s="207"/>
      <c r="TGS69" s="207"/>
      <c r="TGT69" s="207"/>
      <c r="TGU69" s="207"/>
      <c r="TGV69" s="207"/>
      <c r="TGW69" s="207"/>
      <c r="TGX69" s="207"/>
      <c r="TGY69" s="207"/>
      <c r="TGZ69" s="207"/>
      <c r="THA69" s="207"/>
      <c r="THB69" s="207"/>
      <c r="THC69" s="207"/>
      <c r="THD69" s="207"/>
      <c r="THE69" s="207"/>
      <c r="THF69" s="207"/>
      <c r="THG69" s="207"/>
      <c r="THH69" s="207"/>
      <c r="THI69" s="207"/>
      <c r="THJ69" s="207"/>
      <c r="THK69" s="207"/>
      <c r="THL69" s="207"/>
      <c r="THM69" s="207"/>
      <c r="THN69" s="207"/>
      <c r="THO69" s="207"/>
      <c r="THP69" s="207"/>
      <c r="THQ69" s="207"/>
      <c r="THR69" s="207"/>
      <c r="THS69" s="207"/>
      <c r="THT69" s="207"/>
      <c r="THU69" s="207"/>
      <c r="THV69" s="207"/>
      <c r="THW69" s="207"/>
      <c r="THX69" s="207"/>
      <c r="THY69" s="207"/>
      <c r="THZ69" s="207"/>
      <c r="TIA69" s="207"/>
      <c r="TIB69" s="207"/>
      <c r="TIC69" s="207"/>
      <c r="TID69" s="207"/>
      <c r="TIE69" s="207"/>
      <c r="TIF69" s="207"/>
      <c r="TIG69" s="207"/>
      <c r="TIH69" s="207"/>
      <c r="TII69" s="207"/>
      <c r="TIJ69" s="207"/>
      <c r="TIK69" s="207"/>
      <c r="TIL69" s="207"/>
      <c r="TIM69" s="207"/>
      <c r="TIN69" s="207"/>
      <c r="TIO69" s="207"/>
      <c r="TIP69" s="207"/>
      <c r="TIQ69" s="207"/>
      <c r="TIR69" s="207"/>
      <c r="TIS69" s="207"/>
      <c r="TIT69" s="207"/>
      <c r="TIU69" s="207"/>
      <c r="TIV69" s="207"/>
      <c r="TIW69" s="207"/>
      <c r="TIX69" s="207"/>
      <c r="TIY69" s="207"/>
      <c r="TIZ69" s="207"/>
      <c r="TJA69" s="207"/>
      <c r="TJB69" s="207"/>
      <c r="TJC69" s="207"/>
      <c r="TJD69" s="207"/>
      <c r="TJE69" s="207"/>
      <c r="TJF69" s="207"/>
      <c r="TJG69" s="207"/>
      <c r="TJH69" s="207"/>
      <c r="TJI69" s="207"/>
      <c r="TJJ69" s="207"/>
      <c r="TJK69" s="207"/>
      <c r="TJL69" s="207"/>
      <c r="TJM69" s="207"/>
      <c r="TJN69" s="207"/>
      <c r="TJO69" s="207"/>
      <c r="TJP69" s="207"/>
      <c r="TJQ69" s="207"/>
      <c r="TJR69" s="207"/>
      <c r="TJS69" s="207"/>
      <c r="TJT69" s="207"/>
      <c r="TJU69" s="207"/>
      <c r="TJV69" s="207"/>
      <c r="TJW69" s="207"/>
      <c r="TJX69" s="207"/>
      <c r="TJY69" s="207"/>
      <c r="TJZ69" s="207"/>
      <c r="TKA69" s="207"/>
      <c r="TKB69" s="207"/>
      <c r="TKC69" s="207"/>
      <c r="TKD69" s="207"/>
      <c r="TKE69" s="207"/>
      <c r="TKF69" s="207"/>
      <c r="TKG69" s="207"/>
      <c r="TKH69" s="207"/>
      <c r="TKI69" s="207"/>
      <c r="TKJ69" s="207"/>
      <c r="TKK69" s="207"/>
      <c r="TKL69" s="207"/>
      <c r="TKM69" s="207"/>
      <c r="TKN69" s="207"/>
      <c r="TKO69" s="207"/>
      <c r="TKP69" s="207"/>
      <c r="TKQ69" s="207"/>
      <c r="TKR69" s="207"/>
      <c r="TKS69" s="207"/>
      <c r="TKT69" s="207"/>
      <c r="TKU69" s="207"/>
      <c r="TKV69" s="207"/>
      <c r="TKW69" s="207"/>
      <c r="TKX69" s="207"/>
      <c r="TKY69" s="207"/>
      <c r="TKZ69" s="207"/>
      <c r="TLA69" s="207"/>
      <c r="TLB69" s="207"/>
      <c r="TLC69" s="207"/>
      <c r="TLD69" s="207"/>
      <c r="TLE69" s="207"/>
      <c r="TLF69" s="207"/>
      <c r="TLG69" s="207"/>
      <c r="TLH69" s="207"/>
      <c r="TLI69" s="207"/>
      <c r="TLJ69" s="207"/>
      <c r="TLK69" s="207"/>
      <c r="TLL69" s="207"/>
      <c r="TLM69" s="207"/>
      <c r="TLN69" s="207"/>
      <c r="TLO69" s="207"/>
      <c r="TLP69" s="207"/>
      <c r="TLQ69" s="207"/>
      <c r="TLR69" s="207"/>
      <c r="TLS69" s="207"/>
      <c r="TLT69" s="207"/>
      <c r="TLU69" s="207"/>
      <c r="TLV69" s="207"/>
      <c r="TLW69" s="207"/>
      <c r="TLX69" s="207"/>
      <c r="TLY69" s="207"/>
      <c r="TLZ69" s="207"/>
      <c r="TMA69" s="207"/>
      <c r="TMB69" s="207"/>
      <c r="TMC69" s="207"/>
      <c r="TMD69" s="207"/>
      <c r="TME69" s="207"/>
      <c r="TMF69" s="207"/>
      <c r="TMG69" s="207"/>
      <c r="TMH69" s="207"/>
      <c r="TMI69" s="207"/>
      <c r="TMJ69" s="207"/>
      <c r="TMK69" s="207"/>
      <c r="TML69" s="207"/>
      <c r="TMM69" s="207"/>
      <c r="TMN69" s="207"/>
      <c r="TMO69" s="207"/>
      <c r="TMP69" s="207"/>
      <c r="TMQ69" s="207"/>
      <c r="TMR69" s="207"/>
      <c r="TMS69" s="207"/>
      <c r="TMT69" s="207"/>
      <c r="TMU69" s="207"/>
      <c r="TMV69" s="207"/>
      <c r="TMW69" s="207"/>
      <c r="TMX69" s="207"/>
      <c r="TMY69" s="207"/>
      <c r="TMZ69" s="207"/>
      <c r="TNA69" s="207"/>
      <c r="TNB69" s="207"/>
      <c r="TNC69" s="207"/>
      <c r="TND69" s="207"/>
      <c r="TNE69" s="207"/>
      <c r="TNF69" s="207"/>
      <c r="TNG69" s="207"/>
      <c r="TNH69" s="207"/>
      <c r="TNI69" s="207"/>
      <c r="TNJ69" s="207"/>
      <c r="TNK69" s="207"/>
      <c r="TNL69" s="207"/>
      <c r="TNM69" s="207"/>
      <c r="TNN69" s="207"/>
      <c r="TNO69" s="207"/>
      <c r="TNP69" s="207"/>
      <c r="TNQ69" s="207"/>
      <c r="TNR69" s="207"/>
      <c r="TNS69" s="207"/>
      <c r="TNT69" s="207"/>
      <c r="TNU69" s="207"/>
      <c r="TNV69" s="207"/>
      <c r="TNW69" s="207"/>
      <c r="TNX69" s="207"/>
      <c r="TNY69" s="207"/>
      <c r="TNZ69" s="207"/>
      <c r="TOA69" s="207"/>
      <c r="TOB69" s="207"/>
      <c r="TOC69" s="207"/>
      <c r="TOD69" s="207"/>
      <c r="TOE69" s="207"/>
      <c r="TOF69" s="207"/>
      <c r="TOG69" s="207"/>
      <c r="TOH69" s="207"/>
      <c r="TOI69" s="207"/>
      <c r="TOJ69" s="207"/>
      <c r="TOK69" s="207"/>
      <c r="TOL69" s="207"/>
      <c r="TOM69" s="207"/>
      <c r="TON69" s="207"/>
      <c r="TOO69" s="207"/>
      <c r="TOP69" s="207"/>
      <c r="TOQ69" s="207"/>
      <c r="TOR69" s="207"/>
      <c r="TOS69" s="207"/>
      <c r="TOT69" s="207"/>
      <c r="TOU69" s="207"/>
      <c r="TOV69" s="207"/>
      <c r="TOW69" s="207"/>
      <c r="TOX69" s="207"/>
      <c r="TOY69" s="207"/>
      <c r="TOZ69" s="207"/>
      <c r="TPA69" s="207"/>
      <c r="TPB69" s="207"/>
      <c r="TPC69" s="207"/>
      <c r="TPD69" s="207"/>
      <c r="TPE69" s="207"/>
      <c r="TPF69" s="207"/>
      <c r="TPG69" s="207"/>
      <c r="TPH69" s="207"/>
      <c r="TPI69" s="207"/>
      <c r="TPJ69" s="207"/>
      <c r="TPK69" s="207"/>
      <c r="TPL69" s="207"/>
      <c r="TPM69" s="207"/>
      <c r="TPN69" s="207"/>
      <c r="TPO69" s="207"/>
      <c r="TPP69" s="207"/>
      <c r="TPQ69" s="207"/>
      <c r="TPR69" s="207"/>
      <c r="TPS69" s="207"/>
      <c r="TPT69" s="207"/>
      <c r="TPU69" s="207"/>
      <c r="TPV69" s="207"/>
      <c r="TPW69" s="207"/>
      <c r="TPX69" s="207"/>
      <c r="TPY69" s="207"/>
      <c r="TPZ69" s="207"/>
      <c r="TQA69" s="207"/>
      <c r="TQB69" s="207"/>
      <c r="TQC69" s="207"/>
      <c r="TQD69" s="207"/>
      <c r="TQE69" s="207"/>
      <c r="TQF69" s="207"/>
      <c r="TQG69" s="207"/>
      <c r="TQH69" s="207"/>
      <c r="TQI69" s="207"/>
      <c r="TQJ69" s="207"/>
      <c r="TQK69" s="207"/>
      <c r="TQL69" s="207"/>
      <c r="TQM69" s="207"/>
      <c r="TQN69" s="207"/>
      <c r="TQO69" s="207"/>
      <c r="TQP69" s="207"/>
      <c r="TQQ69" s="207"/>
      <c r="TQR69" s="207"/>
      <c r="TQS69" s="207"/>
      <c r="TQT69" s="207"/>
      <c r="TQU69" s="207"/>
      <c r="TQV69" s="207"/>
      <c r="TQW69" s="207"/>
      <c r="TQX69" s="207"/>
      <c r="TQY69" s="207"/>
      <c r="TQZ69" s="207"/>
      <c r="TRA69" s="207"/>
      <c r="TRB69" s="207"/>
      <c r="TRC69" s="207"/>
      <c r="TRD69" s="207"/>
      <c r="TRE69" s="207"/>
      <c r="TRF69" s="207"/>
      <c r="TRG69" s="207"/>
      <c r="TRH69" s="207"/>
      <c r="TRI69" s="207"/>
      <c r="TRJ69" s="207"/>
      <c r="TRK69" s="207"/>
      <c r="TRL69" s="207"/>
      <c r="TRM69" s="207"/>
      <c r="TRN69" s="207"/>
      <c r="TRO69" s="207"/>
      <c r="TRP69" s="207"/>
      <c r="TRQ69" s="207"/>
      <c r="TRR69" s="207"/>
      <c r="TRS69" s="207"/>
      <c r="TRT69" s="207"/>
      <c r="TRU69" s="207"/>
      <c r="TRV69" s="207"/>
      <c r="TRW69" s="207"/>
      <c r="TRX69" s="207"/>
      <c r="TRY69" s="207"/>
      <c r="TRZ69" s="207"/>
      <c r="TSA69" s="207"/>
      <c r="TSB69" s="207"/>
      <c r="TSC69" s="207"/>
      <c r="TSD69" s="207"/>
      <c r="TSE69" s="207"/>
      <c r="TSF69" s="207"/>
      <c r="TSG69" s="207"/>
      <c r="TSH69" s="207"/>
      <c r="TSI69" s="207"/>
      <c r="TSJ69" s="207"/>
      <c r="TSK69" s="207"/>
      <c r="TSL69" s="207"/>
      <c r="TSM69" s="207"/>
      <c r="TSN69" s="207"/>
      <c r="TSO69" s="207"/>
      <c r="TSP69" s="207"/>
      <c r="TSQ69" s="207"/>
      <c r="TSR69" s="207"/>
      <c r="TSS69" s="207"/>
      <c r="TST69" s="207"/>
      <c r="TSU69" s="207"/>
      <c r="TSV69" s="207"/>
      <c r="TSW69" s="207"/>
      <c r="TSX69" s="207"/>
      <c r="TSY69" s="207"/>
      <c r="TSZ69" s="207"/>
      <c r="TTA69" s="207"/>
      <c r="TTB69" s="207"/>
      <c r="TTC69" s="207"/>
      <c r="TTD69" s="207"/>
      <c r="TTE69" s="207"/>
      <c r="TTF69" s="207"/>
      <c r="TTG69" s="207"/>
      <c r="TTH69" s="207"/>
      <c r="TTI69" s="207"/>
      <c r="TTJ69" s="207"/>
      <c r="TTK69" s="207"/>
      <c r="TTL69" s="207"/>
      <c r="TTM69" s="207"/>
      <c r="TTN69" s="207"/>
      <c r="TTO69" s="207"/>
      <c r="TTP69" s="207"/>
      <c r="TTQ69" s="207"/>
      <c r="TTR69" s="207"/>
      <c r="TTS69" s="207"/>
      <c r="TTT69" s="207"/>
      <c r="TTU69" s="207"/>
      <c r="TTV69" s="207"/>
      <c r="TTW69" s="207"/>
      <c r="TTX69" s="207"/>
      <c r="TTY69" s="207"/>
      <c r="TTZ69" s="207"/>
      <c r="TUA69" s="207"/>
      <c r="TUB69" s="207"/>
      <c r="TUC69" s="207"/>
      <c r="TUD69" s="207"/>
      <c r="TUE69" s="207"/>
      <c r="TUF69" s="207"/>
      <c r="TUG69" s="207"/>
      <c r="TUH69" s="207"/>
      <c r="TUI69" s="207"/>
      <c r="TUJ69" s="207"/>
      <c r="TUK69" s="207"/>
      <c r="TUL69" s="207"/>
      <c r="TUM69" s="207"/>
      <c r="TUN69" s="207"/>
      <c r="TUO69" s="207"/>
      <c r="TUP69" s="207"/>
      <c r="TUQ69" s="207"/>
      <c r="TUR69" s="207"/>
      <c r="TUS69" s="207"/>
      <c r="TUT69" s="207"/>
      <c r="TUU69" s="207"/>
      <c r="TUV69" s="207"/>
      <c r="TUW69" s="207"/>
      <c r="TUX69" s="207"/>
      <c r="TUY69" s="207"/>
      <c r="TUZ69" s="207"/>
      <c r="TVA69" s="207"/>
      <c r="TVB69" s="207"/>
      <c r="TVC69" s="207"/>
      <c r="TVD69" s="207"/>
      <c r="TVE69" s="207"/>
      <c r="TVF69" s="207"/>
      <c r="TVG69" s="207"/>
      <c r="TVH69" s="207"/>
      <c r="TVI69" s="207"/>
      <c r="TVJ69" s="207"/>
      <c r="TVK69" s="207"/>
      <c r="TVL69" s="207"/>
      <c r="TVM69" s="207"/>
      <c r="TVN69" s="207"/>
      <c r="TVO69" s="207"/>
      <c r="TVP69" s="207"/>
      <c r="TVQ69" s="207"/>
      <c r="TVR69" s="207"/>
      <c r="TVS69" s="207"/>
      <c r="TVT69" s="207"/>
      <c r="TVU69" s="207"/>
      <c r="TVV69" s="207"/>
      <c r="TVW69" s="207"/>
      <c r="TVX69" s="207"/>
      <c r="TVY69" s="207"/>
      <c r="TVZ69" s="207"/>
      <c r="TWA69" s="207"/>
      <c r="TWB69" s="207"/>
      <c r="TWC69" s="207"/>
      <c r="TWD69" s="207"/>
      <c r="TWE69" s="207"/>
      <c r="TWF69" s="207"/>
      <c r="TWG69" s="207"/>
      <c r="TWH69" s="207"/>
      <c r="TWI69" s="207"/>
      <c r="TWJ69" s="207"/>
      <c r="TWK69" s="207"/>
      <c r="TWL69" s="207"/>
      <c r="TWM69" s="207"/>
      <c r="TWN69" s="207"/>
      <c r="TWO69" s="207"/>
      <c r="TWP69" s="207"/>
      <c r="TWQ69" s="207"/>
      <c r="TWR69" s="207"/>
      <c r="TWS69" s="207"/>
      <c r="TWT69" s="207"/>
      <c r="TWU69" s="207"/>
      <c r="TWV69" s="207"/>
      <c r="TWW69" s="207"/>
      <c r="TWX69" s="207"/>
      <c r="TWY69" s="207"/>
      <c r="TWZ69" s="207"/>
      <c r="TXA69" s="207"/>
      <c r="TXB69" s="207"/>
      <c r="TXC69" s="207"/>
      <c r="TXD69" s="207"/>
      <c r="TXE69" s="207"/>
      <c r="TXF69" s="207"/>
      <c r="TXG69" s="207"/>
      <c r="TXH69" s="207"/>
      <c r="TXI69" s="207"/>
      <c r="TXJ69" s="207"/>
      <c r="TXK69" s="207"/>
      <c r="TXL69" s="207"/>
      <c r="TXM69" s="207"/>
      <c r="TXN69" s="207"/>
      <c r="TXO69" s="207"/>
      <c r="TXP69" s="207"/>
      <c r="TXQ69" s="207"/>
      <c r="TXR69" s="207"/>
      <c r="TXS69" s="207"/>
      <c r="TXT69" s="207"/>
      <c r="TXU69" s="207"/>
      <c r="TXV69" s="207"/>
      <c r="TXW69" s="207"/>
      <c r="TXX69" s="207"/>
      <c r="TXY69" s="207"/>
      <c r="TXZ69" s="207"/>
      <c r="TYA69" s="207"/>
      <c r="TYB69" s="207"/>
      <c r="TYC69" s="207"/>
      <c r="TYD69" s="207"/>
      <c r="TYE69" s="207"/>
      <c r="TYF69" s="207"/>
      <c r="TYG69" s="207"/>
      <c r="TYH69" s="207"/>
      <c r="TYI69" s="207"/>
      <c r="TYJ69" s="207"/>
      <c r="TYK69" s="207"/>
      <c r="TYL69" s="207"/>
      <c r="TYM69" s="207"/>
      <c r="TYN69" s="207"/>
      <c r="TYO69" s="207"/>
      <c r="TYP69" s="207"/>
      <c r="TYQ69" s="207"/>
      <c r="TYR69" s="207"/>
      <c r="TYS69" s="207"/>
      <c r="TYT69" s="207"/>
      <c r="TYU69" s="207"/>
      <c r="TYV69" s="207"/>
      <c r="TYW69" s="207"/>
      <c r="TYX69" s="207"/>
      <c r="TYY69" s="207"/>
      <c r="TYZ69" s="207"/>
      <c r="TZA69" s="207"/>
      <c r="TZB69" s="207"/>
      <c r="TZC69" s="207"/>
      <c r="TZD69" s="207"/>
      <c r="TZE69" s="207"/>
      <c r="TZF69" s="207"/>
      <c r="TZG69" s="207"/>
      <c r="TZH69" s="207"/>
      <c r="TZI69" s="207"/>
      <c r="TZJ69" s="207"/>
      <c r="TZK69" s="207"/>
      <c r="TZL69" s="207"/>
      <c r="TZM69" s="207"/>
      <c r="TZN69" s="207"/>
      <c r="TZO69" s="207"/>
      <c r="TZP69" s="207"/>
      <c r="TZQ69" s="207"/>
      <c r="TZR69" s="207"/>
      <c r="TZS69" s="207"/>
      <c r="TZT69" s="207"/>
      <c r="TZU69" s="207"/>
      <c r="TZV69" s="207"/>
      <c r="TZW69" s="207"/>
      <c r="TZX69" s="207"/>
      <c r="TZY69" s="207"/>
      <c r="TZZ69" s="207"/>
      <c r="UAA69" s="207"/>
      <c r="UAB69" s="207"/>
      <c r="UAC69" s="207"/>
      <c r="UAD69" s="207"/>
      <c r="UAE69" s="207"/>
      <c r="UAF69" s="207"/>
      <c r="UAG69" s="207"/>
      <c r="UAH69" s="207"/>
      <c r="UAI69" s="207"/>
      <c r="UAJ69" s="207"/>
      <c r="UAK69" s="207"/>
      <c r="UAL69" s="207"/>
      <c r="UAM69" s="207"/>
      <c r="UAN69" s="207"/>
      <c r="UAO69" s="207"/>
      <c r="UAP69" s="207"/>
      <c r="UAQ69" s="207"/>
      <c r="UAR69" s="207"/>
      <c r="UAS69" s="207"/>
      <c r="UAT69" s="207"/>
      <c r="UAU69" s="207"/>
      <c r="UAV69" s="207"/>
      <c r="UAW69" s="207"/>
      <c r="UAX69" s="207"/>
      <c r="UAY69" s="207"/>
      <c r="UAZ69" s="207"/>
      <c r="UBA69" s="207"/>
      <c r="UBB69" s="207"/>
      <c r="UBC69" s="207"/>
      <c r="UBD69" s="207"/>
      <c r="UBE69" s="207"/>
      <c r="UBF69" s="207"/>
      <c r="UBG69" s="207"/>
      <c r="UBH69" s="207"/>
      <c r="UBI69" s="207"/>
      <c r="UBJ69" s="207"/>
      <c r="UBK69" s="207"/>
      <c r="UBL69" s="207"/>
      <c r="UBM69" s="207"/>
      <c r="UBN69" s="207"/>
      <c r="UBO69" s="207"/>
      <c r="UBP69" s="207"/>
      <c r="UBQ69" s="207"/>
      <c r="UBR69" s="207"/>
      <c r="UBS69" s="207"/>
      <c r="UBT69" s="207"/>
      <c r="UBU69" s="207"/>
      <c r="UBV69" s="207"/>
      <c r="UBW69" s="207"/>
      <c r="UBX69" s="207"/>
      <c r="UBY69" s="207"/>
      <c r="UBZ69" s="207"/>
      <c r="UCA69" s="207"/>
      <c r="UCB69" s="207"/>
      <c r="UCC69" s="207"/>
      <c r="UCD69" s="207"/>
      <c r="UCE69" s="207"/>
      <c r="UCF69" s="207"/>
      <c r="UCG69" s="207"/>
      <c r="UCH69" s="207"/>
      <c r="UCI69" s="207"/>
      <c r="UCJ69" s="207"/>
      <c r="UCK69" s="207"/>
      <c r="UCL69" s="207"/>
      <c r="UCM69" s="207"/>
      <c r="UCN69" s="207"/>
      <c r="UCO69" s="207"/>
      <c r="UCP69" s="207"/>
      <c r="UCQ69" s="207"/>
      <c r="UCR69" s="207"/>
      <c r="UCS69" s="207"/>
      <c r="UCT69" s="207"/>
      <c r="UCU69" s="207"/>
      <c r="UCV69" s="207"/>
      <c r="UCW69" s="207"/>
      <c r="UCX69" s="207"/>
      <c r="UCY69" s="207"/>
      <c r="UCZ69" s="207"/>
      <c r="UDA69" s="207"/>
      <c r="UDB69" s="207"/>
      <c r="UDC69" s="207"/>
      <c r="UDD69" s="207"/>
      <c r="UDE69" s="207"/>
      <c r="UDF69" s="207"/>
      <c r="UDG69" s="207"/>
      <c r="UDH69" s="207"/>
      <c r="UDI69" s="207"/>
      <c r="UDJ69" s="207"/>
      <c r="UDK69" s="207"/>
      <c r="UDL69" s="207"/>
      <c r="UDM69" s="207"/>
      <c r="UDN69" s="207"/>
      <c r="UDO69" s="207"/>
      <c r="UDP69" s="207"/>
      <c r="UDQ69" s="207"/>
      <c r="UDR69" s="207"/>
      <c r="UDS69" s="207"/>
      <c r="UDT69" s="207"/>
      <c r="UDU69" s="207"/>
      <c r="UDV69" s="207"/>
      <c r="UDW69" s="207"/>
      <c r="UDX69" s="207"/>
      <c r="UDY69" s="207"/>
      <c r="UDZ69" s="207"/>
      <c r="UEA69" s="207"/>
      <c r="UEB69" s="207"/>
      <c r="UEC69" s="207"/>
      <c r="UED69" s="207"/>
      <c r="UEE69" s="207"/>
      <c r="UEF69" s="207"/>
      <c r="UEG69" s="207"/>
      <c r="UEH69" s="207"/>
      <c r="UEI69" s="207"/>
      <c r="UEJ69" s="207"/>
      <c r="UEK69" s="207"/>
      <c r="UEL69" s="207"/>
      <c r="UEM69" s="207"/>
      <c r="UEN69" s="207"/>
      <c r="UEO69" s="207"/>
      <c r="UEP69" s="207"/>
      <c r="UEQ69" s="207"/>
      <c r="UER69" s="207"/>
      <c r="UES69" s="207"/>
      <c r="UET69" s="207"/>
      <c r="UEU69" s="207"/>
      <c r="UEV69" s="207"/>
      <c r="UEW69" s="207"/>
      <c r="UEX69" s="207"/>
      <c r="UEY69" s="207"/>
      <c r="UEZ69" s="207"/>
      <c r="UFA69" s="207"/>
      <c r="UFB69" s="207"/>
      <c r="UFC69" s="207"/>
      <c r="UFD69" s="207"/>
      <c r="UFE69" s="207"/>
      <c r="UFF69" s="207"/>
      <c r="UFG69" s="207"/>
      <c r="UFH69" s="207"/>
      <c r="UFI69" s="207"/>
      <c r="UFJ69" s="207"/>
      <c r="UFK69" s="207"/>
      <c r="UFL69" s="207"/>
      <c r="UFM69" s="207"/>
      <c r="UFN69" s="207"/>
      <c r="UFO69" s="207"/>
      <c r="UFP69" s="207"/>
      <c r="UFQ69" s="207"/>
      <c r="UFR69" s="207"/>
      <c r="UFS69" s="207"/>
      <c r="UFT69" s="207"/>
      <c r="UFU69" s="207"/>
      <c r="UFV69" s="207"/>
      <c r="UFW69" s="207"/>
      <c r="UFX69" s="207"/>
      <c r="UFY69" s="207"/>
      <c r="UFZ69" s="207"/>
      <c r="UGA69" s="207"/>
      <c r="UGB69" s="207"/>
      <c r="UGC69" s="207"/>
      <c r="UGD69" s="207"/>
      <c r="UGE69" s="207"/>
      <c r="UGF69" s="207"/>
      <c r="UGG69" s="207"/>
      <c r="UGH69" s="207"/>
      <c r="UGI69" s="207"/>
      <c r="UGJ69" s="207"/>
      <c r="UGK69" s="207"/>
      <c r="UGL69" s="207"/>
      <c r="UGM69" s="207"/>
      <c r="UGN69" s="207"/>
      <c r="UGO69" s="207"/>
      <c r="UGP69" s="207"/>
      <c r="UGQ69" s="207"/>
      <c r="UGR69" s="207"/>
      <c r="UGS69" s="207"/>
      <c r="UGT69" s="207"/>
      <c r="UGU69" s="207"/>
      <c r="UGV69" s="207"/>
      <c r="UGW69" s="207"/>
      <c r="UGX69" s="207"/>
      <c r="UGY69" s="207"/>
      <c r="UGZ69" s="207"/>
      <c r="UHA69" s="207"/>
      <c r="UHB69" s="207"/>
      <c r="UHC69" s="207"/>
      <c r="UHD69" s="207"/>
      <c r="UHE69" s="207"/>
      <c r="UHF69" s="207"/>
      <c r="UHG69" s="207"/>
      <c r="UHH69" s="207"/>
      <c r="UHI69" s="207"/>
      <c r="UHJ69" s="207"/>
      <c r="UHK69" s="207"/>
      <c r="UHL69" s="207"/>
      <c r="UHM69" s="207"/>
      <c r="UHN69" s="207"/>
      <c r="UHO69" s="207"/>
      <c r="UHP69" s="207"/>
      <c r="UHQ69" s="207"/>
      <c r="UHR69" s="207"/>
      <c r="UHS69" s="207"/>
      <c r="UHT69" s="207"/>
      <c r="UHU69" s="207"/>
      <c r="UHV69" s="207"/>
      <c r="UHW69" s="207"/>
      <c r="UHX69" s="207"/>
      <c r="UHY69" s="207"/>
      <c r="UHZ69" s="207"/>
      <c r="UIA69" s="207"/>
      <c r="UIB69" s="207"/>
      <c r="UIC69" s="207"/>
      <c r="UID69" s="207"/>
      <c r="UIE69" s="207"/>
      <c r="UIF69" s="207"/>
      <c r="UIG69" s="207"/>
      <c r="UIH69" s="207"/>
      <c r="UII69" s="207"/>
      <c r="UIJ69" s="207"/>
      <c r="UIK69" s="207"/>
      <c r="UIL69" s="207"/>
      <c r="UIM69" s="207"/>
      <c r="UIN69" s="207"/>
      <c r="UIO69" s="207"/>
      <c r="UIP69" s="207"/>
      <c r="UIQ69" s="207"/>
      <c r="UIR69" s="207"/>
      <c r="UIS69" s="207"/>
      <c r="UIT69" s="207"/>
      <c r="UIU69" s="207"/>
      <c r="UIV69" s="207"/>
      <c r="UIW69" s="207"/>
      <c r="UIX69" s="207"/>
      <c r="UIY69" s="207"/>
      <c r="UIZ69" s="207"/>
      <c r="UJA69" s="207"/>
      <c r="UJB69" s="207"/>
      <c r="UJC69" s="207"/>
      <c r="UJD69" s="207"/>
      <c r="UJE69" s="207"/>
      <c r="UJF69" s="207"/>
      <c r="UJG69" s="207"/>
      <c r="UJH69" s="207"/>
      <c r="UJI69" s="207"/>
      <c r="UJJ69" s="207"/>
      <c r="UJK69" s="207"/>
      <c r="UJL69" s="207"/>
      <c r="UJM69" s="207"/>
      <c r="UJN69" s="207"/>
      <c r="UJO69" s="207"/>
      <c r="UJP69" s="207"/>
      <c r="UJQ69" s="207"/>
      <c r="UJR69" s="207"/>
      <c r="UJS69" s="207"/>
      <c r="UJT69" s="207"/>
      <c r="UJU69" s="207"/>
      <c r="UJV69" s="207"/>
      <c r="UJW69" s="207"/>
      <c r="UJX69" s="207"/>
      <c r="UJY69" s="207"/>
      <c r="UJZ69" s="207"/>
      <c r="UKA69" s="207"/>
      <c r="UKB69" s="207"/>
      <c r="UKC69" s="207"/>
      <c r="UKD69" s="207"/>
      <c r="UKE69" s="207"/>
      <c r="UKF69" s="207"/>
      <c r="UKG69" s="207"/>
      <c r="UKH69" s="207"/>
      <c r="UKI69" s="207"/>
      <c r="UKJ69" s="207"/>
      <c r="UKK69" s="207"/>
      <c r="UKL69" s="207"/>
      <c r="UKM69" s="207"/>
      <c r="UKN69" s="207"/>
      <c r="UKO69" s="207"/>
      <c r="UKP69" s="207"/>
      <c r="UKQ69" s="207"/>
      <c r="UKR69" s="207"/>
      <c r="UKS69" s="207"/>
      <c r="UKT69" s="207"/>
      <c r="UKU69" s="207"/>
      <c r="UKV69" s="207"/>
      <c r="UKW69" s="207"/>
      <c r="UKX69" s="207"/>
      <c r="UKY69" s="207"/>
      <c r="UKZ69" s="207"/>
      <c r="ULA69" s="207"/>
      <c r="ULB69" s="207"/>
      <c r="ULC69" s="207"/>
      <c r="ULD69" s="207"/>
      <c r="ULE69" s="207"/>
      <c r="ULF69" s="207"/>
      <c r="ULG69" s="207"/>
      <c r="ULH69" s="207"/>
      <c r="ULI69" s="207"/>
      <c r="ULJ69" s="207"/>
      <c r="ULK69" s="207"/>
      <c r="ULL69" s="207"/>
      <c r="ULM69" s="207"/>
      <c r="ULN69" s="207"/>
      <c r="ULO69" s="207"/>
      <c r="ULP69" s="207"/>
      <c r="ULQ69" s="207"/>
      <c r="ULR69" s="207"/>
      <c r="ULS69" s="207"/>
      <c r="ULT69" s="207"/>
      <c r="ULU69" s="207"/>
      <c r="ULV69" s="207"/>
      <c r="ULW69" s="207"/>
      <c r="ULX69" s="207"/>
      <c r="ULY69" s="207"/>
      <c r="ULZ69" s="207"/>
      <c r="UMA69" s="207"/>
      <c r="UMB69" s="207"/>
      <c r="UMC69" s="207"/>
      <c r="UMD69" s="207"/>
      <c r="UME69" s="207"/>
      <c r="UMF69" s="207"/>
      <c r="UMG69" s="207"/>
      <c r="UMH69" s="207"/>
      <c r="UMI69" s="207"/>
      <c r="UMJ69" s="207"/>
      <c r="UMK69" s="207"/>
      <c r="UML69" s="207"/>
      <c r="UMM69" s="207"/>
      <c r="UMN69" s="207"/>
      <c r="UMO69" s="207"/>
      <c r="UMP69" s="207"/>
      <c r="UMQ69" s="207"/>
      <c r="UMR69" s="207"/>
      <c r="UMS69" s="207"/>
      <c r="UMT69" s="207"/>
      <c r="UMU69" s="207"/>
      <c r="UMV69" s="207"/>
      <c r="UMW69" s="207"/>
      <c r="UMX69" s="207"/>
      <c r="UMY69" s="207"/>
      <c r="UMZ69" s="207"/>
      <c r="UNA69" s="207"/>
      <c r="UNB69" s="207"/>
      <c r="UNC69" s="207"/>
      <c r="UND69" s="207"/>
      <c r="UNE69" s="207"/>
      <c r="UNF69" s="207"/>
      <c r="UNG69" s="207"/>
      <c r="UNH69" s="207"/>
      <c r="UNI69" s="207"/>
      <c r="UNJ69" s="207"/>
      <c r="UNK69" s="207"/>
      <c r="UNL69" s="207"/>
      <c r="UNM69" s="207"/>
      <c r="UNN69" s="207"/>
      <c r="UNO69" s="207"/>
      <c r="UNP69" s="207"/>
      <c r="UNQ69" s="207"/>
      <c r="UNR69" s="207"/>
      <c r="UNS69" s="207"/>
      <c r="UNT69" s="207"/>
      <c r="UNU69" s="207"/>
      <c r="UNV69" s="207"/>
      <c r="UNW69" s="207"/>
      <c r="UNX69" s="207"/>
      <c r="UNY69" s="207"/>
      <c r="UNZ69" s="207"/>
      <c r="UOA69" s="207"/>
      <c r="UOB69" s="207"/>
      <c r="UOC69" s="207"/>
      <c r="UOD69" s="207"/>
      <c r="UOE69" s="207"/>
      <c r="UOF69" s="207"/>
      <c r="UOG69" s="207"/>
      <c r="UOH69" s="207"/>
      <c r="UOI69" s="207"/>
      <c r="UOJ69" s="207"/>
      <c r="UOK69" s="207"/>
      <c r="UOL69" s="207"/>
      <c r="UOM69" s="207"/>
      <c r="UON69" s="207"/>
      <c r="UOO69" s="207"/>
      <c r="UOP69" s="207"/>
      <c r="UOQ69" s="207"/>
      <c r="UOR69" s="207"/>
      <c r="UOS69" s="207"/>
      <c r="UOT69" s="207"/>
      <c r="UOU69" s="207"/>
      <c r="UOV69" s="207"/>
      <c r="UOW69" s="207"/>
      <c r="UOX69" s="207"/>
      <c r="UOY69" s="207"/>
      <c r="UOZ69" s="207"/>
      <c r="UPA69" s="207"/>
      <c r="UPB69" s="207"/>
      <c r="UPC69" s="207"/>
      <c r="UPD69" s="207"/>
      <c r="UPE69" s="207"/>
      <c r="UPF69" s="207"/>
      <c r="UPG69" s="207"/>
      <c r="UPH69" s="207"/>
      <c r="UPI69" s="207"/>
      <c r="UPJ69" s="207"/>
      <c r="UPK69" s="207"/>
      <c r="UPL69" s="207"/>
      <c r="UPM69" s="207"/>
      <c r="UPN69" s="207"/>
      <c r="UPO69" s="207"/>
      <c r="UPP69" s="207"/>
      <c r="UPQ69" s="207"/>
      <c r="UPR69" s="207"/>
      <c r="UPS69" s="207"/>
      <c r="UPT69" s="207"/>
      <c r="UPU69" s="207"/>
      <c r="UPV69" s="207"/>
      <c r="UPW69" s="207"/>
      <c r="UPX69" s="207"/>
      <c r="UPY69" s="207"/>
      <c r="UPZ69" s="207"/>
      <c r="UQA69" s="207"/>
      <c r="UQB69" s="207"/>
      <c r="UQC69" s="207"/>
      <c r="UQD69" s="207"/>
      <c r="UQE69" s="207"/>
      <c r="UQF69" s="207"/>
      <c r="UQG69" s="207"/>
      <c r="UQH69" s="207"/>
      <c r="UQI69" s="207"/>
      <c r="UQJ69" s="207"/>
      <c r="UQK69" s="207"/>
      <c r="UQL69" s="207"/>
      <c r="UQM69" s="207"/>
      <c r="UQN69" s="207"/>
      <c r="UQO69" s="207"/>
      <c r="UQP69" s="207"/>
      <c r="UQQ69" s="207"/>
      <c r="UQR69" s="207"/>
      <c r="UQS69" s="207"/>
      <c r="UQT69" s="207"/>
      <c r="UQU69" s="207"/>
      <c r="UQV69" s="207"/>
      <c r="UQW69" s="207"/>
      <c r="UQX69" s="207"/>
      <c r="UQY69" s="207"/>
      <c r="UQZ69" s="207"/>
      <c r="URA69" s="207"/>
      <c r="URB69" s="207"/>
      <c r="URC69" s="207"/>
      <c r="URD69" s="207"/>
      <c r="URE69" s="207"/>
      <c r="URF69" s="207"/>
      <c r="URG69" s="207"/>
      <c r="URH69" s="207"/>
      <c r="URI69" s="207"/>
      <c r="URJ69" s="207"/>
      <c r="URK69" s="207"/>
      <c r="URL69" s="207"/>
      <c r="URM69" s="207"/>
      <c r="URN69" s="207"/>
      <c r="URO69" s="207"/>
      <c r="URP69" s="207"/>
      <c r="URQ69" s="207"/>
      <c r="URR69" s="207"/>
      <c r="URS69" s="207"/>
      <c r="URT69" s="207"/>
      <c r="URU69" s="207"/>
      <c r="URV69" s="207"/>
      <c r="URW69" s="207"/>
      <c r="URX69" s="207"/>
      <c r="URY69" s="207"/>
      <c r="URZ69" s="207"/>
      <c r="USA69" s="207"/>
      <c r="USB69" s="207"/>
      <c r="USC69" s="207"/>
      <c r="USD69" s="207"/>
      <c r="USE69" s="207"/>
      <c r="USF69" s="207"/>
      <c r="USG69" s="207"/>
      <c r="USH69" s="207"/>
      <c r="USI69" s="207"/>
      <c r="USJ69" s="207"/>
      <c r="USK69" s="207"/>
      <c r="USL69" s="207"/>
      <c r="USM69" s="207"/>
      <c r="USN69" s="207"/>
      <c r="USO69" s="207"/>
      <c r="USP69" s="207"/>
      <c r="USQ69" s="207"/>
      <c r="USR69" s="207"/>
      <c r="USS69" s="207"/>
      <c r="UST69" s="207"/>
      <c r="USU69" s="207"/>
      <c r="USV69" s="207"/>
      <c r="USW69" s="207"/>
      <c r="USX69" s="207"/>
      <c r="USY69" s="207"/>
      <c r="USZ69" s="207"/>
      <c r="UTA69" s="207"/>
      <c r="UTB69" s="207"/>
      <c r="UTC69" s="207"/>
      <c r="UTD69" s="207"/>
      <c r="UTE69" s="207"/>
      <c r="UTF69" s="207"/>
      <c r="UTG69" s="207"/>
      <c r="UTH69" s="207"/>
      <c r="UTI69" s="207"/>
      <c r="UTJ69" s="207"/>
      <c r="UTK69" s="207"/>
      <c r="UTL69" s="207"/>
      <c r="UTM69" s="207"/>
      <c r="UTN69" s="207"/>
      <c r="UTO69" s="207"/>
      <c r="UTP69" s="207"/>
      <c r="UTQ69" s="207"/>
      <c r="UTR69" s="207"/>
      <c r="UTS69" s="207"/>
      <c r="UTT69" s="207"/>
      <c r="UTU69" s="207"/>
      <c r="UTV69" s="207"/>
      <c r="UTW69" s="207"/>
      <c r="UTX69" s="207"/>
      <c r="UTY69" s="207"/>
      <c r="UTZ69" s="207"/>
      <c r="UUA69" s="207"/>
      <c r="UUB69" s="207"/>
      <c r="UUC69" s="207"/>
      <c r="UUD69" s="207"/>
      <c r="UUE69" s="207"/>
      <c r="UUF69" s="207"/>
      <c r="UUG69" s="207"/>
      <c r="UUH69" s="207"/>
      <c r="UUI69" s="207"/>
      <c r="UUJ69" s="207"/>
      <c r="UUK69" s="207"/>
      <c r="UUL69" s="207"/>
      <c r="UUM69" s="207"/>
      <c r="UUN69" s="207"/>
      <c r="UUO69" s="207"/>
      <c r="UUP69" s="207"/>
      <c r="UUQ69" s="207"/>
      <c r="UUR69" s="207"/>
      <c r="UUS69" s="207"/>
      <c r="UUT69" s="207"/>
      <c r="UUU69" s="207"/>
      <c r="UUV69" s="207"/>
      <c r="UUW69" s="207"/>
      <c r="UUX69" s="207"/>
      <c r="UUY69" s="207"/>
      <c r="UUZ69" s="207"/>
      <c r="UVA69" s="207"/>
      <c r="UVB69" s="207"/>
      <c r="UVC69" s="207"/>
      <c r="UVD69" s="207"/>
      <c r="UVE69" s="207"/>
      <c r="UVF69" s="207"/>
      <c r="UVG69" s="207"/>
      <c r="UVH69" s="207"/>
      <c r="UVI69" s="207"/>
      <c r="UVJ69" s="207"/>
      <c r="UVK69" s="207"/>
      <c r="UVL69" s="207"/>
      <c r="UVM69" s="207"/>
      <c r="UVN69" s="207"/>
      <c r="UVO69" s="207"/>
      <c r="UVP69" s="207"/>
      <c r="UVQ69" s="207"/>
      <c r="UVR69" s="207"/>
      <c r="UVS69" s="207"/>
      <c r="UVT69" s="207"/>
      <c r="UVU69" s="207"/>
      <c r="UVV69" s="207"/>
      <c r="UVW69" s="207"/>
      <c r="UVX69" s="207"/>
      <c r="UVY69" s="207"/>
      <c r="UVZ69" s="207"/>
      <c r="UWA69" s="207"/>
      <c r="UWB69" s="207"/>
      <c r="UWC69" s="207"/>
      <c r="UWD69" s="207"/>
      <c r="UWE69" s="207"/>
      <c r="UWF69" s="207"/>
      <c r="UWG69" s="207"/>
      <c r="UWH69" s="207"/>
      <c r="UWI69" s="207"/>
      <c r="UWJ69" s="207"/>
      <c r="UWK69" s="207"/>
      <c r="UWL69" s="207"/>
      <c r="UWM69" s="207"/>
      <c r="UWN69" s="207"/>
      <c r="UWO69" s="207"/>
      <c r="UWP69" s="207"/>
      <c r="UWQ69" s="207"/>
      <c r="UWR69" s="207"/>
      <c r="UWS69" s="207"/>
      <c r="UWT69" s="207"/>
      <c r="UWU69" s="207"/>
      <c r="UWV69" s="207"/>
      <c r="UWW69" s="207"/>
      <c r="UWX69" s="207"/>
      <c r="UWY69" s="207"/>
      <c r="UWZ69" s="207"/>
      <c r="UXA69" s="207"/>
      <c r="UXB69" s="207"/>
      <c r="UXC69" s="207"/>
      <c r="UXD69" s="207"/>
      <c r="UXE69" s="207"/>
      <c r="UXF69" s="207"/>
      <c r="UXG69" s="207"/>
      <c r="UXH69" s="207"/>
      <c r="UXI69" s="207"/>
      <c r="UXJ69" s="207"/>
      <c r="UXK69" s="207"/>
      <c r="UXL69" s="207"/>
      <c r="UXM69" s="207"/>
      <c r="UXN69" s="207"/>
      <c r="UXO69" s="207"/>
      <c r="UXP69" s="207"/>
      <c r="UXQ69" s="207"/>
      <c r="UXR69" s="207"/>
      <c r="UXS69" s="207"/>
      <c r="UXT69" s="207"/>
      <c r="UXU69" s="207"/>
      <c r="UXV69" s="207"/>
      <c r="UXW69" s="207"/>
      <c r="UXX69" s="207"/>
      <c r="UXY69" s="207"/>
      <c r="UXZ69" s="207"/>
      <c r="UYA69" s="207"/>
      <c r="UYB69" s="207"/>
      <c r="UYC69" s="207"/>
      <c r="UYD69" s="207"/>
      <c r="UYE69" s="207"/>
      <c r="UYF69" s="207"/>
      <c r="UYG69" s="207"/>
      <c r="UYH69" s="207"/>
      <c r="UYI69" s="207"/>
      <c r="UYJ69" s="207"/>
      <c r="UYK69" s="207"/>
      <c r="UYL69" s="207"/>
      <c r="UYM69" s="207"/>
      <c r="UYN69" s="207"/>
      <c r="UYO69" s="207"/>
      <c r="UYP69" s="207"/>
      <c r="UYQ69" s="207"/>
      <c r="UYR69" s="207"/>
      <c r="UYS69" s="207"/>
      <c r="UYT69" s="207"/>
      <c r="UYU69" s="207"/>
      <c r="UYV69" s="207"/>
      <c r="UYW69" s="207"/>
      <c r="UYX69" s="207"/>
      <c r="UYY69" s="207"/>
      <c r="UYZ69" s="207"/>
      <c r="UZA69" s="207"/>
      <c r="UZB69" s="207"/>
      <c r="UZC69" s="207"/>
      <c r="UZD69" s="207"/>
      <c r="UZE69" s="207"/>
      <c r="UZF69" s="207"/>
      <c r="UZG69" s="207"/>
      <c r="UZH69" s="207"/>
      <c r="UZI69" s="207"/>
      <c r="UZJ69" s="207"/>
      <c r="UZK69" s="207"/>
      <c r="UZL69" s="207"/>
      <c r="UZM69" s="207"/>
      <c r="UZN69" s="207"/>
      <c r="UZO69" s="207"/>
      <c r="UZP69" s="207"/>
      <c r="UZQ69" s="207"/>
      <c r="UZR69" s="207"/>
      <c r="UZS69" s="207"/>
      <c r="UZT69" s="207"/>
      <c r="UZU69" s="207"/>
      <c r="UZV69" s="207"/>
      <c r="UZW69" s="207"/>
      <c r="UZX69" s="207"/>
      <c r="UZY69" s="207"/>
      <c r="UZZ69" s="207"/>
      <c r="VAA69" s="207"/>
      <c r="VAB69" s="207"/>
      <c r="VAC69" s="207"/>
      <c r="VAD69" s="207"/>
      <c r="VAE69" s="207"/>
      <c r="VAF69" s="207"/>
      <c r="VAG69" s="207"/>
      <c r="VAH69" s="207"/>
      <c r="VAI69" s="207"/>
      <c r="VAJ69" s="207"/>
      <c r="VAK69" s="207"/>
      <c r="VAL69" s="207"/>
      <c r="VAM69" s="207"/>
      <c r="VAN69" s="207"/>
      <c r="VAO69" s="207"/>
      <c r="VAP69" s="207"/>
      <c r="VAQ69" s="207"/>
      <c r="VAR69" s="207"/>
      <c r="VAS69" s="207"/>
      <c r="VAT69" s="207"/>
      <c r="VAU69" s="207"/>
      <c r="VAV69" s="207"/>
      <c r="VAW69" s="207"/>
      <c r="VAX69" s="207"/>
      <c r="VAY69" s="207"/>
      <c r="VAZ69" s="207"/>
      <c r="VBA69" s="207"/>
      <c r="VBB69" s="207"/>
      <c r="VBC69" s="207"/>
      <c r="VBD69" s="207"/>
      <c r="VBE69" s="207"/>
      <c r="VBF69" s="207"/>
      <c r="VBG69" s="207"/>
      <c r="VBH69" s="207"/>
      <c r="VBI69" s="207"/>
      <c r="VBJ69" s="207"/>
      <c r="VBK69" s="207"/>
      <c r="VBL69" s="207"/>
      <c r="VBM69" s="207"/>
      <c r="VBN69" s="207"/>
      <c r="VBO69" s="207"/>
      <c r="VBP69" s="207"/>
      <c r="VBQ69" s="207"/>
      <c r="VBR69" s="207"/>
      <c r="VBS69" s="207"/>
      <c r="VBT69" s="207"/>
      <c r="VBU69" s="207"/>
      <c r="VBV69" s="207"/>
      <c r="VBW69" s="207"/>
      <c r="VBX69" s="207"/>
      <c r="VBY69" s="207"/>
      <c r="VBZ69" s="207"/>
      <c r="VCA69" s="207"/>
      <c r="VCB69" s="207"/>
      <c r="VCC69" s="207"/>
      <c r="VCD69" s="207"/>
      <c r="VCE69" s="207"/>
      <c r="VCF69" s="207"/>
      <c r="VCG69" s="207"/>
      <c r="VCH69" s="207"/>
      <c r="VCI69" s="207"/>
      <c r="VCJ69" s="207"/>
      <c r="VCK69" s="207"/>
      <c r="VCL69" s="207"/>
      <c r="VCM69" s="207"/>
      <c r="VCN69" s="207"/>
      <c r="VCO69" s="207"/>
      <c r="VCP69" s="207"/>
      <c r="VCQ69" s="207"/>
      <c r="VCR69" s="207"/>
      <c r="VCS69" s="207"/>
      <c r="VCT69" s="207"/>
      <c r="VCU69" s="207"/>
      <c r="VCV69" s="207"/>
      <c r="VCW69" s="207"/>
      <c r="VCX69" s="207"/>
      <c r="VCY69" s="207"/>
      <c r="VCZ69" s="207"/>
      <c r="VDA69" s="207"/>
      <c r="VDB69" s="207"/>
      <c r="VDC69" s="207"/>
      <c r="VDD69" s="207"/>
      <c r="VDE69" s="207"/>
      <c r="VDF69" s="207"/>
      <c r="VDG69" s="207"/>
      <c r="VDH69" s="207"/>
      <c r="VDI69" s="207"/>
      <c r="VDJ69" s="207"/>
      <c r="VDK69" s="207"/>
      <c r="VDL69" s="207"/>
      <c r="VDM69" s="207"/>
      <c r="VDN69" s="207"/>
      <c r="VDO69" s="207"/>
      <c r="VDP69" s="207"/>
      <c r="VDQ69" s="207"/>
      <c r="VDR69" s="207"/>
      <c r="VDS69" s="207"/>
      <c r="VDT69" s="207"/>
      <c r="VDU69" s="207"/>
      <c r="VDV69" s="207"/>
      <c r="VDW69" s="207"/>
      <c r="VDX69" s="207"/>
      <c r="VDY69" s="207"/>
      <c r="VDZ69" s="207"/>
      <c r="VEA69" s="207"/>
      <c r="VEB69" s="207"/>
      <c r="VEC69" s="207"/>
      <c r="VED69" s="207"/>
      <c r="VEE69" s="207"/>
      <c r="VEF69" s="207"/>
      <c r="VEG69" s="207"/>
      <c r="VEH69" s="207"/>
      <c r="VEI69" s="207"/>
      <c r="VEJ69" s="207"/>
      <c r="VEK69" s="207"/>
      <c r="VEL69" s="207"/>
      <c r="VEM69" s="207"/>
      <c r="VEN69" s="207"/>
      <c r="VEO69" s="207"/>
      <c r="VEP69" s="207"/>
      <c r="VEQ69" s="207"/>
      <c r="VER69" s="207"/>
      <c r="VES69" s="207"/>
      <c r="VET69" s="207"/>
      <c r="VEU69" s="207"/>
      <c r="VEV69" s="207"/>
      <c r="VEW69" s="207"/>
      <c r="VEX69" s="207"/>
      <c r="VEY69" s="207"/>
      <c r="VEZ69" s="207"/>
      <c r="VFA69" s="207"/>
      <c r="VFB69" s="207"/>
      <c r="VFC69" s="207"/>
      <c r="VFD69" s="207"/>
      <c r="VFE69" s="207"/>
      <c r="VFF69" s="207"/>
      <c r="VFG69" s="207"/>
      <c r="VFH69" s="207"/>
      <c r="VFI69" s="207"/>
      <c r="VFJ69" s="207"/>
      <c r="VFK69" s="207"/>
      <c r="VFL69" s="207"/>
      <c r="VFM69" s="207"/>
      <c r="VFN69" s="207"/>
      <c r="VFO69" s="207"/>
      <c r="VFP69" s="207"/>
      <c r="VFQ69" s="207"/>
      <c r="VFR69" s="207"/>
      <c r="VFS69" s="207"/>
      <c r="VFT69" s="207"/>
      <c r="VFU69" s="207"/>
      <c r="VFV69" s="207"/>
      <c r="VFW69" s="207"/>
      <c r="VFX69" s="207"/>
      <c r="VFY69" s="207"/>
      <c r="VFZ69" s="207"/>
      <c r="VGA69" s="207"/>
      <c r="VGB69" s="207"/>
      <c r="VGC69" s="207"/>
      <c r="VGD69" s="207"/>
      <c r="VGE69" s="207"/>
      <c r="VGF69" s="207"/>
      <c r="VGG69" s="207"/>
      <c r="VGH69" s="207"/>
      <c r="VGI69" s="207"/>
      <c r="VGJ69" s="207"/>
      <c r="VGK69" s="207"/>
      <c r="VGL69" s="207"/>
      <c r="VGM69" s="207"/>
      <c r="VGN69" s="207"/>
      <c r="VGO69" s="207"/>
      <c r="VGP69" s="207"/>
      <c r="VGQ69" s="207"/>
      <c r="VGR69" s="207"/>
      <c r="VGS69" s="207"/>
      <c r="VGT69" s="207"/>
      <c r="VGU69" s="207"/>
      <c r="VGV69" s="207"/>
      <c r="VGW69" s="207"/>
      <c r="VGX69" s="207"/>
      <c r="VGY69" s="207"/>
      <c r="VGZ69" s="207"/>
      <c r="VHA69" s="207"/>
      <c r="VHB69" s="207"/>
      <c r="VHC69" s="207"/>
      <c r="VHD69" s="207"/>
      <c r="VHE69" s="207"/>
      <c r="VHF69" s="207"/>
      <c r="VHG69" s="207"/>
      <c r="VHH69" s="207"/>
      <c r="VHI69" s="207"/>
      <c r="VHJ69" s="207"/>
      <c r="VHK69" s="207"/>
      <c r="VHL69" s="207"/>
      <c r="VHM69" s="207"/>
      <c r="VHN69" s="207"/>
      <c r="VHO69" s="207"/>
      <c r="VHP69" s="207"/>
      <c r="VHQ69" s="207"/>
      <c r="VHR69" s="207"/>
      <c r="VHS69" s="207"/>
      <c r="VHT69" s="207"/>
      <c r="VHU69" s="207"/>
      <c r="VHV69" s="207"/>
      <c r="VHW69" s="207"/>
      <c r="VHX69" s="207"/>
      <c r="VHY69" s="207"/>
      <c r="VHZ69" s="207"/>
      <c r="VIA69" s="207"/>
      <c r="VIB69" s="207"/>
      <c r="VIC69" s="207"/>
      <c r="VID69" s="207"/>
      <c r="VIE69" s="207"/>
      <c r="VIF69" s="207"/>
      <c r="VIG69" s="207"/>
      <c r="VIH69" s="207"/>
      <c r="VII69" s="207"/>
      <c r="VIJ69" s="207"/>
      <c r="VIK69" s="207"/>
      <c r="VIL69" s="207"/>
      <c r="VIM69" s="207"/>
      <c r="VIN69" s="207"/>
      <c r="VIO69" s="207"/>
      <c r="VIP69" s="207"/>
      <c r="VIQ69" s="207"/>
      <c r="VIR69" s="207"/>
      <c r="VIS69" s="207"/>
      <c r="VIT69" s="207"/>
      <c r="VIU69" s="207"/>
      <c r="VIV69" s="207"/>
      <c r="VIW69" s="207"/>
      <c r="VIX69" s="207"/>
      <c r="VIY69" s="207"/>
      <c r="VIZ69" s="207"/>
      <c r="VJA69" s="207"/>
      <c r="VJB69" s="207"/>
      <c r="VJC69" s="207"/>
      <c r="VJD69" s="207"/>
      <c r="VJE69" s="207"/>
      <c r="VJF69" s="207"/>
      <c r="VJG69" s="207"/>
      <c r="VJH69" s="207"/>
      <c r="VJI69" s="207"/>
      <c r="VJJ69" s="207"/>
      <c r="VJK69" s="207"/>
      <c r="VJL69" s="207"/>
      <c r="VJM69" s="207"/>
      <c r="VJN69" s="207"/>
      <c r="VJO69" s="207"/>
      <c r="VJP69" s="207"/>
      <c r="VJQ69" s="207"/>
      <c r="VJR69" s="207"/>
      <c r="VJS69" s="207"/>
      <c r="VJT69" s="207"/>
      <c r="VJU69" s="207"/>
      <c r="VJV69" s="207"/>
      <c r="VJW69" s="207"/>
      <c r="VJX69" s="207"/>
      <c r="VJY69" s="207"/>
      <c r="VJZ69" s="207"/>
      <c r="VKA69" s="207"/>
      <c r="VKB69" s="207"/>
      <c r="VKC69" s="207"/>
      <c r="VKD69" s="207"/>
      <c r="VKE69" s="207"/>
      <c r="VKF69" s="207"/>
      <c r="VKG69" s="207"/>
      <c r="VKH69" s="207"/>
      <c r="VKI69" s="207"/>
      <c r="VKJ69" s="207"/>
      <c r="VKK69" s="207"/>
      <c r="VKL69" s="207"/>
      <c r="VKM69" s="207"/>
      <c r="VKN69" s="207"/>
      <c r="VKO69" s="207"/>
      <c r="VKP69" s="207"/>
      <c r="VKQ69" s="207"/>
      <c r="VKR69" s="207"/>
      <c r="VKS69" s="207"/>
      <c r="VKT69" s="207"/>
      <c r="VKU69" s="207"/>
      <c r="VKV69" s="207"/>
      <c r="VKW69" s="207"/>
      <c r="VKX69" s="207"/>
      <c r="VKY69" s="207"/>
      <c r="VKZ69" s="207"/>
      <c r="VLA69" s="207"/>
      <c r="VLB69" s="207"/>
      <c r="VLC69" s="207"/>
      <c r="VLD69" s="207"/>
      <c r="VLE69" s="207"/>
      <c r="VLF69" s="207"/>
      <c r="VLG69" s="207"/>
      <c r="VLH69" s="207"/>
      <c r="VLI69" s="207"/>
      <c r="VLJ69" s="207"/>
      <c r="VLK69" s="207"/>
      <c r="VLL69" s="207"/>
      <c r="VLM69" s="207"/>
      <c r="VLN69" s="207"/>
      <c r="VLO69" s="207"/>
      <c r="VLP69" s="207"/>
      <c r="VLQ69" s="207"/>
      <c r="VLR69" s="207"/>
      <c r="VLS69" s="207"/>
      <c r="VLT69" s="207"/>
      <c r="VLU69" s="207"/>
      <c r="VLV69" s="207"/>
      <c r="VLW69" s="207"/>
      <c r="VLX69" s="207"/>
      <c r="VLY69" s="207"/>
      <c r="VLZ69" s="207"/>
      <c r="VMA69" s="207"/>
      <c r="VMB69" s="207"/>
      <c r="VMC69" s="207"/>
      <c r="VMD69" s="207"/>
      <c r="VME69" s="207"/>
      <c r="VMF69" s="207"/>
      <c r="VMG69" s="207"/>
      <c r="VMH69" s="207"/>
      <c r="VMI69" s="207"/>
      <c r="VMJ69" s="207"/>
      <c r="VMK69" s="207"/>
      <c r="VML69" s="207"/>
      <c r="VMM69" s="207"/>
      <c r="VMN69" s="207"/>
      <c r="VMO69" s="207"/>
      <c r="VMP69" s="207"/>
      <c r="VMQ69" s="207"/>
      <c r="VMR69" s="207"/>
      <c r="VMS69" s="207"/>
      <c r="VMT69" s="207"/>
      <c r="VMU69" s="207"/>
      <c r="VMV69" s="207"/>
      <c r="VMW69" s="207"/>
      <c r="VMX69" s="207"/>
      <c r="VMY69" s="207"/>
      <c r="VMZ69" s="207"/>
      <c r="VNA69" s="207"/>
      <c r="VNB69" s="207"/>
      <c r="VNC69" s="207"/>
      <c r="VND69" s="207"/>
      <c r="VNE69" s="207"/>
      <c r="VNF69" s="207"/>
      <c r="VNG69" s="207"/>
      <c r="VNH69" s="207"/>
      <c r="VNI69" s="207"/>
      <c r="VNJ69" s="207"/>
      <c r="VNK69" s="207"/>
      <c r="VNL69" s="207"/>
      <c r="VNM69" s="207"/>
      <c r="VNN69" s="207"/>
      <c r="VNO69" s="207"/>
      <c r="VNP69" s="207"/>
      <c r="VNQ69" s="207"/>
      <c r="VNR69" s="207"/>
      <c r="VNS69" s="207"/>
      <c r="VNT69" s="207"/>
      <c r="VNU69" s="207"/>
      <c r="VNV69" s="207"/>
      <c r="VNW69" s="207"/>
      <c r="VNX69" s="207"/>
      <c r="VNY69" s="207"/>
      <c r="VNZ69" s="207"/>
      <c r="VOA69" s="207"/>
      <c r="VOB69" s="207"/>
      <c r="VOC69" s="207"/>
      <c r="VOD69" s="207"/>
      <c r="VOE69" s="207"/>
      <c r="VOF69" s="207"/>
      <c r="VOG69" s="207"/>
      <c r="VOH69" s="207"/>
      <c r="VOI69" s="207"/>
      <c r="VOJ69" s="207"/>
      <c r="VOK69" s="207"/>
      <c r="VOL69" s="207"/>
      <c r="VOM69" s="207"/>
      <c r="VON69" s="207"/>
      <c r="VOO69" s="207"/>
      <c r="VOP69" s="207"/>
      <c r="VOQ69" s="207"/>
      <c r="VOR69" s="207"/>
      <c r="VOS69" s="207"/>
      <c r="VOT69" s="207"/>
      <c r="VOU69" s="207"/>
      <c r="VOV69" s="207"/>
      <c r="VOW69" s="207"/>
      <c r="VOX69" s="207"/>
      <c r="VOY69" s="207"/>
      <c r="VOZ69" s="207"/>
      <c r="VPA69" s="207"/>
      <c r="VPB69" s="207"/>
      <c r="VPC69" s="207"/>
      <c r="VPD69" s="207"/>
      <c r="VPE69" s="207"/>
      <c r="VPF69" s="207"/>
      <c r="VPG69" s="207"/>
      <c r="VPH69" s="207"/>
      <c r="VPI69" s="207"/>
      <c r="VPJ69" s="207"/>
      <c r="VPK69" s="207"/>
      <c r="VPL69" s="207"/>
      <c r="VPM69" s="207"/>
      <c r="VPN69" s="207"/>
      <c r="VPO69" s="207"/>
      <c r="VPP69" s="207"/>
      <c r="VPQ69" s="207"/>
      <c r="VPR69" s="207"/>
      <c r="VPS69" s="207"/>
      <c r="VPT69" s="207"/>
      <c r="VPU69" s="207"/>
      <c r="VPV69" s="207"/>
      <c r="VPW69" s="207"/>
      <c r="VPX69" s="207"/>
      <c r="VPY69" s="207"/>
      <c r="VPZ69" s="207"/>
      <c r="VQA69" s="207"/>
      <c r="VQB69" s="207"/>
      <c r="VQC69" s="207"/>
      <c r="VQD69" s="207"/>
      <c r="VQE69" s="207"/>
      <c r="VQF69" s="207"/>
      <c r="VQG69" s="207"/>
      <c r="VQH69" s="207"/>
      <c r="VQI69" s="207"/>
      <c r="VQJ69" s="207"/>
      <c r="VQK69" s="207"/>
      <c r="VQL69" s="207"/>
      <c r="VQM69" s="207"/>
      <c r="VQN69" s="207"/>
      <c r="VQO69" s="207"/>
      <c r="VQP69" s="207"/>
      <c r="VQQ69" s="207"/>
      <c r="VQR69" s="207"/>
      <c r="VQS69" s="207"/>
      <c r="VQT69" s="207"/>
      <c r="VQU69" s="207"/>
      <c r="VQV69" s="207"/>
      <c r="VQW69" s="207"/>
      <c r="VQX69" s="207"/>
      <c r="VQY69" s="207"/>
      <c r="VQZ69" s="207"/>
      <c r="VRA69" s="207"/>
      <c r="VRB69" s="207"/>
      <c r="VRC69" s="207"/>
      <c r="VRD69" s="207"/>
      <c r="VRE69" s="207"/>
      <c r="VRF69" s="207"/>
      <c r="VRG69" s="207"/>
      <c r="VRH69" s="207"/>
      <c r="VRI69" s="207"/>
      <c r="VRJ69" s="207"/>
      <c r="VRK69" s="207"/>
      <c r="VRL69" s="207"/>
      <c r="VRM69" s="207"/>
      <c r="VRN69" s="207"/>
      <c r="VRO69" s="207"/>
      <c r="VRP69" s="207"/>
      <c r="VRQ69" s="207"/>
      <c r="VRR69" s="207"/>
      <c r="VRS69" s="207"/>
      <c r="VRT69" s="207"/>
      <c r="VRU69" s="207"/>
      <c r="VRV69" s="207"/>
      <c r="VRW69" s="207"/>
      <c r="VRX69" s="207"/>
      <c r="VRY69" s="207"/>
      <c r="VRZ69" s="207"/>
      <c r="VSA69" s="207"/>
      <c r="VSB69" s="207"/>
      <c r="VSC69" s="207"/>
      <c r="VSD69" s="207"/>
      <c r="VSE69" s="207"/>
      <c r="VSF69" s="207"/>
      <c r="VSG69" s="207"/>
      <c r="VSH69" s="207"/>
      <c r="VSI69" s="207"/>
      <c r="VSJ69" s="207"/>
      <c r="VSK69" s="207"/>
      <c r="VSL69" s="207"/>
      <c r="VSM69" s="207"/>
      <c r="VSN69" s="207"/>
      <c r="VSO69" s="207"/>
      <c r="VSP69" s="207"/>
      <c r="VSQ69" s="207"/>
      <c r="VSR69" s="207"/>
      <c r="VSS69" s="207"/>
      <c r="VST69" s="207"/>
      <c r="VSU69" s="207"/>
      <c r="VSV69" s="207"/>
      <c r="VSW69" s="207"/>
      <c r="VSX69" s="207"/>
      <c r="VSY69" s="207"/>
      <c r="VSZ69" s="207"/>
      <c r="VTA69" s="207"/>
      <c r="VTB69" s="207"/>
      <c r="VTC69" s="207"/>
      <c r="VTD69" s="207"/>
      <c r="VTE69" s="207"/>
      <c r="VTF69" s="207"/>
      <c r="VTG69" s="207"/>
      <c r="VTH69" s="207"/>
      <c r="VTI69" s="207"/>
      <c r="VTJ69" s="207"/>
      <c r="VTK69" s="207"/>
      <c r="VTL69" s="207"/>
      <c r="VTM69" s="207"/>
      <c r="VTN69" s="207"/>
      <c r="VTO69" s="207"/>
      <c r="VTP69" s="207"/>
      <c r="VTQ69" s="207"/>
      <c r="VTR69" s="207"/>
      <c r="VTS69" s="207"/>
      <c r="VTT69" s="207"/>
      <c r="VTU69" s="207"/>
      <c r="VTV69" s="207"/>
      <c r="VTW69" s="207"/>
      <c r="VTX69" s="207"/>
      <c r="VTY69" s="207"/>
      <c r="VTZ69" s="207"/>
      <c r="VUA69" s="207"/>
      <c r="VUB69" s="207"/>
      <c r="VUC69" s="207"/>
      <c r="VUD69" s="207"/>
      <c r="VUE69" s="207"/>
      <c r="VUF69" s="207"/>
      <c r="VUG69" s="207"/>
      <c r="VUH69" s="207"/>
      <c r="VUI69" s="207"/>
      <c r="VUJ69" s="207"/>
      <c r="VUK69" s="207"/>
      <c r="VUL69" s="207"/>
      <c r="VUM69" s="207"/>
      <c r="VUN69" s="207"/>
      <c r="VUO69" s="207"/>
      <c r="VUP69" s="207"/>
      <c r="VUQ69" s="207"/>
      <c r="VUR69" s="207"/>
      <c r="VUS69" s="207"/>
      <c r="VUT69" s="207"/>
      <c r="VUU69" s="207"/>
      <c r="VUV69" s="207"/>
      <c r="VUW69" s="207"/>
      <c r="VUX69" s="207"/>
      <c r="VUY69" s="207"/>
      <c r="VUZ69" s="207"/>
      <c r="VVA69" s="207"/>
      <c r="VVB69" s="207"/>
      <c r="VVC69" s="207"/>
      <c r="VVD69" s="207"/>
      <c r="VVE69" s="207"/>
      <c r="VVF69" s="207"/>
      <c r="VVG69" s="207"/>
      <c r="VVH69" s="207"/>
      <c r="VVI69" s="207"/>
      <c r="VVJ69" s="207"/>
      <c r="VVK69" s="207"/>
      <c r="VVL69" s="207"/>
      <c r="VVM69" s="207"/>
      <c r="VVN69" s="207"/>
      <c r="VVO69" s="207"/>
      <c r="VVP69" s="207"/>
      <c r="VVQ69" s="207"/>
      <c r="VVR69" s="207"/>
      <c r="VVS69" s="207"/>
      <c r="VVT69" s="207"/>
      <c r="VVU69" s="207"/>
      <c r="VVV69" s="207"/>
      <c r="VVW69" s="207"/>
      <c r="VVX69" s="207"/>
      <c r="VVY69" s="207"/>
      <c r="VVZ69" s="207"/>
      <c r="VWA69" s="207"/>
      <c r="VWB69" s="207"/>
      <c r="VWC69" s="207"/>
      <c r="VWD69" s="207"/>
      <c r="VWE69" s="207"/>
      <c r="VWF69" s="207"/>
      <c r="VWG69" s="207"/>
      <c r="VWH69" s="207"/>
      <c r="VWI69" s="207"/>
      <c r="VWJ69" s="207"/>
      <c r="VWK69" s="207"/>
      <c r="VWL69" s="207"/>
      <c r="VWM69" s="207"/>
      <c r="VWN69" s="207"/>
      <c r="VWO69" s="207"/>
      <c r="VWP69" s="207"/>
      <c r="VWQ69" s="207"/>
      <c r="VWR69" s="207"/>
      <c r="VWS69" s="207"/>
      <c r="VWT69" s="207"/>
      <c r="VWU69" s="207"/>
      <c r="VWV69" s="207"/>
      <c r="VWW69" s="207"/>
      <c r="VWX69" s="207"/>
      <c r="VWY69" s="207"/>
      <c r="VWZ69" s="207"/>
      <c r="VXA69" s="207"/>
      <c r="VXB69" s="207"/>
      <c r="VXC69" s="207"/>
      <c r="VXD69" s="207"/>
      <c r="VXE69" s="207"/>
      <c r="VXF69" s="207"/>
      <c r="VXG69" s="207"/>
      <c r="VXH69" s="207"/>
      <c r="VXI69" s="207"/>
      <c r="VXJ69" s="207"/>
      <c r="VXK69" s="207"/>
      <c r="VXL69" s="207"/>
      <c r="VXM69" s="207"/>
      <c r="VXN69" s="207"/>
      <c r="VXO69" s="207"/>
      <c r="VXP69" s="207"/>
      <c r="VXQ69" s="207"/>
      <c r="VXR69" s="207"/>
      <c r="VXS69" s="207"/>
      <c r="VXT69" s="207"/>
      <c r="VXU69" s="207"/>
      <c r="VXV69" s="207"/>
      <c r="VXW69" s="207"/>
      <c r="VXX69" s="207"/>
      <c r="VXY69" s="207"/>
      <c r="VXZ69" s="207"/>
      <c r="VYA69" s="207"/>
      <c r="VYB69" s="207"/>
      <c r="VYC69" s="207"/>
      <c r="VYD69" s="207"/>
      <c r="VYE69" s="207"/>
      <c r="VYF69" s="207"/>
      <c r="VYG69" s="207"/>
      <c r="VYH69" s="207"/>
      <c r="VYI69" s="207"/>
      <c r="VYJ69" s="207"/>
      <c r="VYK69" s="207"/>
      <c r="VYL69" s="207"/>
      <c r="VYM69" s="207"/>
      <c r="VYN69" s="207"/>
      <c r="VYO69" s="207"/>
      <c r="VYP69" s="207"/>
      <c r="VYQ69" s="207"/>
      <c r="VYR69" s="207"/>
      <c r="VYS69" s="207"/>
      <c r="VYT69" s="207"/>
      <c r="VYU69" s="207"/>
      <c r="VYV69" s="207"/>
      <c r="VYW69" s="207"/>
      <c r="VYX69" s="207"/>
      <c r="VYY69" s="207"/>
      <c r="VYZ69" s="207"/>
      <c r="VZA69" s="207"/>
      <c r="VZB69" s="207"/>
      <c r="VZC69" s="207"/>
      <c r="VZD69" s="207"/>
      <c r="VZE69" s="207"/>
      <c r="VZF69" s="207"/>
      <c r="VZG69" s="207"/>
      <c r="VZH69" s="207"/>
      <c r="VZI69" s="207"/>
      <c r="VZJ69" s="207"/>
      <c r="VZK69" s="207"/>
      <c r="VZL69" s="207"/>
      <c r="VZM69" s="207"/>
      <c r="VZN69" s="207"/>
      <c r="VZO69" s="207"/>
      <c r="VZP69" s="207"/>
      <c r="VZQ69" s="207"/>
      <c r="VZR69" s="207"/>
      <c r="VZS69" s="207"/>
      <c r="VZT69" s="207"/>
      <c r="VZU69" s="207"/>
      <c r="VZV69" s="207"/>
      <c r="VZW69" s="207"/>
      <c r="VZX69" s="207"/>
      <c r="VZY69" s="207"/>
      <c r="VZZ69" s="207"/>
      <c r="WAA69" s="207"/>
      <c r="WAB69" s="207"/>
      <c r="WAC69" s="207"/>
      <c r="WAD69" s="207"/>
      <c r="WAE69" s="207"/>
      <c r="WAF69" s="207"/>
      <c r="WAG69" s="207"/>
      <c r="WAH69" s="207"/>
      <c r="WAI69" s="207"/>
      <c r="WAJ69" s="207"/>
      <c r="WAK69" s="207"/>
      <c r="WAL69" s="207"/>
      <c r="WAM69" s="207"/>
      <c r="WAN69" s="207"/>
      <c r="WAO69" s="207"/>
      <c r="WAP69" s="207"/>
      <c r="WAQ69" s="207"/>
      <c r="WAR69" s="207"/>
      <c r="WAS69" s="207"/>
      <c r="WAT69" s="207"/>
      <c r="WAU69" s="207"/>
      <c r="WAV69" s="207"/>
      <c r="WAW69" s="207"/>
      <c r="WAX69" s="207"/>
      <c r="WAY69" s="207"/>
      <c r="WAZ69" s="207"/>
      <c r="WBA69" s="207"/>
      <c r="WBB69" s="207"/>
      <c r="WBC69" s="207"/>
      <c r="WBD69" s="207"/>
      <c r="WBE69" s="207"/>
      <c r="WBF69" s="207"/>
      <c r="WBG69" s="207"/>
      <c r="WBH69" s="207"/>
      <c r="WBI69" s="207"/>
      <c r="WBJ69" s="207"/>
      <c r="WBK69" s="207"/>
      <c r="WBL69" s="207"/>
      <c r="WBM69" s="207"/>
      <c r="WBN69" s="207"/>
      <c r="WBO69" s="207"/>
      <c r="WBP69" s="207"/>
      <c r="WBQ69" s="207"/>
      <c r="WBR69" s="207"/>
      <c r="WBS69" s="207"/>
      <c r="WBT69" s="207"/>
      <c r="WBU69" s="207"/>
      <c r="WBV69" s="207"/>
      <c r="WBW69" s="207"/>
      <c r="WBX69" s="207"/>
      <c r="WBY69" s="207"/>
      <c r="WBZ69" s="207"/>
      <c r="WCA69" s="207"/>
      <c r="WCB69" s="207"/>
      <c r="WCC69" s="207"/>
      <c r="WCD69" s="207"/>
      <c r="WCE69" s="207"/>
      <c r="WCF69" s="207"/>
      <c r="WCG69" s="207"/>
      <c r="WCH69" s="207"/>
      <c r="WCI69" s="207"/>
      <c r="WCJ69" s="207"/>
      <c r="WCK69" s="207"/>
      <c r="WCL69" s="207"/>
      <c r="WCM69" s="207"/>
      <c r="WCN69" s="207"/>
      <c r="WCO69" s="207"/>
      <c r="WCP69" s="207"/>
      <c r="WCQ69" s="207"/>
      <c r="WCR69" s="207"/>
      <c r="WCS69" s="207"/>
      <c r="WCT69" s="207"/>
      <c r="WCU69" s="207"/>
      <c r="WCV69" s="207"/>
      <c r="WCW69" s="207"/>
      <c r="WCX69" s="207"/>
      <c r="WCY69" s="207"/>
      <c r="WCZ69" s="207"/>
      <c r="WDA69" s="207"/>
      <c r="WDB69" s="207"/>
      <c r="WDC69" s="207"/>
      <c r="WDD69" s="207"/>
      <c r="WDE69" s="207"/>
      <c r="WDF69" s="207"/>
      <c r="WDG69" s="207"/>
      <c r="WDH69" s="207"/>
      <c r="WDI69" s="207"/>
      <c r="WDJ69" s="207"/>
      <c r="WDK69" s="207"/>
      <c r="WDL69" s="207"/>
      <c r="WDM69" s="207"/>
      <c r="WDN69" s="207"/>
      <c r="WDO69" s="207"/>
      <c r="WDP69" s="207"/>
      <c r="WDQ69" s="207"/>
      <c r="WDR69" s="207"/>
      <c r="WDS69" s="207"/>
      <c r="WDT69" s="207"/>
      <c r="WDU69" s="207"/>
      <c r="WDV69" s="207"/>
      <c r="WDW69" s="207"/>
      <c r="WDX69" s="207"/>
      <c r="WDY69" s="207"/>
      <c r="WDZ69" s="207"/>
      <c r="WEA69" s="207"/>
      <c r="WEB69" s="207"/>
      <c r="WEC69" s="207"/>
      <c r="WED69" s="207"/>
      <c r="WEE69" s="207"/>
      <c r="WEF69" s="207"/>
      <c r="WEG69" s="207"/>
      <c r="WEH69" s="207"/>
      <c r="WEI69" s="207"/>
      <c r="WEJ69" s="207"/>
      <c r="WEK69" s="207"/>
      <c r="WEL69" s="207"/>
      <c r="WEM69" s="207"/>
      <c r="WEN69" s="207"/>
      <c r="WEO69" s="207"/>
      <c r="WEP69" s="207"/>
      <c r="WEQ69" s="207"/>
      <c r="WER69" s="207"/>
      <c r="WES69" s="207"/>
      <c r="WET69" s="207"/>
      <c r="WEU69" s="207"/>
      <c r="WEV69" s="207"/>
      <c r="WEW69" s="207"/>
      <c r="WEX69" s="207"/>
      <c r="WEY69" s="207"/>
      <c r="WEZ69" s="207"/>
      <c r="WFA69" s="207"/>
      <c r="WFB69" s="207"/>
      <c r="WFC69" s="207"/>
      <c r="WFD69" s="207"/>
      <c r="WFE69" s="207"/>
      <c r="WFF69" s="207"/>
      <c r="WFG69" s="207"/>
      <c r="WFH69" s="207"/>
      <c r="WFI69" s="207"/>
      <c r="WFJ69" s="207"/>
      <c r="WFK69" s="207"/>
      <c r="WFL69" s="207"/>
      <c r="WFM69" s="207"/>
      <c r="WFN69" s="207"/>
      <c r="WFO69" s="207"/>
      <c r="WFP69" s="207"/>
      <c r="WFQ69" s="207"/>
      <c r="WFR69" s="207"/>
      <c r="WFS69" s="207"/>
      <c r="WFT69" s="207"/>
      <c r="WFU69" s="207"/>
      <c r="WFV69" s="207"/>
      <c r="WFW69" s="207"/>
      <c r="WFX69" s="207"/>
      <c r="WFY69" s="207"/>
      <c r="WFZ69" s="207"/>
      <c r="WGA69" s="207"/>
      <c r="WGB69" s="207"/>
      <c r="WGC69" s="207"/>
      <c r="WGD69" s="207"/>
      <c r="WGE69" s="207"/>
      <c r="WGF69" s="207"/>
      <c r="WGG69" s="207"/>
      <c r="WGH69" s="207"/>
      <c r="WGI69" s="207"/>
      <c r="WGJ69" s="207"/>
      <c r="WGK69" s="207"/>
      <c r="WGL69" s="207"/>
      <c r="WGM69" s="207"/>
      <c r="WGN69" s="207"/>
      <c r="WGO69" s="207"/>
      <c r="WGP69" s="207"/>
      <c r="WGQ69" s="207"/>
      <c r="WGR69" s="207"/>
      <c r="WGS69" s="207"/>
      <c r="WGT69" s="207"/>
      <c r="WGU69" s="207"/>
      <c r="WGV69" s="207"/>
      <c r="WGW69" s="207"/>
      <c r="WGX69" s="207"/>
      <c r="WGY69" s="207"/>
      <c r="WGZ69" s="207"/>
      <c r="WHA69" s="207"/>
      <c r="WHB69" s="207"/>
      <c r="WHC69" s="207"/>
      <c r="WHD69" s="207"/>
      <c r="WHE69" s="207"/>
      <c r="WHF69" s="207"/>
      <c r="WHG69" s="207"/>
      <c r="WHH69" s="207"/>
      <c r="WHI69" s="207"/>
      <c r="WHJ69" s="207"/>
      <c r="WHK69" s="207"/>
      <c r="WHL69" s="207"/>
      <c r="WHM69" s="207"/>
      <c r="WHN69" s="207"/>
      <c r="WHO69" s="207"/>
      <c r="WHP69" s="207"/>
      <c r="WHQ69" s="207"/>
      <c r="WHR69" s="207"/>
      <c r="WHS69" s="207"/>
      <c r="WHT69" s="207"/>
      <c r="WHU69" s="207"/>
      <c r="WHV69" s="207"/>
      <c r="WHW69" s="207"/>
      <c r="WHX69" s="207"/>
      <c r="WHY69" s="207"/>
      <c r="WHZ69" s="207"/>
      <c r="WIA69" s="207"/>
      <c r="WIB69" s="207"/>
      <c r="WIC69" s="207"/>
      <c r="WID69" s="207"/>
      <c r="WIE69" s="207"/>
      <c r="WIF69" s="207"/>
      <c r="WIG69" s="207"/>
      <c r="WIH69" s="207"/>
      <c r="WII69" s="207"/>
      <c r="WIJ69" s="207"/>
      <c r="WIK69" s="207"/>
      <c r="WIL69" s="207"/>
      <c r="WIM69" s="207"/>
      <c r="WIN69" s="207"/>
      <c r="WIO69" s="207"/>
      <c r="WIP69" s="207"/>
      <c r="WIQ69" s="207"/>
      <c r="WIR69" s="207"/>
      <c r="WIS69" s="207"/>
      <c r="WIT69" s="207"/>
      <c r="WIU69" s="207"/>
      <c r="WIV69" s="207"/>
      <c r="WIW69" s="207"/>
      <c r="WIX69" s="207"/>
      <c r="WIY69" s="207"/>
      <c r="WIZ69" s="207"/>
      <c r="WJA69" s="207"/>
      <c r="WJB69" s="207"/>
      <c r="WJC69" s="207"/>
      <c r="WJD69" s="207"/>
      <c r="WJE69" s="207"/>
      <c r="WJF69" s="207"/>
      <c r="WJG69" s="207"/>
      <c r="WJH69" s="207"/>
      <c r="WJI69" s="207"/>
      <c r="WJJ69" s="207"/>
      <c r="WJK69" s="207"/>
      <c r="WJL69" s="207"/>
      <c r="WJM69" s="207"/>
      <c r="WJN69" s="207"/>
      <c r="WJO69" s="207"/>
      <c r="WJP69" s="207"/>
      <c r="WJQ69" s="207"/>
      <c r="WJR69" s="207"/>
      <c r="WJS69" s="207"/>
      <c r="WJT69" s="207"/>
      <c r="WJU69" s="207"/>
      <c r="WJV69" s="207"/>
      <c r="WJW69" s="207"/>
      <c r="WJX69" s="207"/>
      <c r="WJY69" s="207"/>
      <c r="WJZ69" s="207"/>
      <c r="WKA69" s="207"/>
      <c r="WKB69" s="207"/>
      <c r="WKC69" s="207"/>
      <c r="WKD69" s="207"/>
      <c r="WKE69" s="207"/>
      <c r="WKF69" s="207"/>
      <c r="WKG69" s="207"/>
      <c r="WKH69" s="207"/>
      <c r="WKI69" s="207"/>
      <c r="WKJ69" s="207"/>
      <c r="WKK69" s="207"/>
      <c r="WKL69" s="207"/>
      <c r="WKM69" s="207"/>
      <c r="WKN69" s="207"/>
      <c r="WKO69" s="207"/>
      <c r="WKP69" s="207"/>
      <c r="WKQ69" s="207"/>
      <c r="WKR69" s="207"/>
      <c r="WKS69" s="207"/>
      <c r="WKT69" s="207"/>
      <c r="WKU69" s="207"/>
      <c r="WKV69" s="207"/>
      <c r="WKW69" s="207"/>
      <c r="WKX69" s="207"/>
      <c r="WKY69" s="207"/>
      <c r="WKZ69" s="207"/>
      <c r="WLA69" s="207"/>
      <c r="WLB69" s="207"/>
      <c r="WLC69" s="207"/>
      <c r="WLD69" s="207"/>
      <c r="WLE69" s="207"/>
      <c r="WLF69" s="207"/>
      <c r="WLG69" s="207"/>
      <c r="WLH69" s="207"/>
      <c r="WLI69" s="207"/>
      <c r="WLJ69" s="207"/>
      <c r="WLK69" s="207"/>
      <c r="WLL69" s="207"/>
      <c r="WLM69" s="207"/>
      <c r="WLN69" s="207"/>
      <c r="WLO69" s="207"/>
      <c r="WLP69" s="207"/>
      <c r="WLQ69" s="207"/>
      <c r="WLR69" s="207"/>
      <c r="WLS69" s="207"/>
      <c r="WLT69" s="207"/>
      <c r="WLU69" s="207"/>
      <c r="WLV69" s="207"/>
      <c r="WLW69" s="207"/>
      <c r="WLX69" s="207"/>
      <c r="WLY69" s="207"/>
      <c r="WLZ69" s="207"/>
      <c r="WMA69" s="207"/>
      <c r="WMB69" s="207"/>
      <c r="WMC69" s="207"/>
      <c r="WMD69" s="207"/>
      <c r="WME69" s="207"/>
      <c r="WMF69" s="207"/>
      <c r="WMG69" s="207"/>
      <c r="WMH69" s="207"/>
      <c r="WMI69" s="207"/>
      <c r="WMJ69" s="207"/>
      <c r="WMK69" s="207"/>
      <c r="WML69" s="207"/>
      <c r="WMM69" s="207"/>
      <c r="WMN69" s="207"/>
      <c r="WMO69" s="207"/>
      <c r="WMP69" s="207"/>
      <c r="WMQ69" s="207"/>
      <c r="WMR69" s="207"/>
      <c r="WMS69" s="207"/>
      <c r="WMT69" s="207"/>
      <c r="WMU69" s="207"/>
      <c r="WMV69" s="207"/>
      <c r="WMW69" s="207"/>
      <c r="WMX69" s="207"/>
      <c r="WMY69" s="207"/>
      <c r="WMZ69" s="207"/>
      <c r="WNA69" s="207"/>
      <c r="WNB69" s="207"/>
      <c r="WNC69" s="207"/>
      <c r="WND69" s="207"/>
      <c r="WNE69" s="207"/>
      <c r="WNF69" s="207"/>
      <c r="WNG69" s="207"/>
      <c r="WNH69" s="207"/>
      <c r="WNI69" s="207"/>
      <c r="WNJ69" s="207"/>
      <c r="WNK69" s="207"/>
      <c r="WNL69" s="207"/>
      <c r="WNM69" s="207"/>
      <c r="WNN69" s="207"/>
      <c r="WNO69" s="207"/>
      <c r="WNP69" s="207"/>
      <c r="WNQ69" s="207"/>
      <c r="WNR69" s="207"/>
      <c r="WNS69" s="207"/>
      <c r="WNT69" s="207"/>
      <c r="WNU69" s="207"/>
      <c r="WNV69" s="207"/>
      <c r="WNW69" s="207"/>
      <c r="WNX69" s="207"/>
      <c r="WNY69" s="207"/>
      <c r="WNZ69" s="207"/>
      <c r="WOA69" s="207"/>
      <c r="WOB69" s="207"/>
      <c r="WOC69" s="207"/>
      <c r="WOD69" s="207"/>
      <c r="WOE69" s="207"/>
      <c r="WOF69" s="207"/>
      <c r="WOG69" s="207"/>
      <c r="WOH69" s="207"/>
      <c r="WOI69" s="207"/>
      <c r="WOJ69" s="207"/>
      <c r="WOK69" s="207"/>
      <c r="WOL69" s="207"/>
      <c r="WOM69" s="207"/>
      <c r="WON69" s="207"/>
      <c r="WOO69" s="207"/>
      <c r="WOP69" s="207"/>
      <c r="WOQ69" s="207"/>
      <c r="WOR69" s="207"/>
      <c r="WOS69" s="207"/>
      <c r="WOT69" s="207"/>
      <c r="WOU69" s="207"/>
      <c r="WOV69" s="207"/>
      <c r="WOW69" s="207"/>
      <c r="WOX69" s="207"/>
      <c r="WOY69" s="207"/>
      <c r="WOZ69" s="207"/>
      <c r="WPA69" s="207"/>
      <c r="WPB69" s="207"/>
      <c r="WPC69" s="207"/>
      <c r="WPD69" s="207"/>
      <c r="WPE69" s="207"/>
      <c r="WPF69" s="207"/>
      <c r="WPG69" s="207"/>
      <c r="WPH69" s="207"/>
      <c r="WPI69" s="207"/>
      <c r="WPJ69" s="207"/>
      <c r="WPK69" s="207"/>
      <c r="WPL69" s="207"/>
      <c r="WPM69" s="207"/>
      <c r="WPN69" s="207"/>
      <c r="WPO69" s="207"/>
      <c r="WPP69" s="207"/>
      <c r="WPQ69" s="207"/>
      <c r="WPR69" s="207"/>
      <c r="WPS69" s="207"/>
      <c r="WPT69" s="207"/>
      <c r="WPU69" s="207"/>
      <c r="WPV69" s="207"/>
      <c r="WPW69" s="207"/>
      <c r="WPX69" s="207"/>
      <c r="WPY69" s="207"/>
      <c r="WPZ69" s="207"/>
      <c r="WQA69" s="207"/>
      <c r="WQB69" s="207"/>
      <c r="WQC69" s="207"/>
      <c r="WQD69" s="207"/>
      <c r="WQE69" s="207"/>
      <c r="WQF69" s="207"/>
      <c r="WQG69" s="207"/>
      <c r="WQH69" s="207"/>
      <c r="WQI69" s="207"/>
      <c r="WQJ69" s="207"/>
      <c r="WQK69" s="207"/>
      <c r="WQL69" s="207"/>
      <c r="WQM69" s="207"/>
      <c r="WQN69" s="207"/>
      <c r="WQO69" s="207"/>
      <c r="WQP69" s="207"/>
      <c r="WQQ69" s="207"/>
      <c r="WQR69" s="207"/>
      <c r="WQS69" s="207"/>
      <c r="WQT69" s="207"/>
      <c r="WQU69" s="207"/>
      <c r="WQV69" s="207"/>
      <c r="WQW69" s="207"/>
      <c r="WQX69" s="207"/>
      <c r="WQY69" s="207"/>
      <c r="WQZ69" s="207"/>
      <c r="WRA69" s="207"/>
      <c r="WRB69" s="207"/>
      <c r="WRC69" s="207"/>
      <c r="WRD69" s="207"/>
      <c r="WRE69" s="207"/>
      <c r="WRF69" s="207"/>
      <c r="WRG69" s="207"/>
      <c r="WRH69" s="207"/>
      <c r="WRI69" s="207"/>
      <c r="WRJ69" s="207"/>
      <c r="WRK69" s="207"/>
      <c r="WRL69" s="207"/>
      <c r="WRM69" s="207"/>
      <c r="WRN69" s="207"/>
      <c r="WRO69" s="207"/>
      <c r="WRP69" s="207"/>
      <c r="WRQ69" s="207"/>
      <c r="WRR69" s="207"/>
      <c r="WRS69" s="207"/>
      <c r="WRT69" s="207"/>
      <c r="WRU69" s="207"/>
      <c r="WRV69" s="207"/>
      <c r="WRW69" s="207"/>
      <c r="WRX69" s="207"/>
      <c r="WRY69" s="207"/>
      <c r="WRZ69" s="207"/>
      <c r="WSA69" s="207"/>
      <c r="WSB69" s="207"/>
      <c r="WSC69" s="207"/>
      <c r="WSD69" s="207"/>
      <c r="WSE69" s="207"/>
      <c r="WSF69" s="207"/>
      <c r="WSG69" s="207"/>
      <c r="WSH69" s="207"/>
      <c r="WSI69" s="207"/>
      <c r="WSJ69" s="207"/>
      <c r="WSK69" s="207"/>
      <c r="WSL69" s="207"/>
      <c r="WSM69" s="207"/>
      <c r="WSN69" s="207"/>
      <c r="WSO69" s="207"/>
      <c r="WSP69" s="207"/>
      <c r="WSQ69" s="207"/>
      <c r="WSR69" s="207"/>
      <c r="WSS69" s="207"/>
      <c r="WST69" s="207"/>
      <c r="WSU69" s="207"/>
      <c r="WSV69" s="207"/>
      <c r="WSW69" s="207"/>
      <c r="WSX69" s="207"/>
      <c r="WSY69" s="207"/>
      <c r="WSZ69" s="207"/>
      <c r="WTA69" s="207"/>
      <c r="WTB69" s="207"/>
      <c r="WTC69" s="207"/>
      <c r="WTD69" s="207"/>
      <c r="WTE69" s="207"/>
      <c r="WTF69" s="207"/>
      <c r="WTG69" s="207"/>
      <c r="WTH69" s="207"/>
      <c r="WTI69" s="207"/>
      <c r="WTJ69" s="207"/>
      <c r="WTK69" s="207"/>
      <c r="WTL69" s="207"/>
      <c r="WTM69" s="207"/>
      <c r="WTN69" s="207"/>
      <c r="WTO69" s="207"/>
      <c r="WTP69" s="207"/>
      <c r="WTQ69" s="207"/>
      <c r="WTR69" s="207"/>
      <c r="WTS69" s="207"/>
      <c r="WTT69" s="207"/>
      <c r="WTU69" s="207"/>
      <c r="WTV69" s="207"/>
      <c r="WTW69" s="207"/>
      <c r="WTX69" s="207"/>
      <c r="WTY69" s="207"/>
      <c r="WTZ69" s="207"/>
      <c r="WUA69" s="207"/>
      <c r="WUB69" s="207"/>
      <c r="WUC69" s="207"/>
      <c r="WUD69" s="207"/>
      <c r="WUE69" s="207"/>
      <c r="WUF69" s="207"/>
      <c r="WUG69" s="207"/>
      <c r="WUH69" s="207"/>
      <c r="WUI69" s="207"/>
      <c r="WUJ69" s="207"/>
      <c r="WUK69" s="207"/>
      <c r="WUL69" s="207"/>
      <c r="WUM69" s="207"/>
      <c r="WUN69" s="207"/>
      <c r="WUO69" s="207"/>
      <c r="WUP69" s="207"/>
      <c r="WUQ69" s="207"/>
      <c r="WUR69" s="207"/>
      <c r="WUS69" s="207"/>
      <c r="WUT69" s="207"/>
      <c r="WUU69" s="207"/>
      <c r="WUV69" s="207"/>
      <c r="WUW69" s="207"/>
      <c r="WUX69" s="207"/>
      <c r="WUY69" s="207"/>
      <c r="WUZ69" s="207"/>
      <c r="WVA69" s="207"/>
      <c r="WVB69" s="207"/>
      <c r="WVC69" s="207"/>
      <c r="WVD69" s="207"/>
      <c r="WVE69" s="207"/>
      <c r="WVF69" s="207"/>
      <c r="WVG69" s="207"/>
      <c r="WVH69" s="207"/>
      <c r="WVI69" s="207"/>
      <c r="WVJ69" s="207"/>
      <c r="WVK69" s="207"/>
      <c r="WVL69" s="207"/>
      <c r="WVM69" s="207"/>
      <c r="WVN69" s="207"/>
      <c r="WVO69" s="207"/>
      <c r="WVP69" s="207"/>
      <c r="WVQ69" s="207"/>
      <c r="WVR69" s="207"/>
      <c r="WVS69" s="207"/>
      <c r="WVT69" s="207"/>
      <c r="WVU69" s="207"/>
      <c r="WVV69" s="207"/>
      <c r="WVW69" s="207"/>
      <c r="WVX69" s="207"/>
      <c r="WVY69" s="207"/>
      <c r="WVZ69" s="207"/>
      <c r="WWA69" s="207"/>
      <c r="WWB69" s="207"/>
      <c r="WWC69" s="207"/>
      <c r="WWD69" s="207"/>
      <c r="WWE69" s="207"/>
      <c r="WWF69" s="207"/>
      <c r="WWG69" s="207"/>
      <c r="WWH69" s="207"/>
      <c r="WWI69" s="207"/>
      <c r="WWJ69" s="207"/>
      <c r="WWK69" s="207"/>
      <c r="WWL69" s="207"/>
      <c r="WWM69" s="207"/>
      <c r="WWN69" s="207"/>
      <c r="WWO69" s="207"/>
      <c r="WWP69" s="207"/>
      <c r="WWQ69" s="207"/>
      <c r="WWR69" s="207"/>
      <c r="WWS69" s="207"/>
      <c r="WWT69" s="207"/>
      <c r="WWU69" s="207"/>
      <c r="WWV69" s="207"/>
      <c r="WWW69" s="207"/>
      <c r="WWX69" s="207"/>
      <c r="WWY69" s="207"/>
      <c r="WWZ69" s="207"/>
      <c r="WXA69" s="207"/>
      <c r="WXB69" s="207"/>
      <c r="WXC69" s="207"/>
      <c r="WXD69" s="207"/>
      <c r="WXE69" s="207"/>
      <c r="WXF69" s="207"/>
      <c r="WXG69" s="207"/>
      <c r="WXH69" s="207"/>
      <c r="WXI69" s="207"/>
      <c r="WXJ69" s="207"/>
      <c r="WXK69" s="207"/>
      <c r="WXL69" s="207"/>
      <c r="WXM69" s="207"/>
      <c r="WXN69" s="207"/>
      <c r="WXO69" s="207"/>
      <c r="WXP69" s="207"/>
      <c r="WXQ69" s="207"/>
      <c r="WXR69" s="207"/>
      <c r="WXS69" s="207"/>
      <c r="WXT69" s="207"/>
      <c r="WXU69" s="207"/>
      <c r="WXV69" s="207"/>
      <c r="WXW69" s="207"/>
      <c r="WXX69" s="207"/>
      <c r="WXY69" s="207"/>
      <c r="WXZ69" s="207"/>
      <c r="WYA69" s="207"/>
      <c r="WYB69" s="207"/>
      <c r="WYC69" s="207"/>
      <c r="WYD69" s="207"/>
      <c r="WYE69" s="207"/>
      <c r="WYF69" s="207"/>
      <c r="WYG69" s="207"/>
      <c r="WYH69" s="207"/>
      <c r="WYI69" s="207"/>
      <c r="WYJ69" s="207"/>
      <c r="WYK69" s="207"/>
      <c r="WYL69" s="207"/>
      <c r="WYM69" s="207"/>
      <c r="WYN69" s="207"/>
      <c r="WYO69" s="207"/>
      <c r="WYP69" s="207"/>
      <c r="WYQ69" s="207"/>
      <c r="WYR69" s="207"/>
      <c r="WYS69" s="207"/>
      <c r="WYT69" s="207"/>
      <c r="WYU69" s="207"/>
      <c r="WYV69" s="207"/>
      <c r="WYW69" s="207"/>
      <c r="WYX69" s="207"/>
      <c r="WYY69" s="207"/>
      <c r="WYZ69" s="207"/>
      <c r="WZA69" s="207"/>
      <c r="WZB69" s="207"/>
      <c r="WZC69" s="207"/>
      <c r="WZD69" s="207"/>
      <c r="WZE69" s="207"/>
      <c r="WZF69" s="207"/>
      <c r="WZG69" s="207"/>
      <c r="WZH69" s="207"/>
      <c r="WZI69" s="207"/>
      <c r="WZJ69" s="207"/>
      <c r="WZK69" s="207"/>
      <c r="WZL69" s="207"/>
      <c r="WZM69" s="207"/>
      <c r="WZN69" s="207"/>
      <c r="WZO69" s="207"/>
      <c r="WZP69" s="207"/>
      <c r="WZQ69" s="207"/>
      <c r="WZR69" s="207"/>
      <c r="WZS69" s="207"/>
      <c r="WZT69" s="207"/>
      <c r="WZU69" s="207"/>
      <c r="WZV69" s="207"/>
      <c r="WZW69" s="207"/>
      <c r="WZX69" s="207"/>
      <c r="WZY69" s="207"/>
      <c r="WZZ69" s="207"/>
      <c r="XAA69" s="207"/>
      <c r="XAB69" s="207"/>
      <c r="XAC69" s="207"/>
      <c r="XAD69" s="207"/>
      <c r="XAE69" s="207"/>
      <c r="XAF69" s="207"/>
      <c r="XAG69" s="207"/>
      <c r="XAH69" s="207"/>
      <c r="XAI69" s="207"/>
      <c r="XAJ69" s="207"/>
      <c r="XAK69" s="207"/>
      <c r="XAL69" s="207"/>
      <c r="XAM69" s="207"/>
      <c r="XAN69" s="207"/>
      <c r="XAO69" s="207"/>
      <c r="XAP69" s="207"/>
      <c r="XAQ69" s="207"/>
      <c r="XAR69" s="207"/>
      <c r="XAS69" s="207"/>
      <c r="XAT69" s="207"/>
      <c r="XAU69" s="207"/>
      <c r="XAV69" s="207"/>
      <c r="XAW69" s="207"/>
      <c r="XAX69" s="207"/>
      <c r="XAY69" s="207"/>
      <c r="XAZ69" s="207"/>
      <c r="XBA69" s="207"/>
      <c r="XBB69" s="207"/>
      <c r="XBC69" s="207"/>
      <c r="XBD69" s="207"/>
      <c r="XBE69" s="207"/>
      <c r="XBF69" s="207"/>
      <c r="XBG69" s="207"/>
      <c r="XBH69" s="207"/>
      <c r="XBI69" s="207"/>
      <c r="XBJ69" s="207"/>
      <c r="XBK69" s="207"/>
      <c r="XBL69" s="207"/>
      <c r="XBM69" s="207"/>
      <c r="XBN69" s="207"/>
      <c r="XBO69" s="207"/>
      <c r="XBP69" s="207"/>
      <c r="XBQ69" s="207"/>
      <c r="XBR69" s="207"/>
      <c r="XBS69" s="207"/>
      <c r="XBT69" s="207"/>
      <c r="XBU69" s="207"/>
      <c r="XBV69" s="207"/>
      <c r="XBW69" s="207"/>
      <c r="XBX69" s="207"/>
      <c r="XBY69" s="207"/>
      <c r="XBZ69" s="207"/>
      <c r="XCA69" s="207"/>
      <c r="XCB69" s="207"/>
      <c r="XCC69" s="207"/>
      <c r="XCD69" s="207"/>
      <c r="XCE69" s="207"/>
      <c r="XCF69" s="207"/>
      <c r="XCG69" s="207"/>
      <c r="XCH69" s="207"/>
      <c r="XCI69" s="207"/>
      <c r="XCJ69" s="207"/>
      <c r="XCK69" s="207"/>
      <c r="XCL69" s="207"/>
      <c r="XCM69" s="207"/>
      <c r="XCN69" s="207"/>
      <c r="XCO69" s="207"/>
      <c r="XCP69" s="207"/>
      <c r="XCQ69" s="207"/>
      <c r="XCR69" s="207"/>
      <c r="XCS69" s="207"/>
      <c r="XCT69" s="207"/>
      <c r="XCU69" s="207"/>
      <c r="XCV69" s="207"/>
      <c r="XCW69" s="207"/>
      <c r="XCX69" s="207"/>
      <c r="XCY69" s="207"/>
      <c r="XCZ69" s="207"/>
      <c r="XDA69" s="207"/>
      <c r="XDB69" s="207"/>
      <c r="XDC69" s="207"/>
      <c r="XDD69" s="207"/>
      <c r="XDE69" s="207"/>
      <c r="XDF69" s="207"/>
      <c r="XDG69" s="207"/>
      <c r="XDH69" s="207"/>
      <c r="XDI69" s="207"/>
      <c r="XDJ69" s="207"/>
      <c r="XDK69" s="207"/>
      <c r="XDL69" s="207"/>
      <c r="XDM69" s="207"/>
      <c r="XDN69" s="207"/>
      <c r="XDO69" s="207"/>
      <c r="XDP69" s="207"/>
      <c r="XDQ69" s="207"/>
      <c r="XDR69" s="207"/>
      <c r="XDS69" s="207"/>
      <c r="XDT69" s="207"/>
      <c r="XDU69" s="207"/>
      <c r="XDV69" s="207"/>
      <c r="XDW69" s="207"/>
      <c r="XDX69" s="207"/>
      <c r="XDY69" s="207"/>
      <c r="XDZ69" s="207"/>
      <c r="XEA69" s="207"/>
      <c r="XEB69" s="207"/>
      <c r="XEC69" s="207"/>
      <c r="XED69" s="207"/>
      <c r="XEE69" s="207"/>
      <c r="XEF69" s="207"/>
      <c r="XEG69" s="207"/>
      <c r="XEH69" s="207"/>
      <c r="XEI69" s="207"/>
      <c r="XEJ69" s="207"/>
      <c r="XEK69" s="207"/>
      <c r="XEL69" s="207"/>
      <c r="XEM69" s="207"/>
      <c r="XEN69" s="207"/>
      <c r="XEO69" s="207"/>
      <c r="XEP69" s="207"/>
      <c r="XEQ69" s="207"/>
      <c r="XER69" s="207"/>
      <c r="XES69" s="207"/>
      <c r="XET69" s="207"/>
      <c r="XEU69" s="207"/>
      <c r="XEV69" s="207"/>
      <c r="XEW69" s="207"/>
      <c r="XEX69" s="207"/>
      <c r="XEY69" s="207"/>
      <c r="XEZ69" s="207"/>
      <c r="XFA69" s="207"/>
      <c r="XFB69" s="207"/>
    </row>
    <row r="70" spans="1:16382" s="66" customFormat="1">
      <c r="A70" s="218" t="s">
        <v>198</v>
      </c>
      <c r="B70" s="767" t="str">
        <f>B53</f>
        <v>030161</v>
      </c>
      <c r="C70" s="66" t="str">
        <f>INDEX(ProjectSummary!$C$6:$F$20,MATCH(B70,ProjectSummary!$C$6:$C$20,0),4)</f>
        <v>LOCKHART ROAD</v>
      </c>
      <c r="D70" s="81"/>
      <c r="E70" s="65">
        <f>SUM(F70:AT70)</f>
        <v>879217.09854719986</v>
      </c>
      <c r="F70" s="208">
        <f>F36*$O$2*VMTCalc!J17</f>
        <v>0</v>
      </c>
      <c r="G70" s="208">
        <f>G36*$O$2*VMTCalc!K17</f>
        <v>0</v>
      </c>
      <c r="H70" s="208">
        <f>H36*$O$2*VMTCalc!L17</f>
        <v>0</v>
      </c>
      <c r="I70" s="208">
        <f>I36*$O$2*VMTCalc!M17</f>
        <v>0</v>
      </c>
      <c r="J70" s="208">
        <f>J36*$O$2*VMTCalc!N17</f>
        <v>0</v>
      </c>
      <c r="K70" s="208">
        <f>K36*$O$2*VMTCalc!O17</f>
        <v>0</v>
      </c>
      <c r="L70" s="208">
        <f>L36*$O$2*VMTCalc!P17</f>
        <v>0</v>
      </c>
      <c r="M70" s="208">
        <f>M36*$O$2*VMTCalc!Q17</f>
        <v>0</v>
      </c>
      <c r="N70" s="208">
        <f>N36*$O$2*VMTCalc!R17</f>
        <v>0</v>
      </c>
      <c r="O70" s="208">
        <f>O36*$O$2*VMTCalc!S17</f>
        <v>0</v>
      </c>
      <c r="P70" s="208">
        <f>P36*$O$2*VMTCalc!T17</f>
        <v>0</v>
      </c>
      <c r="Q70" s="208">
        <f>Q36*$O$2*VMTCalc!U17</f>
        <v>0</v>
      </c>
      <c r="R70" s="208">
        <f>R36*$O$2*VMTCalc!V17</f>
        <v>0</v>
      </c>
      <c r="S70" s="208">
        <f>S36*$O$2*VMTCalc!W17</f>
        <v>73268.091545600008</v>
      </c>
      <c r="T70" s="208">
        <f>T36*$O$2*VMTCalc!X17</f>
        <v>73268.091545600008</v>
      </c>
      <c r="U70" s="208">
        <f>U36*$O$2*VMTCalc!Y17</f>
        <v>73268.091545600008</v>
      </c>
      <c r="V70" s="208">
        <f>V36*$O$2*VMTCalc!Z17</f>
        <v>73268.091545600008</v>
      </c>
      <c r="W70" s="208">
        <f>W36*$O$2*VMTCalc!AA17</f>
        <v>73268.091545600008</v>
      </c>
      <c r="X70" s="208">
        <f>X36*$O$2*VMTCalc!AB17</f>
        <v>73268.091545600008</v>
      </c>
      <c r="Y70" s="208">
        <f>Y36*$O$2*VMTCalc!AC17</f>
        <v>73268.091545600008</v>
      </c>
      <c r="Z70" s="208">
        <f>Z36*$O$2*VMTCalc!AD17</f>
        <v>73268.091545600008</v>
      </c>
      <c r="AA70" s="208">
        <f>AA36*$O$2*VMTCalc!AE17</f>
        <v>73268.091545600008</v>
      </c>
      <c r="AB70" s="208">
        <f>AB36*$O$2*VMTCalc!AF17</f>
        <v>73268.091545600008</v>
      </c>
      <c r="AC70" s="208">
        <f>AC36*$O$2*VMTCalc!AG17</f>
        <v>73268.091545600008</v>
      </c>
      <c r="AD70" s="208">
        <f>AD36*$O$2*VMTCalc!AH17</f>
        <v>73268.091545600008</v>
      </c>
      <c r="AE70" s="208">
        <f>AE36*$O$2*VMTCalc!AI17</f>
        <v>0</v>
      </c>
      <c r="AF70" s="208">
        <f>AF36*$O$2*VMTCalc!AJ17</f>
        <v>0</v>
      </c>
      <c r="AG70" s="208">
        <f>AG36*$O$2*VMTCalc!AK17</f>
        <v>0</v>
      </c>
      <c r="AH70" s="208">
        <f>AH36*$O$2*VMTCalc!AL17</f>
        <v>0</v>
      </c>
      <c r="AI70" s="208">
        <f>AI36*$O$2*VMTCalc!AM17</f>
        <v>0</v>
      </c>
      <c r="AJ70" s="208">
        <f>AJ36*$O$2*VMTCalc!AN17</f>
        <v>0</v>
      </c>
      <c r="AK70" s="208">
        <f>AK36*$O$2*VMTCalc!AO17</f>
        <v>0</v>
      </c>
      <c r="AL70" s="208">
        <f>AL36*$O$2*VMTCalc!AP17</f>
        <v>0</v>
      </c>
      <c r="AM70" s="208">
        <f>AM36*$O$2*VMTCalc!AQ17</f>
        <v>0</v>
      </c>
      <c r="AN70" s="208">
        <f>AN36*$O$2*VMTCalc!AR17</f>
        <v>0</v>
      </c>
      <c r="AO70" s="208">
        <f>AO36*$O$2*VMTCalc!AS17</f>
        <v>0</v>
      </c>
      <c r="AP70" s="208">
        <f>AP36*$O$2*VMTCalc!AT17</f>
        <v>0</v>
      </c>
      <c r="AQ70" s="208">
        <f>AQ36*$O$2*VMTCalc!AU17</f>
        <v>0</v>
      </c>
      <c r="AR70" s="208">
        <f>AR36*$O$2*VMTCalc!AV17</f>
        <v>0</v>
      </c>
      <c r="AS70" s="208">
        <f>AS36*$O$2*VMTCalc!AW17</f>
        <v>0</v>
      </c>
      <c r="AT70" s="208">
        <f>AT36*$O$2*VMTCalc!AX17</f>
        <v>0</v>
      </c>
    </row>
    <row r="71" spans="1:16382" s="66" customFormat="1">
      <c r="A71" s="218" t="s">
        <v>198</v>
      </c>
      <c r="B71" s="767" t="str">
        <f t="shared" ref="B71:B84" si="11">B54</f>
        <v>030148</v>
      </c>
      <c r="C71" s="66" t="str">
        <f>INDEX(ProjectSummary!$C$6:$F$20,MATCH(B71,ProjectSummary!$C$6:$C$20,0),4)</f>
        <v>MILLS ROAD</v>
      </c>
      <c r="D71" s="81"/>
      <c r="E71" s="65">
        <f t="shared" ref="E71:E84" si="12">SUM(F71:AT71)</f>
        <v>1758434.1970943997</v>
      </c>
      <c r="F71" s="208">
        <f>F37*$O$2*VMTCalc!J18</f>
        <v>0</v>
      </c>
      <c r="G71" s="208">
        <f>G37*$O$2*VMTCalc!K18</f>
        <v>0</v>
      </c>
      <c r="H71" s="208">
        <f>H37*$O$2*VMTCalc!L18</f>
        <v>0</v>
      </c>
      <c r="I71" s="208">
        <f>I37*$O$2*VMTCalc!M18</f>
        <v>0</v>
      </c>
      <c r="J71" s="208">
        <f>J37*$O$2*VMTCalc!N18</f>
        <v>0</v>
      </c>
      <c r="K71" s="208">
        <f>K37*$O$2*VMTCalc!O18</f>
        <v>0</v>
      </c>
      <c r="L71" s="208">
        <f>L37*$O$2*VMTCalc!P18</f>
        <v>0</v>
      </c>
      <c r="M71" s="208">
        <f>M37*$O$2*VMTCalc!Q18</f>
        <v>0</v>
      </c>
      <c r="N71" s="208">
        <f>N37*$O$2*VMTCalc!R18</f>
        <v>0</v>
      </c>
      <c r="O71" s="208">
        <f>O37*$O$2*VMTCalc!S18</f>
        <v>0</v>
      </c>
      <c r="P71" s="208">
        <f>P37*$O$2*VMTCalc!T18</f>
        <v>0</v>
      </c>
      <c r="Q71" s="208">
        <f>Q37*$O$2*VMTCalc!U18</f>
        <v>0</v>
      </c>
      <c r="R71" s="208">
        <f>R37*$O$2*VMTCalc!V18</f>
        <v>0</v>
      </c>
      <c r="S71" s="208">
        <f>S37*$O$2*VMTCalc!W18</f>
        <v>146536.18309120002</v>
      </c>
      <c r="T71" s="208">
        <f>T37*$O$2*VMTCalc!X18</f>
        <v>146536.18309120002</v>
      </c>
      <c r="U71" s="208">
        <f>U37*$O$2*VMTCalc!Y18</f>
        <v>146536.18309120002</v>
      </c>
      <c r="V71" s="208">
        <f>V37*$O$2*VMTCalc!Z18</f>
        <v>146536.18309120002</v>
      </c>
      <c r="W71" s="208">
        <f>W37*$O$2*VMTCalc!AA18</f>
        <v>146536.18309120002</v>
      </c>
      <c r="X71" s="208">
        <f>X37*$O$2*VMTCalc!AB18</f>
        <v>146536.18309120002</v>
      </c>
      <c r="Y71" s="208">
        <f>Y37*$O$2*VMTCalc!AC18</f>
        <v>146536.18309120002</v>
      </c>
      <c r="Z71" s="208">
        <f>Z37*$O$2*VMTCalc!AD18</f>
        <v>146536.18309120002</v>
      </c>
      <c r="AA71" s="208">
        <f>AA37*$O$2*VMTCalc!AE18</f>
        <v>146536.18309120002</v>
      </c>
      <c r="AB71" s="208">
        <f>AB37*$O$2*VMTCalc!AF18</f>
        <v>146536.18309120002</v>
      </c>
      <c r="AC71" s="208">
        <f>AC37*$O$2*VMTCalc!AG18</f>
        <v>146536.18309120002</v>
      </c>
      <c r="AD71" s="208">
        <f>AD37*$O$2*VMTCalc!AH18</f>
        <v>146536.18309120002</v>
      </c>
      <c r="AE71" s="208">
        <f>AE37*$O$2*VMTCalc!AI18</f>
        <v>0</v>
      </c>
      <c r="AF71" s="208">
        <f>AF37*$O$2*VMTCalc!AJ18</f>
        <v>0</v>
      </c>
      <c r="AG71" s="208">
        <f>AG37*$O$2*VMTCalc!AK18</f>
        <v>0</v>
      </c>
      <c r="AH71" s="208">
        <f>AH37*$O$2*VMTCalc!AL18</f>
        <v>0</v>
      </c>
      <c r="AI71" s="208">
        <f>AI37*$O$2*VMTCalc!AM18</f>
        <v>0</v>
      </c>
      <c r="AJ71" s="208">
        <f>AJ37*$O$2*VMTCalc!AN18</f>
        <v>0</v>
      </c>
      <c r="AK71" s="208">
        <f>AK37*$O$2*VMTCalc!AO18</f>
        <v>0</v>
      </c>
      <c r="AL71" s="208">
        <f>AL37*$O$2*VMTCalc!AP18</f>
        <v>0</v>
      </c>
      <c r="AM71" s="208">
        <f>AM37*$O$2*VMTCalc!AQ18</f>
        <v>0</v>
      </c>
      <c r="AN71" s="208">
        <f>AN37*$O$2*VMTCalc!AR18</f>
        <v>0</v>
      </c>
      <c r="AO71" s="208">
        <f>AO37*$O$2*VMTCalc!AS18</f>
        <v>0</v>
      </c>
      <c r="AP71" s="208">
        <f>AP37*$O$2*VMTCalc!AT18</f>
        <v>0</v>
      </c>
      <c r="AQ71" s="208">
        <f>AQ37*$O$2*VMTCalc!AU18</f>
        <v>0</v>
      </c>
      <c r="AR71" s="208">
        <f>AR37*$O$2*VMTCalc!AV18</f>
        <v>0</v>
      </c>
      <c r="AS71" s="208">
        <f>AS37*$O$2*VMTCalc!AW18</f>
        <v>0</v>
      </c>
      <c r="AT71" s="208">
        <f>AT37*$O$2*VMTCalc!AX18</f>
        <v>0</v>
      </c>
    </row>
    <row r="72" spans="1:16382" s="66" customFormat="1">
      <c r="A72" s="218" t="s">
        <v>198</v>
      </c>
      <c r="B72" s="767" t="str">
        <f t="shared" si="11"/>
        <v>030265</v>
      </c>
      <c r="C72" s="66" t="str">
        <f>INDEX(ProjectSummary!$C$6:$F$20,MATCH(B72,ProjectSummary!$C$6:$C$20,0),4)</f>
        <v>ROBINSON ROAD</v>
      </c>
      <c r="D72" s="81"/>
      <c r="E72" s="65">
        <f t="shared" si="12"/>
        <v>1758434.1970943997</v>
      </c>
      <c r="F72" s="208">
        <f>F38*$O$2*VMTCalc!J19</f>
        <v>0</v>
      </c>
      <c r="G72" s="208">
        <f>G38*$O$2*VMTCalc!K19</f>
        <v>0</v>
      </c>
      <c r="H72" s="208">
        <f>H38*$O$2*VMTCalc!L19</f>
        <v>0</v>
      </c>
      <c r="I72" s="208">
        <f>I38*$O$2*VMTCalc!M19</f>
        <v>0</v>
      </c>
      <c r="J72" s="208">
        <f>J38*$O$2*VMTCalc!N19</f>
        <v>0</v>
      </c>
      <c r="K72" s="208">
        <f>K38*$O$2*VMTCalc!O19</f>
        <v>0</v>
      </c>
      <c r="L72" s="208">
        <f>L38*$O$2*VMTCalc!P19</f>
        <v>0</v>
      </c>
      <c r="M72" s="208">
        <f>M38*$O$2*VMTCalc!Q19</f>
        <v>0</v>
      </c>
      <c r="N72" s="208">
        <f>N38*$O$2*VMTCalc!R19</f>
        <v>0</v>
      </c>
      <c r="O72" s="208">
        <f>O38*$O$2*VMTCalc!S19</f>
        <v>0</v>
      </c>
      <c r="P72" s="208">
        <f>P38*$O$2*VMTCalc!T19</f>
        <v>0</v>
      </c>
      <c r="Q72" s="208">
        <f>Q38*$O$2*VMTCalc!U19</f>
        <v>0</v>
      </c>
      <c r="R72" s="208">
        <f>R38*$O$2*VMTCalc!V19</f>
        <v>0</v>
      </c>
      <c r="S72" s="208">
        <f>S38*$O$2*VMTCalc!W19</f>
        <v>146536.18309120002</v>
      </c>
      <c r="T72" s="208">
        <f>T38*$O$2*VMTCalc!X19</f>
        <v>146536.18309120002</v>
      </c>
      <c r="U72" s="208">
        <f>U38*$O$2*VMTCalc!Y19</f>
        <v>146536.18309120002</v>
      </c>
      <c r="V72" s="208">
        <f>V38*$O$2*VMTCalc!Z19</f>
        <v>146536.18309120002</v>
      </c>
      <c r="W72" s="208">
        <f>W38*$O$2*VMTCalc!AA19</f>
        <v>146536.18309120002</v>
      </c>
      <c r="X72" s="208">
        <f>X38*$O$2*VMTCalc!AB19</f>
        <v>146536.18309120002</v>
      </c>
      <c r="Y72" s="208">
        <f>Y38*$O$2*VMTCalc!AC19</f>
        <v>146536.18309120002</v>
      </c>
      <c r="Z72" s="208">
        <f>Z38*$O$2*VMTCalc!AD19</f>
        <v>146536.18309120002</v>
      </c>
      <c r="AA72" s="208">
        <f>AA38*$O$2*VMTCalc!AE19</f>
        <v>146536.18309120002</v>
      </c>
      <c r="AB72" s="208">
        <f>AB38*$O$2*VMTCalc!AF19</f>
        <v>146536.18309120002</v>
      </c>
      <c r="AC72" s="208">
        <f>AC38*$O$2*VMTCalc!AG19</f>
        <v>146536.18309120002</v>
      </c>
      <c r="AD72" s="208">
        <f>AD38*$O$2*VMTCalc!AH19</f>
        <v>146536.18309120002</v>
      </c>
      <c r="AE72" s="208">
        <f>AE38*$O$2*VMTCalc!AI19</f>
        <v>0</v>
      </c>
      <c r="AF72" s="208">
        <f>AF38*$O$2*VMTCalc!AJ19</f>
        <v>0</v>
      </c>
      <c r="AG72" s="208">
        <f>AG38*$O$2*VMTCalc!AK19</f>
        <v>0</v>
      </c>
      <c r="AH72" s="208">
        <f>AH38*$O$2*VMTCalc!AL19</f>
        <v>0</v>
      </c>
      <c r="AI72" s="208">
        <f>AI38*$O$2*VMTCalc!AM19</f>
        <v>0</v>
      </c>
      <c r="AJ72" s="208">
        <f>AJ38*$O$2*VMTCalc!AN19</f>
        <v>0</v>
      </c>
      <c r="AK72" s="208">
        <f>AK38*$O$2*VMTCalc!AO19</f>
        <v>0</v>
      </c>
      <c r="AL72" s="208">
        <f>AL38*$O$2*VMTCalc!AP19</f>
        <v>0</v>
      </c>
      <c r="AM72" s="208">
        <f>AM38*$O$2*VMTCalc!AQ19</f>
        <v>0</v>
      </c>
      <c r="AN72" s="208">
        <f>AN38*$O$2*VMTCalc!AR19</f>
        <v>0</v>
      </c>
      <c r="AO72" s="208">
        <f>AO38*$O$2*VMTCalc!AS19</f>
        <v>0</v>
      </c>
      <c r="AP72" s="208">
        <f>AP38*$O$2*VMTCalc!AT19</f>
        <v>0</v>
      </c>
      <c r="AQ72" s="208">
        <f>AQ38*$O$2*VMTCalc!AU19</f>
        <v>0</v>
      </c>
      <c r="AR72" s="208">
        <f>AR38*$O$2*VMTCalc!AV19</f>
        <v>0</v>
      </c>
      <c r="AS72" s="208">
        <f>AS38*$O$2*VMTCalc!AW19</f>
        <v>0</v>
      </c>
      <c r="AT72" s="208">
        <f>AT38*$O$2*VMTCalc!AX19</f>
        <v>0</v>
      </c>
    </row>
    <row r="73" spans="1:16382" s="66" customFormat="1">
      <c r="A73" s="218" t="s">
        <v>198</v>
      </c>
      <c r="B73" s="767">
        <f t="shared" si="11"/>
        <v>830106</v>
      </c>
      <c r="C73" s="66" t="str">
        <f>INDEX(ProjectSummary!$C$6:$F$20,MATCH(B73,ProjectSummary!$C$6:$C$20,0),4)</f>
        <v>BOGGER HOLLAR ROAD</v>
      </c>
      <c r="D73" s="81"/>
      <c r="E73" s="65">
        <f t="shared" si="12"/>
        <v>494559.61793280015</v>
      </c>
      <c r="F73" s="208">
        <f>F39*$O$2*VMTCalc!J20</f>
        <v>0</v>
      </c>
      <c r="G73" s="208">
        <f>G39*$O$2*VMTCalc!K20</f>
        <v>0</v>
      </c>
      <c r="H73" s="208">
        <f>H39*$O$2*VMTCalc!L20</f>
        <v>0</v>
      </c>
      <c r="I73" s="208">
        <f>I39*$O$2*VMTCalc!M20</f>
        <v>0</v>
      </c>
      <c r="J73" s="208">
        <f>J39*$O$2*VMTCalc!N20</f>
        <v>0</v>
      </c>
      <c r="K73" s="208">
        <f>K39*$O$2*VMTCalc!O20</f>
        <v>0</v>
      </c>
      <c r="L73" s="208">
        <f>L39*$O$2*VMTCalc!P20</f>
        <v>0</v>
      </c>
      <c r="M73" s="208">
        <f>M39*$O$2*VMTCalc!Q20</f>
        <v>0</v>
      </c>
      <c r="N73" s="208">
        <f>N39*$O$2*VMTCalc!R20</f>
        <v>0</v>
      </c>
      <c r="O73" s="208">
        <f>O39*$O$2*VMTCalc!S20</f>
        <v>0</v>
      </c>
      <c r="P73" s="208">
        <f>P39*$O$2*VMTCalc!T20</f>
        <v>0</v>
      </c>
      <c r="Q73" s="208">
        <f>Q39*$O$2*VMTCalc!U20</f>
        <v>0</v>
      </c>
      <c r="R73" s="208">
        <f>R39*$O$2*VMTCalc!V20</f>
        <v>0</v>
      </c>
      <c r="S73" s="208">
        <f>S39*$O$2*VMTCalc!W20</f>
        <v>41213.30149440001</v>
      </c>
      <c r="T73" s="208">
        <f>T39*$O$2*VMTCalc!X20</f>
        <v>41213.30149440001</v>
      </c>
      <c r="U73" s="208">
        <f>U39*$O$2*VMTCalc!Y20</f>
        <v>41213.30149440001</v>
      </c>
      <c r="V73" s="208">
        <f>V39*$O$2*VMTCalc!Z20</f>
        <v>41213.30149440001</v>
      </c>
      <c r="W73" s="208">
        <f>W39*$O$2*VMTCalc!AA20</f>
        <v>41213.30149440001</v>
      </c>
      <c r="X73" s="208">
        <f>X39*$O$2*VMTCalc!AB20</f>
        <v>41213.30149440001</v>
      </c>
      <c r="Y73" s="208">
        <f>Y39*$O$2*VMTCalc!AC20</f>
        <v>41213.30149440001</v>
      </c>
      <c r="Z73" s="208">
        <f>Z39*$O$2*VMTCalc!AD20</f>
        <v>41213.30149440001</v>
      </c>
      <c r="AA73" s="208">
        <f>AA39*$O$2*VMTCalc!AE20</f>
        <v>41213.30149440001</v>
      </c>
      <c r="AB73" s="208">
        <f>AB39*$O$2*VMTCalc!AF20</f>
        <v>41213.30149440001</v>
      </c>
      <c r="AC73" s="208">
        <f>AC39*$O$2*VMTCalc!AG20</f>
        <v>41213.30149440001</v>
      </c>
      <c r="AD73" s="208">
        <f>AD39*$O$2*VMTCalc!AH20</f>
        <v>41213.30149440001</v>
      </c>
      <c r="AE73" s="208">
        <f>AE39*$O$2*VMTCalc!AI20</f>
        <v>0</v>
      </c>
      <c r="AF73" s="208">
        <f>AF39*$O$2*VMTCalc!AJ20</f>
        <v>0</v>
      </c>
      <c r="AG73" s="208">
        <f>AG39*$O$2*VMTCalc!AK20</f>
        <v>0</v>
      </c>
      <c r="AH73" s="208">
        <f>AH39*$O$2*VMTCalc!AL20</f>
        <v>0</v>
      </c>
      <c r="AI73" s="208">
        <f>AI39*$O$2*VMTCalc!AM20</f>
        <v>0</v>
      </c>
      <c r="AJ73" s="208">
        <f>AJ39*$O$2*VMTCalc!AN20</f>
        <v>0</v>
      </c>
      <c r="AK73" s="208">
        <f>AK39*$O$2*VMTCalc!AO20</f>
        <v>0</v>
      </c>
      <c r="AL73" s="208">
        <f>AL39*$O$2*VMTCalc!AP20</f>
        <v>0</v>
      </c>
      <c r="AM73" s="208">
        <f>AM39*$O$2*VMTCalc!AQ20</f>
        <v>0</v>
      </c>
      <c r="AN73" s="208">
        <f>AN39*$O$2*VMTCalc!AR20</f>
        <v>0</v>
      </c>
      <c r="AO73" s="208">
        <f>AO39*$O$2*VMTCalc!AS20</f>
        <v>0</v>
      </c>
      <c r="AP73" s="208">
        <f>AP39*$O$2*VMTCalc!AT20</f>
        <v>0</v>
      </c>
      <c r="AQ73" s="208">
        <f>AQ39*$O$2*VMTCalc!AU20</f>
        <v>0</v>
      </c>
      <c r="AR73" s="208">
        <f>AR39*$O$2*VMTCalc!AV20</f>
        <v>0</v>
      </c>
      <c r="AS73" s="208">
        <f>AS39*$O$2*VMTCalc!AW20</f>
        <v>0</v>
      </c>
      <c r="AT73" s="208">
        <f>AT39*$O$2*VMTCalc!AX20</f>
        <v>0</v>
      </c>
    </row>
    <row r="74" spans="1:16382" s="66" customFormat="1">
      <c r="A74" s="218" t="s">
        <v>198</v>
      </c>
      <c r="B74" s="767">
        <f t="shared" si="11"/>
        <v>830081</v>
      </c>
      <c r="C74" s="66" t="str">
        <f>INDEX(ProjectSummary!$C$6:$F$20,MATCH(B74,ProjectSummary!$C$6:$C$20,0),4)</f>
        <v>BRIDGE ROAD</v>
      </c>
      <c r="D74" s="81"/>
      <c r="E74" s="65">
        <f t="shared" si="12"/>
        <v>2901416.4252057602</v>
      </c>
      <c r="F74" s="208">
        <f>F40*$O$2*VMTCalc!J21</f>
        <v>0</v>
      </c>
      <c r="G74" s="208">
        <f>G40*$O$2*VMTCalc!K21</f>
        <v>0</v>
      </c>
      <c r="H74" s="208">
        <f>H40*$O$2*VMTCalc!L21</f>
        <v>0</v>
      </c>
      <c r="I74" s="208">
        <f>I40*$O$2*VMTCalc!M21</f>
        <v>0</v>
      </c>
      <c r="J74" s="208">
        <f>J40*$O$2*VMTCalc!N21</f>
        <v>0</v>
      </c>
      <c r="K74" s="208">
        <f>K40*$O$2*VMTCalc!O21</f>
        <v>0</v>
      </c>
      <c r="L74" s="208">
        <f>L40*$O$2*VMTCalc!P21</f>
        <v>0</v>
      </c>
      <c r="M74" s="208">
        <f>M40*$O$2*VMTCalc!Q21</f>
        <v>0</v>
      </c>
      <c r="N74" s="208">
        <f>N40*$O$2*VMTCalc!R21</f>
        <v>0</v>
      </c>
      <c r="O74" s="208">
        <f>O40*$O$2*VMTCalc!S21</f>
        <v>0</v>
      </c>
      <c r="P74" s="208">
        <f>P40*$O$2*VMTCalc!T21</f>
        <v>0</v>
      </c>
      <c r="Q74" s="208">
        <f>Q40*$O$2*VMTCalc!U21</f>
        <v>0</v>
      </c>
      <c r="R74" s="208">
        <f>R40*$O$2*VMTCalc!V21</f>
        <v>0</v>
      </c>
      <c r="S74" s="208">
        <f>S40*$O$2*VMTCalc!W21</f>
        <v>241784.70210048003</v>
      </c>
      <c r="T74" s="208">
        <f>T40*$O$2*VMTCalc!X21</f>
        <v>241784.70210048003</v>
      </c>
      <c r="U74" s="208">
        <f>U40*$O$2*VMTCalc!Y21</f>
        <v>241784.70210048003</v>
      </c>
      <c r="V74" s="208">
        <f>V40*$O$2*VMTCalc!Z21</f>
        <v>241784.70210048003</v>
      </c>
      <c r="W74" s="208">
        <f>W40*$O$2*VMTCalc!AA21</f>
        <v>241784.70210048003</v>
      </c>
      <c r="X74" s="208">
        <f>X40*$O$2*VMTCalc!AB21</f>
        <v>241784.70210048003</v>
      </c>
      <c r="Y74" s="208">
        <f>Y40*$O$2*VMTCalc!AC21</f>
        <v>241784.70210048003</v>
      </c>
      <c r="Z74" s="208">
        <f>Z40*$O$2*VMTCalc!AD21</f>
        <v>241784.70210048003</v>
      </c>
      <c r="AA74" s="208">
        <f>AA40*$O$2*VMTCalc!AE21</f>
        <v>241784.70210048003</v>
      </c>
      <c r="AB74" s="208">
        <f>AB40*$O$2*VMTCalc!AF21</f>
        <v>241784.70210048003</v>
      </c>
      <c r="AC74" s="208">
        <f>AC40*$O$2*VMTCalc!AG21</f>
        <v>241784.70210048003</v>
      </c>
      <c r="AD74" s="208">
        <f>AD40*$O$2*VMTCalc!AH21</f>
        <v>241784.70210048003</v>
      </c>
      <c r="AE74" s="208">
        <f>AE40*$O$2*VMTCalc!AI21</f>
        <v>0</v>
      </c>
      <c r="AF74" s="208">
        <f>AF40*$O$2*VMTCalc!AJ21</f>
        <v>0</v>
      </c>
      <c r="AG74" s="208">
        <f>AG40*$O$2*VMTCalc!AK21</f>
        <v>0</v>
      </c>
      <c r="AH74" s="208">
        <f>AH40*$O$2*VMTCalc!AL21</f>
        <v>0</v>
      </c>
      <c r="AI74" s="208">
        <f>AI40*$O$2*VMTCalc!AM21</f>
        <v>0</v>
      </c>
      <c r="AJ74" s="208">
        <f>AJ40*$O$2*VMTCalc!AN21</f>
        <v>0</v>
      </c>
      <c r="AK74" s="208">
        <f>AK40*$O$2*VMTCalc!AO21</f>
        <v>0</v>
      </c>
      <c r="AL74" s="208">
        <f>AL40*$O$2*VMTCalc!AP21</f>
        <v>0</v>
      </c>
      <c r="AM74" s="208">
        <f>AM40*$O$2*VMTCalc!AQ21</f>
        <v>0</v>
      </c>
      <c r="AN74" s="208">
        <f>AN40*$O$2*VMTCalc!AR21</f>
        <v>0</v>
      </c>
      <c r="AO74" s="208">
        <f>AO40*$O$2*VMTCalc!AS21</f>
        <v>0</v>
      </c>
      <c r="AP74" s="208">
        <f>AP40*$O$2*VMTCalc!AT21</f>
        <v>0</v>
      </c>
      <c r="AQ74" s="208">
        <f>AQ40*$O$2*VMTCalc!AU21</f>
        <v>0</v>
      </c>
      <c r="AR74" s="208">
        <f>AR40*$O$2*VMTCalc!AV21</f>
        <v>0</v>
      </c>
      <c r="AS74" s="208">
        <f>AS40*$O$2*VMTCalc!AW21</f>
        <v>0</v>
      </c>
      <c r="AT74" s="208">
        <f>AT40*$O$2*VMTCalc!AX21</f>
        <v>0</v>
      </c>
    </row>
    <row r="75" spans="1:16382" s="66" customFormat="1" ht="15.6" customHeight="1">
      <c r="A75" s="218" t="s">
        <v>198</v>
      </c>
      <c r="B75" s="767">
        <f t="shared" si="11"/>
        <v>830200</v>
      </c>
      <c r="C75" s="66" t="str">
        <f>INDEX(ProjectSummary!$C$6:$F$20,MATCH(B75,ProjectSummary!$C$6:$C$20,0),4)</f>
        <v>BRIDGE PORT ROAD</v>
      </c>
      <c r="D75" s="81"/>
      <c r="E75" s="65">
        <f t="shared" si="12"/>
        <v>109902.13731839998</v>
      </c>
      <c r="F75" s="208">
        <f>F41*$O$2*VMTCalc!J22</f>
        <v>0</v>
      </c>
      <c r="G75" s="208">
        <f>G41*$O$2*VMTCalc!K22</f>
        <v>0</v>
      </c>
      <c r="H75" s="208">
        <f>H41*$O$2*VMTCalc!L22</f>
        <v>0</v>
      </c>
      <c r="I75" s="208">
        <f>I41*$O$2*VMTCalc!M22</f>
        <v>0</v>
      </c>
      <c r="J75" s="208">
        <f>J41*$O$2*VMTCalc!N22</f>
        <v>0</v>
      </c>
      <c r="K75" s="208">
        <f>K41*$O$2*VMTCalc!O22</f>
        <v>0</v>
      </c>
      <c r="L75" s="208">
        <f>L41*$O$2*VMTCalc!P22</f>
        <v>0</v>
      </c>
      <c r="M75" s="208">
        <f>M41*$O$2*VMTCalc!Q22</f>
        <v>0</v>
      </c>
      <c r="N75" s="208">
        <f>N41*$O$2*VMTCalc!R22</f>
        <v>0</v>
      </c>
      <c r="O75" s="208">
        <f>O41*$O$2*VMTCalc!S22</f>
        <v>0</v>
      </c>
      <c r="P75" s="208">
        <f>P41*$O$2*VMTCalc!T22</f>
        <v>0</v>
      </c>
      <c r="Q75" s="208">
        <f>Q41*$O$2*VMTCalc!U22</f>
        <v>0</v>
      </c>
      <c r="R75" s="208">
        <f>R41*$O$2*VMTCalc!V22</f>
        <v>0</v>
      </c>
      <c r="S75" s="208">
        <f>S41*$O$2*VMTCalc!W22</f>
        <v>9158.5114432000009</v>
      </c>
      <c r="T75" s="208">
        <f>T41*$O$2*VMTCalc!X22</f>
        <v>9158.5114432000009</v>
      </c>
      <c r="U75" s="208">
        <f>U41*$O$2*VMTCalc!Y22</f>
        <v>9158.5114432000009</v>
      </c>
      <c r="V75" s="208">
        <f>V41*$O$2*VMTCalc!Z22</f>
        <v>9158.5114432000009</v>
      </c>
      <c r="W75" s="208">
        <f>W41*$O$2*VMTCalc!AA22</f>
        <v>9158.5114432000009</v>
      </c>
      <c r="X75" s="208">
        <f>X41*$O$2*VMTCalc!AB22</f>
        <v>9158.5114432000009</v>
      </c>
      <c r="Y75" s="208">
        <f>Y41*$O$2*VMTCalc!AC22</f>
        <v>9158.5114432000009</v>
      </c>
      <c r="Z75" s="208">
        <f>Z41*$O$2*VMTCalc!AD22</f>
        <v>9158.5114432000009</v>
      </c>
      <c r="AA75" s="208">
        <f>AA41*$O$2*VMTCalc!AE22</f>
        <v>9158.5114432000009</v>
      </c>
      <c r="AB75" s="208">
        <f>AB41*$O$2*VMTCalc!AF22</f>
        <v>9158.5114432000009</v>
      </c>
      <c r="AC75" s="208">
        <f>AC41*$O$2*VMTCalc!AG22</f>
        <v>9158.5114432000009</v>
      </c>
      <c r="AD75" s="208">
        <f>AD41*$O$2*VMTCalc!AH22</f>
        <v>9158.5114432000009</v>
      </c>
      <c r="AE75" s="208">
        <f>AE41*$O$2*VMTCalc!AI22</f>
        <v>0</v>
      </c>
      <c r="AF75" s="208">
        <f>AF41*$O$2*VMTCalc!AJ22</f>
        <v>0</v>
      </c>
      <c r="AG75" s="208">
        <f>AG41*$O$2*VMTCalc!AK22</f>
        <v>0</v>
      </c>
      <c r="AH75" s="208">
        <f>AH41*$O$2*VMTCalc!AL22</f>
        <v>0</v>
      </c>
      <c r="AI75" s="208">
        <f>AI41*$O$2*VMTCalc!AM22</f>
        <v>0</v>
      </c>
      <c r="AJ75" s="208">
        <f>AJ41*$O$2*VMTCalc!AN22</f>
        <v>0</v>
      </c>
      <c r="AK75" s="208">
        <f>AK41*$O$2*VMTCalc!AO22</f>
        <v>0</v>
      </c>
      <c r="AL75" s="208">
        <f>AL41*$O$2*VMTCalc!AP22</f>
        <v>0</v>
      </c>
      <c r="AM75" s="208">
        <f>AM41*$O$2*VMTCalc!AQ22</f>
        <v>0</v>
      </c>
      <c r="AN75" s="208">
        <f>AN41*$O$2*VMTCalc!AR22</f>
        <v>0</v>
      </c>
      <c r="AO75" s="208">
        <f>AO41*$O$2*VMTCalc!AS22</f>
        <v>0</v>
      </c>
      <c r="AP75" s="208">
        <f>AP41*$O$2*VMTCalc!AT22</f>
        <v>0</v>
      </c>
      <c r="AQ75" s="208">
        <f>AQ41*$O$2*VMTCalc!AU22</f>
        <v>0</v>
      </c>
      <c r="AR75" s="208">
        <f>AR41*$O$2*VMTCalc!AV22</f>
        <v>0</v>
      </c>
      <c r="AS75" s="208">
        <f>AS41*$O$2*VMTCalc!AW22</f>
        <v>0</v>
      </c>
      <c r="AT75" s="208">
        <f>AT41*$O$2*VMTCalc!AX22</f>
        <v>0</v>
      </c>
    </row>
    <row r="76" spans="1:16382" s="66" customFormat="1" ht="15.6" customHeight="1">
      <c r="A76" s="218" t="s">
        <v>198</v>
      </c>
      <c r="B76" s="767">
        <f t="shared" si="11"/>
        <v>120173</v>
      </c>
      <c r="C76" s="66" t="str">
        <f>INDEX(ProjectSummary!$C$6:$F$20,MATCH(B76,ProjectSummary!$C$6:$C$20,0),4)</f>
        <v>PEACH ORCHARD ROAD</v>
      </c>
      <c r="D76" s="81"/>
      <c r="E76" s="65">
        <f t="shared" si="12"/>
        <v>5828086.9585612817</v>
      </c>
      <c r="F76" s="208">
        <f>F42*$O$2*VMTCalc!J23</f>
        <v>0</v>
      </c>
      <c r="G76" s="208">
        <f>G42*$O$2*VMTCalc!K23</f>
        <v>0</v>
      </c>
      <c r="H76" s="208">
        <f>H42*$O$2*VMTCalc!L23</f>
        <v>0</v>
      </c>
      <c r="I76" s="208">
        <f>I42*$O$2*VMTCalc!M23</f>
        <v>0</v>
      </c>
      <c r="J76" s="208">
        <f>J42*$O$2*VMTCalc!N23</f>
        <v>0</v>
      </c>
      <c r="K76" s="208">
        <f>K42*$O$2*VMTCalc!O23</f>
        <v>0</v>
      </c>
      <c r="L76" s="208">
        <f>L42*$O$2*VMTCalc!P23</f>
        <v>0</v>
      </c>
      <c r="M76" s="208">
        <f>M42*$O$2*VMTCalc!Q23</f>
        <v>0</v>
      </c>
      <c r="N76" s="208">
        <f>N42*$O$2*VMTCalc!R23</f>
        <v>0</v>
      </c>
      <c r="O76" s="208">
        <f>O42*$O$2*VMTCalc!S23</f>
        <v>0</v>
      </c>
      <c r="P76" s="208">
        <f>P42*$O$2*VMTCalc!T23</f>
        <v>0</v>
      </c>
      <c r="Q76" s="208">
        <f>Q42*$O$2*VMTCalc!U23</f>
        <v>0</v>
      </c>
      <c r="R76" s="208">
        <f>R42*$O$2*VMTCalc!V23</f>
        <v>0</v>
      </c>
      <c r="S76" s="208">
        <f>S42*$O$2*VMTCalc!W23</f>
        <v>485673.91321344004</v>
      </c>
      <c r="T76" s="208">
        <f>T42*$O$2*VMTCalc!X23</f>
        <v>485673.91321344004</v>
      </c>
      <c r="U76" s="208">
        <f>U42*$O$2*VMTCalc!Y23</f>
        <v>485673.91321344004</v>
      </c>
      <c r="V76" s="208">
        <f>V42*$O$2*VMTCalc!Z23</f>
        <v>485673.91321344004</v>
      </c>
      <c r="W76" s="208">
        <f>W42*$O$2*VMTCalc!AA23</f>
        <v>485673.91321344004</v>
      </c>
      <c r="X76" s="208">
        <f>X42*$O$2*VMTCalc!AB23</f>
        <v>485673.91321344004</v>
      </c>
      <c r="Y76" s="208">
        <f>Y42*$O$2*VMTCalc!AC23</f>
        <v>485673.91321344004</v>
      </c>
      <c r="Z76" s="208">
        <f>Z42*$O$2*VMTCalc!AD23</f>
        <v>485673.91321344004</v>
      </c>
      <c r="AA76" s="208">
        <f>AA42*$O$2*VMTCalc!AE23</f>
        <v>485673.91321344004</v>
      </c>
      <c r="AB76" s="208">
        <f>AB42*$O$2*VMTCalc!AF23</f>
        <v>485673.91321344004</v>
      </c>
      <c r="AC76" s="208">
        <f>AC42*$O$2*VMTCalc!AG23</f>
        <v>485673.91321344004</v>
      </c>
      <c r="AD76" s="208">
        <f>AD42*$O$2*VMTCalc!AH23</f>
        <v>485673.91321344004</v>
      </c>
      <c r="AE76" s="208">
        <f>AE42*$O$2*VMTCalc!AI23</f>
        <v>0</v>
      </c>
      <c r="AF76" s="208">
        <f>AF42*$O$2*VMTCalc!AJ23</f>
        <v>0</v>
      </c>
      <c r="AG76" s="208">
        <f>AG42*$O$2*VMTCalc!AK23</f>
        <v>0</v>
      </c>
      <c r="AH76" s="208">
        <f>AH42*$O$2*VMTCalc!AL23</f>
        <v>0</v>
      </c>
      <c r="AI76" s="208">
        <f>AI42*$O$2*VMTCalc!AM23</f>
        <v>0</v>
      </c>
      <c r="AJ76" s="208">
        <f>AJ42*$O$2*VMTCalc!AN23</f>
        <v>0</v>
      </c>
      <c r="AK76" s="208">
        <f>AK42*$O$2*VMTCalc!AO23</f>
        <v>0</v>
      </c>
      <c r="AL76" s="208">
        <f>AL42*$O$2*VMTCalc!AP23</f>
        <v>0</v>
      </c>
      <c r="AM76" s="208">
        <f>AM42*$O$2*VMTCalc!AQ23</f>
        <v>0</v>
      </c>
      <c r="AN76" s="208">
        <f>AN42*$O$2*VMTCalc!AR23</f>
        <v>0</v>
      </c>
      <c r="AO76" s="208">
        <f>AO42*$O$2*VMTCalc!AS23</f>
        <v>0</v>
      </c>
      <c r="AP76" s="208">
        <f>AP42*$O$2*VMTCalc!AT23</f>
        <v>0</v>
      </c>
      <c r="AQ76" s="208">
        <f>AQ42*$O$2*VMTCalc!AU23</f>
        <v>0</v>
      </c>
      <c r="AR76" s="208">
        <f>AR42*$O$2*VMTCalc!AV23</f>
        <v>0</v>
      </c>
      <c r="AS76" s="208">
        <f>AS42*$O$2*VMTCalc!AW23</f>
        <v>0</v>
      </c>
      <c r="AT76" s="208">
        <f>AT42*$O$2*VMTCalc!AX23</f>
        <v>0</v>
      </c>
    </row>
    <row r="77" spans="1:16382" s="66" customFormat="1" ht="15.6" customHeight="1">
      <c r="A77" s="218" t="s">
        <v>198</v>
      </c>
      <c r="B77" s="767">
        <f t="shared" si="11"/>
        <v>890074</v>
      </c>
      <c r="C77" s="66" t="str">
        <f>INDEX(ProjectSummary!$C$6:$F$20,MATCH(B77,ProjectSummary!$C$6:$C$20,0),4)</f>
        <v>MONROE-ANSONVILLE ROAD</v>
      </c>
      <c r="D77" s="81"/>
      <c r="E77" s="65">
        <f t="shared" si="12"/>
        <v>3805653.7975679995</v>
      </c>
      <c r="F77" s="208">
        <f>F43*$O$2*VMTCalc!J24</f>
        <v>0</v>
      </c>
      <c r="G77" s="208">
        <f>G43*$O$2*VMTCalc!K24</f>
        <v>0</v>
      </c>
      <c r="H77" s="208">
        <f>H43*$O$2*VMTCalc!L24</f>
        <v>0</v>
      </c>
      <c r="I77" s="208">
        <f>I43*$O$2*VMTCalc!M24</f>
        <v>0</v>
      </c>
      <c r="J77" s="208">
        <f>J43*$O$2*VMTCalc!N24</f>
        <v>0</v>
      </c>
      <c r="K77" s="208">
        <f>K43*$O$2*VMTCalc!O24</f>
        <v>0</v>
      </c>
      <c r="L77" s="208">
        <f>L43*$O$2*VMTCalc!P24</f>
        <v>0</v>
      </c>
      <c r="M77" s="208">
        <f>M43*$O$2*VMTCalc!Q24</f>
        <v>0</v>
      </c>
      <c r="N77" s="208">
        <f>N43*$O$2*VMTCalc!R24</f>
        <v>0</v>
      </c>
      <c r="O77" s="208">
        <f>O43*$O$2*VMTCalc!S24</f>
        <v>0</v>
      </c>
      <c r="P77" s="208">
        <f>P43*$O$2*VMTCalc!T24</f>
        <v>0</v>
      </c>
      <c r="Q77" s="208">
        <f>Q43*$O$2*VMTCalc!U24</f>
        <v>0</v>
      </c>
      <c r="R77" s="208">
        <f>R43*$O$2*VMTCalc!V24</f>
        <v>0</v>
      </c>
      <c r="S77" s="208">
        <f>S43*$O$2*VMTCalc!W24</f>
        <v>317137.81646400003</v>
      </c>
      <c r="T77" s="208">
        <f>T43*$O$2*VMTCalc!X24</f>
        <v>317137.81646400003</v>
      </c>
      <c r="U77" s="208">
        <f>U43*$O$2*VMTCalc!Y24</f>
        <v>317137.81646400003</v>
      </c>
      <c r="V77" s="208">
        <f>V43*$O$2*VMTCalc!Z24</f>
        <v>317137.81646400003</v>
      </c>
      <c r="W77" s="208">
        <f>W43*$O$2*VMTCalc!AA24</f>
        <v>317137.81646400003</v>
      </c>
      <c r="X77" s="208">
        <f>X43*$O$2*VMTCalc!AB24</f>
        <v>317137.81646400003</v>
      </c>
      <c r="Y77" s="208">
        <f>Y43*$O$2*VMTCalc!AC24</f>
        <v>317137.81646400003</v>
      </c>
      <c r="Z77" s="208">
        <f>Z43*$O$2*VMTCalc!AD24</f>
        <v>317137.81646400003</v>
      </c>
      <c r="AA77" s="208">
        <f>AA43*$O$2*VMTCalc!AE24</f>
        <v>317137.81646400003</v>
      </c>
      <c r="AB77" s="208">
        <f>AB43*$O$2*VMTCalc!AF24</f>
        <v>317137.81646400003</v>
      </c>
      <c r="AC77" s="208">
        <f>AC43*$O$2*VMTCalc!AG24</f>
        <v>317137.81646400003</v>
      </c>
      <c r="AD77" s="208">
        <f>AD43*$O$2*VMTCalc!AH24</f>
        <v>317137.81646400003</v>
      </c>
      <c r="AE77" s="208">
        <f>AE43*$O$2*VMTCalc!AI24</f>
        <v>0</v>
      </c>
      <c r="AF77" s="208">
        <f>AF43*$O$2*VMTCalc!AJ24</f>
        <v>0</v>
      </c>
      <c r="AG77" s="208">
        <f>AG43*$O$2*VMTCalc!AK24</f>
        <v>0</v>
      </c>
      <c r="AH77" s="208">
        <f>AH43*$O$2*VMTCalc!AL24</f>
        <v>0</v>
      </c>
      <c r="AI77" s="208">
        <f>AI43*$O$2*VMTCalc!AM24</f>
        <v>0</v>
      </c>
      <c r="AJ77" s="208">
        <f>AJ43*$O$2*VMTCalc!AN24</f>
        <v>0</v>
      </c>
      <c r="AK77" s="208">
        <f>AK43*$O$2*VMTCalc!AO24</f>
        <v>0</v>
      </c>
      <c r="AL77" s="208">
        <f>AL43*$O$2*VMTCalc!AP24</f>
        <v>0</v>
      </c>
      <c r="AM77" s="208">
        <f>AM43*$O$2*VMTCalc!AQ24</f>
        <v>0</v>
      </c>
      <c r="AN77" s="208">
        <f>AN43*$O$2*VMTCalc!AR24</f>
        <v>0</v>
      </c>
      <c r="AO77" s="208">
        <f>AO43*$O$2*VMTCalc!AS24</f>
        <v>0</v>
      </c>
      <c r="AP77" s="208">
        <f>AP43*$O$2*VMTCalc!AT24</f>
        <v>0</v>
      </c>
      <c r="AQ77" s="208">
        <f>AQ43*$O$2*VMTCalc!AU24</f>
        <v>0</v>
      </c>
      <c r="AR77" s="208">
        <f>AR43*$O$2*VMTCalc!AV24</f>
        <v>0</v>
      </c>
      <c r="AS77" s="208">
        <f>AS43*$O$2*VMTCalc!AW24</f>
        <v>0</v>
      </c>
      <c r="AT77" s="208">
        <f>AT43*$O$2*VMTCalc!AX24</f>
        <v>0</v>
      </c>
    </row>
    <row r="78" spans="1:16382" s="66" customFormat="1" ht="15.6" customHeight="1">
      <c r="A78" s="218" t="s">
        <v>198</v>
      </c>
      <c r="B78" s="767">
        <f t="shared" si="11"/>
        <v>890170</v>
      </c>
      <c r="C78" s="66" t="str">
        <f>INDEX(ProjectSummary!$C$6:$F$20,MATCH(B78,ProjectSummary!$C$6:$C$20,0),4)</f>
        <v>POTTERS ROAD</v>
      </c>
      <c r="D78" s="81"/>
      <c r="E78" s="65">
        <f t="shared" si="12"/>
        <v>3516868.3941887994</v>
      </c>
      <c r="F78" s="208">
        <f>F44*$O$2*VMTCalc!J25</f>
        <v>0</v>
      </c>
      <c r="G78" s="208">
        <f>G44*$O$2*VMTCalc!K25</f>
        <v>0</v>
      </c>
      <c r="H78" s="208">
        <f>H44*$O$2*VMTCalc!L25</f>
        <v>0</v>
      </c>
      <c r="I78" s="208">
        <f>I44*$O$2*VMTCalc!M25</f>
        <v>0</v>
      </c>
      <c r="J78" s="208">
        <f>J44*$O$2*VMTCalc!N25</f>
        <v>0</v>
      </c>
      <c r="K78" s="208">
        <f>K44*$O$2*VMTCalc!O25</f>
        <v>0</v>
      </c>
      <c r="L78" s="208">
        <f>L44*$O$2*VMTCalc!P25</f>
        <v>0</v>
      </c>
      <c r="M78" s="208">
        <f>M44*$O$2*VMTCalc!Q25</f>
        <v>0</v>
      </c>
      <c r="N78" s="208">
        <f>N44*$O$2*VMTCalc!R25</f>
        <v>0</v>
      </c>
      <c r="O78" s="208">
        <f>O44*$O$2*VMTCalc!S25</f>
        <v>0</v>
      </c>
      <c r="P78" s="208">
        <f>P44*$O$2*VMTCalc!T25</f>
        <v>0</v>
      </c>
      <c r="Q78" s="208">
        <f>Q44*$O$2*VMTCalc!U25</f>
        <v>0</v>
      </c>
      <c r="R78" s="208">
        <f>R44*$O$2*VMTCalc!V25</f>
        <v>0</v>
      </c>
      <c r="S78" s="208">
        <f>S44*$O$2*VMTCalc!W25</f>
        <v>293072.36618240003</v>
      </c>
      <c r="T78" s="208">
        <f>T44*$O$2*VMTCalc!X25</f>
        <v>293072.36618240003</v>
      </c>
      <c r="U78" s="208">
        <f>U44*$O$2*VMTCalc!Y25</f>
        <v>293072.36618240003</v>
      </c>
      <c r="V78" s="208">
        <f>V44*$O$2*VMTCalc!Z25</f>
        <v>293072.36618240003</v>
      </c>
      <c r="W78" s="208">
        <f>W44*$O$2*VMTCalc!AA25</f>
        <v>293072.36618240003</v>
      </c>
      <c r="X78" s="208">
        <f>X44*$O$2*VMTCalc!AB25</f>
        <v>293072.36618240003</v>
      </c>
      <c r="Y78" s="208">
        <f>Y44*$O$2*VMTCalc!AC25</f>
        <v>293072.36618240003</v>
      </c>
      <c r="Z78" s="208">
        <f>Z44*$O$2*VMTCalc!AD25</f>
        <v>293072.36618240003</v>
      </c>
      <c r="AA78" s="208">
        <f>AA44*$O$2*VMTCalc!AE25</f>
        <v>293072.36618240003</v>
      </c>
      <c r="AB78" s="208">
        <f>AB44*$O$2*VMTCalc!AF25</f>
        <v>293072.36618240003</v>
      </c>
      <c r="AC78" s="208">
        <f>AC44*$O$2*VMTCalc!AG25</f>
        <v>293072.36618240003</v>
      </c>
      <c r="AD78" s="208">
        <f>AD44*$O$2*VMTCalc!AH25</f>
        <v>293072.36618240003</v>
      </c>
      <c r="AE78" s="208">
        <f>AE44*$O$2*VMTCalc!AI25</f>
        <v>0</v>
      </c>
      <c r="AF78" s="208">
        <f>AF44*$O$2*VMTCalc!AJ25</f>
        <v>0</v>
      </c>
      <c r="AG78" s="208">
        <f>AG44*$O$2*VMTCalc!AK25</f>
        <v>0</v>
      </c>
      <c r="AH78" s="208">
        <f>AH44*$O$2*VMTCalc!AL25</f>
        <v>0</v>
      </c>
      <c r="AI78" s="208">
        <f>AI44*$O$2*VMTCalc!AM25</f>
        <v>0</v>
      </c>
      <c r="AJ78" s="208">
        <f>AJ44*$O$2*VMTCalc!AN25</f>
        <v>0</v>
      </c>
      <c r="AK78" s="208">
        <f>AK44*$O$2*VMTCalc!AO25</f>
        <v>0</v>
      </c>
      <c r="AL78" s="208">
        <f>AL44*$O$2*VMTCalc!AP25</f>
        <v>0</v>
      </c>
      <c r="AM78" s="208">
        <f>AM44*$O$2*VMTCalc!AQ25</f>
        <v>0</v>
      </c>
      <c r="AN78" s="208">
        <f>AN44*$O$2*VMTCalc!AR25</f>
        <v>0</v>
      </c>
      <c r="AO78" s="208">
        <f>AO44*$O$2*VMTCalc!AS25</f>
        <v>0</v>
      </c>
      <c r="AP78" s="208">
        <f>AP44*$O$2*VMTCalc!AT25</f>
        <v>0</v>
      </c>
      <c r="AQ78" s="208">
        <f>AQ44*$O$2*VMTCalc!AU25</f>
        <v>0</v>
      </c>
      <c r="AR78" s="208">
        <f>AR44*$O$2*VMTCalc!AV25</f>
        <v>0</v>
      </c>
      <c r="AS78" s="208">
        <f>AS44*$O$2*VMTCalc!AW25</f>
        <v>0</v>
      </c>
      <c r="AT78" s="208">
        <f>AT44*$O$2*VMTCalc!AX25</f>
        <v>0</v>
      </c>
    </row>
    <row r="79" spans="1:16382" s="66" customFormat="1" ht="15.6" customHeight="1">
      <c r="A79" s="218" t="s">
        <v>198</v>
      </c>
      <c r="B79" s="767">
        <f t="shared" si="11"/>
        <v>890312</v>
      </c>
      <c r="C79" s="66" t="str">
        <f>INDEX(ProjectSummary!$C$6:$F$20,MATCH(B79,ProjectSummary!$C$6:$C$20,0),4)</f>
        <v>SHANNON ROAD</v>
      </c>
      <c r="D79" s="81"/>
      <c r="E79" s="65">
        <f t="shared" si="12"/>
        <v>15166494.949939199</v>
      </c>
      <c r="F79" s="208">
        <f>F45*$O$2*VMTCalc!J26</f>
        <v>0</v>
      </c>
      <c r="G79" s="208">
        <f>G45*$O$2*VMTCalc!K26</f>
        <v>0</v>
      </c>
      <c r="H79" s="208">
        <f>H45*$O$2*VMTCalc!L26</f>
        <v>0</v>
      </c>
      <c r="I79" s="208">
        <f>I45*$O$2*VMTCalc!M26</f>
        <v>0</v>
      </c>
      <c r="J79" s="208">
        <f>J45*$O$2*VMTCalc!N26</f>
        <v>0</v>
      </c>
      <c r="K79" s="208">
        <f>K45*$O$2*VMTCalc!O26</f>
        <v>0</v>
      </c>
      <c r="L79" s="208">
        <f>L45*$O$2*VMTCalc!P26</f>
        <v>0</v>
      </c>
      <c r="M79" s="208">
        <f>M45*$O$2*VMTCalc!Q26</f>
        <v>0</v>
      </c>
      <c r="N79" s="208">
        <f>N45*$O$2*VMTCalc!R26</f>
        <v>0</v>
      </c>
      <c r="O79" s="208">
        <f>O45*$O$2*VMTCalc!S26</f>
        <v>0</v>
      </c>
      <c r="P79" s="208">
        <f>P45*$O$2*VMTCalc!T26</f>
        <v>0</v>
      </c>
      <c r="Q79" s="208">
        <f>Q45*$O$2*VMTCalc!U26</f>
        <v>0</v>
      </c>
      <c r="R79" s="208">
        <f>R45*$O$2*VMTCalc!V26</f>
        <v>0</v>
      </c>
      <c r="S79" s="208">
        <f>S45*$O$2*VMTCalc!W26</f>
        <v>1263874.5791616002</v>
      </c>
      <c r="T79" s="208">
        <f>T45*$O$2*VMTCalc!X26</f>
        <v>1263874.5791616002</v>
      </c>
      <c r="U79" s="208">
        <f>U45*$O$2*VMTCalc!Y26</f>
        <v>1263874.5791616002</v>
      </c>
      <c r="V79" s="208">
        <f>V45*$O$2*VMTCalc!Z26</f>
        <v>1263874.5791616002</v>
      </c>
      <c r="W79" s="208">
        <f>W45*$O$2*VMTCalc!AA26</f>
        <v>1263874.5791616002</v>
      </c>
      <c r="X79" s="208">
        <f>X45*$O$2*VMTCalc!AB26</f>
        <v>1263874.5791616002</v>
      </c>
      <c r="Y79" s="208">
        <f>Y45*$O$2*VMTCalc!AC26</f>
        <v>1263874.5791616002</v>
      </c>
      <c r="Z79" s="208">
        <f>Z45*$O$2*VMTCalc!AD26</f>
        <v>1263874.5791616002</v>
      </c>
      <c r="AA79" s="208">
        <f>AA45*$O$2*VMTCalc!AE26</f>
        <v>1263874.5791616002</v>
      </c>
      <c r="AB79" s="208">
        <f>AB45*$O$2*VMTCalc!AF26</f>
        <v>1263874.5791616002</v>
      </c>
      <c r="AC79" s="208">
        <f>AC45*$O$2*VMTCalc!AG26</f>
        <v>1263874.5791616002</v>
      </c>
      <c r="AD79" s="208">
        <f>AD45*$O$2*VMTCalc!AH26</f>
        <v>1263874.5791616002</v>
      </c>
      <c r="AE79" s="208">
        <f>AE45*$O$2*VMTCalc!AI26</f>
        <v>0</v>
      </c>
      <c r="AF79" s="208">
        <f>AF45*$O$2*VMTCalc!AJ26</f>
        <v>0</v>
      </c>
      <c r="AG79" s="208">
        <f>AG45*$O$2*VMTCalc!AK26</f>
        <v>0</v>
      </c>
      <c r="AH79" s="208">
        <f>AH45*$O$2*VMTCalc!AL26</f>
        <v>0</v>
      </c>
      <c r="AI79" s="208">
        <f>AI45*$O$2*VMTCalc!AM26</f>
        <v>0</v>
      </c>
      <c r="AJ79" s="208">
        <f>AJ45*$O$2*VMTCalc!AN26</f>
        <v>0</v>
      </c>
      <c r="AK79" s="208">
        <f>AK45*$O$2*VMTCalc!AO26</f>
        <v>0</v>
      </c>
      <c r="AL79" s="208">
        <f>AL45*$O$2*VMTCalc!AP26</f>
        <v>0</v>
      </c>
      <c r="AM79" s="208">
        <f>AM45*$O$2*VMTCalc!AQ26</f>
        <v>0</v>
      </c>
      <c r="AN79" s="208">
        <f>AN45*$O$2*VMTCalc!AR26</f>
        <v>0</v>
      </c>
      <c r="AO79" s="208">
        <f>AO45*$O$2*VMTCalc!AS26</f>
        <v>0</v>
      </c>
      <c r="AP79" s="208">
        <f>AP45*$O$2*VMTCalc!AT26</f>
        <v>0</v>
      </c>
      <c r="AQ79" s="208">
        <f>AQ45*$O$2*VMTCalc!AU26</f>
        <v>0</v>
      </c>
      <c r="AR79" s="208">
        <f>AR45*$O$2*VMTCalc!AV26</f>
        <v>0</v>
      </c>
      <c r="AS79" s="208">
        <f>AS45*$O$2*VMTCalc!AW26</f>
        <v>0</v>
      </c>
      <c r="AT79" s="208">
        <f>AT45*$O$2*VMTCalc!AX26</f>
        <v>0</v>
      </c>
    </row>
    <row r="80" spans="1:16382" s="66" customFormat="1" ht="15.6" customHeight="1">
      <c r="A80" s="218" t="s">
        <v>198</v>
      </c>
      <c r="B80" s="767">
        <f t="shared" si="11"/>
        <v>890144</v>
      </c>
      <c r="C80" s="66" t="str">
        <f>INDEX(ProjectSummary!$C$6:$F$20,MATCH(B80,ProjectSummary!$C$6:$C$20,0),4)</f>
        <v>STACK ROAD</v>
      </c>
      <c r="D80" s="81"/>
      <c r="E80" s="65">
        <f t="shared" si="12"/>
        <v>7912953.8869248023</v>
      </c>
      <c r="F80" s="208">
        <f>F46*$O$2*VMTCalc!J27</f>
        <v>0</v>
      </c>
      <c r="G80" s="208">
        <f>G46*$O$2*VMTCalc!K27</f>
        <v>0</v>
      </c>
      <c r="H80" s="208">
        <f>H46*$O$2*VMTCalc!L27</f>
        <v>0</v>
      </c>
      <c r="I80" s="208">
        <f>I46*$O$2*VMTCalc!M27</f>
        <v>0</v>
      </c>
      <c r="J80" s="208">
        <f>J46*$O$2*VMTCalc!N27</f>
        <v>0</v>
      </c>
      <c r="K80" s="208">
        <f>K46*$O$2*VMTCalc!O27</f>
        <v>0</v>
      </c>
      <c r="L80" s="208">
        <f>L46*$O$2*VMTCalc!P27</f>
        <v>0</v>
      </c>
      <c r="M80" s="208">
        <f>M46*$O$2*VMTCalc!Q27</f>
        <v>0</v>
      </c>
      <c r="N80" s="208">
        <f>N46*$O$2*VMTCalc!R27</f>
        <v>0</v>
      </c>
      <c r="O80" s="208">
        <f>O46*$O$2*VMTCalc!S27</f>
        <v>0</v>
      </c>
      <c r="P80" s="208">
        <f>P46*$O$2*VMTCalc!T27</f>
        <v>0</v>
      </c>
      <c r="Q80" s="208">
        <f>Q46*$O$2*VMTCalc!U27</f>
        <v>0</v>
      </c>
      <c r="R80" s="208">
        <f>R46*$O$2*VMTCalc!V27</f>
        <v>0</v>
      </c>
      <c r="S80" s="208">
        <f>S46*$O$2*VMTCalc!W27</f>
        <v>659412.82391040016</v>
      </c>
      <c r="T80" s="208">
        <f>T46*$O$2*VMTCalc!X27</f>
        <v>659412.82391040016</v>
      </c>
      <c r="U80" s="208">
        <f>U46*$O$2*VMTCalc!Y27</f>
        <v>659412.82391040016</v>
      </c>
      <c r="V80" s="208">
        <f>V46*$O$2*VMTCalc!Z27</f>
        <v>659412.82391040016</v>
      </c>
      <c r="W80" s="208">
        <f>W46*$O$2*VMTCalc!AA27</f>
        <v>659412.82391040016</v>
      </c>
      <c r="X80" s="208">
        <f>X46*$O$2*VMTCalc!AB27</f>
        <v>659412.82391040016</v>
      </c>
      <c r="Y80" s="208">
        <f>Y46*$O$2*VMTCalc!AC27</f>
        <v>659412.82391040016</v>
      </c>
      <c r="Z80" s="208">
        <f>Z46*$O$2*VMTCalc!AD27</f>
        <v>659412.82391040016</v>
      </c>
      <c r="AA80" s="208">
        <f>AA46*$O$2*VMTCalc!AE27</f>
        <v>659412.82391040016</v>
      </c>
      <c r="AB80" s="208">
        <f>AB46*$O$2*VMTCalc!AF27</f>
        <v>659412.82391040016</v>
      </c>
      <c r="AC80" s="208">
        <f>AC46*$O$2*VMTCalc!AG27</f>
        <v>659412.82391040016</v>
      </c>
      <c r="AD80" s="208">
        <f>AD46*$O$2*VMTCalc!AH27</f>
        <v>659412.82391040016</v>
      </c>
      <c r="AE80" s="208">
        <f>AE46*$O$2*VMTCalc!AI27</f>
        <v>0</v>
      </c>
      <c r="AF80" s="208">
        <f>AF46*$O$2*VMTCalc!AJ27</f>
        <v>0</v>
      </c>
      <c r="AG80" s="208">
        <f>AG46*$O$2*VMTCalc!AK27</f>
        <v>0</v>
      </c>
      <c r="AH80" s="208">
        <f>AH46*$O$2*VMTCalc!AL27</f>
        <v>0</v>
      </c>
      <c r="AI80" s="208">
        <f>AI46*$O$2*VMTCalc!AM27</f>
        <v>0</v>
      </c>
      <c r="AJ80" s="208">
        <f>AJ46*$O$2*VMTCalc!AN27</f>
        <v>0</v>
      </c>
      <c r="AK80" s="208">
        <f>AK46*$O$2*VMTCalc!AO27</f>
        <v>0</v>
      </c>
      <c r="AL80" s="208">
        <f>AL46*$O$2*VMTCalc!AP27</f>
        <v>0</v>
      </c>
      <c r="AM80" s="208">
        <f>AM46*$O$2*VMTCalc!AQ27</f>
        <v>0</v>
      </c>
      <c r="AN80" s="208">
        <f>AN46*$O$2*VMTCalc!AR27</f>
        <v>0</v>
      </c>
      <c r="AO80" s="208">
        <f>AO46*$O$2*VMTCalc!AS27</f>
        <v>0</v>
      </c>
      <c r="AP80" s="208">
        <f>AP46*$O$2*VMTCalc!AT27</f>
        <v>0</v>
      </c>
      <c r="AQ80" s="208">
        <f>AQ46*$O$2*VMTCalc!AU27</f>
        <v>0</v>
      </c>
      <c r="AR80" s="208">
        <f>AR46*$O$2*VMTCalc!AV27</f>
        <v>0</v>
      </c>
      <c r="AS80" s="208">
        <f>AS46*$O$2*VMTCalc!AW27</f>
        <v>0</v>
      </c>
      <c r="AT80" s="208">
        <f>AT46*$O$2*VMTCalc!AX27</f>
        <v>0</v>
      </c>
    </row>
    <row r="81" spans="1:16382" s="66" customFormat="1" ht="15.6" customHeight="1">
      <c r="A81" s="66">
        <v>1</v>
      </c>
      <c r="B81" s="767">
        <f t="shared" si="11"/>
        <v>890067</v>
      </c>
      <c r="C81" s="66" t="str">
        <f>INDEX(ProjectSummary!$C$6:$F$20,MATCH(B81,ProjectSummary!$C$6:$C$20,0),4)</f>
        <v>AUSTIN GROVE CHURCH ROAD</v>
      </c>
      <c r="D81" s="81"/>
      <c r="E81" s="65">
        <f t="shared" si="12"/>
        <v>7067642.7669119984</v>
      </c>
      <c r="F81" s="208">
        <f>F47*$O$2*VMTCalc!J28</f>
        <v>0</v>
      </c>
      <c r="G81" s="208">
        <f>G47*$O$2*VMTCalc!K28</f>
        <v>0</v>
      </c>
      <c r="H81" s="208">
        <f>H47*$O$2*VMTCalc!L28</f>
        <v>0</v>
      </c>
      <c r="I81" s="208">
        <f>I47*$O$2*VMTCalc!M28</f>
        <v>0</v>
      </c>
      <c r="J81" s="208">
        <f>J47*$O$2*VMTCalc!N28</f>
        <v>0</v>
      </c>
      <c r="K81" s="208">
        <f>K47*$O$2*VMTCalc!O28</f>
        <v>0</v>
      </c>
      <c r="L81" s="208">
        <f>L47*$O$2*VMTCalc!P28</f>
        <v>0</v>
      </c>
      <c r="M81" s="208">
        <f>M47*$O$2*VMTCalc!Q28</f>
        <v>0</v>
      </c>
      <c r="N81" s="208">
        <f>N47*$O$2*VMTCalc!R28</f>
        <v>0</v>
      </c>
      <c r="O81" s="208">
        <f>O47*$O$2*VMTCalc!S28</f>
        <v>0</v>
      </c>
      <c r="P81" s="208">
        <f>P47*$O$2*VMTCalc!T28</f>
        <v>0</v>
      </c>
      <c r="Q81" s="208">
        <f>Q47*$O$2*VMTCalc!U28</f>
        <v>0</v>
      </c>
      <c r="R81" s="208">
        <f>R47*$O$2*VMTCalc!V28</f>
        <v>0</v>
      </c>
      <c r="S81" s="208">
        <f>S47*$O$2*VMTCalc!W28</f>
        <v>543664.82822400006</v>
      </c>
      <c r="T81" s="208">
        <f>T47*$O$2*VMTCalc!X28</f>
        <v>543664.82822400006</v>
      </c>
      <c r="U81" s="208">
        <f>U47*$O$2*VMTCalc!Y28</f>
        <v>543664.82822400006</v>
      </c>
      <c r="V81" s="208">
        <f>V47*$O$2*VMTCalc!Z28</f>
        <v>543664.82822400006</v>
      </c>
      <c r="W81" s="208">
        <f>W47*$O$2*VMTCalc!AA28</f>
        <v>543664.82822400006</v>
      </c>
      <c r="X81" s="208">
        <f>X47*$O$2*VMTCalc!AB28</f>
        <v>543664.82822400006</v>
      </c>
      <c r="Y81" s="208">
        <f>Y47*$O$2*VMTCalc!AC28</f>
        <v>543664.82822400006</v>
      </c>
      <c r="Z81" s="208">
        <f>Z47*$O$2*VMTCalc!AD28</f>
        <v>543664.82822400006</v>
      </c>
      <c r="AA81" s="208">
        <f>AA47*$O$2*VMTCalc!AE28</f>
        <v>543664.82822400006</v>
      </c>
      <c r="AB81" s="208">
        <f>AB47*$O$2*VMTCalc!AF28</f>
        <v>543664.82822400006</v>
      </c>
      <c r="AC81" s="208">
        <f>AC47*$O$2*VMTCalc!AG28</f>
        <v>543664.82822400006</v>
      </c>
      <c r="AD81" s="208">
        <f>AD47*$O$2*VMTCalc!AH28</f>
        <v>543664.82822400006</v>
      </c>
      <c r="AE81" s="208">
        <f>AE47*$O$2*VMTCalc!AI28</f>
        <v>543664.82822400006</v>
      </c>
      <c r="AF81" s="208">
        <f>AF47*$O$2*VMTCalc!AJ28</f>
        <v>0</v>
      </c>
      <c r="AG81" s="208">
        <f>AG47*$O$2*VMTCalc!AK28</f>
        <v>0</v>
      </c>
      <c r="AH81" s="208">
        <f>AH47*$O$2*VMTCalc!AL28</f>
        <v>0</v>
      </c>
      <c r="AI81" s="208">
        <f>AI47*$O$2*VMTCalc!AM28</f>
        <v>0</v>
      </c>
      <c r="AJ81" s="208">
        <f>AJ47*$O$2*VMTCalc!AN28</f>
        <v>0</v>
      </c>
      <c r="AK81" s="208">
        <f>AK47*$O$2*VMTCalc!AO28</f>
        <v>0</v>
      </c>
      <c r="AL81" s="208">
        <f>AL47*$O$2*VMTCalc!AP28</f>
        <v>0</v>
      </c>
      <c r="AM81" s="208">
        <f>AM47*$O$2*VMTCalc!AQ28</f>
        <v>0</v>
      </c>
      <c r="AN81" s="208">
        <f>AN47*$O$2*VMTCalc!AR28</f>
        <v>0</v>
      </c>
      <c r="AO81" s="208">
        <f>AO47*$O$2*VMTCalc!AS28</f>
        <v>0</v>
      </c>
      <c r="AP81" s="208">
        <f>AP47*$O$2*VMTCalc!AT28</f>
        <v>0</v>
      </c>
      <c r="AQ81" s="208">
        <f>AQ47*$O$2*VMTCalc!AU28</f>
        <v>0</v>
      </c>
      <c r="AR81" s="208">
        <f>AR47*$O$2*VMTCalc!AV28</f>
        <v>0</v>
      </c>
      <c r="AS81" s="208">
        <f>AS47*$O$2*VMTCalc!AW28</f>
        <v>0</v>
      </c>
      <c r="AT81" s="208">
        <f>AT47*$O$2*VMTCalc!AX28</f>
        <v>0</v>
      </c>
    </row>
    <row r="82" spans="1:16382" s="66" customFormat="1" ht="15.6" customHeight="1">
      <c r="A82" s="66">
        <v>1</v>
      </c>
      <c r="B82" s="767">
        <f t="shared" si="11"/>
        <v>830012</v>
      </c>
      <c r="C82" s="66" t="str">
        <f>INDEX(ProjectSummary!$C$6:$F$20,MATCH(B82,ProjectSummary!$C$6:$C$20,0),4)</f>
        <v>MOUNTAIN CREEK ROAD</v>
      </c>
      <c r="D82" s="81"/>
      <c r="E82" s="65">
        <f t="shared" si="12"/>
        <v>833424.54133120016</v>
      </c>
      <c r="F82" s="208">
        <f>F48*$O$2*VMTCalc!J29</f>
        <v>0</v>
      </c>
      <c r="G82" s="208">
        <f>G48*$O$2*VMTCalc!K29</f>
        <v>0</v>
      </c>
      <c r="H82" s="208">
        <f>H48*$O$2*VMTCalc!L29</f>
        <v>0</v>
      </c>
      <c r="I82" s="208">
        <f>I48*$O$2*VMTCalc!M29</f>
        <v>0</v>
      </c>
      <c r="J82" s="208">
        <f>J48*$O$2*VMTCalc!N29</f>
        <v>0</v>
      </c>
      <c r="K82" s="208">
        <f>K48*$O$2*VMTCalc!O29</f>
        <v>0</v>
      </c>
      <c r="L82" s="208">
        <f>L48*$O$2*VMTCalc!P29</f>
        <v>0</v>
      </c>
      <c r="M82" s="208">
        <f>M48*$O$2*VMTCalc!Q29</f>
        <v>0</v>
      </c>
      <c r="N82" s="208">
        <f>N48*$O$2*VMTCalc!R29</f>
        <v>0</v>
      </c>
      <c r="O82" s="208">
        <f>O48*$O$2*VMTCalc!S29</f>
        <v>0</v>
      </c>
      <c r="P82" s="208">
        <f>P48*$O$2*VMTCalc!T29</f>
        <v>0</v>
      </c>
      <c r="Q82" s="208">
        <f>Q48*$O$2*VMTCalc!U29</f>
        <v>0</v>
      </c>
      <c r="R82" s="208">
        <f>R48*$O$2*VMTCalc!V29</f>
        <v>0</v>
      </c>
      <c r="S82" s="208">
        <f>S48*$O$2*VMTCalc!W29</f>
        <v>64109.580102400003</v>
      </c>
      <c r="T82" s="208">
        <f>T48*$O$2*VMTCalc!X29</f>
        <v>64109.580102400003</v>
      </c>
      <c r="U82" s="208">
        <f>U48*$O$2*VMTCalc!Y29</f>
        <v>64109.580102400003</v>
      </c>
      <c r="V82" s="208">
        <f>V48*$O$2*VMTCalc!Z29</f>
        <v>64109.580102400003</v>
      </c>
      <c r="W82" s="208">
        <f>W48*$O$2*VMTCalc!AA29</f>
        <v>64109.580102400003</v>
      </c>
      <c r="X82" s="208">
        <f>X48*$O$2*VMTCalc!AB29</f>
        <v>64109.580102400003</v>
      </c>
      <c r="Y82" s="208">
        <f>Y48*$O$2*VMTCalc!AC29</f>
        <v>64109.580102400003</v>
      </c>
      <c r="Z82" s="208">
        <f>Z48*$O$2*VMTCalc!AD29</f>
        <v>64109.580102400003</v>
      </c>
      <c r="AA82" s="208">
        <f>AA48*$O$2*VMTCalc!AE29</f>
        <v>64109.580102400003</v>
      </c>
      <c r="AB82" s="208">
        <f>AB48*$O$2*VMTCalc!AF29</f>
        <v>64109.580102400003</v>
      </c>
      <c r="AC82" s="208">
        <f>AC48*$O$2*VMTCalc!AG29</f>
        <v>64109.580102400003</v>
      </c>
      <c r="AD82" s="208">
        <f>AD48*$O$2*VMTCalc!AH29</f>
        <v>64109.580102400003</v>
      </c>
      <c r="AE82" s="208">
        <f>AE48*$O$2*VMTCalc!AI29</f>
        <v>64109.580102400003</v>
      </c>
      <c r="AF82" s="208">
        <f>AF48*$O$2*VMTCalc!AJ29</f>
        <v>0</v>
      </c>
      <c r="AG82" s="208">
        <f>AG48*$O$2*VMTCalc!AK29</f>
        <v>0</v>
      </c>
      <c r="AH82" s="208">
        <f>AH48*$O$2*VMTCalc!AL29</f>
        <v>0</v>
      </c>
      <c r="AI82" s="208">
        <f>AI48*$O$2*VMTCalc!AM29</f>
        <v>0</v>
      </c>
      <c r="AJ82" s="208">
        <f>AJ48*$O$2*VMTCalc!AN29</f>
        <v>0</v>
      </c>
      <c r="AK82" s="208">
        <f>AK48*$O$2*VMTCalc!AO29</f>
        <v>0</v>
      </c>
      <c r="AL82" s="208">
        <f>AL48*$O$2*VMTCalc!AP29</f>
        <v>0</v>
      </c>
      <c r="AM82" s="208">
        <f>AM48*$O$2*VMTCalc!AQ29</f>
        <v>0</v>
      </c>
      <c r="AN82" s="208">
        <f>AN48*$O$2*VMTCalc!AR29</f>
        <v>0</v>
      </c>
      <c r="AO82" s="208">
        <f>AO48*$O$2*VMTCalc!AS29</f>
        <v>0</v>
      </c>
      <c r="AP82" s="208">
        <f>AP48*$O$2*VMTCalc!AT29</f>
        <v>0</v>
      </c>
      <c r="AQ82" s="208">
        <f>AQ48*$O$2*VMTCalc!AU29</f>
        <v>0</v>
      </c>
      <c r="AR82" s="208">
        <f>AR48*$O$2*VMTCalc!AV29</f>
        <v>0</v>
      </c>
      <c r="AS82" s="208">
        <f>AS48*$O$2*VMTCalc!AW29</f>
        <v>0</v>
      </c>
      <c r="AT82" s="208">
        <f>AT48*$O$2*VMTCalc!AX29</f>
        <v>0</v>
      </c>
    </row>
    <row r="83" spans="1:16382" s="66" customFormat="1" ht="15.6" customHeight="1">
      <c r="A83" s="66">
        <v>1</v>
      </c>
      <c r="B83" s="767">
        <f t="shared" si="11"/>
        <v>120050</v>
      </c>
      <c r="C83" s="66" t="str">
        <f>INDEX(ProjectSummary!$C$6:$F$20,MATCH(B83,ProjectSummary!$C$6:$C$20,0),4)</f>
        <v>PENNINGER ROAD</v>
      </c>
      <c r="D83" s="81"/>
      <c r="E83" s="65">
        <f t="shared" si="12"/>
        <v>1130822.8427059201</v>
      </c>
      <c r="F83" s="208">
        <f>F49*$O$2*VMTCalc!J30</f>
        <v>0</v>
      </c>
      <c r="G83" s="208">
        <f>G49*$O$2*VMTCalc!K30</f>
        <v>0</v>
      </c>
      <c r="H83" s="208">
        <f>H49*$O$2*VMTCalc!L30</f>
        <v>0</v>
      </c>
      <c r="I83" s="208">
        <f>I49*$O$2*VMTCalc!M30</f>
        <v>0</v>
      </c>
      <c r="J83" s="208">
        <f>J49*$O$2*VMTCalc!N30</f>
        <v>0</v>
      </c>
      <c r="K83" s="208">
        <f>K49*$O$2*VMTCalc!O30</f>
        <v>0</v>
      </c>
      <c r="L83" s="208">
        <f>L49*$O$2*VMTCalc!P30</f>
        <v>0</v>
      </c>
      <c r="M83" s="208">
        <f>M49*$O$2*VMTCalc!Q30</f>
        <v>0</v>
      </c>
      <c r="N83" s="208">
        <f>N49*$O$2*VMTCalc!R30</f>
        <v>0</v>
      </c>
      <c r="O83" s="208">
        <f>O49*$O$2*VMTCalc!S30</f>
        <v>0</v>
      </c>
      <c r="P83" s="208">
        <f>P49*$O$2*VMTCalc!T30</f>
        <v>0</v>
      </c>
      <c r="Q83" s="208">
        <f>Q49*$O$2*VMTCalc!U30</f>
        <v>0</v>
      </c>
      <c r="R83" s="208">
        <f>R49*$O$2*VMTCalc!V30</f>
        <v>0</v>
      </c>
      <c r="S83" s="208">
        <f>S49*$O$2*VMTCalc!W30</f>
        <v>86986.372515840005</v>
      </c>
      <c r="T83" s="208">
        <f>T49*$O$2*VMTCalc!X30</f>
        <v>86986.372515840005</v>
      </c>
      <c r="U83" s="208">
        <f>U49*$O$2*VMTCalc!Y30</f>
        <v>86986.372515840005</v>
      </c>
      <c r="V83" s="208">
        <f>V49*$O$2*VMTCalc!Z30</f>
        <v>86986.372515840005</v>
      </c>
      <c r="W83" s="208">
        <f>W49*$O$2*VMTCalc!AA30</f>
        <v>86986.372515840005</v>
      </c>
      <c r="X83" s="208">
        <f>X49*$O$2*VMTCalc!AB30</f>
        <v>86986.372515840005</v>
      </c>
      <c r="Y83" s="208">
        <f>Y49*$O$2*VMTCalc!AC30</f>
        <v>86986.372515840005</v>
      </c>
      <c r="Z83" s="208">
        <f>Z49*$O$2*VMTCalc!AD30</f>
        <v>86986.372515840005</v>
      </c>
      <c r="AA83" s="208">
        <f>AA49*$O$2*VMTCalc!AE30</f>
        <v>86986.372515840005</v>
      </c>
      <c r="AB83" s="208">
        <f>AB49*$O$2*VMTCalc!AF30</f>
        <v>86986.372515840005</v>
      </c>
      <c r="AC83" s="208">
        <f>AC49*$O$2*VMTCalc!AG30</f>
        <v>86986.372515840005</v>
      </c>
      <c r="AD83" s="208">
        <f>AD49*$O$2*VMTCalc!AH30</f>
        <v>86986.372515840005</v>
      </c>
      <c r="AE83" s="208">
        <f>AE49*$O$2*VMTCalc!AI30</f>
        <v>86986.372515840005</v>
      </c>
      <c r="AF83" s="208">
        <f>AF49*$O$2*VMTCalc!AJ30</f>
        <v>0</v>
      </c>
      <c r="AG83" s="208">
        <f>AG49*$O$2*VMTCalc!AK30</f>
        <v>0</v>
      </c>
      <c r="AH83" s="208">
        <f>AH49*$O$2*VMTCalc!AL30</f>
        <v>0</v>
      </c>
      <c r="AI83" s="208">
        <f>AI49*$O$2*VMTCalc!AM30</f>
        <v>0</v>
      </c>
      <c r="AJ83" s="208">
        <f>AJ49*$O$2*VMTCalc!AN30</f>
        <v>0</v>
      </c>
      <c r="AK83" s="208">
        <f>AK49*$O$2*VMTCalc!AO30</f>
        <v>0</v>
      </c>
      <c r="AL83" s="208">
        <f>AL49*$O$2*VMTCalc!AP30</f>
        <v>0</v>
      </c>
      <c r="AM83" s="208">
        <f>AM49*$O$2*VMTCalc!AQ30</f>
        <v>0</v>
      </c>
      <c r="AN83" s="208">
        <f>AN49*$O$2*VMTCalc!AR30</f>
        <v>0</v>
      </c>
      <c r="AO83" s="208">
        <f>AO49*$O$2*VMTCalc!AS30</f>
        <v>0</v>
      </c>
      <c r="AP83" s="208">
        <f>AP49*$O$2*VMTCalc!AT30</f>
        <v>0</v>
      </c>
      <c r="AQ83" s="208">
        <f>AQ49*$O$2*VMTCalc!AU30</f>
        <v>0</v>
      </c>
      <c r="AR83" s="208">
        <f>AR49*$O$2*VMTCalc!AV30</f>
        <v>0</v>
      </c>
      <c r="AS83" s="208">
        <f>AS49*$O$2*VMTCalc!AW30</f>
        <v>0</v>
      </c>
      <c r="AT83" s="208">
        <f>AT49*$O$2*VMTCalc!AX30</f>
        <v>0</v>
      </c>
    </row>
    <row r="84" spans="1:16382" s="66" customFormat="1" ht="15.6" customHeight="1">
      <c r="A84" s="66">
        <v>1</v>
      </c>
      <c r="B84" s="767">
        <f t="shared" si="11"/>
        <v>590060</v>
      </c>
      <c r="C84" s="66" t="str">
        <f>INDEX(ProjectSummary!$C$6:$F$20,MATCH(B84,ProjectSummary!$C$6:$C$20,0),4)</f>
        <v>ROBINSON CHURCH ROAD</v>
      </c>
      <c r="D84" s="81"/>
      <c r="E84" s="65">
        <f t="shared" si="12"/>
        <v>91172591.693164796</v>
      </c>
      <c r="F84" s="208">
        <f>F50*$O$2*VMTCalc!J31</f>
        <v>0</v>
      </c>
      <c r="G84" s="208">
        <f>G50*$O$2*VMTCalc!K31</f>
        <v>0</v>
      </c>
      <c r="H84" s="208">
        <f>H50*$O$2*VMTCalc!L31</f>
        <v>0</v>
      </c>
      <c r="I84" s="208">
        <f>I50*$O$2*VMTCalc!M31</f>
        <v>0</v>
      </c>
      <c r="J84" s="208">
        <f>J50*$O$2*VMTCalc!N31</f>
        <v>0</v>
      </c>
      <c r="K84" s="208">
        <f>K50*$O$2*VMTCalc!O31</f>
        <v>0</v>
      </c>
      <c r="L84" s="208">
        <f>L50*$O$2*VMTCalc!P31</f>
        <v>0</v>
      </c>
      <c r="M84" s="208">
        <f>M50*$O$2*VMTCalc!Q31</f>
        <v>0</v>
      </c>
      <c r="N84" s="208">
        <f>N50*$O$2*VMTCalc!R31</f>
        <v>0</v>
      </c>
      <c r="O84" s="208">
        <f>O50*$O$2*VMTCalc!S31</f>
        <v>0</v>
      </c>
      <c r="P84" s="208">
        <f>P50*$O$2*VMTCalc!T31</f>
        <v>0</v>
      </c>
      <c r="Q84" s="208">
        <f>Q50*$O$2*VMTCalc!U31</f>
        <v>0</v>
      </c>
      <c r="R84" s="208">
        <f>R50*$O$2*VMTCalc!V31</f>
        <v>0</v>
      </c>
      <c r="S84" s="208">
        <f>S50*$O$2*VMTCalc!W31</f>
        <v>7013276.2840896007</v>
      </c>
      <c r="T84" s="208">
        <f>T50*$O$2*VMTCalc!X31</f>
        <v>7013276.2840896007</v>
      </c>
      <c r="U84" s="208">
        <f>U50*$O$2*VMTCalc!Y31</f>
        <v>7013276.2840896007</v>
      </c>
      <c r="V84" s="208">
        <f>V50*$O$2*VMTCalc!Z31</f>
        <v>7013276.2840896007</v>
      </c>
      <c r="W84" s="208">
        <f>W50*$O$2*VMTCalc!AA31</f>
        <v>7013276.2840896007</v>
      </c>
      <c r="X84" s="208">
        <f>X50*$O$2*VMTCalc!AB31</f>
        <v>7013276.2840896007</v>
      </c>
      <c r="Y84" s="208">
        <f>Y50*$O$2*VMTCalc!AC31</f>
        <v>7013276.2840896007</v>
      </c>
      <c r="Z84" s="208">
        <f>Z50*$O$2*VMTCalc!AD31</f>
        <v>7013276.2840896007</v>
      </c>
      <c r="AA84" s="208">
        <f>AA50*$O$2*VMTCalc!AE31</f>
        <v>7013276.2840896007</v>
      </c>
      <c r="AB84" s="208">
        <f>AB50*$O$2*VMTCalc!AF31</f>
        <v>7013276.2840896007</v>
      </c>
      <c r="AC84" s="208">
        <f>AC50*$O$2*VMTCalc!AG31</f>
        <v>7013276.2840896007</v>
      </c>
      <c r="AD84" s="208">
        <f>AD50*$O$2*VMTCalc!AH31</f>
        <v>7013276.2840896007</v>
      </c>
      <c r="AE84" s="208">
        <f>AE50*$O$2*VMTCalc!AI31</f>
        <v>7013276.2840896007</v>
      </c>
      <c r="AF84" s="208">
        <f>AF50*$O$2*VMTCalc!AJ31</f>
        <v>0</v>
      </c>
      <c r="AG84" s="208">
        <f>AG50*$O$2*VMTCalc!AK31</f>
        <v>0</v>
      </c>
      <c r="AH84" s="208">
        <f>AH50*$O$2*VMTCalc!AL31</f>
        <v>0</v>
      </c>
      <c r="AI84" s="208">
        <f>AI50*$O$2*VMTCalc!AM31</f>
        <v>0</v>
      </c>
      <c r="AJ84" s="208">
        <f>AJ50*$O$2*VMTCalc!AN31</f>
        <v>0</v>
      </c>
      <c r="AK84" s="208">
        <f>AK50*$O$2*VMTCalc!AO31</f>
        <v>0</v>
      </c>
      <c r="AL84" s="208">
        <f>AL50*$O$2*VMTCalc!AP31</f>
        <v>0</v>
      </c>
      <c r="AM84" s="208">
        <f>AM50*$O$2*VMTCalc!AQ31</f>
        <v>0</v>
      </c>
      <c r="AN84" s="208">
        <f>AN50*$O$2*VMTCalc!AR31</f>
        <v>0</v>
      </c>
      <c r="AO84" s="208">
        <f>AO50*$O$2*VMTCalc!AS31</f>
        <v>0</v>
      </c>
      <c r="AP84" s="208">
        <f>AP50*$O$2*VMTCalc!AT31</f>
        <v>0</v>
      </c>
      <c r="AQ84" s="208">
        <f>AQ50*$O$2*VMTCalc!AU31</f>
        <v>0</v>
      </c>
      <c r="AR84" s="208">
        <f>AR50*$O$2*VMTCalc!AV31</f>
        <v>0</v>
      </c>
      <c r="AS84" s="208">
        <f>AS50*$O$2*VMTCalc!AW31</f>
        <v>0</v>
      </c>
      <c r="AT84" s="208">
        <f>AT50*$O$2*VMTCalc!AX31</f>
        <v>0</v>
      </c>
    </row>
    <row r="85" spans="1:16382" s="66" customFormat="1">
      <c r="A85" s="102"/>
      <c r="B85" s="102"/>
      <c r="D85" s="81"/>
    </row>
    <row r="86" spans="1:16382" s="66" customFormat="1" ht="30">
      <c r="A86" s="873" t="s">
        <v>203</v>
      </c>
      <c r="B86" s="102" t="s">
        <v>120</v>
      </c>
      <c r="C86" s="102" t="s">
        <v>306</v>
      </c>
      <c r="D86" s="81"/>
      <c r="E86" s="207">
        <f>SUM(E87:E101)</f>
        <v>167310877.21280131</v>
      </c>
      <c r="F86" s="207">
        <f>SUM(F87:F101)</f>
        <v>0</v>
      </c>
      <c r="G86" s="207">
        <f t="shared" ref="G86:AT86" si="13">SUM(G87:G101)</f>
        <v>0</v>
      </c>
      <c r="H86" s="207">
        <f t="shared" si="13"/>
        <v>0</v>
      </c>
      <c r="I86" s="207">
        <f t="shared" si="13"/>
        <v>0</v>
      </c>
      <c r="J86" s="207">
        <f t="shared" si="13"/>
        <v>0</v>
      </c>
      <c r="K86" s="207">
        <f t="shared" si="13"/>
        <v>0</v>
      </c>
      <c r="L86" s="207">
        <f t="shared" si="13"/>
        <v>0</v>
      </c>
      <c r="M86" s="207">
        <f t="shared" si="13"/>
        <v>0</v>
      </c>
      <c r="N86" s="207">
        <f t="shared" si="13"/>
        <v>0</v>
      </c>
      <c r="O86" s="207">
        <f t="shared" si="13"/>
        <v>0</v>
      </c>
      <c r="P86" s="207">
        <f t="shared" si="13"/>
        <v>0</v>
      </c>
      <c r="Q86" s="207">
        <f t="shared" si="13"/>
        <v>0</v>
      </c>
      <c r="R86" s="207">
        <f t="shared" si="13"/>
        <v>0</v>
      </c>
      <c r="S86" s="207">
        <f t="shared" si="13"/>
        <v>13194178.193547681</v>
      </c>
      <c r="T86" s="207">
        <f t="shared" si="13"/>
        <v>13194178.193547681</v>
      </c>
      <c r="U86" s="207">
        <f t="shared" si="13"/>
        <v>13194178.193547681</v>
      </c>
      <c r="V86" s="207">
        <f t="shared" si="13"/>
        <v>13194178.193547681</v>
      </c>
      <c r="W86" s="207">
        <f t="shared" si="13"/>
        <v>13194178.193547681</v>
      </c>
      <c r="X86" s="207">
        <f t="shared" si="13"/>
        <v>13194178.193547681</v>
      </c>
      <c r="Y86" s="207">
        <f t="shared" si="13"/>
        <v>13194178.193547681</v>
      </c>
      <c r="Z86" s="207">
        <f t="shared" si="13"/>
        <v>13194178.193547681</v>
      </c>
      <c r="AA86" s="207">
        <f t="shared" si="13"/>
        <v>13194178.193547681</v>
      </c>
      <c r="AB86" s="207">
        <f t="shared" si="13"/>
        <v>13194178.193547681</v>
      </c>
      <c r="AC86" s="207">
        <f t="shared" si="13"/>
        <v>13194178.193547681</v>
      </c>
      <c r="AD86" s="207">
        <f t="shared" si="13"/>
        <v>13194178.193547681</v>
      </c>
      <c r="AE86" s="207">
        <f t="shared" si="13"/>
        <v>8980738.8902291209</v>
      </c>
      <c r="AF86" s="207">
        <f t="shared" si="13"/>
        <v>0</v>
      </c>
      <c r="AG86" s="207">
        <f t="shared" si="13"/>
        <v>0</v>
      </c>
      <c r="AH86" s="207">
        <f t="shared" si="13"/>
        <v>0</v>
      </c>
      <c r="AI86" s="207">
        <f t="shared" si="13"/>
        <v>0</v>
      </c>
      <c r="AJ86" s="207">
        <f t="shared" si="13"/>
        <v>0</v>
      </c>
      <c r="AK86" s="207">
        <f t="shared" si="13"/>
        <v>0</v>
      </c>
      <c r="AL86" s="207">
        <f t="shared" si="13"/>
        <v>0</v>
      </c>
      <c r="AM86" s="207">
        <f t="shared" si="13"/>
        <v>0</v>
      </c>
      <c r="AN86" s="207">
        <f t="shared" si="13"/>
        <v>0</v>
      </c>
      <c r="AO86" s="207">
        <f t="shared" si="13"/>
        <v>0</v>
      </c>
      <c r="AP86" s="207">
        <f t="shared" si="13"/>
        <v>0</v>
      </c>
      <c r="AQ86" s="207">
        <f t="shared" si="13"/>
        <v>0</v>
      </c>
      <c r="AR86" s="207">
        <f t="shared" si="13"/>
        <v>0</v>
      </c>
      <c r="AS86" s="207">
        <f t="shared" si="13"/>
        <v>0</v>
      </c>
      <c r="AT86" s="207">
        <f t="shared" si="13"/>
        <v>0</v>
      </c>
      <c r="AU86" s="207"/>
      <c r="AV86" s="207"/>
      <c r="AW86" s="207"/>
      <c r="AX86" s="207"/>
      <c r="AY86" s="207"/>
      <c r="AZ86" s="207"/>
      <c r="BA86" s="207"/>
      <c r="BB86" s="207"/>
      <c r="BC86" s="207"/>
      <c r="BD86" s="207"/>
      <c r="BE86" s="207"/>
      <c r="BF86" s="207"/>
      <c r="BG86" s="207"/>
      <c r="BH86" s="207"/>
      <c r="BI86" s="207"/>
      <c r="BJ86" s="207"/>
      <c r="BK86" s="207"/>
      <c r="BL86" s="207"/>
      <c r="BM86" s="207"/>
      <c r="BN86" s="207"/>
      <c r="BO86" s="207"/>
      <c r="BP86" s="207"/>
      <c r="BQ86" s="207"/>
      <c r="BR86" s="207"/>
      <c r="BS86" s="207"/>
      <c r="BT86" s="207"/>
      <c r="BU86" s="207"/>
      <c r="BV86" s="207"/>
      <c r="BW86" s="207"/>
      <c r="BX86" s="207"/>
      <c r="BY86" s="207"/>
      <c r="BZ86" s="207"/>
      <c r="CA86" s="207"/>
      <c r="CB86" s="207"/>
      <c r="CC86" s="207"/>
      <c r="CD86" s="207"/>
      <c r="CE86" s="207"/>
      <c r="CF86" s="207"/>
      <c r="CG86" s="207"/>
      <c r="CH86" s="207"/>
      <c r="CI86" s="207"/>
      <c r="CJ86" s="207"/>
      <c r="CK86" s="207"/>
      <c r="CL86" s="207"/>
      <c r="CM86" s="207"/>
      <c r="CN86" s="207"/>
      <c r="CO86" s="207"/>
      <c r="CP86" s="207"/>
      <c r="CQ86" s="207"/>
      <c r="CR86" s="207"/>
      <c r="CS86" s="207"/>
      <c r="CT86" s="207"/>
      <c r="CU86" s="207"/>
      <c r="CV86" s="207"/>
      <c r="CW86" s="207"/>
      <c r="CX86" s="207"/>
      <c r="CY86" s="207"/>
      <c r="CZ86" s="207"/>
      <c r="DA86" s="207"/>
      <c r="DB86" s="207"/>
      <c r="DC86" s="207"/>
      <c r="DD86" s="207"/>
      <c r="DE86" s="207"/>
      <c r="DF86" s="207"/>
      <c r="DG86" s="207"/>
      <c r="DH86" s="207"/>
      <c r="DI86" s="207"/>
      <c r="DJ86" s="207"/>
      <c r="DK86" s="207"/>
      <c r="DL86" s="207"/>
      <c r="DM86" s="207"/>
      <c r="DN86" s="207"/>
      <c r="DO86" s="207"/>
      <c r="DP86" s="207"/>
      <c r="DQ86" s="207"/>
      <c r="DR86" s="207"/>
      <c r="DS86" s="207"/>
      <c r="DT86" s="207"/>
      <c r="DU86" s="207"/>
      <c r="DV86" s="207"/>
      <c r="DW86" s="207"/>
      <c r="DX86" s="207"/>
      <c r="DY86" s="207"/>
      <c r="DZ86" s="207"/>
      <c r="EA86" s="207"/>
      <c r="EB86" s="207"/>
      <c r="EC86" s="207"/>
      <c r="ED86" s="207"/>
      <c r="EE86" s="207"/>
      <c r="EF86" s="207"/>
      <c r="EG86" s="207"/>
      <c r="EH86" s="207"/>
      <c r="EI86" s="207"/>
      <c r="EJ86" s="207"/>
      <c r="EK86" s="207"/>
      <c r="EL86" s="207"/>
      <c r="EM86" s="207"/>
      <c r="EN86" s="207"/>
      <c r="EO86" s="207"/>
      <c r="EP86" s="207"/>
      <c r="EQ86" s="207"/>
      <c r="ER86" s="207"/>
      <c r="ES86" s="207"/>
      <c r="ET86" s="207"/>
      <c r="EU86" s="207"/>
      <c r="EV86" s="207"/>
      <c r="EW86" s="207"/>
      <c r="EX86" s="207"/>
      <c r="EY86" s="207"/>
      <c r="EZ86" s="207"/>
      <c r="FA86" s="207"/>
      <c r="FB86" s="207"/>
      <c r="FC86" s="207"/>
      <c r="FD86" s="207"/>
      <c r="FE86" s="207"/>
      <c r="FF86" s="207"/>
      <c r="FG86" s="207"/>
      <c r="FH86" s="207"/>
      <c r="FI86" s="207"/>
      <c r="FJ86" s="207"/>
      <c r="FK86" s="207"/>
      <c r="FL86" s="207"/>
      <c r="FM86" s="207"/>
      <c r="FN86" s="207"/>
      <c r="FO86" s="207"/>
      <c r="FP86" s="207"/>
      <c r="FQ86" s="207"/>
      <c r="FR86" s="207"/>
      <c r="FS86" s="207"/>
      <c r="FT86" s="207"/>
      <c r="FU86" s="207"/>
      <c r="FV86" s="207"/>
      <c r="FW86" s="207"/>
      <c r="FX86" s="207"/>
      <c r="FY86" s="207"/>
      <c r="FZ86" s="207"/>
      <c r="GA86" s="207"/>
      <c r="GB86" s="207"/>
      <c r="GC86" s="207"/>
      <c r="GD86" s="207"/>
      <c r="GE86" s="207"/>
      <c r="GF86" s="207"/>
      <c r="GG86" s="207"/>
      <c r="GH86" s="207"/>
      <c r="GI86" s="207"/>
      <c r="GJ86" s="207"/>
      <c r="GK86" s="207"/>
      <c r="GL86" s="207"/>
      <c r="GM86" s="207"/>
      <c r="GN86" s="207"/>
      <c r="GO86" s="207"/>
      <c r="GP86" s="207"/>
      <c r="GQ86" s="207"/>
      <c r="GR86" s="207"/>
      <c r="GS86" s="207"/>
      <c r="GT86" s="207"/>
      <c r="GU86" s="207"/>
      <c r="GV86" s="207"/>
      <c r="GW86" s="207"/>
      <c r="GX86" s="207"/>
      <c r="GY86" s="207"/>
      <c r="GZ86" s="207"/>
      <c r="HA86" s="207"/>
      <c r="HB86" s="207"/>
      <c r="HC86" s="207"/>
      <c r="HD86" s="207"/>
      <c r="HE86" s="207"/>
      <c r="HF86" s="207"/>
      <c r="HG86" s="207"/>
      <c r="HH86" s="207"/>
      <c r="HI86" s="207"/>
      <c r="HJ86" s="207"/>
      <c r="HK86" s="207"/>
      <c r="HL86" s="207"/>
      <c r="HM86" s="207"/>
      <c r="HN86" s="207"/>
      <c r="HO86" s="207"/>
      <c r="HP86" s="207"/>
      <c r="HQ86" s="207"/>
      <c r="HR86" s="207"/>
      <c r="HS86" s="207"/>
      <c r="HT86" s="207"/>
      <c r="HU86" s="207"/>
      <c r="HV86" s="207"/>
      <c r="HW86" s="207"/>
      <c r="HX86" s="207"/>
      <c r="HY86" s="207"/>
      <c r="HZ86" s="207"/>
      <c r="IA86" s="207"/>
      <c r="IB86" s="207"/>
      <c r="IC86" s="207"/>
      <c r="ID86" s="207"/>
      <c r="IE86" s="207"/>
      <c r="IF86" s="207"/>
      <c r="IG86" s="207"/>
      <c r="IH86" s="207"/>
      <c r="II86" s="207"/>
      <c r="IJ86" s="207"/>
      <c r="IK86" s="207"/>
      <c r="IL86" s="207"/>
      <c r="IM86" s="207"/>
      <c r="IN86" s="207"/>
      <c r="IO86" s="207"/>
      <c r="IP86" s="207"/>
      <c r="IQ86" s="207"/>
      <c r="IR86" s="207"/>
      <c r="IS86" s="207"/>
      <c r="IT86" s="207"/>
      <c r="IU86" s="207"/>
      <c r="IV86" s="207"/>
      <c r="IW86" s="207"/>
      <c r="IX86" s="207"/>
      <c r="IY86" s="207"/>
      <c r="IZ86" s="207"/>
      <c r="JA86" s="207"/>
      <c r="JB86" s="207"/>
      <c r="JC86" s="207"/>
      <c r="JD86" s="207"/>
      <c r="JE86" s="207"/>
      <c r="JF86" s="207"/>
      <c r="JG86" s="207"/>
      <c r="JH86" s="207"/>
      <c r="JI86" s="207"/>
      <c r="JJ86" s="207"/>
      <c r="JK86" s="207"/>
      <c r="JL86" s="207"/>
      <c r="JM86" s="207"/>
      <c r="JN86" s="207"/>
      <c r="JO86" s="207"/>
      <c r="JP86" s="207"/>
      <c r="JQ86" s="207"/>
      <c r="JR86" s="207"/>
      <c r="JS86" s="207"/>
      <c r="JT86" s="207"/>
      <c r="JU86" s="207"/>
      <c r="JV86" s="207"/>
      <c r="JW86" s="207"/>
      <c r="JX86" s="207"/>
      <c r="JY86" s="207"/>
      <c r="JZ86" s="207"/>
      <c r="KA86" s="207"/>
      <c r="KB86" s="207"/>
      <c r="KC86" s="207"/>
      <c r="KD86" s="207"/>
      <c r="KE86" s="207"/>
      <c r="KF86" s="207"/>
      <c r="KG86" s="207"/>
      <c r="KH86" s="207"/>
      <c r="KI86" s="207"/>
      <c r="KJ86" s="207"/>
      <c r="KK86" s="207"/>
      <c r="KL86" s="207"/>
      <c r="KM86" s="207"/>
      <c r="KN86" s="207"/>
      <c r="KO86" s="207"/>
      <c r="KP86" s="207"/>
      <c r="KQ86" s="207"/>
      <c r="KR86" s="207"/>
      <c r="KS86" s="207"/>
      <c r="KT86" s="207"/>
      <c r="KU86" s="207"/>
      <c r="KV86" s="207"/>
      <c r="KW86" s="207"/>
      <c r="KX86" s="207"/>
      <c r="KY86" s="207"/>
      <c r="KZ86" s="207"/>
      <c r="LA86" s="207"/>
      <c r="LB86" s="207"/>
      <c r="LC86" s="207"/>
      <c r="LD86" s="207"/>
      <c r="LE86" s="207"/>
      <c r="LF86" s="207"/>
      <c r="LG86" s="207"/>
      <c r="LH86" s="207"/>
      <c r="LI86" s="207"/>
      <c r="LJ86" s="207"/>
      <c r="LK86" s="207"/>
      <c r="LL86" s="207"/>
      <c r="LM86" s="207"/>
      <c r="LN86" s="207"/>
      <c r="LO86" s="207"/>
      <c r="LP86" s="207"/>
      <c r="LQ86" s="207"/>
      <c r="LR86" s="207"/>
      <c r="LS86" s="207"/>
      <c r="LT86" s="207"/>
      <c r="LU86" s="207"/>
      <c r="LV86" s="207"/>
      <c r="LW86" s="207"/>
      <c r="LX86" s="207"/>
      <c r="LY86" s="207"/>
      <c r="LZ86" s="207"/>
      <c r="MA86" s="207"/>
      <c r="MB86" s="207"/>
      <c r="MC86" s="207"/>
      <c r="MD86" s="207"/>
      <c r="ME86" s="207"/>
      <c r="MF86" s="207"/>
      <c r="MG86" s="207"/>
      <c r="MH86" s="207"/>
      <c r="MI86" s="207"/>
      <c r="MJ86" s="207"/>
      <c r="MK86" s="207"/>
      <c r="ML86" s="207"/>
      <c r="MM86" s="207"/>
      <c r="MN86" s="207"/>
      <c r="MO86" s="207"/>
      <c r="MP86" s="207"/>
      <c r="MQ86" s="207"/>
      <c r="MR86" s="207"/>
      <c r="MS86" s="207"/>
      <c r="MT86" s="207"/>
      <c r="MU86" s="207"/>
      <c r="MV86" s="207"/>
      <c r="MW86" s="207"/>
      <c r="MX86" s="207"/>
      <c r="MY86" s="207"/>
      <c r="MZ86" s="207"/>
      <c r="NA86" s="207"/>
      <c r="NB86" s="207"/>
      <c r="NC86" s="207"/>
      <c r="ND86" s="207"/>
      <c r="NE86" s="207"/>
      <c r="NF86" s="207"/>
      <c r="NG86" s="207"/>
      <c r="NH86" s="207"/>
      <c r="NI86" s="207"/>
      <c r="NJ86" s="207"/>
      <c r="NK86" s="207"/>
      <c r="NL86" s="207"/>
      <c r="NM86" s="207"/>
      <c r="NN86" s="207"/>
      <c r="NO86" s="207"/>
      <c r="NP86" s="207"/>
      <c r="NQ86" s="207"/>
      <c r="NR86" s="207"/>
      <c r="NS86" s="207"/>
      <c r="NT86" s="207"/>
      <c r="NU86" s="207"/>
      <c r="NV86" s="207"/>
      <c r="NW86" s="207"/>
      <c r="NX86" s="207"/>
      <c r="NY86" s="207"/>
      <c r="NZ86" s="207"/>
      <c r="OA86" s="207"/>
      <c r="OB86" s="207"/>
      <c r="OC86" s="207"/>
      <c r="OD86" s="207"/>
      <c r="OE86" s="207"/>
      <c r="OF86" s="207"/>
      <c r="OG86" s="207"/>
      <c r="OH86" s="207"/>
      <c r="OI86" s="207"/>
      <c r="OJ86" s="207"/>
      <c r="OK86" s="207"/>
      <c r="OL86" s="207"/>
      <c r="OM86" s="207"/>
      <c r="ON86" s="207"/>
      <c r="OO86" s="207"/>
      <c r="OP86" s="207"/>
      <c r="OQ86" s="207"/>
      <c r="OR86" s="207"/>
      <c r="OS86" s="207"/>
      <c r="OT86" s="207"/>
      <c r="OU86" s="207"/>
      <c r="OV86" s="207"/>
      <c r="OW86" s="207"/>
      <c r="OX86" s="207"/>
      <c r="OY86" s="207"/>
      <c r="OZ86" s="207"/>
      <c r="PA86" s="207"/>
      <c r="PB86" s="207"/>
      <c r="PC86" s="207"/>
      <c r="PD86" s="207"/>
      <c r="PE86" s="207"/>
      <c r="PF86" s="207"/>
      <c r="PG86" s="207"/>
      <c r="PH86" s="207"/>
      <c r="PI86" s="207"/>
      <c r="PJ86" s="207"/>
      <c r="PK86" s="207"/>
      <c r="PL86" s="207"/>
      <c r="PM86" s="207"/>
      <c r="PN86" s="207"/>
      <c r="PO86" s="207"/>
      <c r="PP86" s="207"/>
      <c r="PQ86" s="207"/>
      <c r="PR86" s="207"/>
      <c r="PS86" s="207"/>
      <c r="PT86" s="207"/>
      <c r="PU86" s="207"/>
      <c r="PV86" s="207"/>
      <c r="PW86" s="207"/>
      <c r="PX86" s="207"/>
      <c r="PY86" s="207"/>
      <c r="PZ86" s="207"/>
      <c r="QA86" s="207"/>
      <c r="QB86" s="207"/>
      <c r="QC86" s="207"/>
      <c r="QD86" s="207"/>
      <c r="QE86" s="207"/>
      <c r="QF86" s="207"/>
      <c r="QG86" s="207"/>
      <c r="QH86" s="207"/>
      <c r="QI86" s="207"/>
      <c r="QJ86" s="207"/>
      <c r="QK86" s="207"/>
      <c r="QL86" s="207"/>
      <c r="QM86" s="207"/>
      <c r="QN86" s="207"/>
      <c r="QO86" s="207"/>
      <c r="QP86" s="207"/>
      <c r="QQ86" s="207"/>
      <c r="QR86" s="207"/>
      <c r="QS86" s="207"/>
      <c r="QT86" s="207"/>
      <c r="QU86" s="207"/>
      <c r="QV86" s="207"/>
      <c r="QW86" s="207"/>
      <c r="QX86" s="207"/>
      <c r="QY86" s="207"/>
      <c r="QZ86" s="207"/>
      <c r="RA86" s="207"/>
      <c r="RB86" s="207"/>
      <c r="RC86" s="207"/>
      <c r="RD86" s="207"/>
      <c r="RE86" s="207"/>
      <c r="RF86" s="207"/>
      <c r="RG86" s="207"/>
      <c r="RH86" s="207"/>
      <c r="RI86" s="207"/>
      <c r="RJ86" s="207"/>
      <c r="RK86" s="207"/>
      <c r="RL86" s="207"/>
      <c r="RM86" s="207"/>
      <c r="RN86" s="207"/>
      <c r="RO86" s="207"/>
      <c r="RP86" s="207"/>
      <c r="RQ86" s="207"/>
      <c r="RR86" s="207"/>
      <c r="RS86" s="207"/>
      <c r="RT86" s="207"/>
      <c r="RU86" s="207"/>
      <c r="RV86" s="207"/>
      <c r="RW86" s="207"/>
      <c r="RX86" s="207"/>
      <c r="RY86" s="207"/>
      <c r="RZ86" s="207"/>
      <c r="SA86" s="207"/>
      <c r="SB86" s="207"/>
      <c r="SC86" s="207"/>
      <c r="SD86" s="207"/>
      <c r="SE86" s="207"/>
      <c r="SF86" s="207"/>
      <c r="SG86" s="207"/>
      <c r="SH86" s="207"/>
      <c r="SI86" s="207"/>
      <c r="SJ86" s="207"/>
      <c r="SK86" s="207"/>
      <c r="SL86" s="207"/>
      <c r="SM86" s="207"/>
      <c r="SN86" s="207"/>
      <c r="SO86" s="207"/>
      <c r="SP86" s="207"/>
      <c r="SQ86" s="207"/>
      <c r="SR86" s="207"/>
      <c r="SS86" s="207"/>
      <c r="ST86" s="207"/>
      <c r="SU86" s="207"/>
      <c r="SV86" s="207"/>
      <c r="SW86" s="207"/>
      <c r="SX86" s="207"/>
      <c r="SY86" s="207"/>
      <c r="SZ86" s="207"/>
      <c r="TA86" s="207"/>
      <c r="TB86" s="207"/>
      <c r="TC86" s="207"/>
      <c r="TD86" s="207"/>
      <c r="TE86" s="207"/>
      <c r="TF86" s="207"/>
      <c r="TG86" s="207"/>
      <c r="TH86" s="207"/>
      <c r="TI86" s="207"/>
      <c r="TJ86" s="207"/>
      <c r="TK86" s="207"/>
      <c r="TL86" s="207"/>
      <c r="TM86" s="207"/>
      <c r="TN86" s="207"/>
      <c r="TO86" s="207"/>
      <c r="TP86" s="207"/>
      <c r="TQ86" s="207"/>
      <c r="TR86" s="207"/>
      <c r="TS86" s="207"/>
      <c r="TT86" s="207"/>
      <c r="TU86" s="207"/>
      <c r="TV86" s="207"/>
      <c r="TW86" s="207"/>
      <c r="TX86" s="207"/>
      <c r="TY86" s="207"/>
      <c r="TZ86" s="207"/>
      <c r="UA86" s="207"/>
      <c r="UB86" s="207"/>
      <c r="UC86" s="207"/>
      <c r="UD86" s="207"/>
      <c r="UE86" s="207"/>
      <c r="UF86" s="207"/>
      <c r="UG86" s="207"/>
      <c r="UH86" s="207"/>
      <c r="UI86" s="207"/>
      <c r="UJ86" s="207"/>
      <c r="UK86" s="207"/>
      <c r="UL86" s="207"/>
      <c r="UM86" s="207"/>
      <c r="UN86" s="207"/>
      <c r="UO86" s="207"/>
      <c r="UP86" s="207"/>
      <c r="UQ86" s="207"/>
      <c r="UR86" s="207"/>
      <c r="US86" s="207"/>
      <c r="UT86" s="207"/>
      <c r="UU86" s="207"/>
      <c r="UV86" s="207"/>
      <c r="UW86" s="207"/>
      <c r="UX86" s="207"/>
      <c r="UY86" s="207"/>
      <c r="UZ86" s="207"/>
      <c r="VA86" s="207"/>
      <c r="VB86" s="207"/>
      <c r="VC86" s="207"/>
      <c r="VD86" s="207"/>
      <c r="VE86" s="207"/>
      <c r="VF86" s="207"/>
      <c r="VG86" s="207"/>
      <c r="VH86" s="207"/>
      <c r="VI86" s="207"/>
      <c r="VJ86" s="207"/>
      <c r="VK86" s="207"/>
      <c r="VL86" s="207"/>
      <c r="VM86" s="207"/>
      <c r="VN86" s="207"/>
      <c r="VO86" s="207"/>
      <c r="VP86" s="207"/>
      <c r="VQ86" s="207"/>
      <c r="VR86" s="207"/>
      <c r="VS86" s="207"/>
      <c r="VT86" s="207"/>
      <c r="VU86" s="207"/>
      <c r="VV86" s="207"/>
      <c r="VW86" s="207"/>
      <c r="VX86" s="207"/>
      <c r="VY86" s="207"/>
      <c r="VZ86" s="207"/>
      <c r="WA86" s="207"/>
      <c r="WB86" s="207"/>
      <c r="WC86" s="207"/>
      <c r="WD86" s="207"/>
      <c r="WE86" s="207"/>
      <c r="WF86" s="207"/>
      <c r="WG86" s="207"/>
      <c r="WH86" s="207"/>
      <c r="WI86" s="207"/>
      <c r="WJ86" s="207"/>
      <c r="WK86" s="207"/>
      <c r="WL86" s="207"/>
      <c r="WM86" s="207"/>
      <c r="WN86" s="207"/>
      <c r="WO86" s="207"/>
      <c r="WP86" s="207"/>
      <c r="WQ86" s="207"/>
      <c r="WR86" s="207"/>
      <c r="WS86" s="207"/>
      <c r="WT86" s="207"/>
      <c r="WU86" s="207"/>
      <c r="WV86" s="207"/>
      <c r="WW86" s="207"/>
      <c r="WX86" s="207"/>
      <c r="WY86" s="207"/>
      <c r="WZ86" s="207"/>
      <c r="XA86" s="207"/>
      <c r="XB86" s="207"/>
      <c r="XC86" s="207"/>
      <c r="XD86" s="207"/>
      <c r="XE86" s="207"/>
      <c r="XF86" s="207"/>
      <c r="XG86" s="207"/>
      <c r="XH86" s="207"/>
      <c r="XI86" s="207"/>
      <c r="XJ86" s="207"/>
      <c r="XK86" s="207"/>
      <c r="XL86" s="207"/>
      <c r="XM86" s="207"/>
      <c r="XN86" s="207"/>
      <c r="XO86" s="207"/>
      <c r="XP86" s="207"/>
      <c r="XQ86" s="207"/>
      <c r="XR86" s="207"/>
      <c r="XS86" s="207"/>
      <c r="XT86" s="207"/>
      <c r="XU86" s="207"/>
      <c r="XV86" s="207"/>
      <c r="XW86" s="207"/>
      <c r="XX86" s="207"/>
      <c r="XY86" s="207"/>
      <c r="XZ86" s="207"/>
      <c r="YA86" s="207"/>
      <c r="YB86" s="207"/>
      <c r="YC86" s="207"/>
      <c r="YD86" s="207"/>
      <c r="YE86" s="207"/>
      <c r="YF86" s="207"/>
      <c r="YG86" s="207"/>
      <c r="YH86" s="207"/>
      <c r="YI86" s="207"/>
      <c r="YJ86" s="207"/>
      <c r="YK86" s="207"/>
      <c r="YL86" s="207"/>
      <c r="YM86" s="207"/>
      <c r="YN86" s="207"/>
      <c r="YO86" s="207"/>
      <c r="YP86" s="207"/>
      <c r="YQ86" s="207"/>
      <c r="YR86" s="207"/>
      <c r="YS86" s="207"/>
      <c r="YT86" s="207"/>
      <c r="YU86" s="207"/>
      <c r="YV86" s="207"/>
      <c r="YW86" s="207"/>
      <c r="YX86" s="207"/>
      <c r="YY86" s="207"/>
      <c r="YZ86" s="207"/>
      <c r="ZA86" s="207"/>
      <c r="ZB86" s="207"/>
      <c r="ZC86" s="207"/>
      <c r="ZD86" s="207"/>
      <c r="ZE86" s="207"/>
      <c r="ZF86" s="207"/>
      <c r="ZG86" s="207"/>
      <c r="ZH86" s="207"/>
      <c r="ZI86" s="207"/>
      <c r="ZJ86" s="207"/>
      <c r="ZK86" s="207"/>
      <c r="ZL86" s="207"/>
      <c r="ZM86" s="207"/>
      <c r="ZN86" s="207"/>
      <c r="ZO86" s="207"/>
      <c r="ZP86" s="207"/>
      <c r="ZQ86" s="207"/>
      <c r="ZR86" s="207"/>
      <c r="ZS86" s="207"/>
      <c r="ZT86" s="207"/>
      <c r="ZU86" s="207"/>
      <c r="ZV86" s="207"/>
      <c r="ZW86" s="207"/>
      <c r="ZX86" s="207"/>
      <c r="ZY86" s="207"/>
      <c r="ZZ86" s="207"/>
      <c r="AAA86" s="207"/>
      <c r="AAB86" s="207"/>
      <c r="AAC86" s="207"/>
      <c r="AAD86" s="207"/>
      <c r="AAE86" s="207"/>
      <c r="AAF86" s="207"/>
      <c r="AAG86" s="207"/>
      <c r="AAH86" s="207"/>
      <c r="AAI86" s="207"/>
      <c r="AAJ86" s="207"/>
      <c r="AAK86" s="207"/>
      <c r="AAL86" s="207"/>
      <c r="AAM86" s="207"/>
      <c r="AAN86" s="207"/>
      <c r="AAO86" s="207"/>
      <c r="AAP86" s="207"/>
      <c r="AAQ86" s="207"/>
      <c r="AAR86" s="207"/>
      <c r="AAS86" s="207"/>
      <c r="AAT86" s="207"/>
      <c r="AAU86" s="207"/>
      <c r="AAV86" s="207"/>
      <c r="AAW86" s="207"/>
      <c r="AAX86" s="207"/>
      <c r="AAY86" s="207"/>
      <c r="AAZ86" s="207"/>
      <c r="ABA86" s="207"/>
      <c r="ABB86" s="207"/>
      <c r="ABC86" s="207"/>
      <c r="ABD86" s="207"/>
      <c r="ABE86" s="207"/>
      <c r="ABF86" s="207"/>
      <c r="ABG86" s="207"/>
      <c r="ABH86" s="207"/>
      <c r="ABI86" s="207"/>
      <c r="ABJ86" s="207"/>
      <c r="ABK86" s="207"/>
      <c r="ABL86" s="207"/>
      <c r="ABM86" s="207"/>
      <c r="ABN86" s="207"/>
      <c r="ABO86" s="207"/>
      <c r="ABP86" s="207"/>
      <c r="ABQ86" s="207"/>
      <c r="ABR86" s="207"/>
      <c r="ABS86" s="207"/>
      <c r="ABT86" s="207"/>
      <c r="ABU86" s="207"/>
      <c r="ABV86" s="207"/>
      <c r="ABW86" s="207"/>
      <c r="ABX86" s="207"/>
      <c r="ABY86" s="207"/>
      <c r="ABZ86" s="207"/>
      <c r="ACA86" s="207"/>
      <c r="ACB86" s="207"/>
      <c r="ACC86" s="207"/>
      <c r="ACD86" s="207"/>
      <c r="ACE86" s="207"/>
      <c r="ACF86" s="207"/>
      <c r="ACG86" s="207"/>
      <c r="ACH86" s="207"/>
      <c r="ACI86" s="207"/>
      <c r="ACJ86" s="207"/>
      <c r="ACK86" s="207"/>
      <c r="ACL86" s="207"/>
      <c r="ACM86" s="207"/>
      <c r="ACN86" s="207"/>
      <c r="ACO86" s="207"/>
      <c r="ACP86" s="207"/>
      <c r="ACQ86" s="207"/>
      <c r="ACR86" s="207"/>
      <c r="ACS86" s="207"/>
      <c r="ACT86" s="207"/>
      <c r="ACU86" s="207"/>
      <c r="ACV86" s="207"/>
      <c r="ACW86" s="207"/>
      <c r="ACX86" s="207"/>
      <c r="ACY86" s="207"/>
      <c r="ACZ86" s="207"/>
      <c r="ADA86" s="207"/>
      <c r="ADB86" s="207"/>
      <c r="ADC86" s="207"/>
      <c r="ADD86" s="207"/>
      <c r="ADE86" s="207"/>
      <c r="ADF86" s="207"/>
      <c r="ADG86" s="207"/>
      <c r="ADH86" s="207"/>
      <c r="ADI86" s="207"/>
      <c r="ADJ86" s="207"/>
      <c r="ADK86" s="207"/>
      <c r="ADL86" s="207"/>
      <c r="ADM86" s="207"/>
      <c r="ADN86" s="207"/>
      <c r="ADO86" s="207"/>
      <c r="ADP86" s="207"/>
      <c r="ADQ86" s="207"/>
      <c r="ADR86" s="207"/>
      <c r="ADS86" s="207"/>
      <c r="ADT86" s="207"/>
      <c r="ADU86" s="207"/>
      <c r="ADV86" s="207"/>
      <c r="ADW86" s="207"/>
      <c r="ADX86" s="207"/>
      <c r="ADY86" s="207"/>
      <c r="ADZ86" s="207"/>
      <c r="AEA86" s="207"/>
      <c r="AEB86" s="207"/>
      <c r="AEC86" s="207"/>
      <c r="AED86" s="207"/>
      <c r="AEE86" s="207"/>
      <c r="AEF86" s="207"/>
      <c r="AEG86" s="207"/>
      <c r="AEH86" s="207"/>
      <c r="AEI86" s="207"/>
      <c r="AEJ86" s="207"/>
      <c r="AEK86" s="207"/>
      <c r="AEL86" s="207"/>
      <c r="AEM86" s="207"/>
      <c r="AEN86" s="207"/>
      <c r="AEO86" s="207"/>
      <c r="AEP86" s="207"/>
      <c r="AEQ86" s="207"/>
      <c r="AER86" s="207"/>
      <c r="AES86" s="207"/>
      <c r="AET86" s="207"/>
      <c r="AEU86" s="207"/>
      <c r="AEV86" s="207"/>
      <c r="AEW86" s="207"/>
      <c r="AEX86" s="207"/>
      <c r="AEY86" s="207"/>
      <c r="AEZ86" s="207"/>
      <c r="AFA86" s="207"/>
      <c r="AFB86" s="207"/>
      <c r="AFC86" s="207"/>
      <c r="AFD86" s="207"/>
      <c r="AFE86" s="207"/>
      <c r="AFF86" s="207"/>
      <c r="AFG86" s="207"/>
      <c r="AFH86" s="207"/>
      <c r="AFI86" s="207"/>
      <c r="AFJ86" s="207"/>
      <c r="AFK86" s="207"/>
      <c r="AFL86" s="207"/>
      <c r="AFM86" s="207"/>
      <c r="AFN86" s="207"/>
      <c r="AFO86" s="207"/>
      <c r="AFP86" s="207"/>
      <c r="AFQ86" s="207"/>
      <c r="AFR86" s="207"/>
      <c r="AFS86" s="207"/>
      <c r="AFT86" s="207"/>
      <c r="AFU86" s="207"/>
      <c r="AFV86" s="207"/>
      <c r="AFW86" s="207"/>
      <c r="AFX86" s="207"/>
      <c r="AFY86" s="207"/>
      <c r="AFZ86" s="207"/>
      <c r="AGA86" s="207"/>
      <c r="AGB86" s="207"/>
      <c r="AGC86" s="207"/>
      <c r="AGD86" s="207"/>
      <c r="AGE86" s="207"/>
      <c r="AGF86" s="207"/>
      <c r="AGG86" s="207"/>
      <c r="AGH86" s="207"/>
      <c r="AGI86" s="207"/>
      <c r="AGJ86" s="207"/>
      <c r="AGK86" s="207"/>
      <c r="AGL86" s="207"/>
      <c r="AGM86" s="207"/>
      <c r="AGN86" s="207"/>
      <c r="AGO86" s="207"/>
      <c r="AGP86" s="207"/>
      <c r="AGQ86" s="207"/>
      <c r="AGR86" s="207"/>
      <c r="AGS86" s="207"/>
      <c r="AGT86" s="207"/>
      <c r="AGU86" s="207"/>
      <c r="AGV86" s="207"/>
      <c r="AGW86" s="207"/>
      <c r="AGX86" s="207"/>
      <c r="AGY86" s="207"/>
      <c r="AGZ86" s="207"/>
      <c r="AHA86" s="207"/>
      <c r="AHB86" s="207"/>
      <c r="AHC86" s="207"/>
      <c r="AHD86" s="207"/>
      <c r="AHE86" s="207"/>
      <c r="AHF86" s="207"/>
      <c r="AHG86" s="207"/>
      <c r="AHH86" s="207"/>
      <c r="AHI86" s="207"/>
      <c r="AHJ86" s="207"/>
      <c r="AHK86" s="207"/>
      <c r="AHL86" s="207"/>
      <c r="AHM86" s="207"/>
      <c r="AHN86" s="207"/>
      <c r="AHO86" s="207"/>
      <c r="AHP86" s="207"/>
      <c r="AHQ86" s="207"/>
      <c r="AHR86" s="207"/>
      <c r="AHS86" s="207"/>
      <c r="AHT86" s="207"/>
      <c r="AHU86" s="207"/>
      <c r="AHV86" s="207"/>
      <c r="AHW86" s="207"/>
      <c r="AHX86" s="207"/>
      <c r="AHY86" s="207"/>
      <c r="AHZ86" s="207"/>
      <c r="AIA86" s="207"/>
      <c r="AIB86" s="207"/>
      <c r="AIC86" s="207"/>
      <c r="AID86" s="207"/>
      <c r="AIE86" s="207"/>
      <c r="AIF86" s="207"/>
      <c r="AIG86" s="207"/>
      <c r="AIH86" s="207"/>
      <c r="AII86" s="207"/>
      <c r="AIJ86" s="207"/>
      <c r="AIK86" s="207"/>
      <c r="AIL86" s="207"/>
      <c r="AIM86" s="207"/>
      <c r="AIN86" s="207"/>
      <c r="AIO86" s="207"/>
      <c r="AIP86" s="207"/>
      <c r="AIQ86" s="207"/>
      <c r="AIR86" s="207"/>
      <c r="AIS86" s="207"/>
      <c r="AIT86" s="207"/>
      <c r="AIU86" s="207"/>
      <c r="AIV86" s="207"/>
      <c r="AIW86" s="207"/>
      <c r="AIX86" s="207"/>
      <c r="AIY86" s="207"/>
      <c r="AIZ86" s="207"/>
      <c r="AJA86" s="207"/>
      <c r="AJB86" s="207"/>
      <c r="AJC86" s="207"/>
      <c r="AJD86" s="207"/>
      <c r="AJE86" s="207"/>
      <c r="AJF86" s="207"/>
      <c r="AJG86" s="207"/>
      <c r="AJH86" s="207"/>
      <c r="AJI86" s="207"/>
      <c r="AJJ86" s="207"/>
      <c r="AJK86" s="207"/>
      <c r="AJL86" s="207"/>
      <c r="AJM86" s="207"/>
      <c r="AJN86" s="207"/>
      <c r="AJO86" s="207"/>
      <c r="AJP86" s="207"/>
      <c r="AJQ86" s="207"/>
      <c r="AJR86" s="207"/>
      <c r="AJS86" s="207"/>
      <c r="AJT86" s="207"/>
      <c r="AJU86" s="207"/>
      <c r="AJV86" s="207"/>
      <c r="AJW86" s="207"/>
      <c r="AJX86" s="207"/>
      <c r="AJY86" s="207"/>
      <c r="AJZ86" s="207"/>
      <c r="AKA86" s="207"/>
      <c r="AKB86" s="207"/>
      <c r="AKC86" s="207"/>
      <c r="AKD86" s="207"/>
      <c r="AKE86" s="207"/>
      <c r="AKF86" s="207"/>
      <c r="AKG86" s="207"/>
      <c r="AKH86" s="207"/>
      <c r="AKI86" s="207"/>
      <c r="AKJ86" s="207"/>
      <c r="AKK86" s="207"/>
      <c r="AKL86" s="207"/>
      <c r="AKM86" s="207"/>
      <c r="AKN86" s="207"/>
      <c r="AKO86" s="207"/>
      <c r="AKP86" s="207"/>
      <c r="AKQ86" s="207"/>
      <c r="AKR86" s="207"/>
      <c r="AKS86" s="207"/>
      <c r="AKT86" s="207"/>
      <c r="AKU86" s="207"/>
      <c r="AKV86" s="207"/>
      <c r="AKW86" s="207"/>
      <c r="AKX86" s="207"/>
      <c r="AKY86" s="207"/>
      <c r="AKZ86" s="207"/>
      <c r="ALA86" s="207"/>
      <c r="ALB86" s="207"/>
      <c r="ALC86" s="207"/>
      <c r="ALD86" s="207"/>
      <c r="ALE86" s="207"/>
      <c r="ALF86" s="207"/>
      <c r="ALG86" s="207"/>
      <c r="ALH86" s="207"/>
      <c r="ALI86" s="207"/>
      <c r="ALJ86" s="207"/>
      <c r="ALK86" s="207"/>
      <c r="ALL86" s="207"/>
      <c r="ALM86" s="207"/>
      <c r="ALN86" s="207"/>
      <c r="ALO86" s="207"/>
      <c r="ALP86" s="207"/>
      <c r="ALQ86" s="207"/>
      <c r="ALR86" s="207"/>
      <c r="ALS86" s="207"/>
      <c r="ALT86" s="207"/>
      <c r="ALU86" s="207"/>
      <c r="ALV86" s="207"/>
      <c r="ALW86" s="207"/>
      <c r="ALX86" s="207"/>
      <c r="ALY86" s="207"/>
      <c r="ALZ86" s="207"/>
      <c r="AMA86" s="207"/>
      <c r="AMB86" s="207"/>
      <c r="AMC86" s="207"/>
      <c r="AMD86" s="207"/>
      <c r="AME86" s="207"/>
      <c r="AMF86" s="207"/>
      <c r="AMG86" s="207"/>
      <c r="AMH86" s="207"/>
      <c r="AMI86" s="207"/>
      <c r="AMJ86" s="207"/>
      <c r="AMK86" s="207"/>
      <c r="AML86" s="207"/>
      <c r="AMM86" s="207"/>
      <c r="AMN86" s="207"/>
      <c r="AMO86" s="207"/>
      <c r="AMP86" s="207"/>
      <c r="AMQ86" s="207"/>
      <c r="AMR86" s="207"/>
      <c r="AMS86" s="207"/>
      <c r="AMT86" s="207"/>
      <c r="AMU86" s="207"/>
      <c r="AMV86" s="207"/>
      <c r="AMW86" s="207"/>
      <c r="AMX86" s="207"/>
      <c r="AMY86" s="207"/>
      <c r="AMZ86" s="207"/>
      <c r="ANA86" s="207"/>
      <c r="ANB86" s="207"/>
      <c r="ANC86" s="207"/>
      <c r="AND86" s="207"/>
      <c r="ANE86" s="207"/>
      <c r="ANF86" s="207"/>
      <c r="ANG86" s="207"/>
      <c r="ANH86" s="207"/>
      <c r="ANI86" s="207"/>
      <c r="ANJ86" s="207"/>
      <c r="ANK86" s="207"/>
      <c r="ANL86" s="207"/>
      <c r="ANM86" s="207"/>
      <c r="ANN86" s="207"/>
      <c r="ANO86" s="207"/>
      <c r="ANP86" s="207"/>
      <c r="ANQ86" s="207"/>
      <c r="ANR86" s="207"/>
      <c r="ANS86" s="207"/>
      <c r="ANT86" s="207"/>
      <c r="ANU86" s="207"/>
      <c r="ANV86" s="207"/>
      <c r="ANW86" s="207"/>
      <c r="ANX86" s="207"/>
      <c r="ANY86" s="207"/>
      <c r="ANZ86" s="207"/>
      <c r="AOA86" s="207"/>
      <c r="AOB86" s="207"/>
      <c r="AOC86" s="207"/>
      <c r="AOD86" s="207"/>
      <c r="AOE86" s="207"/>
      <c r="AOF86" s="207"/>
      <c r="AOG86" s="207"/>
      <c r="AOH86" s="207"/>
      <c r="AOI86" s="207"/>
      <c r="AOJ86" s="207"/>
      <c r="AOK86" s="207"/>
      <c r="AOL86" s="207"/>
      <c r="AOM86" s="207"/>
      <c r="AON86" s="207"/>
      <c r="AOO86" s="207"/>
      <c r="AOP86" s="207"/>
      <c r="AOQ86" s="207"/>
      <c r="AOR86" s="207"/>
      <c r="AOS86" s="207"/>
      <c r="AOT86" s="207"/>
      <c r="AOU86" s="207"/>
      <c r="AOV86" s="207"/>
      <c r="AOW86" s="207"/>
      <c r="AOX86" s="207"/>
      <c r="AOY86" s="207"/>
      <c r="AOZ86" s="207"/>
      <c r="APA86" s="207"/>
      <c r="APB86" s="207"/>
      <c r="APC86" s="207"/>
      <c r="APD86" s="207"/>
      <c r="APE86" s="207"/>
      <c r="APF86" s="207"/>
      <c r="APG86" s="207"/>
      <c r="APH86" s="207"/>
      <c r="API86" s="207"/>
      <c r="APJ86" s="207"/>
      <c r="APK86" s="207"/>
      <c r="APL86" s="207"/>
      <c r="APM86" s="207"/>
      <c r="APN86" s="207"/>
      <c r="APO86" s="207"/>
      <c r="APP86" s="207"/>
      <c r="APQ86" s="207"/>
      <c r="APR86" s="207"/>
      <c r="APS86" s="207"/>
      <c r="APT86" s="207"/>
      <c r="APU86" s="207"/>
      <c r="APV86" s="207"/>
      <c r="APW86" s="207"/>
      <c r="APX86" s="207"/>
      <c r="APY86" s="207"/>
      <c r="APZ86" s="207"/>
      <c r="AQA86" s="207"/>
      <c r="AQB86" s="207"/>
      <c r="AQC86" s="207"/>
      <c r="AQD86" s="207"/>
      <c r="AQE86" s="207"/>
      <c r="AQF86" s="207"/>
      <c r="AQG86" s="207"/>
      <c r="AQH86" s="207"/>
      <c r="AQI86" s="207"/>
      <c r="AQJ86" s="207"/>
      <c r="AQK86" s="207"/>
      <c r="AQL86" s="207"/>
      <c r="AQM86" s="207"/>
      <c r="AQN86" s="207"/>
      <c r="AQO86" s="207"/>
      <c r="AQP86" s="207"/>
      <c r="AQQ86" s="207"/>
      <c r="AQR86" s="207"/>
      <c r="AQS86" s="207"/>
      <c r="AQT86" s="207"/>
      <c r="AQU86" s="207"/>
      <c r="AQV86" s="207"/>
      <c r="AQW86" s="207"/>
      <c r="AQX86" s="207"/>
      <c r="AQY86" s="207"/>
      <c r="AQZ86" s="207"/>
      <c r="ARA86" s="207"/>
      <c r="ARB86" s="207"/>
      <c r="ARC86" s="207"/>
      <c r="ARD86" s="207"/>
      <c r="ARE86" s="207"/>
      <c r="ARF86" s="207"/>
      <c r="ARG86" s="207"/>
      <c r="ARH86" s="207"/>
      <c r="ARI86" s="207"/>
      <c r="ARJ86" s="207"/>
      <c r="ARK86" s="207"/>
      <c r="ARL86" s="207"/>
      <c r="ARM86" s="207"/>
      <c r="ARN86" s="207"/>
      <c r="ARO86" s="207"/>
      <c r="ARP86" s="207"/>
      <c r="ARQ86" s="207"/>
      <c r="ARR86" s="207"/>
      <c r="ARS86" s="207"/>
      <c r="ART86" s="207"/>
      <c r="ARU86" s="207"/>
      <c r="ARV86" s="207"/>
      <c r="ARW86" s="207"/>
      <c r="ARX86" s="207"/>
      <c r="ARY86" s="207"/>
      <c r="ARZ86" s="207"/>
      <c r="ASA86" s="207"/>
      <c r="ASB86" s="207"/>
      <c r="ASC86" s="207"/>
      <c r="ASD86" s="207"/>
      <c r="ASE86" s="207"/>
      <c r="ASF86" s="207"/>
      <c r="ASG86" s="207"/>
      <c r="ASH86" s="207"/>
      <c r="ASI86" s="207"/>
      <c r="ASJ86" s="207"/>
      <c r="ASK86" s="207"/>
      <c r="ASL86" s="207"/>
      <c r="ASM86" s="207"/>
      <c r="ASN86" s="207"/>
      <c r="ASO86" s="207"/>
      <c r="ASP86" s="207"/>
      <c r="ASQ86" s="207"/>
      <c r="ASR86" s="207"/>
      <c r="ASS86" s="207"/>
      <c r="AST86" s="207"/>
      <c r="ASU86" s="207"/>
      <c r="ASV86" s="207"/>
      <c r="ASW86" s="207"/>
      <c r="ASX86" s="207"/>
      <c r="ASY86" s="207"/>
      <c r="ASZ86" s="207"/>
      <c r="ATA86" s="207"/>
      <c r="ATB86" s="207"/>
      <c r="ATC86" s="207"/>
      <c r="ATD86" s="207"/>
      <c r="ATE86" s="207"/>
      <c r="ATF86" s="207"/>
      <c r="ATG86" s="207"/>
      <c r="ATH86" s="207"/>
      <c r="ATI86" s="207"/>
      <c r="ATJ86" s="207"/>
      <c r="ATK86" s="207"/>
      <c r="ATL86" s="207"/>
      <c r="ATM86" s="207"/>
      <c r="ATN86" s="207"/>
      <c r="ATO86" s="207"/>
      <c r="ATP86" s="207"/>
      <c r="ATQ86" s="207"/>
      <c r="ATR86" s="207"/>
      <c r="ATS86" s="207"/>
      <c r="ATT86" s="207"/>
      <c r="ATU86" s="207"/>
      <c r="ATV86" s="207"/>
      <c r="ATW86" s="207"/>
      <c r="ATX86" s="207"/>
      <c r="ATY86" s="207"/>
      <c r="ATZ86" s="207"/>
      <c r="AUA86" s="207"/>
      <c r="AUB86" s="207"/>
      <c r="AUC86" s="207"/>
      <c r="AUD86" s="207"/>
      <c r="AUE86" s="207"/>
      <c r="AUF86" s="207"/>
      <c r="AUG86" s="207"/>
      <c r="AUH86" s="207"/>
      <c r="AUI86" s="207"/>
      <c r="AUJ86" s="207"/>
      <c r="AUK86" s="207"/>
      <c r="AUL86" s="207"/>
      <c r="AUM86" s="207"/>
      <c r="AUN86" s="207"/>
      <c r="AUO86" s="207"/>
      <c r="AUP86" s="207"/>
      <c r="AUQ86" s="207"/>
      <c r="AUR86" s="207"/>
      <c r="AUS86" s="207"/>
      <c r="AUT86" s="207"/>
      <c r="AUU86" s="207"/>
      <c r="AUV86" s="207"/>
      <c r="AUW86" s="207"/>
      <c r="AUX86" s="207"/>
      <c r="AUY86" s="207"/>
      <c r="AUZ86" s="207"/>
      <c r="AVA86" s="207"/>
      <c r="AVB86" s="207"/>
      <c r="AVC86" s="207"/>
      <c r="AVD86" s="207"/>
      <c r="AVE86" s="207"/>
      <c r="AVF86" s="207"/>
      <c r="AVG86" s="207"/>
      <c r="AVH86" s="207"/>
      <c r="AVI86" s="207"/>
      <c r="AVJ86" s="207"/>
      <c r="AVK86" s="207"/>
      <c r="AVL86" s="207"/>
      <c r="AVM86" s="207"/>
      <c r="AVN86" s="207"/>
      <c r="AVO86" s="207"/>
      <c r="AVP86" s="207"/>
      <c r="AVQ86" s="207"/>
      <c r="AVR86" s="207"/>
      <c r="AVS86" s="207"/>
      <c r="AVT86" s="207"/>
      <c r="AVU86" s="207"/>
      <c r="AVV86" s="207"/>
      <c r="AVW86" s="207"/>
      <c r="AVX86" s="207"/>
      <c r="AVY86" s="207"/>
      <c r="AVZ86" s="207"/>
      <c r="AWA86" s="207"/>
      <c r="AWB86" s="207"/>
      <c r="AWC86" s="207"/>
      <c r="AWD86" s="207"/>
      <c r="AWE86" s="207"/>
      <c r="AWF86" s="207"/>
      <c r="AWG86" s="207"/>
      <c r="AWH86" s="207"/>
      <c r="AWI86" s="207"/>
      <c r="AWJ86" s="207"/>
      <c r="AWK86" s="207"/>
      <c r="AWL86" s="207"/>
      <c r="AWM86" s="207"/>
      <c r="AWN86" s="207"/>
      <c r="AWO86" s="207"/>
      <c r="AWP86" s="207"/>
      <c r="AWQ86" s="207"/>
      <c r="AWR86" s="207"/>
      <c r="AWS86" s="207"/>
      <c r="AWT86" s="207"/>
      <c r="AWU86" s="207"/>
      <c r="AWV86" s="207"/>
      <c r="AWW86" s="207"/>
      <c r="AWX86" s="207"/>
      <c r="AWY86" s="207"/>
      <c r="AWZ86" s="207"/>
      <c r="AXA86" s="207"/>
      <c r="AXB86" s="207"/>
      <c r="AXC86" s="207"/>
      <c r="AXD86" s="207"/>
      <c r="AXE86" s="207"/>
      <c r="AXF86" s="207"/>
      <c r="AXG86" s="207"/>
      <c r="AXH86" s="207"/>
      <c r="AXI86" s="207"/>
      <c r="AXJ86" s="207"/>
      <c r="AXK86" s="207"/>
      <c r="AXL86" s="207"/>
      <c r="AXM86" s="207"/>
      <c r="AXN86" s="207"/>
      <c r="AXO86" s="207"/>
      <c r="AXP86" s="207"/>
      <c r="AXQ86" s="207"/>
      <c r="AXR86" s="207"/>
      <c r="AXS86" s="207"/>
      <c r="AXT86" s="207"/>
      <c r="AXU86" s="207"/>
      <c r="AXV86" s="207"/>
      <c r="AXW86" s="207"/>
      <c r="AXX86" s="207"/>
      <c r="AXY86" s="207"/>
      <c r="AXZ86" s="207"/>
      <c r="AYA86" s="207"/>
      <c r="AYB86" s="207"/>
      <c r="AYC86" s="207"/>
      <c r="AYD86" s="207"/>
      <c r="AYE86" s="207"/>
      <c r="AYF86" s="207"/>
      <c r="AYG86" s="207"/>
      <c r="AYH86" s="207"/>
      <c r="AYI86" s="207"/>
      <c r="AYJ86" s="207"/>
      <c r="AYK86" s="207"/>
      <c r="AYL86" s="207"/>
      <c r="AYM86" s="207"/>
      <c r="AYN86" s="207"/>
      <c r="AYO86" s="207"/>
      <c r="AYP86" s="207"/>
      <c r="AYQ86" s="207"/>
      <c r="AYR86" s="207"/>
      <c r="AYS86" s="207"/>
      <c r="AYT86" s="207"/>
      <c r="AYU86" s="207"/>
      <c r="AYV86" s="207"/>
      <c r="AYW86" s="207"/>
      <c r="AYX86" s="207"/>
      <c r="AYY86" s="207"/>
      <c r="AYZ86" s="207"/>
      <c r="AZA86" s="207"/>
      <c r="AZB86" s="207"/>
      <c r="AZC86" s="207"/>
      <c r="AZD86" s="207"/>
      <c r="AZE86" s="207"/>
      <c r="AZF86" s="207"/>
      <c r="AZG86" s="207"/>
      <c r="AZH86" s="207"/>
      <c r="AZI86" s="207"/>
      <c r="AZJ86" s="207"/>
      <c r="AZK86" s="207"/>
      <c r="AZL86" s="207"/>
      <c r="AZM86" s="207"/>
      <c r="AZN86" s="207"/>
      <c r="AZO86" s="207"/>
      <c r="AZP86" s="207"/>
      <c r="AZQ86" s="207"/>
      <c r="AZR86" s="207"/>
      <c r="AZS86" s="207"/>
      <c r="AZT86" s="207"/>
      <c r="AZU86" s="207"/>
      <c r="AZV86" s="207"/>
      <c r="AZW86" s="207"/>
      <c r="AZX86" s="207"/>
      <c r="AZY86" s="207"/>
      <c r="AZZ86" s="207"/>
      <c r="BAA86" s="207"/>
      <c r="BAB86" s="207"/>
      <c r="BAC86" s="207"/>
      <c r="BAD86" s="207"/>
      <c r="BAE86" s="207"/>
      <c r="BAF86" s="207"/>
      <c r="BAG86" s="207"/>
      <c r="BAH86" s="207"/>
      <c r="BAI86" s="207"/>
      <c r="BAJ86" s="207"/>
      <c r="BAK86" s="207"/>
      <c r="BAL86" s="207"/>
      <c r="BAM86" s="207"/>
      <c r="BAN86" s="207"/>
      <c r="BAO86" s="207"/>
      <c r="BAP86" s="207"/>
      <c r="BAQ86" s="207"/>
      <c r="BAR86" s="207"/>
      <c r="BAS86" s="207"/>
      <c r="BAT86" s="207"/>
      <c r="BAU86" s="207"/>
      <c r="BAV86" s="207"/>
      <c r="BAW86" s="207"/>
      <c r="BAX86" s="207"/>
      <c r="BAY86" s="207"/>
      <c r="BAZ86" s="207"/>
      <c r="BBA86" s="207"/>
      <c r="BBB86" s="207"/>
      <c r="BBC86" s="207"/>
      <c r="BBD86" s="207"/>
      <c r="BBE86" s="207"/>
      <c r="BBF86" s="207"/>
      <c r="BBG86" s="207"/>
      <c r="BBH86" s="207"/>
      <c r="BBI86" s="207"/>
      <c r="BBJ86" s="207"/>
      <c r="BBK86" s="207"/>
      <c r="BBL86" s="207"/>
      <c r="BBM86" s="207"/>
      <c r="BBN86" s="207"/>
      <c r="BBO86" s="207"/>
      <c r="BBP86" s="207"/>
      <c r="BBQ86" s="207"/>
      <c r="BBR86" s="207"/>
      <c r="BBS86" s="207"/>
      <c r="BBT86" s="207"/>
      <c r="BBU86" s="207"/>
      <c r="BBV86" s="207"/>
      <c r="BBW86" s="207"/>
      <c r="BBX86" s="207"/>
      <c r="BBY86" s="207"/>
      <c r="BBZ86" s="207"/>
      <c r="BCA86" s="207"/>
      <c r="BCB86" s="207"/>
      <c r="BCC86" s="207"/>
      <c r="BCD86" s="207"/>
      <c r="BCE86" s="207"/>
      <c r="BCF86" s="207"/>
      <c r="BCG86" s="207"/>
      <c r="BCH86" s="207"/>
      <c r="BCI86" s="207"/>
      <c r="BCJ86" s="207"/>
      <c r="BCK86" s="207"/>
      <c r="BCL86" s="207"/>
      <c r="BCM86" s="207"/>
      <c r="BCN86" s="207"/>
      <c r="BCO86" s="207"/>
      <c r="BCP86" s="207"/>
      <c r="BCQ86" s="207"/>
      <c r="BCR86" s="207"/>
      <c r="BCS86" s="207"/>
      <c r="BCT86" s="207"/>
      <c r="BCU86" s="207"/>
      <c r="BCV86" s="207"/>
      <c r="BCW86" s="207"/>
      <c r="BCX86" s="207"/>
      <c r="BCY86" s="207"/>
      <c r="BCZ86" s="207"/>
      <c r="BDA86" s="207"/>
      <c r="BDB86" s="207"/>
      <c r="BDC86" s="207"/>
      <c r="BDD86" s="207"/>
      <c r="BDE86" s="207"/>
      <c r="BDF86" s="207"/>
      <c r="BDG86" s="207"/>
      <c r="BDH86" s="207"/>
      <c r="BDI86" s="207"/>
      <c r="BDJ86" s="207"/>
      <c r="BDK86" s="207"/>
      <c r="BDL86" s="207"/>
      <c r="BDM86" s="207"/>
      <c r="BDN86" s="207"/>
      <c r="BDO86" s="207"/>
      <c r="BDP86" s="207"/>
      <c r="BDQ86" s="207"/>
      <c r="BDR86" s="207"/>
      <c r="BDS86" s="207"/>
      <c r="BDT86" s="207"/>
      <c r="BDU86" s="207"/>
      <c r="BDV86" s="207"/>
      <c r="BDW86" s="207"/>
      <c r="BDX86" s="207"/>
      <c r="BDY86" s="207"/>
      <c r="BDZ86" s="207"/>
      <c r="BEA86" s="207"/>
      <c r="BEB86" s="207"/>
      <c r="BEC86" s="207"/>
      <c r="BED86" s="207"/>
      <c r="BEE86" s="207"/>
      <c r="BEF86" s="207"/>
      <c r="BEG86" s="207"/>
      <c r="BEH86" s="207"/>
      <c r="BEI86" s="207"/>
      <c r="BEJ86" s="207"/>
      <c r="BEK86" s="207"/>
      <c r="BEL86" s="207"/>
      <c r="BEM86" s="207"/>
      <c r="BEN86" s="207"/>
      <c r="BEO86" s="207"/>
      <c r="BEP86" s="207"/>
      <c r="BEQ86" s="207"/>
      <c r="BER86" s="207"/>
      <c r="BES86" s="207"/>
      <c r="BET86" s="207"/>
      <c r="BEU86" s="207"/>
      <c r="BEV86" s="207"/>
      <c r="BEW86" s="207"/>
      <c r="BEX86" s="207"/>
      <c r="BEY86" s="207"/>
      <c r="BEZ86" s="207"/>
      <c r="BFA86" s="207"/>
      <c r="BFB86" s="207"/>
      <c r="BFC86" s="207"/>
      <c r="BFD86" s="207"/>
      <c r="BFE86" s="207"/>
      <c r="BFF86" s="207"/>
      <c r="BFG86" s="207"/>
      <c r="BFH86" s="207"/>
      <c r="BFI86" s="207"/>
      <c r="BFJ86" s="207"/>
      <c r="BFK86" s="207"/>
      <c r="BFL86" s="207"/>
      <c r="BFM86" s="207"/>
      <c r="BFN86" s="207"/>
      <c r="BFO86" s="207"/>
      <c r="BFP86" s="207"/>
      <c r="BFQ86" s="207"/>
      <c r="BFR86" s="207"/>
      <c r="BFS86" s="207"/>
      <c r="BFT86" s="207"/>
      <c r="BFU86" s="207"/>
      <c r="BFV86" s="207"/>
      <c r="BFW86" s="207"/>
      <c r="BFX86" s="207"/>
      <c r="BFY86" s="207"/>
      <c r="BFZ86" s="207"/>
      <c r="BGA86" s="207"/>
      <c r="BGB86" s="207"/>
      <c r="BGC86" s="207"/>
      <c r="BGD86" s="207"/>
      <c r="BGE86" s="207"/>
      <c r="BGF86" s="207"/>
      <c r="BGG86" s="207"/>
      <c r="BGH86" s="207"/>
      <c r="BGI86" s="207"/>
      <c r="BGJ86" s="207"/>
      <c r="BGK86" s="207"/>
      <c r="BGL86" s="207"/>
      <c r="BGM86" s="207"/>
      <c r="BGN86" s="207"/>
      <c r="BGO86" s="207"/>
      <c r="BGP86" s="207"/>
      <c r="BGQ86" s="207"/>
      <c r="BGR86" s="207"/>
      <c r="BGS86" s="207"/>
      <c r="BGT86" s="207"/>
      <c r="BGU86" s="207"/>
      <c r="BGV86" s="207"/>
      <c r="BGW86" s="207"/>
      <c r="BGX86" s="207"/>
      <c r="BGY86" s="207"/>
      <c r="BGZ86" s="207"/>
      <c r="BHA86" s="207"/>
      <c r="BHB86" s="207"/>
      <c r="BHC86" s="207"/>
      <c r="BHD86" s="207"/>
      <c r="BHE86" s="207"/>
      <c r="BHF86" s="207"/>
      <c r="BHG86" s="207"/>
      <c r="BHH86" s="207"/>
      <c r="BHI86" s="207"/>
      <c r="BHJ86" s="207"/>
      <c r="BHK86" s="207"/>
      <c r="BHL86" s="207"/>
      <c r="BHM86" s="207"/>
      <c r="BHN86" s="207"/>
      <c r="BHO86" s="207"/>
      <c r="BHP86" s="207"/>
      <c r="BHQ86" s="207"/>
      <c r="BHR86" s="207"/>
      <c r="BHS86" s="207"/>
      <c r="BHT86" s="207"/>
      <c r="BHU86" s="207"/>
      <c r="BHV86" s="207"/>
      <c r="BHW86" s="207"/>
      <c r="BHX86" s="207"/>
      <c r="BHY86" s="207"/>
      <c r="BHZ86" s="207"/>
      <c r="BIA86" s="207"/>
      <c r="BIB86" s="207"/>
      <c r="BIC86" s="207"/>
      <c r="BID86" s="207"/>
      <c r="BIE86" s="207"/>
      <c r="BIF86" s="207"/>
      <c r="BIG86" s="207"/>
      <c r="BIH86" s="207"/>
      <c r="BII86" s="207"/>
      <c r="BIJ86" s="207"/>
      <c r="BIK86" s="207"/>
      <c r="BIL86" s="207"/>
      <c r="BIM86" s="207"/>
      <c r="BIN86" s="207"/>
      <c r="BIO86" s="207"/>
      <c r="BIP86" s="207"/>
      <c r="BIQ86" s="207"/>
      <c r="BIR86" s="207"/>
      <c r="BIS86" s="207"/>
      <c r="BIT86" s="207"/>
      <c r="BIU86" s="207"/>
      <c r="BIV86" s="207"/>
      <c r="BIW86" s="207"/>
      <c r="BIX86" s="207"/>
      <c r="BIY86" s="207"/>
      <c r="BIZ86" s="207"/>
      <c r="BJA86" s="207"/>
      <c r="BJB86" s="207"/>
      <c r="BJC86" s="207"/>
      <c r="BJD86" s="207"/>
      <c r="BJE86" s="207"/>
      <c r="BJF86" s="207"/>
      <c r="BJG86" s="207"/>
      <c r="BJH86" s="207"/>
      <c r="BJI86" s="207"/>
      <c r="BJJ86" s="207"/>
      <c r="BJK86" s="207"/>
      <c r="BJL86" s="207"/>
      <c r="BJM86" s="207"/>
      <c r="BJN86" s="207"/>
      <c r="BJO86" s="207"/>
      <c r="BJP86" s="207"/>
      <c r="BJQ86" s="207"/>
      <c r="BJR86" s="207"/>
      <c r="BJS86" s="207"/>
      <c r="BJT86" s="207"/>
      <c r="BJU86" s="207"/>
      <c r="BJV86" s="207"/>
      <c r="BJW86" s="207"/>
      <c r="BJX86" s="207"/>
      <c r="BJY86" s="207"/>
      <c r="BJZ86" s="207"/>
      <c r="BKA86" s="207"/>
      <c r="BKB86" s="207"/>
      <c r="BKC86" s="207"/>
      <c r="BKD86" s="207"/>
      <c r="BKE86" s="207"/>
      <c r="BKF86" s="207"/>
      <c r="BKG86" s="207"/>
      <c r="BKH86" s="207"/>
      <c r="BKI86" s="207"/>
      <c r="BKJ86" s="207"/>
      <c r="BKK86" s="207"/>
      <c r="BKL86" s="207"/>
      <c r="BKM86" s="207"/>
      <c r="BKN86" s="207"/>
      <c r="BKO86" s="207"/>
      <c r="BKP86" s="207"/>
      <c r="BKQ86" s="207"/>
      <c r="BKR86" s="207"/>
      <c r="BKS86" s="207"/>
      <c r="BKT86" s="207"/>
      <c r="BKU86" s="207"/>
      <c r="BKV86" s="207"/>
      <c r="BKW86" s="207"/>
      <c r="BKX86" s="207"/>
      <c r="BKY86" s="207"/>
      <c r="BKZ86" s="207"/>
      <c r="BLA86" s="207"/>
      <c r="BLB86" s="207"/>
      <c r="BLC86" s="207"/>
      <c r="BLD86" s="207"/>
      <c r="BLE86" s="207"/>
      <c r="BLF86" s="207"/>
      <c r="BLG86" s="207"/>
      <c r="BLH86" s="207"/>
      <c r="BLI86" s="207"/>
      <c r="BLJ86" s="207"/>
      <c r="BLK86" s="207"/>
      <c r="BLL86" s="207"/>
      <c r="BLM86" s="207"/>
      <c r="BLN86" s="207"/>
      <c r="BLO86" s="207"/>
      <c r="BLP86" s="207"/>
      <c r="BLQ86" s="207"/>
      <c r="BLR86" s="207"/>
      <c r="BLS86" s="207"/>
      <c r="BLT86" s="207"/>
      <c r="BLU86" s="207"/>
      <c r="BLV86" s="207"/>
      <c r="BLW86" s="207"/>
      <c r="BLX86" s="207"/>
      <c r="BLY86" s="207"/>
      <c r="BLZ86" s="207"/>
      <c r="BMA86" s="207"/>
      <c r="BMB86" s="207"/>
      <c r="BMC86" s="207"/>
      <c r="BMD86" s="207"/>
      <c r="BME86" s="207"/>
      <c r="BMF86" s="207"/>
      <c r="BMG86" s="207"/>
      <c r="BMH86" s="207"/>
      <c r="BMI86" s="207"/>
      <c r="BMJ86" s="207"/>
      <c r="BMK86" s="207"/>
      <c r="BML86" s="207"/>
      <c r="BMM86" s="207"/>
      <c r="BMN86" s="207"/>
      <c r="BMO86" s="207"/>
      <c r="BMP86" s="207"/>
      <c r="BMQ86" s="207"/>
      <c r="BMR86" s="207"/>
      <c r="BMS86" s="207"/>
      <c r="BMT86" s="207"/>
      <c r="BMU86" s="207"/>
      <c r="BMV86" s="207"/>
      <c r="BMW86" s="207"/>
      <c r="BMX86" s="207"/>
      <c r="BMY86" s="207"/>
      <c r="BMZ86" s="207"/>
      <c r="BNA86" s="207"/>
      <c r="BNB86" s="207"/>
      <c r="BNC86" s="207"/>
      <c r="BND86" s="207"/>
      <c r="BNE86" s="207"/>
      <c r="BNF86" s="207"/>
      <c r="BNG86" s="207"/>
      <c r="BNH86" s="207"/>
      <c r="BNI86" s="207"/>
      <c r="BNJ86" s="207"/>
      <c r="BNK86" s="207"/>
      <c r="BNL86" s="207"/>
      <c r="BNM86" s="207"/>
      <c r="BNN86" s="207"/>
      <c r="BNO86" s="207"/>
      <c r="BNP86" s="207"/>
      <c r="BNQ86" s="207"/>
      <c r="BNR86" s="207"/>
      <c r="BNS86" s="207"/>
      <c r="BNT86" s="207"/>
      <c r="BNU86" s="207"/>
      <c r="BNV86" s="207"/>
      <c r="BNW86" s="207"/>
      <c r="BNX86" s="207"/>
      <c r="BNY86" s="207"/>
      <c r="BNZ86" s="207"/>
      <c r="BOA86" s="207"/>
      <c r="BOB86" s="207"/>
      <c r="BOC86" s="207"/>
      <c r="BOD86" s="207"/>
      <c r="BOE86" s="207"/>
      <c r="BOF86" s="207"/>
      <c r="BOG86" s="207"/>
      <c r="BOH86" s="207"/>
      <c r="BOI86" s="207"/>
      <c r="BOJ86" s="207"/>
      <c r="BOK86" s="207"/>
      <c r="BOL86" s="207"/>
      <c r="BOM86" s="207"/>
      <c r="BON86" s="207"/>
      <c r="BOO86" s="207"/>
      <c r="BOP86" s="207"/>
      <c r="BOQ86" s="207"/>
      <c r="BOR86" s="207"/>
      <c r="BOS86" s="207"/>
      <c r="BOT86" s="207"/>
      <c r="BOU86" s="207"/>
      <c r="BOV86" s="207"/>
      <c r="BOW86" s="207"/>
      <c r="BOX86" s="207"/>
      <c r="BOY86" s="207"/>
      <c r="BOZ86" s="207"/>
      <c r="BPA86" s="207"/>
      <c r="BPB86" s="207"/>
      <c r="BPC86" s="207"/>
      <c r="BPD86" s="207"/>
      <c r="BPE86" s="207"/>
      <c r="BPF86" s="207"/>
      <c r="BPG86" s="207"/>
      <c r="BPH86" s="207"/>
      <c r="BPI86" s="207"/>
      <c r="BPJ86" s="207"/>
      <c r="BPK86" s="207"/>
      <c r="BPL86" s="207"/>
      <c r="BPM86" s="207"/>
      <c r="BPN86" s="207"/>
      <c r="BPO86" s="207"/>
      <c r="BPP86" s="207"/>
      <c r="BPQ86" s="207"/>
      <c r="BPR86" s="207"/>
      <c r="BPS86" s="207"/>
      <c r="BPT86" s="207"/>
      <c r="BPU86" s="207"/>
      <c r="BPV86" s="207"/>
      <c r="BPW86" s="207"/>
      <c r="BPX86" s="207"/>
      <c r="BPY86" s="207"/>
      <c r="BPZ86" s="207"/>
      <c r="BQA86" s="207"/>
      <c r="BQB86" s="207"/>
      <c r="BQC86" s="207"/>
      <c r="BQD86" s="207"/>
      <c r="BQE86" s="207"/>
      <c r="BQF86" s="207"/>
      <c r="BQG86" s="207"/>
      <c r="BQH86" s="207"/>
      <c r="BQI86" s="207"/>
      <c r="BQJ86" s="207"/>
      <c r="BQK86" s="207"/>
      <c r="BQL86" s="207"/>
      <c r="BQM86" s="207"/>
      <c r="BQN86" s="207"/>
      <c r="BQO86" s="207"/>
      <c r="BQP86" s="207"/>
      <c r="BQQ86" s="207"/>
      <c r="BQR86" s="207"/>
      <c r="BQS86" s="207"/>
      <c r="BQT86" s="207"/>
      <c r="BQU86" s="207"/>
      <c r="BQV86" s="207"/>
      <c r="BQW86" s="207"/>
      <c r="BQX86" s="207"/>
      <c r="BQY86" s="207"/>
      <c r="BQZ86" s="207"/>
      <c r="BRA86" s="207"/>
      <c r="BRB86" s="207"/>
      <c r="BRC86" s="207"/>
      <c r="BRD86" s="207"/>
      <c r="BRE86" s="207"/>
      <c r="BRF86" s="207"/>
      <c r="BRG86" s="207"/>
      <c r="BRH86" s="207"/>
      <c r="BRI86" s="207"/>
      <c r="BRJ86" s="207"/>
      <c r="BRK86" s="207"/>
      <c r="BRL86" s="207"/>
      <c r="BRM86" s="207"/>
      <c r="BRN86" s="207"/>
      <c r="BRO86" s="207"/>
      <c r="BRP86" s="207"/>
      <c r="BRQ86" s="207"/>
      <c r="BRR86" s="207"/>
      <c r="BRS86" s="207"/>
      <c r="BRT86" s="207"/>
      <c r="BRU86" s="207"/>
      <c r="BRV86" s="207"/>
      <c r="BRW86" s="207"/>
      <c r="BRX86" s="207"/>
      <c r="BRY86" s="207"/>
      <c r="BRZ86" s="207"/>
      <c r="BSA86" s="207"/>
      <c r="BSB86" s="207"/>
      <c r="BSC86" s="207"/>
      <c r="BSD86" s="207"/>
      <c r="BSE86" s="207"/>
      <c r="BSF86" s="207"/>
      <c r="BSG86" s="207"/>
      <c r="BSH86" s="207"/>
      <c r="BSI86" s="207"/>
      <c r="BSJ86" s="207"/>
      <c r="BSK86" s="207"/>
      <c r="BSL86" s="207"/>
      <c r="BSM86" s="207"/>
      <c r="BSN86" s="207"/>
      <c r="BSO86" s="207"/>
      <c r="BSP86" s="207"/>
      <c r="BSQ86" s="207"/>
      <c r="BSR86" s="207"/>
      <c r="BSS86" s="207"/>
      <c r="BST86" s="207"/>
      <c r="BSU86" s="207"/>
      <c r="BSV86" s="207"/>
      <c r="BSW86" s="207"/>
      <c r="BSX86" s="207"/>
      <c r="BSY86" s="207"/>
      <c r="BSZ86" s="207"/>
      <c r="BTA86" s="207"/>
      <c r="BTB86" s="207"/>
      <c r="BTC86" s="207"/>
      <c r="BTD86" s="207"/>
      <c r="BTE86" s="207"/>
      <c r="BTF86" s="207"/>
      <c r="BTG86" s="207"/>
      <c r="BTH86" s="207"/>
      <c r="BTI86" s="207"/>
      <c r="BTJ86" s="207"/>
      <c r="BTK86" s="207"/>
      <c r="BTL86" s="207"/>
      <c r="BTM86" s="207"/>
      <c r="BTN86" s="207"/>
      <c r="BTO86" s="207"/>
      <c r="BTP86" s="207"/>
      <c r="BTQ86" s="207"/>
      <c r="BTR86" s="207"/>
      <c r="BTS86" s="207"/>
      <c r="BTT86" s="207"/>
      <c r="BTU86" s="207"/>
      <c r="BTV86" s="207"/>
      <c r="BTW86" s="207"/>
      <c r="BTX86" s="207"/>
      <c r="BTY86" s="207"/>
      <c r="BTZ86" s="207"/>
      <c r="BUA86" s="207"/>
      <c r="BUB86" s="207"/>
      <c r="BUC86" s="207"/>
      <c r="BUD86" s="207"/>
      <c r="BUE86" s="207"/>
      <c r="BUF86" s="207"/>
      <c r="BUG86" s="207"/>
      <c r="BUH86" s="207"/>
      <c r="BUI86" s="207"/>
      <c r="BUJ86" s="207"/>
      <c r="BUK86" s="207"/>
      <c r="BUL86" s="207"/>
      <c r="BUM86" s="207"/>
      <c r="BUN86" s="207"/>
      <c r="BUO86" s="207"/>
      <c r="BUP86" s="207"/>
      <c r="BUQ86" s="207"/>
      <c r="BUR86" s="207"/>
      <c r="BUS86" s="207"/>
      <c r="BUT86" s="207"/>
      <c r="BUU86" s="207"/>
      <c r="BUV86" s="207"/>
      <c r="BUW86" s="207"/>
      <c r="BUX86" s="207"/>
      <c r="BUY86" s="207"/>
      <c r="BUZ86" s="207"/>
      <c r="BVA86" s="207"/>
      <c r="BVB86" s="207"/>
      <c r="BVC86" s="207"/>
      <c r="BVD86" s="207"/>
      <c r="BVE86" s="207"/>
      <c r="BVF86" s="207"/>
      <c r="BVG86" s="207"/>
      <c r="BVH86" s="207"/>
      <c r="BVI86" s="207"/>
      <c r="BVJ86" s="207"/>
      <c r="BVK86" s="207"/>
      <c r="BVL86" s="207"/>
      <c r="BVM86" s="207"/>
      <c r="BVN86" s="207"/>
      <c r="BVO86" s="207"/>
      <c r="BVP86" s="207"/>
      <c r="BVQ86" s="207"/>
      <c r="BVR86" s="207"/>
      <c r="BVS86" s="207"/>
      <c r="BVT86" s="207"/>
      <c r="BVU86" s="207"/>
      <c r="BVV86" s="207"/>
      <c r="BVW86" s="207"/>
      <c r="BVX86" s="207"/>
      <c r="BVY86" s="207"/>
      <c r="BVZ86" s="207"/>
      <c r="BWA86" s="207"/>
      <c r="BWB86" s="207"/>
      <c r="BWC86" s="207"/>
      <c r="BWD86" s="207"/>
      <c r="BWE86" s="207"/>
      <c r="BWF86" s="207"/>
      <c r="BWG86" s="207"/>
      <c r="BWH86" s="207"/>
      <c r="BWI86" s="207"/>
      <c r="BWJ86" s="207"/>
      <c r="BWK86" s="207"/>
      <c r="BWL86" s="207"/>
      <c r="BWM86" s="207"/>
      <c r="BWN86" s="207"/>
      <c r="BWO86" s="207"/>
      <c r="BWP86" s="207"/>
      <c r="BWQ86" s="207"/>
      <c r="BWR86" s="207"/>
      <c r="BWS86" s="207"/>
      <c r="BWT86" s="207"/>
      <c r="BWU86" s="207"/>
      <c r="BWV86" s="207"/>
      <c r="BWW86" s="207"/>
      <c r="BWX86" s="207"/>
      <c r="BWY86" s="207"/>
      <c r="BWZ86" s="207"/>
      <c r="BXA86" s="207"/>
      <c r="BXB86" s="207"/>
      <c r="BXC86" s="207"/>
      <c r="BXD86" s="207"/>
      <c r="BXE86" s="207"/>
      <c r="BXF86" s="207"/>
      <c r="BXG86" s="207"/>
      <c r="BXH86" s="207"/>
      <c r="BXI86" s="207"/>
      <c r="BXJ86" s="207"/>
      <c r="BXK86" s="207"/>
      <c r="BXL86" s="207"/>
      <c r="BXM86" s="207"/>
      <c r="BXN86" s="207"/>
      <c r="BXO86" s="207"/>
      <c r="BXP86" s="207"/>
      <c r="BXQ86" s="207"/>
      <c r="BXR86" s="207"/>
      <c r="BXS86" s="207"/>
      <c r="BXT86" s="207"/>
      <c r="BXU86" s="207"/>
      <c r="BXV86" s="207"/>
      <c r="BXW86" s="207"/>
      <c r="BXX86" s="207"/>
      <c r="BXY86" s="207"/>
      <c r="BXZ86" s="207"/>
      <c r="BYA86" s="207"/>
      <c r="BYB86" s="207"/>
      <c r="BYC86" s="207"/>
      <c r="BYD86" s="207"/>
      <c r="BYE86" s="207"/>
      <c r="BYF86" s="207"/>
      <c r="BYG86" s="207"/>
      <c r="BYH86" s="207"/>
      <c r="BYI86" s="207"/>
      <c r="BYJ86" s="207"/>
      <c r="BYK86" s="207"/>
      <c r="BYL86" s="207"/>
      <c r="BYM86" s="207"/>
      <c r="BYN86" s="207"/>
      <c r="BYO86" s="207"/>
      <c r="BYP86" s="207"/>
      <c r="BYQ86" s="207"/>
      <c r="BYR86" s="207"/>
      <c r="BYS86" s="207"/>
      <c r="BYT86" s="207"/>
      <c r="BYU86" s="207"/>
      <c r="BYV86" s="207"/>
      <c r="BYW86" s="207"/>
      <c r="BYX86" s="207"/>
      <c r="BYY86" s="207"/>
      <c r="BYZ86" s="207"/>
      <c r="BZA86" s="207"/>
      <c r="BZB86" s="207"/>
      <c r="BZC86" s="207"/>
      <c r="BZD86" s="207"/>
      <c r="BZE86" s="207"/>
      <c r="BZF86" s="207"/>
      <c r="BZG86" s="207"/>
      <c r="BZH86" s="207"/>
      <c r="BZI86" s="207"/>
      <c r="BZJ86" s="207"/>
      <c r="BZK86" s="207"/>
      <c r="BZL86" s="207"/>
      <c r="BZM86" s="207"/>
      <c r="BZN86" s="207"/>
      <c r="BZO86" s="207"/>
      <c r="BZP86" s="207"/>
      <c r="BZQ86" s="207"/>
      <c r="BZR86" s="207"/>
      <c r="BZS86" s="207"/>
      <c r="BZT86" s="207"/>
      <c r="BZU86" s="207"/>
      <c r="BZV86" s="207"/>
      <c r="BZW86" s="207"/>
      <c r="BZX86" s="207"/>
      <c r="BZY86" s="207"/>
      <c r="BZZ86" s="207"/>
      <c r="CAA86" s="207"/>
      <c r="CAB86" s="207"/>
      <c r="CAC86" s="207"/>
      <c r="CAD86" s="207"/>
      <c r="CAE86" s="207"/>
      <c r="CAF86" s="207"/>
      <c r="CAG86" s="207"/>
      <c r="CAH86" s="207"/>
      <c r="CAI86" s="207"/>
      <c r="CAJ86" s="207"/>
      <c r="CAK86" s="207"/>
      <c r="CAL86" s="207"/>
      <c r="CAM86" s="207"/>
      <c r="CAN86" s="207"/>
      <c r="CAO86" s="207"/>
      <c r="CAP86" s="207"/>
      <c r="CAQ86" s="207"/>
      <c r="CAR86" s="207"/>
      <c r="CAS86" s="207"/>
      <c r="CAT86" s="207"/>
      <c r="CAU86" s="207"/>
      <c r="CAV86" s="207"/>
      <c r="CAW86" s="207"/>
      <c r="CAX86" s="207"/>
      <c r="CAY86" s="207"/>
      <c r="CAZ86" s="207"/>
      <c r="CBA86" s="207"/>
      <c r="CBB86" s="207"/>
      <c r="CBC86" s="207"/>
      <c r="CBD86" s="207"/>
      <c r="CBE86" s="207"/>
      <c r="CBF86" s="207"/>
      <c r="CBG86" s="207"/>
      <c r="CBH86" s="207"/>
      <c r="CBI86" s="207"/>
      <c r="CBJ86" s="207"/>
      <c r="CBK86" s="207"/>
      <c r="CBL86" s="207"/>
      <c r="CBM86" s="207"/>
      <c r="CBN86" s="207"/>
      <c r="CBO86" s="207"/>
      <c r="CBP86" s="207"/>
      <c r="CBQ86" s="207"/>
      <c r="CBR86" s="207"/>
      <c r="CBS86" s="207"/>
      <c r="CBT86" s="207"/>
      <c r="CBU86" s="207"/>
      <c r="CBV86" s="207"/>
      <c r="CBW86" s="207"/>
      <c r="CBX86" s="207"/>
      <c r="CBY86" s="207"/>
      <c r="CBZ86" s="207"/>
      <c r="CCA86" s="207"/>
      <c r="CCB86" s="207"/>
      <c r="CCC86" s="207"/>
      <c r="CCD86" s="207"/>
      <c r="CCE86" s="207"/>
      <c r="CCF86" s="207"/>
      <c r="CCG86" s="207"/>
      <c r="CCH86" s="207"/>
      <c r="CCI86" s="207"/>
      <c r="CCJ86" s="207"/>
      <c r="CCK86" s="207"/>
      <c r="CCL86" s="207"/>
      <c r="CCM86" s="207"/>
      <c r="CCN86" s="207"/>
      <c r="CCO86" s="207"/>
      <c r="CCP86" s="207"/>
      <c r="CCQ86" s="207"/>
      <c r="CCR86" s="207"/>
      <c r="CCS86" s="207"/>
      <c r="CCT86" s="207"/>
      <c r="CCU86" s="207"/>
      <c r="CCV86" s="207"/>
      <c r="CCW86" s="207"/>
      <c r="CCX86" s="207"/>
      <c r="CCY86" s="207"/>
      <c r="CCZ86" s="207"/>
      <c r="CDA86" s="207"/>
      <c r="CDB86" s="207"/>
      <c r="CDC86" s="207"/>
      <c r="CDD86" s="207"/>
      <c r="CDE86" s="207"/>
      <c r="CDF86" s="207"/>
      <c r="CDG86" s="207"/>
      <c r="CDH86" s="207"/>
      <c r="CDI86" s="207"/>
      <c r="CDJ86" s="207"/>
      <c r="CDK86" s="207"/>
      <c r="CDL86" s="207"/>
      <c r="CDM86" s="207"/>
      <c r="CDN86" s="207"/>
      <c r="CDO86" s="207"/>
      <c r="CDP86" s="207"/>
      <c r="CDQ86" s="207"/>
      <c r="CDR86" s="207"/>
      <c r="CDS86" s="207"/>
      <c r="CDT86" s="207"/>
      <c r="CDU86" s="207"/>
      <c r="CDV86" s="207"/>
      <c r="CDW86" s="207"/>
      <c r="CDX86" s="207"/>
      <c r="CDY86" s="207"/>
      <c r="CDZ86" s="207"/>
      <c r="CEA86" s="207"/>
      <c r="CEB86" s="207"/>
      <c r="CEC86" s="207"/>
      <c r="CED86" s="207"/>
      <c r="CEE86" s="207"/>
      <c r="CEF86" s="207"/>
      <c r="CEG86" s="207"/>
      <c r="CEH86" s="207"/>
      <c r="CEI86" s="207"/>
      <c r="CEJ86" s="207"/>
      <c r="CEK86" s="207"/>
      <c r="CEL86" s="207"/>
      <c r="CEM86" s="207"/>
      <c r="CEN86" s="207"/>
      <c r="CEO86" s="207"/>
      <c r="CEP86" s="207"/>
      <c r="CEQ86" s="207"/>
      <c r="CER86" s="207"/>
      <c r="CES86" s="207"/>
      <c r="CET86" s="207"/>
      <c r="CEU86" s="207"/>
      <c r="CEV86" s="207"/>
      <c r="CEW86" s="207"/>
      <c r="CEX86" s="207"/>
      <c r="CEY86" s="207"/>
      <c r="CEZ86" s="207"/>
      <c r="CFA86" s="207"/>
      <c r="CFB86" s="207"/>
      <c r="CFC86" s="207"/>
      <c r="CFD86" s="207"/>
      <c r="CFE86" s="207"/>
      <c r="CFF86" s="207"/>
      <c r="CFG86" s="207"/>
      <c r="CFH86" s="207"/>
      <c r="CFI86" s="207"/>
      <c r="CFJ86" s="207"/>
      <c r="CFK86" s="207"/>
      <c r="CFL86" s="207"/>
      <c r="CFM86" s="207"/>
      <c r="CFN86" s="207"/>
      <c r="CFO86" s="207"/>
      <c r="CFP86" s="207"/>
      <c r="CFQ86" s="207"/>
      <c r="CFR86" s="207"/>
      <c r="CFS86" s="207"/>
      <c r="CFT86" s="207"/>
      <c r="CFU86" s="207"/>
      <c r="CFV86" s="207"/>
      <c r="CFW86" s="207"/>
      <c r="CFX86" s="207"/>
      <c r="CFY86" s="207"/>
      <c r="CFZ86" s="207"/>
      <c r="CGA86" s="207"/>
      <c r="CGB86" s="207"/>
      <c r="CGC86" s="207"/>
      <c r="CGD86" s="207"/>
      <c r="CGE86" s="207"/>
      <c r="CGF86" s="207"/>
      <c r="CGG86" s="207"/>
      <c r="CGH86" s="207"/>
      <c r="CGI86" s="207"/>
      <c r="CGJ86" s="207"/>
      <c r="CGK86" s="207"/>
      <c r="CGL86" s="207"/>
      <c r="CGM86" s="207"/>
      <c r="CGN86" s="207"/>
      <c r="CGO86" s="207"/>
      <c r="CGP86" s="207"/>
      <c r="CGQ86" s="207"/>
      <c r="CGR86" s="207"/>
      <c r="CGS86" s="207"/>
      <c r="CGT86" s="207"/>
      <c r="CGU86" s="207"/>
      <c r="CGV86" s="207"/>
      <c r="CGW86" s="207"/>
      <c r="CGX86" s="207"/>
      <c r="CGY86" s="207"/>
      <c r="CGZ86" s="207"/>
      <c r="CHA86" s="207"/>
      <c r="CHB86" s="207"/>
      <c r="CHC86" s="207"/>
      <c r="CHD86" s="207"/>
      <c r="CHE86" s="207"/>
      <c r="CHF86" s="207"/>
      <c r="CHG86" s="207"/>
      <c r="CHH86" s="207"/>
      <c r="CHI86" s="207"/>
      <c r="CHJ86" s="207"/>
      <c r="CHK86" s="207"/>
      <c r="CHL86" s="207"/>
      <c r="CHM86" s="207"/>
      <c r="CHN86" s="207"/>
      <c r="CHO86" s="207"/>
      <c r="CHP86" s="207"/>
      <c r="CHQ86" s="207"/>
      <c r="CHR86" s="207"/>
      <c r="CHS86" s="207"/>
      <c r="CHT86" s="207"/>
      <c r="CHU86" s="207"/>
      <c r="CHV86" s="207"/>
      <c r="CHW86" s="207"/>
      <c r="CHX86" s="207"/>
      <c r="CHY86" s="207"/>
      <c r="CHZ86" s="207"/>
      <c r="CIA86" s="207"/>
      <c r="CIB86" s="207"/>
      <c r="CIC86" s="207"/>
      <c r="CID86" s="207"/>
      <c r="CIE86" s="207"/>
      <c r="CIF86" s="207"/>
      <c r="CIG86" s="207"/>
      <c r="CIH86" s="207"/>
      <c r="CII86" s="207"/>
      <c r="CIJ86" s="207"/>
      <c r="CIK86" s="207"/>
      <c r="CIL86" s="207"/>
      <c r="CIM86" s="207"/>
      <c r="CIN86" s="207"/>
      <c r="CIO86" s="207"/>
      <c r="CIP86" s="207"/>
      <c r="CIQ86" s="207"/>
      <c r="CIR86" s="207"/>
      <c r="CIS86" s="207"/>
      <c r="CIT86" s="207"/>
      <c r="CIU86" s="207"/>
      <c r="CIV86" s="207"/>
      <c r="CIW86" s="207"/>
      <c r="CIX86" s="207"/>
      <c r="CIY86" s="207"/>
      <c r="CIZ86" s="207"/>
      <c r="CJA86" s="207"/>
      <c r="CJB86" s="207"/>
      <c r="CJC86" s="207"/>
      <c r="CJD86" s="207"/>
      <c r="CJE86" s="207"/>
      <c r="CJF86" s="207"/>
      <c r="CJG86" s="207"/>
      <c r="CJH86" s="207"/>
      <c r="CJI86" s="207"/>
      <c r="CJJ86" s="207"/>
      <c r="CJK86" s="207"/>
      <c r="CJL86" s="207"/>
      <c r="CJM86" s="207"/>
      <c r="CJN86" s="207"/>
      <c r="CJO86" s="207"/>
      <c r="CJP86" s="207"/>
      <c r="CJQ86" s="207"/>
      <c r="CJR86" s="207"/>
      <c r="CJS86" s="207"/>
      <c r="CJT86" s="207"/>
      <c r="CJU86" s="207"/>
      <c r="CJV86" s="207"/>
      <c r="CJW86" s="207"/>
      <c r="CJX86" s="207"/>
      <c r="CJY86" s="207"/>
      <c r="CJZ86" s="207"/>
      <c r="CKA86" s="207"/>
      <c r="CKB86" s="207"/>
      <c r="CKC86" s="207"/>
      <c r="CKD86" s="207"/>
      <c r="CKE86" s="207"/>
      <c r="CKF86" s="207"/>
      <c r="CKG86" s="207"/>
      <c r="CKH86" s="207"/>
      <c r="CKI86" s="207"/>
      <c r="CKJ86" s="207"/>
      <c r="CKK86" s="207"/>
      <c r="CKL86" s="207"/>
      <c r="CKM86" s="207"/>
      <c r="CKN86" s="207"/>
      <c r="CKO86" s="207"/>
      <c r="CKP86" s="207"/>
      <c r="CKQ86" s="207"/>
      <c r="CKR86" s="207"/>
      <c r="CKS86" s="207"/>
      <c r="CKT86" s="207"/>
      <c r="CKU86" s="207"/>
      <c r="CKV86" s="207"/>
      <c r="CKW86" s="207"/>
      <c r="CKX86" s="207"/>
      <c r="CKY86" s="207"/>
      <c r="CKZ86" s="207"/>
      <c r="CLA86" s="207"/>
      <c r="CLB86" s="207"/>
      <c r="CLC86" s="207"/>
      <c r="CLD86" s="207"/>
      <c r="CLE86" s="207"/>
      <c r="CLF86" s="207"/>
      <c r="CLG86" s="207"/>
      <c r="CLH86" s="207"/>
      <c r="CLI86" s="207"/>
      <c r="CLJ86" s="207"/>
      <c r="CLK86" s="207"/>
      <c r="CLL86" s="207"/>
      <c r="CLM86" s="207"/>
      <c r="CLN86" s="207"/>
      <c r="CLO86" s="207"/>
      <c r="CLP86" s="207"/>
      <c r="CLQ86" s="207"/>
      <c r="CLR86" s="207"/>
      <c r="CLS86" s="207"/>
      <c r="CLT86" s="207"/>
      <c r="CLU86" s="207"/>
      <c r="CLV86" s="207"/>
      <c r="CLW86" s="207"/>
      <c r="CLX86" s="207"/>
      <c r="CLY86" s="207"/>
      <c r="CLZ86" s="207"/>
      <c r="CMA86" s="207"/>
      <c r="CMB86" s="207"/>
      <c r="CMC86" s="207"/>
      <c r="CMD86" s="207"/>
      <c r="CME86" s="207"/>
      <c r="CMF86" s="207"/>
      <c r="CMG86" s="207"/>
      <c r="CMH86" s="207"/>
      <c r="CMI86" s="207"/>
      <c r="CMJ86" s="207"/>
      <c r="CMK86" s="207"/>
      <c r="CML86" s="207"/>
      <c r="CMM86" s="207"/>
      <c r="CMN86" s="207"/>
      <c r="CMO86" s="207"/>
      <c r="CMP86" s="207"/>
      <c r="CMQ86" s="207"/>
      <c r="CMR86" s="207"/>
      <c r="CMS86" s="207"/>
      <c r="CMT86" s="207"/>
      <c r="CMU86" s="207"/>
      <c r="CMV86" s="207"/>
      <c r="CMW86" s="207"/>
      <c r="CMX86" s="207"/>
      <c r="CMY86" s="207"/>
      <c r="CMZ86" s="207"/>
      <c r="CNA86" s="207"/>
      <c r="CNB86" s="207"/>
      <c r="CNC86" s="207"/>
      <c r="CND86" s="207"/>
      <c r="CNE86" s="207"/>
      <c r="CNF86" s="207"/>
      <c r="CNG86" s="207"/>
      <c r="CNH86" s="207"/>
      <c r="CNI86" s="207"/>
      <c r="CNJ86" s="207"/>
      <c r="CNK86" s="207"/>
      <c r="CNL86" s="207"/>
      <c r="CNM86" s="207"/>
      <c r="CNN86" s="207"/>
      <c r="CNO86" s="207"/>
      <c r="CNP86" s="207"/>
      <c r="CNQ86" s="207"/>
      <c r="CNR86" s="207"/>
      <c r="CNS86" s="207"/>
      <c r="CNT86" s="207"/>
      <c r="CNU86" s="207"/>
      <c r="CNV86" s="207"/>
      <c r="CNW86" s="207"/>
      <c r="CNX86" s="207"/>
      <c r="CNY86" s="207"/>
      <c r="CNZ86" s="207"/>
      <c r="COA86" s="207"/>
      <c r="COB86" s="207"/>
      <c r="COC86" s="207"/>
      <c r="COD86" s="207"/>
      <c r="COE86" s="207"/>
      <c r="COF86" s="207"/>
      <c r="COG86" s="207"/>
      <c r="COH86" s="207"/>
      <c r="COI86" s="207"/>
      <c r="COJ86" s="207"/>
      <c r="COK86" s="207"/>
      <c r="COL86" s="207"/>
      <c r="COM86" s="207"/>
      <c r="CON86" s="207"/>
      <c r="COO86" s="207"/>
      <c r="COP86" s="207"/>
      <c r="COQ86" s="207"/>
      <c r="COR86" s="207"/>
      <c r="COS86" s="207"/>
      <c r="COT86" s="207"/>
      <c r="COU86" s="207"/>
      <c r="COV86" s="207"/>
      <c r="COW86" s="207"/>
      <c r="COX86" s="207"/>
      <c r="COY86" s="207"/>
      <c r="COZ86" s="207"/>
      <c r="CPA86" s="207"/>
      <c r="CPB86" s="207"/>
      <c r="CPC86" s="207"/>
      <c r="CPD86" s="207"/>
      <c r="CPE86" s="207"/>
      <c r="CPF86" s="207"/>
      <c r="CPG86" s="207"/>
      <c r="CPH86" s="207"/>
      <c r="CPI86" s="207"/>
      <c r="CPJ86" s="207"/>
      <c r="CPK86" s="207"/>
      <c r="CPL86" s="207"/>
      <c r="CPM86" s="207"/>
      <c r="CPN86" s="207"/>
      <c r="CPO86" s="207"/>
      <c r="CPP86" s="207"/>
      <c r="CPQ86" s="207"/>
      <c r="CPR86" s="207"/>
      <c r="CPS86" s="207"/>
      <c r="CPT86" s="207"/>
      <c r="CPU86" s="207"/>
      <c r="CPV86" s="207"/>
      <c r="CPW86" s="207"/>
      <c r="CPX86" s="207"/>
      <c r="CPY86" s="207"/>
      <c r="CPZ86" s="207"/>
      <c r="CQA86" s="207"/>
      <c r="CQB86" s="207"/>
      <c r="CQC86" s="207"/>
      <c r="CQD86" s="207"/>
      <c r="CQE86" s="207"/>
      <c r="CQF86" s="207"/>
      <c r="CQG86" s="207"/>
      <c r="CQH86" s="207"/>
      <c r="CQI86" s="207"/>
      <c r="CQJ86" s="207"/>
      <c r="CQK86" s="207"/>
      <c r="CQL86" s="207"/>
      <c r="CQM86" s="207"/>
      <c r="CQN86" s="207"/>
      <c r="CQO86" s="207"/>
      <c r="CQP86" s="207"/>
      <c r="CQQ86" s="207"/>
      <c r="CQR86" s="207"/>
      <c r="CQS86" s="207"/>
      <c r="CQT86" s="207"/>
      <c r="CQU86" s="207"/>
      <c r="CQV86" s="207"/>
      <c r="CQW86" s="207"/>
      <c r="CQX86" s="207"/>
      <c r="CQY86" s="207"/>
      <c r="CQZ86" s="207"/>
      <c r="CRA86" s="207"/>
      <c r="CRB86" s="207"/>
      <c r="CRC86" s="207"/>
      <c r="CRD86" s="207"/>
      <c r="CRE86" s="207"/>
      <c r="CRF86" s="207"/>
      <c r="CRG86" s="207"/>
      <c r="CRH86" s="207"/>
      <c r="CRI86" s="207"/>
      <c r="CRJ86" s="207"/>
      <c r="CRK86" s="207"/>
      <c r="CRL86" s="207"/>
      <c r="CRM86" s="207"/>
      <c r="CRN86" s="207"/>
      <c r="CRO86" s="207"/>
      <c r="CRP86" s="207"/>
      <c r="CRQ86" s="207"/>
      <c r="CRR86" s="207"/>
      <c r="CRS86" s="207"/>
      <c r="CRT86" s="207"/>
      <c r="CRU86" s="207"/>
      <c r="CRV86" s="207"/>
      <c r="CRW86" s="207"/>
      <c r="CRX86" s="207"/>
      <c r="CRY86" s="207"/>
      <c r="CRZ86" s="207"/>
      <c r="CSA86" s="207"/>
      <c r="CSB86" s="207"/>
      <c r="CSC86" s="207"/>
      <c r="CSD86" s="207"/>
      <c r="CSE86" s="207"/>
      <c r="CSF86" s="207"/>
      <c r="CSG86" s="207"/>
      <c r="CSH86" s="207"/>
      <c r="CSI86" s="207"/>
      <c r="CSJ86" s="207"/>
      <c r="CSK86" s="207"/>
      <c r="CSL86" s="207"/>
      <c r="CSM86" s="207"/>
      <c r="CSN86" s="207"/>
      <c r="CSO86" s="207"/>
      <c r="CSP86" s="207"/>
      <c r="CSQ86" s="207"/>
      <c r="CSR86" s="207"/>
      <c r="CSS86" s="207"/>
      <c r="CST86" s="207"/>
      <c r="CSU86" s="207"/>
      <c r="CSV86" s="207"/>
      <c r="CSW86" s="207"/>
      <c r="CSX86" s="207"/>
      <c r="CSY86" s="207"/>
      <c r="CSZ86" s="207"/>
      <c r="CTA86" s="207"/>
      <c r="CTB86" s="207"/>
      <c r="CTC86" s="207"/>
      <c r="CTD86" s="207"/>
      <c r="CTE86" s="207"/>
      <c r="CTF86" s="207"/>
      <c r="CTG86" s="207"/>
      <c r="CTH86" s="207"/>
      <c r="CTI86" s="207"/>
      <c r="CTJ86" s="207"/>
      <c r="CTK86" s="207"/>
      <c r="CTL86" s="207"/>
      <c r="CTM86" s="207"/>
      <c r="CTN86" s="207"/>
      <c r="CTO86" s="207"/>
      <c r="CTP86" s="207"/>
      <c r="CTQ86" s="207"/>
      <c r="CTR86" s="207"/>
      <c r="CTS86" s="207"/>
      <c r="CTT86" s="207"/>
      <c r="CTU86" s="207"/>
      <c r="CTV86" s="207"/>
      <c r="CTW86" s="207"/>
      <c r="CTX86" s="207"/>
      <c r="CTY86" s="207"/>
      <c r="CTZ86" s="207"/>
      <c r="CUA86" s="207"/>
      <c r="CUB86" s="207"/>
      <c r="CUC86" s="207"/>
      <c r="CUD86" s="207"/>
      <c r="CUE86" s="207"/>
      <c r="CUF86" s="207"/>
      <c r="CUG86" s="207"/>
      <c r="CUH86" s="207"/>
      <c r="CUI86" s="207"/>
      <c r="CUJ86" s="207"/>
      <c r="CUK86" s="207"/>
      <c r="CUL86" s="207"/>
      <c r="CUM86" s="207"/>
      <c r="CUN86" s="207"/>
      <c r="CUO86" s="207"/>
      <c r="CUP86" s="207"/>
      <c r="CUQ86" s="207"/>
      <c r="CUR86" s="207"/>
      <c r="CUS86" s="207"/>
      <c r="CUT86" s="207"/>
      <c r="CUU86" s="207"/>
      <c r="CUV86" s="207"/>
      <c r="CUW86" s="207"/>
      <c r="CUX86" s="207"/>
      <c r="CUY86" s="207"/>
      <c r="CUZ86" s="207"/>
      <c r="CVA86" s="207"/>
      <c r="CVB86" s="207"/>
      <c r="CVC86" s="207"/>
      <c r="CVD86" s="207"/>
      <c r="CVE86" s="207"/>
      <c r="CVF86" s="207"/>
      <c r="CVG86" s="207"/>
      <c r="CVH86" s="207"/>
      <c r="CVI86" s="207"/>
      <c r="CVJ86" s="207"/>
      <c r="CVK86" s="207"/>
      <c r="CVL86" s="207"/>
      <c r="CVM86" s="207"/>
      <c r="CVN86" s="207"/>
      <c r="CVO86" s="207"/>
      <c r="CVP86" s="207"/>
      <c r="CVQ86" s="207"/>
      <c r="CVR86" s="207"/>
      <c r="CVS86" s="207"/>
      <c r="CVT86" s="207"/>
      <c r="CVU86" s="207"/>
      <c r="CVV86" s="207"/>
      <c r="CVW86" s="207"/>
      <c r="CVX86" s="207"/>
      <c r="CVY86" s="207"/>
      <c r="CVZ86" s="207"/>
      <c r="CWA86" s="207"/>
      <c r="CWB86" s="207"/>
      <c r="CWC86" s="207"/>
      <c r="CWD86" s="207"/>
      <c r="CWE86" s="207"/>
      <c r="CWF86" s="207"/>
      <c r="CWG86" s="207"/>
      <c r="CWH86" s="207"/>
      <c r="CWI86" s="207"/>
      <c r="CWJ86" s="207"/>
      <c r="CWK86" s="207"/>
      <c r="CWL86" s="207"/>
      <c r="CWM86" s="207"/>
      <c r="CWN86" s="207"/>
      <c r="CWO86" s="207"/>
      <c r="CWP86" s="207"/>
      <c r="CWQ86" s="207"/>
      <c r="CWR86" s="207"/>
      <c r="CWS86" s="207"/>
      <c r="CWT86" s="207"/>
      <c r="CWU86" s="207"/>
      <c r="CWV86" s="207"/>
      <c r="CWW86" s="207"/>
      <c r="CWX86" s="207"/>
      <c r="CWY86" s="207"/>
      <c r="CWZ86" s="207"/>
      <c r="CXA86" s="207"/>
      <c r="CXB86" s="207"/>
      <c r="CXC86" s="207"/>
      <c r="CXD86" s="207"/>
      <c r="CXE86" s="207"/>
      <c r="CXF86" s="207"/>
      <c r="CXG86" s="207"/>
      <c r="CXH86" s="207"/>
      <c r="CXI86" s="207"/>
      <c r="CXJ86" s="207"/>
      <c r="CXK86" s="207"/>
      <c r="CXL86" s="207"/>
      <c r="CXM86" s="207"/>
      <c r="CXN86" s="207"/>
      <c r="CXO86" s="207"/>
      <c r="CXP86" s="207"/>
      <c r="CXQ86" s="207"/>
      <c r="CXR86" s="207"/>
      <c r="CXS86" s="207"/>
      <c r="CXT86" s="207"/>
      <c r="CXU86" s="207"/>
      <c r="CXV86" s="207"/>
      <c r="CXW86" s="207"/>
      <c r="CXX86" s="207"/>
      <c r="CXY86" s="207"/>
      <c r="CXZ86" s="207"/>
      <c r="CYA86" s="207"/>
      <c r="CYB86" s="207"/>
      <c r="CYC86" s="207"/>
      <c r="CYD86" s="207"/>
      <c r="CYE86" s="207"/>
      <c r="CYF86" s="207"/>
      <c r="CYG86" s="207"/>
      <c r="CYH86" s="207"/>
      <c r="CYI86" s="207"/>
      <c r="CYJ86" s="207"/>
      <c r="CYK86" s="207"/>
      <c r="CYL86" s="207"/>
      <c r="CYM86" s="207"/>
      <c r="CYN86" s="207"/>
      <c r="CYO86" s="207"/>
      <c r="CYP86" s="207"/>
      <c r="CYQ86" s="207"/>
      <c r="CYR86" s="207"/>
      <c r="CYS86" s="207"/>
      <c r="CYT86" s="207"/>
      <c r="CYU86" s="207"/>
      <c r="CYV86" s="207"/>
      <c r="CYW86" s="207"/>
      <c r="CYX86" s="207"/>
      <c r="CYY86" s="207"/>
      <c r="CYZ86" s="207"/>
      <c r="CZA86" s="207"/>
      <c r="CZB86" s="207"/>
      <c r="CZC86" s="207"/>
      <c r="CZD86" s="207"/>
      <c r="CZE86" s="207"/>
      <c r="CZF86" s="207"/>
      <c r="CZG86" s="207"/>
      <c r="CZH86" s="207"/>
      <c r="CZI86" s="207"/>
      <c r="CZJ86" s="207"/>
      <c r="CZK86" s="207"/>
      <c r="CZL86" s="207"/>
      <c r="CZM86" s="207"/>
      <c r="CZN86" s="207"/>
      <c r="CZO86" s="207"/>
      <c r="CZP86" s="207"/>
      <c r="CZQ86" s="207"/>
      <c r="CZR86" s="207"/>
      <c r="CZS86" s="207"/>
      <c r="CZT86" s="207"/>
      <c r="CZU86" s="207"/>
      <c r="CZV86" s="207"/>
      <c r="CZW86" s="207"/>
      <c r="CZX86" s="207"/>
      <c r="CZY86" s="207"/>
      <c r="CZZ86" s="207"/>
      <c r="DAA86" s="207"/>
      <c r="DAB86" s="207"/>
      <c r="DAC86" s="207"/>
      <c r="DAD86" s="207"/>
      <c r="DAE86" s="207"/>
      <c r="DAF86" s="207"/>
      <c r="DAG86" s="207"/>
      <c r="DAH86" s="207"/>
      <c r="DAI86" s="207"/>
      <c r="DAJ86" s="207"/>
      <c r="DAK86" s="207"/>
      <c r="DAL86" s="207"/>
      <c r="DAM86" s="207"/>
      <c r="DAN86" s="207"/>
      <c r="DAO86" s="207"/>
      <c r="DAP86" s="207"/>
      <c r="DAQ86" s="207"/>
      <c r="DAR86" s="207"/>
      <c r="DAS86" s="207"/>
      <c r="DAT86" s="207"/>
      <c r="DAU86" s="207"/>
      <c r="DAV86" s="207"/>
      <c r="DAW86" s="207"/>
      <c r="DAX86" s="207"/>
      <c r="DAY86" s="207"/>
      <c r="DAZ86" s="207"/>
      <c r="DBA86" s="207"/>
      <c r="DBB86" s="207"/>
      <c r="DBC86" s="207"/>
      <c r="DBD86" s="207"/>
      <c r="DBE86" s="207"/>
      <c r="DBF86" s="207"/>
      <c r="DBG86" s="207"/>
      <c r="DBH86" s="207"/>
      <c r="DBI86" s="207"/>
      <c r="DBJ86" s="207"/>
      <c r="DBK86" s="207"/>
      <c r="DBL86" s="207"/>
      <c r="DBM86" s="207"/>
      <c r="DBN86" s="207"/>
      <c r="DBO86" s="207"/>
      <c r="DBP86" s="207"/>
      <c r="DBQ86" s="207"/>
      <c r="DBR86" s="207"/>
      <c r="DBS86" s="207"/>
      <c r="DBT86" s="207"/>
      <c r="DBU86" s="207"/>
      <c r="DBV86" s="207"/>
      <c r="DBW86" s="207"/>
      <c r="DBX86" s="207"/>
      <c r="DBY86" s="207"/>
      <c r="DBZ86" s="207"/>
      <c r="DCA86" s="207"/>
      <c r="DCB86" s="207"/>
      <c r="DCC86" s="207"/>
      <c r="DCD86" s="207"/>
      <c r="DCE86" s="207"/>
      <c r="DCF86" s="207"/>
      <c r="DCG86" s="207"/>
      <c r="DCH86" s="207"/>
      <c r="DCI86" s="207"/>
      <c r="DCJ86" s="207"/>
      <c r="DCK86" s="207"/>
      <c r="DCL86" s="207"/>
      <c r="DCM86" s="207"/>
      <c r="DCN86" s="207"/>
      <c r="DCO86" s="207"/>
      <c r="DCP86" s="207"/>
      <c r="DCQ86" s="207"/>
      <c r="DCR86" s="207"/>
      <c r="DCS86" s="207"/>
      <c r="DCT86" s="207"/>
      <c r="DCU86" s="207"/>
      <c r="DCV86" s="207"/>
      <c r="DCW86" s="207"/>
      <c r="DCX86" s="207"/>
      <c r="DCY86" s="207"/>
      <c r="DCZ86" s="207"/>
      <c r="DDA86" s="207"/>
      <c r="DDB86" s="207"/>
      <c r="DDC86" s="207"/>
      <c r="DDD86" s="207"/>
      <c r="DDE86" s="207"/>
      <c r="DDF86" s="207"/>
      <c r="DDG86" s="207"/>
      <c r="DDH86" s="207"/>
      <c r="DDI86" s="207"/>
      <c r="DDJ86" s="207"/>
      <c r="DDK86" s="207"/>
      <c r="DDL86" s="207"/>
      <c r="DDM86" s="207"/>
      <c r="DDN86" s="207"/>
      <c r="DDO86" s="207"/>
      <c r="DDP86" s="207"/>
      <c r="DDQ86" s="207"/>
      <c r="DDR86" s="207"/>
      <c r="DDS86" s="207"/>
      <c r="DDT86" s="207"/>
      <c r="DDU86" s="207"/>
      <c r="DDV86" s="207"/>
      <c r="DDW86" s="207"/>
      <c r="DDX86" s="207"/>
      <c r="DDY86" s="207"/>
      <c r="DDZ86" s="207"/>
      <c r="DEA86" s="207"/>
      <c r="DEB86" s="207"/>
      <c r="DEC86" s="207"/>
      <c r="DED86" s="207"/>
      <c r="DEE86" s="207"/>
      <c r="DEF86" s="207"/>
      <c r="DEG86" s="207"/>
      <c r="DEH86" s="207"/>
      <c r="DEI86" s="207"/>
      <c r="DEJ86" s="207"/>
      <c r="DEK86" s="207"/>
      <c r="DEL86" s="207"/>
      <c r="DEM86" s="207"/>
      <c r="DEN86" s="207"/>
      <c r="DEO86" s="207"/>
      <c r="DEP86" s="207"/>
      <c r="DEQ86" s="207"/>
      <c r="DER86" s="207"/>
      <c r="DES86" s="207"/>
      <c r="DET86" s="207"/>
      <c r="DEU86" s="207"/>
      <c r="DEV86" s="207"/>
      <c r="DEW86" s="207"/>
      <c r="DEX86" s="207"/>
      <c r="DEY86" s="207"/>
      <c r="DEZ86" s="207"/>
      <c r="DFA86" s="207"/>
      <c r="DFB86" s="207"/>
      <c r="DFC86" s="207"/>
      <c r="DFD86" s="207"/>
      <c r="DFE86" s="207"/>
      <c r="DFF86" s="207"/>
      <c r="DFG86" s="207"/>
      <c r="DFH86" s="207"/>
      <c r="DFI86" s="207"/>
      <c r="DFJ86" s="207"/>
      <c r="DFK86" s="207"/>
      <c r="DFL86" s="207"/>
      <c r="DFM86" s="207"/>
      <c r="DFN86" s="207"/>
      <c r="DFO86" s="207"/>
      <c r="DFP86" s="207"/>
      <c r="DFQ86" s="207"/>
      <c r="DFR86" s="207"/>
      <c r="DFS86" s="207"/>
      <c r="DFT86" s="207"/>
      <c r="DFU86" s="207"/>
      <c r="DFV86" s="207"/>
      <c r="DFW86" s="207"/>
      <c r="DFX86" s="207"/>
      <c r="DFY86" s="207"/>
      <c r="DFZ86" s="207"/>
      <c r="DGA86" s="207"/>
      <c r="DGB86" s="207"/>
      <c r="DGC86" s="207"/>
      <c r="DGD86" s="207"/>
      <c r="DGE86" s="207"/>
      <c r="DGF86" s="207"/>
      <c r="DGG86" s="207"/>
      <c r="DGH86" s="207"/>
      <c r="DGI86" s="207"/>
      <c r="DGJ86" s="207"/>
      <c r="DGK86" s="207"/>
      <c r="DGL86" s="207"/>
      <c r="DGM86" s="207"/>
      <c r="DGN86" s="207"/>
      <c r="DGO86" s="207"/>
      <c r="DGP86" s="207"/>
      <c r="DGQ86" s="207"/>
      <c r="DGR86" s="207"/>
      <c r="DGS86" s="207"/>
      <c r="DGT86" s="207"/>
      <c r="DGU86" s="207"/>
      <c r="DGV86" s="207"/>
      <c r="DGW86" s="207"/>
      <c r="DGX86" s="207"/>
      <c r="DGY86" s="207"/>
      <c r="DGZ86" s="207"/>
      <c r="DHA86" s="207"/>
      <c r="DHB86" s="207"/>
      <c r="DHC86" s="207"/>
      <c r="DHD86" s="207"/>
      <c r="DHE86" s="207"/>
      <c r="DHF86" s="207"/>
      <c r="DHG86" s="207"/>
      <c r="DHH86" s="207"/>
      <c r="DHI86" s="207"/>
      <c r="DHJ86" s="207"/>
      <c r="DHK86" s="207"/>
      <c r="DHL86" s="207"/>
      <c r="DHM86" s="207"/>
      <c r="DHN86" s="207"/>
      <c r="DHO86" s="207"/>
      <c r="DHP86" s="207"/>
      <c r="DHQ86" s="207"/>
      <c r="DHR86" s="207"/>
      <c r="DHS86" s="207"/>
      <c r="DHT86" s="207"/>
      <c r="DHU86" s="207"/>
      <c r="DHV86" s="207"/>
      <c r="DHW86" s="207"/>
      <c r="DHX86" s="207"/>
      <c r="DHY86" s="207"/>
      <c r="DHZ86" s="207"/>
      <c r="DIA86" s="207"/>
      <c r="DIB86" s="207"/>
      <c r="DIC86" s="207"/>
      <c r="DID86" s="207"/>
      <c r="DIE86" s="207"/>
      <c r="DIF86" s="207"/>
      <c r="DIG86" s="207"/>
      <c r="DIH86" s="207"/>
      <c r="DII86" s="207"/>
      <c r="DIJ86" s="207"/>
      <c r="DIK86" s="207"/>
      <c r="DIL86" s="207"/>
      <c r="DIM86" s="207"/>
      <c r="DIN86" s="207"/>
      <c r="DIO86" s="207"/>
      <c r="DIP86" s="207"/>
      <c r="DIQ86" s="207"/>
      <c r="DIR86" s="207"/>
      <c r="DIS86" s="207"/>
      <c r="DIT86" s="207"/>
      <c r="DIU86" s="207"/>
      <c r="DIV86" s="207"/>
      <c r="DIW86" s="207"/>
      <c r="DIX86" s="207"/>
      <c r="DIY86" s="207"/>
      <c r="DIZ86" s="207"/>
      <c r="DJA86" s="207"/>
      <c r="DJB86" s="207"/>
      <c r="DJC86" s="207"/>
      <c r="DJD86" s="207"/>
      <c r="DJE86" s="207"/>
      <c r="DJF86" s="207"/>
      <c r="DJG86" s="207"/>
      <c r="DJH86" s="207"/>
      <c r="DJI86" s="207"/>
      <c r="DJJ86" s="207"/>
      <c r="DJK86" s="207"/>
      <c r="DJL86" s="207"/>
      <c r="DJM86" s="207"/>
      <c r="DJN86" s="207"/>
      <c r="DJO86" s="207"/>
      <c r="DJP86" s="207"/>
      <c r="DJQ86" s="207"/>
      <c r="DJR86" s="207"/>
      <c r="DJS86" s="207"/>
      <c r="DJT86" s="207"/>
      <c r="DJU86" s="207"/>
      <c r="DJV86" s="207"/>
      <c r="DJW86" s="207"/>
      <c r="DJX86" s="207"/>
      <c r="DJY86" s="207"/>
      <c r="DJZ86" s="207"/>
      <c r="DKA86" s="207"/>
      <c r="DKB86" s="207"/>
      <c r="DKC86" s="207"/>
      <c r="DKD86" s="207"/>
      <c r="DKE86" s="207"/>
      <c r="DKF86" s="207"/>
      <c r="DKG86" s="207"/>
      <c r="DKH86" s="207"/>
      <c r="DKI86" s="207"/>
      <c r="DKJ86" s="207"/>
      <c r="DKK86" s="207"/>
      <c r="DKL86" s="207"/>
      <c r="DKM86" s="207"/>
      <c r="DKN86" s="207"/>
      <c r="DKO86" s="207"/>
      <c r="DKP86" s="207"/>
      <c r="DKQ86" s="207"/>
      <c r="DKR86" s="207"/>
      <c r="DKS86" s="207"/>
      <c r="DKT86" s="207"/>
      <c r="DKU86" s="207"/>
      <c r="DKV86" s="207"/>
      <c r="DKW86" s="207"/>
      <c r="DKX86" s="207"/>
      <c r="DKY86" s="207"/>
      <c r="DKZ86" s="207"/>
      <c r="DLA86" s="207"/>
      <c r="DLB86" s="207"/>
      <c r="DLC86" s="207"/>
      <c r="DLD86" s="207"/>
      <c r="DLE86" s="207"/>
      <c r="DLF86" s="207"/>
      <c r="DLG86" s="207"/>
      <c r="DLH86" s="207"/>
      <c r="DLI86" s="207"/>
      <c r="DLJ86" s="207"/>
      <c r="DLK86" s="207"/>
      <c r="DLL86" s="207"/>
      <c r="DLM86" s="207"/>
      <c r="DLN86" s="207"/>
      <c r="DLO86" s="207"/>
      <c r="DLP86" s="207"/>
      <c r="DLQ86" s="207"/>
      <c r="DLR86" s="207"/>
      <c r="DLS86" s="207"/>
      <c r="DLT86" s="207"/>
      <c r="DLU86" s="207"/>
      <c r="DLV86" s="207"/>
      <c r="DLW86" s="207"/>
      <c r="DLX86" s="207"/>
      <c r="DLY86" s="207"/>
      <c r="DLZ86" s="207"/>
      <c r="DMA86" s="207"/>
      <c r="DMB86" s="207"/>
      <c r="DMC86" s="207"/>
      <c r="DMD86" s="207"/>
      <c r="DME86" s="207"/>
      <c r="DMF86" s="207"/>
      <c r="DMG86" s="207"/>
      <c r="DMH86" s="207"/>
      <c r="DMI86" s="207"/>
      <c r="DMJ86" s="207"/>
      <c r="DMK86" s="207"/>
      <c r="DML86" s="207"/>
      <c r="DMM86" s="207"/>
      <c r="DMN86" s="207"/>
      <c r="DMO86" s="207"/>
      <c r="DMP86" s="207"/>
      <c r="DMQ86" s="207"/>
      <c r="DMR86" s="207"/>
      <c r="DMS86" s="207"/>
      <c r="DMT86" s="207"/>
      <c r="DMU86" s="207"/>
      <c r="DMV86" s="207"/>
      <c r="DMW86" s="207"/>
      <c r="DMX86" s="207"/>
      <c r="DMY86" s="207"/>
      <c r="DMZ86" s="207"/>
      <c r="DNA86" s="207"/>
      <c r="DNB86" s="207"/>
      <c r="DNC86" s="207"/>
      <c r="DND86" s="207"/>
      <c r="DNE86" s="207"/>
      <c r="DNF86" s="207"/>
      <c r="DNG86" s="207"/>
      <c r="DNH86" s="207"/>
      <c r="DNI86" s="207"/>
      <c r="DNJ86" s="207"/>
      <c r="DNK86" s="207"/>
      <c r="DNL86" s="207"/>
      <c r="DNM86" s="207"/>
      <c r="DNN86" s="207"/>
      <c r="DNO86" s="207"/>
      <c r="DNP86" s="207"/>
      <c r="DNQ86" s="207"/>
      <c r="DNR86" s="207"/>
      <c r="DNS86" s="207"/>
      <c r="DNT86" s="207"/>
      <c r="DNU86" s="207"/>
      <c r="DNV86" s="207"/>
      <c r="DNW86" s="207"/>
      <c r="DNX86" s="207"/>
      <c r="DNY86" s="207"/>
      <c r="DNZ86" s="207"/>
      <c r="DOA86" s="207"/>
      <c r="DOB86" s="207"/>
      <c r="DOC86" s="207"/>
      <c r="DOD86" s="207"/>
      <c r="DOE86" s="207"/>
      <c r="DOF86" s="207"/>
      <c r="DOG86" s="207"/>
      <c r="DOH86" s="207"/>
      <c r="DOI86" s="207"/>
      <c r="DOJ86" s="207"/>
      <c r="DOK86" s="207"/>
      <c r="DOL86" s="207"/>
      <c r="DOM86" s="207"/>
      <c r="DON86" s="207"/>
      <c r="DOO86" s="207"/>
      <c r="DOP86" s="207"/>
      <c r="DOQ86" s="207"/>
      <c r="DOR86" s="207"/>
      <c r="DOS86" s="207"/>
      <c r="DOT86" s="207"/>
      <c r="DOU86" s="207"/>
      <c r="DOV86" s="207"/>
      <c r="DOW86" s="207"/>
      <c r="DOX86" s="207"/>
      <c r="DOY86" s="207"/>
      <c r="DOZ86" s="207"/>
      <c r="DPA86" s="207"/>
      <c r="DPB86" s="207"/>
      <c r="DPC86" s="207"/>
      <c r="DPD86" s="207"/>
      <c r="DPE86" s="207"/>
      <c r="DPF86" s="207"/>
      <c r="DPG86" s="207"/>
      <c r="DPH86" s="207"/>
      <c r="DPI86" s="207"/>
      <c r="DPJ86" s="207"/>
      <c r="DPK86" s="207"/>
      <c r="DPL86" s="207"/>
      <c r="DPM86" s="207"/>
      <c r="DPN86" s="207"/>
      <c r="DPO86" s="207"/>
      <c r="DPP86" s="207"/>
      <c r="DPQ86" s="207"/>
      <c r="DPR86" s="207"/>
      <c r="DPS86" s="207"/>
      <c r="DPT86" s="207"/>
      <c r="DPU86" s="207"/>
      <c r="DPV86" s="207"/>
      <c r="DPW86" s="207"/>
      <c r="DPX86" s="207"/>
      <c r="DPY86" s="207"/>
      <c r="DPZ86" s="207"/>
      <c r="DQA86" s="207"/>
      <c r="DQB86" s="207"/>
      <c r="DQC86" s="207"/>
      <c r="DQD86" s="207"/>
      <c r="DQE86" s="207"/>
      <c r="DQF86" s="207"/>
      <c r="DQG86" s="207"/>
      <c r="DQH86" s="207"/>
      <c r="DQI86" s="207"/>
      <c r="DQJ86" s="207"/>
      <c r="DQK86" s="207"/>
      <c r="DQL86" s="207"/>
      <c r="DQM86" s="207"/>
      <c r="DQN86" s="207"/>
      <c r="DQO86" s="207"/>
      <c r="DQP86" s="207"/>
      <c r="DQQ86" s="207"/>
      <c r="DQR86" s="207"/>
      <c r="DQS86" s="207"/>
      <c r="DQT86" s="207"/>
      <c r="DQU86" s="207"/>
      <c r="DQV86" s="207"/>
      <c r="DQW86" s="207"/>
      <c r="DQX86" s="207"/>
      <c r="DQY86" s="207"/>
      <c r="DQZ86" s="207"/>
      <c r="DRA86" s="207"/>
      <c r="DRB86" s="207"/>
      <c r="DRC86" s="207"/>
      <c r="DRD86" s="207"/>
      <c r="DRE86" s="207"/>
      <c r="DRF86" s="207"/>
      <c r="DRG86" s="207"/>
      <c r="DRH86" s="207"/>
      <c r="DRI86" s="207"/>
      <c r="DRJ86" s="207"/>
      <c r="DRK86" s="207"/>
      <c r="DRL86" s="207"/>
      <c r="DRM86" s="207"/>
      <c r="DRN86" s="207"/>
      <c r="DRO86" s="207"/>
      <c r="DRP86" s="207"/>
      <c r="DRQ86" s="207"/>
      <c r="DRR86" s="207"/>
      <c r="DRS86" s="207"/>
      <c r="DRT86" s="207"/>
      <c r="DRU86" s="207"/>
      <c r="DRV86" s="207"/>
      <c r="DRW86" s="207"/>
      <c r="DRX86" s="207"/>
      <c r="DRY86" s="207"/>
      <c r="DRZ86" s="207"/>
      <c r="DSA86" s="207"/>
      <c r="DSB86" s="207"/>
      <c r="DSC86" s="207"/>
      <c r="DSD86" s="207"/>
      <c r="DSE86" s="207"/>
      <c r="DSF86" s="207"/>
      <c r="DSG86" s="207"/>
      <c r="DSH86" s="207"/>
      <c r="DSI86" s="207"/>
      <c r="DSJ86" s="207"/>
      <c r="DSK86" s="207"/>
      <c r="DSL86" s="207"/>
      <c r="DSM86" s="207"/>
      <c r="DSN86" s="207"/>
      <c r="DSO86" s="207"/>
      <c r="DSP86" s="207"/>
      <c r="DSQ86" s="207"/>
      <c r="DSR86" s="207"/>
      <c r="DSS86" s="207"/>
      <c r="DST86" s="207"/>
      <c r="DSU86" s="207"/>
      <c r="DSV86" s="207"/>
      <c r="DSW86" s="207"/>
      <c r="DSX86" s="207"/>
      <c r="DSY86" s="207"/>
      <c r="DSZ86" s="207"/>
      <c r="DTA86" s="207"/>
      <c r="DTB86" s="207"/>
      <c r="DTC86" s="207"/>
      <c r="DTD86" s="207"/>
      <c r="DTE86" s="207"/>
      <c r="DTF86" s="207"/>
      <c r="DTG86" s="207"/>
      <c r="DTH86" s="207"/>
      <c r="DTI86" s="207"/>
      <c r="DTJ86" s="207"/>
      <c r="DTK86" s="207"/>
      <c r="DTL86" s="207"/>
      <c r="DTM86" s="207"/>
      <c r="DTN86" s="207"/>
      <c r="DTO86" s="207"/>
      <c r="DTP86" s="207"/>
      <c r="DTQ86" s="207"/>
      <c r="DTR86" s="207"/>
      <c r="DTS86" s="207"/>
      <c r="DTT86" s="207"/>
      <c r="DTU86" s="207"/>
      <c r="DTV86" s="207"/>
      <c r="DTW86" s="207"/>
      <c r="DTX86" s="207"/>
      <c r="DTY86" s="207"/>
      <c r="DTZ86" s="207"/>
      <c r="DUA86" s="207"/>
      <c r="DUB86" s="207"/>
      <c r="DUC86" s="207"/>
      <c r="DUD86" s="207"/>
      <c r="DUE86" s="207"/>
      <c r="DUF86" s="207"/>
      <c r="DUG86" s="207"/>
      <c r="DUH86" s="207"/>
      <c r="DUI86" s="207"/>
      <c r="DUJ86" s="207"/>
      <c r="DUK86" s="207"/>
      <c r="DUL86" s="207"/>
      <c r="DUM86" s="207"/>
      <c r="DUN86" s="207"/>
      <c r="DUO86" s="207"/>
      <c r="DUP86" s="207"/>
      <c r="DUQ86" s="207"/>
      <c r="DUR86" s="207"/>
      <c r="DUS86" s="207"/>
      <c r="DUT86" s="207"/>
      <c r="DUU86" s="207"/>
      <c r="DUV86" s="207"/>
      <c r="DUW86" s="207"/>
      <c r="DUX86" s="207"/>
      <c r="DUY86" s="207"/>
      <c r="DUZ86" s="207"/>
      <c r="DVA86" s="207"/>
      <c r="DVB86" s="207"/>
      <c r="DVC86" s="207"/>
      <c r="DVD86" s="207"/>
      <c r="DVE86" s="207"/>
      <c r="DVF86" s="207"/>
      <c r="DVG86" s="207"/>
      <c r="DVH86" s="207"/>
      <c r="DVI86" s="207"/>
      <c r="DVJ86" s="207"/>
      <c r="DVK86" s="207"/>
      <c r="DVL86" s="207"/>
      <c r="DVM86" s="207"/>
      <c r="DVN86" s="207"/>
      <c r="DVO86" s="207"/>
      <c r="DVP86" s="207"/>
      <c r="DVQ86" s="207"/>
      <c r="DVR86" s="207"/>
      <c r="DVS86" s="207"/>
      <c r="DVT86" s="207"/>
      <c r="DVU86" s="207"/>
      <c r="DVV86" s="207"/>
      <c r="DVW86" s="207"/>
      <c r="DVX86" s="207"/>
      <c r="DVY86" s="207"/>
      <c r="DVZ86" s="207"/>
      <c r="DWA86" s="207"/>
      <c r="DWB86" s="207"/>
      <c r="DWC86" s="207"/>
      <c r="DWD86" s="207"/>
      <c r="DWE86" s="207"/>
      <c r="DWF86" s="207"/>
      <c r="DWG86" s="207"/>
      <c r="DWH86" s="207"/>
      <c r="DWI86" s="207"/>
      <c r="DWJ86" s="207"/>
      <c r="DWK86" s="207"/>
      <c r="DWL86" s="207"/>
      <c r="DWM86" s="207"/>
      <c r="DWN86" s="207"/>
      <c r="DWO86" s="207"/>
      <c r="DWP86" s="207"/>
      <c r="DWQ86" s="207"/>
      <c r="DWR86" s="207"/>
      <c r="DWS86" s="207"/>
      <c r="DWT86" s="207"/>
      <c r="DWU86" s="207"/>
      <c r="DWV86" s="207"/>
      <c r="DWW86" s="207"/>
      <c r="DWX86" s="207"/>
      <c r="DWY86" s="207"/>
      <c r="DWZ86" s="207"/>
      <c r="DXA86" s="207"/>
      <c r="DXB86" s="207"/>
      <c r="DXC86" s="207"/>
      <c r="DXD86" s="207"/>
      <c r="DXE86" s="207"/>
      <c r="DXF86" s="207"/>
      <c r="DXG86" s="207"/>
      <c r="DXH86" s="207"/>
      <c r="DXI86" s="207"/>
      <c r="DXJ86" s="207"/>
      <c r="DXK86" s="207"/>
      <c r="DXL86" s="207"/>
      <c r="DXM86" s="207"/>
      <c r="DXN86" s="207"/>
      <c r="DXO86" s="207"/>
      <c r="DXP86" s="207"/>
      <c r="DXQ86" s="207"/>
      <c r="DXR86" s="207"/>
      <c r="DXS86" s="207"/>
      <c r="DXT86" s="207"/>
      <c r="DXU86" s="207"/>
      <c r="DXV86" s="207"/>
      <c r="DXW86" s="207"/>
      <c r="DXX86" s="207"/>
      <c r="DXY86" s="207"/>
      <c r="DXZ86" s="207"/>
      <c r="DYA86" s="207"/>
      <c r="DYB86" s="207"/>
      <c r="DYC86" s="207"/>
      <c r="DYD86" s="207"/>
      <c r="DYE86" s="207"/>
      <c r="DYF86" s="207"/>
      <c r="DYG86" s="207"/>
      <c r="DYH86" s="207"/>
      <c r="DYI86" s="207"/>
      <c r="DYJ86" s="207"/>
      <c r="DYK86" s="207"/>
      <c r="DYL86" s="207"/>
      <c r="DYM86" s="207"/>
      <c r="DYN86" s="207"/>
      <c r="DYO86" s="207"/>
      <c r="DYP86" s="207"/>
      <c r="DYQ86" s="207"/>
      <c r="DYR86" s="207"/>
      <c r="DYS86" s="207"/>
      <c r="DYT86" s="207"/>
      <c r="DYU86" s="207"/>
      <c r="DYV86" s="207"/>
      <c r="DYW86" s="207"/>
      <c r="DYX86" s="207"/>
      <c r="DYY86" s="207"/>
      <c r="DYZ86" s="207"/>
      <c r="DZA86" s="207"/>
      <c r="DZB86" s="207"/>
      <c r="DZC86" s="207"/>
      <c r="DZD86" s="207"/>
      <c r="DZE86" s="207"/>
      <c r="DZF86" s="207"/>
      <c r="DZG86" s="207"/>
      <c r="DZH86" s="207"/>
      <c r="DZI86" s="207"/>
      <c r="DZJ86" s="207"/>
      <c r="DZK86" s="207"/>
      <c r="DZL86" s="207"/>
      <c r="DZM86" s="207"/>
      <c r="DZN86" s="207"/>
      <c r="DZO86" s="207"/>
      <c r="DZP86" s="207"/>
      <c r="DZQ86" s="207"/>
      <c r="DZR86" s="207"/>
      <c r="DZS86" s="207"/>
      <c r="DZT86" s="207"/>
      <c r="DZU86" s="207"/>
      <c r="DZV86" s="207"/>
      <c r="DZW86" s="207"/>
      <c r="DZX86" s="207"/>
      <c r="DZY86" s="207"/>
      <c r="DZZ86" s="207"/>
      <c r="EAA86" s="207"/>
      <c r="EAB86" s="207"/>
      <c r="EAC86" s="207"/>
      <c r="EAD86" s="207"/>
      <c r="EAE86" s="207"/>
      <c r="EAF86" s="207"/>
      <c r="EAG86" s="207"/>
      <c r="EAH86" s="207"/>
      <c r="EAI86" s="207"/>
      <c r="EAJ86" s="207"/>
      <c r="EAK86" s="207"/>
      <c r="EAL86" s="207"/>
      <c r="EAM86" s="207"/>
      <c r="EAN86" s="207"/>
      <c r="EAO86" s="207"/>
      <c r="EAP86" s="207"/>
      <c r="EAQ86" s="207"/>
      <c r="EAR86" s="207"/>
      <c r="EAS86" s="207"/>
      <c r="EAT86" s="207"/>
      <c r="EAU86" s="207"/>
      <c r="EAV86" s="207"/>
      <c r="EAW86" s="207"/>
      <c r="EAX86" s="207"/>
      <c r="EAY86" s="207"/>
      <c r="EAZ86" s="207"/>
      <c r="EBA86" s="207"/>
      <c r="EBB86" s="207"/>
      <c r="EBC86" s="207"/>
      <c r="EBD86" s="207"/>
      <c r="EBE86" s="207"/>
      <c r="EBF86" s="207"/>
      <c r="EBG86" s="207"/>
      <c r="EBH86" s="207"/>
      <c r="EBI86" s="207"/>
      <c r="EBJ86" s="207"/>
      <c r="EBK86" s="207"/>
      <c r="EBL86" s="207"/>
      <c r="EBM86" s="207"/>
      <c r="EBN86" s="207"/>
      <c r="EBO86" s="207"/>
      <c r="EBP86" s="207"/>
      <c r="EBQ86" s="207"/>
      <c r="EBR86" s="207"/>
      <c r="EBS86" s="207"/>
      <c r="EBT86" s="207"/>
      <c r="EBU86" s="207"/>
      <c r="EBV86" s="207"/>
      <c r="EBW86" s="207"/>
      <c r="EBX86" s="207"/>
      <c r="EBY86" s="207"/>
      <c r="EBZ86" s="207"/>
      <c r="ECA86" s="207"/>
      <c r="ECB86" s="207"/>
      <c r="ECC86" s="207"/>
      <c r="ECD86" s="207"/>
      <c r="ECE86" s="207"/>
      <c r="ECF86" s="207"/>
      <c r="ECG86" s="207"/>
      <c r="ECH86" s="207"/>
      <c r="ECI86" s="207"/>
      <c r="ECJ86" s="207"/>
      <c r="ECK86" s="207"/>
      <c r="ECL86" s="207"/>
      <c r="ECM86" s="207"/>
      <c r="ECN86" s="207"/>
      <c r="ECO86" s="207"/>
      <c r="ECP86" s="207"/>
      <c r="ECQ86" s="207"/>
      <c r="ECR86" s="207"/>
      <c r="ECS86" s="207"/>
      <c r="ECT86" s="207"/>
      <c r="ECU86" s="207"/>
      <c r="ECV86" s="207"/>
      <c r="ECW86" s="207"/>
      <c r="ECX86" s="207"/>
      <c r="ECY86" s="207"/>
      <c r="ECZ86" s="207"/>
      <c r="EDA86" s="207"/>
      <c r="EDB86" s="207"/>
      <c r="EDC86" s="207"/>
      <c r="EDD86" s="207"/>
      <c r="EDE86" s="207"/>
      <c r="EDF86" s="207"/>
      <c r="EDG86" s="207"/>
      <c r="EDH86" s="207"/>
      <c r="EDI86" s="207"/>
      <c r="EDJ86" s="207"/>
      <c r="EDK86" s="207"/>
      <c r="EDL86" s="207"/>
      <c r="EDM86" s="207"/>
      <c r="EDN86" s="207"/>
      <c r="EDO86" s="207"/>
      <c r="EDP86" s="207"/>
      <c r="EDQ86" s="207"/>
      <c r="EDR86" s="207"/>
      <c r="EDS86" s="207"/>
      <c r="EDT86" s="207"/>
      <c r="EDU86" s="207"/>
      <c r="EDV86" s="207"/>
      <c r="EDW86" s="207"/>
      <c r="EDX86" s="207"/>
      <c r="EDY86" s="207"/>
      <c r="EDZ86" s="207"/>
      <c r="EEA86" s="207"/>
      <c r="EEB86" s="207"/>
      <c r="EEC86" s="207"/>
      <c r="EED86" s="207"/>
      <c r="EEE86" s="207"/>
      <c r="EEF86" s="207"/>
      <c r="EEG86" s="207"/>
      <c r="EEH86" s="207"/>
      <c r="EEI86" s="207"/>
      <c r="EEJ86" s="207"/>
      <c r="EEK86" s="207"/>
      <c r="EEL86" s="207"/>
      <c r="EEM86" s="207"/>
      <c r="EEN86" s="207"/>
      <c r="EEO86" s="207"/>
      <c r="EEP86" s="207"/>
      <c r="EEQ86" s="207"/>
      <c r="EER86" s="207"/>
      <c r="EES86" s="207"/>
      <c r="EET86" s="207"/>
      <c r="EEU86" s="207"/>
      <c r="EEV86" s="207"/>
      <c r="EEW86" s="207"/>
      <c r="EEX86" s="207"/>
      <c r="EEY86" s="207"/>
      <c r="EEZ86" s="207"/>
      <c r="EFA86" s="207"/>
      <c r="EFB86" s="207"/>
      <c r="EFC86" s="207"/>
      <c r="EFD86" s="207"/>
      <c r="EFE86" s="207"/>
      <c r="EFF86" s="207"/>
      <c r="EFG86" s="207"/>
      <c r="EFH86" s="207"/>
      <c r="EFI86" s="207"/>
      <c r="EFJ86" s="207"/>
      <c r="EFK86" s="207"/>
      <c r="EFL86" s="207"/>
      <c r="EFM86" s="207"/>
      <c r="EFN86" s="207"/>
      <c r="EFO86" s="207"/>
      <c r="EFP86" s="207"/>
      <c r="EFQ86" s="207"/>
      <c r="EFR86" s="207"/>
      <c r="EFS86" s="207"/>
      <c r="EFT86" s="207"/>
      <c r="EFU86" s="207"/>
      <c r="EFV86" s="207"/>
      <c r="EFW86" s="207"/>
      <c r="EFX86" s="207"/>
      <c r="EFY86" s="207"/>
      <c r="EFZ86" s="207"/>
      <c r="EGA86" s="207"/>
      <c r="EGB86" s="207"/>
      <c r="EGC86" s="207"/>
      <c r="EGD86" s="207"/>
      <c r="EGE86" s="207"/>
      <c r="EGF86" s="207"/>
      <c r="EGG86" s="207"/>
      <c r="EGH86" s="207"/>
      <c r="EGI86" s="207"/>
      <c r="EGJ86" s="207"/>
      <c r="EGK86" s="207"/>
      <c r="EGL86" s="207"/>
      <c r="EGM86" s="207"/>
      <c r="EGN86" s="207"/>
      <c r="EGO86" s="207"/>
      <c r="EGP86" s="207"/>
      <c r="EGQ86" s="207"/>
      <c r="EGR86" s="207"/>
      <c r="EGS86" s="207"/>
      <c r="EGT86" s="207"/>
      <c r="EGU86" s="207"/>
      <c r="EGV86" s="207"/>
      <c r="EGW86" s="207"/>
      <c r="EGX86" s="207"/>
      <c r="EGY86" s="207"/>
      <c r="EGZ86" s="207"/>
      <c r="EHA86" s="207"/>
      <c r="EHB86" s="207"/>
      <c r="EHC86" s="207"/>
      <c r="EHD86" s="207"/>
      <c r="EHE86" s="207"/>
      <c r="EHF86" s="207"/>
      <c r="EHG86" s="207"/>
      <c r="EHH86" s="207"/>
      <c r="EHI86" s="207"/>
      <c r="EHJ86" s="207"/>
      <c r="EHK86" s="207"/>
      <c r="EHL86" s="207"/>
      <c r="EHM86" s="207"/>
      <c r="EHN86" s="207"/>
      <c r="EHO86" s="207"/>
      <c r="EHP86" s="207"/>
      <c r="EHQ86" s="207"/>
      <c r="EHR86" s="207"/>
      <c r="EHS86" s="207"/>
      <c r="EHT86" s="207"/>
      <c r="EHU86" s="207"/>
      <c r="EHV86" s="207"/>
      <c r="EHW86" s="207"/>
      <c r="EHX86" s="207"/>
      <c r="EHY86" s="207"/>
      <c r="EHZ86" s="207"/>
      <c r="EIA86" s="207"/>
      <c r="EIB86" s="207"/>
      <c r="EIC86" s="207"/>
      <c r="EID86" s="207"/>
      <c r="EIE86" s="207"/>
      <c r="EIF86" s="207"/>
      <c r="EIG86" s="207"/>
      <c r="EIH86" s="207"/>
      <c r="EII86" s="207"/>
      <c r="EIJ86" s="207"/>
      <c r="EIK86" s="207"/>
      <c r="EIL86" s="207"/>
      <c r="EIM86" s="207"/>
      <c r="EIN86" s="207"/>
      <c r="EIO86" s="207"/>
      <c r="EIP86" s="207"/>
      <c r="EIQ86" s="207"/>
      <c r="EIR86" s="207"/>
      <c r="EIS86" s="207"/>
      <c r="EIT86" s="207"/>
      <c r="EIU86" s="207"/>
      <c r="EIV86" s="207"/>
      <c r="EIW86" s="207"/>
      <c r="EIX86" s="207"/>
      <c r="EIY86" s="207"/>
      <c r="EIZ86" s="207"/>
      <c r="EJA86" s="207"/>
      <c r="EJB86" s="207"/>
      <c r="EJC86" s="207"/>
      <c r="EJD86" s="207"/>
      <c r="EJE86" s="207"/>
      <c r="EJF86" s="207"/>
      <c r="EJG86" s="207"/>
      <c r="EJH86" s="207"/>
      <c r="EJI86" s="207"/>
      <c r="EJJ86" s="207"/>
      <c r="EJK86" s="207"/>
      <c r="EJL86" s="207"/>
      <c r="EJM86" s="207"/>
      <c r="EJN86" s="207"/>
      <c r="EJO86" s="207"/>
      <c r="EJP86" s="207"/>
      <c r="EJQ86" s="207"/>
      <c r="EJR86" s="207"/>
      <c r="EJS86" s="207"/>
      <c r="EJT86" s="207"/>
      <c r="EJU86" s="207"/>
      <c r="EJV86" s="207"/>
      <c r="EJW86" s="207"/>
      <c r="EJX86" s="207"/>
      <c r="EJY86" s="207"/>
      <c r="EJZ86" s="207"/>
      <c r="EKA86" s="207"/>
      <c r="EKB86" s="207"/>
      <c r="EKC86" s="207"/>
      <c r="EKD86" s="207"/>
      <c r="EKE86" s="207"/>
      <c r="EKF86" s="207"/>
      <c r="EKG86" s="207"/>
      <c r="EKH86" s="207"/>
      <c r="EKI86" s="207"/>
      <c r="EKJ86" s="207"/>
      <c r="EKK86" s="207"/>
      <c r="EKL86" s="207"/>
      <c r="EKM86" s="207"/>
      <c r="EKN86" s="207"/>
      <c r="EKO86" s="207"/>
      <c r="EKP86" s="207"/>
      <c r="EKQ86" s="207"/>
      <c r="EKR86" s="207"/>
      <c r="EKS86" s="207"/>
      <c r="EKT86" s="207"/>
      <c r="EKU86" s="207"/>
      <c r="EKV86" s="207"/>
      <c r="EKW86" s="207"/>
      <c r="EKX86" s="207"/>
      <c r="EKY86" s="207"/>
      <c r="EKZ86" s="207"/>
      <c r="ELA86" s="207"/>
      <c r="ELB86" s="207"/>
      <c r="ELC86" s="207"/>
      <c r="ELD86" s="207"/>
      <c r="ELE86" s="207"/>
      <c r="ELF86" s="207"/>
      <c r="ELG86" s="207"/>
      <c r="ELH86" s="207"/>
      <c r="ELI86" s="207"/>
      <c r="ELJ86" s="207"/>
      <c r="ELK86" s="207"/>
      <c r="ELL86" s="207"/>
      <c r="ELM86" s="207"/>
      <c r="ELN86" s="207"/>
      <c r="ELO86" s="207"/>
      <c r="ELP86" s="207"/>
      <c r="ELQ86" s="207"/>
      <c r="ELR86" s="207"/>
      <c r="ELS86" s="207"/>
      <c r="ELT86" s="207"/>
      <c r="ELU86" s="207"/>
      <c r="ELV86" s="207"/>
      <c r="ELW86" s="207"/>
      <c r="ELX86" s="207"/>
      <c r="ELY86" s="207"/>
      <c r="ELZ86" s="207"/>
      <c r="EMA86" s="207"/>
      <c r="EMB86" s="207"/>
      <c r="EMC86" s="207"/>
      <c r="EMD86" s="207"/>
      <c r="EME86" s="207"/>
      <c r="EMF86" s="207"/>
      <c r="EMG86" s="207"/>
      <c r="EMH86" s="207"/>
      <c r="EMI86" s="207"/>
      <c r="EMJ86" s="207"/>
      <c r="EMK86" s="207"/>
      <c r="EML86" s="207"/>
      <c r="EMM86" s="207"/>
      <c r="EMN86" s="207"/>
      <c r="EMO86" s="207"/>
      <c r="EMP86" s="207"/>
      <c r="EMQ86" s="207"/>
      <c r="EMR86" s="207"/>
      <c r="EMS86" s="207"/>
      <c r="EMT86" s="207"/>
      <c r="EMU86" s="207"/>
      <c r="EMV86" s="207"/>
      <c r="EMW86" s="207"/>
      <c r="EMX86" s="207"/>
      <c r="EMY86" s="207"/>
      <c r="EMZ86" s="207"/>
      <c r="ENA86" s="207"/>
      <c r="ENB86" s="207"/>
      <c r="ENC86" s="207"/>
      <c r="END86" s="207"/>
      <c r="ENE86" s="207"/>
      <c r="ENF86" s="207"/>
      <c r="ENG86" s="207"/>
      <c r="ENH86" s="207"/>
      <c r="ENI86" s="207"/>
      <c r="ENJ86" s="207"/>
      <c r="ENK86" s="207"/>
      <c r="ENL86" s="207"/>
      <c r="ENM86" s="207"/>
      <c r="ENN86" s="207"/>
      <c r="ENO86" s="207"/>
      <c r="ENP86" s="207"/>
      <c r="ENQ86" s="207"/>
      <c r="ENR86" s="207"/>
      <c r="ENS86" s="207"/>
      <c r="ENT86" s="207"/>
      <c r="ENU86" s="207"/>
      <c r="ENV86" s="207"/>
      <c r="ENW86" s="207"/>
      <c r="ENX86" s="207"/>
      <c r="ENY86" s="207"/>
      <c r="ENZ86" s="207"/>
      <c r="EOA86" s="207"/>
      <c r="EOB86" s="207"/>
      <c r="EOC86" s="207"/>
      <c r="EOD86" s="207"/>
      <c r="EOE86" s="207"/>
      <c r="EOF86" s="207"/>
      <c r="EOG86" s="207"/>
      <c r="EOH86" s="207"/>
      <c r="EOI86" s="207"/>
      <c r="EOJ86" s="207"/>
      <c r="EOK86" s="207"/>
      <c r="EOL86" s="207"/>
      <c r="EOM86" s="207"/>
      <c r="EON86" s="207"/>
      <c r="EOO86" s="207"/>
      <c r="EOP86" s="207"/>
      <c r="EOQ86" s="207"/>
      <c r="EOR86" s="207"/>
      <c r="EOS86" s="207"/>
      <c r="EOT86" s="207"/>
      <c r="EOU86" s="207"/>
      <c r="EOV86" s="207"/>
      <c r="EOW86" s="207"/>
      <c r="EOX86" s="207"/>
      <c r="EOY86" s="207"/>
      <c r="EOZ86" s="207"/>
      <c r="EPA86" s="207"/>
      <c r="EPB86" s="207"/>
      <c r="EPC86" s="207"/>
      <c r="EPD86" s="207"/>
      <c r="EPE86" s="207"/>
      <c r="EPF86" s="207"/>
      <c r="EPG86" s="207"/>
      <c r="EPH86" s="207"/>
      <c r="EPI86" s="207"/>
      <c r="EPJ86" s="207"/>
      <c r="EPK86" s="207"/>
      <c r="EPL86" s="207"/>
      <c r="EPM86" s="207"/>
      <c r="EPN86" s="207"/>
      <c r="EPO86" s="207"/>
      <c r="EPP86" s="207"/>
      <c r="EPQ86" s="207"/>
      <c r="EPR86" s="207"/>
      <c r="EPS86" s="207"/>
      <c r="EPT86" s="207"/>
      <c r="EPU86" s="207"/>
      <c r="EPV86" s="207"/>
      <c r="EPW86" s="207"/>
      <c r="EPX86" s="207"/>
      <c r="EPY86" s="207"/>
      <c r="EPZ86" s="207"/>
      <c r="EQA86" s="207"/>
      <c r="EQB86" s="207"/>
      <c r="EQC86" s="207"/>
      <c r="EQD86" s="207"/>
      <c r="EQE86" s="207"/>
      <c r="EQF86" s="207"/>
      <c r="EQG86" s="207"/>
      <c r="EQH86" s="207"/>
      <c r="EQI86" s="207"/>
      <c r="EQJ86" s="207"/>
      <c r="EQK86" s="207"/>
      <c r="EQL86" s="207"/>
      <c r="EQM86" s="207"/>
      <c r="EQN86" s="207"/>
      <c r="EQO86" s="207"/>
      <c r="EQP86" s="207"/>
      <c r="EQQ86" s="207"/>
      <c r="EQR86" s="207"/>
      <c r="EQS86" s="207"/>
      <c r="EQT86" s="207"/>
      <c r="EQU86" s="207"/>
      <c r="EQV86" s="207"/>
      <c r="EQW86" s="207"/>
      <c r="EQX86" s="207"/>
      <c r="EQY86" s="207"/>
      <c r="EQZ86" s="207"/>
      <c r="ERA86" s="207"/>
      <c r="ERB86" s="207"/>
      <c r="ERC86" s="207"/>
      <c r="ERD86" s="207"/>
      <c r="ERE86" s="207"/>
      <c r="ERF86" s="207"/>
      <c r="ERG86" s="207"/>
      <c r="ERH86" s="207"/>
      <c r="ERI86" s="207"/>
      <c r="ERJ86" s="207"/>
      <c r="ERK86" s="207"/>
      <c r="ERL86" s="207"/>
      <c r="ERM86" s="207"/>
      <c r="ERN86" s="207"/>
      <c r="ERO86" s="207"/>
      <c r="ERP86" s="207"/>
      <c r="ERQ86" s="207"/>
      <c r="ERR86" s="207"/>
      <c r="ERS86" s="207"/>
      <c r="ERT86" s="207"/>
      <c r="ERU86" s="207"/>
      <c r="ERV86" s="207"/>
      <c r="ERW86" s="207"/>
      <c r="ERX86" s="207"/>
      <c r="ERY86" s="207"/>
      <c r="ERZ86" s="207"/>
      <c r="ESA86" s="207"/>
      <c r="ESB86" s="207"/>
      <c r="ESC86" s="207"/>
      <c r="ESD86" s="207"/>
      <c r="ESE86" s="207"/>
      <c r="ESF86" s="207"/>
      <c r="ESG86" s="207"/>
      <c r="ESH86" s="207"/>
      <c r="ESI86" s="207"/>
      <c r="ESJ86" s="207"/>
      <c r="ESK86" s="207"/>
      <c r="ESL86" s="207"/>
      <c r="ESM86" s="207"/>
      <c r="ESN86" s="207"/>
      <c r="ESO86" s="207"/>
      <c r="ESP86" s="207"/>
      <c r="ESQ86" s="207"/>
      <c r="ESR86" s="207"/>
      <c r="ESS86" s="207"/>
      <c r="EST86" s="207"/>
      <c r="ESU86" s="207"/>
      <c r="ESV86" s="207"/>
      <c r="ESW86" s="207"/>
      <c r="ESX86" s="207"/>
      <c r="ESY86" s="207"/>
      <c r="ESZ86" s="207"/>
      <c r="ETA86" s="207"/>
      <c r="ETB86" s="207"/>
      <c r="ETC86" s="207"/>
      <c r="ETD86" s="207"/>
      <c r="ETE86" s="207"/>
      <c r="ETF86" s="207"/>
      <c r="ETG86" s="207"/>
      <c r="ETH86" s="207"/>
      <c r="ETI86" s="207"/>
      <c r="ETJ86" s="207"/>
      <c r="ETK86" s="207"/>
      <c r="ETL86" s="207"/>
      <c r="ETM86" s="207"/>
      <c r="ETN86" s="207"/>
      <c r="ETO86" s="207"/>
      <c r="ETP86" s="207"/>
      <c r="ETQ86" s="207"/>
      <c r="ETR86" s="207"/>
      <c r="ETS86" s="207"/>
      <c r="ETT86" s="207"/>
      <c r="ETU86" s="207"/>
      <c r="ETV86" s="207"/>
      <c r="ETW86" s="207"/>
      <c r="ETX86" s="207"/>
      <c r="ETY86" s="207"/>
      <c r="ETZ86" s="207"/>
      <c r="EUA86" s="207"/>
      <c r="EUB86" s="207"/>
      <c r="EUC86" s="207"/>
      <c r="EUD86" s="207"/>
      <c r="EUE86" s="207"/>
      <c r="EUF86" s="207"/>
      <c r="EUG86" s="207"/>
      <c r="EUH86" s="207"/>
      <c r="EUI86" s="207"/>
      <c r="EUJ86" s="207"/>
      <c r="EUK86" s="207"/>
      <c r="EUL86" s="207"/>
      <c r="EUM86" s="207"/>
      <c r="EUN86" s="207"/>
      <c r="EUO86" s="207"/>
      <c r="EUP86" s="207"/>
      <c r="EUQ86" s="207"/>
      <c r="EUR86" s="207"/>
      <c r="EUS86" s="207"/>
      <c r="EUT86" s="207"/>
      <c r="EUU86" s="207"/>
      <c r="EUV86" s="207"/>
      <c r="EUW86" s="207"/>
      <c r="EUX86" s="207"/>
      <c r="EUY86" s="207"/>
      <c r="EUZ86" s="207"/>
      <c r="EVA86" s="207"/>
      <c r="EVB86" s="207"/>
      <c r="EVC86" s="207"/>
      <c r="EVD86" s="207"/>
      <c r="EVE86" s="207"/>
      <c r="EVF86" s="207"/>
      <c r="EVG86" s="207"/>
      <c r="EVH86" s="207"/>
      <c r="EVI86" s="207"/>
      <c r="EVJ86" s="207"/>
      <c r="EVK86" s="207"/>
      <c r="EVL86" s="207"/>
      <c r="EVM86" s="207"/>
      <c r="EVN86" s="207"/>
      <c r="EVO86" s="207"/>
      <c r="EVP86" s="207"/>
      <c r="EVQ86" s="207"/>
      <c r="EVR86" s="207"/>
      <c r="EVS86" s="207"/>
      <c r="EVT86" s="207"/>
      <c r="EVU86" s="207"/>
      <c r="EVV86" s="207"/>
      <c r="EVW86" s="207"/>
      <c r="EVX86" s="207"/>
      <c r="EVY86" s="207"/>
      <c r="EVZ86" s="207"/>
      <c r="EWA86" s="207"/>
      <c r="EWB86" s="207"/>
      <c r="EWC86" s="207"/>
      <c r="EWD86" s="207"/>
      <c r="EWE86" s="207"/>
      <c r="EWF86" s="207"/>
      <c r="EWG86" s="207"/>
      <c r="EWH86" s="207"/>
      <c r="EWI86" s="207"/>
      <c r="EWJ86" s="207"/>
      <c r="EWK86" s="207"/>
      <c r="EWL86" s="207"/>
      <c r="EWM86" s="207"/>
      <c r="EWN86" s="207"/>
      <c r="EWO86" s="207"/>
      <c r="EWP86" s="207"/>
      <c r="EWQ86" s="207"/>
      <c r="EWR86" s="207"/>
      <c r="EWS86" s="207"/>
      <c r="EWT86" s="207"/>
      <c r="EWU86" s="207"/>
      <c r="EWV86" s="207"/>
      <c r="EWW86" s="207"/>
      <c r="EWX86" s="207"/>
      <c r="EWY86" s="207"/>
      <c r="EWZ86" s="207"/>
      <c r="EXA86" s="207"/>
      <c r="EXB86" s="207"/>
      <c r="EXC86" s="207"/>
      <c r="EXD86" s="207"/>
      <c r="EXE86" s="207"/>
      <c r="EXF86" s="207"/>
      <c r="EXG86" s="207"/>
      <c r="EXH86" s="207"/>
      <c r="EXI86" s="207"/>
      <c r="EXJ86" s="207"/>
      <c r="EXK86" s="207"/>
      <c r="EXL86" s="207"/>
      <c r="EXM86" s="207"/>
      <c r="EXN86" s="207"/>
      <c r="EXO86" s="207"/>
      <c r="EXP86" s="207"/>
      <c r="EXQ86" s="207"/>
      <c r="EXR86" s="207"/>
      <c r="EXS86" s="207"/>
      <c r="EXT86" s="207"/>
      <c r="EXU86" s="207"/>
      <c r="EXV86" s="207"/>
      <c r="EXW86" s="207"/>
      <c r="EXX86" s="207"/>
      <c r="EXY86" s="207"/>
      <c r="EXZ86" s="207"/>
      <c r="EYA86" s="207"/>
      <c r="EYB86" s="207"/>
      <c r="EYC86" s="207"/>
      <c r="EYD86" s="207"/>
      <c r="EYE86" s="207"/>
      <c r="EYF86" s="207"/>
      <c r="EYG86" s="207"/>
      <c r="EYH86" s="207"/>
      <c r="EYI86" s="207"/>
      <c r="EYJ86" s="207"/>
      <c r="EYK86" s="207"/>
      <c r="EYL86" s="207"/>
      <c r="EYM86" s="207"/>
      <c r="EYN86" s="207"/>
      <c r="EYO86" s="207"/>
      <c r="EYP86" s="207"/>
      <c r="EYQ86" s="207"/>
      <c r="EYR86" s="207"/>
      <c r="EYS86" s="207"/>
      <c r="EYT86" s="207"/>
      <c r="EYU86" s="207"/>
      <c r="EYV86" s="207"/>
      <c r="EYW86" s="207"/>
      <c r="EYX86" s="207"/>
      <c r="EYY86" s="207"/>
      <c r="EYZ86" s="207"/>
      <c r="EZA86" s="207"/>
      <c r="EZB86" s="207"/>
      <c r="EZC86" s="207"/>
      <c r="EZD86" s="207"/>
      <c r="EZE86" s="207"/>
      <c r="EZF86" s="207"/>
      <c r="EZG86" s="207"/>
      <c r="EZH86" s="207"/>
      <c r="EZI86" s="207"/>
      <c r="EZJ86" s="207"/>
      <c r="EZK86" s="207"/>
      <c r="EZL86" s="207"/>
      <c r="EZM86" s="207"/>
      <c r="EZN86" s="207"/>
      <c r="EZO86" s="207"/>
      <c r="EZP86" s="207"/>
      <c r="EZQ86" s="207"/>
      <c r="EZR86" s="207"/>
      <c r="EZS86" s="207"/>
      <c r="EZT86" s="207"/>
      <c r="EZU86" s="207"/>
      <c r="EZV86" s="207"/>
      <c r="EZW86" s="207"/>
      <c r="EZX86" s="207"/>
      <c r="EZY86" s="207"/>
      <c r="EZZ86" s="207"/>
      <c r="FAA86" s="207"/>
      <c r="FAB86" s="207"/>
      <c r="FAC86" s="207"/>
      <c r="FAD86" s="207"/>
      <c r="FAE86" s="207"/>
      <c r="FAF86" s="207"/>
      <c r="FAG86" s="207"/>
      <c r="FAH86" s="207"/>
      <c r="FAI86" s="207"/>
      <c r="FAJ86" s="207"/>
      <c r="FAK86" s="207"/>
      <c r="FAL86" s="207"/>
      <c r="FAM86" s="207"/>
      <c r="FAN86" s="207"/>
      <c r="FAO86" s="207"/>
      <c r="FAP86" s="207"/>
      <c r="FAQ86" s="207"/>
      <c r="FAR86" s="207"/>
      <c r="FAS86" s="207"/>
      <c r="FAT86" s="207"/>
      <c r="FAU86" s="207"/>
      <c r="FAV86" s="207"/>
      <c r="FAW86" s="207"/>
      <c r="FAX86" s="207"/>
      <c r="FAY86" s="207"/>
      <c r="FAZ86" s="207"/>
      <c r="FBA86" s="207"/>
      <c r="FBB86" s="207"/>
      <c r="FBC86" s="207"/>
      <c r="FBD86" s="207"/>
      <c r="FBE86" s="207"/>
      <c r="FBF86" s="207"/>
      <c r="FBG86" s="207"/>
      <c r="FBH86" s="207"/>
      <c r="FBI86" s="207"/>
      <c r="FBJ86" s="207"/>
      <c r="FBK86" s="207"/>
      <c r="FBL86" s="207"/>
      <c r="FBM86" s="207"/>
      <c r="FBN86" s="207"/>
      <c r="FBO86" s="207"/>
      <c r="FBP86" s="207"/>
      <c r="FBQ86" s="207"/>
      <c r="FBR86" s="207"/>
      <c r="FBS86" s="207"/>
      <c r="FBT86" s="207"/>
      <c r="FBU86" s="207"/>
      <c r="FBV86" s="207"/>
      <c r="FBW86" s="207"/>
      <c r="FBX86" s="207"/>
      <c r="FBY86" s="207"/>
      <c r="FBZ86" s="207"/>
      <c r="FCA86" s="207"/>
      <c r="FCB86" s="207"/>
      <c r="FCC86" s="207"/>
      <c r="FCD86" s="207"/>
      <c r="FCE86" s="207"/>
      <c r="FCF86" s="207"/>
      <c r="FCG86" s="207"/>
      <c r="FCH86" s="207"/>
      <c r="FCI86" s="207"/>
      <c r="FCJ86" s="207"/>
      <c r="FCK86" s="207"/>
      <c r="FCL86" s="207"/>
      <c r="FCM86" s="207"/>
      <c r="FCN86" s="207"/>
      <c r="FCO86" s="207"/>
      <c r="FCP86" s="207"/>
      <c r="FCQ86" s="207"/>
      <c r="FCR86" s="207"/>
      <c r="FCS86" s="207"/>
      <c r="FCT86" s="207"/>
      <c r="FCU86" s="207"/>
      <c r="FCV86" s="207"/>
      <c r="FCW86" s="207"/>
      <c r="FCX86" s="207"/>
      <c r="FCY86" s="207"/>
      <c r="FCZ86" s="207"/>
      <c r="FDA86" s="207"/>
      <c r="FDB86" s="207"/>
      <c r="FDC86" s="207"/>
      <c r="FDD86" s="207"/>
      <c r="FDE86" s="207"/>
      <c r="FDF86" s="207"/>
      <c r="FDG86" s="207"/>
      <c r="FDH86" s="207"/>
      <c r="FDI86" s="207"/>
      <c r="FDJ86" s="207"/>
      <c r="FDK86" s="207"/>
      <c r="FDL86" s="207"/>
      <c r="FDM86" s="207"/>
      <c r="FDN86" s="207"/>
      <c r="FDO86" s="207"/>
      <c r="FDP86" s="207"/>
      <c r="FDQ86" s="207"/>
      <c r="FDR86" s="207"/>
      <c r="FDS86" s="207"/>
      <c r="FDT86" s="207"/>
      <c r="FDU86" s="207"/>
      <c r="FDV86" s="207"/>
      <c r="FDW86" s="207"/>
      <c r="FDX86" s="207"/>
      <c r="FDY86" s="207"/>
      <c r="FDZ86" s="207"/>
      <c r="FEA86" s="207"/>
      <c r="FEB86" s="207"/>
      <c r="FEC86" s="207"/>
      <c r="FED86" s="207"/>
      <c r="FEE86" s="207"/>
      <c r="FEF86" s="207"/>
      <c r="FEG86" s="207"/>
      <c r="FEH86" s="207"/>
      <c r="FEI86" s="207"/>
      <c r="FEJ86" s="207"/>
      <c r="FEK86" s="207"/>
      <c r="FEL86" s="207"/>
      <c r="FEM86" s="207"/>
      <c r="FEN86" s="207"/>
      <c r="FEO86" s="207"/>
      <c r="FEP86" s="207"/>
      <c r="FEQ86" s="207"/>
      <c r="FER86" s="207"/>
      <c r="FES86" s="207"/>
      <c r="FET86" s="207"/>
      <c r="FEU86" s="207"/>
      <c r="FEV86" s="207"/>
      <c r="FEW86" s="207"/>
      <c r="FEX86" s="207"/>
      <c r="FEY86" s="207"/>
      <c r="FEZ86" s="207"/>
      <c r="FFA86" s="207"/>
      <c r="FFB86" s="207"/>
      <c r="FFC86" s="207"/>
      <c r="FFD86" s="207"/>
      <c r="FFE86" s="207"/>
      <c r="FFF86" s="207"/>
      <c r="FFG86" s="207"/>
      <c r="FFH86" s="207"/>
      <c r="FFI86" s="207"/>
      <c r="FFJ86" s="207"/>
      <c r="FFK86" s="207"/>
      <c r="FFL86" s="207"/>
      <c r="FFM86" s="207"/>
      <c r="FFN86" s="207"/>
      <c r="FFO86" s="207"/>
      <c r="FFP86" s="207"/>
      <c r="FFQ86" s="207"/>
      <c r="FFR86" s="207"/>
      <c r="FFS86" s="207"/>
      <c r="FFT86" s="207"/>
      <c r="FFU86" s="207"/>
      <c r="FFV86" s="207"/>
      <c r="FFW86" s="207"/>
      <c r="FFX86" s="207"/>
      <c r="FFY86" s="207"/>
      <c r="FFZ86" s="207"/>
      <c r="FGA86" s="207"/>
      <c r="FGB86" s="207"/>
      <c r="FGC86" s="207"/>
      <c r="FGD86" s="207"/>
      <c r="FGE86" s="207"/>
      <c r="FGF86" s="207"/>
      <c r="FGG86" s="207"/>
      <c r="FGH86" s="207"/>
      <c r="FGI86" s="207"/>
      <c r="FGJ86" s="207"/>
      <c r="FGK86" s="207"/>
      <c r="FGL86" s="207"/>
      <c r="FGM86" s="207"/>
      <c r="FGN86" s="207"/>
      <c r="FGO86" s="207"/>
      <c r="FGP86" s="207"/>
      <c r="FGQ86" s="207"/>
      <c r="FGR86" s="207"/>
      <c r="FGS86" s="207"/>
      <c r="FGT86" s="207"/>
      <c r="FGU86" s="207"/>
      <c r="FGV86" s="207"/>
      <c r="FGW86" s="207"/>
      <c r="FGX86" s="207"/>
      <c r="FGY86" s="207"/>
      <c r="FGZ86" s="207"/>
      <c r="FHA86" s="207"/>
      <c r="FHB86" s="207"/>
      <c r="FHC86" s="207"/>
      <c r="FHD86" s="207"/>
      <c r="FHE86" s="207"/>
      <c r="FHF86" s="207"/>
      <c r="FHG86" s="207"/>
      <c r="FHH86" s="207"/>
      <c r="FHI86" s="207"/>
      <c r="FHJ86" s="207"/>
      <c r="FHK86" s="207"/>
      <c r="FHL86" s="207"/>
      <c r="FHM86" s="207"/>
      <c r="FHN86" s="207"/>
      <c r="FHO86" s="207"/>
      <c r="FHP86" s="207"/>
      <c r="FHQ86" s="207"/>
      <c r="FHR86" s="207"/>
      <c r="FHS86" s="207"/>
      <c r="FHT86" s="207"/>
      <c r="FHU86" s="207"/>
      <c r="FHV86" s="207"/>
      <c r="FHW86" s="207"/>
      <c r="FHX86" s="207"/>
      <c r="FHY86" s="207"/>
      <c r="FHZ86" s="207"/>
      <c r="FIA86" s="207"/>
      <c r="FIB86" s="207"/>
      <c r="FIC86" s="207"/>
      <c r="FID86" s="207"/>
      <c r="FIE86" s="207"/>
      <c r="FIF86" s="207"/>
      <c r="FIG86" s="207"/>
      <c r="FIH86" s="207"/>
      <c r="FII86" s="207"/>
      <c r="FIJ86" s="207"/>
      <c r="FIK86" s="207"/>
      <c r="FIL86" s="207"/>
      <c r="FIM86" s="207"/>
      <c r="FIN86" s="207"/>
      <c r="FIO86" s="207"/>
      <c r="FIP86" s="207"/>
      <c r="FIQ86" s="207"/>
      <c r="FIR86" s="207"/>
      <c r="FIS86" s="207"/>
      <c r="FIT86" s="207"/>
      <c r="FIU86" s="207"/>
      <c r="FIV86" s="207"/>
      <c r="FIW86" s="207"/>
      <c r="FIX86" s="207"/>
      <c r="FIY86" s="207"/>
      <c r="FIZ86" s="207"/>
      <c r="FJA86" s="207"/>
      <c r="FJB86" s="207"/>
      <c r="FJC86" s="207"/>
      <c r="FJD86" s="207"/>
      <c r="FJE86" s="207"/>
      <c r="FJF86" s="207"/>
      <c r="FJG86" s="207"/>
      <c r="FJH86" s="207"/>
      <c r="FJI86" s="207"/>
      <c r="FJJ86" s="207"/>
      <c r="FJK86" s="207"/>
      <c r="FJL86" s="207"/>
      <c r="FJM86" s="207"/>
      <c r="FJN86" s="207"/>
      <c r="FJO86" s="207"/>
      <c r="FJP86" s="207"/>
      <c r="FJQ86" s="207"/>
      <c r="FJR86" s="207"/>
      <c r="FJS86" s="207"/>
      <c r="FJT86" s="207"/>
      <c r="FJU86" s="207"/>
      <c r="FJV86" s="207"/>
      <c r="FJW86" s="207"/>
      <c r="FJX86" s="207"/>
      <c r="FJY86" s="207"/>
      <c r="FJZ86" s="207"/>
      <c r="FKA86" s="207"/>
      <c r="FKB86" s="207"/>
      <c r="FKC86" s="207"/>
      <c r="FKD86" s="207"/>
      <c r="FKE86" s="207"/>
      <c r="FKF86" s="207"/>
      <c r="FKG86" s="207"/>
      <c r="FKH86" s="207"/>
      <c r="FKI86" s="207"/>
      <c r="FKJ86" s="207"/>
      <c r="FKK86" s="207"/>
      <c r="FKL86" s="207"/>
      <c r="FKM86" s="207"/>
      <c r="FKN86" s="207"/>
      <c r="FKO86" s="207"/>
      <c r="FKP86" s="207"/>
      <c r="FKQ86" s="207"/>
      <c r="FKR86" s="207"/>
      <c r="FKS86" s="207"/>
      <c r="FKT86" s="207"/>
      <c r="FKU86" s="207"/>
      <c r="FKV86" s="207"/>
      <c r="FKW86" s="207"/>
      <c r="FKX86" s="207"/>
      <c r="FKY86" s="207"/>
      <c r="FKZ86" s="207"/>
      <c r="FLA86" s="207"/>
      <c r="FLB86" s="207"/>
      <c r="FLC86" s="207"/>
      <c r="FLD86" s="207"/>
      <c r="FLE86" s="207"/>
      <c r="FLF86" s="207"/>
      <c r="FLG86" s="207"/>
      <c r="FLH86" s="207"/>
      <c r="FLI86" s="207"/>
      <c r="FLJ86" s="207"/>
      <c r="FLK86" s="207"/>
      <c r="FLL86" s="207"/>
      <c r="FLM86" s="207"/>
      <c r="FLN86" s="207"/>
      <c r="FLO86" s="207"/>
      <c r="FLP86" s="207"/>
      <c r="FLQ86" s="207"/>
      <c r="FLR86" s="207"/>
      <c r="FLS86" s="207"/>
      <c r="FLT86" s="207"/>
      <c r="FLU86" s="207"/>
      <c r="FLV86" s="207"/>
      <c r="FLW86" s="207"/>
      <c r="FLX86" s="207"/>
      <c r="FLY86" s="207"/>
      <c r="FLZ86" s="207"/>
      <c r="FMA86" s="207"/>
      <c r="FMB86" s="207"/>
      <c r="FMC86" s="207"/>
      <c r="FMD86" s="207"/>
      <c r="FME86" s="207"/>
      <c r="FMF86" s="207"/>
      <c r="FMG86" s="207"/>
      <c r="FMH86" s="207"/>
      <c r="FMI86" s="207"/>
      <c r="FMJ86" s="207"/>
      <c r="FMK86" s="207"/>
      <c r="FML86" s="207"/>
      <c r="FMM86" s="207"/>
      <c r="FMN86" s="207"/>
      <c r="FMO86" s="207"/>
      <c r="FMP86" s="207"/>
      <c r="FMQ86" s="207"/>
      <c r="FMR86" s="207"/>
      <c r="FMS86" s="207"/>
      <c r="FMT86" s="207"/>
      <c r="FMU86" s="207"/>
      <c r="FMV86" s="207"/>
      <c r="FMW86" s="207"/>
      <c r="FMX86" s="207"/>
      <c r="FMY86" s="207"/>
      <c r="FMZ86" s="207"/>
      <c r="FNA86" s="207"/>
      <c r="FNB86" s="207"/>
      <c r="FNC86" s="207"/>
      <c r="FND86" s="207"/>
      <c r="FNE86" s="207"/>
      <c r="FNF86" s="207"/>
      <c r="FNG86" s="207"/>
      <c r="FNH86" s="207"/>
      <c r="FNI86" s="207"/>
      <c r="FNJ86" s="207"/>
      <c r="FNK86" s="207"/>
      <c r="FNL86" s="207"/>
      <c r="FNM86" s="207"/>
      <c r="FNN86" s="207"/>
      <c r="FNO86" s="207"/>
      <c r="FNP86" s="207"/>
      <c r="FNQ86" s="207"/>
      <c r="FNR86" s="207"/>
      <c r="FNS86" s="207"/>
      <c r="FNT86" s="207"/>
      <c r="FNU86" s="207"/>
      <c r="FNV86" s="207"/>
      <c r="FNW86" s="207"/>
      <c r="FNX86" s="207"/>
      <c r="FNY86" s="207"/>
      <c r="FNZ86" s="207"/>
      <c r="FOA86" s="207"/>
      <c r="FOB86" s="207"/>
      <c r="FOC86" s="207"/>
      <c r="FOD86" s="207"/>
      <c r="FOE86" s="207"/>
      <c r="FOF86" s="207"/>
      <c r="FOG86" s="207"/>
      <c r="FOH86" s="207"/>
      <c r="FOI86" s="207"/>
      <c r="FOJ86" s="207"/>
      <c r="FOK86" s="207"/>
      <c r="FOL86" s="207"/>
      <c r="FOM86" s="207"/>
      <c r="FON86" s="207"/>
      <c r="FOO86" s="207"/>
      <c r="FOP86" s="207"/>
      <c r="FOQ86" s="207"/>
      <c r="FOR86" s="207"/>
      <c r="FOS86" s="207"/>
      <c r="FOT86" s="207"/>
      <c r="FOU86" s="207"/>
      <c r="FOV86" s="207"/>
      <c r="FOW86" s="207"/>
      <c r="FOX86" s="207"/>
      <c r="FOY86" s="207"/>
      <c r="FOZ86" s="207"/>
      <c r="FPA86" s="207"/>
      <c r="FPB86" s="207"/>
      <c r="FPC86" s="207"/>
      <c r="FPD86" s="207"/>
      <c r="FPE86" s="207"/>
      <c r="FPF86" s="207"/>
      <c r="FPG86" s="207"/>
      <c r="FPH86" s="207"/>
      <c r="FPI86" s="207"/>
      <c r="FPJ86" s="207"/>
      <c r="FPK86" s="207"/>
      <c r="FPL86" s="207"/>
      <c r="FPM86" s="207"/>
      <c r="FPN86" s="207"/>
      <c r="FPO86" s="207"/>
      <c r="FPP86" s="207"/>
      <c r="FPQ86" s="207"/>
      <c r="FPR86" s="207"/>
      <c r="FPS86" s="207"/>
      <c r="FPT86" s="207"/>
      <c r="FPU86" s="207"/>
      <c r="FPV86" s="207"/>
      <c r="FPW86" s="207"/>
      <c r="FPX86" s="207"/>
      <c r="FPY86" s="207"/>
      <c r="FPZ86" s="207"/>
      <c r="FQA86" s="207"/>
      <c r="FQB86" s="207"/>
      <c r="FQC86" s="207"/>
      <c r="FQD86" s="207"/>
      <c r="FQE86" s="207"/>
      <c r="FQF86" s="207"/>
      <c r="FQG86" s="207"/>
      <c r="FQH86" s="207"/>
      <c r="FQI86" s="207"/>
      <c r="FQJ86" s="207"/>
      <c r="FQK86" s="207"/>
      <c r="FQL86" s="207"/>
      <c r="FQM86" s="207"/>
      <c r="FQN86" s="207"/>
      <c r="FQO86" s="207"/>
      <c r="FQP86" s="207"/>
      <c r="FQQ86" s="207"/>
      <c r="FQR86" s="207"/>
      <c r="FQS86" s="207"/>
      <c r="FQT86" s="207"/>
      <c r="FQU86" s="207"/>
      <c r="FQV86" s="207"/>
      <c r="FQW86" s="207"/>
      <c r="FQX86" s="207"/>
      <c r="FQY86" s="207"/>
      <c r="FQZ86" s="207"/>
      <c r="FRA86" s="207"/>
      <c r="FRB86" s="207"/>
      <c r="FRC86" s="207"/>
      <c r="FRD86" s="207"/>
      <c r="FRE86" s="207"/>
      <c r="FRF86" s="207"/>
      <c r="FRG86" s="207"/>
      <c r="FRH86" s="207"/>
      <c r="FRI86" s="207"/>
      <c r="FRJ86" s="207"/>
      <c r="FRK86" s="207"/>
      <c r="FRL86" s="207"/>
      <c r="FRM86" s="207"/>
      <c r="FRN86" s="207"/>
      <c r="FRO86" s="207"/>
      <c r="FRP86" s="207"/>
      <c r="FRQ86" s="207"/>
      <c r="FRR86" s="207"/>
      <c r="FRS86" s="207"/>
      <c r="FRT86" s="207"/>
      <c r="FRU86" s="207"/>
      <c r="FRV86" s="207"/>
      <c r="FRW86" s="207"/>
      <c r="FRX86" s="207"/>
      <c r="FRY86" s="207"/>
      <c r="FRZ86" s="207"/>
      <c r="FSA86" s="207"/>
      <c r="FSB86" s="207"/>
      <c r="FSC86" s="207"/>
      <c r="FSD86" s="207"/>
      <c r="FSE86" s="207"/>
      <c r="FSF86" s="207"/>
      <c r="FSG86" s="207"/>
      <c r="FSH86" s="207"/>
      <c r="FSI86" s="207"/>
      <c r="FSJ86" s="207"/>
      <c r="FSK86" s="207"/>
      <c r="FSL86" s="207"/>
      <c r="FSM86" s="207"/>
      <c r="FSN86" s="207"/>
      <c r="FSO86" s="207"/>
      <c r="FSP86" s="207"/>
      <c r="FSQ86" s="207"/>
      <c r="FSR86" s="207"/>
      <c r="FSS86" s="207"/>
      <c r="FST86" s="207"/>
      <c r="FSU86" s="207"/>
      <c r="FSV86" s="207"/>
      <c r="FSW86" s="207"/>
      <c r="FSX86" s="207"/>
      <c r="FSY86" s="207"/>
      <c r="FSZ86" s="207"/>
      <c r="FTA86" s="207"/>
      <c r="FTB86" s="207"/>
      <c r="FTC86" s="207"/>
      <c r="FTD86" s="207"/>
      <c r="FTE86" s="207"/>
      <c r="FTF86" s="207"/>
      <c r="FTG86" s="207"/>
      <c r="FTH86" s="207"/>
      <c r="FTI86" s="207"/>
      <c r="FTJ86" s="207"/>
      <c r="FTK86" s="207"/>
      <c r="FTL86" s="207"/>
      <c r="FTM86" s="207"/>
      <c r="FTN86" s="207"/>
      <c r="FTO86" s="207"/>
      <c r="FTP86" s="207"/>
      <c r="FTQ86" s="207"/>
      <c r="FTR86" s="207"/>
      <c r="FTS86" s="207"/>
      <c r="FTT86" s="207"/>
      <c r="FTU86" s="207"/>
      <c r="FTV86" s="207"/>
      <c r="FTW86" s="207"/>
      <c r="FTX86" s="207"/>
      <c r="FTY86" s="207"/>
      <c r="FTZ86" s="207"/>
      <c r="FUA86" s="207"/>
      <c r="FUB86" s="207"/>
      <c r="FUC86" s="207"/>
      <c r="FUD86" s="207"/>
      <c r="FUE86" s="207"/>
      <c r="FUF86" s="207"/>
      <c r="FUG86" s="207"/>
      <c r="FUH86" s="207"/>
      <c r="FUI86" s="207"/>
      <c r="FUJ86" s="207"/>
      <c r="FUK86" s="207"/>
      <c r="FUL86" s="207"/>
      <c r="FUM86" s="207"/>
      <c r="FUN86" s="207"/>
      <c r="FUO86" s="207"/>
      <c r="FUP86" s="207"/>
      <c r="FUQ86" s="207"/>
      <c r="FUR86" s="207"/>
      <c r="FUS86" s="207"/>
      <c r="FUT86" s="207"/>
      <c r="FUU86" s="207"/>
      <c r="FUV86" s="207"/>
      <c r="FUW86" s="207"/>
      <c r="FUX86" s="207"/>
      <c r="FUY86" s="207"/>
      <c r="FUZ86" s="207"/>
      <c r="FVA86" s="207"/>
      <c r="FVB86" s="207"/>
      <c r="FVC86" s="207"/>
      <c r="FVD86" s="207"/>
      <c r="FVE86" s="207"/>
      <c r="FVF86" s="207"/>
      <c r="FVG86" s="207"/>
      <c r="FVH86" s="207"/>
      <c r="FVI86" s="207"/>
      <c r="FVJ86" s="207"/>
      <c r="FVK86" s="207"/>
      <c r="FVL86" s="207"/>
      <c r="FVM86" s="207"/>
      <c r="FVN86" s="207"/>
      <c r="FVO86" s="207"/>
      <c r="FVP86" s="207"/>
      <c r="FVQ86" s="207"/>
      <c r="FVR86" s="207"/>
      <c r="FVS86" s="207"/>
      <c r="FVT86" s="207"/>
      <c r="FVU86" s="207"/>
      <c r="FVV86" s="207"/>
      <c r="FVW86" s="207"/>
      <c r="FVX86" s="207"/>
      <c r="FVY86" s="207"/>
      <c r="FVZ86" s="207"/>
      <c r="FWA86" s="207"/>
      <c r="FWB86" s="207"/>
      <c r="FWC86" s="207"/>
      <c r="FWD86" s="207"/>
      <c r="FWE86" s="207"/>
      <c r="FWF86" s="207"/>
      <c r="FWG86" s="207"/>
      <c r="FWH86" s="207"/>
      <c r="FWI86" s="207"/>
      <c r="FWJ86" s="207"/>
      <c r="FWK86" s="207"/>
      <c r="FWL86" s="207"/>
      <c r="FWM86" s="207"/>
      <c r="FWN86" s="207"/>
      <c r="FWO86" s="207"/>
      <c r="FWP86" s="207"/>
      <c r="FWQ86" s="207"/>
      <c r="FWR86" s="207"/>
      <c r="FWS86" s="207"/>
      <c r="FWT86" s="207"/>
      <c r="FWU86" s="207"/>
      <c r="FWV86" s="207"/>
      <c r="FWW86" s="207"/>
      <c r="FWX86" s="207"/>
      <c r="FWY86" s="207"/>
      <c r="FWZ86" s="207"/>
      <c r="FXA86" s="207"/>
      <c r="FXB86" s="207"/>
      <c r="FXC86" s="207"/>
      <c r="FXD86" s="207"/>
      <c r="FXE86" s="207"/>
      <c r="FXF86" s="207"/>
      <c r="FXG86" s="207"/>
      <c r="FXH86" s="207"/>
      <c r="FXI86" s="207"/>
      <c r="FXJ86" s="207"/>
      <c r="FXK86" s="207"/>
      <c r="FXL86" s="207"/>
      <c r="FXM86" s="207"/>
      <c r="FXN86" s="207"/>
      <c r="FXO86" s="207"/>
      <c r="FXP86" s="207"/>
      <c r="FXQ86" s="207"/>
      <c r="FXR86" s="207"/>
      <c r="FXS86" s="207"/>
      <c r="FXT86" s="207"/>
      <c r="FXU86" s="207"/>
      <c r="FXV86" s="207"/>
      <c r="FXW86" s="207"/>
      <c r="FXX86" s="207"/>
      <c r="FXY86" s="207"/>
      <c r="FXZ86" s="207"/>
      <c r="FYA86" s="207"/>
      <c r="FYB86" s="207"/>
      <c r="FYC86" s="207"/>
      <c r="FYD86" s="207"/>
      <c r="FYE86" s="207"/>
      <c r="FYF86" s="207"/>
      <c r="FYG86" s="207"/>
      <c r="FYH86" s="207"/>
      <c r="FYI86" s="207"/>
      <c r="FYJ86" s="207"/>
      <c r="FYK86" s="207"/>
      <c r="FYL86" s="207"/>
      <c r="FYM86" s="207"/>
      <c r="FYN86" s="207"/>
      <c r="FYO86" s="207"/>
      <c r="FYP86" s="207"/>
      <c r="FYQ86" s="207"/>
      <c r="FYR86" s="207"/>
      <c r="FYS86" s="207"/>
      <c r="FYT86" s="207"/>
      <c r="FYU86" s="207"/>
      <c r="FYV86" s="207"/>
      <c r="FYW86" s="207"/>
      <c r="FYX86" s="207"/>
      <c r="FYY86" s="207"/>
      <c r="FYZ86" s="207"/>
      <c r="FZA86" s="207"/>
      <c r="FZB86" s="207"/>
      <c r="FZC86" s="207"/>
      <c r="FZD86" s="207"/>
      <c r="FZE86" s="207"/>
      <c r="FZF86" s="207"/>
      <c r="FZG86" s="207"/>
      <c r="FZH86" s="207"/>
      <c r="FZI86" s="207"/>
      <c r="FZJ86" s="207"/>
      <c r="FZK86" s="207"/>
      <c r="FZL86" s="207"/>
      <c r="FZM86" s="207"/>
      <c r="FZN86" s="207"/>
      <c r="FZO86" s="207"/>
      <c r="FZP86" s="207"/>
      <c r="FZQ86" s="207"/>
      <c r="FZR86" s="207"/>
      <c r="FZS86" s="207"/>
      <c r="FZT86" s="207"/>
      <c r="FZU86" s="207"/>
      <c r="FZV86" s="207"/>
      <c r="FZW86" s="207"/>
      <c r="FZX86" s="207"/>
      <c r="FZY86" s="207"/>
      <c r="FZZ86" s="207"/>
      <c r="GAA86" s="207"/>
      <c r="GAB86" s="207"/>
      <c r="GAC86" s="207"/>
      <c r="GAD86" s="207"/>
      <c r="GAE86" s="207"/>
      <c r="GAF86" s="207"/>
      <c r="GAG86" s="207"/>
      <c r="GAH86" s="207"/>
      <c r="GAI86" s="207"/>
      <c r="GAJ86" s="207"/>
      <c r="GAK86" s="207"/>
      <c r="GAL86" s="207"/>
      <c r="GAM86" s="207"/>
      <c r="GAN86" s="207"/>
      <c r="GAO86" s="207"/>
      <c r="GAP86" s="207"/>
      <c r="GAQ86" s="207"/>
      <c r="GAR86" s="207"/>
      <c r="GAS86" s="207"/>
      <c r="GAT86" s="207"/>
      <c r="GAU86" s="207"/>
      <c r="GAV86" s="207"/>
      <c r="GAW86" s="207"/>
      <c r="GAX86" s="207"/>
      <c r="GAY86" s="207"/>
      <c r="GAZ86" s="207"/>
      <c r="GBA86" s="207"/>
      <c r="GBB86" s="207"/>
      <c r="GBC86" s="207"/>
      <c r="GBD86" s="207"/>
      <c r="GBE86" s="207"/>
      <c r="GBF86" s="207"/>
      <c r="GBG86" s="207"/>
      <c r="GBH86" s="207"/>
      <c r="GBI86" s="207"/>
      <c r="GBJ86" s="207"/>
      <c r="GBK86" s="207"/>
      <c r="GBL86" s="207"/>
      <c r="GBM86" s="207"/>
      <c r="GBN86" s="207"/>
      <c r="GBO86" s="207"/>
      <c r="GBP86" s="207"/>
      <c r="GBQ86" s="207"/>
      <c r="GBR86" s="207"/>
      <c r="GBS86" s="207"/>
      <c r="GBT86" s="207"/>
      <c r="GBU86" s="207"/>
      <c r="GBV86" s="207"/>
      <c r="GBW86" s="207"/>
      <c r="GBX86" s="207"/>
      <c r="GBY86" s="207"/>
      <c r="GBZ86" s="207"/>
      <c r="GCA86" s="207"/>
      <c r="GCB86" s="207"/>
      <c r="GCC86" s="207"/>
      <c r="GCD86" s="207"/>
      <c r="GCE86" s="207"/>
      <c r="GCF86" s="207"/>
      <c r="GCG86" s="207"/>
      <c r="GCH86" s="207"/>
      <c r="GCI86" s="207"/>
      <c r="GCJ86" s="207"/>
      <c r="GCK86" s="207"/>
      <c r="GCL86" s="207"/>
      <c r="GCM86" s="207"/>
      <c r="GCN86" s="207"/>
      <c r="GCO86" s="207"/>
      <c r="GCP86" s="207"/>
      <c r="GCQ86" s="207"/>
      <c r="GCR86" s="207"/>
      <c r="GCS86" s="207"/>
      <c r="GCT86" s="207"/>
      <c r="GCU86" s="207"/>
      <c r="GCV86" s="207"/>
      <c r="GCW86" s="207"/>
      <c r="GCX86" s="207"/>
      <c r="GCY86" s="207"/>
      <c r="GCZ86" s="207"/>
      <c r="GDA86" s="207"/>
      <c r="GDB86" s="207"/>
      <c r="GDC86" s="207"/>
      <c r="GDD86" s="207"/>
      <c r="GDE86" s="207"/>
      <c r="GDF86" s="207"/>
      <c r="GDG86" s="207"/>
      <c r="GDH86" s="207"/>
      <c r="GDI86" s="207"/>
      <c r="GDJ86" s="207"/>
      <c r="GDK86" s="207"/>
      <c r="GDL86" s="207"/>
      <c r="GDM86" s="207"/>
      <c r="GDN86" s="207"/>
      <c r="GDO86" s="207"/>
      <c r="GDP86" s="207"/>
      <c r="GDQ86" s="207"/>
      <c r="GDR86" s="207"/>
      <c r="GDS86" s="207"/>
      <c r="GDT86" s="207"/>
      <c r="GDU86" s="207"/>
      <c r="GDV86" s="207"/>
      <c r="GDW86" s="207"/>
      <c r="GDX86" s="207"/>
      <c r="GDY86" s="207"/>
      <c r="GDZ86" s="207"/>
      <c r="GEA86" s="207"/>
      <c r="GEB86" s="207"/>
      <c r="GEC86" s="207"/>
      <c r="GED86" s="207"/>
      <c r="GEE86" s="207"/>
      <c r="GEF86" s="207"/>
      <c r="GEG86" s="207"/>
      <c r="GEH86" s="207"/>
      <c r="GEI86" s="207"/>
      <c r="GEJ86" s="207"/>
      <c r="GEK86" s="207"/>
      <c r="GEL86" s="207"/>
      <c r="GEM86" s="207"/>
      <c r="GEN86" s="207"/>
      <c r="GEO86" s="207"/>
      <c r="GEP86" s="207"/>
      <c r="GEQ86" s="207"/>
      <c r="GER86" s="207"/>
      <c r="GES86" s="207"/>
      <c r="GET86" s="207"/>
      <c r="GEU86" s="207"/>
      <c r="GEV86" s="207"/>
      <c r="GEW86" s="207"/>
      <c r="GEX86" s="207"/>
      <c r="GEY86" s="207"/>
      <c r="GEZ86" s="207"/>
      <c r="GFA86" s="207"/>
      <c r="GFB86" s="207"/>
      <c r="GFC86" s="207"/>
      <c r="GFD86" s="207"/>
      <c r="GFE86" s="207"/>
      <c r="GFF86" s="207"/>
      <c r="GFG86" s="207"/>
      <c r="GFH86" s="207"/>
      <c r="GFI86" s="207"/>
      <c r="GFJ86" s="207"/>
      <c r="GFK86" s="207"/>
      <c r="GFL86" s="207"/>
      <c r="GFM86" s="207"/>
      <c r="GFN86" s="207"/>
      <c r="GFO86" s="207"/>
      <c r="GFP86" s="207"/>
      <c r="GFQ86" s="207"/>
      <c r="GFR86" s="207"/>
      <c r="GFS86" s="207"/>
      <c r="GFT86" s="207"/>
      <c r="GFU86" s="207"/>
      <c r="GFV86" s="207"/>
      <c r="GFW86" s="207"/>
      <c r="GFX86" s="207"/>
      <c r="GFY86" s="207"/>
      <c r="GFZ86" s="207"/>
      <c r="GGA86" s="207"/>
      <c r="GGB86" s="207"/>
      <c r="GGC86" s="207"/>
      <c r="GGD86" s="207"/>
      <c r="GGE86" s="207"/>
      <c r="GGF86" s="207"/>
      <c r="GGG86" s="207"/>
      <c r="GGH86" s="207"/>
      <c r="GGI86" s="207"/>
      <c r="GGJ86" s="207"/>
      <c r="GGK86" s="207"/>
      <c r="GGL86" s="207"/>
      <c r="GGM86" s="207"/>
      <c r="GGN86" s="207"/>
      <c r="GGO86" s="207"/>
      <c r="GGP86" s="207"/>
      <c r="GGQ86" s="207"/>
      <c r="GGR86" s="207"/>
      <c r="GGS86" s="207"/>
      <c r="GGT86" s="207"/>
      <c r="GGU86" s="207"/>
      <c r="GGV86" s="207"/>
      <c r="GGW86" s="207"/>
      <c r="GGX86" s="207"/>
      <c r="GGY86" s="207"/>
      <c r="GGZ86" s="207"/>
      <c r="GHA86" s="207"/>
      <c r="GHB86" s="207"/>
      <c r="GHC86" s="207"/>
      <c r="GHD86" s="207"/>
      <c r="GHE86" s="207"/>
      <c r="GHF86" s="207"/>
      <c r="GHG86" s="207"/>
      <c r="GHH86" s="207"/>
      <c r="GHI86" s="207"/>
      <c r="GHJ86" s="207"/>
      <c r="GHK86" s="207"/>
      <c r="GHL86" s="207"/>
      <c r="GHM86" s="207"/>
      <c r="GHN86" s="207"/>
      <c r="GHO86" s="207"/>
      <c r="GHP86" s="207"/>
      <c r="GHQ86" s="207"/>
      <c r="GHR86" s="207"/>
      <c r="GHS86" s="207"/>
      <c r="GHT86" s="207"/>
      <c r="GHU86" s="207"/>
      <c r="GHV86" s="207"/>
      <c r="GHW86" s="207"/>
      <c r="GHX86" s="207"/>
      <c r="GHY86" s="207"/>
      <c r="GHZ86" s="207"/>
      <c r="GIA86" s="207"/>
      <c r="GIB86" s="207"/>
      <c r="GIC86" s="207"/>
      <c r="GID86" s="207"/>
      <c r="GIE86" s="207"/>
      <c r="GIF86" s="207"/>
      <c r="GIG86" s="207"/>
      <c r="GIH86" s="207"/>
      <c r="GII86" s="207"/>
      <c r="GIJ86" s="207"/>
      <c r="GIK86" s="207"/>
      <c r="GIL86" s="207"/>
      <c r="GIM86" s="207"/>
      <c r="GIN86" s="207"/>
      <c r="GIO86" s="207"/>
      <c r="GIP86" s="207"/>
      <c r="GIQ86" s="207"/>
      <c r="GIR86" s="207"/>
      <c r="GIS86" s="207"/>
      <c r="GIT86" s="207"/>
      <c r="GIU86" s="207"/>
      <c r="GIV86" s="207"/>
      <c r="GIW86" s="207"/>
      <c r="GIX86" s="207"/>
      <c r="GIY86" s="207"/>
      <c r="GIZ86" s="207"/>
      <c r="GJA86" s="207"/>
      <c r="GJB86" s="207"/>
      <c r="GJC86" s="207"/>
      <c r="GJD86" s="207"/>
      <c r="GJE86" s="207"/>
      <c r="GJF86" s="207"/>
      <c r="GJG86" s="207"/>
      <c r="GJH86" s="207"/>
      <c r="GJI86" s="207"/>
      <c r="GJJ86" s="207"/>
      <c r="GJK86" s="207"/>
      <c r="GJL86" s="207"/>
      <c r="GJM86" s="207"/>
      <c r="GJN86" s="207"/>
      <c r="GJO86" s="207"/>
      <c r="GJP86" s="207"/>
      <c r="GJQ86" s="207"/>
      <c r="GJR86" s="207"/>
      <c r="GJS86" s="207"/>
      <c r="GJT86" s="207"/>
      <c r="GJU86" s="207"/>
      <c r="GJV86" s="207"/>
      <c r="GJW86" s="207"/>
      <c r="GJX86" s="207"/>
      <c r="GJY86" s="207"/>
      <c r="GJZ86" s="207"/>
      <c r="GKA86" s="207"/>
      <c r="GKB86" s="207"/>
      <c r="GKC86" s="207"/>
      <c r="GKD86" s="207"/>
      <c r="GKE86" s="207"/>
      <c r="GKF86" s="207"/>
      <c r="GKG86" s="207"/>
      <c r="GKH86" s="207"/>
      <c r="GKI86" s="207"/>
      <c r="GKJ86" s="207"/>
      <c r="GKK86" s="207"/>
      <c r="GKL86" s="207"/>
      <c r="GKM86" s="207"/>
      <c r="GKN86" s="207"/>
      <c r="GKO86" s="207"/>
      <c r="GKP86" s="207"/>
      <c r="GKQ86" s="207"/>
      <c r="GKR86" s="207"/>
      <c r="GKS86" s="207"/>
      <c r="GKT86" s="207"/>
      <c r="GKU86" s="207"/>
      <c r="GKV86" s="207"/>
      <c r="GKW86" s="207"/>
      <c r="GKX86" s="207"/>
      <c r="GKY86" s="207"/>
      <c r="GKZ86" s="207"/>
      <c r="GLA86" s="207"/>
      <c r="GLB86" s="207"/>
      <c r="GLC86" s="207"/>
      <c r="GLD86" s="207"/>
      <c r="GLE86" s="207"/>
      <c r="GLF86" s="207"/>
      <c r="GLG86" s="207"/>
      <c r="GLH86" s="207"/>
      <c r="GLI86" s="207"/>
      <c r="GLJ86" s="207"/>
      <c r="GLK86" s="207"/>
      <c r="GLL86" s="207"/>
      <c r="GLM86" s="207"/>
      <c r="GLN86" s="207"/>
      <c r="GLO86" s="207"/>
      <c r="GLP86" s="207"/>
      <c r="GLQ86" s="207"/>
      <c r="GLR86" s="207"/>
      <c r="GLS86" s="207"/>
      <c r="GLT86" s="207"/>
      <c r="GLU86" s="207"/>
      <c r="GLV86" s="207"/>
      <c r="GLW86" s="207"/>
      <c r="GLX86" s="207"/>
      <c r="GLY86" s="207"/>
      <c r="GLZ86" s="207"/>
      <c r="GMA86" s="207"/>
      <c r="GMB86" s="207"/>
      <c r="GMC86" s="207"/>
      <c r="GMD86" s="207"/>
      <c r="GME86" s="207"/>
      <c r="GMF86" s="207"/>
      <c r="GMG86" s="207"/>
      <c r="GMH86" s="207"/>
      <c r="GMI86" s="207"/>
      <c r="GMJ86" s="207"/>
      <c r="GMK86" s="207"/>
      <c r="GML86" s="207"/>
      <c r="GMM86" s="207"/>
      <c r="GMN86" s="207"/>
      <c r="GMO86" s="207"/>
      <c r="GMP86" s="207"/>
      <c r="GMQ86" s="207"/>
      <c r="GMR86" s="207"/>
      <c r="GMS86" s="207"/>
      <c r="GMT86" s="207"/>
      <c r="GMU86" s="207"/>
      <c r="GMV86" s="207"/>
      <c r="GMW86" s="207"/>
      <c r="GMX86" s="207"/>
      <c r="GMY86" s="207"/>
      <c r="GMZ86" s="207"/>
      <c r="GNA86" s="207"/>
      <c r="GNB86" s="207"/>
      <c r="GNC86" s="207"/>
      <c r="GND86" s="207"/>
      <c r="GNE86" s="207"/>
      <c r="GNF86" s="207"/>
      <c r="GNG86" s="207"/>
      <c r="GNH86" s="207"/>
      <c r="GNI86" s="207"/>
      <c r="GNJ86" s="207"/>
      <c r="GNK86" s="207"/>
      <c r="GNL86" s="207"/>
      <c r="GNM86" s="207"/>
      <c r="GNN86" s="207"/>
      <c r="GNO86" s="207"/>
      <c r="GNP86" s="207"/>
      <c r="GNQ86" s="207"/>
      <c r="GNR86" s="207"/>
      <c r="GNS86" s="207"/>
      <c r="GNT86" s="207"/>
      <c r="GNU86" s="207"/>
      <c r="GNV86" s="207"/>
      <c r="GNW86" s="207"/>
      <c r="GNX86" s="207"/>
      <c r="GNY86" s="207"/>
      <c r="GNZ86" s="207"/>
      <c r="GOA86" s="207"/>
      <c r="GOB86" s="207"/>
      <c r="GOC86" s="207"/>
      <c r="GOD86" s="207"/>
      <c r="GOE86" s="207"/>
      <c r="GOF86" s="207"/>
      <c r="GOG86" s="207"/>
      <c r="GOH86" s="207"/>
      <c r="GOI86" s="207"/>
      <c r="GOJ86" s="207"/>
      <c r="GOK86" s="207"/>
      <c r="GOL86" s="207"/>
      <c r="GOM86" s="207"/>
      <c r="GON86" s="207"/>
      <c r="GOO86" s="207"/>
      <c r="GOP86" s="207"/>
      <c r="GOQ86" s="207"/>
      <c r="GOR86" s="207"/>
      <c r="GOS86" s="207"/>
      <c r="GOT86" s="207"/>
      <c r="GOU86" s="207"/>
      <c r="GOV86" s="207"/>
      <c r="GOW86" s="207"/>
      <c r="GOX86" s="207"/>
      <c r="GOY86" s="207"/>
      <c r="GOZ86" s="207"/>
      <c r="GPA86" s="207"/>
      <c r="GPB86" s="207"/>
      <c r="GPC86" s="207"/>
      <c r="GPD86" s="207"/>
      <c r="GPE86" s="207"/>
      <c r="GPF86" s="207"/>
      <c r="GPG86" s="207"/>
      <c r="GPH86" s="207"/>
      <c r="GPI86" s="207"/>
      <c r="GPJ86" s="207"/>
      <c r="GPK86" s="207"/>
      <c r="GPL86" s="207"/>
      <c r="GPM86" s="207"/>
      <c r="GPN86" s="207"/>
      <c r="GPO86" s="207"/>
      <c r="GPP86" s="207"/>
      <c r="GPQ86" s="207"/>
      <c r="GPR86" s="207"/>
      <c r="GPS86" s="207"/>
      <c r="GPT86" s="207"/>
      <c r="GPU86" s="207"/>
      <c r="GPV86" s="207"/>
      <c r="GPW86" s="207"/>
      <c r="GPX86" s="207"/>
      <c r="GPY86" s="207"/>
      <c r="GPZ86" s="207"/>
      <c r="GQA86" s="207"/>
      <c r="GQB86" s="207"/>
      <c r="GQC86" s="207"/>
      <c r="GQD86" s="207"/>
      <c r="GQE86" s="207"/>
      <c r="GQF86" s="207"/>
      <c r="GQG86" s="207"/>
      <c r="GQH86" s="207"/>
      <c r="GQI86" s="207"/>
      <c r="GQJ86" s="207"/>
      <c r="GQK86" s="207"/>
      <c r="GQL86" s="207"/>
      <c r="GQM86" s="207"/>
      <c r="GQN86" s="207"/>
      <c r="GQO86" s="207"/>
      <c r="GQP86" s="207"/>
      <c r="GQQ86" s="207"/>
      <c r="GQR86" s="207"/>
      <c r="GQS86" s="207"/>
      <c r="GQT86" s="207"/>
      <c r="GQU86" s="207"/>
      <c r="GQV86" s="207"/>
      <c r="GQW86" s="207"/>
      <c r="GQX86" s="207"/>
      <c r="GQY86" s="207"/>
      <c r="GQZ86" s="207"/>
      <c r="GRA86" s="207"/>
      <c r="GRB86" s="207"/>
      <c r="GRC86" s="207"/>
      <c r="GRD86" s="207"/>
      <c r="GRE86" s="207"/>
      <c r="GRF86" s="207"/>
      <c r="GRG86" s="207"/>
      <c r="GRH86" s="207"/>
      <c r="GRI86" s="207"/>
      <c r="GRJ86" s="207"/>
      <c r="GRK86" s="207"/>
      <c r="GRL86" s="207"/>
      <c r="GRM86" s="207"/>
      <c r="GRN86" s="207"/>
      <c r="GRO86" s="207"/>
      <c r="GRP86" s="207"/>
      <c r="GRQ86" s="207"/>
      <c r="GRR86" s="207"/>
      <c r="GRS86" s="207"/>
      <c r="GRT86" s="207"/>
      <c r="GRU86" s="207"/>
      <c r="GRV86" s="207"/>
      <c r="GRW86" s="207"/>
      <c r="GRX86" s="207"/>
      <c r="GRY86" s="207"/>
      <c r="GRZ86" s="207"/>
      <c r="GSA86" s="207"/>
      <c r="GSB86" s="207"/>
      <c r="GSC86" s="207"/>
      <c r="GSD86" s="207"/>
      <c r="GSE86" s="207"/>
      <c r="GSF86" s="207"/>
      <c r="GSG86" s="207"/>
      <c r="GSH86" s="207"/>
      <c r="GSI86" s="207"/>
      <c r="GSJ86" s="207"/>
      <c r="GSK86" s="207"/>
      <c r="GSL86" s="207"/>
      <c r="GSM86" s="207"/>
      <c r="GSN86" s="207"/>
      <c r="GSO86" s="207"/>
      <c r="GSP86" s="207"/>
      <c r="GSQ86" s="207"/>
      <c r="GSR86" s="207"/>
      <c r="GSS86" s="207"/>
      <c r="GST86" s="207"/>
      <c r="GSU86" s="207"/>
      <c r="GSV86" s="207"/>
      <c r="GSW86" s="207"/>
      <c r="GSX86" s="207"/>
      <c r="GSY86" s="207"/>
      <c r="GSZ86" s="207"/>
      <c r="GTA86" s="207"/>
      <c r="GTB86" s="207"/>
      <c r="GTC86" s="207"/>
      <c r="GTD86" s="207"/>
      <c r="GTE86" s="207"/>
      <c r="GTF86" s="207"/>
      <c r="GTG86" s="207"/>
      <c r="GTH86" s="207"/>
      <c r="GTI86" s="207"/>
      <c r="GTJ86" s="207"/>
      <c r="GTK86" s="207"/>
      <c r="GTL86" s="207"/>
      <c r="GTM86" s="207"/>
      <c r="GTN86" s="207"/>
      <c r="GTO86" s="207"/>
      <c r="GTP86" s="207"/>
      <c r="GTQ86" s="207"/>
      <c r="GTR86" s="207"/>
      <c r="GTS86" s="207"/>
      <c r="GTT86" s="207"/>
      <c r="GTU86" s="207"/>
      <c r="GTV86" s="207"/>
      <c r="GTW86" s="207"/>
      <c r="GTX86" s="207"/>
      <c r="GTY86" s="207"/>
      <c r="GTZ86" s="207"/>
      <c r="GUA86" s="207"/>
      <c r="GUB86" s="207"/>
      <c r="GUC86" s="207"/>
      <c r="GUD86" s="207"/>
      <c r="GUE86" s="207"/>
      <c r="GUF86" s="207"/>
      <c r="GUG86" s="207"/>
      <c r="GUH86" s="207"/>
      <c r="GUI86" s="207"/>
      <c r="GUJ86" s="207"/>
      <c r="GUK86" s="207"/>
      <c r="GUL86" s="207"/>
      <c r="GUM86" s="207"/>
      <c r="GUN86" s="207"/>
      <c r="GUO86" s="207"/>
      <c r="GUP86" s="207"/>
      <c r="GUQ86" s="207"/>
      <c r="GUR86" s="207"/>
      <c r="GUS86" s="207"/>
      <c r="GUT86" s="207"/>
      <c r="GUU86" s="207"/>
      <c r="GUV86" s="207"/>
      <c r="GUW86" s="207"/>
      <c r="GUX86" s="207"/>
      <c r="GUY86" s="207"/>
      <c r="GUZ86" s="207"/>
      <c r="GVA86" s="207"/>
      <c r="GVB86" s="207"/>
      <c r="GVC86" s="207"/>
      <c r="GVD86" s="207"/>
      <c r="GVE86" s="207"/>
      <c r="GVF86" s="207"/>
      <c r="GVG86" s="207"/>
      <c r="GVH86" s="207"/>
      <c r="GVI86" s="207"/>
      <c r="GVJ86" s="207"/>
      <c r="GVK86" s="207"/>
      <c r="GVL86" s="207"/>
      <c r="GVM86" s="207"/>
      <c r="GVN86" s="207"/>
      <c r="GVO86" s="207"/>
      <c r="GVP86" s="207"/>
      <c r="GVQ86" s="207"/>
      <c r="GVR86" s="207"/>
      <c r="GVS86" s="207"/>
      <c r="GVT86" s="207"/>
      <c r="GVU86" s="207"/>
      <c r="GVV86" s="207"/>
      <c r="GVW86" s="207"/>
      <c r="GVX86" s="207"/>
      <c r="GVY86" s="207"/>
      <c r="GVZ86" s="207"/>
      <c r="GWA86" s="207"/>
      <c r="GWB86" s="207"/>
      <c r="GWC86" s="207"/>
      <c r="GWD86" s="207"/>
      <c r="GWE86" s="207"/>
      <c r="GWF86" s="207"/>
      <c r="GWG86" s="207"/>
      <c r="GWH86" s="207"/>
      <c r="GWI86" s="207"/>
      <c r="GWJ86" s="207"/>
      <c r="GWK86" s="207"/>
      <c r="GWL86" s="207"/>
      <c r="GWM86" s="207"/>
      <c r="GWN86" s="207"/>
      <c r="GWO86" s="207"/>
      <c r="GWP86" s="207"/>
      <c r="GWQ86" s="207"/>
      <c r="GWR86" s="207"/>
      <c r="GWS86" s="207"/>
      <c r="GWT86" s="207"/>
      <c r="GWU86" s="207"/>
      <c r="GWV86" s="207"/>
      <c r="GWW86" s="207"/>
      <c r="GWX86" s="207"/>
      <c r="GWY86" s="207"/>
      <c r="GWZ86" s="207"/>
      <c r="GXA86" s="207"/>
      <c r="GXB86" s="207"/>
      <c r="GXC86" s="207"/>
      <c r="GXD86" s="207"/>
      <c r="GXE86" s="207"/>
      <c r="GXF86" s="207"/>
      <c r="GXG86" s="207"/>
      <c r="GXH86" s="207"/>
      <c r="GXI86" s="207"/>
      <c r="GXJ86" s="207"/>
      <c r="GXK86" s="207"/>
      <c r="GXL86" s="207"/>
      <c r="GXM86" s="207"/>
      <c r="GXN86" s="207"/>
      <c r="GXO86" s="207"/>
      <c r="GXP86" s="207"/>
      <c r="GXQ86" s="207"/>
      <c r="GXR86" s="207"/>
      <c r="GXS86" s="207"/>
      <c r="GXT86" s="207"/>
      <c r="GXU86" s="207"/>
      <c r="GXV86" s="207"/>
      <c r="GXW86" s="207"/>
      <c r="GXX86" s="207"/>
      <c r="GXY86" s="207"/>
      <c r="GXZ86" s="207"/>
      <c r="GYA86" s="207"/>
      <c r="GYB86" s="207"/>
      <c r="GYC86" s="207"/>
      <c r="GYD86" s="207"/>
      <c r="GYE86" s="207"/>
      <c r="GYF86" s="207"/>
      <c r="GYG86" s="207"/>
      <c r="GYH86" s="207"/>
      <c r="GYI86" s="207"/>
      <c r="GYJ86" s="207"/>
      <c r="GYK86" s="207"/>
      <c r="GYL86" s="207"/>
      <c r="GYM86" s="207"/>
      <c r="GYN86" s="207"/>
      <c r="GYO86" s="207"/>
      <c r="GYP86" s="207"/>
      <c r="GYQ86" s="207"/>
      <c r="GYR86" s="207"/>
      <c r="GYS86" s="207"/>
      <c r="GYT86" s="207"/>
      <c r="GYU86" s="207"/>
      <c r="GYV86" s="207"/>
      <c r="GYW86" s="207"/>
      <c r="GYX86" s="207"/>
      <c r="GYY86" s="207"/>
      <c r="GYZ86" s="207"/>
      <c r="GZA86" s="207"/>
      <c r="GZB86" s="207"/>
      <c r="GZC86" s="207"/>
      <c r="GZD86" s="207"/>
      <c r="GZE86" s="207"/>
      <c r="GZF86" s="207"/>
      <c r="GZG86" s="207"/>
      <c r="GZH86" s="207"/>
      <c r="GZI86" s="207"/>
      <c r="GZJ86" s="207"/>
      <c r="GZK86" s="207"/>
      <c r="GZL86" s="207"/>
      <c r="GZM86" s="207"/>
      <c r="GZN86" s="207"/>
      <c r="GZO86" s="207"/>
      <c r="GZP86" s="207"/>
      <c r="GZQ86" s="207"/>
      <c r="GZR86" s="207"/>
      <c r="GZS86" s="207"/>
      <c r="GZT86" s="207"/>
      <c r="GZU86" s="207"/>
      <c r="GZV86" s="207"/>
      <c r="GZW86" s="207"/>
      <c r="GZX86" s="207"/>
      <c r="GZY86" s="207"/>
      <c r="GZZ86" s="207"/>
      <c r="HAA86" s="207"/>
      <c r="HAB86" s="207"/>
      <c r="HAC86" s="207"/>
      <c r="HAD86" s="207"/>
      <c r="HAE86" s="207"/>
      <c r="HAF86" s="207"/>
      <c r="HAG86" s="207"/>
      <c r="HAH86" s="207"/>
      <c r="HAI86" s="207"/>
      <c r="HAJ86" s="207"/>
      <c r="HAK86" s="207"/>
      <c r="HAL86" s="207"/>
      <c r="HAM86" s="207"/>
      <c r="HAN86" s="207"/>
      <c r="HAO86" s="207"/>
      <c r="HAP86" s="207"/>
      <c r="HAQ86" s="207"/>
      <c r="HAR86" s="207"/>
      <c r="HAS86" s="207"/>
      <c r="HAT86" s="207"/>
      <c r="HAU86" s="207"/>
      <c r="HAV86" s="207"/>
      <c r="HAW86" s="207"/>
      <c r="HAX86" s="207"/>
      <c r="HAY86" s="207"/>
      <c r="HAZ86" s="207"/>
      <c r="HBA86" s="207"/>
      <c r="HBB86" s="207"/>
      <c r="HBC86" s="207"/>
      <c r="HBD86" s="207"/>
      <c r="HBE86" s="207"/>
      <c r="HBF86" s="207"/>
      <c r="HBG86" s="207"/>
      <c r="HBH86" s="207"/>
      <c r="HBI86" s="207"/>
      <c r="HBJ86" s="207"/>
      <c r="HBK86" s="207"/>
      <c r="HBL86" s="207"/>
      <c r="HBM86" s="207"/>
      <c r="HBN86" s="207"/>
      <c r="HBO86" s="207"/>
      <c r="HBP86" s="207"/>
      <c r="HBQ86" s="207"/>
      <c r="HBR86" s="207"/>
      <c r="HBS86" s="207"/>
      <c r="HBT86" s="207"/>
      <c r="HBU86" s="207"/>
      <c r="HBV86" s="207"/>
      <c r="HBW86" s="207"/>
      <c r="HBX86" s="207"/>
      <c r="HBY86" s="207"/>
      <c r="HBZ86" s="207"/>
      <c r="HCA86" s="207"/>
      <c r="HCB86" s="207"/>
      <c r="HCC86" s="207"/>
      <c r="HCD86" s="207"/>
      <c r="HCE86" s="207"/>
      <c r="HCF86" s="207"/>
      <c r="HCG86" s="207"/>
      <c r="HCH86" s="207"/>
      <c r="HCI86" s="207"/>
      <c r="HCJ86" s="207"/>
      <c r="HCK86" s="207"/>
      <c r="HCL86" s="207"/>
      <c r="HCM86" s="207"/>
      <c r="HCN86" s="207"/>
      <c r="HCO86" s="207"/>
      <c r="HCP86" s="207"/>
      <c r="HCQ86" s="207"/>
      <c r="HCR86" s="207"/>
      <c r="HCS86" s="207"/>
      <c r="HCT86" s="207"/>
      <c r="HCU86" s="207"/>
      <c r="HCV86" s="207"/>
      <c r="HCW86" s="207"/>
      <c r="HCX86" s="207"/>
      <c r="HCY86" s="207"/>
      <c r="HCZ86" s="207"/>
      <c r="HDA86" s="207"/>
      <c r="HDB86" s="207"/>
      <c r="HDC86" s="207"/>
      <c r="HDD86" s="207"/>
      <c r="HDE86" s="207"/>
      <c r="HDF86" s="207"/>
      <c r="HDG86" s="207"/>
      <c r="HDH86" s="207"/>
      <c r="HDI86" s="207"/>
      <c r="HDJ86" s="207"/>
      <c r="HDK86" s="207"/>
      <c r="HDL86" s="207"/>
      <c r="HDM86" s="207"/>
      <c r="HDN86" s="207"/>
      <c r="HDO86" s="207"/>
      <c r="HDP86" s="207"/>
      <c r="HDQ86" s="207"/>
      <c r="HDR86" s="207"/>
      <c r="HDS86" s="207"/>
      <c r="HDT86" s="207"/>
      <c r="HDU86" s="207"/>
      <c r="HDV86" s="207"/>
      <c r="HDW86" s="207"/>
      <c r="HDX86" s="207"/>
      <c r="HDY86" s="207"/>
      <c r="HDZ86" s="207"/>
      <c r="HEA86" s="207"/>
      <c r="HEB86" s="207"/>
      <c r="HEC86" s="207"/>
      <c r="HED86" s="207"/>
      <c r="HEE86" s="207"/>
      <c r="HEF86" s="207"/>
      <c r="HEG86" s="207"/>
      <c r="HEH86" s="207"/>
      <c r="HEI86" s="207"/>
      <c r="HEJ86" s="207"/>
      <c r="HEK86" s="207"/>
      <c r="HEL86" s="207"/>
      <c r="HEM86" s="207"/>
      <c r="HEN86" s="207"/>
      <c r="HEO86" s="207"/>
      <c r="HEP86" s="207"/>
      <c r="HEQ86" s="207"/>
      <c r="HER86" s="207"/>
      <c r="HES86" s="207"/>
      <c r="HET86" s="207"/>
      <c r="HEU86" s="207"/>
      <c r="HEV86" s="207"/>
      <c r="HEW86" s="207"/>
      <c r="HEX86" s="207"/>
      <c r="HEY86" s="207"/>
      <c r="HEZ86" s="207"/>
      <c r="HFA86" s="207"/>
      <c r="HFB86" s="207"/>
      <c r="HFC86" s="207"/>
      <c r="HFD86" s="207"/>
      <c r="HFE86" s="207"/>
      <c r="HFF86" s="207"/>
      <c r="HFG86" s="207"/>
      <c r="HFH86" s="207"/>
      <c r="HFI86" s="207"/>
      <c r="HFJ86" s="207"/>
      <c r="HFK86" s="207"/>
      <c r="HFL86" s="207"/>
      <c r="HFM86" s="207"/>
      <c r="HFN86" s="207"/>
      <c r="HFO86" s="207"/>
      <c r="HFP86" s="207"/>
      <c r="HFQ86" s="207"/>
      <c r="HFR86" s="207"/>
      <c r="HFS86" s="207"/>
      <c r="HFT86" s="207"/>
      <c r="HFU86" s="207"/>
      <c r="HFV86" s="207"/>
      <c r="HFW86" s="207"/>
      <c r="HFX86" s="207"/>
      <c r="HFY86" s="207"/>
      <c r="HFZ86" s="207"/>
      <c r="HGA86" s="207"/>
      <c r="HGB86" s="207"/>
      <c r="HGC86" s="207"/>
      <c r="HGD86" s="207"/>
      <c r="HGE86" s="207"/>
      <c r="HGF86" s="207"/>
      <c r="HGG86" s="207"/>
      <c r="HGH86" s="207"/>
      <c r="HGI86" s="207"/>
      <c r="HGJ86" s="207"/>
      <c r="HGK86" s="207"/>
      <c r="HGL86" s="207"/>
      <c r="HGM86" s="207"/>
      <c r="HGN86" s="207"/>
      <c r="HGO86" s="207"/>
      <c r="HGP86" s="207"/>
      <c r="HGQ86" s="207"/>
      <c r="HGR86" s="207"/>
      <c r="HGS86" s="207"/>
      <c r="HGT86" s="207"/>
      <c r="HGU86" s="207"/>
      <c r="HGV86" s="207"/>
      <c r="HGW86" s="207"/>
      <c r="HGX86" s="207"/>
      <c r="HGY86" s="207"/>
      <c r="HGZ86" s="207"/>
      <c r="HHA86" s="207"/>
      <c r="HHB86" s="207"/>
      <c r="HHC86" s="207"/>
      <c r="HHD86" s="207"/>
      <c r="HHE86" s="207"/>
      <c r="HHF86" s="207"/>
      <c r="HHG86" s="207"/>
      <c r="HHH86" s="207"/>
      <c r="HHI86" s="207"/>
      <c r="HHJ86" s="207"/>
      <c r="HHK86" s="207"/>
      <c r="HHL86" s="207"/>
      <c r="HHM86" s="207"/>
      <c r="HHN86" s="207"/>
      <c r="HHO86" s="207"/>
      <c r="HHP86" s="207"/>
      <c r="HHQ86" s="207"/>
      <c r="HHR86" s="207"/>
      <c r="HHS86" s="207"/>
      <c r="HHT86" s="207"/>
      <c r="HHU86" s="207"/>
      <c r="HHV86" s="207"/>
      <c r="HHW86" s="207"/>
      <c r="HHX86" s="207"/>
      <c r="HHY86" s="207"/>
      <c r="HHZ86" s="207"/>
      <c r="HIA86" s="207"/>
      <c r="HIB86" s="207"/>
      <c r="HIC86" s="207"/>
      <c r="HID86" s="207"/>
      <c r="HIE86" s="207"/>
      <c r="HIF86" s="207"/>
      <c r="HIG86" s="207"/>
      <c r="HIH86" s="207"/>
      <c r="HII86" s="207"/>
      <c r="HIJ86" s="207"/>
      <c r="HIK86" s="207"/>
      <c r="HIL86" s="207"/>
      <c r="HIM86" s="207"/>
      <c r="HIN86" s="207"/>
      <c r="HIO86" s="207"/>
      <c r="HIP86" s="207"/>
      <c r="HIQ86" s="207"/>
      <c r="HIR86" s="207"/>
      <c r="HIS86" s="207"/>
      <c r="HIT86" s="207"/>
      <c r="HIU86" s="207"/>
      <c r="HIV86" s="207"/>
      <c r="HIW86" s="207"/>
      <c r="HIX86" s="207"/>
      <c r="HIY86" s="207"/>
      <c r="HIZ86" s="207"/>
      <c r="HJA86" s="207"/>
      <c r="HJB86" s="207"/>
      <c r="HJC86" s="207"/>
      <c r="HJD86" s="207"/>
      <c r="HJE86" s="207"/>
      <c r="HJF86" s="207"/>
      <c r="HJG86" s="207"/>
      <c r="HJH86" s="207"/>
      <c r="HJI86" s="207"/>
      <c r="HJJ86" s="207"/>
      <c r="HJK86" s="207"/>
      <c r="HJL86" s="207"/>
      <c r="HJM86" s="207"/>
      <c r="HJN86" s="207"/>
      <c r="HJO86" s="207"/>
      <c r="HJP86" s="207"/>
      <c r="HJQ86" s="207"/>
      <c r="HJR86" s="207"/>
      <c r="HJS86" s="207"/>
      <c r="HJT86" s="207"/>
      <c r="HJU86" s="207"/>
      <c r="HJV86" s="207"/>
      <c r="HJW86" s="207"/>
      <c r="HJX86" s="207"/>
      <c r="HJY86" s="207"/>
      <c r="HJZ86" s="207"/>
      <c r="HKA86" s="207"/>
      <c r="HKB86" s="207"/>
      <c r="HKC86" s="207"/>
      <c r="HKD86" s="207"/>
      <c r="HKE86" s="207"/>
      <c r="HKF86" s="207"/>
      <c r="HKG86" s="207"/>
      <c r="HKH86" s="207"/>
      <c r="HKI86" s="207"/>
      <c r="HKJ86" s="207"/>
      <c r="HKK86" s="207"/>
      <c r="HKL86" s="207"/>
      <c r="HKM86" s="207"/>
      <c r="HKN86" s="207"/>
      <c r="HKO86" s="207"/>
      <c r="HKP86" s="207"/>
      <c r="HKQ86" s="207"/>
      <c r="HKR86" s="207"/>
      <c r="HKS86" s="207"/>
      <c r="HKT86" s="207"/>
      <c r="HKU86" s="207"/>
      <c r="HKV86" s="207"/>
      <c r="HKW86" s="207"/>
      <c r="HKX86" s="207"/>
      <c r="HKY86" s="207"/>
      <c r="HKZ86" s="207"/>
      <c r="HLA86" s="207"/>
      <c r="HLB86" s="207"/>
      <c r="HLC86" s="207"/>
      <c r="HLD86" s="207"/>
      <c r="HLE86" s="207"/>
      <c r="HLF86" s="207"/>
      <c r="HLG86" s="207"/>
      <c r="HLH86" s="207"/>
      <c r="HLI86" s="207"/>
      <c r="HLJ86" s="207"/>
      <c r="HLK86" s="207"/>
      <c r="HLL86" s="207"/>
      <c r="HLM86" s="207"/>
      <c r="HLN86" s="207"/>
      <c r="HLO86" s="207"/>
      <c r="HLP86" s="207"/>
      <c r="HLQ86" s="207"/>
      <c r="HLR86" s="207"/>
      <c r="HLS86" s="207"/>
      <c r="HLT86" s="207"/>
      <c r="HLU86" s="207"/>
      <c r="HLV86" s="207"/>
      <c r="HLW86" s="207"/>
      <c r="HLX86" s="207"/>
      <c r="HLY86" s="207"/>
      <c r="HLZ86" s="207"/>
      <c r="HMA86" s="207"/>
      <c r="HMB86" s="207"/>
      <c r="HMC86" s="207"/>
      <c r="HMD86" s="207"/>
      <c r="HME86" s="207"/>
      <c r="HMF86" s="207"/>
      <c r="HMG86" s="207"/>
      <c r="HMH86" s="207"/>
      <c r="HMI86" s="207"/>
      <c r="HMJ86" s="207"/>
      <c r="HMK86" s="207"/>
      <c r="HML86" s="207"/>
      <c r="HMM86" s="207"/>
      <c r="HMN86" s="207"/>
      <c r="HMO86" s="207"/>
      <c r="HMP86" s="207"/>
      <c r="HMQ86" s="207"/>
      <c r="HMR86" s="207"/>
      <c r="HMS86" s="207"/>
      <c r="HMT86" s="207"/>
      <c r="HMU86" s="207"/>
      <c r="HMV86" s="207"/>
      <c r="HMW86" s="207"/>
      <c r="HMX86" s="207"/>
      <c r="HMY86" s="207"/>
      <c r="HMZ86" s="207"/>
      <c r="HNA86" s="207"/>
      <c r="HNB86" s="207"/>
      <c r="HNC86" s="207"/>
      <c r="HND86" s="207"/>
      <c r="HNE86" s="207"/>
      <c r="HNF86" s="207"/>
      <c r="HNG86" s="207"/>
      <c r="HNH86" s="207"/>
      <c r="HNI86" s="207"/>
      <c r="HNJ86" s="207"/>
      <c r="HNK86" s="207"/>
      <c r="HNL86" s="207"/>
      <c r="HNM86" s="207"/>
      <c r="HNN86" s="207"/>
      <c r="HNO86" s="207"/>
      <c r="HNP86" s="207"/>
      <c r="HNQ86" s="207"/>
      <c r="HNR86" s="207"/>
      <c r="HNS86" s="207"/>
      <c r="HNT86" s="207"/>
      <c r="HNU86" s="207"/>
      <c r="HNV86" s="207"/>
      <c r="HNW86" s="207"/>
      <c r="HNX86" s="207"/>
      <c r="HNY86" s="207"/>
      <c r="HNZ86" s="207"/>
      <c r="HOA86" s="207"/>
      <c r="HOB86" s="207"/>
      <c r="HOC86" s="207"/>
      <c r="HOD86" s="207"/>
      <c r="HOE86" s="207"/>
      <c r="HOF86" s="207"/>
      <c r="HOG86" s="207"/>
      <c r="HOH86" s="207"/>
      <c r="HOI86" s="207"/>
      <c r="HOJ86" s="207"/>
      <c r="HOK86" s="207"/>
      <c r="HOL86" s="207"/>
      <c r="HOM86" s="207"/>
      <c r="HON86" s="207"/>
      <c r="HOO86" s="207"/>
      <c r="HOP86" s="207"/>
      <c r="HOQ86" s="207"/>
      <c r="HOR86" s="207"/>
      <c r="HOS86" s="207"/>
      <c r="HOT86" s="207"/>
      <c r="HOU86" s="207"/>
      <c r="HOV86" s="207"/>
      <c r="HOW86" s="207"/>
      <c r="HOX86" s="207"/>
      <c r="HOY86" s="207"/>
      <c r="HOZ86" s="207"/>
      <c r="HPA86" s="207"/>
      <c r="HPB86" s="207"/>
      <c r="HPC86" s="207"/>
      <c r="HPD86" s="207"/>
      <c r="HPE86" s="207"/>
      <c r="HPF86" s="207"/>
      <c r="HPG86" s="207"/>
      <c r="HPH86" s="207"/>
      <c r="HPI86" s="207"/>
      <c r="HPJ86" s="207"/>
      <c r="HPK86" s="207"/>
      <c r="HPL86" s="207"/>
      <c r="HPM86" s="207"/>
      <c r="HPN86" s="207"/>
      <c r="HPO86" s="207"/>
      <c r="HPP86" s="207"/>
      <c r="HPQ86" s="207"/>
      <c r="HPR86" s="207"/>
      <c r="HPS86" s="207"/>
      <c r="HPT86" s="207"/>
      <c r="HPU86" s="207"/>
      <c r="HPV86" s="207"/>
      <c r="HPW86" s="207"/>
      <c r="HPX86" s="207"/>
      <c r="HPY86" s="207"/>
      <c r="HPZ86" s="207"/>
      <c r="HQA86" s="207"/>
      <c r="HQB86" s="207"/>
      <c r="HQC86" s="207"/>
      <c r="HQD86" s="207"/>
      <c r="HQE86" s="207"/>
      <c r="HQF86" s="207"/>
      <c r="HQG86" s="207"/>
      <c r="HQH86" s="207"/>
      <c r="HQI86" s="207"/>
      <c r="HQJ86" s="207"/>
      <c r="HQK86" s="207"/>
      <c r="HQL86" s="207"/>
      <c r="HQM86" s="207"/>
      <c r="HQN86" s="207"/>
      <c r="HQO86" s="207"/>
      <c r="HQP86" s="207"/>
      <c r="HQQ86" s="207"/>
      <c r="HQR86" s="207"/>
      <c r="HQS86" s="207"/>
      <c r="HQT86" s="207"/>
      <c r="HQU86" s="207"/>
      <c r="HQV86" s="207"/>
      <c r="HQW86" s="207"/>
      <c r="HQX86" s="207"/>
      <c r="HQY86" s="207"/>
      <c r="HQZ86" s="207"/>
      <c r="HRA86" s="207"/>
      <c r="HRB86" s="207"/>
      <c r="HRC86" s="207"/>
      <c r="HRD86" s="207"/>
      <c r="HRE86" s="207"/>
      <c r="HRF86" s="207"/>
      <c r="HRG86" s="207"/>
      <c r="HRH86" s="207"/>
      <c r="HRI86" s="207"/>
      <c r="HRJ86" s="207"/>
      <c r="HRK86" s="207"/>
      <c r="HRL86" s="207"/>
      <c r="HRM86" s="207"/>
      <c r="HRN86" s="207"/>
      <c r="HRO86" s="207"/>
      <c r="HRP86" s="207"/>
      <c r="HRQ86" s="207"/>
      <c r="HRR86" s="207"/>
      <c r="HRS86" s="207"/>
      <c r="HRT86" s="207"/>
      <c r="HRU86" s="207"/>
      <c r="HRV86" s="207"/>
      <c r="HRW86" s="207"/>
      <c r="HRX86" s="207"/>
      <c r="HRY86" s="207"/>
      <c r="HRZ86" s="207"/>
      <c r="HSA86" s="207"/>
      <c r="HSB86" s="207"/>
      <c r="HSC86" s="207"/>
      <c r="HSD86" s="207"/>
      <c r="HSE86" s="207"/>
      <c r="HSF86" s="207"/>
      <c r="HSG86" s="207"/>
      <c r="HSH86" s="207"/>
      <c r="HSI86" s="207"/>
      <c r="HSJ86" s="207"/>
      <c r="HSK86" s="207"/>
      <c r="HSL86" s="207"/>
      <c r="HSM86" s="207"/>
      <c r="HSN86" s="207"/>
      <c r="HSO86" s="207"/>
      <c r="HSP86" s="207"/>
      <c r="HSQ86" s="207"/>
      <c r="HSR86" s="207"/>
      <c r="HSS86" s="207"/>
      <c r="HST86" s="207"/>
      <c r="HSU86" s="207"/>
      <c r="HSV86" s="207"/>
      <c r="HSW86" s="207"/>
      <c r="HSX86" s="207"/>
      <c r="HSY86" s="207"/>
      <c r="HSZ86" s="207"/>
      <c r="HTA86" s="207"/>
      <c r="HTB86" s="207"/>
      <c r="HTC86" s="207"/>
      <c r="HTD86" s="207"/>
      <c r="HTE86" s="207"/>
      <c r="HTF86" s="207"/>
      <c r="HTG86" s="207"/>
      <c r="HTH86" s="207"/>
      <c r="HTI86" s="207"/>
      <c r="HTJ86" s="207"/>
      <c r="HTK86" s="207"/>
      <c r="HTL86" s="207"/>
      <c r="HTM86" s="207"/>
      <c r="HTN86" s="207"/>
      <c r="HTO86" s="207"/>
      <c r="HTP86" s="207"/>
      <c r="HTQ86" s="207"/>
      <c r="HTR86" s="207"/>
      <c r="HTS86" s="207"/>
      <c r="HTT86" s="207"/>
      <c r="HTU86" s="207"/>
      <c r="HTV86" s="207"/>
      <c r="HTW86" s="207"/>
      <c r="HTX86" s="207"/>
      <c r="HTY86" s="207"/>
      <c r="HTZ86" s="207"/>
      <c r="HUA86" s="207"/>
      <c r="HUB86" s="207"/>
      <c r="HUC86" s="207"/>
      <c r="HUD86" s="207"/>
      <c r="HUE86" s="207"/>
      <c r="HUF86" s="207"/>
      <c r="HUG86" s="207"/>
      <c r="HUH86" s="207"/>
      <c r="HUI86" s="207"/>
      <c r="HUJ86" s="207"/>
      <c r="HUK86" s="207"/>
      <c r="HUL86" s="207"/>
      <c r="HUM86" s="207"/>
      <c r="HUN86" s="207"/>
      <c r="HUO86" s="207"/>
      <c r="HUP86" s="207"/>
      <c r="HUQ86" s="207"/>
      <c r="HUR86" s="207"/>
      <c r="HUS86" s="207"/>
      <c r="HUT86" s="207"/>
      <c r="HUU86" s="207"/>
      <c r="HUV86" s="207"/>
      <c r="HUW86" s="207"/>
      <c r="HUX86" s="207"/>
      <c r="HUY86" s="207"/>
      <c r="HUZ86" s="207"/>
      <c r="HVA86" s="207"/>
      <c r="HVB86" s="207"/>
      <c r="HVC86" s="207"/>
      <c r="HVD86" s="207"/>
      <c r="HVE86" s="207"/>
      <c r="HVF86" s="207"/>
      <c r="HVG86" s="207"/>
      <c r="HVH86" s="207"/>
      <c r="HVI86" s="207"/>
      <c r="HVJ86" s="207"/>
      <c r="HVK86" s="207"/>
      <c r="HVL86" s="207"/>
      <c r="HVM86" s="207"/>
      <c r="HVN86" s="207"/>
      <c r="HVO86" s="207"/>
      <c r="HVP86" s="207"/>
      <c r="HVQ86" s="207"/>
      <c r="HVR86" s="207"/>
      <c r="HVS86" s="207"/>
      <c r="HVT86" s="207"/>
      <c r="HVU86" s="207"/>
      <c r="HVV86" s="207"/>
      <c r="HVW86" s="207"/>
      <c r="HVX86" s="207"/>
      <c r="HVY86" s="207"/>
      <c r="HVZ86" s="207"/>
      <c r="HWA86" s="207"/>
      <c r="HWB86" s="207"/>
      <c r="HWC86" s="207"/>
      <c r="HWD86" s="207"/>
      <c r="HWE86" s="207"/>
      <c r="HWF86" s="207"/>
      <c r="HWG86" s="207"/>
      <c r="HWH86" s="207"/>
      <c r="HWI86" s="207"/>
      <c r="HWJ86" s="207"/>
      <c r="HWK86" s="207"/>
      <c r="HWL86" s="207"/>
      <c r="HWM86" s="207"/>
      <c r="HWN86" s="207"/>
      <c r="HWO86" s="207"/>
      <c r="HWP86" s="207"/>
      <c r="HWQ86" s="207"/>
      <c r="HWR86" s="207"/>
      <c r="HWS86" s="207"/>
      <c r="HWT86" s="207"/>
      <c r="HWU86" s="207"/>
      <c r="HWV86" s="207"/>
      <c r="HWW86" s="207"/>
      <c r="HWX86" s="207"/>
      <c r="HWY86" s="207"/>
      <c r="HWZ86" s="207"/>
      <c r="HXA86" s="207"/>
      <c r="HXB86" s="207"/>
      <c r="HXC86" s="207"/>
      <c r="HXD86" s="207"/>
      <c r="HXE86" s="207"/>
      <c r="HXF86" s="207"/>
      <c r="HXG86" s="207"/>
      <c r="HXH86" s="207"/>
      <c r="HXI86" s="207"/>
      <c r="HXJ86" s="207"/>
      <c r="HXK86" s="207"/>
      <c r="HXL86" s="207"/>
      <c r="HXM86" s="207"/>
      <c r="HXN86" s="207"/>
      <c r="HXO86" s="207"/>
      <c r="HXP86" s="207"/>
      <c r="HXQ86" s="207"/>
      <c r="HXR86" s="207"/>
      <c r="HXS86" s="207"/>
      <c r="HXT86" s="207"/>
      <c r="HXU86" s="207"/>
      <c r="HXV86" s="207"/>
      <c r="HXW86" s="207"/>
      <c r="HXX86" s="207"/>
      <c r="HXY86" s="207"/>
      <c r="HXZ86" s="207"/>
      <c r="HYA86" s="207"/>
      <c r="HYB86" s="207"/>
      <c r="HYC86" s="207"/>
      <c r="HYD86" s="207"/>
      <c r="HYE86" s="207"/>
      <c r="HYF86" s="207"/>
      <c r="HYG86" s="207"/>
      <c r="HYH86" s="207"/>
      <c r="HYI86" s="207"/>
      <c r="HYJ86" s="207"/>
      <c r="HYK86" s="207"/>
      <c r="HYL86" s="207"/>
      <c r="HYM86" s="207"/>
      <c r="HYN86" s="207"/>
      <c r="HYO86" s="207"/>
      <c r="HYP86" s="207"/>
      <c r="HYQ86" s="207"/>
      <c r="HYR86" s="207"/>
      <c r="HYS86" s="207"/>
      <c r="HYT86" s="207"/>
      <c r="HYU86" s="207"/>
      <c r="HYV86" s="207"/>
      <c r="HYW86" s="207"/>
      <c r="HYX86" s="207"/>
      <c r="HYY86" s="207"/>
      <c r="HYZ86" s="207"/>
      <c r="HZA86" s="207"/>
      <c r="HZB86" s="207"/>
      <c r="HZC86" s="207"/>
      <c r="HZD86" s="207"/>
      <c r="HZE86" s="207"/>
      <c r="HZF86" s="207"/>
      <c r="HZG86" s="207"/>
      <c r="HZH86" s="207"/>
      <c r="HZI86" s="207"/>
      <c r="HZJ86" s="207"/>
      <c r="HZK86" s="207"/>
      <c r="HZL86" s="207"/>
      <c r="HZM86" s="207"/>
      <c r="HZN86" s="207"/>
      <c r="HZO86" s="207"/>
      <c r="HZP86" s="207"/>
      <c r="HZQ86" s="207"/>
      <c r="HZR86" s="207"/>
      <c r="HZS86" s="207"/>
      <c r="HZT86" s="207"/>
      <c r="HZU86" s="207"/>
      <c r="HZV86" s="207"/>
      <c r="HZW86" s="207"/>
      <c r="HZX86" s="207"/>
      <c r="HZY86" s="207"/>
      <c r="HZZ86" s="207"/>
      <c r="IAA86" s="207"/>
      <c r="IAB86" s="207"/>
      <c r="IAC86" s="207"/>
      <c r="IAD86" s="207"/>
      <c r="IAE86" s="207"/>
      <c r="IAF86" s="207"/>
      <c r="IAG86" s="207"/>
      <c r="IAH86" s="207"/>
      <c r="IAI86" s="207"/>
      <c r="IAJ86" s="207"/>
      <c r="IAK86" s="207"/>
      <c r="IAL86" s="207"/>
      <c r="IAM86" s="207"/>
      <c r="IAN86" s="207"/>
      <c r="IAO86" s="207"/>
      <c r="IAP86" s="207"/>
      <c r="IAQ86" s="207"/>
      <c r="IAR86" s="207"/>
      <c r="IAS86" s="207"/>
      <c r="IAT86" s="207"/>
      <c r="IAU86" s="207"/>
      <c r="IAV86" s="207"/>
      <c r="IAW86" s="207"/>
      <c r="IAX86" s="207"/>
      <c r="IAY86" s="207"/>
      <c r="IAZ86" s="207"/>
      <c r="IBA86" s="207"/>
      <c r="IBB86" s="207"/>
      <c r="IBC86" s="207"/>
      <c r="IBD86" s="207"/>
      <c r="IBE86" s="207"/>
      <c r="IBF86" s="207"/>
      <c r="IBG86" s="207"/>
      <c r="IBH86" s="207"/>
      <c r="IBI86" s="207"/>
      <c r="IBJ86" s="207"/>
      <c r="IBK86" s="207"/>
      <c r="IBL86" s="207"/>
      <c r="IBM86" s="207"/>
      <c r="IBN86" s="207"/>
      <c r="IBO86" s="207"/>
      <c r="IBP86" s="207"/>
      <c r="IBQ86" s="207"/>
      <c r="IBR86" s="207"/>
      <c r="IBS86" s="207"/>
      <c r="IBT86" s="207"/>
      <c r="IBU86" s="207"/>
      <c r="IBV86" s="207"/>
      <c r="IBW86" s="207"/>
      <c r="IBX86" s="207"/>
      <c r="IBY86" s="207"/>
      <c r="IBZ86" s="207"/>
      <c r="ICA86" s="207"/>
      <c r="ICB86" s="207"/>
      <c r="ICC86" s="207"/>
      <c r="ICD86" s="207"/>
      <c r="ICE86" s="207"/>
      <c r="ICF86" s="207"/>
      <c r="ICG86" s="207"/>
      <c r="ICH86" s="207"/>
      <c r="ICI86" s="207"/>
      <c r="ICJ86" s="207"/>
      <c r="ICK86" s="207"/>
      <c r="ICL86" s="207"/>
      <c r="ICM86" s="207"/>
      <c r="ICN86" s="207"/>
      <c r="ICO86" s="207"/>
      <c r="ICP86" s="207"/>
      <c r="ICQ86" s="207"/>
      <c r="ICR86" s="207"/>
      <c r="ICS86" s="207"/>
      <c r="ICT86" s="207"/>
      <c r="ICU86" s="207"/>
      <c r="ICV86" s="207"/>
      <c r="ICW86" s="207"/>
      <c r="ICX86" s="207"/>
      <c r="ICY86" s="207"/>
      <c r="ICZ86" s="207"/>
      <c r="IDA86" s="207"/>
      <c r="IDB86" s="207"/>
      <c r="IDC86" s="207"/>
      <c r="IDD86" s="207"/>
      <c r="IDE86" s="207"/>
      <c r="IDF86" s="207"/>
      <c r="IDG86" s="207"/>
      <c r="IDH86" s="207"/>
      <c r="IDI86" s="207"/>
      <c r="IDJ86" s="207"/>
      <c r="IDK86" s="207"/>
      <c r="IDL86" s="207"/>
      <c r="IDM86" s="207"/>
      <c r="IDN86" s="207"/>
      <c r="IDO86" s="207"/>
      <c r="IDP86" s="207"/>
      <c r="IDQ86" s="207"/>
      <c r="IDR86" s="207"/>
      <c r="IDS86" s="207"/>
      <c r="IDT86" s="207"/>
      <c r="IDU86" s="207"/>
      <c r="IDV86" s="207"/>
      <c r="IDW86" s="207"/>
      <c r="IDX86" s="207"/>
      <c r="IDY86" s="207"/>
      <c r="IDZ86" s="207"/>
      <c r="IEA86" s="207"/>
      <c r="IEB86" s="207"/>
      <c r="IEC86" s="207"/>
      <c r="IED86" s="207"/>
      <c r="IEE86" s="207"/>
      <c r="IEF86" s="207"/>
      <c r="IEG86" s="207"/>
      <c r="IEH86" s="207"/>
      <c r="IEI86" s="207"/>
      <c r="IEJ86" s="207"/>
      <c r="IEK86" s="207"/>
      <c r="IEL86" s="207"/>
      <c r="IEM86" s="207"/>
      <c r="IEN86" s="207"/>
      <c r="IEO86" s="207"/>
      <c r="IEP86" s="207"/>
      <c r="IEQ86" s="207"/>
      <c r="IER86" s="207"/>
      <c r="IES86" s="207"/>
      <c r="IET86" s="207"/>
      <c r="IEU86" s="207"/>
      <c r="IEV86" s="207"/>
      <c r="IEW86" s="207"/>
      <c r="IEX86" s="207"/>
      <c r="IEY86" s="207"/>
      <c r="IEZ86" s="207"/>
      <c r="IFA86" s="207"/>
      <c r="IFB86" s="207"/>
      <c r="IFC86" s="207"/>
      <c r="IFD86" s="207"/>
      <c r="IFE86" s="207"/>
      <c r="IFF86" s="207"/>
      <c r="IFG86" s="207"/>
      <c r="IFH86" s="207"/>
      <c r="IFI86" s="207"/>
      <c r="IFJ86" s="207"/>
      <c r="IFK86" s="207"/>
      <c r="IFL86" s="207"/>
      <c r="IFM86" s="207"/>
      <c r="IFN86" s="207"/>
      <c r="IFO86" s="207"/>
      <c r="IFP86" s="207"/>
      <c r="IFQ86" s="207"/>
      <c r="IFR86" s="207"/>
      <c r="IFS86" s="207"/>
      <c r="IFT86" s="207"/>
      <c r="IFU86" s="207"/>
      <c r="IFV86" s="207"/>
      <c r="IFW86" s="207"/>
      <c r="IFX86" s="207"/>
      <c r="IFY86" s="207"/>
      <c r="IFZ86" s="207"/>
      <c r="IGA86" s="207"/>
      <c r="IGB86" s="207"/>
      <c r="IGC86" s="207"/>
      <c r="IGD86" s="207"/>
      <c r="IGE86" s="207"/>
      <c r="IGF86" s="207"/>
      <c r="IGG86" s="207"/>
      <c r="IGH86" s="207"/>
      <c r="IGI86" s="207"/>
      <c r="IGJ86" s="207"/>
      <c r="IGK86" s="207"/>
      <c r="IGL86" s="207"/>
      <c r="IGM86" s="207"/>
      <c r="IGN86" s="207"/>
      <c r="IGO86" s="207"/>
      <c r="IGP86" s="207"/>
      <c r="IGQ86" s="207"/>
      <c r="IGR86" s="207"/>
      <c r="IGS86" s="207"/>
      <c r="IGT86" s="207"/>
      <c r="IGU86" s="207"/>
      <c r="IGV86" s="207"/>
      <c r="IGW86" s="207"/>
      <c r="IGX86" s="207"/>
      <c r="IGY86" s="207"/>
      <c r="IGZ86" s="207"/>
      <c r="IHA86" s="207"/>
      <c r="IHB86" s="207"/>
      <c r="IHC86" s="207"/>
      <c r="IHD86" s="207"/>
      <c r="IHE86" s="207"/>
      <c r="IHF86" s="207"/>
      <c r="IHG86" s="207"/>
      <c r="IHH86" s="207"/>
      <c r="IHI86" s="207"/>
      <c r="IHJ86" s="207"/>
      <c r="IHK86" s="207"/>
      <c r="IHL86" s="207"/>
      <c r="IHM86" s="207"/>
      <c r="IHN86" s="207"/>
      <c r="IHO86" s="207"/>
      <c r="IHP86" s="207"/>
      <c r="IHQ86" s="207"/>
      <c r="IHR86" s="207"/>
      <c r="IHS86" s="207"/>
      <c r="IHT86" s="207"/>
      <c r="IHU86" s="207"/>
      <c r="IHV86" s="207"/>
      <c r="IHW86" s="207"/>
      <c r="IHX86" s="207"/>
      <c r="IHY86" s="207"/>
      <c r="IHZ86" s="207"/>
      <c r="IIA86" s="207"/>
      <c r="IIB86" s="207"/>
      <c r="IIC86" s="207"/>
      <c r="IID86" s="207"/>
      <c r="IIE86" s="207"/>
      <c r="IIF86" s="207"/>
      <c r="IIG86" s="207"/>
      <c r="IIH86" s="207"/>
      <c r="III86" s="207"/>
      <c r="IIJ86" s="207"/>
      <c r="IIK86" s="207"/>
      <c r="IIL86" s="207"/>
      <c r="IIM86" s="207"/>
      <c r="IIN86" s="207"/>
      <c r="IIO86" s="207"/>
      <c r="IIP86" s="207"/>
      <c r="IIQ86" s="207"/>
      <c r="IIR86" s="207"/>
      <c r="IIS86" s="207"/>
      <c r="IIT86" s="207"/>
      <c r="IIU86" s="207"/>
      <c r="IIV86" s="207"/>
      <c r="IIW86" s="207"/>
      <c r="IIX86" s="207"/>
      <c r="IIY86" s="207"/>
      <c r="IIZ86" s="207"/>
      <c r="IJA86" s="207"/>
      <c r="IJB86" s="207"/>
      <c r="IJC86" s="207"/>
      <c r="IJD86" s="207"/>
      <c r="IJE86" s="207"/>
      <c r="IJF86" s="207"/>
      <c r="IJG86" s="207"/>
      <c r="IJH86" s="207"/>
      <c r="IJI86" s="207"/>
      <c r="IJJ86" s="207"/>
      <c r="IJK86" s="207"/>
      <c r="IJL86" s="207"/>
      <c r="IJM86" s="207"/>
      <c r="IJN86" s="207"/>
      <c r="IJO86" s="207"/>
      <c r="IJP86" s="207"/>
      <c r="IJQ86" s="207"/>
      <c r="IJR86" s="207"/>
      <c r="IJS86" s="207"/>
      <c r="IJT86" s="207"/>
      <c r="IJU86" s="207"/>
      <c r="IJV86" s="207"/>
      <c r="IJW86" s="207"/>
      <c r="IJX86" s="207"/>
      <c r="IJY86" s="207"/>
      <c r="IJZ86" s="207"/>
      <c r="IKA86" s="207"/>
      <c r="IKB86" s="207"/>
      <c r="IKC86" s="207"/>
      <c r="IKD86" s="207"/>
      <c r="IKE86" s="207"/>
      <c r="IKF86" s="207"/>
      <c r="IKG86" s="207"/>
      <c r="IKH86" s="207"/>
      <c r="IKI86" s="207"/>
      <c r="IKJ86" s="207"/>
      <c r="IKK86" s="207"/>
      <c r="IKL86" s="207"/>
      <c r="IKM86" s="207"/>
      <c r="IKN86" s="207"/>
      <c r="IKO86" s="207"/>
      <c r="IKP86" s="207"/>
      <c r="IKQ86" s="207"/>
      <c r="IKR86" s="207"/>
      <c r="IKS86" s="207"/>
      <c r="IKT86" s="207"/>
      <c r="IKU86" s="207"/>
      <c r="IKV86" s="207"/>
      <c r="IKW86" s="207"/>
      <c r="IKX86" s="207"/>
      <c r="IKY86" s="207"/>
      <c r="IKZ86" s="207"/>
      <c r="ILA86" s="207"/>
      <c r="ILB86" s="207"/>
      <c r="ILC86" s="207"/>
      <c r="ILD86" s="207"/>
      <c r="ILE86" s="207"/>
      <c r="ILF86" s="207"/>
      <c r="ILG86" s="207"/>
      <c r="ILH86" s="207"/>
      <c r="ILI86" s="207"/>
      <c r="ILJ86" s="207"/>
      <c r="ILK86" s="207"/>
      <c r="ILL86" s="207"/>
      <c r="ILM86" s="207"/>
      <c r="ILN86" s="207"/>
      <c r="ILO86" s="207"/>
      <c r="ILP86" s="207"/>
      <c r="ILQ86" s="207"/>
      <c r="ILR86" s="207"/>
      <c r="ILS86" s="207"/>
      <c r="ILT86" s="207"/>
      <c r="ILU86" s="207"/>
      <c r="ILV86" s="207"/>
      <c r="ILW86" s="207"/>
      <c r="ILX86" s="207"/>
      <c r="ILY86" s="207"/>
      <c r="ILZ86" s="207"/>
      <c r="IMA86" s="207"/>
      <c r="IMB86" s="207"/>
      <c r="IMC86" s="207"/>
      <c r="IMD86" s="207"/>
      <c r="IME86" s="207"/>
      <c r="IMF86" s="207"/>
      <c r="IMG86" s="207"/>
      <c r="IMH86" s="207"/>
      <c r="IMI86" s="207"/>
      <c r="IMJ86" s="207"/>
      <c r="IMK86" s="207"/>
      <c r="IML86" s="207"/>
      <c r="IMM86" s="207"/>
      <c r="IMN86" s="207"/>
      <c r="IMO86" s="207"/>
      <c r="IMP86" s="207"/>
      <c r="IMQ86" s="207"/>
      <c r="IMR86" s="207"/>
      <c r="IMS86" s="207"/>
      <c r="IMT86" s="207"/>
      <c r="IMU86" s="207"/>
      <c r="IMV86" s="207"/>
      <c r="IMW86" s="207"/>
      <c r="IMX86" s="207"/>
      <c r="IMY86" s="207"/>
      <c r="IMZ86" s="207"/>
      <c r="INA86" s="207"/>
      <c r="INB86" s="207"/>
      <c r="INC86" s="207"/>
      <c r="IND86" s="207"/>
      <c r="INE86" s="207"/>
      <c r="INF86" s="207"/>
      <c r="ING86" s="207"/>
      <c r="INH86" s="207"/>
      <c r="INI86" s="207"/>
      <c r="INJ86" s="207"/>
      <c r="INK86" s="207"/>
      <c r="INL86" s="207"/>
      <c r="INM86" s="207"/>
      <c r="INN86" s="207"/>
      <c r="INO86" s="207"/>
      <c r="INP86" s="207"/>
      <c r="INQ86" s="207"/>
      <c r="INR86" s="207"/>
      <c r="INS86" s="207"/>
      <c r="INT86" s="207"/>
      <c r="INU86" s="207"/>
      <c r="INV86" s="207"/>
      <c r="INW86" s="207"/>
      <c r="INX86" s="207"/>
      <c r="INY86" s="207"/>
      <c r="INZ86" s="207"/>
      <c r="IOA86" s="207"/>
      <c r="IOB86" s="207"/>
      <c r="IOC86" s="207"/>
      <c r="IOD86" s="207"/>
      <c r="IOE86" s="207"/>
      <c r="IOF86" s="207"/>
      <c r="IOG86" s="207"/>
      <c r="IOH86" s="207"/>
      <c r="IOI86" s="207"/>
      <c r="IOJ86" s="207"/>
      <c r="IOK86" s="207"/>
      <c r="IOL86" s="207"/>
      <c r="IOM86" s="207"/>
      <c r="ION86" s="207"/>
      <c r="IOO86" s="207"/>
      <c r="IOP86" s="207"/>
      <c r="IOQ86" s="207"/>
      <c r="IOR86" s="207"/>
      <c r="IOS86" s="207"/>
      <c r="IOT86" s="207"/>
      <c r="IOU86" s="207"/>
      <c r="IOV86" s="207"/>
      <c r="IOW86" s="207"/>
      <c r="IOX86" s="207"/>
      <c r="IOY86" s="207"/>
      <c r="IOZ86" s="207"/>
      <c r="IPA86" s="207"/>
      <c r="IPB86" s="207"/>
      <c r="IPC86" s="207"/>
      <c r="IPD86" s="207"/>
      <c r="IPE86" s="207"/>
      <c r="IPF86" s="207"/>
      <c r="IPG86" s="207"/>
      <c r="IPH86" s="207"/>
      <c r="IPI86" s="207"/>
      <c r="IPJ86" s="207"/>
      <c r="IPK86" s="207"/>
      <c r="IPL86" s="207"/>
      <c r="IPM86" s="207"/>
      <c r="IPN86" s="207"/>
      <c r="IPO86" s="207"/>
      <c r="IPP86" s="207"/>
      <c r="IPQ86" s="207"/>
      <c r="IPR86" s="207"/>
      <c r="IPS86" s="207"/>
      <c r="IPT86" s="207"/>
      <c r="IPU86" s="207"/>
      <c r="IPV86" s="207"/>
      <c r="IPW86" s="207"/>
      <c r="IPX86" s="207"/>
      <c r="IPY86" s="207"/>
      <c r="IPZ86" s="207"/>
      <c r="IQA86" s="207"/>
      <c r="IQB86" s="207"/>
      <c r="IQC86" s="207"/>
      <c r="IQD86" s="207"/>
      <c r="IQE86" s="207"/>
      <c r="IQF86" s="207"/>
      <c r="IQG86" s="207"/>
      <c r="IQH86" s="207"/>
      <c r="IQI86" s="207"/>
      <c r="IQJ86" s="207"/>
      <c r="IQK86" s="207"/>
      <c r="IQL86" s="207"/>
      <c r="IQM86" s="207"/>
      <c r="IQN86" s="207"/>
      <c r="IQO86" s="207"/>
      <c r="IQP86" s="207"/>
      <c r="IQQ86" s="207"/>
      <c r="IQR86" s="207"/>
      <c r="IQS86" s="207"/>
      <c r="IQT86" s="207"/>
      <c r="IQU86" s="207"/>
      <c r="IQV86" s="207"/>
      <c r="IQW86" s="207"/>
      <c r="IQX86" s="207"/>
      <c r="IQY86" s="207"/>
      <c r="IQZ86" s="207"/>
      <c r="IRA86" s="207"/>
      <c r="IRB86" s="207"/>
      <c r="IRC86" s="207"/>
      <c r="IRD86" s="207"/>
      <c r="IRE86" s="207"/>
      <c r="IRF86" s="207"/>
      <c r="IRG86" s="207"/>
      <c r="IRH86" s="207"/>
      <c r="IRI86" s="207"/>
      <c r="IRJ86" s="207"/>
      <c r="IRK86" s="207"/>
      <c r="IRL86" s="207"/>
      <c r="IRM86" s="207"/>
      <c r="IRN86" s="207"/>
      <c r="IRO86" s="207"/>
      <c r="IRP86" s="207"/>
      <c r="IRQ86" s="207"/>
      <c r="IRR86" s="207"/>
      <c r="IRS86" s="207"/>
      <c r="IRT86" s="207"/>
      <c r="IRU86" s="207"/>
      <c r="IRV86" s="207"/>
      <c r="IRW86" s="207"/>
      <c r="IRX86" s="207"/>
      <c r="IRY86" s="207"/>
      <c r="IRZ86" s="207"/>
      <c r="ISA86" s="207"/>
      <c r="ISB86" s="207"/>
      <c r="ISC86" s="207"/>
      <c r="ISD86" s="207"/>
      <c r="ISE86" s="207"/>
      <c r="ISF86" s="207"/>
      <c r="ISG86" s="207"/>
      <c r="ISH86" s="207"/>
      <c r="ISI86" s="207"/>
      <c r="ISJ86" s="207"/>
      <c r="ISK86" s="207"/>
      <c r="ISL86" s="207"/>
      <c r="ISM86" s="207"/>
      <c r="ISN86" s="207"/>
      <c r="ISO86" s="207"/>
      <c r="ISP86" s="207"/>
      <c r="ISQ86" s="207"/>
      <c r="ISR86" s="207"/>
      <c r="ISS86" s="207"/>
      <c r="IST86" s="207"/>
      <c r="ISU86" s="207"/>
      <c r="ISV86" s="207"/>
      <c r="ISW86" s="207"/>
      <c r="ISX86" s="207"/>
      <c r="ISY86" s="207"/>
      <c r="ISZ86" s="207"/>
      <c r="ITA86" s="207"/>
      <c r="ITB86" s="207"/>
      <c r="ITC86" s="207"/>
      <c r="ITD86" s="207"/>
      <c r="ITE86" s="207"/>
      <c r="ITF86" s="207"/>
      <c r="ITG86" s="207"/>
      <c r="ITH86" s="207"/>
      <c r="ITI86" s="207"/>
      <c r="ITJ86" s="207"/>
      <c r="ITK86" s="207"/>
      <c r="ITL86" s="207"/>
      <c r="ITM86" s="207"/>
      <c r="ITN86" s="207"/>
      <c r="ITO86" s="207"/>
      <c r="ITP86" s="207"/>
      <c r="ITQ86" s="207"/>
      <c r="ITR86" s="207"/>
      <c r="ITS86" s="207"/>
      <c r="ITT86" s="207"/>
      <c r="ITU86" s="207"/>
      <c r="ITV86" s="207"/>
      <c r="ITW86" s="207"/>
      <c r="ITX86" s="207"/>
      <c r="ITY86" s="207"/>
      <c r="ITZ86" s="207"/>
      <c r="IUA86" s="207"/>
      <c r="IUB86" s="207"/>
      <c r="IUC86" s="207"/>
      <c r="IUD86" s="207"/>
      <c r="IUE86" s="207"/>
      <c r="IUF86" s="207"/>
      <c r="IUG86" s="207"/>
      <c r="IUH86" s="207"/>
      <c r="IUI86" s="207"/>
      <c r="IUJ86" s="207"/>
      <c r="IUK86" s="207"/>
      <c r="IUL86" s="207"/>
      <c r="IUM86" s="207"/>
      <c r="IUN86" s="207"/>
      <c r="IUO86" s="207"/>
      <c r="IUP86" s="207"/>
      <c r="IUQ86" s="207"/>
      <c r="IUR86" s="207"/>
      <c r="IUS86" s="207"/>
      <c r="IUT86" s="207"/>
      <c r="IUU86" s="207"/>
      <c r="IUV86" s="207"/>
      <c r="IUW86" s="207"/>
      <c r="IUX86" s="207"/>
      <c r="IUY86" s="207"/>
      <c r="IUZ86" s="207"/>
      <c r="IVA86" s="207"/>
      <c r="IVB86" s="207"/>
      <c r="IVC86" s="207"/>
      <c r="IVD86" s="207"/>
      <c r="IVE86" s="207"/>
      <c r="IVF86" s="207"/>
      <c r="IVG86" s="207"/>
      <c r="IVH86" s="207"/>
      <c r="IVI86" s="207"/>
      <c r="IVJ86" s="207"/>
      <c r="IVK86" s="207"/>
      <c r="IVL86" s="207"/>
      <c r="IVM86" s="207"/>
      <c r="IVN86" s="207"/>
      <c r="IVO86" s="207"/>
      <c r="IVP86" s="207"/>
      <c r="IVQ86" s="207"/>
      <c r="IVR86" s="207"/>
      <c r="IVS86" s="207"/>
      <c r="IVT86" s="207"/>
      <c r="IVU86" s="207"/>
      <c r="IVV86" s="207"/>
      <c r="IVW86" s="207"/>
      <c r="IVX86" s="207"/>
      <c r="IVY86" s="207"/>
      <c r="IVZ86" s="207"/>
      <c r="IWA86" s="207"/>
      <c r="IWB86" s="207"/>
      <c r="IWC86" s="207"/>
      <c r="IWD86" s="207"/>
      <c r="IWE86" s="207"/>
      <c r="IWF86" s="207"/>
      <c r="IWG86" s="207"/>
      <c r="IWH86" s="207"/>
      <c r="IWI86" s="207"/>
      <c r="IWJ86" s="207"/>
      <c r="IWK86" s="207"/>
      <c r="IWL86" s="207"/>
      <c r="IWM86" s="207"/>
      <c r="IWN86" s="207"/>
      <c r="IWO86" s="207"/>
      <c r="IWP86" s="207"/>
      <c r="IWQ86" s="207"/>
      <c r="IWR86" s="207"/>
      <c r="IWS86" s="207"/>
      <c r="IWT86" s="207"/>
      <c r="IWU86" s="207"/>
      <c r="IWV86" s="207"/>
      <c r="IWW86" s="207"/>
      <c r="IWX86" s="207"/>
      <c r="IWY86" s="207"/>
      <c r="IWZ86" s="207"/>
      <c r="IXA86" s="207"/>
      <c r="IXB86" s="207"/>
      <c r="IXC86" s="207"/>
      <c r="IXD86" s="207"/>
      <c r="IXE86" s="207"/>
      <c r="IXF86" s="207"/>
      <c r="IXG86" s="207"/>
      <c r="IXH86" s="207"/>
      <c r="IXI86" s="207"/>
      <c r="IXJ86" s="207"/>
      <c r="IXK86" s="207"/>
      <c r="IXL86" s="207"/>
      <c r="IXM86" s="207"/>
      <c r="IXN86" s="207"/>
      <c r="IXO86" s="207"/>
      <c r="IXP86" s="207"/>
      <c r="IXQ86" s="207"/>
      <c r="IXR86" s="207"/>
      <c r="IXS86" s="207"/>
      <c r="IXT86" s="207"/>
      <c r="IXU86" s="207"/>
      <c r="IXV86" s="207"/>
      <c r="IXW86" s="207"/>
      <c r="IXX86" s="207"/>
      <c r="IXY86" s="207"/>
      <c r="IXZ86" s="207"/>
      <c r="IYA86" s="207"/>
      <c r="IYB86" s="207"/>
      <c r="IYC86" s="207"/>
      <c r="IYD86" s="207"/>
      <c r="IYE86" s="207"/>
      <c r="IYF86" s="207"/>
      <c r="IYG86" s="207"/>
      <c r="IYH86" s="207"/>
      <c r="IYI86" s="207"/>
      <c r="IYJ86" s="207"/>
      <c r="IYK86" s="207"/>
      <c r="IYL86" s="207"/>
      <c r="IYM86" s="207"/>
      <c r="IYN86" s="207"/>
      <c r="IYO86" s="207"/>
      <c r="IYP86" s="207"/>
      <c r="IYQ86" s="207"/>
      <c r="IYR86" s="207"/>
      <c r="IYS86" s="207"/>
      <c r="IYT86" s="207"/>
      <c r="IYU86" s="207"/>
      <c r="IYV86" s="207"/>
      <c r="IYW86" s="207"/>
      <c r="IYX86" s="207"/>
      <c r="IYY86" s="207"/>
      <c r="IYZ86" s="207"/>
      <c r="IZA86" s="207"/>
      <c r="IZB86" s="207"/>
      <c r="IZC86" s="207"/>
      <c r="IZD86" s="207"/>
      <c r="IZE86" s="207"/>
      <c r="IZF86" s="207"/>
      <c r="IZG86" s="207"/>
      <c r="IZH86" s="207"/>
      <c r="IZI86" s="207"/>
      <c r="IZJ86" s="207"/>
      <c r="IZK86" s="207"/>
      <c r="IZL86" s="207"/>
      <c r="IZM86" s="207"/>
      <c r="IZN86" s="207"/>
      <c r="IZO86" s="207"/>
      <c r="IZP86" s="207"/>
      <c r="IZQ86" s="207"/>
      <c r="IZR86" s="207"/>
      <c r="IZS86" s="207"/>
      <c r="IZT86" s="207"/>
      <c r="IZU86" s="207"/>
      <c r="IZV86" s="207"/>
      <c r="IZW86" s="207"/>
      <c r="IZX86" s="207"/>
      <c r="IZY86" s="207"/>
      <c r="IZZ86" s="207"/>
      <c r="JAA86" s="207"/>
      <c r="JAB86" s="207"/>
      <c r="JAC86" s="207"/>
      <c r="JAD86" s="207"/>
      <c r="JAE86" s="207"/>
      <c r="JAF86" s="207"/>
      <c r="JAG86" s="207"/>
      <c r="JAH86" s="207"/>
      <c r="JAI86" s="207"/>
      <c r="JAJ86" s="207"/>
      <c r="JAK86" s="207"/>
      <c r="JAL86" s="207"/>
      <c r="JAM86" s="207"/>
      <c r="JAN86" s="207"/>
      <c r="JAO86" s="207"/>
      <c r="JAP86" s="207"/>
      <c r="JAQ86" s="207"/>
      <c r="JAR86" s="207"/>
      <c r="JAS86" s="207"/>
      <c r="JAT86" s="207"/>
      <c r="JAU86" s="207"/>
      <c r="JAV86" s="207"/>
      <c r="JAW86" s="207"/>
      <c r="JAX86" s="207"/>
      <c r="JAY86" s="207"/>
      <c r="JAZ86" s="207"/>
      <c r="JBA86" s="207"/>
      <c r="JBB86" s="207"/>
      <c r="JBC86" s="207"/>
      <c r="JBD86" s="207"/>
      <c r="JBE86" s="207"/>
      <c r="JBF86" s="207"/>
      <c r="JBG86" s="207"/>
      <c r="JBH86" s="207"/>
      <c r="JBI86" s="207"/>
      <c r="JBJ86" s="207"/>
      <c r="JBK86" s="207"/>
      <c r="JBL86" s="207"/>
      <c r="JBM86" s="207"/>
      <c r="JBN86" s="207"/>
      <c r="JBO86" s="207"/>
      <c r="JBP86" s="207"/>
      <c r="JBQ86" s="207"/>
      <c r="JBR86" s="207"/>
      <c r="JBS86" s="207"/>
      <c r="JBT86" s="207"/>
      <c r="JBU86" s="207"/>
      <c r="JBV86" s="207"/>
      <c r="JBW86" s="207"/>
      <c r="JBX86" s="207"/>
      <c r="JBY86" s="207"/>
      <c r="JBZ86" s="207"/>
      <c r="JCA86" s="207"/>
      <c r="JCB86" s="207"/>
      <c r="JCC86" s="207"/>
      <c r="JCD86" s="207"/>
      <c r="JCE86" s="207"/>
      <c r="JCF86" s="207"/>
      <c r="JCG86" s="207"/>
      <c r="JCH86" s="207"/>
      <c r="JCI86" s="207"/>
      <c r="JCJ86" s="207"/>
      <c r="JCK86" s="207"/>
      <c r="JCL86" s="207"/>
      <c r="JCM86" s="207"/>
      <c r="JCN86" s="207"/>
      <c r="JCO86" s="207"/>
      <c r="JCP86" s="207"/>
      <c r="JCQ86" s="207"/>
      <c r="JCR86" s="207"/>
      <c r="JCS86" s="207"/>
      <c r="JCT86" s="207"/>
      <c r="JCU86" s="207"/>
      <c r="JCV86" s="207"/>
      <c r="JCW86" s="207"/>
      <c r="JCX86" s="207"/>
      <c r="JCY86" s="207"/>
      <c r="JCZ86" s="207"/>
      <c r="JDA86" s="207"/>
      <c r="JDB86" s="207"/>
      <c r="JDC86" s="207"/>
      <c r="JDD86" s="207"/>
      <c r="JDE86" s="207"/>
      <c r="JDF86" s="207"/>
      <c r="JDG86" s="207"/>
      <c r="JDH86" s="207"/>
      <c r="JDI86" s="207"/>
      <c r="JDJ86" s="207"/>
      <c r="JDK86" s="207"/>
      <c r="JDL86" s="207"/>
      <c r="JDM86" s="207"/>
      <c r="JDN86" s="207"/>
      <c r="JDO86" s="207"/>
      <c r="JDP86" s="207"/>
      <c r="JDQ86" s="207"/>
      <c r="JDR86" s="207"/>
      <c r="JDS86" s="207"/>
      <c r="JDT86" s="207"/>
      <c r="JDU86" s="207"/>
      <c r="JDV86" s="207"/>
      <c r="JDW86" s="207"/>
      <c r="JDX86" s="207"/>
      <c r="JDY86" s="207"/>
      <c r="JDZ86" s="207"/>
      <c r="JEA86" s="207"/>
      <c r="JEB86" s="207"/>
      <c r="JEC86" s="207"/>
      <c r="JED86" s="207"/>
      <c r="JEE86" s="207"/>
      <c r="JEF86" s="207"/>
      <c r="JEG86" s="207"/>
      <c r="JEH86" s="207"/>
      <c r="JEI86" s="207"/>
      <c r="JEJ86" s="207"/>
      <c r="JEK86" s="207"/>
      <c r="JEL86" s="207"/>
      <c r="JEM86" s="207"/>
      <c r="JEN86" s="207"/>
      <c r="JEO86" s="207"/>
      <c r="JEP86" s="207"/>
      <c r="JEQ86" s="207"/>
      <c r="JER86" s="207"/>
      <c r="JES86" s="207"/>
      <c r="JET86" s="207"/>
      <c r="JEU86" s="207"/>
      <c r="JEV86" s="207"/>
      <c r="JEW86" s="207"/>
      <c r="JEX86" s="207"/>
      <c r="JEY86" s="207"/>
      <c r="JEZ86" s="207"/>
      <c r="JFA86" s="207"/>
      <c r="JFB86" s="207"/>
      <c r="JFC86" s="207"/>
      <c r="JFD86" s="207"/>
      <c r="JFE86" s="207"/>
      <c r="JFF86" s="207"/>
      <c r="JFG86" s="207"/>
      <c r="JFH86" s="207"/>
      <c r="JFI86" s="207"/>
      <c r="JFJ86" s="207"/>
      <c r="JFK86" s="207"/>
      <c r="JFL86" s="207"/>
      <c r="JFM86" s="207"/>
      <c r="JFN86" s="207"/>
      <c r="JFO86" s="207"/>
      <c r="JFP86" s="207"/>
      <c r="JFQ86" s="207"/>
      <c r="JFR86" s="207"/>
      <c r="JFS86" s="207"/>
      <c r="JFT86" s="207"/>
      <c r="JFU86" s="207"/>
      <c r="JFV86" s="207"/>
      <c r="JFW86" s="207"/>
      <c r="JFX86" s="207"/>
      <c r="JFY86" s="207"/>
      <c r="JFZ86" s="207"/>
      <c r="JGA86" s="207"/>
      <c r="JGB86" s="207"/>
      <c r="JGC86" s="207"/>
      <c r="JGD86" s="207"/>
      <c r="JGE86" s="207"/>
      <c r="JGF86" s="207"/>
      <c r="JGG86" s="207"/>
      <c r="JGH86" s="207"/>
      <c r="JGI86" s="207"/>
      <c r="JGJ86" s="207"/>
      <c r="JGK86" s="207"/>
      <c r="JGL86" s="207"/>
      <c r="JGM86" s="207"/>
      <c r="JGN86" s="207"/>
      <c r="JGO86" s="207"/>
      <c r="JGP86" s="207"/>
      <c r="JGQ86" s="207"/>
      <c r="JGR86" s="207"/>
      <c r="JGS86" s="207"/>
      <c r="JGT86" s="207"/>
      <c r="JGU86" s="207"/>
      <c r="JGV86" s="207"/>
      <c r="JGW86" s="207"/>
      <c r="JGX86" s="207"/>
      <c r="JGY86" s="207"/>
      <c r="JGZ86" s="207"/>
      <c r="JHA86" s="207"/>
      <c r="JHB86" s="207"/>
      <c r="JHC86" s="207"/>
      <c r="JHD86" s="207"/>
      <c r="JHE86" s="207"/>
      <c r="JHF86" s="207"/>
      <c r="JHG86" s="207"/>
      <c r="JHH86" s="207"/>
      <c r="JHI86" s="207"/>
      <c r="JHJ86" s="207"/>
      <c r="JHK86" s="207"/>
      <c r="JHL86" s="207"/>
      <c r="JHM86" s="207"/>
      <c r="JHN86" s="207"/>
      <c r="JHO86" s="207"/>
      <c r="JHP86" s="207"/>
      <c r="JHQ86" s="207"/>
      <c r="JHR86" s="207"/>
      <c r="JHS86" s="207"/>
      <c r="JHT86" s="207"/>
      <c r="JHU86" s="207"/>
      <c r="JHV86" s="207"/>
      <c r="JHW86" s="207"/>
      <c r="JHX86" s="207"/>
      <c r="JHY86" s="207"/>
      <c r="JHZ86" s="207"/>
      <c r="JIA86" s="207"/>
      <c r="JIB86" s="207"/>
      <c r="JIC86" s="207"/>
      <c r="JID86" s="207"/>
      <c r="JIE86" s="207"/>
      <c r="JIF86" s="207"/>
      <c r="JIG86" s="207"/>
      <c r="JIH86" s="207"/>
      <c r="JII86" s="207"/>
      <c r="JIJ86" s="207"/>
      <c r="JIK86" s="207"/>
      <c r="JIL86" s="207"/>
      <c r="JIM86" s="207"/>
      <c r="JIN86" s="207"/>
      <c r="JIO86" s="207"/>
      <c r="JIP86" s="207"/>
      <c r="JIQ86" s="207"/>
      <c r="JIR86" s="207"/>
      <c r="JIS86" s="207"/>
      <c r="JIT86" s="207"/>
      <c r="JIU86" s="207"/>
      <c r="JIV86" s="207"/>
      <c r="JIW86" s="207"/>
      <c r="JIX86" s="207"/>
      <c r="JIY86" s="207"/>
      <c r="JIZ86" s="207"/>
      <c r="JJA86" s="207"/>
      <c r="JJB86" s="207"/>
      <c r="JJC86" s="207"/>
      <c r="JJD86" s="207"/>
      <c r="JJE86" s="207"/>
      <c r="JJF86" s="207"/>
      <c r="JJG86" s="207"/>
      <c r="JJH86" s="207"/>
      <c r="JJI86" s="207"/>
      <c r="JJJ86" s="207"/>
      <c r="JJK86" s="207"/>
      <c r="JJL86" s="207"/>
      <c r="JJM86" s="207"/>
      <c r="JJN86" s="207"/>
      <c r="JJO86" s="207"/>
      <c r="JJP86" s="207"/>
      <c r="JJQ86" s="207"/>
      <c r="JJR86" s="207"/>
      <c r="JJS86" s="207"/>
      <c r="JJT86" s="207"/>
      <c r="JJU86" s="207"/>
      <c r="JJV86" s="207"/>
      <c r="JJW86" s="207"/>
      <c r="JJX86" s="207"/>
      <c r="JJY86" s="207"/>
      <c r="JJZ86" s="207"/>
      <c r="JKA86" s="207"/>
      <c r="JKB86" s="207"/>
      <c r="JKC86" s="207"/>
      <c r="JKD86" s="207"/>
      <c r="JKE86" s="207"/>
      <c r="JKF86" s="207"/>
      <c r="JKG86" s="207"/>
      <c r="JKH86" s="207"/>
      <c r="JKI86" s="207"/>
      <c r="JKJ86" s="207"/>
      <c r="JKK86" s="207"/>
      <c r="JKL86" s="207"/>
      <c r="JKM86" s="207"/>
      <c r="JKN86" s="207"/>
      <c r="JKO86" s="207"/>
      <c r="JKP86" s="207"/>
      <c r="JKQ86" s="207"/>
      <c r="JKR86" s="207"/>
      <c r="JKS86" s="207"/>
      <c r="JKT86" s="207"/>
      <c r="JKU86" s="207"/>
      <c r="JKV86" s="207"/>
      <c r="JKW86" s="207"/>
      <c r="JKX86" s="207"/>
      <c r="JKY86" s="207"/>
      <c r="JKZ86" s="207"/>
      <c r="JLA86" s="207"/>
      <c r="JLB86" s="207"/>
      <c r="JLC86" s="207"/>
      <c r="JLD86" s="207"/>
      <c r="JLE86" s="207"/>
      <c r="JLF86" s="207"/>
      <c r="JLG86" s="207"/>
      <c r="JLH86" s="207"/>
      <c r="JLI86" s="207"/>
      <c r="JLJ86" s="207"/>
      <c r="JLK86" s="207"/>
      <c r="JLL86" s="207"/>
      <c r="JLM86" s="207"/>
      <c r="JLN86" s="207"/>
      <c r="JLO86" s="207"/>
      <c r="JLP86" s="207"/>
      <c r="JLQ86" s="207"/>
      <c r="JLR86" s="207"/>
      <c r="JLS86" s="207"/>
      <c r="JLT86" s="207"/>
      <c r="JLU86" s="207"/>
      <c r="JLV86" s="207"/>
      <c r="JLW86" s="207"/>
      <c r="JLX86" s="207"/>
      <c r="JLY86" s="207"/>
      <c r="JLZ86" s="207"/>
      <c r="JMA86" s="207"/>
      <c r="JMB86" s="207"/>
      <c r="JMC86" s="207"/>
      <c r="JMD86" s="207"/>
      <c r="JME86" s="207"/>
      <c r="JMF86" s="207"/>
      <c r="JMG86" s="207"/>
      <c r="JMH86" s="207"/>
      <c r="JMI86" s="207"/>
      <c r="JMJ86" s="207"/>
      <c r="JMK86" s="207"/>
      <c r="JML86" s="207"/>
      <c r="JMM86" s="207"/>
      <c r="JMN86" s="207"/>
      <c r="JMO86" s="207"/>
      <c r="JMP86" s="207"/>
      <c r="JMQ86" s="207"/>
      <c r="JMR86" s="207"/>
      <c r="JMS86" s="207"/>
      <c r="JMT86" s="207"/>
      <c r="JMU86" s="207"/>
      <c r="JMV86" s="207"/>
      <c r="JMW86" s="207"/>
      <c r="JMX86" s="207"/>
      <c r="JMY86" s="207"/>
      <c r="JMZ86" s="207"/>
      <c r="JNA86" s="207"/>
      <c r="JNB86" s="207"/>
      <c r="JNC86" s="207"/>
      <c r="JND86" s="207"/>
      <c r="JNE86" s="207"/>
      <c r="JNF86" s="207"/>
      <c r="JNG86" s="207"/>
      <c r="JNH86" s="207"/>
      <c r="JNI86" s="207"/>
      <c r="JNJ86" s="207"/>
      <c r="JNK86" s="207"/>
      <c r="JNL86" s="207"/>
      <c r="JNM86" s="207"/>
      <c r="JNN86" s="207"/>
      <c r="JNO86" s="207"/>
      <c r="JNP86" s="207"/>
      <c r="JNQ86" s="207"/>
      <c r="JNR86" s="207"/>
      <c r="JNS86" s="207"/>
      <c r="JNT86" s="207"/>
      <c r="JNU86" s="207"/>
      <c r="JNV86" s="207"/>
      <c r="JNW86" s="207"/>
      <c r="JNX86" s="207"/>
      <c r="JNY86" s="207"/>
      <c r="JNZ86" s="207"/>
      <c r="JOA86" s="207"/>
      <c r="JOB86" s="207"/>
      <c r="JOC86" s="207"/>
      <c r="JOD86" s="207"/>
      <c r="JOE86" s="207"/>
      <c r="JOF86" s="207"/>
      <c r="JOG86" s="207"/>
      <c r="JOH86" s="207"/>
      <c r="JOI86" s="207"/>
      <c r="JOJ86" s="207"/>
      <c r="JOK86" s="207"/>
      <c r="JOL86" s="207"/>
      <c r="JOM86" s="207"/>
      <c r="JON86" s="207"/>
      <c r="JOO86" s="207"/>
      <c r="JOP86" s="207"/>
      <c r="JOQ86" s="207"/>
      <c r="JOR86" s="207"/>
      <c r="JOS86" s="207"/>
      <c r="JOT86" s="207"/>
      <c r="JOU86" s="207"/>
      <c r="JOV86" s="207"/>
      <c r="JOW86" s="207"/>
      <c r="JOX86" s="207"/>
      <c r="JOY86" s="207"/>
      <c r="JOZ86" s="207"/>
      <c r="JPA86" s="207"/>
      <c r="JPB86" s="207"/>
      <c r="JPC86" s="207"/>
      <c r="JPD86" s="207"/>
      <c r="JPE86" s="207"/>
      <c r="JPF86" s="207"/>
      <c r="JPG86" s="207"/>
      <c r="JPH86" s="207"/>
      <c r="JPI86" s="207"/>
      <c r="JPJ86" s="207"/>
      <c r="JPK86" s="207"/>
      <c r="JPL86" s="207"/>
      <c r="JPM86" s="207"/>
      <c r="JPN86" s="207"/>
      <c r="JPO86" s="207"/>
      <c r="JPP86" s="207"/>
      <c r="JPQ86" s="207"/>
      <c r="JPR86" s="207"/>
      <c r="JPS86" s="207"/>
      <c r="JPT86" s="207"/>
      <c r="JPU86" s="207"/>
      <c r="JPV86" s="207"/>
      <c r="JPW86" s="207"/>
      <c r="JPX86" s="207"/>
      <c r="JPY86" s="207"/>
      <c r="JPZ86" s="207"/>
      <c r="JQA86" s="207"/>
      <c r="JQB86" s="207"/>
      <c r="JQC86" s="207"/>
      <c r="JQD86" s="207"/>
      <c r="JQE86" s="207"/>
      <c r="JQF86" s="207"/>
      <c r="JQG86" s="207"/>
      <c r="JQH86" s="207"/>
      <c r="JQI86" s="207"/>
      <c r="JQJ86" s="207"/>
      <c r="JQK86" s="207"/>
      <c r="JQL86" s="207"/>
      <c r="JQM86" s="207"/>
      <c r="JQN86" s="207"/>
      <c r="JQO86" s="207"/>
      <c r="JQP86" s="207"/>
      <c r="JQQ86" s="207"/>
      <c r="JQR86" s="207"/>
      <c r="JQS86" s="207"/>
      <c r="JQT86" s="207"/>
      <c r="JQU86" s="207"/>
      <c r="JQV86" s="207"/>
      <c r="JQW86" s="207"/>
      <c r="JQX86" s="207"/>
      <c r="JQY86" s="207"/>
      <c r="JQZ86" s="207"/>
      <c r="JRA86" s="207"/>
      <c r="JRB86" s="207"/>
      <c r="JRC86" s="207"/>
      <c r="JRD86" s="207"/>
      <c r="JRE86" s="207"/>
      <c r="JRF86" s="207"/>
      <c r="JRG86" s="207"/>
      <c r="JRH86" s="207"/>
      <c r="JRI86" s="207"/>
      <c r="JRJ86" s="207"/>
      <c r="JRK86" s="207"/>
      <c r="JRL86" s="207"/>
      <c r="JRM86" s="207"/>
      <c r="JRN86" s="207"/>
      <c r="JRO86" s="207"/>
      <c r="JRP86" s="207"/>
      <c r="JRQ86" s="207"/>
      <c r="JRR86" s="207"/>
      <c r="JRS86" s="207"/>
      <c r="JRT86" s="207"/>
      <c r="JRU86" s="207"/>
      <c r="JRV86" s="207"/>
      <c r="JRW86" s="207"/>
      <c r="JRX86" s="207"/>
      <c r="JRY86" s="207"/>
      <c r="JRZ86" s="207"/>
      <c r="JSA86" s="207"/>
      <c r="JSB86" s="207"/>
      <c r="JSC86" s="207"/>
      <c r="JSD86" s="207"/>
      <c r="JSE86" s="207"/>
      <c r="JSF86" s="207"/>
      <c r="JSG86" s="207"/>
      <c r="JSH86" s="207"/>
      <c r="JSI86" s="207"/>
      <c r="JSJ86" s="207"/>
      <c r="JSK86" s="207"/>
      <c r="JSL86" s="207"/>
      <c r="JSM86" s="207"/>
      <c r="JSN86" s="207"/>
      <c r="JSO86" s="207"/>
      <c r="JSP86" s="207"/>
      <c r="JSQ86" s="207"/>
      <c r="JSR86" s="207"/>
      <c r="JSS86" s="207"/>
      <c r="JST86" s="207"/>
      <c r="JSU86" s="207"/>
      <c r="JSV86" s="207"/>
      <c r="JSW86" s="207"/>
      <c r="JSX86" s="207"/>
      <c r="JSY86" s="207"/>
      <c r="JSZ86" s="207"/>
      <c r="JTA86" s="207"/>
      <c r="JTB86" s="207"/>
      <c r="JTC86" s="207"/>
      <c r="JTD86" s="207"/>
      <c r="JTE86" s="207"/>
      <c r="JTF86" s="207"/>
      <c r="JTG86" s="207"/>
      <c r="JTH86" s="207"/>
      <c r="JTI86" s="207"/>
      <c r="JTJ86" s="207"/>
      <c r="JTK86" s="207"/>
      <c r="JTL86" s="207"/>
      <c r="JTM86" s="207"/>
      <c r="JTN86" s="207"/>
      <c r="JTO86" s="207"/>
      <c r="JTP86" s="207"/>
      <c r="JTQ86" s="207"/>
      <c r="JTR86" s="207"/>
      <c r="JTS86" s="207"/>
      <c r="JTT86" s="207"/>
      <c r="JTU86" s="207"/>
      <c r="JTV86" s="207"/>
      <c r="JTW86" s="207"/>
      <c r="JTX86" s="207"/>
      <c r="JTY86" s="207"/>
      <c r="JTZ86" s="207"/>
      <c r="JUA86" s="207"/>
      <c r="JUB86" s="207"/>
      <c r="JUC86" s="207"/>
      <c r="JUD86" s="207"/>
      <c r="JUE86" s="207"/>
      <c r="JUF86" s="207"/>
      <c r="JUG86" s="207"/>
      <c r="JUH86" s="207"/>
      <c r="JUI86" s="207"/>
      <c r="JUJ86" s="207"/>
      <c r="JUK86" s="207"/>
      <c r="JUL86" s="207"/>
      <c r="JUM86" s="207"/>
      <c r="JUN86" s="207"/>
      <c r="JUO86" s="207"/>
      <c r="JUP86" s="207"/>
      <c r="JUQ86" s="207"/>
      <c r="JUR86" s="207"/>
      <c r="JUS86" s="207"/>
      <c r="JUT86" s="207"/>
      <c r="JUU86" s="207"/>
      <c r="JUV86" s="207"/>
      <c r="JUW86" s="207"/>
      <c r="JUX86" s="207"/>
      <c r="JUY86" s="207"/>
      <c r="JUZ86" s="207"/>
      <c r="JVA86" s="207"/>
      <c r="JVB86" s="207"/>
      <c r="JVC86" s="207"/>
      <c r="JVD86" s="207"/>
      <c r="JVE86" s="207"/>
      <c r="JVF86" s="207"/>
      <c r="JVG86" s="207"/>
      <c r="JVH86" s="207"/>
      <c r="JVI86" s="207"/>
      <c r="JVJ86" s="207"/>
      <c r="JVK86" s="207"/>
      <c r="JVL86" s="207"/>
      <c r="JVM86" s="207"/>
      <c r="JVN86" s="207"/>
      <c r="JVO86" s="207"/>
      <c r="JVP86" s="207"/>
      <c r="JVQ86" s="207"/>
      <c r="JVR86" s="207"/>
      <c r="JVS86" s="207"/>
      <c r="JVT86" s="207"/>
      <c r="JVU86" s="207"/>
      <c r="JVV86" s="207"/>
      <c r="JVW86" s="207"/>
      <c r="JVX86" s="207"/>
      <c r="JVY86" s="207"/>
      <c r="JVZ86" s="207"/>
      <c r="JWA86" s="207"/>
      <c r="JWB86" s="207"/>
      <c r="JWC86" s="207"/>
      <c r="JWD86" s="207"/>
      <c r="JWE86" s="207"/>
      <c r="JWF86" s="207"/>
      <c r="JWG86" s="207"/>
      <c r="JWH86" s="207"/>
      <c r="JWI86" s="207"/>
      <c r="JWJ86" s="207"/>
      <c r="JWK86" s="207"/>
      <c r="JWL86" s="207"/>
      <c r="JWM86" s="207"/>
      <c r="JWN86" s="207"/>
      <c r="JWO86" s="207"/>
      <c r="JWP86" s="207"/>
      <c r="JWQ86" s="207"/>
      <c r="JWR86" s="207"/>
      <c r="JWS86" s="207"/>
      <c r="JWT86" s="207"/>
      <c r="JWU86" s="207"/>
      <c r="JWV86" s="207"/>
      <c r="JWW86" s="207"/>
      <c r="JWX86" s="207"/>
      <c r="JWY86" s="207"/>
      <c r="JWZ86" s="207"/>
      <c r="JXA86" s="207"/>
      <c r="JXB86" s="207"/>
      <c r="JXC86" s="207"/>
      <c r="JXD86" s="207"/>
      <c r="JXE86" s="207"/>
      <c r="JXF86" s="207"/>
      <c r="JXG86" s="207"/>
      <c r="JXH86" s="207"/>
      <c r="JXI86" s="207"/>
      <c r="JXJ86" s="207"/>
      <c r="JXK86" s="207"/>
      <c r="JXL86" s="207"/>
      <c r="JXM86" s="207"/>
      <c r="JXN86" s="207"/>
      <c r="JXO86" s="207"/>
      <c r="JXP86" s="207"/>
      <c r="JXQ86" s="207"/>
      <c r="JXR86" s="207"/>
      <c r="JXS86" s="207"/>
      <c r="JXT86" s="207"/>
      <c r="JXU86" s="207"/>
      <c r="JXV86" s="207"/>
      <c r="JXW86" s="207"/>
      <c r="JXX86" s="207"/>
      <c r="JXY86" s="207"/>
      <c r="JXZ86" s="207"/>
      <c r="JYA86" s="207"/>
      <c r="JYB86" s="207"/>
      <c r="JYC86" s="207"/>
      <c r="JYD86" s="207"/>
      <c r="JYE86" s="207"/>
      <c r="JYF86" s="207"/>
      <c r="JYG86" s="207"/>
      <c r="JYH86" s="207"/>
      <c r="JYI86" s="207"/>
      <c r="JYJ86" s="207"/>
      <c r="JYK86" s="207"/>
      <c r="JYL86" s="207"/>
      <c r="JYM86" s="207"/>
      <c r="JYN86" s="207"/>
      <c r="JYO86" s="207"/>
      <c r="JYP86" s="207"/>
      <c r="JYQ86" s="207"/>
      <c r="JYR86" s="207"/>
      <c r="JYS86" s="207"/>
      <c r="JYT86" s="207"/>
      <c r="JYU86" s="207"/>
      <c r="JYV86" s="207"/>
      <c r="JYW86" s="207"/>
      <c r="JYX86" s="207"/>
      <c r="JYY86" s="207"/>
      <c r="JYZ86" s="207"/>
      <c r="JZA86" s="207"/>
      <c r="JZB86" s="207"/>
      <c r="JZC86" s="207"/>
      <c r="JZD86" s="207"/>
      <c r="JZE86" s="207"/>
      <c r="JZF86" s="207"/>
      <c r="JZG86" s="207"/>
      <c r="JZH86" s="207"/>
      <c r="JZI86" s="207"/>
      <c r="JZJ86" s="207"/>
      <c r="JZK86" s="207"/>
      <c r="JZL86" s="207"/>
      <c r="JZM86" s="207"/>
      <c r="JZN86" s="207"/>
      <c r="JZO86" s="207"/>
      <c r="JZP86" s="207"/>
      <c r="JZQ86" s="207"/>
      <c r="JZR86" s="207"/>
      <c r="JZS86" s="207"/>
      <c r="JZT86" s="207"/>
      <c r="JZU86" s="207"/>
      <c r="JZV86" s="207"/>
      <c r="JZW86" s="207"/>
      <c r="JZX86" s="207"/>
      <c r="JZY86" s="207"/>
      <c r="JZZ86" s="207"/>
      <c r="KAA86" s="207"/>
      <c r="KAB86" s="207"/>
      <c r="KAC86" s="207"/>
      <c r="KAD86" s="207"/>
      <c r="KAE86" s="207"/>
      <c r="KAF86" s="207"/>
      <c r="KAG86" s="207"/>
      <c r="KAH86" s="207"/>
      <c r="KAI86" s="207"/>
      <c r="KAJ86" s="207"/>
      <c r="KAK86" s="207"/>
      <c r="KAL86" s="207"/>
      <c r="KAM86" s="207"/>
      <c r="KAN86" s="207"/>
      <c r="KAO86" s="207"/>
      <c r="KAP86" s="207"/>
      <c r="KAQ86" s="207"/>
      <c r="KAR86" s="207"/>
      <c r="KAS86" s="207"/>
      <c r="KAT86" s="207"/>
      <c r="KAU86" s="207"/>
      <c r="KAV86" s="207"/>
      <c r="KAW86" s="207"/>
      <c r="KAX86" s="207"/>
      <c r="KAY86" s="207"/>
      <c r="KAZ86" s="207"/>
      <c r="KBA86" s="207"/>
      <c r="KBB86" s="207"/>
      <c r="KBC86" s="207"/>
      <c r="KBD86" s="207"/>
      <c r="KBE86" s="207"/>
      <c r="KBF86" s="207"/>
      <c r="KBG86" s="207"/>
      <c r="KBH86" s="207"/>
      <c r="KBI86" s="207"/>
      <c r="KBJ86" s="207"/>
      <c r="KBK86" s="207"/>
      <c r="KBL86" s="207"/>
      <c r="KBM86" s="207"/>
      <c r="KBN86" s="207"/>
      <c r="KBO86" s="207"/>
      <c r="KBP86" s="207"/>
      <c r="KBQ86" s="207"/>
      <c r="KBR86" s="207"/>
      <c r="KBS86" s="207"/>
      <c r="KBT86" s="207"/>
      <c r="KBU86" s="207"/>
      <c r="KBV86" s="207"/>
      <c r="KBW86" s="207"/>
      <c r="KBX86" s="207"/>
      <c r="KBY86" s="207"/>
      <c r="KBZ86" s="207"/>
      <c r="KCA86" s="207"/>
      <c r="KCB86" s="207"/>
      <c r="KCC86" s="207"/>
      <c r="KCD86" s="207"/>
      <c r="KCE86" s="207"/>
      <c r="KCF86" s="207"/>
      <c r="KCG86" s="207"/>
      <c r="KCH86" s="207"/>
      <c r="KCI86" s="207"/>
      <c r="KCJ86" s="207"/>
      <c r="KCK86" s="207"/>
      <c r="KCL86" s="207"/>
      <c r="KCM86" s="207"/>
      <c r="KCN86" s="207"/>
      <c r="KCO86" s="207"/>
      <c r="KCP86" s="207"/>
      <c r="KCQ86" s="207"/>
      <c r="KCR86" s="207"/>
      <c r="KCS86" s="207"/>
      <c r="KCT86" s="207"/>
      <c r="KCU86" s="207"/>
      <c r="KCV86" s="207"/>
      <c r="KCW86" s="207"/>
      <c r="KCX86" s="207"/>
      <c r="KCY86" s="207"/>
      <c r="KCZ86" s="207"/>
      <c r="KDA86" s="207"/>
      <c r="KDB86" s="207"/>
      <c r="KDC86" s="207"/>
      <c r="KDD86" s="207"/>
      <c r="KDE86" s="207"/>
      <c r="KDF86" s="207"/>
      <c r="KDG86" s="207"/>
      <c r="KDH86" s="207"/>
      <c r="KDI86" s="207"/>
      <c r="KDJ86" s="207"/>
      <c r="KDK86" s="207"/>
      <c r="KDL86" s="207"/>
      <c r="KDM86" s="207"/>
      <c r="KDN86" s="207"/>
      <c r="KDO86" s="207"/>
      <c r="KDP86" s="207"/>
      <c r="KDQ86" s="207"/>
      <c r="KDR86" s="207"/>
      <c r="KDS86" s="207"/>
      <c r="KDT86" s="207"/>
      <c r="KDU86" s="207"/>
      <c r="KDV86" s="207"/>
      <c r="KDW86" s="207"/>
      <c r="KDX86" s="207"/>
      <c r="KDY86" s="207"/>
      <c r="KDZ86" s="207"/>
      <c r="KEA86" s="207"/>
      <c r="KEB86" s="207"/>
      <c r="KEC86" s="207"/>
      <c r="KED86" s="207"/>
      <c r="KEE86" s="207"/>
      <c r="KEF86" s="207"/>
      <c r="KEG86" s="207"/>
      <c r="KEH86" s="207"/>
      <c r="KEI86" s="207"/>
      <c r="KEJ86" s="207"/>
      <c r="KEK86" s="207"/>
      <c r="KEL86" s="207"/>
      <c r="KEM86" s="207"/>
      <c r="KEN86" s="207"/>
      <c r="KEO86" s="207"/>
      <c r="KEP86" s="207"/>
      <c r="KEQ86" s="207"/>
      <c r="KER86" s="207"/>
      <c r="KES86" s="207"/>
      <c r="KET86" s="207"/>
      <c r="KEU86" s="207"/>
      <c r="KEV86" s="207"/>
      <c r="KEW86" s="207"/>
      <c r="KEX86" s="207"/>
      <c r="KEY86" s="207"/>
      <c r="KEZ86" s="207"/>
      <c r="KFA86" s="207"/>
      <c r="KFB86" s="207"/>
      <c r="KFC86" s="207"/>
      <c r="KFD86" s="207"/>
      <c r="KFE86" s="207"/>
      <c r="KFF86" s="207"/>
      <c r="KFG86" s="207"/>
      <c r="KFH86" s="207"/>
      <c r="KFI86" s="207"/>
      <c r="KFJ86" s="207"/>
      <c r="KFK86" s="207"/>
      <c r="KFL86" s="207"/>
      <c r="KFM86" s="207"/>
      <c r="KFN86" s="207"/>
      <c r="KFO86" s="207"/>
      <c r="KFP86" s="207"/>
      <c r="KFQ86" s="207"/>
      <c r="KFR86" s="207"/>
      <c r="KFS86" s="207"/>
      <c r="KFT86" s="207"/>
      <c r="KFU86" s="207"/>
      <c r="KFV86" s="207"/>
      <c r="KFW86" s="207"/>
      <c r="KFX86" s="207"/>
      <c r="KFY86" s="207"/>
      <c r="KFZ86" s="207"/>
      <c r="KGA86" s="207"/>
      <c r="KGB86" s="207"/>
      <c r="KGC86" s="207"/>
      <c r="KGD86" s="207"/>
      <c r="KGE86" s="207"/>
      <c r="KGF86" s="207"/>
      <c r="KGG86" s="207"/>
      <c r="KGH86" s="207"/>
      <c r="KGI86" s="207"/>
      <c r="KGJ86" s="207"/>
      <c r="KGK86" s="207"/>
      <c r="KGL86" s="207"/>
      <c r="KGM86" s="207"/>
      <c r="KGN86" s="207"/>
      <c r="KGO86" s="207"/>
      <c r="KGP86" s="207"/>
      <c r="KGQ86" s="207"/>
      <c r="KGR86" s="207"/>
      <c r="KGS86" s="207"/>
      <c r="KGT86" s="207"/>
      <c r="KGU86" s="207"/>
      <c r="KGV86" s="207"/>
      <c r="KGW86" s="207"/>
      <c r="KGX86" s="207"/>
      <c r="KGY86" s="207"/>
      <c r="KGZ86" s="207"/>
      <c r="KHA86" s="207"/>
      <c r="KHB86" s="207"/>
      <c r="KHC86" s="207"/>
      <c r="KHD86" s="207"/>
      <c r="KHE86" s="207"/>
      <c r="KHF86" s="207"/>
      <c r="KHG86" s="207"/>
      <c r="KHH86" s="207"/>
      <c r="KHI86" s="207"/>
      <c r="KHJ86" s="207"/>
      <c r="KHK86" s="207"/>
      <c r="KHL86" s="207"/>
      <c r="KHM86" s="207"/>
      <c r="KHN86" s="207"/>
      <c r="KHO86" s="207"/>
      <c r="KHP86" s="207"/>
      <c r="KHQ86" s="207"/>
      <c r="KHR86" s="207"/>
      <c r="KHS86" s="207"/>
      <c r="KHT86" s="207"/>
      <c r="KHU86" s="207"/>
      <c r="KHV86" s="207"/>
      <c r="KHW86" s="207"/>
      <c r="KHX86" s="207"/>
      <c r="KHY86" s="207"/>
      <c r="KHZ86" s="207"/>
      <c r="KIA86" s="207"/>
      <c r="KIB86" s="207"/>
      <c r="KIC86" s="207"/>
      <c r="KID86" s="207"/>
      <c r="KIE86" s="207"/>
      <c r="KIF86" s="207"/>
      <c r="KIG86" s="207"/>
      <c r="KIH86" s="207"/>
      <c r="KII86" s="207"/>
      <c r="KIJ86" s="207"/>
      <c r="KIK86" s="207"/>
      <c r="KIL86" s="207"/>
      <c r="KIM86" s="207"/>
      <c r="KIN86" s="207"/>
      <c r="KIO86" s="207"/>
      <c r="KIP86" s="207"/>
      <c r="KIQ86" s="207"/>
      <c r="KIR86" s="207"/>
      <c r="KIS86" s="207"/>
      <c r="KIT86" s="207"/>
      <c r="KIU86" s="207"/>
      <c r="KIV86" s="207"/>
      <c r="KIW86" s="207"/>
      <c r="KIX86" s="207"/>
      <c r="KIY86" s="207"/>
      <c r="KIZ86" s="207"/>
      <c r="KJA86" s="207"/>
      <c r="KJB86" s="207"/>
      <c r="KJC86" s="207"/>
      <c r="KJD86" s="207"/>
      <c r="KJE86" s="207"/>
      <c r="KJF86" s="207"/>
      <c r="KJG86" s="207"/>
      <c r="KJH86" s="207"/>
      <c r="KJI86" s="207"/>
      <c r="KJJ86" s="207"/>
      <c r="KJK86" s="207"/>
      <c r="KJL86" s="207"/>
      <c r="KJM86" s="207"/>
      <c r="KJN86" s="207"/>
      <c r="KJO86" s="207"/>
      <c r="KJP86" s="207"/>
      <c r="KJQ86" s="207"/>
      <c r="KJR86" s="207"/>
      <c r="KJS86" s="207"/>
      <c r="KJT86" s="207"/>
      <c r="KJU86" s="207"/>
      <c r="KJV86" s="207"/>
      <c r="KJW86" s="207"/>
      <c r="KJX86" s="207"/>
      <c r="KJY86" s="207"/>
      <c r="KJZ86" s="207"/>
      <c r="KKA86" s="207"/>
      <c r="KKB86" s="207"/>
      <c r="KKC86" s="207"/>
      <c r="KKD86" s="207"/>
      <c r="KKE86" s="207"/>
      <c r="KKF86" s="207"/>
      <c r="KKG86" s="207"/>
      <c r="KKH86" s="207"/>
      <c r="KKI86" s="207"/>
      <c r="KKJ86" s="207"/>
      <c r="KKK86" s="207"/>
      <c r="KKL86" s="207"/>
      <c r="KKM86" s="207"/>
      <c r="KKN86" s="207"/>
      <c r="KKO86" s="207"/>
      <c r="KKP86" s="207"/>
      <c r="KKQ86" s="207"/>
      <c r="KKR86" s="207"/>
      <c r="KKS86" s="207"/>
      <c r="KKT86" s="207"/>
      <c r="KKU86" s="207"/>
      <c r="KKV86" s="207"/>
      <c r="KKW86" s="207"/>
      <c r="KKX86" s="207"/>
      <c r="KKY86" s="207"/>
      <c r="KKZ86" s="207"/>
      <c r="KLA86" s="207"/>
      <c r="KLB86" s="207"/>
      <c r="KLC86" s="207"/>
      <c r="KLD86" s="207"/>
      <c r="KLE86" s="207"/>
      <c r="KLF86" s="207"/>
      <c r="KLG86" s="207"/>
      <c r="KLH86" s="207"/>
      <c r="KLI86" s="207"/>
      <c r="KLJ86" s="207"/>
      <c r="KLK86" s="207"/>
      <c r="KLL86" s="207"/>
      <c r="KLM86" s="207"/>
      <c r="KLN86" s="207"/>
      <c r="KLO86" s="207"/>
      <c r="KLP86" s="207"/>
      <c r="KLQ86" s="207"/>
      <c r="KLR86" s="207"/>
      <c r="KLS86" s="207"/>
      <c r="KLT86" s="207"/>
      <c r="KLU86" s="207"/>
      <c r="KLV86" s="207"/>
      <c r="KLW86" s="207"/>
      <c r="KLX86" s="207"/>
      <c r="KLY86" s="207"/>
      <c r="KLZ86" s="207"/>
      <c r="KMA86" s="207"/>
      <c r="KMB86" s="207"/>
      <c r="KMC86" s="207"/>
      <c r="KMD86" s="207"/>
      <c r="KME86" s="207"/>
      <c r="KMF86" s="207"/>
      <c r="KMG86" s="207"/>
      <c r="KMH86" s="207"/>
      <c r="KMI86" s="207"/>
      <c r="KMJ86" s="207"/>
      <c r="KMK86" s="207"/>
      <c r="KML86" s="207"/>
      <c r="KMM86" s="207"/>
      <c r="KMN86" s="207"/>
      <c r="KMO86" s="207"/>
      <c r="KMP86" s="207"/>
      <c r="KMQ86" s="207"/>
      <c r="KMR86" s="207"/>
      <c r="KMS86" s="207"/>
      <c r="KMT86" s="207"/>
      <c r="KMU86" s="207"/>
      <c r="KMV86" s="207"/>
      <c r="KMW86" s="207"/>
      <c r="KMX86" s="207"/>
      <c r="KMY86" s="207"/>
      <c r="KMZ86" s="207"/>
      <c r="KNA86" s="207"/>
      <c r="KNB86" s="207"/>
      <c r="KNC86" s="207"/>
      <c r="KND86" s="207"/>
      <c r="KNE86" s="207"/>
      <c r="KNF86" s="207"/>
      <c r="KNG86" s="207"/>
      <c r="KNH86" s="207"/>
      <c r="KNI86" s="207"/>
      <c r="KNJ86" s="207"/>
      <c r="KNK86" s="207"/>
      <c r="KNL86" s="207"/>
      <c r="KNM86" s="207"/>
      <c r="KNN86" s="207"/>
      <c r="KNO86" s="207"/>
      <c r="KNP86" s="207"/>
      <c r="KNQ86" s="207"/>
      <c r="KNR86" s="207"/>
      <c r="KNS86" s="207"/>
      <c r="KNT86" s="207"/>
      <c r="KNU86" s="207"/>
      <c r="KNV86" s="207"/>
      <c r="KNW86" s="207"/>
      <c r="KNX86" s="207"/>
      <c r="KNY86" s="207"/>
      <c r="KNZ86" s="207"/>
      <c r="KOA86" s="207"/>
      <c r="KOB86" s="207"/>
      <c r="KOC86" s="207"/>
      <c r="KOD86" s="207"/>
      <c r="KOE86" s="207"/>
      <c r="KOF86" s="207"/>
      <c r="KOG86" s="207"/>
      <c r="KOH86" s="207"/>
      <c r="KOI86" s="207"/>
      <c r="KOJ86" s="207"/>
      <c r="KOK86" s="207"/>
      <c r="KOL86" s="207"/>
      <c r="KOM86" s="207"/>
      <c r="KON86" s="207"/>
      <c r="KOO86" s="207"/>
      <c r="KOP86" s="207"/>
      <c r="KOQ86" s="207"/>
      <c r="KOR86" s="207"/>
      <c r="KOS86" s="207"/>
      <c r="KOT86" s="207"/>
      <c r="KOU86" s="207"/>
      <c r="KOV86" s="207"/>
      <c r="KOW86" s="207"/>
      <c r="KOX86" s="207"/>
      <c r="KOY86" s="207"/>
      <c r="KOZ86" s="207"/>
      <c r="KPA86" s="207"/>
      <c r="KPB86" s="207"/>
      <c r="KPC86" s="207"/>
      <c r="KPD86" s="207"/>
      <c r="KPE86" s="207"/>
      <c r="KPF86" s="207"/>
      <c r="KPG86" s="207"/>
      <c r="KPH86" s="207"/>
      <c r="KPI86" s="207"/>
      <c r="KPJ86" s="207"/>
      <c r="KPK86" s="207"/>
      <c r="KPL86" s="207"/>
      <c r="KPM86" s="207"/>
      <c r="KPN86" s="207"/>
      <c r="KPO86" s="207"/>
      <c r="KPP86" s="207"/>
      <c r="KPQ86" s="207"/>
      <c r="KPR86" s="207"/>
      <c r="KPS86" s="207"/>
      <c r="KPT86" s="207"/>
      <c r="KPU86" s="207"/>
      <c r="KPV86" s="207"/>
      <c r="KPW86" s="207"/>
      <c r="KPX86" s="207"/>
      <c r="KPY86" s="207"/>
      <c r="KPZ86" s="207"/>
      <c r="KQA86" s="207"/>
      <c r="KQB86" s="207"/>
      <c r="KQC86" s="207"/>
      <c r="KQD86" s="207"/>
      <c r="KQE86" s="207"/>
      <c r="KQF86" s="207"/>
      <c r="KQG86" s="207"/>
      <c r="KQH86" s="207"/>
      <c r="KQI86" s="207"/>
      <c r="KQJ86" s="207"/>
      <c r="KQK86" s="207"/>
      <c r="KQL86" s="207"/>
      <c r="KQM86" s="207"/>
      <c r="KQN86" s="207"/>
      <c r="KQO86" s="207"/>
      <c r="KQP86" s="207"/>
      <c r="KQQ86" s="207"/>
      <c r="KQR86" s="207"/>
      <c r="KQS86" s="207"/>
      <c r="KQT86" s="207"/>
      <c r="KQU86" s="207"/>
      <c r="KQV86" s="207"/>
      <c r="KQW86" s="207"/>
      <c r="KQX86" s="207"/>
      <c r="KQY86" s="207"/>
      <c r="KQZ86" s="207"/>
      <c r="KRA86" s="207"/>
      <c r="KRB86" s="207"/>
      <c r="KRC86" s="207"/>
      <c r="KRD86" s="207"/>
      <c r="KRE86" s="207"/>
      <c r="KRF86" s="207"/>
      <c r="KRG86" s="207"/>
      <c r="KRH86" s="207"/>
      <c r="KRI86" s="207"/>
      <c r="KRJ86" s="207"/>
      <c r="KRK86" s="207"/>
      <c r="KRL86" s="207"/>
      <c r="KRM86" s="207"/>
      <c r="KRN86" s="207"/>
      <c r="KRO86" s="207"/>
      <c r="KRP86" s="207"/>
      <c r="KRQ86" s="207"/>
      <c r="KRR86" s="207"/>
      <c r="KRS86" s="207"/>
      <c r="KRT86" s="207"/>
      <c r="KRU86" s="207"/>
      <c r="KRV86" s="207"/>
      <c r="KRW86" s="207"/>
      <c r="KRX86" s="207"/>
      <c r="KRY86" s="207"/>
      <c r="KRZ86" s="207"/>
      <c r="KSA86" s="207"/>
      <c r="KSB86" s="207"/>
      <c r="KSC86" s="207"/>
      <c r="KSD86" s="207"/>
      <c r="KSE86" s="207"/>
      <c r="KSF86" s="207"/>
      <c r="KSG86" s="207"/>
      <c r="KSH86" s="207"/>
      <c r="KSI86" s="207"/>
      <c r="KSJ86" s="207"/>
      <c r="KSK86" s="207"/>
      <c r="KSL86" s="207"/>
      <c r="KSM86" s="207"/>
      <c r="KSN86" s="207"/>
      <c r="KSO86" s="207"/>
      <c r="KSP86" s="207"/>
      <c r="KSQ86" s="207"/>
      <c r="KSR86" s="207"/>
      <c r="KSS86" s="207"/>
      <c r="KST86" s="207"/>
      <c r="KSU86" s="207"/>
      <c r="KSV86" s="207"/>
      <c r="KSW86" s="207"/>
      <c r="KSX86" s="207"/>
      <c r="KSY86" s="207"/>
      <c r="KSZ86" s="207"/>
      <c r="KTA86" s="207"/>
      <c r="KTB86" s="207"/>
      <c r="KTC86" s="207"/>
      <c r="KTD86" s="207"/>
      <c r="KTE86" s="207"/>
      <c r="KTF86" s="207"/>
      <c r="KTG86" s="207"/>
      <c r="KTH86" s="207"/>
      <c r="KTI86" s="207"/>
      <c r="KTJ86" s="207"/>
      <c r="KTK86" s="207"/>
      <c r="KTL86" s="207"/>
      <c r="KTM86" s="207"/>
      <c r="KTN86" s="207"/>
      <c r="KTO86" s="207"/>
      <c r="KTP86" s="207"/>
      <c r="KTQ86" s="207"/>
      <c r="KTR86" s="207"/>
      <c r="KTS86" s="207"/>
      <c r="KTT86" s="207"/>
      <c r="KTU86" s="207"/>
      <c r="KTV86" s="207"/>
      <c r="KTW86" s="207"/>
      <c r="KTX86" s="207"/>
      <c r="KTY86" s="207"/>
      <c r="KTZ86" s="207"/>
      <c r="KUA86" s="207"/>
      <c r="KUB86" s="207"/>
      <c r="KUC86" s="207"/>
      <c r="KUD86" s="207"/>
      <c r="KUE86" s="207"/>
      <c r="KUF86" s="207"/>
      <c r="KUG86" s="207"/>
      <c r="KUH86" s="207"/>
      <c r="KUI86" s="207"/>
      <c r="KUJ86" s="207"/>
      <c r="KUK86" s="207"/>
      <c r="KUL86" s="207"/>
      <c r="KUM86" s="207"/>
      <c r="KUN86" s="207"/>
      <c r="KUO86" s="207"/>
      <c r="KUP86" s="207"/>
      <c r="KUQ86" s="207"/>
      <c r="KUR86" s="207"/>
      <c r="KUS86" s="207"/>
      <c r="KUT86" s="207"/>
      <c r="KUU86" s="207"/>
      <c r="KUV86" s="207"/>
      <c r="KUW86" s="207"/>
      <c r="KUX86" s="207"/>
      <c r="KUY86" s="207"/>
      <c r="KUZ86" s="207"/>
      <c r="KVA86" s="207"/>
      <c r="KVB86" s="207"/>
      <c r="KVC86" s="207"/>
      <c r="KVD86" s="207"/>
      <c r="KVE86" s="207"/>
      <c r="KVF86" s="207"/>
      <c r="KVG86" s="207"/>
      <c r="KVH86" s="207"/>
      <c r="KVI86" s="207"/>
      <c r="KVJ86" s="207"/>
      <c r="KVK86" s="207"/>
      <c r="KVL86" s="207"/>
      <c r="KVM86" s="207"/>
      <c r="KVN86" s="207"/>
      <c r="KVO86" s="207"/>
      <c r="KVP86" s="207"/>
      <c r="KVQ86" s="207"/>
      <c r="KVR86" s="207"/>
      <c r="KVS86" s="207"/>
      <c r="KVT86" s="207"/>
      <c r="KVU86" s="207"/>
      <c r="KVV86" s="207"/>
      <c r="KVW86" s="207"/>
      <c r="KVX86" s="207"/>
      <c r="KVY86" s="207"/>
      <c r="KVZ86" s="207"/>
      <c r="KWA86" s="207"/>
      <c r="KWB86" s="207"/>
      <c r="KWC86" s="207"/>
      <c r="KWD86" s="207"/>
      <c r="KWE86" s="207"/>
      <c r="KWF86" s="207"/>
      <c r="KWG86" s="207"/>
      <c r="KWH86" s="207"/>
      <c r="KWI86" s="207"/>
      <c r="KWJ86" s="207"/>
      <c r="KWK86" s="207"/>
      <c r="KWL86" s="207"/>
      <c r="KWM86" s="207"/>
      <c r="KWN86" s="207"/>
      <c r="KWO86" s="207"/>
      <c r="KWP86" s="207"/>
      <c r="KWQ86" s="207"/>
      <c r="KWR86" s="207"/>
      <c r="KWS86" s="207"/>
      <c r="KWT86" s="207"/>
      <c r="KWU86" s="207"/>
      <c r="KWV86" s="207"/>
      <c r="KWW86" s="207"/>
      <c r="KWX86" s="207"/>
      <c r="KWY86" s="207"/>
      <c r="KWZ86" s="207"/>
      <c r="KXA86" s="207"/>
      <c r="KXB86" s="207"/>
      <c r="KXC86" s="207"/>
      <c r="KXD86" s="207"/>
      <c r="KXE86" s="207"/>
      <c r="KXF86" s="207"/>
      <c r="KXG86" s="207"/>
      <c r="KXH86" s="207"/>
      <c r="KXI86" s="207"/>
      <c r="KXJ86" s="207"/>
      <c r="KXK86" s="207"/>
      <c r="KXL86" s="207"/>
      <c r="KXM86" s="207"/>
      <c r="KXN86" s="207"/>
      <c r="KXO86" s="207"/>
      <c r="KXP86" s="207"/>
      <c r="KXQ86" s="207"/>
      <c r="KXR86" s="207"/>
      <c r="KXS86" s="207"/>
      <c r="KXT86" s="207"/>
      <c r="KXU86" s="207"/>
      <c r="KXV86" s="207"/>
      <c r="KXW86" s="207"/>
      <c r="KXX86" s="207"/>
      <c r="KXY86" s="207"/>
      <c r="KXZ86" s="207"/>
      <c r="KYA86" s="207"/>
      <c r="KYB86" s="207"/>
      <c r="KYC86" s="207"/>
      <c r="KYD86" s="207"/>
      <c r="KYE86" s="207"/>
      <c r="KYF86" s="207"/>
      <c r="KYG86" s="207"/>
      <c r="KYH86" s="207"/>
      <c r="KYI86" s="207"/>
      <c r="KYJ86" s="207"/>
      <c r="KYK86" s="207"/>
      <c r="KYL86" s="207"/>
      <c r="KYM86" s="207"/>
      <c r="KYN86" s="207"/>
      <c r="KYO86" s="207"/>
      <c r="KYP86" s="207"/>
      <c r="KYQ86" s="207"/>
      <c r="KYR86" s="207"/>
      <c r="KYS86" s="207"/>
      <c r="KYT86" s="207"/>
      <c r="KYU86" s="207"/>
      <c r="KYV86" s="207"/>
      <c r="KYW86" s="207"/>
      <c r="KYX86" s="207"/>
      <c r="KYY86" s="207"/>
      <c r="KYZ86" s="207"/>
      <c r="KZA86" s="207"/>
      <c r="KZB86" s="207"/>
      <c r="KZC86" s="207"/>
      <c r="KZD86" s="207"/>
      <c r="KZE86" s="207"/>
      <c r="KZF86" s="207"/>
      <c r="KZG86" s="207"/>
      <c r="KZH86" s="207"/>
      <c r="KZI86" s="207"/>
      <c r="KZJ86" s="207"/>
      <c r="KZK86" s="207"/>
      <c r="KZL86" s="207"/>
      <c r="KZM86" s="207"/>
      <c r="KZN86" s="207"/>
      <c r="KZO86" s="207"/>
      <c r="KZP86" s="207"/>
      <c r="KZQ86" s="207"/>
      <c r="KZR86" s="207"/>
      <c r="KZS86" s="207"/>
      <c r="KZT86" s="207"/>
      <c r="KZU86" s="207"/>
      <c r="KZV86" s="207"/>
      <c r="KZW86" s="207"/>
      <c r="KZX86" s="207"/>
      <c r="KZY86" s="207"/>
      <c r="KZZ86" s="207"/>
      <c r="LAA86" s="207"/>
      <c r="LAB86" s="207"/>
      <c r="LAC86" s="207"/>
      <c r="LAD86" s="207"/>
      <c r="LAE86" s="207"/>
      <c r="LAF86" s="207"/>
      <c r="LAG86" s="207"/>
      <c r="LAH86" s="207"/>
      <c r="LAI86" s="207"/>
      <c r="LAJ86" s="207"/>
      <c r="LAK86" s="207"/>
      <c r="LAL86" s="207"/>
      <c r="LAM86" s="207"/>
      <c r="LAN86" s="207"/>
      <c r="LAO86" s="207"/>
      <c r="LAP86" s="207"/>
      <c r="LAQ86" s="207"/>
      <c r="LAR86" s="207"/>
      <c r="LAS86" s="207"/>
      <c r="LAT86" s="207"/>
      <c r="LAU86" s="207"/>
      <c r="LAV86" s="207"/>
      <c r="LAW86" s="207"/>
      <c r="LAX86" s="207"/>
      <c r="LAY86" s="207"/>
      <c r="LAZ86" s="207"/>
      <c r="LBA86" s="207"/>
      <c r="LBB86" s="207"/>
      <c r="LBC86" s="207"/>
      <c r="LBD86" s="207"/>
      <c r="LBE86" s="207"/>
      <c r="LBF86" s="207"/>
      <c r="LBG86" s="207"/>
      <c r="LBH86" s="207"/>
      <c r="LBI86" s="207"/>
      <c r="LBJ86" s="207"/>
      <c r="LBK86" s="207"/>
      <c r="LBL86" s="207"/>
      <c r="LBM86" s="207"/>
      <c r="LBN86" s="207"/>
      <c r="LBO86" s="207"/>
      <c r="LBP86" s="207"/>
      <c r="LBQ86" s="207"/>
      <c r="LBR86" s="207"/>
      <c r="LBS86" s="207"/>
      <c r="LBT86" s="207"/>
      <c r="LBU86" s="207"/>
      <c r="LBV86" s="207"/>
      <c r="LBW86" s="207"/>
      <c r="LBX86" s="207"/>
      <c r="LBY86" s="207"/>
      <c r="LBZ86" s="207"/>
      <c r="LCA86" s="207"/>
      <c r="LCB86" s="207"/>
      <c r="LCC86" s="207"/>
      <c r="LCD86" s="207"/>
      <c r="LCE86" s="207"/>
      <c r="LCF86" s="207"/>
      <c r="LCG86" s="207"/>
      <c r="LCH86" s="207"/>
      <c r="LCI86" s="207"/>
      <c r="LCJ86" s="207"/>
      <c r="LCK86" s="207"/>
      <c r="LCL86" s="207"/>
      <c r="LCM86" s="207"/>
      <c r="LCN86" s="207"/>
      <c r="LCO86" s="207"/>
      <c r="LCP86" s="207"/>
      <c r="LCQ86" s="207"/>
      <c r="LCR86" s="207"/>
      <c r="LCS86" s="207"/>
      <c r="LCT86" s="207"/>
      <c r="LCU86" s="207"/>
      <c r="LCV86" s="207"/>
      <c r="LCW86" s="207"/>
      <c r="LCX86" s="207"/>
      <c r="LCY86" s="207"/>
      <c r="LCZ86" s="207"/>
      <c r="LDA86" s="207"/>
      <c r="LDB86" s="207"/>
      <c r="LDC86" s="207"/>
      <c r="LDD86" s="207"/>
      <c r="LDE86" s="207"/>
      <c r="LDF86" s="207"/>
      <c r="LDG86" s="207"/>
      <c r="LDH86" s="207"/>
      <c r="LDI86" s="207"/>
      <c r="LDJ86" s="207"/>
      <c r="LDK86" s="207"/>
      <c r="LDL86" s="207"/>
      <c r="LDM86" s="207"/>
      <c r="LDN86" s="207"/>
      <c r="LDO86" s="207"/>
      <c r="LDP86" s="207"/>
      <c r="LDQ86" s="207"/>
      <c r="LDR86" s="207"/>
      <c r="LDS86" s="207"/>
      <c r="LDT86" s="207"/>
      <c r="LDU86" s="207"/>
      <c r="LDV86" s="207"/>
      <c r="LDW86" s="207"/>
      <c r="LDX86" s="207"/>
      <c r="LDY86" s="207"/>
      <c r="LDZ86" s="207"/>
      <c r="LEA86" s="207"/>
      <c r="LEB86" s="207"/>
      <c r="LEC86" s="207"/>
      <c r="LED86" s="207"/>
      <c r="LEE86" s="207"/>
      <c r="LEF86" s="207"/>
      <c r="LEG86" s="207"/>
      <c r="LEH86" s="207"/>
      <c r="LEI86" s="207"/>
      <c r="LEJ86" s="207"/>
      <c r="LEK86" s="207"/>
      <c r="LEL86" s="207"/>
      <c r="LEM86" s="207"/>
      <c r="LEN86" s="207"/>
      <c r="LEO86" s="207"/>
      <c r="LEP86" s="207"/>
      <c r="LEQ86" s="207"/>
      <c r="LER86" s="207"/>
      <c r="LES86" s="207"/>
      <c r="LET86" s="207"/>
      <c r="LEU86" s="207"/>
      <c r="LEV86" s="207"/>
      <c r="LEW86" s="207"/>
      <c r="LEX86" s="207"/>
      <c r="LEY86" s="207"/>
      <c r="LEZ86" s="207"/>
      <c r="LFA86" s="207"/>
      <c r="LFB86" s="207"/>
      <c r="LFC86" s="207"/>
      <c r="LFD86" s="207"/>
      <c r="LFE86" s="207"/>
      <c r="LFF86" s="207"/>
      <c r="LFG86" s="207"/>
      <c r="LFH86" s="207"/>
      <c r="LFI86" s="207"/>
      <c r="LFJ86" s="207"/>
      <c r="LFK86" s="207"/>
      <c r="LFL86" s="207"/>
      <c r="LFM86" s="207"/>
      <c r="LFN86" s="207"/>
      <c r="LFO86" s="207"/>
      <c r="LFP86" s="207"/>
      <c r="LFQ86" s="207"/>
      <c r="LFR86" s="207"/>
      <c r="LFS86" s="207"/>
      <c r="LFT86" s="207"/>
      <c r="LFU86" s="207"/>
      <c r="LFV86" s="207"/>
      <c r="LFW86" s="207"/>
      <c r="LFX86" s="207"/>
      <c r="LFY86" s="207"/>
      <c r="LFZ86" s="207"/>
      <c r="LGA86" s="207"/>
      <c r="LGB86" s="207"/>
      <c r="LGC86" s="207"/>
      <c r="LGD86" s="207"/>
      <c r="LGE86" s="207"/>
      <c r="LGF86" s="207"/>
      <c r="LGG86" s="207"/>
      <c r="LGH86" s="207"/>
      <c r="LGI86" s="207"/>
      <c r="LGJ86" s="207"/>
      <c r="LGK86" s="207"/>
      <c r="LGL86" s="207"/>
      <c r="LGM86" s="207"/>
      <c r="LGN86" s="207"/>
      <c r="LGO86" s="207"/>
      <c r="LGP86" s="207"/>
      <c r="LGQ86" s="207"/>
      <c r="LGR86" s="207"/>
      <c r="LGS86" s="207"/>
      <c r="LGT86" s="207"/>
      <c r="LGU86" s="207"/>
      <c r="LGV86" s="207"/>
      <c r="LGW86" s="207"/>
      <c r="LGX86" s="207"/>
      <c r="LGY86" s="207"/>
      <c r="LGZ86" s="207"/>
      <c r="LHA86" s="207"/>
      <c r="LHB86" s="207"/>
      <c r="LHC86" s="207"/>
      <c r="LHD86" s="207"/>
      <c r="LHE86" s="207"/>
      <c r="LHF86" s="207"/>
      <c r="LHG86" s="207"/>
      <c r="LHH86" s="207"/>
      <c r="LHI86" s="207"/>
      <c r="LHJ86" s="207"/>
      <c r="LHK86" s="207"/>
      <c r="LHL86" s="207"/>
      <c r="LHM86" s="207"/>
      <c r="LHN86" s="207"/>
      <c r="LHO86" s="207"/>
      <c r="LHP86" s="207"/>
      <c r="LHQ86" s="207"/>
      <c r="LHR86" s="207"/>
      <c r="LHS86" s="207"/>
      <c r="LHT86" s="207"/>
      <c r="LHU86" s="207"/>
      <c r="LHV86" s="207"/>
      <c r="LHW86" s="207"/>
      <c r="LHX86" s="207"/>
      <c r="LHY86" s="207"/>
      <c r="LHZ86" s="207"/>
      <c r="LIA86" s="207"/>
      <c r="LIB86" s="207"/>
      <c r="LIC86" s="207"/>
      <c r="LID86" s="207"/>
      <c r="LIE86" s="207"/>
      <c r="LIF86" s="207"/>
      <c r="LIG86" s="207"/>
      <c r="LIH86" s="207"/>
      <c r="LII86" s="207"/>
      <c r="LIJ86" s="207"/>
      <c r="LIK86" s="207"/>
      <c r="LIL86" s="207"/>
      <c r="LIM86" s="207"/>
      <c r="LIN86" s="207"/>
      <c r="LIO86" s="207"/>
      <c r="LIP86" s="207"/>
      <c r="LIQ86" s="207"/>
      <c r="LIR86" s="207"/>
      <c r="LIS86" s="207"/>
      <c r="LIT86" s="207"/>
      <c r="LIU86" s="207"/>
      <c r="LIV86" s="207"/>
      <c r="LIW86" s="207"/>
      <c r="LIX86" s="207"/>
      <c r="LIY86" s="207"/>
      <c r="LIZ86" s="207"/>
      <c r="LJA86" s="207"/>
      <c r="LJB86" s="207"/>
      <c r="LJC86" s="207"/>
      <c r="LJD86" s="207"/>
      <c r="LJE86" s="207"/>
      <c r="LJF86" s="207"/>
      <c r="LJG86" s="207"/>
      <c r="LJH86" s="207"/>
      <c r="LJI86" s="207"/>
      <c r="LJJ86" s="207"/>
      <c r="LJK86" s="207"/>
      <c r="LJL86" s="207"/>
      <c r="LJM86" s="207"/>
      <c r="LJN86" s="207"/>
      <c r="LJO86" s="207"/>
      <c r="LJP86" s="207"/>
      <c r="LJQ86" s="207"/>
      <c r="LJR86" s="207"/>
      <c r="LJS86" s="207"/>
      <c r="LJT86" s="207"/>
      <c r="LJU86" s="207"/>
      <c r="LJV86" s="207"/>
      <c r="LJW86" s="207"/>
      <c r="LJX86" s="207"/>
      <c r="LJY86" s="207"/>
      <c r="LJZ86" s="207"/>
      <c r="LKA86" s="207"/>
      <c r="LKB86" s="207"/>
      <c r="LKC86" s="207"/>
      <c r="LKD86" s="207"/>
      <c r="LKE86" s="207"/>
      <c r="LKF86" s="207"/>
      <c r="LKG86" s="207"/>
      <c r="LKH86" s="207"/>
      <c r="LKI86" s="207"/>
      <c r="LKJ86" s="207"/>
      <c r="LKK86" s="207"/>
      <c r="LKL86" s="207"/>
      <c r="LKM86" s="207"/>
      <c r="LKN86" s="207"/>
      <c r="LKO86" s="207"/>
      <c r="LKP86" s="207"/>
      <c r="LKQ86" s="207"/>
      <c r="LKR86" s="207"/>
      <c r="LKS86" s="207"/>
      <c r="LKT86" s="207"/>
      <c r="LKU86" s="207"/>
      <c r="LKV86" s="207"/>
      <c r="LKW86" s="207"/>
      <c r="LKX86" s="207"/>
      <c r="LKY86" s="207"/>
      <c r="LKZ86" s="207"/>
      <c r="LLA86" s="207"/>
      <c r="LLB86" s="207"/>
      <c r="LLC86" s="207"/>
      <c r="LLD86" s="207"/>
      <c r="LLE86" s="207"/>
      <c r="LLF86" s="207"/>
      <c r="LLG86" s="207"/>
      <c r="LLH86" s="207"/>
      <c r="LLI86" s="207"/>
      <c r="LLJ86" s="207"/>
      <c r="LLK86" s="207"/>
      <c r="LLL86" s="207"/>
      <c r="LLM86" s="207"/>
      <c r="LLN86" s="207"/>
      <c r="LLO86" s="207"/>
      <c r="LLP86" s="207"/>
      <c r="LLQ86" s="207"/>
      <c r="LLR86" s="207"/>
      <c r="LLS86" s="207"/>
      <c r="LLT86" s="207"/>
      <c r="LLU86" s="207"/>
      <c r="LLV86" s="207"/>
      <c r="LLW86" s="207"/>
      <c r="LLX86" s="207"/>
      <c r="LLY86" s="207"/>
      <c r="LLZ86" s="207"/>
      <c r="LMA86" s="207"/>
      <c r="LMB86" s="207"/>
      <c r="LMC86" s="207"/>
      <c r="LMD86" s="207"/>
      <c r="LME86" s="207"/>
      <c r="LMF86" s="207"/>
      <c r="LMG86" s="207"/>
      <c r="LMH86" s="207"/>
      <c r="LMI86" s="207"/>
      <c r="LMJ86" s="207"/>
      <c r="LMK86" s="207"/>
      <c r="LML86" s="207"/>
      <c r="LMM86" s="207"/>
      <c r="LMN86" s="207"/>
      <c r="LMO86" s="207"/>
      <c r="LMP86" s="207"/>
      <c r="LMQ86" s="207"/>
      <c r="LMR86" s="207"/>
      <c r="LMS86" s="207"/>
      <c r="LMT86" s="207"/>
      <c r="LMU86" s="207"/>
      <c r="LMV86" s="207"/>
      <c r="LMW86" s="207"/>
      <c r="LMX86" s="207"/>
      <c r="LMY86" s="207"/>
      <c r="LMZ86" s="207"/>
      <c r="LNA86" s="207"/>
      <c r="LNB86" s="207"/>
      <c r="LNC86" s="207"/>
      <c r="LND86" s="207"/>
      <c r="LNE86" s="207"/>
      <c r="LNF86" s="207"/>
      <c r="LNG86" s="207"/>
      <c r="LNH86" s="207"/>
      <c r="LNI86" s="207"/>
      <c r="LNJ86" s="207"/>
      <c r="LNK86" s="207"/>
      <c r="LNL86" s="207"/>
      <c r="LNM86" s="207"/>
      <c r="LNN86" s="207"/>
      <c r="LNO86" s="207"/>
      <c r="LNP86" s="207"/>
      <c r="LNQ86" s="207"/>
      <c r="LNR86" s="207"/>
      <c r="LNS86" s="207"/>
      <c r="LNT86" s="207"/>
      <c r="LNU86" s="207"/>
      <c r="LNV86" s="207"/>
      <c r="LNW86" s="207"/>
      <c r="LNX86" s="207"/>
      <c r="LNY86" s="207"/>
      <c r="LNZ86" s="207"/>
      <c r="LOA86" s="207"/>
      <c r="LOB86" s="207"/>
      <c r="LOC86" s="207"/>
      <c r="LOD86" s="207"/>
      <c r="LOE86" s="207"/>
      <c r="LOF86" s="207"/>
      <c r="LOG86" s="207"/>
      <c r="LOH86" s="207"/>
      <c r="LOI86" s="207"/>
      <c r="LOJ86" s="207"/>
      <c r="LOK86" s="207"/>
      <c r="LOL86" s="207"/>
      <c r="LOM86" s="207"/>
      <c r="LON86" s="207"/>
      <c r="LOO86" s="207"/>
      <c r="LOP86" s="207"/>
      <c r="LOQ86" s="207"/>
      <c r="LOR86" s="207"/>
      <c r="LOS86" s="207"/>
      <c r="LOT86" s="207"/>
      <c r="LOU86" s="207"/>
      <c r="LOV86" s="207"/>
      <c r="LOW86" s="207"/>
      <c r="LOX86" s="207"/>
      <c r="LOY86" s="207"/>
      <c r="LOZ86" s="207"/>
      <c r="LPA86" s="207"/>
      <c r="LPB86" s="207"/>
      <c r="LPC86" s="207"/>
      <c r="LPD86" s="207"/>
      <c r="LPE86" s="207"/>
      <c r="LPF86" s="207"/>
      <c r="LPG86" s="207"/>
      <c r="LPH86" s="207"/>
      <c r="LPI86" s="207"/>
      <c r="LPJ86" s="207"/>
      <c r="LPK86" s="207"/>
      <c r="LPL86" s="207"/>
      <c r="LPM86" s="207"/>
      <c r="LPN86" s="207"/>
      <c r="LPO86" s="207"/>
      <c r="LPP86" s="207"/>
      <c r="LPQ86" s="207"/>
      <c r="LPR86" s="207"/>
      <c r="LPS86" s="207"/>
      <c r="LPT86" s="207"/>
      <c r="LPU86" s="207"/>
      <c r="LPV86" s="207"/>
      <c r="LPW86" s="207"/>
      <c r="LPX86" s="207"/>
      <c r="LPY86" s="207"/>
      <c r="LPZ86" s="207"/>
      <c r="LQA86" s="207"/>
      <c r="LQB86" s="207"/>
      <c r="LQC86" s="207"/>
      <c r="LQD86" s="207"/>
      <c r="LQE86" s="207"/>
      <c r="LQF86" s="207"/>
      <c r="LQG86" s="207"/>
      <c r="LQH86" s="207"/>
      <c r="LQI86" s="207"/>
      <c r="LQJ86" s="207"/>
      <c r="LQK86" s="207"/>
      <c r="LQL86" s="207"/>
      <c r="LQM86" s="207"/>
      <c r="LQN86" s="207"/>
      <c r="LQO86" s="207"/>
      <c r="LQP86" s="207"/>
      <c r="LQQ86" s="207"/>
      <c r="LQR86" s="207"/>
      <c r="LQS86" s="207"/>
      <c r="LQT86" s="207"/>
      <c r="LQU86" s="207"/>
      <c r="LQV86" s="207"/>
      <c r="LQW86" s="207"/>
      <c r="LQX86" s="207"/>
      <c r="LQY86" s="207"/>
      <c r="LQZ86" s="207"/>
      <c r="LRA86" s="207"/>
      <c r="LRB86" s="207"/>
      <c r="LRC86" s="207"/>
      <c r="LRD86" s="207"/>
      <c r="LRE86" s="207"/>
      <c r="LRF86" s="207"/>
      <c r="LRG86" s="207"/>
      <c r="LRH86" s="207"/>
      <c r="LRI86" s="207"/>
      <c r="LRJ86" s="207"/>
      <c r="LRK86" s="207"/>
      <c r="LRL86" s="207"/>
      <c r="LRM86" s="207"/>
      <c r="LRN86" s="207"/>
      <c r="LRO86" s="207"/>
      <c r="LRP86" s="207"/>
      <c r="LRQ86" s="207"/>
      <c r="LRR86" s="207"/>
      <c r="LRS86" s="207"/>
      <c r="LRT86" s="207"/>
      <c r="LRU86" s="207"/>
      <c r="LRV86" s="207"/>
      <c r="LRW86" s="207"/>
      <c r="LRX86" s="207"/>
      <c r="LRY86" s="207"/>
      <c r="LRZ86" s="207"/>
      <c r="LSA86" s="207"/>
      <c r="LSB86" s="207"/>
      <c r="LSC86" s="207"/>
      <c r="LSD86" s="207"/>
      <c r="LSE86" s="207"/>
      <c r="LSF86" s="207"/>
      <c r="LSG86" s="207"/>
      <c r="LSH86" s="207"/>
      <c r="LSI86" s="207"/>
      <c r="LSJ86" s="207"/>
      <c r="LSK86" s="207"/>
      <c r="LSL86" s="207"/>
      <c r="LSM86" s="207"/>
      <c r="LSN86" s="207"/>
      <c r="LSO86" s="207"/>
      <c r="LSP86" s="207"/>
      <c r="LSQ86" s="207"/>
      <c r="LSR86" s="207"/>
      <c r="LSS86" s="207"/>
      <c r="LST86" s="207"/>
      <c r="LSU86" s="207"/>
      <c r="LSV86" s="207"/>
      <c r="LSW86" s="207"/>
      <c r="LSX86" s="207"/>
      <c r="LSY86" s="207"/>
      <c r="LSZ86" s="207"/>
      <c r="LTA86" s="207"/>
      <c r="LTB86" s="207"/>
      <c r="LTC86" s="207"/>
      <c r="LTD86" s="207"/>
      <c r="LTE86" s="207"/>
      <c r="LTF86" s="207"/>
      <c r="LTG86" s="207"/>
      <c r="LTH86" s="207"/>
      <c r="LTI86" s="207"/>
      <c r="LTJ86" s="207"/>
      <c r="LTK86" s="207"/>
      <c r="LTL86" s="207"/>
      <c r="LTM86" s="207"/>
      <c r="LTN86" s="207"/>
      <c r="LTO86" s="207"/>
      <c r="LTP86" s="207"/>
      <c r="LTQ86" s="207"/>
      <c r="LTR86" s="207"/>
      <c r="LTS86" s="207"/>
      <c r="LTT86" s="207"/>
      <c r="LTU86" s="207"/>
      <c r="LTV86" s="207"/>
      <c r="LTW86" s="207"/>
      <c r="LTX86" s="207"/>
      <c r="LTY86" s="207"/>
      <c r="LTZ86" s="207"/>
      <c r="LUA86" s="207"/>
      <c r="LUB86" s="207"/>
      <c r="LUC86" s="207"/>
      <c r="LUD86" s="207"/>
      <c r="LUE86" s="207"/>
      <c r="LUF86" s="207"/>
      <c r="LUG86" s="207"/>
      <c r="LUH86" s="207"/>
      <c r="LUI86" s="207"/>
      <c r="LUJ86" s="207"/>
      <c r="LUK86" s="207"/>
      <c r="LUL86" s="207"/>
      <c r="LUM86" s="207"/>
      <c r="LUN86" s="207"/>
      <c r="LUO86" s="207"/>
      <c r="LUP86" s="207"/>
      <c r="LUQ86" s="207"/>
      <c r="LUR86" s="207"/>
      <c r="LUS86" s="207"/>
      <c r="LUT86" s="207"/>
      <c r="LUU86" s="207"/>
      <c r="LUV86" s="207"/>
      <c r="LUW86" s="207"/>
      <c r="LUX86" s="207"/>
      <c r="LUY86" s="207"/>
      <c r="LUZ86" s="207"/>
      <c r="LVA86" s="207"/>
      <c r="LVB86" s="207"/>
      <c r="LVC86" s="207"/>
      <c r="LVD86" s="207"/>
      <c r="LVE86" s="207"/>
      <c r="LVF86" s="207"/>
      <c r="LVG86" s="207"/>
      <c r="LVH86" s="207"/>
      <c r="LVI86" s="207"/>
      <c r="LVJ86" s="207"/>
      <c r="LVK86" s="207"/>
      <c r="LVL86" s="207"/>
      <c r="LVM86" s="207"/>
      <c r="LVN86" s="207"/>
      <c r="LVO86" s="207"/>
      <c r="LVP86" s="207"/>
      <c r="LVQ86" s="207"/>
      <c r="LVR86" s="207"/>
      <c r="LVS86" s="207"/>
      <c r="LVT86" s="207"/>
      <c r="LVU86" s="207"/>
      <c r="LVV86" s="207"/>
      <c r="LVW86" s="207"/>
      <c r="LVX86" s="207"/>
      <c r="LVY86" s="207"/>
      <c r="LVZ86" s="207"/>
      <c r="LWA86" s="207"/>
      <c r="LWB86" s="207"/>
      <c r="LWC86" s="207"/>
      <c r="LWD86" s="207"/>
      <c r="LWE86" s="207"/>
      <c r="LWF86" s="207"/>
      <c r="LWG86" s="207"/>
      <c r="LWH86" s="207"/>
      <c r="LWI86" s="207"/>
      <c r="LWJ86" s="207"/>
      <c r="LWK86" s="207"/>
      <c r="LWL86" s="207"/>
      <c r="LWM86" s="207"/>
      <c r="LWN86" s="207"/>
      <c r="LWO86" s="207"/>
      <c r="LWP86" s="207"/>
      <c r="LWQ86" s="207"/>
      <c r="LWR86" s="207"/>
      <c r="LWS86" s="207"/>
      <c r="LWT86" s="207"/>
      <c r="LWU86" s="207"/>
      <c r="LWV86" s="207"/>
      <c r="LWW86" s="207"/>
      <c r="LWX86" s="207"/>
      <c r="LWY86" s="207"/>
      <c r="LWZ86" s="207"/>
      <c r="LXA86" s="207"/>
      <c r="LXB86" s="207"/>
      <c r="LXC86" s="207"/>
      <c r="LXD86" s="207"/>
      <c r="LXE86" s="207"/>
      <c r="LXF86" s="207"/>
      <c r="LXG86" s="207"/>
      <c r="LXH86" s="207"/>
      <c r="LXI86" s="207"/>
      <c r="LXJ86" s="207"/>
      <c r="LXK86" s="207"/>
      <c r="LXL86" s="207"/>
      <c r="LXM86" s="207"/>
      <c r="LXN86" s="207"/>
      <c r="LXO86" s="207"/>
      <c r="LXP86" s="207"/>
      <c r="LXQ86" s="207"/>
      <c r="LXR86" s="207"/>
      <c r="LXS86" s="207"/>
      <c r="LXT86" s="207"/>
      <c r="LXU86" s="207"/>
      <c r="LXV86" s="207"/>
      <c r="LXW86" s="207"/>
      <c r="LXX86" s="207"/>
      <c r="LXY86" s="207"/>
      <c r="LXZ86" s="207"/>
      <c r="LYA86" s="207"/>
      <c r="LYB86" s="207"/>
      <c r="LYC86" s="207"/>
      <c r="LYD86" s="207"/>
      <c r="LYE86" s="207"/>
      <c r="LYF86" s="207"/>
      <c r="LYG86" s="207"/>
      <c r="LYH86" s="207"/>
      <c r="LYI86" s="207"/>
      <c r="LYJ86" s="207"/>
      <c r="LYK86" s="207"/>
      <c r="LYL86" s="207"/>
      <c r="LYM86" s="207"/>
      <c r="LYN86" s="207"/>
      <c r="LYO86" s="207"/>
      <c r="LYP86" s="207"/>
      <c r="LYQ86" s="207"/>
      <c r="LYR86" s="207"/>
      <c r="LYS86" s="207"/>
      <c r="LYT86" s="207"/>
      <c r="LYU86" s="207"/>
      <c r="LYV86" s="207"/>
      <c r="LYW86" s="207"/>
      <c r="LYX86" s="207"/>
      <c r="LYY86" s="207"/>
      <c r="LYZ86" s="207"/>
      <c r="LZA86" s="207"/>
      <c r="LZB86" s="207"/>
      <c r="LZC86" s="207"/>
      <c r="LZD86" s="207"/>
      <c r="LZE86" s="207"/>
      <c r="LZF86" s="207"/>
      <c r="LZG86" s="207"/>
      <c r="LZH86" s="207"/>
      <c r="LZI86" s="207"/>
      <c r="LZJ86" s="207"/>
      <c r="LZK86" s="207"/>
      <c r="LZL86" s="207"/>
      <c r="LZM86" s="207"/>
      <c r="LZN86" s="207"/>
      <c r="LZO86" s="207"/>
      <c r="LZP86" s="207"/>
      <c r="LZQ86" s="207"/>
      <c r="LZR86" s="207"/>
      <c r="LZS86" s="207"/>
      <c r="LZT86" s="207"/>
      <c r="LZU86" s="207"/>
      <c r="LZV86" s="207"/>
      <c r="LZW86" s="207"/>
      <c r="LZX86" s="207"/>
      <c r="LZY86" s="207"/>
      <c r="LZZ86" s="207"/>
      <c r="MAA86" s="207"/>
      <c r="MAB86" s="207"/>
      <c r="MAC86" s="207"/>
      <c r="MAD86" s="207"/>
      <c r="MAE86" s="207"/>
      <c r="MAF86" s="207"/>
      <c r="MAG86" s="207"/>
      <c r="MAH86" s="207"/>
      <c r="MAI86" s="207"/>
      <c r="MAJ86" s="207"/>
      <c r="MAK86" s="207"/>
      <c r="MAL86" s="207"/>
      <c r="MAM86" s="207"/>
      <c r="MAN86" s="207"/>
      <c r="MAO86" s="207"/>
      <c r="MAP86" s="207"/>
      <c r="MAQ86" s="207"/>
      <c r="MAR86" s="207"/>
      <c r="MAS86" s="207"/>
      <c r="MAT86" s="207"/>
      <c r="MAU86" s="207"/>
      <c r="MAV86" s="207"/>
      <c r="MAW86" s="207"/>
      <c r="MAX86" s="207"/>
      <c r="MAY86" s="207"/>
      <c r="MAZ86" s="207"/>
      <c r="MBA86" s="207"/>
      <c r="MBB86" s="207"/>
      <c r="MBC86" s="207"/>
      <c r="MBD86" s="207"/>
      <c r="MBE86" s="207"/>
      <c r="MBF86" s="207"/>
      <c r="MBG86" s="207"/>
      <c r="MBH86" s="207"/>
      <c r="MBI86" s="207"/>
      <c r="MBJ86" s="207"/>
      <c r="MBK86" s="207"/>
      <c r="MBL86" s="207"/>
      <c r="MBM86" s="207"/>
      <c r="MBN86" s="207"/>
      <c r="MBO86" s="207"/>
      <c r="MBP86" s="207"/>
      <c r="MBQ86" s="207"/>
      <c r="MBR86" s="207"/>
      <c r="MBS86" s="207"/>
      <c r="MBT86" s="207"/>
      <c r="MBU86" s="207"/>
      <c r="MBV86" s="207"/>
      <c r="MBW86" s="207"/>
      <c r="MBX86" s="207"/>
      <c r="MBY86" s="207"/>
      <c r="MBZ86" s="207"/>
      <c r="MCA86" s="207"/>
      <c r="MCB86" s="207"/>
      <c r="MCC86" s="207"/>
      <c r="MCD86" s="207"/>
      <c r="MCE86" s="207"/>
      <c r="MCF86" s="207"/>
      <c r="MCG86" s="207"/>
      <c r="MCH86" s="207"/>
      <c r="MCI86" s="207"/>
      <c r="MCJ86" s="207"/>
      <c r="MCK86" s="207"/>
      <c r="MCL86" s="207"/>
      <c r="MCM86" s="207"/>
      <c r="MCN86" s="207"/>
      <c r="MCO86" s="207"/>
      <c r="MCP86" s="207"/>
      <c r="MCQ86" s="207"/>
      <c r="MCR86" s="207"/>
      <c r="MCS86" s="207"/>
      <c r="MCT86" s="207"/>
      <c r="MCU86" s="207"/>
      <c r="MCV86" s="207"/>
      <c r="MCW86" s="207"/>
      <c r="MCX86" s="207"/>
      <c r="MCY86" s="207"/>
      <c r="MCZ86" s="207"/>
      <c r="MDA86" s="207"/>
      <c r="MDB86" s="207"/>
      <c r="MDC86" s="207"/>
      <c r="MDD86" s="207"/>
      <c r="MDE86" s="207"/>
      <c r="MDF86" s="207"/>
      <c r="MDG86" s="207"/>
      <c r="MDH86" s="207"/>
      <c r="MDI86" s="207"/>
      <c r="MDJ86" s="207"/>
      <c r="MDK86" s="207"/>
      <c r="MDL86" s="207"/>
      <c r="MDM86" s="207"/>
      <c r="MDN86" s="207"/>
      <c r="MDO86" s="207"/>
      <c r="MDP86" s="207"/>
      <c r="MDQ86" s="207"/>
      <c r="MDR86" s="207"/>
      <c r="MDS86" s="207"/>
      <c r="MDT86" s="207"/>
      <c r="MDU86" s="207"/>
      <c r="MDV86" s="207"/>
      <c r="MDW86" s="207"/>
      <c r="MDX86" s="207"/>
      <c r="MDY86" s="207"/>
      <c r="MDZ86" s="207"/>
      <c r="MEA86" s="207"/>
      <c r="MEB86" s="207"/>
      <c r="MEC86" s="207"/>
      <c r="MED86" s="207"/>
      <c r="MEE86" s="207"/>
      <c r="MEF86" s="207"/>
      <c r="MEG86" s="207"/>
      <c r="MEH86" s="207"/>
      <c r="MEI86" s="207"/>
      <c r="MEJ86" s="207"/>
      <c r="MEK86" s="207"/>
      <c r="MEL86" s="207"/>
      <c r="MEM86" s="207"/>
      <c r="MEN86" s="207"/>
      <c r="MEO86" s="207"/>
      <c r="MEP86" s="207"/>
      <c r="MEQ86" s="207"/>
      <c r="MER86" s="207"/>
      <c r="MES86" s="207"/>
      <c r="MET86" s="207"/>
      <c r="MEU86" s="207"/>
      <c r="MEV86" s="207"/>
      <c r="MEW86" s="207"/>
      <c r="MEX86" s="207"/>
      <c r="MEY86" s="207"/>
      <c r="MEZ86" s="207"/>
      <c r="MFA86" s="207"/>
      <c r="MFB86" s="207"/>
      <c r="MFC86" s="207"/>
      <c r="MFD86" s="207"/>
      <c r="MFE86" s="207"/>
      <c r="MFF86" s="207"/>
      <c r="MFG86" s="207"/>
      <c r="MFH86" s="207"/>
      <c r="MFI86" s="207"/>
      <c r="MFJ86" s="207"/>
      <c r="MFK86" s="207"/>
      <c r="MFL86" s="207"/>
      <c r="MFM86" s="207"/>
      <c r="MFN86" s="207"/>
      <c r="MFO86" s="207"/>
      <c r="MFP86" s="207"/>
      <c r="MFQ86" s="207"/>
      <c r="MFR86" s="207"/>
      <c r="MFS86" s="207"/>
      <c r="MFT86" s="207"/>
      <c r="MFU86" s="207"/>
      <c r="MFV86" s="207"/>
      <c r="MFW86" s="207"/>
      <c r="MFX86" s="207"/>
      <c r="MFY86" s="207"/>
      <c r="MFZ86" s="207"/>
      <c r="MGA86" s="207"/>
      <c r="MGB86" s="207"/>
      <c r="MGC86" s="207"/>
      <c r="MGD86" s="207"/>
      <c r="MGE86" s="207"/>
      <c r="MGF86" s="207"/>
      <c r="MGG86" s="207"/>
      <c r="MGH86" s="207"/>
      <c r="MGI86" s="207"/>
      <c r="MGJ86" s="207"/>
      <c r="MGK86" s="207"/>
      <c r="MGL86" s="207"/>
      <c r="MGM86" s="207"/>
      <c r="MGN86" s="207"/>
      <c r="MGO86" s="207"/>
      <c r="MGP86" s="207"/>
      <c r="MGQ86" s="207"/>
      <c r="MGR86" s="207"/>
      <c r="MGS86" s="207"/>
      <c r="MGT86" s="207"/>
      <c r="MGU86" s="207"/>
      <c r="MGV86" s="207"/>
      <c r="MGW86" s="207"/>
      <c r="MGX86" s="207"/>
      <c r="MGY86" s="207"/>
      <c r="MGZ86" s="207"/>
      <c r="MHA86" s="207"/>
      <c r="MHB86" s="207"/>
      <c r="MHC86" s="207"/>
      <c r="MHD86" s="207"/>
      <c r="MHE86" s="207"/>
      <c r="MHF86" s="207"/>
      <c r="MHG86" s="207"/>
      <c r="MHH86" s="207"/>
      <c r="MHI86" s="207"/>
      <c r="MHJ86" s="207"/>
      <c r="MHK86" s="207"/>
      <c r="MHL86" s="207"/>
      <c r="MHM86" s="207"/>
      <c r="MHN86" s="207"/>
      <c r="MHO86" s="207"/>
      <c r="MHP86" s="207"/>
      <c r="MHQ86" s="207"/>
      <c r="MHR86" s="207"/>
      <c r="MHS86" s="207"/>
      <c r="MHT86" s="207"/>
      <c r="MHU86" s="207"/>
      <c r="MHV86" s="207"/>
      <c r="MHW86" s="207"/>
      <c r="MHX86" s="207"/>
      <c r="MHY86" s="207"/>
      <c r="MHZ86" s="207"/>
      <c r="MIA86" s="207"/>
      <c r="MIB86" s="207"/>
      <c r="MIC86" s="207"/>
      <c r="MID86" s="207"/>
      <c r="MIE86" s="207"/>
      <c r="MIF86" s="207"/>
      <c r="MIG86" s="207"/>
      <c r="MIH86" s="207"/>
      <c r="MII86" s="207"/>
      <c r="MIJ86" s="207"/>
      <c r="MIK86" s="207"/>
      <c r="MIL86" s="207"/>
      <c r="MIM86" s="207"/>
      <c r="MIN86" s="207"/>
      <c r="MIO86" s="207"/>
      <c r="MIP86" s="207"/>
      <c r="MIQ86" s="207"/>
      <c r="MIR86" s="207"/>
      <c r="MIS86" s="207"/>
      <c r="MIT86" s="207"/>
      <c r="MIU86" s="207"/>
      <c r="MIV86" s="207"/>
      <c r="MIW86" s="207"/>
      <c r="MIX86" s="207"/>
      <c r="MIY86" s="207"/>
      <c r="MIZ86" s="207"/>
      <c r="MJA86" s="207"/>
      <c r="MJB86" s="207"/>
      <c r="MJC86" s="207"/>
      <c r="MJD86" s="207"/>
      <c r="MJE86" s="207"/>
      <c r="MJF86" s="207"/>
      <c r="MJG86" s="207"/>
      <c r="MJH86" s="207"/>
      <c r="MJI86" s="207"/>
      <c r="MJJ86" s="207"/>
      <c r="MJK86" s="207"/>
      <c r="MJL86" s="207"/>
      <c r="MJM86" s="207"/>
      <c r="MJN86" s="207"/>
      <c r="MJO86" s="207"/>
      <c r="MJP86" s="207"/>
      <c r="MJQ86" s="207"/>
      <c r="MJR86" s="207"/>
      <c r="MJS86" s="207"/>
      <c r="MJT86" s="207"/>
      <c r="MJU86" s="207"/>
      <c r="MJV86" s="207"/>
      <c r="MJW86" s="207"/>
      <c r="MJX86" s="207"/>
      <c r="MJY86" s="207"/>
      <c r="MJZ86" s="207"/>
      <c r="MKA86" s="207"/>
      <c r="MKB86" s="207"/>
      <c r="MKC86" s="207"/>
      <c r="MKD86" s="207"/>
      <c r="MKE86" s="207"/>
      <c r="MKF86" s="207"/>
      <c r="MKG86" s="207"/>
      <c r="MKH86" s="207"/>
      <c r="MKI86" s="207"/>
      <c r="MKJ86" s="207"/>
      <c r="MKK86" s="207"/>
      <c r="MKL86" s="207"/>
      <c r="MKM86" s="207"/>
      <c r="MKN86" s="207"/>
      <c r="MKO86" s="207"/>
      <c r="MKP86" s="207"/>
      <c r="MKQ86" s="207"/>
      <c r="MKR86" s="207"/>
      <c r="MKS86" s="207"/>
      <c r="MKT86" s="207"/>
      <c r="MKU86" s="207"/>
      <c r="MKV86" s="207"/>
      <c r="MKW86" s="207"/>
      <c r="MKX86" s="207"/>
      <c r="MKY86" s="207"/>
      <c r="MKZ86" s="207"/>
      <c r="MLA86" s="207"/>
      <c r="MLB86" s="207"/>
      <c r="MLC86" s="207"/>
      <c r="MLD86" s="207"/>
      <c r="MLE86" s="207"/>
      <c r="MLF86" s="207"/>
      <c r="MLG86" s="207"/>
      <c r="MLH86" s="207"/>
      <c r="MLI86" s="207"/>
      <c r="MLJ86" s="207"/>
      <c r="MLK86" s="207"/>
      <c r="MLL86" s="207"/>
      <c r="MLM86" s="207"/>
      <c r="MLN86" s="207"/>
      <c r="MLO86" s="207"/>
      <c r="MLP86" s="207"/>
      <c r="MLQ86" s="207"/>
      <c r="MLR86" s="207"/>
      <c r="MLS86" s="207"/>
      <c r="MLT86" s="207"/>
      <c r="MLU86" s="207"/>
      <c r="MLV86" s="207"/>
      <c r="MLW86" s="207"/>
      <c r="MLX86" s="207"/>
      <c r="MLY86" s="207"/>
      <c r="MLZ86" s="207"/>
      <c r="MMA86" s="207"/>
      <c r="MMB86" s="207"/>
      <c r="MMC86" s="207"/>
      <c r="MMD86" s="207"/>
      <c r="MME86" s="207"/>
      <c r="MMF86" s="207"/>
      <c r="MMG86" s="207"/>
      <c r="MMH86" s="207"/>
      <c r="MMI86" s="207"/>
      <c r="MMJ86" s="207"/>
      <c r="MMK86" s="207"/>
      <c r="MML86" s="207"/>
      <c r="MMM86" s="207"/>
      <c r="MMN86" s="207"/>
      <c r="MMO86" s="207"/>
      <c r="MMP86" s="207"/>
      <c r="MMQ86" s="207"/>
      <c r="MMR86" s="207"/>
      <c r="MMS86" s="207"/>
      <c r="MMT86" s="207"/>
      <c r="MMU86" s="207"/>
      <c r="MMV86" s="207"/>
      <c r="MMW86" s="207"/>
      <c r="MMX86" s="207"/>
      <c r="MMY86" s="207"/>
      <c r="MMZ86" s="207"/>
      <c r="MNA86" s="207"/>
      <c r="MNB86" s="207"/>
      <c r="MNC86" s="207"/>
      <c r="MND86" s="207"/>
      <c r="MNE86" s="207"/>
      <c r="MNF86" s="207"/>
      <c r="MNG86" s="207"/>
      <c r="MNH86" s="207"/>
      <c r="MNI86" s="207"/>
      <c r="MNJ86" s="207"/>
      <c r="MNK86" s="207"/>
      <c r="MNL86" s="207"/>
      <c r="MNM86" s="207"/>
      <c r="MNN86" s="207"/>
      <c r="MNO86" s="207"/>
      <c r="MNP86" s="207"/>
      <c r="MNQ86" s="207"/>
      <c r="MNR86" s="207"/>
      <c r="MNS86" s="207"/>
      <c r="MNT86" s="207"/>
      <c r="MNU86" s="207"/>
      <c r="MNV86" s="207"/>
      <c r="MNW86" s="207"/>
      <c r="MNX86" s="207"/>
      <c r="MNY86" s="207"/>
      <c r="MNZ86" s="207"/>
      <c r="MOA86" s="207"/>
      <c r="MOB86" s="207"/>
      <c r="MOC86" s="207"/>
      <c r="MOD86" s="207"/>
      <c r="MOE86" s="207"/>
      <c r="MOF86" s="207"/>
      <c r="MOG86" s="207"/>
      <c r="MOH86" s="207"/>
      <c r="MOI86" s="207"/>
      <c r="MOJ86" s="207"/>
      <c r="MOK86" s="207"/>
      <c r="MOL86" s="207"/>
      <c r="MOM86" s="207"/>
      <c r="MON86" s="207"/>
      <c r="MOO86" s="207"/>
      <c r="MOP86" s="207"/>
      <c r="MOQ86" s="207"/>
      <c r="MOR86" s="207"/>
      <c r="MOS86" s="207"/>
      <c r="MOT86" s="207"/>
      <c r="MOU86" s="207"/>
      <c r="MOV86" s="207"/>
      <c r="MOW86" s="207"/>
      <c r="MOX86" s="207"/>
      <c r="MOY86" s="207"/>
      <c r="MOZ86" s="207"/>
      <c r="MPA86" s="207"/>
      <c r="MPB86" s="207"/>
      <c r="MPC86" s="207"/>
      <c r="MPD86" s="207"/>
      <c r="MPE86" s="207"/>
      <c r="MPF86" s="207"/>
      <c r="MPG86" s="207"/>
      <c r="MPH86" s="207"/>
      <c r="MPI86" s="207"/>
      <c r="MPJ86" s="207"/>
      <c r="MPK86" s="207"/>
      <c r="MPL86" s="207"/>
      <c r="MPM86" s="207"/>
      <c r="MPN86" s="207"/>
      <c r="MPO86" s="207"/>
      <c r="MPP86" s="207"/>
      <c r="MPQ86" s="207"/>
      <c r="MPR86" s="207"/>
      <c r="MPS86" s="207"/>
      <c r="MPT86" s="207"/>
      <c r="MPU86" s="207"/>
      <c r="MPV86" s="207"/>
      <c r="MPW86" s="207"/>
      <c r="MPX86" s="207"/>
      <c r="MPY86" s="207"/>
      <c r="MPZ86" s="207"/>
      <c r="MQA86" s="207"/>
      <c r="MQB86" s="207"/>
      <c r="MQC86" s="207"/>
      <c r="MQD86" s="207"/>
      <c r="MQE86" s="207"/>
      <c r="MQF86" s="207"/>
      <c r="MQG86" s="207"/>
      <c r="MQH86" s="207"/>
      <c r="MQI86" s="207"/>
      <c r="MQJ86" s="207"/>
      <c r="MQK86" s="207"/>
      <c r="MQL86" s="207"/>
      <c r="MQM86" s="207"/>
      <c r="MQN86" s="207"/>
      <c r="MQO86" s="207"/>
      <c r="MQP86" s="207"/>
      <c r="MQQ86" s="207"/>
      <c r="MQR86" s="207"/>
      <c r="MQS86" s="207"/>
      <c r="MQT86" s="207"/>
      <c r="MQU86" s="207"/>
      <c r="MQV86" s="207"/>
      <c r="MQW86" s="207"/>
      <c r="MQX86" s="207"/>
      <c r="MQY86" s="207"/>
      <c r="MQZ86" s="207"/>
      <c r="MRA86" s="207"/>
      <c r="MRB86" s="207"/>
      <c r="MRC86" s="207"/>
      <c r="MRD86" s="207"/>
      <c r="MRE86" s="207"/>
      <c r="MRF86" s="207"/>
      <c r="MRG86" s="207"/>
      <c r="MRH86" s="207"/>
      <c r="MRI86" s="207"/>
      <c r="MRJ86" s="207"/>
      <c r="MRK86" s="207"/>
      <c r="MRL86" s="207"/>
      <c r="MRM86" s="207"/>
      <c r="MRN86" s="207"/>
      <c r="MRO86" s="207"/>
      <c r="MRP86" s="207"/>
      <c r="MRQ86" s="207"/>
      <c r="MRR86" s="207"/>
      <c r="MRS86" s="207"/>
      <c r="MRT86" s="207"/>
      <c r="MRU86" s="207"/>
      <c r="MRV86" s="207"/>
      <c r="MRW86" s="207"/>
      <c r="MRX86" s="207"/>
      <c r="MRY86" s="207"/>
      <c r="MRZ86" s="207"/>
      <c r="MSA86" s="207"/>
      <c r="MSB86" s="207"/>
      <c r="MSC86" s="207"/>
      <c r="MSD86" s="207"/>
      <c r="MSE86" s="207"/>
      <c r="MSF86" s="207"/>
      <c r="MSG86" s="207"/>
      <c r="MSH86" s="207"/>
      <c r="MSI86" s="207"/>
      <c r="MSJ86" s="207"/>
      <c r="MSK86" s="207"/>
      <c r="MSL86" s="207"/>
      <c r="MSM86" s="207"/>
      <c r="MSN86" s="207"/>
      <c r="MSO86" s="207"/>
      <c r="MSP86" s="207"/>
      <c r="MSQ86" s="207"/>
      <c r="MSR86" s="207"/>
      <c r="MSS86" s="207"/>
      <c r="MST86" s="207"/>
      <c r="MSU86" s="207"/>
      <c r="MSV86" s="207"/>
      <c r="MSW86" s="207"/>
      <c r="MSX86" s="207"/>
      <c r="MSY86" s="207"/>
      <c r="MSZ86" s="207"/>
      <c r="MTA86" s="207"/>
      <c r="MTB86" s="207"/>
      <c r="MTC86" s="207"/>
      <c r="MTD86" s="207"/>
      <c r="MTE86" s="207"/>
      <c r="MTF86" s="207"/>
      <c r="MTG86" s="207"/>
      <c r="MTH86" s="207"/>
      <c r="MTI86" s="207"/>
      <c r="MTJ86" s="207"/>
      <c r="MTK86" s="207"/>
      <c r="MTL86" s="207"/>
      <c r="MTM86" s="207"/>
      <c r="MTN86" s="207"/>
      <c r="MTO86" s="207"/>
      <c r="MTP86" s="207"/>
      <c r="MTQ86" s="207"/>
      <c r="MTR86" s="207"/>
      <c r="MTS86" s="207"/>
      <c r="MTT86" s="207"/>
      <c r="MTU86" s="207"/>
      <c r="MTV86" s="207"/>
      <c r="MTW86" s="207"/>
      <c r="MTX86" s="207"/>
      <c r="MTY86" s="207"/>
      <c r="MTZ86" s="207"/>
      <c r="MUA86" s="207"/>
      <c r="MUB86" s="207"/>
      <c r="MUC86" s="207"/>
      <c r="MUD86" s="207"/>
      <c r="MUE86" s="207"/>
      <c r="MUF86" s="207"/>
      <c r="MUG86" s="207"/>
      <c r="MUH86" s="207"/>
      <c r="MUI86" s="207"/>
      <c r="MUJ86" s="207"/>
      <c r="MUK86" s="207"/>
      <c r="MUL86" s="207"/>
      <c r="MUM86" s="207"/>
      <c r="MUN86" s="207"/>
      <c r="MUO86" s="207"/>
      <c r="MUP86" s="207"/>
      <c r="MUQ86" s="207"/>
      <c r="MUR86" s="207"/>
      <c r="MUS86" s="207"/>
      <c r="MUT86" s="207"/>
      <c r="MUU86" s="207"/>
      <c r="MUV86" s="207"/>
      <c r="MUW86" s="207"/>
      <c r="MUX86" s="207"/>
      <c r="MUY86" s="207"/>
      <c r="MUZ86" s="207"/>
      <c r="MVA86" s="207"/>
      <c r="MVB86" s="207"/>
      <c r="MVC86" s="207"/>
      <c r="MVD86" s="207"/>
      <c r="MVE86" s="207"/>
      <c r="MVF86" s="207"/>
      <c r="MVG86" s="207"/>
      <c r="MVH86" s="207"/>
      <c r="MVI86" s="207"/>
      <c r="MVJ86" s="207"/>
      <c r="MVK86" s="207"/>
      <c r="MVL86" s="207"/>
      <c r="MVM86" s="207"/>
      <c r="MVN86" s="207"/>
      <c r="MVO86" s="207"/>
      <c r="MVP86" s="207"/>
      <c r="MVQ86" s="207"/>
      <c r="MVR86" s="207"/>
      <c r="MVS86" s="207"/>
      <c r="MVT86" s="207"/>
      <c r="MVU86" s="207"/>
      <c r="MVV86" s="207"/>
      <c r="MVW86" s="207"/>
      <c r="MVX86" s="207"/>
      <c r="MVY86" s="207"/>
      <c r="MVZ86" s="207"/>
      <c r="MWA86" s="207"/>
      <c r="MWB86" s="207"/>
      <c r="MWC86" s="207"/>
      <c r="MWD86" s="207"/>
      <c r="MWE86" s="207"/>
      <c r="MWF86" s="207"/>
      <c r="MWG86" s="207"/>
      <c r="MWH86" s="207"/>
      <c r="MWI86" s="207"/>
      <c r="MWJ86" s="207"/>
      <c r="MWK86" s="207"/>
      <c r="MWL86" s="207"/>
      <c r="MWM86" s="207"/>
      <c r="MWN86" s="207"/>
      <c r="MWO86" s="207"/>
      <c r="MWP86" s="207"/>
      <c r="MWQ86" s="207"/>
      <c r="MWR86" s="207"/>
      <c r="MWS86" s="207"/>
      <c r="MWT86" s="207"/>
      <c r="MWU86" s="207"/>
      <c r="MWV86" s="207"/>
      <c r="MWW86" s="207"/>
      <c r="MWX86" s="207"/>
      <c r="MWY86" s="207"/>
      <c r="MWZ86" s="207"/>
      <c r="MXA86" s="207"/>
      <c r="MXB86" s="207"/>
      <c r="MXC86" s="207"/>
      <c r="MXD86" s="207"/>
      <c r="MXE86" s="207"/>
      <c r="MXF86" s="207"/>
      <c r="MXG86" s="207"/>
      <c r="MXH86" s="207"/>
      <c r="MXI86" s="207"/>
      <c r="MXJ86" s="207"/>
      <c r="MXK86" s="207"/>
      <c r="MXL86" s="207"/>
      <c r="MXM86" s="207"/>
      <c r="MXN86" s="207"/>
      <c r="MXO86" s="207"/>
      <c r="MXP86" s="207"/>
      <c r="MXQ86" s="207"/>
      <c r="MXR86" s="207"/>
      <c r="MXS86" s="207"/>
      <c r="MXT86" s="207"/>
      <c r="MXU86" s="207"/>
      <c r="MXV86" s="207"/>
      <c r="MXW86" s="207"/>
      <c r="MXX86" s="207"/>
      <c r="MXY86" s="207"/>
      <c r="MXZ86" s="207"/>
      <c r="MYA86" s="207"/>
      <c r="MYB86" s="207"/>
      <c r="MYC86" s="207"/>
      <c r="MYD86" s="207"/>
      <c r="MYE86" s="207"/>
      <c r="MYF86" s="207"/>
      <c r="MYG86" s="207"/>
      <c r="MYH86" s="207"/>
      <c r="MYI86" s="207"/>
      <c r="MYJ86" s="207"/>
      <c r="MYK86" s="207"/>
      <c r="MYL86" s="207"/>
      <c r="MYM86" s="207"/>
      <c r="MYN86" s="207"/>
      <c r="MYO86" s="207"/>
      <c r="MYP86" s="207"/>
      <c r="MYQ86" s="207"/>
      <c r="MYR86" s="207"/>
      <c r="MYS86" s="207"/>
      <c r="MYT86" s="207"/>
      <c r="MYU86" s="207"/>
      <c r="MYV86" s="207"/>
      <c r="MYW86" s="207"/>
      <c r="MYX86" s="207"/>
      <c r="MYY86" s="207"/>
      <c r="MYZ86" s="207"/>
      <c r="MZA86" s="207"/>
      <c r="MZB86" s="207"/>
      <c r="MZC86" s="207"/>
      <c r="MZD86" s="207"/>
      <c r="MZE86" s="207"/>
      <c r="MZF86" s="207"/>
      <c r="MZG86" s="207"/>
      <c r="MZH86" s="207"/>
      <c r="MZI86" s="207"/>
      <c r="MZJ86" s="207"/>
      <c r="MZK86" s="207"/>
      <c r="MZL86" s="207"/>
      <c r="MZM86" s="207"/>
      <c r="MZN86" s="207"/>
      <c r="MZO86" s="207"/>
      <c r="MZP86" s="207"/>
      <c r="MZQ86" s="207"/>
      <c r="MZR86" s="207"/>
      <c r="MZS86" s="207"/>
      <c r="MZT86" s="207"/>
      <c r="MZU86" s="207"/>
      <c r="MZV86" s="207"/>
      <c r="MZW86" s="207"/>
      <c r="MZX86" s="207"/>
      <c r="MZY86" s="207"/>
      <c r="MZZ86" s="207"/>
      <c r="NAA86" s="207"/>
      <c r="NAB86" s="207"/>
      <c r="NAC86" s="207"/>
      <c r="NAD86" s="207"/>
      <c r="NAE86" s="207"/>
      <c r="NAF86" s="207"/>
      <c r="NAG86" s="207"/>
      <c r="NAH86" s="207"/>
      <c r="NAI86" s="207"/>
      <c r="NAJ86" s="207"/>
      <c r="NAK86" s="207"/>
      <c r="NAL86" s="207"/>
      <c r="NAM86" s="207"/>
      <c r="NAN86" s="207"/>
      <c r="NAO86" s="207"/>
      <c r="NAP86" s="207"/>
      <c r="NAQ86" s="207"/>
      <c r="NAR86" s="207"/>
      <c r="NAS86" s="207"/>
      <c r="NAT86" s="207"/>
      <c r="NAU86" s="207"/>
      <c r="NAV86" s="207"/>
      <c r="NAW86" s="207"/>
      <c r="NAX86" s="207"/>
      <c r="NAY86" s="207"/>
      <c r="NAZ86" s="207"/>
      <c r="NBA86" s="207"/>
      <c r="NBB86" s="207"/>
      <c r="NBC86" s="207"/>
      <c r="NBD86" s="207"/>
      <c r="NBE86" s="207"/>
      <c r="NBF86" s="207"/>
      <c r="NBG86" s="207"/>
      <c r="NBH86" s="207"/>
      <c r="NBI86" s="207"/>
      <c r="NBJ86" s="207"/>
      <c r="NBK86" s="207"/>
      <c r="NBL86" s="207"/>
      <c r="NBM86" s="207"/>
      <c r="NBN86" s="207"/>
      <c r="NBO86" s="207"/>
      <c r="NBP86" s="207"/>
      <c r="NBQ86" s="207"/>
      <c r="NBR86" s="207"/>
      <c r="NBS86" s="207"/>
      <c r="NBT86" s="207"/>
      <c r="NBU86" s="207"/>
      <c r="NBV86" s="207"/>
      <c r="NBW86" s="207"/>
      <c r="NBX86" s="207"/>
      <c r="NBY86" s="207"/>
      <c r="NBZ86" s="207"/>
      <c r="NCA86" s="207"/>
      <c r="NCB86" s="207"/>
      <c r="NCC86" s="207"/>
      <c r="NCD86" s="207"/>
      <c r="NCE86" s="207"/>
      <c r="NCF86" s="207"/>
      <c r="NCG86" s="207"/>
      <c r="NCH86" s="207"/>
      <c r="NCI86" s="207"/>
      <c r="NCJ86" s="207"/>
      <c r="NCK86" s="207"/>
      <c r="NCL86" s="207"/>
      <c r="NCM86" s="207"/>
      <c r="NCN86" s="207"/>
      <c r="NCO86" s="207"/>
      <c r="NCP86" s="207"/>
      <c r="NCQ86" s="207"/>
      <c r="NCR86" s="207"/>
      <c r="NCS86" s="207"/>
      <c r="NCT86" s="207"/>
      <c r="NCU86" s="207"/>
      <c r="NCV86" s="207"/>
      <c r="NCW86" s="207"/>
      <c r="NCX86" s="207"/>
      <c r="NCY86" s="207"/>
      <c r="NCZ86" s="207"/>
      <c r="NDA86" s="207"/>
      <c r="NDB86" s="207"/>
      <c r="NDC86" s="207"/>
      <c r="NDD86" s="207"/>
      <c r="NDE86" s="207"/>
      <c r="NDF86" s="207"/>
      <c r="NDG86" s="207"/>
      <c r="NDH86" s="207"/>
      <c r="NDI86" s="207"/>
      <c r="NDJ86" s="207"/>
      <c r="NDK86" s="207"/>
      <c r="NDL86" s="207"/>
      <c r="NDM86" s="207"/>
      <c r="NDN86" s="207"/>
      <c r="NDO86" s="207"/>
      <c r="NDP86" s="207"/>
      <c r="NDQ86" s="207"/>
      <c r="NDR86" s="207"/>
      <c r="NDS86" s="207"/>
      <c r="NDT86" s="207"/>
      <c r="NDU86" s="207"/>
      <c r="NDV86" s="207"/>
      <c r="NDW86" s="207"/>
      <c r="NDX86" s="207"/>
      <c r="NDY86" s="207"/>
      <c r="NDZ86" s="207"/>
      <c r="NEA86" s="207"/>
      <c r="NEB86" s="207"/>
      <c r="NEC86" s="207"/>
      <c r="NED86" s="207"/>
      <c r="NEE86" s="207"/>
      <c r="NEF86" s="207"/>
      <c r="NEG86" s="207"/>
      <c r="NEH86" s="207"/>
      <c r="NEI86" s="207"/>
      <c r="NEJ86" s="207"/>
      <c r="NEK86" s="207"/>
      <c r="NEL86" s="207"/>
      <c r="NEM86" s="207"/>
      <c r="NEN86" s="207"/>
      <c r="NEO86" s="207"/>
      <c r="NEP86" s="207"/>
      <c r="NEQ86" s="207"/>
      <c r="NER86" s="207"/>
      <c r="NES86" s="207"/>
      <c r="NET86" s="207"/>
      <c r="NEU86" s="207"/>
      <c r="NEV86" s="207"/>
      <c r="NEW86" s="207"/>
      <c r="NEX86" s="207"/>
      <c r="NEY86" s="207"/>
      <c r="NEZ86" s="207"/>
      <c r="NFA86" s="207"/>
      <c r="NFB86" s="207"/>
      <c r="NFC86" s="207"/>
      <c r="NFD86" s="207"/>
      <c r="NFE86" s="207"/>
      <c r="NFF86" s="207"/>
      <c r="NFG86" s="207"/>
      <c r="NFH86" s="207"/>
      <c r="NFI86" s="207"/>
      <c r="NFJ86" s="207"/>
      <c r="NFK86" s="207"/>
      <c r="NFL86" s="207"/>
      <c r="NFM86" s="207"/>
      <c r="NFN86" s="207"/>
      <c r="NFO86" s="207"/>
      <c r="NFP86" s="207"/>
      <c r="NFQ86" s="207"/>
      <c r="NFR86" s="207"/>
      <c r="NFS86" s="207"/>
      <c r="NFT86" s="207"/>
      <c r="NFU86" s="207"/>
      <c r="NFV86" s="207"/>
      <c r="NFW86" s="207"/>
      <c r="NFX86" s="207"/>
      <c r="NFY86" s="207"/>
      <c r="NFZ86" s="207"/>
      <c r="NGA86" s="207"/>
      <c r="NGB86" s="207"/>
      <c r="NGC86" s="207"/>
      <c r="NGD86" s="207"/>
      <c r="NGE86" s="207"/>
      <c r="NGF86" s="207"/>
      <c r="NGG86" s="207"/>
      <c r="NGH86" s="207"/>
      <c r="NGI86" s="207"/>
      <c r="NGJ86" s="207"/>
      <c r="NGK86" s="207"/>
      <c r="NGL86" s="207"/>
      <c r="NGM86" s="207"/>
      <c r="NGN86" s="207"/>
      <c r="NGO86" s="207"/>
      <c r="NGP86" s="207"/>
      <c r="NGQ86" s="207"/>
      <c r="NGR86" s="207"/>
      <c r="NGS86" s="207"/>
      <c r="NGT86" s="207"/>
      <c r="NGU86" s="207"/>
      <c r="NGV86" s="207"/>
      <c r="NGW86" s="207"/>
      <c r="NGX86" s="207"/>
      <c r="NGY86" s="207"/>
      <c r="NGZ86" s="207"/>
      <c r="NHA86" s="207"/>
      <c r="NHB86" s="207"/>
      <c r="NHC86" s="207"/>
      <c r="NHD86" s="207"/>
      <c r="NHE86" s="207"/>
      <c r="NHF86" s="207"/>
      <c r="NHG86" s="207"/>
      <c r="NHH86" s="207"/>
      <c r="NHI86" s="207"/>
      <c r="NHJ86" s="207"/>
      <c r="NHK86" s="207"/>
      <c r="NHL86" s="207"/>
      <c r="NHM86" s="207"/>
      <c r="NHN86" s="207"/>
      <c r="NHO86" s="207"/>
      <c r="NHP86" s="207"/>
      <c r="NHQ86" s="207"/>
      <c r="NHR86" s="207"/>
      <c r="NHS86" s="207"/>
      <c r="NHT86" s="207"/>
      <c r="NHU86" s="207"/>
      <c r="NHV86" s="207"/>
      <c r="NHW86" s="207"/>
      <c r="NHX86" s="207"/>
      <c r="NHY86" s="207"/>
      <c r="NHZ86" s="207"/>
      <c r="NIA86" s="207"/>
      <c r="NIB86" s="207"/>
      <c r="NIC86" s="207"/>
      <c r="NID86" s="207"/>
      <c r="NIE86" s="207"/>
      <c r="NIF86" s="207"/>
      <c r="NIG86" s="207"/>
      <c r="NIH86" s="207"/>
      <c r="NII86" s="207"/>
      <c r="NIJ86" s="207"/>
      <c r="NIK86" s="207"/>
      <c r="NIL86" s="207"/>
      <c r="NIM86" s="207"/>
      <c r="NIN86" s="207"/>
      <c r="NIO86" s="207"/>
      <c r="NIP86" s="207"/>
      <c r="NIQ86" s="207"/>
      <c r="NIR86" s="207"/>
      <c r="NIS86" s="207"/>
      <c r="NIT86" s="207"/>
      <c r="NIU86" s="207"/>
      <c r="NIV86" s="207"/>
      <c r="NIW86" s="207"/>
      <c r="NIX86" s="207"/>
      <c r="NIY86" s="207"/>
      <c r="NIZ86" s="207"/>
      <c r="NJA86" s="207"/>
      <c r="NJB86" s="207"/>
      <c r="NJC86" s="207"/>
      <c r="NJD86" s="207"/>
      <c r="NJE86" s="207"/>
      <c r="NJF86" s="207"/>
      <c r="NJG86" s="207"/>
      <c r="NJH86" s="207"/>
      <c r="NJI86" s="207"/>
      <c r="NJJ86" s="207"/>
      <c r="NJK86" s="207"/>
      <c r="NJL86" s="207"/>
      <c r="NJM86" s="207"/>
      <c r="NJN86" s="207"/>
      <c r="NJO86" s="207"/>
      <c r="NJP86" s="207"/>
      <c r="NJQ86" s="207"/>
      <c r="NJR86" s="207"/>
      <c r="NJS86" s="207"/>
      <c r="NJT86" s="207"/>
      <c r="NJU86" s="207"/>
      <c r="NJV86" s="207"/>
      <c r="NJW86" s="207"/>
      <c r="NJX86" s="207"/>
      <c r="NJY86" s="207"/>
      <c r="NJZ86" s="207"/>
      <c r="NKA86" s="207"/>
      <c r="NKB86" s="207"/>
      <c r="NKC86" s="207"/>
      <c r="NKD86" s="207"/>
      <c r="NKE86" s="207"/>
      <c r="NKF86" s="207"/>
      <c r="NKG86" s="207"/>
      <c r="NKH86" s="207"/>
      <c r="NKI86" s="207"/>
      <c r="NKJ86" s="207"/>
      <c r="NKK86" s="207"/>
      <c r="NKL86" s="207"/>
      <c r="NKM86" s="207"/>
      <c r="NKN86" s="207"/>
      <c r="NKO86" s="207"/>
      <c r="NKP86" s="207"/>
      <c r="NKQ86" s="207"/>
      <c r="NKR86" s="207"/>
      <c r="NKS86" s="207"/>
      <c r="NKT86" s="207"/>
      <c r="NKU86" s="207"/>
      <c r="NKV86" s="207"/>
      <c r="NKW86" s="207"/>
      <c r="NKX86" s="207"/>
      <c r="NKY86" s="207"/>
      <c r="NKZ86" s="207"/>
      <c r="NLA86" s="207"/>
      <c r="NLB86" s="207"/>
      <c r="NLC86" s="207"/>
      <c r="NLD86" s="207"/>
      <c r="NLE86" s="207"/>
      <c r="NLF86" s="207"/>
      <c r="NLG86" s="207"/>
      <c r="NLH86" s="207"/>
      <c r="NLI86" s="207"/>
      <c r="NLJ86" s="207"/>
      <c r="NLK86" s="207"/>
      <c r="NLL86" s="207"/>
      <c r="NLM86" s="207"/>
      <c r="NLN86" s="207"/>
      <c r="NLO86" s="207"/>
      <c r="NLP86" s="207"/>
      <c r="NLQ86" s="207"/>
      <c r="NLR86" s="207"/>
      <c r="NLS86" s="207"/>
      <c r="NLT86" s="207"/>
      <c r="NLU86" s="207"/>
      <c r="NLV86" s="207"/>
      <c r="NLW86" s="207"/>
      <c r="NLX86" s="207"/>
      <c r="NLY86" s="207"/>
      <c r="NLZ86" s="207"/>
      <c r="NMA86" s="207"/>
      <c r="NMB86" s="207"/>
      <c r="NMC86" s="207"/>
      <c r="NMD86" s="207"/>
      <c r="NME86" s="207"/>
      <c r="NMF86" s="207"/>
      <c r="NMG86" s="207"/>
      <c r="NMH86" s="207"/>
      <c r="NMI86" s="207"/>
      <c r="NMJ86" s="207"/>
      <c r="NMK86" s="207"/>
      <c r="NML86" s="207"/>
      <c r="NMM86" s="207"/>
      <c r="NMN86" s="207"/>
      <c r="NMO86" s="207"/>
      <c r="NMP86" s="207"/>
      <c r="NMQ86" s="207"/>
      <c r="NMR86" s="207"/>
      <c r="NMS86" s="207"/>
      <c r="NMT86" s="207"/>
      <c r="NMU86" s="207"/>
      <c r="NMV86" s="207"/>
      <c r="NMW86" s="207"/>
      <c r="NMX86" s="207"/>
      <c r="NMY86" s="207"/>
      <c r="NMZ86" s="207"/>
      <c r="NNA86" s="207"/>
      <c r="NNB86" s="207"/>
      <c r="NNC86" s="207"/>
      <c r="NND86" s="207"/>
      <c r="NNE86" s="207"/>
      <c r="NNF86" s="207"/>
      <c r="NNG86" s="207"/>
      <c r="NNH86" s="207"/>
      <c r="NNI86" s="207"/>
      <c r="NNJ86" s="207"/>
      <c r="NNK86" s="207"/>
      <c r="NNL86" s="207"/>
      <c r="NNM86" s="207"/>
      <c r="NNN86" s="207"/>
      <c r="NNO86" s="207"/>
      <c r="NNP86" s="207"/>
      <c r="NNQ86" s="207"/>
      <c r="NNR86" s="207"/>
      <c r="NNS86" s="207"/>
      <c r="NNT86" s="207"/>
      <c r="NNU86" s="207"/>
      <c r="NNV86" s="207"/>
      <c r="NNW86" s="207"/>
      <c r="NNX86" s="207"/>
      <c r="NNY86" s="207"/>
      <c r="NNZ86" s="207"/>
      <c r="NOA86" s="207"/>
      <c r="NOB86" s="207"/>
      <c r="NOC86" s="207"/>
      <c r="NOD86" s="207"/>
      <c r="NOE86" s="207"/>
      <c r="NOF86" s="207"/>
      <c r="NOG86" s="207"/>
      <c r="NOH86" s="207"/>
      <c r="NOI86" s="207"/>
      <c r="NOJ86" s="207"/>
      <c r="NOK86" s="207"/>
      <c r="NOL86" s="207"/>
      <c r="NOM86" s="207"/>
      <c r="NON86" s="207"/>
      <c r="NOO86" s="207"/>
      <c r="NOP86" s="207"/>
      <c r="NOQ86" s="207"/>
      <c r="NOR86" s="207"/>
      <c r="NOS86" s="207"/>
      <c r="NOT86" s="207"/>
      <c r="NOU86" s="207"/>
      <c r="NOV86" s="207"/>
      <c r="NOW86" s="207"/>
      <c r="NOX86" s="207"/>
      <c r="NOY86" s="207"/>
      <c r="NOZ86" s="207"/>
      <c r="NPA86" s="207"/>
      <c r="NPB86" s="207"/>
      <c r="NPC86" s="207"/>
      <c r="NPD86" s="207"/>
      <c r="NPE86" s="207"/>
      <c r="NPF86" s="207"/>
      <c r="NPG86" s="207"/>
      <c r="NPH86" s="207"/>
      <c r="NPI86" s="207"/>
      <c r="NPJ86" s="207"/>
      <c r="NPK86" s="207"/>
      <c r="NPL86" s="207"/>
      <c r="NPM86" s="207"/>
      <c r="NPN86" s="207"/>
      <c r="NPO86" s="207"/>
      <c r="NPP86" s="207"/>
      <c r="NPQ86" s="207"/>
      <c r="NPR86" s="207"/>
      <c r="NPS86" s="207"/>
      <c r="NPT86" s="207"/>
      <c r="NPU86" s="207"/>
      <c r="NPV86" s="207"/>
      <c r="NPW86" s="207"/>
      <c r="NPX86" s="207"/>
      <c r="NPY86" s="207"/>
      <c r="NPZ86" s="207"/>
      <c r="NQA86" s="207"/>
      <c r="NQB86" s="207"/>
      <c r="NQC86" s="207"/>
      <c r="NQD86" s="207"/>
      <c r="NQE86" s="207"/>
      <c r="NQF86" s="207"/>
      <c r="NQG86" s="207"/>
      <c r="NQH86" s="207"/>
      <c r="NQI86" s="207"/>
      <c r="NQJ86" s="207"/>
      <c r="NQK86" s="207"/>
      <c r="NQL86" s="207"/>
      <c r="NQM86" s="207"/>
      <c r="NQN86" s="207"/>
      <c r="NQO86" s="207"/>
      <c r="NQP86" s="207"/>
      <c r="NQQ86" s="207"/>
      <c r="NQR86" s="207"/>
      <c r="NQS86" s="207"/>
      <c r="NQT86" s="207"/>
      <c r="NQU86" s="207"/>
      <c r="NQV86" s="207"/>
      <c r="NQW86" s="207"/>
      <c r="NQX86" s="207"/>
      <c r="NQY86" s="207"/>
      <c r="NQZ86" s="207"/>
      <c r="NRA86" s="207"/>
      <c r="NRB86" s="207"/>
      <c r="NRC86" s="207"/>
      <c r="NRD86" s="207"/>
      <c r="NRE86" s="207"/>
      <c r="NRF86" s="207"/>
      <c r="NRG86" s="207"/>
      <c r="NRH86" s="207"/>
      <c r="NRI86" s="207"/>
      <c r="NRJ86" s="207"/>
      <c r="NRK86" s="207"/>
      <c r="NRL86" s="207"/>
      <c r="NRM86" s="207"/>
      <c r="NRN86" s="207"/>
      <c r="NRO86" s="207"/>
      <c r="NRP86" s="207"/>
      <c r="NRQ86" s="207"/>
      <c r="NRR86" s="207"/>
      <c r="NRS86" s="207"/>
      <c r="NRT86" s="207"/>
      <c r="NRU86" s="207"/>
      <c r="NRV86" s="207"/>
      <c r="NRW86" s="207"/>
      <c r="NRX86" s="207"/>
      <c r="NRY86" s="207"/>
      <c r="NRZ86" s="207"/>
      <c r="NSA86" s="207"/>
      <c r="NSB86" s="207"/>
      <c r="NSC86" s="207"/>
      <c r="NSD86" s="207"/>
      <c r="NSE86" s="207"/>
      <c r="NSF86" s="207"/>
      <c r="NSG86" s="207"/>
      <c r="NSH86" s="207"/>
      <c r="NSI86" s="207"/>
      <c r="NSJ86" s="207"/>
      <c r="NSK86" s="207"/>
      <c r="NSL86" s="207"/>
      <c r="NSM86" s="207"/>
      <c r="NSN86" s="207"/>
      <c r="NSO86" s="207"/>
      <c r="NSP86" s="207"/>
      <c r="NSQ86" s="207"/>
      <c r="NSR86" s="207"/>
      <c r="NSS86" s="207"/>
      <c r="NST86" s="207"/>
      <c r="NSU86" s="207"/>
      <c r="NSV86" s="207"/>
      <c r="NSW86" s="207"/>
      <c r="NSX86" s="207"/>
      <c r="NSY86" s="207"/>
      <c r="NSZ86" s="207"/>
      <c r="NTA86" s="207"/>
      <c r="NTB86" s="207"/>
      <c r="NTC86" s="207"/>
      <c r="NTD86" s="207"/>
      <c r="NTE86" s="207"/>
      <c r="NTF86" s="207"/>
      <c r="NTG86" s="207"/>
      <c r="NTH86" s="207"/>
      <c r="NTI86" s="207"/>
      <c r="NTJ86" s="207"/>
      <c r="NTK86" s="207"/>
      <c r="NTL86" s="207"/>
      <c r="NTM86" s="207"/>
      <c r="NTN86" s="207"/>
      <c r="NTO86" s="207"/>
      <c r="NTP86" s="207"/>
      <c r="NTQ86" s="207"/>
      <c r="NTR86" s="207"/>
      <c r="NTS86" s="207"/>
      <c r="NTT86" s="207"/>
      <c r="NTU86" s="207"/>
      <c r="NTV86" s="207"/>
      <c r="NTW86" s="207"/>
      <c r="NTX86" s="207"/>
      <c r="NTY86" s="207"/>
      <c r="NTZ86" s="207"/>
      <c r="NUA86" s="207"/>
      <c r="NUB86" s="207"/>
      <c r="NUC86" s="207"/>
      <c r="NUD86" s="207"/>
      <c r="NUE86" s="207"/>
      <c r="NUF86" s="207"/>
      <c r="NUG86" s="207"/>
      <c r="NUH86" s="207"/>
      <c r="NUI86" s="207"/>
      <c r="NUJ86" s="207"/>
      <c r="NUK86" s="207"/>
      <c r="NUL86" s="207"/>
      <c r="NUM86" s="207"/>
      <c r="NUN86" s="207"/>
      <c r="NUO86" s="207"/>
      <c r="NUP86" s="207"/>
      <c r="NUQ86" s="207"/>
      <c r="NUR86" s="207"/>
      <c r="NUS86" s="207"/>
      <c r="NUT86" s="207"/>
      <c r="NUU86" s="207"/>
      <c r="NUV86" s="207"/>
      <c r="NUW86" s="207"/>
      <c r="NUX86" s="207"/>
      <c r="NUY86" s="207"/>
      <c r="NUZ86" s="207"/>
      <c r="NVA86" s="207"/>
      <c r="NVB86" s="207"/>
      <c r="NVC86" s="207"/>
      <c r="NVD86" s="207"/>
      <c r="NVE86" s="207"/>
      <c r="NVF86" s="207"/>
      <c r="NVG86" s="207"/>
      <c r="NVH86" s="207"/>
      <c r="NVI86" s="207"/>
      <c r="NVJ86" s="207"/>
      <c r="NVK86" s="207"/>
      <c r="NVL86" s="207"/>
      <c r="NVM86" s="207"/>
      <c r="NVN86" s="207"/>
      <c r="NVO86" s="207"/>
      <c r="NVP86" s="207"/>
      <c r="NVQ86" s="207"/>
      <c r="NVR86" s="207"/>
      <c r="NVS86" s="207"/>
      <c r="NVT86" s="207"/>
      <c r="NVU86" s="207"/>
      <c r="NVV86" s="207"/>
      <c r="NVW86" s="207"/>
      <c r="NVX86" s="207"/>
      <c r="NVY86" s="207"/>
      <c r="NVZ86" s="207"/>
      <c r="NWA86" s="207"/>
      <c r="NWB86" s="207"/>
      <c r="NWC86" s="207"/>
      <c r="NWD86" s="207"/>
      <c r="NWE86" s="207"/>
      <c r="NWF86" s="207"/>
      <c r="NWG86" s="207"/>
      <c r="NWH86" s="207"/>
      <c r="NWI86" s="207"/>
      <c r="NWJ86" s="207"/>
      <c r="NWK86" s="207"/>
      <c r="NWL86" s="207"/>
      <c r="NWM86" s="207"/>
      <c r="NWN86" s="207"/>
      <c r="NWO86" s="207"/>
      <c r="NWP86" s="207"/>
      <c r="NWQ86" s="207"/>
      <c r="NWR86" s="207"/>
      <c r="NWS86" s="207"/>
      <c r="NWT86" s="207"/>
      <c r="NWU86" s="207"/>
      <c r="NWV86" s="207"/>
      <c r="NWW86" s="207"/>
      <c r="NWX86" s="207"/>
      <c r="NWY86" s="207"/>
      <c r="NWZ86" s="207"/>
      <c r="NXA86" s="207"/>
      <c r="NXB86" s="207"/>
      <c r="NXC86" s="207"/>
      <c r="NXD86" s="207"/>
      <c r="NXE86" s="207"/>
      <c r="NXF86" s="207"/>
      <c r="NXG86" s="207"/>
      <c r="NXH86" s="207"/>
      <c r="NXI86" s="207"/>
      <c r="NXJ86" s="207"/>
      <c r="NXK86" s="207"/>
      <c r="NXL86" s="207"/>
      <c r="NXM86" s="207"/>
      <c r="NXN86" s="207"/>
      <c r="NXO86" s="207"/>
      <c r="NXP86" s="207"/>
      <c r="NXQ86" s="207"/>
      <c r="NXR86" s="207"/>
      <c r="NXS86" s="207"/>
      <c r="NXT86" s="207"/>
      <c r="NXU86" s="207"/>
      <c r="NXV86" s="207"/>
      <c r="NXW86" s="207"/>
      <c r="NXX86" s="207"/>
      <c r="NXY86" s="207"/>
      <c r="NXZ86" s="207"/>
      <c r="NYA86" s="207"/>
      <c r="NYB86" s="207"/>
      <c r="NYC86" s="207"/>
      <c r="NYD86" s="207"/>
      <c r="NYE86" s="207"/>
      <c r="NYF86" s="207"/>
      <c r="NYG86" s="207"/>
      <c r="NYH86" s="207"/>
      <c r="NYI86" s="207"/>
      <c r="NYJ86" s="207"/>
      <c r="NYK86" s="207"/>
      <c r="NYL86" s="207"/>
      <c r="NYM86" s="207"/>
      <c r="NYN86" s="207"/>
      <c r="NYO86" s="207"/>
      <c r="NYP86" s="207"/>
      <c r="NYQ86" s="207"/>
      <c r="NYR86" s="207"/>
      <c r="NYS86" s="207"/>
      <c r="NYT86" s="207"/>
      <c r="NYU86" s="207"/>
      <c r="NYV86" s="207"/>
      <c r="NYW86" s="207"/>
      <c r="NYX86" s="207"/>
      <c r="NYY86" s="207"/>
      <c r="NYZ86" s="207"/>
      <c r="NZA86" s="207"/>
      <c r="NZB86" s="207"/>
      <c r="NZC86" s="207"/>
      <c r="NZD86" s="207"/>
      <c r="NZE86" s="207"/>
      <c r="NZF86" s="207"/>
      <c r="NZG86" s="207"/>
      <c r="NZH86" s="207"/>
      <c r="NZI86" s="207"/>
      <c r="NZJ86" s="207"/>
      <c r="NZK86" s="207"/>
      <c r="NZL86" s="207"/>
      <c r="NZM86" s="207"/>
      <c r="NZN86" s="207"/>
      <c r="NZO86" s="207"/>
      <c r="NZP86" s="207"/>
      <c r="NZQ86" s="207"/>
      <c r="NZR86" s="207"/>
      <c r="NZS86" s="207"/>
      <c r="NZT86" s="207"/>
      <c r="NZU86" s="207"/>
      <c r="NZV86" s="207"/>
      <c r="NZW86" s="207"/>
      <c r="NZX86" s="207"/>
      <c r="NZY86" s="207"/>
      <c r="NZZ86" s="207"/>
      <c r="OAA86" s="207"/>
      <c r="OAB86" s="207"/>
      <c r="OAC86" s="207"/>
      <c r="OAD86" s="207"/>
      <c r="OAE86" s="207"/>
      <c r="OAF86" s="207"/>
      <c r="OAG86" s="207"/>
      <c r="OAH86" s="207"/>
      <c r="OAI86" s="207"/>
      <c r="OAJ86" s="207"/>
      <c r="OAK86" s="207"/>
      <c r="OAL86" s="207"/>
      <c r="OAM86" s="207"/>
      <c r="OAN86" s="207"/>
      <c r="OAO86" s="207"/>
      <c r="OAP86" s="207"/>
      <c r="OAQ86" s="207"/>
      <c r="OAR86" s="207"/>
      <c r="OAS86" s="207"/>
      <c r="OAT86" s="207"/>
      <c r="OAU86" s="207"/>
      <c r="OAV86" s="207"/>
      <c r="OAW86" s="207"/>
      <c r="OAX86" s="207"/>
      <c r="OAY86" s="207"/>
      <c r="OAZ86" s="207"/>
      <c r="OBA86" s="207"/>
      <c r="OBB86" s="207"/>
      <c r="OBC86" s="207"/>
      <c r="OBD86" s="207"/>
      <c r="OBE86" s="207"/>
      <c r="OBF86" s="207"/>
      <c r="OBG86" s="207"/>
      <c r="OBH86" s="207"/>
      <c r="OBI86" s="207"/>
      <c r="OBJ86" s="207"/>
      <c r="OBK86" s="207"/>
      <c r="OBL86" s="207"/>
      <c r="OBM86" s="207"/>
      <c r="OBN86" s="207"/>
      <c r="OBO86" s="207"/>
      <c r="OBP86" s="207"/>
      <c r="OBQ86" s="207"/>
      <c r="OBR86" s="207"/>
      <c r="OBS86" s="207"/>
      <c r="OBT86" s="207"/>
      <c r="OBU86" s="207"/>
      <c r="OBV86" s="207"/>
      <c r="OBW86" s="207"/>
      <c r="OBX86" s="207"/>
      <c r="OBY86" s="207"/>
      <c r="OBZ86" s="207"/>
      <c r="OCA86" s="207"/>
      <c r="OCB86" s="207"/>
      <c r="OCC86" s="207"/>
      <c r="OCD86" s="207"/>
      <c r="OCE86" s="207"/>
      <c r="OCF86" s="207"/>
      <c r="OCG86" s="207"/>
      <c r="OCH86" s="207"/>
      <c r="OCI86" s="207"/>
      <c r="OCJ86" s="207"/>
      <c r="OCK86" s="207"/>
      <c r="OCL86" s="207"/>
      <c r="OCM86" s="207"/>
      <c r="OCN86" s="207"/>
      <c r="OCO86" s="207"/>
      <c r="OCP86" s="207"/>
      <c r="OCQ86" s="207"/>
      <c r="OCR86" s="207"/>
      <c r="OCS86" s="207"/>
      <c r="OCT86" s="207"/>
      <c r="OCU86" s="207"/>
      <c r="OCV86" s="207"/>
      <c r="OCW86" s="207"/>
      <c r="OCX86" s="207"/>
      <c r="OCY86" s="207"/>
      <c r="OCZ86" s="207"/>
      <c r="ODA86" s="207"/>
      <c r="ODB86" s="207"/>
      <c r="ODC86" s="207"/>
      <c r="ODD86" s="207"/>
      <c r="ODE86" s="207"/>
      <c r="ODF86" s="207"/>
      <c r="ODG86" s="207"/>
      <c r="ODH86" s="207"/>
      <c r="ODI86" s="207"/>
      <c r="ODJ86" s="207"/>
      <c r="ODK86" s="207"/>
      <c r="ODL86" s="207"/>
      <c r="ODM86" s="207"/>
      <c r="ODN86" s="207"/>
      <c r="ODO86" s="207"/>
      <c r="ODP86" s="207"/>
      <c r="ODQ86" s="207"/>
      <c r="ODR86" s="207"/>
      <c r="ODS86" s="207"/>
      <c r="ODT86" s="207"/>
      <c r="ODU86" s="207"/>
      <c r="ODV86" s="207"/>
      <c r="ODW86" s="207"/>
      <c r="ODX86" s="207"/>
      <c r="ODY86" s="207"/>
      <c r="ODZ86" s="207"/>
      <c r="OEA86" s="207"/>
      <c r="OEB86" s="207"/>
      <c r="OEC86" s="207"/>
      <c r="OED86" s="207"/>
      <c r="OEE86" s="207"/>
      <c r="OEF86" s="207"/>
      <c r="OEG86" s="207"/>
      <c r="OEH86" s="207"/>
      <c r="OEI86" s="207"/>
      <c r="OEJ86" s="207"/>
      <c r="OEK86" s="207"/>
      <c r="OEL86" s="207"/>
      <c r="OEM86" s="207"/>
      <c r="OEN86" s="207"/>
      <c r="OEO86" s="207"/>
      <c r="OEP86" s="207"/>
      <c r="OEQ86" s="207"/>
      <c r="OER86" s="207"/>
      <c r="OES86" s="207"/>
      <c r="OET86" s="207"/>
      <c r="OEU86" s="207"/>
      <c r="OEV86" s="207"/>
      <c r="OEW86" s="207"/>
      <c r="OEX86" s="207"/>
      <c r="OEY86" s="207"/>
      <c r="OEZ86" s="207"/>
      <c r="OFA86" s="207"/>
      <c r="OFB86" s="207"/>
      <c r="OFC86" s="207"/>
      <c r="OFD86" s="207"/>
      <c r="OFE86" s="207"/>
      <c r="OFF86" s="207"/>
      <c r="OFG86" s="207"/>
      <c r="OFH86" s="207"/>
      <c r="OFI86" s="207"/>
      <c r="OFJ86" s="207"/>
      <c r="OFK86" s="207"/>
      <c r="OFL86" s="207"/>
      <c r="OFM86" s="207"/>
      <c r="OFN86" s="207"/>
      <c r="OFO86" s="207"/>
      <c r="OFP86" s="207"/>
      <c r="OFQ86" s="207"/>
      <c r="OFR86" s="207"/>
      <c r="OFS86" s="207"/>
      <c r="OFT86" s="207"/>
      <c r="OFU86" s="207"/>
      <c r="OFV86" s="207"/>
      <c r="OFW86" s="207"/>
      <c r="OFX86" s="207"/>
      <c r="OFY86" s="207"/>
      <c r="OFZ86" s="207"/>
      <c r="OGA86" s="207"/>
      <c r="OGB86" s="207"/>
      <c r="OGC86" s="207"/>
      <c r="OGD86" s="207"/>
      <c r="OGE86" s="207"/>
      <c r="OGF86" s="207"/>
      <c r="OGG86" s="207"/>
      <c r="OGH86" s="207"/>
      <c r="OGI86" s="207"/>
      <c r="OGJ86" s="207"/>
      <c r="OGK86" s="207"/>
      <c r="OGL86" s="207"/>
      <c r="OGM86" s="207"/>
      <c r="OGN86" s="207"/>
      <c r="OGO86" s="207"/>
      <c r="OGP86" s="207"/>
      <c r="OGQ86" s="207"/>
      <c r="OGR86" s="207"/>
      <c r="OGS86" s="207"/>
      <c r="OGT86" s="207"/>
      <c r="OGU86" s="207"/>
      <c r="OGV86" s="207"/>
      <c r="OGW86" s="207"/>
      <c r="OGX86" s="207"/>
      <c r="OGY86" s="207"/>
      <c r="OGZ86" s="207"/>
      <c r="OHA86" s="207"/>
      <c r="OHB86" s="207"/>
      <c r="OHC86" s="207"/>
      <c r="OHD86" s="207"/>
      <c r="OHE86" s="207"/>
      <c r="OHF86" s="207"/>
      <c r="OHG86" s="207"/>
      <c r="OHH86" s="207"/>
      <c r="OHI86" s="207"/>
      <c r="OHJ86" s="207"/>
      <c r="OHK86" s="207"/>
      <c r="OHL86" s="207"/>
      <c r="OHM86" s="207"/>
      <c r="OHN86" s="207"/>
      <c r="OHO86" s="207"/>
      <c r="OHP86" s="207"/>
      <c r="OHQ86" s="207"/>
      <c r="OHR86" s="207"/>
      <c r="OHS86" s="207"/>
      <c r="OHT86" s="207"/>
      <c r="OHU86" s="207"/>
      <c r="OHV86" s="207"/>
      <c r="OHW86" s="207"/>
      <c r="OHX86" s="207"/>
      <c r="OHY86" s="207"/>
      <c r="OHZ86" s="207"/>
      <c r="OIA86" s="207"/>
      <c r="OIB86" s="207"/>
      <c r="OIC86" s="207"/>
      <c r="OID86" s="207"/>
      <c r="OIE86" s="207"/>
      <c r="OIF86" s="207"/>
      <c r="OIG86" s="207"/>
      <c r="OIH86" s="207"/>
      <c r="OII86" s="207"/>
      <c r="OIJ86" s="207"/>
      <c r="OIK86" s="207"/>
      <c r="OIL86" s="207"/>
      <c r="OIM86" s="207"/>
      <c r="OIN86" s="207"/>
      <c r="OIO86" s="207"/>
      <c r="OIP86" s="207"/>
      <c r="OIQ86" s="207"/>
      <c r="OIR86" s="207"/>
      <c r="OIS86" s="207"/>
      <c r="OIT86" s="207"/>
      <c r="OIU86" s="207"/>
      <c r="OIV86" s="207"/>
      <c r="OIW86" s="207"/>
      <c r="OIX86" s="207"/>
      <c r="OIY86" s="207"/>
      <c r="OIZ86" s="207"/>
      <c r="OJA86" s="207"/>
      <c r="OJB86" s="207"/>
      <c r="OJC86" s="207"/>
      <c r="OJD86" s="207"/>
      <c r="OJE86" s="207"/>
      <c r="OJF86" s="207"/>
      <c r="OJG86" s="207"/>
      <c r="OJH86" s="207"/>
      <c r="OJI86" s="207"/>
      <c r="OJJ86" s="207"/>
      <c r="OJK86" s="207"/>
      <c r="OJL86" s="207"/>
      <c r="OJM86" s="207"/>
      <c r="OJN86" s="207"/>
      <c r="OJO86" s="207"/>
      <c r="OJP86" s="207"/>
      <c r="OJQ86" s="207"/>
      <c r="OJR86" s="207"/>
      <c r="OJS86" s="207"/>
      <c r="OJT86" s="207"/>
      <c r="OJU86" s="207"/>
      <c r="OJV86" s="207"/>
      <c r="OJW86" s="207"/>
      <c r="OJX86" s="207"/>
      <c r="OJY86" s="207"/>
      <c r="OJZ86" s="207"/>
      <c r="OKA86" s="207"/>
      <c r="OKB86" s="207"/>
      <c r="OKC86" s="207"/>
      <c r="OKD86" s="207"/>
      <c r="OKE86" s="207"/>
      <c r="OKF86" s="207"/>
      <c r="OKG86" s="207"/>
      <c r="OKH86" s="207"/>
      <c r="OKI86" s="207"/>
      <c r="OKJ86" s="207"/>
      <c r="OKK86" s="207"/>
      <c r="OKL86" s="207"/>
      <c r="OKM86" s="207"/>
      <c r="OKN86" s="207"/>
      <c r="OKO86" s="207"/>
      <c r="OKP86" s="207"/>
      <c r="OKQ86" s="207"/>
      <c r="OKR86" s="207"/>
      <c r="OKS86" s="207"/>
      <c r="OKT86" s="207"/>
      <c r="OKU86" s="207"/>
      <c r="OKV86" s="207"/>
      <c r="OKW86" s="207"/>
      <c r="OKX86" s="207"/>
      <c r="OKY86" s="207"/>
      <c r="OKZ86" s="207"/>
      <c r="OLA86" s="207"/>
      <c r="OLB86" s="207"/>
      <c r="OLC86" s="207"/>
      <c r="OLD86" s="207"/>
      <c r="OLE86" s="207"/>
      <c r="OLF86" s="207"/>
      <c r="OLG86" s="207"/>
      <c r="OLH86" s="207"/>
      <c r="OLI86" s="207"/>
      <c r="OLJ86" s="207"/>
      <c r="OLK86" s="207"/>
      <c r="OLL86" s="207"/>
      <c r="OLM86" s="207"/>
      <c r="OLN86" s="207"/>
      <c r="OLO86" s="207"/>
      <c r="OLP86" s="207"/>
      <c r="OLQ86" s="207"/>
      <c r="OLR86" s="207"/>
      <c r="OLS86" s="207"/>
      <c r="OLT86" s="207"/>
      <c r="OLU86" s="207"/>
      <c r="OLV86" s="207"/>
      <c r="OLW86" s="207"/>
      <c r="OLX86" s="207"/>
      <c r="OLY86" s="207"/>
      <c r="OLZ86" s="207"/>
      <c r="OMA86" s="207"/>
      <c r="OMB86" s="207"/>
      <c r="OMC86" s="207"/>
      <c r="OMD86" s="207"/>
      <c r="OME86" s="207"/>
      <c r="OMF86" s="207"/>
      <c r="OMG86" s="207"/>
      <c r="OMH86" s="207"/>
      <c r="OMI86" s="207"/>
      <c r="OMJ86" s="207"/>
      <c r="OMK86" s="207"/>
      <c r="OML86" s="207"/>
      <c r="OMM86" s="207"/>
      <c r="OMN86" s="207"/>
      <c r="OMO86" s="207"/>
      <c r="OMP86" s="207"/>
      <c r="OMQ86" s="207"/>
      <c r="OMR86" s="207"/>
      <c r="OMS86" s="207"/>
      <c r="OMT86" s="207"/>
      <c r="OMU86" s="207"/>
      <c r="OMV86" s="207"/>
      <c r="OMW86" s="207"/>
      <c r="OMX86" s="207"/>
      <c r="OMY86" s="207"/>
      <c r="OMZ86" s="207"/>
      <c r="ONA86" s="207"/>
      <c r="ONB86" s="207"/>
      <c r="ONC86" s="207"/>
      <c r="OND86" s="207"/>
      <c r="ONE86" s="207"/>
      <c r="ONF86" s="207"/>
      <c r="ONG86" s="207"/>
      <c r="ONH86" s="207"/>
      <c r="ONI86" s="207"/>
      <c r="ONJ86" s="207"/>
      <c r="ONK86" s="207"/>
      <c r="ONL86" s="207"/>
      <c r="ONM86" s="207"/>
      <c r="ONN86" s="207"/>
      <c r="ONO86" s="207"/>
      <c r="ONP86" s="207"/>
      <c r="ONQ86" s="207"/>
      <c r="ONR86" s="207"/>
      <c r="ONS86" s="207"/>
      <c r="ONT86" s="207"/>
      <c r="ONU86" s="207"/>
      <c r="ONV86" s="207"/>
      <c r="ONW86" s="207"/>
      <c r="ONX86" s="207"/>
      <c r="ONY86" s="207"/>
      <c r="ONZ86" s="207"/>
      <c r="OOA86" s="207"/>
      <c r="OOB86" s="207"/>
      <c r="OOC86" s="207"/>
      <c r="OOD86" s="207"/>
      <c r="OOE86" s="207"/>
      <c r="OOF86" s="207"/>
      <c r="OOG86" s="207"/>
      <c r="OOH86" s="207"/>
      <c r="OOI86" s="207"/>
      <c r="OOJ86" s="207"/>
      <c r="OOK86" s="207"/>
      <c r="OOL86" s="207"/>
      <c r="OOM86" s="207"/>
      <c r="OON86" s="207"/>
      <c r="OOO86" s="207"/>
      <c r="OOP86" s="207"/>
      <c r="OOQ86" s="207"/>
      <c r="OOR86" s="207"/>
      <c r="OOS86" s="207"/>
      <c r="OOT86" s="207"/>
      <c r="OOU86" s="207"/>
      <c r="OOV86" s="207"/>
      <c r="OOW86" s="207"/>
      <c r="OOX86" s="207"/>
      <c r="OOY86" s="207"/>
      <c r="OOZ86" s="207"/>
      <c r="OPA86" s="207"/>
      <c r="OPB86" s="207"/>
      <c r="OPC86" s="207"/>
      <c r="OPD86" s="207"/>
      <c r="OPE86" s="207"/>
      <c r="OPF86" s="207"/>
      <c r="OPG86" s="207"/>
      <c r="OPH86" s="207"/>
      <c r="OPI86" s="207"/>
      <c r="OPJ86" s="207"/>
      <c r="OPK86" s="207"/>
      <c r="OPL86" s="207"/>
      <c r="OPM86" s="207"/>
      <c r="OPN86" s="207"/>
      <c r="OPO86" s="207"/>
      <c r="OPP86" s="207"/>
      <c r="OPQ86" s="207"/>
      <c r="OPR86" s="207"/>
      <c r="OPS86" s="207"/>
      <c r="OPT86" s="207"/>
      <c r="OPU86" s="207"/>
      <c r="OPV86" s="207"/>
      <c r="OPW86" s="207"/>
      <c r="OPX86" s="207"/>
      <c r="OPY86" s="207"/>
      <c r="OPZ86" s="207"/>
      <c r="OQA86" s="207"/>
      <c r="OQB86" s="207"/>
      <c r="OQC86" s="207"/>
      <c r="OQD86" s="207"/>
      <c r="OQE86" s="207"/>
      <c r="OQF86" s="207"/>
      <c r="OQG86" s="207"/>
      <c r="OQH86" s="207"/>
      <c r="OQI86" s="207"/>
      <c r="OQJ86" s="207"/>
      <c r="OQK86" s="207"/>
      <c r="OQL86" s="207"/>
      <c r="OQM86" s="207"/>
      <c r="OQN86" s="207"/>
      <c r="OQO86" s="207"/>
      <c r="OQP86" s="207"/>
      <c r="OQQ86" s="207"/>
      <c r="OQR86" s="207"/>
      <c r="OQS86" s="207"/>
      <c r="OQT86" s="207"/>
      <c r="OQU86" s="207"/>
      <c r="OQV86" s="207"/>
      <c r="OQW86" s="207"/>
      <c r="OQX86" s="207"/>
      <c r="OQY86" s="207"/>
      <c r="OQZ86" s="207"/>
      <c r="ORA86" s="207"/>
      <c r="ORB86" s="207"/>
      <c r="ORC86" s="207"/>
      <c r="ORD86" s="207"/>
      <c r="ORE86" s="207"/>
      <c r="ORF86" s="207"/>
      <c r="ORG86" s="207"/>
      <c r="ORH86" s="207"/>
      <c r="ORI86" s="207"/>
      <c r="ORJ86" s="207"/>
      <c r="ORK86" s="207"/>
      <c r="ORL86" s="207"/>
      <c r="ORM86" s="207"/>
      <c r="ORN86" s="207"/>
      <c r="ORO86" s="207"/>
      <c r="ORP86" s="207"/>
      <c r="ORQ86" s="207"/>
      <c r="ORR86" s="207"/>
      <c r="ORS86" s="207"/>
      <c r="ORT86" s="207"/>
      <c r="ORU86" s="207"/>
      <c r="ORV86" s="207"/>
      <c r="ORW86" s="207"/>
      <c r="ORX86" s="207"/>
      <c r="ORY86" s="207"/>
      <c r="ORZ86" s="207"/>
      <c r="OSA86" s="207"/>
      <c r="OSB86" s="207"/>
      <c r="OSC86" s="207"/>
      <c r="OSD86" s="207"/>
      <c r="OSE86" s="207"/>
      <c r="OSF86" s="207"/>
      <c r="OSG86" s="207"/>
      <c r="OSH86" s="207"/>
      <c r="OSI86" s="207"/>
      <c r="OSJ86" s="207"/>
      <c r="OSK86" s="207"/>
      <c r="OSL86" s="207"/>
      <c r="OSM86" s="207"/>
      <c r="OSN86" s="207"/>
      <c r="OSO86" s="207"/>
      <c r="OSP86" s="207"/>
      <c r="OSQ86" s="207"/>
      <c r="OSR86" s="207"/>
      <c r="OSS86" s="207"/>
      <c r="OST86" s="207"/>
      <c r="OSU86" s="207"/>
      <c r="OSV86" s="207"/>
      <c r="OSW86" s="207"/>
      <c r="OSX86" s="207"/>
      <c r="OSY86" s="207"/>
      <c r="OSZ86" s="207"/>
      <c r="OTA86" s="207"/>
      <c r="OTB86" s="207"/>
      <c r="OTC86" s="207"/>
      <c r="OTD86" s="207"/>
      <c r="OTE86" s="207"/>
      <c r="OTF86" s="207"/>
      <c r="OTG86" s="207"/>
      <c r="OTH86" s="207"/>
      <c r="OTI86" s="207"/>
      <c r="OTJ86" s="207"/>
      <c r="OTK86" s="207"/>
      <c r="OTL86" s="207"/>
      <c r="OTM86" s="207"/>
      <c r="OTN86" s="207"/>
      <c r="OTO86" s="207"/>
      <c r="OTP86" s="207"/>
      <c r="OTQ86" s="207"/>
      <c r="OTR86" s="207"/>
      <c r="OTS86" s="207"/>
      <c r="OTT86" s="207"/>
      <c r="OTU86" s="207"/>
      <c r="OTV86" s="207"/>
      <c r="OTW86" s="207"/>
      <c r="OTX86" s="207"/>
      <c r="OTY86" s="207"/>
      <c r="OTZ86" s="207"/>
      <c r="OUA86" s="207"/>
      <c r="OUB86" s="207"/>
      <c r="OUC86" s="207"/>
      <c r="OUD86" s="207"/>
      <c r="OUE86" s="207"/>
      <c r="OUF86" s="207"/>
      <c r="OUG86" s="207"/>
      <c r="OUH86" s="207"/>
      <c r="OUI86" s="207"/>
      <c r="OUJ86" s="207"/>
      <c r="OUK86" s="207"/>
      <c r="OUL86" s="207"/>
      <c r="OUM86" s="207"/>
      <c r="OUN86" s="207"/>
      <c r="OUO86" s="207"/>
      <c r="OUP86" s="207"/>
      <c r="OUQ86" s="207"/>
      <c r="OUR86" s="207"/>
      <c r="OUS86" s="207"/>
      <c r="OUT86" s="207"/>
      <c r="OUU86" s="207"/>
      <c r="OUV86" s="207"/>
      <c r="OUW86" s="207"/>
      <c r="OUX86" s="207"/>
      <c r="OUY86" s="207"/>
      <c r="OUZ86" s="207"/>
      <c r="OVA86" s="207"/>
      <c r="OVB86" s="207"/>
      <c r="OVC86" s="207"/>
      <c r="OVD86" s="207"/>
      <c r="OVE86" s="207"/>
      <c r="OVF86" s="207"/>
      <c r="OVG86" s="207"/>
      <c r="OVH86" s="207"/>
      <c r="OVI86" s="207"/>
      <c r="OVJ86" s="207"/>
      <c r="OVK86" s="207"/>
      <c r="OVL86" s="207"/>
      <c r="OVM86" s="207"/>
      <c r="OVN86" s="207"/>
      <c r="OVO86" s="207"/>
      <c r="OVP86" s="207"/>
      <c r="OVQ86" s="207"/>
      <c r="OVR86" s="207"/>
      <c r="OVS86" s="207"/>
      <c r="OVT86" s="207"/>
      <c r="OVU86" s="207"/>
      <c r="OVV86" s="207"/>
      <c r="OVW86" s="207"/>
      <c r="OVX86" s="207"/>
      <c r="OVY86" s="207"/>
      <c r="OVZ86" s="207"/>
      <c r="OWA86" s="207"/>
      <c r="OWB86" s="207"/>
      <c r="OWC86" s="207"/>
      <c r="OWD86" s="207"/>
      <c r="OWE86" s="207"/>
      <c r="OWF86" s="207"/>
      <c r="OWG86" s="207"/>
      <c r="OWH86" s="207"/>
      <c r="OWI86" s="207"/>
      <c r="OWJ86" s="207"/>
      <c r="OWK86" s="207"/>
      <c r="OWL86" s="207"/>
      <c r="OWM86" s="207"/>
      <c r="OWN86" s="207"/>
      <c r="OWO86" s="207"/>
      <c r="OWP86" s="207"/>
      <c r="OWQ86" s="207"/>
      <c r="OWR86" s="207"/>
      <c r="OWS86" s="207"/>
      <c r="OWT86" s="207"/>
      <c r="OWU86" s="207"/>
      <c r="OWV86" s="207"/>
      <c r="OWW86" s="207"/>
      <c r="OWX86" s="207"/>
      <c r="OWY86" s="207"/>
      <c r="OWZ86" s="207"/>
      <c r="OXA86" s="207"/>
      <c r="OXB86" s="207"/>
      <c r="OXC86" s="207"/>
      <c r="OXD86" s="207"/>
      <c r="OXE86" s="207"/>
      <c r="OXF86" s="207"/>
      <c r="OXG86" s="207"/>
      <c r="OXH86" s="207"/>
      <c r="OXI86" s="207"/>
      <c r="OXJ86" s="207"/>
      <c r="OXK86" s="207"/>
      <c r="OXL86" s="207"/>
      <c r="OXM86" s="207"/>
      <c r="OXN86" s="207"/>
      <c r="OXO86" s="207"/>
      <c r="OXP86" s="207"/>
      <c r="OXQ86" s="207"/>
      <c r="OXR86" s="207"/>
      <c r="OXS86" s="207"/>
      <c r="OXT86" s="207"/>
      <c r="OXU86" s="207"/>
      <c r="OXV86" s="207"/>
      <c r="OXW86" s="207"/>
      <c r="OXX86" s="207"/>
      <c r="OXY86" s="207"/>
      <c r="OXZ86" s="207"/>
      <c r="OYA86" s="207"/>
      <c r="OYB86" s="207"/>
      <c r="OYC86" s="207"/>
      <c r="OYD86" s="207"/>
      <c r="OYE86" s="207"/>
      <c r="OYF86" s="207"/>
      <c r="OYG86" s="207"/>
      <c r="OYH86" s="207"/>
      <c r="OYI86" s="207"/>
      <c r="OYJ86" s="207"/>
      <c r="OYK86" s="207"/>
      <c r="OYL86" s="207"/>
      <c r="OYM86" s="207"/>
      <c r="OYN86" s="207"/>
      <c r="OYO86" s="207"/>
      <c r="OYP86" s="207"/>
      <c r="OYQ86" s="207"/>
      <c r="OYR86" s="207"/>
      <c r="OYS86" s="207"/>
      <c r="OYT86" s="207"/>
      <c r="OYU86" s="207"/>
      <c r="OYV86" s="207"/>
      <c r="OYW86" s="207"/>
      <c r="OYX86" s="207"/>
      <c r="OYY86" s="207"/>
      <c r="OYZ86" s="207"/>
      <c r="OZA86" s="207"/>
      <c r="OZB86" s="207"/>
      <c r="OZC86" s="207"/>
      <c r="OZD86" s="207"/>
      <c r="OZE86" s="207"/>
      <c r="OZF86" s="207"/>
      <c r="OZG86" s="207"/>
      <c r="OZH86" s="207"/>
      <c r="OZI86" s="207"/>
      <c r="OZJ86" s="207"/>
      <c r="OZK86" s="207"/>
      <c r="OZL86" s="207"/>
      <c r="OZM86" s="207"/>
      <c r="OZN86" s="207"/>
      <c r="OZO86" s="207"/>
      <c r="OZP86" s="207"/>
      <c r="OZQ86" s="207"/>
      <c r="OZR86" s="207"/>
      <c r="OZS86" s="207"/>
      <c r="OZT86" s="207"/>
      <c r="OZU86" s="207"/>
      <c r="OZV86" s="207"/>
      <c r="OZW86" s="207"/>
      <c r="OZX86" s="207"/>
      <c r="OZY86" s="207"/>
      <c r="OZZ86" s="207"/>
      <c r="PAA86" s="207"/>
      <c r="PAB86" s="207"/>
      <c r="PAC86" s="207"/>
      <c r="PAD86" s="207"/>
      <c r="PAE86" s="207"/>
      <c r="PAF86" s="207"/>
      <c r="PAG86" s="207"/>
      <c r="PAH86" s="207"/>
      <c r="PAI86" s="207"/>
      <c r="PAJ86" s="207"/>
      <c r="PAK86" s="207"/>
      <c r="PAL86" s="207"/>
      <c r="PAM86" s="207"/>
      <c r="PAN86" s="207"/>
      <c r="PAO86" s="207"/>
      <c r="PAP86" s="207"/>
      <c r="PAQ86" s="207"/>
      <c r="PAR86" s="207"/>
      <c r="PAS86" s="207"/>
      <c r="PAT86" s="207"/>
      <c r="PAU86" s="207"/>
      <c r="PAV86" s="207"/>
      <c r="PAW86" s="207"/>
      <c r="PAX86" s="207"/>
      <c r="PAY86" s="207"/>
      <c r="PAZ86" s="207"/>
      <c r="PBA86" s="207"/>
      <c r="PBB86" s="207"/>
      <c r="PBC86" s="207"/>
      <c r="PBD86" s="207"/>
      <c r="PBE86" s="207"/>
      <c r="PBF86" s="207"/>
      <c r="PBG86" s="207"/>
      <c r="PBH86" s="207"/>
      <c r="PBI86" s="207"/>
      <c r="PBJ86" s="207"/>
      <c r="PBK86" s="207"/>
      <c r="PBL86" s="207"/>
      <c r="PBM86" s="207"/>
      <c r="PBN86" s="207"/>
      <c r="PBO86" s="207"/>
      <c r="PBP86" s="207"/>
      <c r="PBQ86" s="207"/>
      <c r="PBR86" s="207"/>
      <c r="PBS86" s="207"/>
      <c r="PBT86" s="207"/>
      <c r="PBU86" s="207"/>
      <c r="PBV86" s="207"/>
      <c r="PBW86" s="207"/>
      <c r="PBX86" s="207"/>
      <c r="PBY86" s="207"/>
      <c r="PBZ86" s="207"/>
      <c r="PCA86" s="207"/>
      <c r="PCB86" s="207"/>
      <c r="PCC86" s="207"/>
      <c r="PCD86" s="207"/>
      <c r="PCE86" s="207"/>
      <c r="PCF86" s="207"/>
      <c r="PCG86" s="207"/>
      <c r="PCH86" s="207"/>
      <c r="PCI86" s="207"/>
      <c r="PCJ86" s="207"/>
      <c r="PCK86" s="207"/>
      <c r="PCL86" s="207"/>
      <c r="PCM86" s="207"/>
      <c r="PCN86" s="207"/>
      <c r="PCO86" s="207"/>
      <c r="PCP86" s="207"/>
      <c r="PCQ86" s="207"/>
      <c r="PCR86" s="207"/>
      <c r="PCS86" s="207"/>
      <c r="PCT86" s="207"/>
      <c r="PCU86" s="207"/>
      <c r="PCV86" s="207"/>
      <c r="PCW86" s="207"/>
      <c r="PCX86" s="207"/>
      <c r="PCY86" s="207"/>
      <c r="PCZ86" s="207"/>
      <c r="PDA86" s="207"/>
      <c r="PDB86" s="207"/>
      <c r="PDC86" s="207"/>
      <c r="PDD86" s="207"/>
      <c r="PDE86" s="207"/>
      <c r="PDF86" s="207"/>
      <c r="PDG86" s="207"/>
      <c r="PDH86" s="207"/>
      <c r="PDI86" s="207"/>
      <c r="PDJ86" s="207"/>
      <c r="PDK86" s="207"/>
      <c r="PDL86" s="207"/>
      <c r="PDM86" s="207"/>
      <c r="PDN86" s="207"/>
      <c r="PDO86" s="207"/>
      <c r="PDP86" s="207"/>
      <c r="PDQ86" s="207"/>
      <c r="PDR86" s="207"/>
      <c r="PDS86" s="207"/>
      <c r="PDT86" s="207"/>
      <c r="PDU86" s="207"/>
      <c r="PDV86" s="207"/>
      <c r="PDW86" s="207"/>
      <c r="PDX86" s="207"/>
      <c r="PDY86" s="207"/>
      <c r="PDZ86" s="207"/>
      <c r="PEA86" s="207"/>
      <c r="PEB86" s="207"/>
      <c r="PEC86" s="207"/>
      <c r="PED86" s="207"/>
      <c r="PEE86" s="207"/>
      <c r="PEF86" s="207"/>
      <c r="PEG86" s="207"/>
      <c r="PEH86" s="207"/>
      <c r="PEI86" s="207"/>
      <c r="PEJ86" s="207"/>
      <c r="PEK86" s="207"/>
      <c r="PEL86" s="207"/>
      <c r="PEM86" s="207"/>
      <c r="PEN86" s="207"/>
      <c r="PEO86" s="207"/>
      <c r="PEP86" s="207"/>
      <c r="PEQ86" s="207"/>
      <c r="PER86" s="207"/>
      <c r="PES86" s="207"/>
      <c r="PET86" s="207"/>
      <c r="PEU86" s="207"/>
      <c r="PEV86" s="207"/>
      <c r="PEW86" s="207"/>
      <c r="PEX86" s="207"/>
      <c r="PEY86" s="207"/>
      <c r="PEZ86" s="207"/>
      <c r="PFA86" s="207"/>
      <c r="PFB86" s="207"/>
      <c r="PFC86" s="207"/>
      <c r="PFD86" s="207"/>
      <c r="PFE86" s="207"/>
      <c r="PFF86" s="207"/>
      <c r="PFG86" s="207"/>
      <c r="PFH86" s="207"/>
      <c r="PFI86" s="207"/>
      <c r="PFJ86" s="207"/>
      <c r="PFK86" s="207"/>
      <c r="PFL86" s="207"/>
      <c r="PFM86" s="207"/>
      <c r="PFN86" s="207"/>
      <c r="PFO86" s="207"/>
      <c r="PFP86" s="207"/>
      <c r="PFQ86" s="207"/>
      <c r="PFR86" s="207"/>
      <c r="PFS86" s="207"/>
      <c r="PFT86" s="207"/>
      <c r="PFU86" s="207"/>
      <c r="PFV86" s="207"/>
      <c r="PFW86" s="207"/>
      <c r="PFX86" s="207"/>
      <c r="PFY86" s="207"/>
      <c r="PFZ86" s="207"/>
      <c r="PGA86" s="207"/>
      <c r="PGB86" s="207"/>
      <c r="PGC86" s="207"/>
      <c r="PGD86" s="207"/>
      <c r="PGE86" s="207"/>
      <c r="PGF86" s="207"/>
      <c r="PGG86" s="207"/>
      <c r="PGH86" s="207"/>
      <c r="PGI86" s="207"/>
      <c r="PGJ86" s="207"/>
      <c r="PGK86" s="207"/>
      <c r="PGL86" s="207"/>
      <c r="PGM86" s="207"/>
      <c r="PGN86" s="207"/>
      <c r="PGO86" s="207"/>
      <c r="PGP86" s="207"/>
      <c r="PGQ86" s="207"/>
      <c r="PGR86" s="207"/>
      <c r="PGS86" s="207"/>
      <c r="PGT86" s="207"/>
      <c r="PGU86" s="207"/>
      <c r="PGV86" s="207"/>
      <c r="PGW86" s="207"/>
      <c r="PGX86" s="207"/>
      <c r="PGY86" s="207"/>
      <c r="PGZ86" s="207"/>
      <c r="PHA86" s="207"/>
      <c r="PHB86" s="207"/>
      <c r="PHC86" s="207"/>
      <c r="PHD86" s="207"/>
      <c r="PHE86" s="207"/>
      <c r="PHF86" s="207"/>
      <c r="PHG86" s="207"/>
      <c r="PHH86" s="207"/>
      <c r="PHI86" s="207"/>
      <c r="PHJ86" s="207"/>
      <c r="PHK86" s="207"/>
      <c r="PHL86" s="207"/>
      <c r="PHM86" s="207"/>
      <c r="PHN86" s="207"/>
      <c r="PHO86" s="207"/>
      <c r="PHP86" s="207"/>
      <c r="PHQ86" s="207"/>
      <c r="PHR86" s="207"/>
      <c r="PHS86" s="207"/>
      <c r="PHT86" s="207"/>
      <c r="PHU86" s="207"/>
      <c r="PHV86" s="207"/>
      <c r="PHW86" s="207"/>
      <c r="PHX86" s="207"/>
      <c r="PHY86" s="207"/>
      <c r="PHZ86" s="207"/>
      <c r="PIA86" s="207"/>
      <c r="PIB86" s="207"/>
      <c r="PIC86" s="207"/>
      <c r="PID86" s="207"/>
      <c r="PIE86" s="207"/>
      <c r="PIF86" s="207"/>
      <c r="PIG86" s="207"/>
      <c r="PIH86" s="207"/>
      <c r="PII86" s="207"/>
      <c r="PIJ86" s="207"/>
      <c r="PIK86" s="207"/>
      <c r="PIL86" s="207"/>
      <c r="PIM86" s="207"/>
      <c r="PIN86" s="207"/>
      <c r="PIO86" s="207"/>
      <c r="PIP86" s="207"/>
      <c r="PIQ86" s="207"/>
      <c r="PIR86" s="207"/>
      <c r="PIS86" s="207"/>
      <c r="PIT86" s="207"/>
      <c r="PIU86" s="207"/>
      <c r="PIV86" s="207"/>
      <c r="PIW86" s="207"/>
      <c r="PIX86" s="207"/>
      <c r="PIY86" s="207"/>
      <c r="PIZ86" s="207"/>
      <c r="PJA86" s="207"/>
      <c r="PJB86" s="207"/>
      <c r="PJC86" s="207"/>
      <c r="PJD86" s="207"/>
      <c r="PJE86" s="207"/>
      <c r="PJF86" s="207"/>
      <c r="PJG86" s="207"/>
      <c r="PJH86" s="207"/>
      <c r="PJI86" s="207"/>
      <c r="PJJ86" s="207"/>
      <c r="PJK86" s="207"/>
      <c r="PJL86" s="207"/>
      <c r="PJM86" s="207"/>
      <c r="PJN86" s="207"/>
      <c r="PJO86" s="207"/>
      <c r="PJP86" s="207"/>
      <c r="PJQ86" s="207"/>
      <c r="PJR86" s="207"/>
      <c r="PJS86" s="207"/>
      <c r="PJT86" s="207"/>
      <c r="PJU86" s="207"/>
      <c r="PJV86" s="207"/>
      <c r="PJW86" s="207"/>
      <c r="PJX86" s="207"/>
      <c r="PJY86" s="207"/>
      <c r="PJZ86" s="207"/>
      <c r="PKA86" s="207"/>
      <c r="PKB86" s="207"/>
      <c r="PKC86" s="207"/>
      <c r="PKD86" s="207"/>
      <c r="PKE86" s="207"/>
      <c r="PKF86" s="207"/>
      <c r="PKG86" s="207"/>
      <c r="PKH86" s="207"/>
      <c r="PKI86" s="207"/>
      <c r="PKJ86" s="207"/>
      <c r="PKK86" s="207"/>
      <c r="PKL86" s="207"/>
      <c r="PKM86" s="207"/>
      <c r="PKN86" s="207"/>
      <c r="PKO86" s="207"/>
      <c r="PKP86" s="207"/>
      <c r="PKQ86" s="207"/>
      <c r="PKR86" s="207"/>
      <c r="PKS86" s="207"/>
      <c r="PKT86" s="207"/>
      <c r="PKU86" s="207"/>
      <c r="PKV86" s="207"/>
      <c r="PKW86" s="207"/>
      <c r="PKX86" s="207"/>
      <c r="PKY86" s="207"/>
      <c r="PKZ86" s="207"/>
      <c r="PLA86" s="207"/>
      <c r="PLB86" s="207"/>
      <c r="PLC86" s="207"/>
      <c r="PLD86" s="207"/>
      <c r="PLE86" s="207"/>
      <c r="PLF86" s="207"/>
      <c r="PLG86" s="207"/>
      <c r="PLH86" s="207"/>
      <c r="PLI86" s="207"/>
      <c r="PLJ86" s="207"/>
      <c r="PLK86" s="207"/>
      <c r="PLL86" s="207"/>
      <c r="PLM86" s="207"/>
      <c r="PLN86" s="207"/>
      <c r="PLO86" s="207"/>
      <c r="PLP86" s="207"/>
      <c r="PLQ86" s="207"/>
      <c r="PLR86" s="207"/>
      <c r="PLS86" s="207"/>
      <c r="PLT86" s="207"/>
      <c r="PLU86" s="207"/>
      <c r="PLV86" s="207"/>
      <c r="PLW86" s="207"/>
      <c r="PLX86" s="207"/>
      <c r="PLY86" s="207"/>
      <c r="PLZ86" s="207"/>
      <c r="PMA86" s="207"/>
      <c r="PMB86" s="207"/>
      <c r="PMC86" s="207"/>
      <c r="PMD86" s="207"/>
      <c r="PME86" s="207"/>
      <c r="PMF86" s="207"/>
      <c r="PMG86" s="207"/>
      <c r="PMH86" s="207"/>
      <c r="PMI86" s="207"/>
      <c r="PMJ86" s="207"/>
      <c r="PMK86" s="207"/>
      <c r="PML86" s="207"/>
      <c r="PMM86" s="207"/>
      <c r="PMN86" s="207"/>
      <c r="PMO86" s="207"/>
      <c r="PMP86" s="207"/>
      <c r="PMQ86" s="207"/>
      <c r="PMR86" s="207"/>
      <c r="PMS86" s="207"/>
      <c r="PMT86" s="207"/>
      <c r="PMU86" s="207"/>
      <c r="PMV86" s="207"/>
      <c r="PMW86" s="207"/>
      <c r="PMX86" s="207"/>
      <c r="PMY86" s="207"/>
      <c r="PMZ86" s="207"/>
      <c r="PNA86" s="207"/>
      <c r="PNB86" s="207"/>
      <c r="PNC86" s="207"/>
      <c r="PND86" s="207"/>
      <c r="PNE86" s="207"/>
      <c r="PNF86" s="207"/>
      <c r="PNG86" s="207"/>
      <c r="PNH86" s="207"/>
      <c r="PNI86" s="207"/>
      <c r="PNJ86" s="207"/>
      <c r="PNK86" s="207"/>
      <c r="PNL86" s="207"/>
      <c r="PNM86" s="207"/>
      <c r="PNN86" s="207"/>
      <c r="PNO86" s="207"/>
      <c r="PNP86" s="207"/>
      <c r="PNQ86" s="207"/>
      <c r="PNR86" s="207"/>
      <c r="PNS86" s="207"/>
      <c r="PNT86" s="207"/>
      <c r="PNU86" s="207"/>
      <c r="PNV86" s="207"/>
      <c r="PNW86" s="207"/>
      <c r="PNX86" s="207"/>
      <c r="PNY86" s="207"/>
      <c r="PNZ86" s="207"/>
      <c r="POA86" s="207"/>
      <c r="POB86" s="207"/>
      <c r="POC86" s="207"/>
      <c r="POD86" s="207"/>
      <c r="POE86" s="207"/>
      <c r="POF86" s="207"/>
      <c r="POG86" s="207"/>
      <c r="POH86" s="207"/>
      <c r="POI86" s="207"/>
      <c r="POJ86" s="207"/>
      <c r="POK86" s="207"/>
      <c r="POL86" s="207"/>
      <c r="POM86" s="207"/>
      <c r="PON86" s="207"/>
      <c r="POO86" s="207"/>
      <c r="POP86" s="207"/>
      <c r="POQ86" s="207"/>
      <c r="POR86" s="207"/>
      <c r="POS86" s="207"/>
      <c r="POT86" s="207"/>
      <c r="POU86" s="207"/>
      <c r="POV86" s="207"/>
      <c r="POW86" s="207"/>
      <c r="POX86" s="207"/>
      <c r="POY86" s="207"/>
      <c r="POZ86" s="207"/>
      <c r="PPA86" s="207"/>
      <c r="PPB86" s="207"/>
      <c r="PPC86" s="207"/>
      <c r="PPD86" s="207"/>
      <c r="PPE86" s="207"/>
      <c r="PPF86" s="207"/>
      <c r="PPG86" s="207"/>
      <c r="PPH86" s="207"/>
      <c r="PPI86" s="207"/>
      <c r="PPJ86" s="207"/>
      <c r="PPK86" s="207"/>
      <c r="PPL86" s="207"/>
      <c r="PPM86" s="207"/>
      <c r="PPN86" s="207"/>
      <c r="PPO86" s="207"/>
      <c r="PPP86" s="207"/>
      <c r="PPQ86" s="207"/>
      <c r="PPR86" s="207"/>
      <c r="PPS86" s="207"/>
      <c r="PPT86" s="207"/>
      <c r="PPU86" s="207"/>
      <c r="PPV86" s="207"/>
      <c r="PPW86" s="207"/>
      <c r="PPX86" s="207"/>
      <c r="PPY86" s="207"/>
      <c r="PPZ86" s="207"/>
      <c r="PQA86" s="207"/>
      <c r="PQB86" s="207"/>
      <c r="PQC86" s="207"/>
      <c r="PQD86" s="207"/>
      <c r="PQE86" s="207"/>
      <c r="PQF86" s="207"/>
      <c r="PQG86" s="207"/>
      <c r="PQH86" s="207"/>
      <c r="PQI86" s="207"/>
      <c r="PQJ86" s="207"/>
      <c r="PQK86" s="207"/>
      <c r="PQL86" s="207"/>
      <c r="PQM86" s="207"/>
      <c r="PQN86" s="207"/>
      <c r="PQO86" s="207"/>
      <c r="PQP86" s="207"/>
      <c r="PQQ86" s="207"/>
      <c r="PQR86" s="207"/>
      <c r="PQS86" s="207"/>
      <c r="PQT86" s="207"/>
      <c r="PQU86" s="207"/>
      <c r="PQV86" s="207"/>
      <c r="PQW86" s="207"/>
      <c r="PQX86" s="207"/>
      <c r="PQY86" s="207"/>
      <c r="PQZ86" s="207"/>
      <c r="PRA86" s="207"/>
      <c r="PRB86" s="207"/>
      <c r="PRC86" s="207"/>
      <c r="PRD86" s="207"/>
      <c r="PRE86" s="207"/>
      <c r="PRF86" s="207"/>
      <c r="PRG86" s="207"/>
      <c r="PRH86" s="207"/>
      <c r="PRI86" s="207"/>
      <c r="PRJ86" s="207"/>
      <c r="PRK86" s="207"/>
      <c r="PRL86" s="207"/>
      <c r="PRM86" s="207"/>
      <c r="PRN86" s="207"/>
      <c r="PRO86" s="207"/>
      <c r="PRP86" s="207"/>
      <c r="PRQ86" s="207"/>
      <c r="PRR86" s="207"/>
      <c r="PRS86" s="207"/>
      <c r="PRT86" s="207"/>
      <c r="PRU86" s="207"/>
      <c r="PRV86" s="207"/>
      <c r="PRW86" s="207"/>
      <c r="PRX86" s="207"/>
      <c r="PRY86" s="207"/>
      <c r="PRZ86" s="207"/>
      <c r="PSA86" s="207"/>
      <c r="PSB86" s="207"/>
      <c r="PSC86" s="207"/>
      <c r="PSD86" s="207"/>
      <c r="PSE86" s="207"/>
      <c r="PSF86" s="207"/>
      <c r="PSG86" s="207"/>
      <c r="PSH86" s="207"/>
      <c r="PSI86" s="207"/>
      <c r="PSJ86" s="207"/>
      <c r="PSK86" s="207"/>
      <c r="PSL86" s="207"/>
      <c r="PSM86" s="207"/>
      <c r="PSN86" s="207"/>
      <c r="PSO86" s="207"/>
      <c r="PSP86" s="207"/>
      <c r="PSQ86" s="207"/>
      <c r="PSR86" s="207"/>
      <c r="PSS86" s="207"/>
      <c r="PST86" s="207"/>
      <c r="PSU86" s="207"/>
      <c r="PSV86" s="207"/>
      <c r="PSW86" s="207"/>
      <c r="PSX86" s="207"/>
      <c r="PSY86" s="207"/>
      <c r="PSZ86" s="207"/>
      <c r="PTA86" s="207"/>
      <c r="PTB86" s="207"/>
      <c r="PTC86" s="207"/>
      <c r="PTD86" s="207"/>
      <c r="PTE86" s="207"/>
      <c r="PTF86" s="207"/>
      <c r="PTG86" s="207"/>
      <c r="PTH86" s="207"/>
      <c r="PTI86" s="207"/>
      <c r="PTJ86" s="207"/>
      <c r="PTK86" s="207"/>
      <c r="PTL86" s="207"/>
      <c r="PTM86" s="207"/>
      <c r="PTN86" s="207"/>
      <c r="PTO86" s="207"/>
      <c r="PTP86" s="207"/>
      <c r="PTQ86" s="207"/>
      <c r="PTR86" s="207"/>
      <c r="PTS86" s="207"/>
      <c r="PTT86" s="207"/>
      <c r="PTU86" s="207"/>
      <c r="PTV86" s="207"/>
      <c r="PTW86" s="207"/>
      <c r="PTX86" s="207"/>
      <c r="PTY86" s="207"/>
      <c r="PTZ86" s="207"/>
      <c r="PUA86" s="207"/>
      <c r="PUB86" s="207"/>
      <c r="PUC86" s="207"/>
      <c r="PUD86" s="207"/>
      <c r="PUE86" s="207"/>
      <c r="PUF86" s="207"/>
      <c r="PUG86" s="207"/>
      <c r="PUH86" s="207"/>
      <c r="PUI86" s="207"/>
      <c r="PUJ86" s="207"/>
      <c r="PUK86" s="207"/>
      <c r="PUL86" s="207"/>
      <c r="PUM86" s="207"/>
      <c r="PUN86" s="207"/>
      <c r="PUO86" s="207"/>
      <c r="PUP86" s="207"/>
      <c r="PUQ86" s="207"/>
      <c r="PUR86" s="207"/>
      <c r="PUS86" s="207"/>
      <c r="PUT86" s="207"/>
      <c r="PUU86" s="207"/>
      <c r="PUV86" s="207"/>
      <c r="PUW86" s="207"/>
      <c r="PUX86" s="207"/>
      <c r="PUY86" s="207"/>
      <c r="PUZ86" s="207"/>
      <c r="PVA86" s="207"/>
      <c r="PVB86" s="207"/>
      <c r="PVC86" s="207"/>
      <c r="PVD86" s="207"/>
      <c r="PVE86" s="207"/>
      <c r="PVF86" s="207"/>
      <c r="PVG86" s="207"/>
      <c r="PVH86" s="207"/>
      <c r="PVI86" s="207"/>
      <c r="PVJ86" s="207"/>
      <c r="PVK86" s="207"/>
      <c r="PVL86" s="207"/>
      <c r="PVM86" s="207"/>
      <c r="PVN86" s="207"/>
      <c r="PVO86" s="207"/>
      <c r="PVP86" s="207"/>
      <c r="PVQ86" s="207"/>
      <c r="PVR86" s="207"/>
      <c r="PVS86" s="207"/>
      <c r="PVT86" s="207"/>
      <c r="PVU86" s="207"/>
      <c r="PVV86" s="207"/>
      <c r="PVW86" s="207"/>
      <c r="PVX86" s="207"/>
      <c r="PVY86" s="207"/>
      <c r="PVZ86" s="207"/>
      <c r="PWA86" s="207"/>
      <c r="PWB86" s="207"/>
      <c r="PWC86" s="207"/>
      <c r="PWD86" s="207"/>
      <c r="PWE86" s="207"/>
      <c r="PWF86" s="207"/>
      <c r="PWG86" s="207"/>
      <c r="PWH86" s="207"/>
      <c r="PWI86" s="207"/>
      <c r="PWJ86" s="207"/>
      <c r="PWK86" s="207"/>
      <c r="PWL86" s="207"/>
      <c r="PWM86" s="207"/>
      <c r="PWN86" s="207"/>
      <c r="PWO86" s="207"/>
      <c r="PWP86" s="207"/>
      <c r="PWQ86" s="207"/>
      <c r="PWR86" s="207"/>
      <c r="PWS86" s="207"/>
      <c r="PWT86" s="207"/>
      <c r="PWU86" s="207"/>
      <c r="PWV86" s="207"/>
      <c r="PWW86" s="207"/>
      <c r="PWX86" s="207"/>
      <c r="PWY86" s="207"/>
      <c r="PWZ86" s="207"/>
      <c r="PXA86" s="207"/>
      <c r="PXB86" s="207"/>
      <c r="PXC86" s="207"/>
      <c r="PXD86" s="207"/>
      <c r="PXE86" s="207"/>
      <c r="PXF86" s="207"/>
      <c r="PXG86" s="207"/>
      <c r="PXH86" s="207"/>
      <c r="PXI86" s="207"/>
      <c r="PXJ86" s="207"/>
      <c r="PXK86" s="207"/>
      <c r="PXL86" s="207"/>
      <c r="PXM86" s="207"/>
      <c r="PXN86" s="207"/>
      <c r="PXO86" s="207"/>
      <c r="PXP86" s="207"/>
      <c r="PXQ86" s="207"/>
      <c r="PXR86" s="207"/>
      <c r="PXS86" s="207"/>
      <c r="PXT86" s="207"/>
      <c r="PXU86" s="207"/>
      <c r="PXV86" s="207"/>
      <c r="PXW86" s="207"/>
      <c r="PXX86" s="207"/>
      <c r="PXY86" s="207"/>
      <c r="PXZ86" s="207"/>
      <c r="PYA86" s="207"/>
      <c r="PYB86" s="207"/>
      <c r="PYC86" s="207"/>
      <c r="PYD86" s="207"/>
      <c r="PYE86" s="207"/>
      <c r="PYF86" s="207"/>
      <c r="PYG86" s="207"/>
      <c r="PYH86" s="207"/>
      <c r="PYI86" s="207"/>
      <c r="PYJ86" s="207"/>
      <c r="PYK86" s="207"/>
      <c r="PYL86" s="207"/>
      <c r="PYM86" s="207"/>
      <c r="PYN86" s="207"/>
      <c r="PYO86" s="207"/>
      <c r="PYP86" s="207"/>
      <c r="PYQ86" s="207"/>
      <c r="PYR86" s="207"/>
      <c r="PYS86" s="207"/>
      <c r="PYT86" s="207"/>
      <c r="PYU86" s="207"/>
      <c r="PYV86" s="207"/>
      <c r="PYW86" s="207"/>
      <c r="PYX86" s="207"/>
      <c r="PYY86" s="207"/>
      <c r="PYZ86" s="207"/>
      <c r="PZA86" s="207"/>
      <c r="PZB86" s="207"/>
      <c r="PZC86" s="207"/>
      <c r="PZD86" s="207"/>
      <c r="PZE86" s="207"/>
      <c r="PZF86" s="207"/>
      <c r="PZG86" s="207"/>
      <c r="PZH86" s="207"/>
      <c r="PZI86" s="207"/>
      <c r="PZJ86" s="207"/>
      <c r="PZK86" s="207"/>
      <c r="PZL86" s="207"/>
      <c r="PZM86" s="207"/>
      <c r="PZN86" s="207"/>
      <c r="PZO86" s="207"/>
      <c r="PZP86" s="207"/>
      <c r="PZQ86" s="207"/>
      <c r="PZR86" s="207"/>
      <c r="PZS86" s="207"/>
      <c r="PZT86" s="207"/>
      <c r="PZU86" s="207"/>
      <c r="PZV86" s="207"/>
      <c r="PZW86" s="207"/>
      <c r="PZX86" s="207"/>
      <c r="PZY86" s="207"/>
      <c r="PZZ86" s="207"/>
      <c r="QAA86" s="207"/>
      <c r="QAB86" s="207"/>
      <c r="QAC86" s="207"/>
      <c r="QAD86" s="207"/>
      <c r="QAE86" s="207"/>
      <c r="QAF86" s="207"/>
      <c r="QAG86" s="207"/>
      <c r="QAH86" s="207"/>
      <c r="QAI86" s="207"/>
      <c r="QAJ86" s="207"/>
      <c r="QAK86" s="207"/>
      <c r="QAL86" s="207"/>
      <c r="QAM86" s="207"/>
      <c r="QAN86" s="207"/>
      <c r="QAO86" s="207"/>
      <c r="QAP86" s="207"/>
      <c r="QAQ86" s="207"/>
      <c r="QAR86" s="207"/>
      <c r="QAS86" s="207"/>
      <c r="QAT86" s="207"/>
      <c r="QAU86" s="207"/>
      <c r="QAV86" s="207"/>
      <c r="QAW86" s="207"/>
      <c r="QAX86" s="207"/>
      <c r="QAY86" s="207"/>
      <c r="QAZ86" s="207"/>
      <c r="QBA86" s="207"/>
      <c r="QBB86" s="207"/>
      <c r="QBC86" s="207"/>
      <c r="QBD86" s="207"/>
      <c r="QBE86" s="207"/>
      <c r="QBF86" s="207"/>
      <c r="QBG86" s="207"/>
      <c r="QBH86" s="207"/>
      <c r="QBI86" s="207"/>
      <c r="QBJ86" s="207"/>
      <c r="QBK86" s="207"/>
      <c r="QBL86" s="207"/>
      <c r="QBM86" s="207"/>
      <c r="QBN86" s="207"/>
      <c r="QBO86" s="207"/>
      <c r="QBP86" s="207"/>
      <c r="QBQ86" s="207"/>
      <c r="QBR86" s="207"/>
      <c r="QBS86" s="207"/>
      <c r="QBT86" s="207"/>
      <c r="QBU86" s="207"/>
      <c r="QBV86" s="207"/>
      <c r="QBW86" s="207"/>
      <c r="QBX86" s="207"/>
      <c r="QBY86" s="207"/>
      <c r="QBZ86" s="207"/>
      <c r="QCA86" s="207"/>
      <c r="QCB86" s="207"/>
      <c r="QCC86" s="207"/>
      <c r="QCD86" s="207"/>
      <c r="QCE86" s="207"/>
      <c r="QCF86" s="207"/>
      <c r="QCG86" s="207"/>
      <c r="QCH86" s="207"/>
      <c r="QCI86" s="207"/>
      <c r="QCJ86" s="207"/>
      <c r="QCK86" s="207"/>
      <c r="QCL86" s="207"/>
      <c r="QCM86" s="207"/>
      <c r="QCN86" s="207"/>
      <c r="QCO86" s="207"/>
      <c r="QCP86" s="207"/>
      <c r="QCQ86" s="207"/>
      <c r="QCR86" s="207"/>
      <c r="QCS86" s="207"/>
      <c r="QCT86" s="207"/>
      <c r="QCU86" s="207"/>
      <c r="QCV86" s="207"/>
      <c r="QCW86" s="207"/>
      <c r="QCX86" s="207"/>
      <c r="QCY86" s="207"/>
      <c r="QCZ86" s="207"/>
      <c r="QDA86" s="207"/>
      <c r="QDB86" s="207"/>
      <c r="QDC86" s="207"/>
      <c r="QDD86" s="207"/>
      <c r="QDE86" s="207"/>
      <c r="QDF86" s="207"/>
      <c r="QDG86" s="207"/>
      <c r="QDH86" s="207"/>
      <c r="QDI86" s="207"/>
      <c r="QDJ86" s="207"/>
      <c r="QDK86" s="207"/>
      <c r="QDL86" s="207"/>
      <c r="QDM86" s="207"/>
      <c r="QDN86" s="207"/>
      <c r="QDO86" s="207"/>
      <c r="QDP86" s="207"/>
      <c r="QDQ86" s="207"/>
      <c r="QDR86" s="207"/>
      <c r="QDS86" s="207"/>
      <c r="QDT86" s="207"/>
      <c r="QDU86" s="207"/>
      <c r="QDV86" s="207"/>
      <c r="QDW86" s="207"/>
      <c r="QDX86" s="207"/>
      <c r="QDY86" s="207"/>
      <c r="QDZ86" s="207"/>
      <c r="QEA86" s="207"/>
      <c r="QEB86" s="207"/>
      <c r="QEC86" s="207"/>
      <c r="QED86" s="207"/>
      <c r="QEE86" s="207"/>
      <c r="QEF86" s="207"/>
      <c r="QEG86" s="207"/>
      <c r="QEH86" s="207"/>
      <c r="QEI86" s="207"/>
      <c r="QEJ86" s="207"/>
      <c r="QEK86" s="207"/>
      <c r="QEL86" s="207"/>
      <c r="QEM86" s="207"/>
      <c r="QEN86" s="207"/>
      <c r="QEO86" s="207"/>
      <c r="QEP86" s="207"/>
      <c r="QEQ86" s="207"/>
      <c r="QER86" s="207"/>
      <c r="QES86" s="207"/>
      <c r="QET86" s="207"/>
      <c r="QEU86" s="207"/>
      <c r="QEV86" s="207"/>
      <c r="QEW86" s="207"/>
      <c r="QEX86" s="207"/>
      <c r="QEY86" s="207"/>
      <c r="QEZ86" s="207"/>
      <c r="QFA86" s="207"/>
      <c r="QFB86" s="207"/>
      <c r="QFC86" s="207"/>
      <c r="QFD86" s="207"/>
      <c r="QFE86" s="207"/>
      <c r="QFF86" s="207"/>
      <c r="QFG86" s="207"/>
      <c r="QFH86" s="207"/>
      <c r="QFI86" s="207"/>
      <c r="QFJ86" s="207"/>
      <c r="QFK86" s="207"/>
      <c r="QFL86" s="207"/>
      <c r="QFM86" s="207"/>
      <c r="QFN86" s="207"/>
      <c r="QFO86" s="207"/>
      <c r="QFP86" s="207"/>
      <c r="QFQ86" s="207"/>
      <c r="QFR86" s="207"/>
      <c r="QFS86" s="207"/>
      <c r="QFT86" s="207"/>
      <c r="QFU86" s="207"/>
      <c r="QFV86" s="207"/>
      <c r="QFW86" s="207"/>
      <c r="QFX86" s="207"/>
      <c r="QFY86" s="207"/>
      <c r="QFZ86" s="207"/>
      <c r="QGA86" s="207"/>
      <c r="QGB86" s="207"/>
      <c r="QGC86" s="207"/>
      <c r="QGD86" s="207"/>
      <c r="QGE86" s="207"/>
      <c r="QGF86" s="207"/>
      <c r="QGG86" s="207"/>
      <c r="QGH86" s="207"/>
      <c r="QGI86" s="207"/>
      <c r="QGJ86" s="207"/>
      <c r="QGK86" s="207"/>
      <c r="QGL86" s="207"/>
      <c r="QGM86" s="207"/>
      <c r="QGN86" s="207"/>
      <c r="QGO86" s="207"/>
      <c r="QGP86" s="207"/>
      <c r="QGQ86" s="207"/>
      <c r="QGR86" s="207"/>
      <c r="QGS86" s="207"/>
      <c r="QGT86" s="207"/>
      <c r="QGU86" s="207"/>
      <c r="QGV86" s="207"/>
      <c r="QGW86" s="207"/>
      <c r="QGX86" s="207"/>
      <c r="QGY86" s="207"/>
      <c r="QGZ86" s="207"/>
      <c r="QHA86" s="207"/>
      <c r="QHB86" s="207"/>
      <c r="QHC86" s="207"/>
      <c r="QHD86" s="207"/>
      <c r="QHE86" s="207"/>
      <c r="QHF86" s="207"/>
      <c r="QHG86" s="207"/>
      <c r="QHH86" s="207"/>
      <c r="QHI86" s="207"/>
      <c r="QHJ86" s="207"/>
      <c r="QHK86" s="207"/>
      <c r="QHL86" s="207"/>
      <c r="QHM86" s="207"/>
      <c r="QHN86" s="207"/>
      <c r="QHO86" s="207"/>
      <c r="QHP86" s="207"/>
      <c r="QHQ86" s="207"/>
      <c r="QHR86" s="207"/>
      <c r="QHS86" s="207"/>
      <c r="QHT86" s="207"/>
      <c r="QHU86" s="207"/>
      <c r="QHV86" s="207"/>
      <c r="QHW86" s="207"/>
      <c r="QHX86" s="207"/>
      <c r="QHY86" s="207"/>
      <c r="QHZ86" s="207"/>
      <c r="QIA86" s="207"/>
      <c r="QIB86" s="207"/>
      <c r="QIC86" s="207"/>
      <c r="QID86" s="207"/>
      <c r="QIE86" s="207"/>
      <c r="QIF86" s="207"/>
      <c r="QIG86" s="207"/>
      <c r="QIH86" s="207"/>
      <c r="QII86" s="207"/>
      <c r="QIJ86" s="207"/>
      <c r="QIK86" s="207"/>
      <c r="QIL86" s="207"/>
      <c r="QIM86" s="207"/>
      <c r="QIN86" s="207"/>
      <c r="QIO86" s="207"/>
      <c r="QIP86" s="207"/>
      <c r="QIQ86" s="207"/>
      <c r="QIR86" s="207"/>
      <c r="QIS86" s="207"/>
      <c r="QIT86" s="207"/>
      <c r="QIU86" s="207"/>
      <c r="QIV86" s="207"/>
      <c r="QIW86" s="207"/>
      <c r="QIX86" s="207"/>
      <c r="QIY86" s="207"/>
      <c r="QIZ86" s="207"/>
      <c r="QJA86" s="207"/>
      <c r="QJB86" s="207"/>
      <c r="QJC86" s="207"/>
      <c r="QJD86" s="207"/>
      <c r="QJE86" s="207"/>
      <c r="QJF86" s="207"/>
      <c r="QJG86" s="207"/>
      <c r="QJH86" s="207"/>
      <c r="QJI86" s="207"/>
      <c r="QJJ86" s="207"/>
      <c r="QJK86" s="207"/>
      <c r="QJL86" s="207"/>
      <c r="QJM86" s="207"/>
      <c r="QJN86" s="207"/>
      <c r="QJO86" s="207"/>
      <c r="QJP86" s="207"/>
      <c r="QJQ86" s="207"/>
      <c r="QJR86" s="207"/>
      <c r="QJS86" s="207"/>
      <c r="QJT86" s="207"/>
      <c r="QJU86" s="207"/>
      <c r="QJV86" s="207"/>
      <c r="QJW86" s="207"/>
      <c r="QJX86" s="207"/>
      <c r="QJY86" s="207"/>
      <c r="QJZ86" s="207"/>
      <c r="QKA86" s="207"/>
      <c r="QKB86" s="207"/>
      <c r="QKC86" s="207"/>
      <c r="QKD86" s="207"/>
      <c r="QKE86" s="207"/>
      <c r="QKF86" s="207"/>
      <c r="QKG86" s="207"/>
      <c r="QKH86" s="207"/>
      <c r="QKI86" s="207"/>
      <c r="QKJ86" s="207"/>
      <c r="QKK86" s="207"/>
      <c r="QKL86" s="207"/>
      <c r="QKM86" s="207"/>
      <c r="QKN86" s="207"/>
      <c r="QKO86" s="207"/>
      <c r="QKP86" s="207"/>
      <c r="QKQ86" s="207"/>
      <c r="QKR86" s="207"/>
      <c r="QKS86" s="207"/>
      <c r="QKT86" s="207"/>
      <c r="QKU86" s="207"/>
      <c r="QKV86" s="207"/>
      <c r="QKW86" s="207"/>
      <c r="QKX86" s="207"/>
      <c r="QKY86" s="207"/>
      <c r="QKZ86" s="207"/>
      <c r="QLA86" s="207"/>
      <c r="QLB86" s="207"/>
      <c r="QLC86" s="207"/>
      <c r="QLD86" s="207"/>
      <c r="QLE86" s="207"/>
      <c r="QLF86" s="207"/>
      <c r="QLG86" s="207"/>
      <c r="QLH86" s="207"/>
      <c r="QLI86" s="207"/>
      <c r="QLJ86" s="207"/>
      <c r="QLK86" s="207"/>
      <c r="QLL86" s="207"/>
      <c r="QLM86" s="207"/>
      <c r="QLN86" s="207"/>
      <c r="QLO86" s="207"/>
      <c r="QLP86" s="207"/>
      <c r="QLQ86" s="207"/>
      <c r="QLR86" s="207"/>
      <c r="QLS86" s="207"/>
      <c r="QLT86" s="207"/>
      <c r="QLU86" s="207"/>
      <c r="QLV86" s="207"/>
      <c r="QLW86" s="207"/>
      <c r="QLX86" s="207"/>
      <c r="QLY86" s="207"/>
      <c r="QLZ86" s="207"/>
      <c r="QMA86" s="207"/>
      <c r="QMB86" s="207"/>
      <c r="QMC86" s="207"/>
      <c r="QMD86" s="207"/>
      <c r="QME86" s="207"/>
      <c r="QMF86" s="207"/>
      <c r="QMG86" s="207"/>
      <c r="QMH86" s="207"/>
      <c r="QMI86" s="207"/>
      <c r="QMJ86" s="207"/>
      <c r="QMK86" s="207"/>
      <c r="QML86" s="207"/>
      <c r="QMM86" s="207"/>
      <c r="QMN86" s="207"/>
      <c r="QMO86" s="207"/>
      <c r="QMP86" s="207"/>
      <c r="QMQ86" s="207"/>
      <c r="QMR86" s="207"/>
      <c r="QMS86" s="207"/>
      <c r="QMT86" s="207"/>
      <c r="QMU86" s="207"/>
      <c r="QMV86" s="207"/>
      <c r="QMW86" s="207"/>
      <c r="QMX86" s="207"/>
      <c r="QMY86" s="207"/>
      <c r="QMZ86" s="207"/>
      <c r="QNA86" s="207"/>
      <c r="QNB86" s="207"/>
      <c r="QNC86" s="207"/>
      <c r="QND86" s="207"/>
      <c r="QNE86" s="207"/>
      <c r="QNF86" s="207"/>
      <c r="QNG86" s="207"/>
      <c r="QNH86" s="207"/>
      <c r="QNI86" s="207"/>
      <c r="QNJ86" s="207"/>
      <c r="QNK86" s="207"/>
      <c r="QNL86" s="207"/>
      <c r="QNM86" s="207"/>
      <c r="QNN86" s="207"/>
      <c r="QNO86" s="207"/>
      <c r="QNP86" s="207"/>
      <c r="QNQ86" s="207"/>
      <c r="QNR86" s="207"/>
      <c r="QNS86" s="207"/>
      <c r="QNT86" s="207"/>
      <c r="QNU86" s="207"/>
      <c r="QNV86" s="207"/>
      <c r="QNW86" s="207"/>
      <c r="QNX86" s="207"/>
      <c r="QNY86" s="207"/>
      <c r="QNZ86" s="207"/>
      <c r="QOA86" s="207"/>
      <c r="QOB86" s="207"/>
      <c r="QOC86" s="207"/>
      <c r="QOD86" s="207"/>
      <c r="QOE86" s="207"/>
      <c r="QOF86" s="207"/>
      <c r="QOG86" s="207"/>
      <c r="QOH86" s="207"/>
      <c r="QOI86" s="207"/>
      <c r="QOJ86" s="207"/>
      <c r="QOK86" s="207"/>
      <c r="QOL86" s="207"/>
      <c r="QOM86" s="207"/>
      <c r="QON86" s="207"/>
      <c r="QOO86" s="207"/>
      <c r="QOP86" s="207"/>
      <c r="QOQ86" s="207"/>
      <c r="QOR86" s="207"/>
      <c r="QOS86" s="207"/>
      <c r="QOT86" s="207"/>
      <c r="QOU86" s="207"/>
      <c r="QOV86" s="207"/>
      <c r="QOW86" s="207"/>
      <c r="QOX86" s="207"/>
      <c r="QOY86" s="207"/>
      <c r="QOZ86" s="207"/>
      <c r="QPA86" s="207"/>
      <c r="QPB86" s="207"/>
      <c r="QPC86" s="207"/>
      <c r="QPD86" s="207"/>
      <c r="QPE86" s="207"/>
      <c r="QPF86" s="207"/>
      <c r="QPG86" s="207"/>
      <c r="QPH86" s="207"/>
      <c r="QPI86" s="207"/>
      <c r="QPJ86" s="207"/>
      <c r="QPK86" s="207"/>
      <c r="QPL86" s="207"/>
      <c r="QPM86" s="207"/>
      <c r="QPN86" s="207"/>
      <c r="QPO86" s="207"/>
      <c r="QPP86" s="207"/>
      <c r="QPQ86" s="207"/>
      <c r="QPR86" s="207"/>
      <c r="QPS86" s="207"/>
      <c r="QPT86" s="207"/>
      <c r="QPU86" s="207"/>
      <c r="QPV86" s="207"/>
      <c r="QPW86" s="207"/>
      <c r="QPX86" s="207"/>
      <c r="QPY86" s="207"/>
      <c r="QPZ86" s="207"/>
      <c r="QQA86" s="207"/>
      <c r="QQB86" s="207"/>
      <c r="QQC86" s="207"/>
      <c r="QQD86" s="207"/>
      <c r="QQE86" s="207"/>
      <c r="QQF86" s="207"/>
      <c r="QQG86" s="207"/>
      <c r="QQH86" s="207"/>
      <c r="QQI86" s="207"/>
      <c r="QQJ86" s="207"/>
      <c r="QQK86" s="207"/>
      <c r="QQL86" s="207"/>
      <c r="QQM86" s="207"/>
      <c r="QQN86" s="207"/>
      <c r="QQO86" s="207"/>
      <c r="QQP86" s="207"/>
      <c r="QQQ86" s="207"/>
      <c r="QQR86" s="207"/>
      <c r="QQS86" s="207"/>
      <c r="QQT86" s="207"/>
      <c r="QQU86" s="207"/>
      <c r="QQV86" s="207"/>
      <c r="QQW86" s="207"/>
      <c r="QQX86" s="207"/>
      <c r="QQY86" s="207"/>
      <c r="QQZ86" s="207"/>
      <c r="QRA86" s="207"/>
      <c r="QRB86" s="207"/>
      <c r="QRC86" s="207"/>
      <c r="QRD86" s="207"/>
      <c r="QRE86" s="207"/>
      <c r="QRF86" s="207"/>
      <c r="QRG86" s="207"/>
      <c r="QRH86" s="207"/>
      <c r="QRI86" s="207"/>
      <c r="QRJ86" s="207"/>
      <c r="QRK86" s="207"/>
      <c r="QRL86" s="207"/>
      <c r="QRM86" s="207"/>
      <c r="QRN86" s="207"/>
      <c r="QRO86" s="207"/>
      <c r="QRP86" s="207"/>
      <c r="QRQ86" s="207"/>
      <c r="QRR86" s="207"/>
      <c r="QRS86" s="207"/>
      <c r="QRT86" s="207"/>
      <c r="QRU86" s="207"/>
      <c r="QRV86" s="207"/>
      <c r="QRW86" s="207"/>
      <c r="QRX86" s="207"/>
      <c r="QRY86" s="207"/>
      <c r="QRZ86" s="207"/>
      <c r="QSA86" s="207"/>
      <c r="QSB86" s="207"/>
      <c r="QSC86" s="207"/>
      <c r="QSD86" s="207"/>
      <c r="QSE86" s="207"/>
      <c r="QSF86" s="207"/>
      <c r="QSG86" s="207"/>
      <c r="QSH86" s="207"/>
      <c r="QSI86" s="207"/>
      <c r="QSJ86" s="207"/>
      <c r="QSK86" s="207"/>
      <c r="QSL86" s="207"/>
      <c r="QSM86" s="207"/>
      <c r="QSN86" s="207"/>
      <c r="QSO86" s="207"/>
      <c r="QSP86" s="207"/>
      <c r="QSQ86" s="207"/>
      <c r="QSR86" s="207"/>
      <c r="QSS86" s="207"/>
      <c r="QST86" s="207"/>
      <c r="QSU86" s="207"/>
      <c r="QSV86" s="207"/>
      <c r="QSW86" s="207"/>
      <c r="QSX86" s="207"/>
      <c r="QSY86" s="207"/>
      <c r="QSZ86" s="207"/>
      <c r="QTA86" s="207"/>
      <c r="QTB86" s="207"/>
      <c r="QTC86" s="207"/>
      <c r="QTD86" s="207"/>
      <c r="QTE86" s="207"/>
      <c r="QTF86" s="207"/>
      <c r="QTG86" s="207"/>
      <c r="QTH86" s="207"/>
      <c r="QTI86" s="207"/>
      <c r="QTJ86" s="207"/>
      <c r="QTK86" s="207"/>
      <c r="QTL86" s="207"/>
      <c r="QTM86" s="207"/>
      <c r="QTN86" s="207"/>
      <c r="QTO86" s="207"/>
      <c r="QTP86" s="207"/>
      <c r="QTQ86" s="207"/>
      <c r="QTR86" s="207"/>
      <c r="QTS86" s="207"/>
      <c r="QTT86" s="207"/>
      <c r="QTU86" s="207"/>
      <c r="QTV86" s="207"/>
      <c r="QTW86" s="207"/>
      <c r="QTX86" s="207"/>
      <c r="QTY86" s="207"/>
      <c r="QTZ86" s="207"/>
      <c r="QUA86" s="207"/>
      <c r="QUB86" s="207"/>
      <c r="QUC86" s="207"/>
      <c r="QUD86" s="207"/>
      <c r="QUE86" s="207"/>
      <c r="QUF86" s="207"/>
      <c r="QUG86" s="207"/>
      <c r="QUH86" s="207"/>
      <c r="QUI86" s="207"/>
      <c r="QUJ86" s="207"/>
      <c r="QUK86" s="207"/>
      <c r="QUL86" s="207"/>
      <c r="QUM86" s="207"/>
      <c r="QUN86" s="207"/>
      <c r="QUO86" s="207"/>
      <c r="QUP86" s="207"/>
      <c r="QUQ86" s="207"/>
      <c r="QUR86" s="207"/>
      <c r="QUS86" s="207"/>
      <c r="QUT86" s="207"/>
      <c r="QUU86" s="207"/>
      <c r="QUV86" s="207"/>
      <c r="QUW86" s="207"/>
      <c r="QUX86" s="207"/>
      <c r="QUY86" s="207"/>
      <c r="QUZ86" s="207"/>
      <c r="QVA86" s="207"/>
      <c r="QVB86" s="207"/>
      <c r="QVC86" s="207"/>
      <c r="QVD86" s="207"/>
      <c r="QVE86" s="207"/>
      <c r="QVF86" s="207"/>
      <c r="QVG86" s="207"/>
      <c r="QVH86" s="207"/>
      <c r="QVI86" s="207"/>
      <c r="QVJ86" s="207"/>
      <c r="QVK86" s="207"/>
      <c r="QVL86" s="207"/>
      <c r="QVM86" s="207"/>
      <c r="QVN86" s="207"/>
      <c r="QVO86" s="207"/>
      <c r="QVP86" s="207"/>
      <c r="QVQ86" s="207"/>
      <c r="QVR86" s="207"/>
      <c r="QVS86" s="207"/>
      <c r="QVT86" s="207"/>
      <c r="QVU86" s="207"/>
      <c r="QVV86" s="207"/>
      <c r="QVW86" s="207"/>
      <c r="QVX86" s="207"/>
      <c r="QVY86" s="207"/>
      <c r="QVZ86" s="207"/>
      <c r="QWA86" s="207"/>
      <c r="QWB86" s="207"/>
      <c r="QWC86" s="207"/>
      <c r="QWD86" s="207"/>
      <c r="QWE86" s="207"/>
      <c r="QWF86" s="207"/>
      <c r="QWG86" s="207"/>
      <c r="QWH86" s="207"/>
      <c r="QWI86" s="207"/>
      <c r="QWJ86" s="207"/>
      <c r="QWK86" s="207"/>
      <c r="QWL86" s="207"/>
      <c r="QWM86" s="207"/>
      <c r="QWN86" s="207"/>
      <c r="QWO86" s="207"/>
      <c r="QWP86" s="207"/>
      <c r="QWQ86" s="207"/>
      <c r="QWR86" s="207"/>
      <c r="QWS86" s="207"/>
      <c r="QWT86" s="207"/>
      <c r="QWU86" s="207"/>
      <c r="QWV86" s="207"/>
      <c r="QWW86" s="207"/>
      <c r="QWX86" s="207"/>
      <c r="QWY86" s="207"/>
      <c r="QWZ86" s="207"/>
      <c r="QXA86" s="207"/>
      <c r="QXB86" s="207"/>
      <c r="QXC86" s="207"/>
      <c r="QXD86" s="207"/>
      <c r="QXE86" s="207"/>
      <c r="QXF86" s="207"/>
      <c r="QXG86" s="207"/>
      <c r="QXH86" s="207"/>
      <c r="QXI86" s="207"/>
      <c r="QXJ86" s="207"/>
      <c r="QXK86" s="207"/>
      <c r="QXL86" s="207"/>
      <c r="QXM86" s="207"/>
      <c r="QXN86" s="207"/>
      <c r="QXO86" s="207"/>
      <c r="QXP86" s="207"/>
      <c r="QXQ86" s="207"/>
      <c r="QXR86" s="207"/>
      <c r="QXS86" s="207"/>
      <c r="QXT86" s="207"/>
      <c r="QXU86" s="207"/>
      <c r="QXV86" s="207"/>
      <c r="QXW86" s="207"/>
      <c r="QXX86" s="207"/>
      <c r="QXY86" s="207"/>
      <c r="QXZ86" s="207"/>
      <c r="QYA86" s="207"/>
      <c r="QYB86" s="207"/>
      <c r="QYC86" s="207"/>
      <c r="QYD86" s="207"/>
      <c r="QYE86" s="207"/>
      <c r="QYF86" s="207"/>
      <c r="QYG86" s="207"/>
      <c r="QYH86" s="207"/>
      <c r="QYI86" s="207"/>
      <c r="QYJ86" s="207"/>
      <c r="QYK86" s="207"/>
      <c r="QYL86" s="207"/>
      <c r="QYM86" s="207"/>
      <c r="QYN86" s="207"/>
      <c r="QYO86" s="207"/>
      <c r="QYP86" s="207"/>
      <c r="QYQ86" s="207"/>
      <c r="QYR86" s="207"/>
      <c r="QYS86" s="207"/>
      <c r="QYT86" s="207"/>
      <c r="QYU86" s="207"/>
      <c r="QYV86" s="207"/>
      <c r="QYW86" s="207"/>
      <c r="QYX86" s="207"/>
      <c r="QYY86" s="207"/>
      <c r="QYZ86" s="207"/>
      <c r="QZA86" s="207"/>
      <c r="QZB86" s="207"/>
      <c r="QZC86" s="207"/>
      <c r="QZD86" s="207"/>
      <c r="QZE86" s="207"/>
      <c r="QZF86" s="207"/>
      <c r="QZG86" s="207"/>
      <c r="QZH86" s="207"/>
      <c r="QZI86" s="207"/>
      <c r="QZJ86" s="207"/>
      <c r="QZK86" s="207"/>
      <c r="QZL86" s="207"/>
      <c r="QZM86" s="207"/>
      <c r="QZN86" s="207"/>
      <c r="QZO86" s="207"/>
      <c r="QZP86" s="207"/>
      <c r="QZQ86" s="207"/>
      <c r="QZR86" s="207"/>
      <c r="QZS86" s="207"/>
      <c r="QZT86" s="207"/>
      <c r="QZU86" s="207"/>
      <c r="QZV86" s="207"/>
      <c r="QZW86" s="207"/>
      <c r="QZX86" s="207"/>
      <c r="QZY86" s="207"/>
      <c r="QZZ86" s="207"/>
      <c r="RAA86" s="207"/>
      <c r="RAB86" s="207"/>
      <c r="RAC86" s="207"/>
      <c r="RAD86" s="207"/>
      <c r="RAE86" s="207"/>
      <c r="RAF86" s="207"/>
      <c r="RAG86" s="207"/>
      <c r="RAH86" s="207"/>
      <c r="RAI86" s="207"/>
      <c r="RAJ86" s="207"/>
      <c r="RAK86" s="207"/>
      <c r="RAL86" s="207"/>
      <c r="RAM86" s="207"/>
      <c r="RAN86" s="207"/>
      <c r="RAO86" s="207"/>
      <c r="RAP86" s="207"/>
      <c r="RAQ86" s="207"/>
      <c r="RAR86" s="207"/>
      <c r="RAS86" s="207"/>
      <c r="RAT86" s="207"/>
      <c r="RAU86" s="207"/>
      <c r="RAV86" s="207"/>
      <c r="RAW86" s="207"/>
      <c r="RAX86" s="207"/>
      <c r="RAY86" s="207"/>
      <c r="RAZ86" s="207"/>
      <c r="RBA86" s="207"/>
      <c r="RBB86" s="207"/>
      <c r="RBC86" s="207"/>
      <c r="RBD86" s="207"/>
      <c r="RBE86" s="207"/>
      <c r="RBF86" s="207"/>
      <c r="RBG86" s="207"/>
      <c r="RBH86" s="207"/>
      <c r="RBI86" s="207"/>
      <c r="RBJ86" s="207"/>
      <c r="RBK86" s="207"/>
      <c r="RBL86" s="207"/>
      <c r="RBM86" s="207"/>
      <c r="RBN86" s="207"/>
      <c r="RBO86" s="207"/>
      <c r="RBP86" s="207"/>
      <c r="RBQ86" s="207"/>
      <c r="RBR86" s="207"/>
      <c r="RBS86" s="207"/>
      <c r="RBT86" s="207"/>
      <c r="RBU86" s="207"/>
      <c r="RBV86" s="207"/>
      <c r="RBW86" s="207"/>
      <c r="RBX86" s="207"/>
      <c r="RBY86" s="207"/>
      <c r="RBZ86" s="207"/>
      <c r="RCA86" s="207"/>
      <c r="RCB86" s="207"/>
      <c r="RCC86" s="207"/>
      <c r="RCD86" s="207"/>
      <c r="RCE86" s="207"/>
      <c r="RCF86" s="207"/>
      <c r="RCG86" s="207"/>
      <c r="RCH86" s="207"/>
      <c r="RCI86" s="207"/>
      <c r="RCJ86" s="207"/>
      <c r="RCK86" s="207"/>
      <c r="RCL86" s="207"/>
      <c r="RCM86" s="207"/>
      <c r="RCN86" s="207"/>
      <c r="RCO86" s="207"/>
      <c r="RCP86" s="207"/>
      <c r="RCQ86" s="207"/>
      <c r="RCR86" s="207"/>
      <c r="RCS86" s="207"/>
      <c r="RCT86" s="207"/>
      <c r="RCU86" s="207"/>
      <c r="RCV86" s="207"/>
      <c r="RCW86" s="207"/>
      <c r="RCX86" s="207"/>
      <c r="RCY86" s="207"/>
      <c r="RCZ86" s="207"/>
      <c r="RDA86" s="207"/>
      <c r="RDB86" s="207"/>
      <c r="RDC86" s="207"/>
      <c r="RDD86" s="207"/>
      <c r="RDE86" s="207"/>
      <c r="RDF86" s="207"/>
      <c r="RDG86" s="207"/>
      <c r="RDH86" s="207"/>
      <c r="RDI86" s="207"/>
      <c r="RDJ86" s="207"/>
      <c r="RDK86" s="207"/>
      <c r="RDL86" s="207"/>
      <c r="RDM86" s="207"/>
      <c r="RDN86" s="207"/>
      <c r="RDO86" s="207"/>
      <c r="RDP86" s="207"/>
      <c r="RDQ86" s="207"/>
      <c r="RDR86" s="207"/>
      <c r="RDS86" s="207"/>
      <c r="RDT86" s="207"/>
      <c r="RDU86" s="207"/>
      <c r="RDV86" s="207"/>
      <c r="RDW86" s="207"/>
      <c r="RDX86" s="207"/>
      <c r="RDY86" s="207"/>
      <c r="RDZ86" s="207"/>
      <c r="REA86" s="207"/>
      <c r="REB86" s="207"/>
      <c r="REC86" s="207"/>
      <c r="RED86" s="207"/>
      <c r="REE86" s="207"/>
      <c r="REF86" s="207"/>
      <c r="REG86" s="207"/>
      <c r="REH86" s="207"/>
      <c r="REI86" s="207"/>
      <c r="REJ86" s="207"/>
      <c r="REK86" s="207"/>
      <c r="REL86" s="207"/>
      <c r="REM86" s="207"/>
      <c r="REN86" s="207"/>
      <c r="REO86" s="207"/>
      <c r="REP86" s="207"/>
      <c r="REQ86" s="207"/>
      <c r="RER86" s="207"/>
      <c r="RES86" s="207"/>
      <c r="RET86" s="207"/>
      <c r="REU86" s="207"/>
      <c r="REV86" s="207"/>
      <c r="REW86" s="207"/>
      <c r="REX86" s="207"/>
      <c r="REY86" s="207"/>
      <c r="REZ86" s="207"/>
      <c r="RFA86" s="207"/>
      <c r="RFB86" s="207"/>
      <c r="RFC86" s="207"/>
      <c r="RFD86" s="207"/>
      <c r="RFE86" s="207"/>
      <c r="RFF86" s="207"/>
      <c r="RFG86" s="207"/>
      <c r="RFH86" s="207"/>
      <c r="RFI86" s="207"/>
      <c r="RFJ86" s="207"/>
      <c r="RFK86" s="207"/>
      <c r="RFL86" s="207"/>
      <c r="RFM86" s="207"/>
      <c r="RFN86" s="207"/>
      <c r="RFO86" s="207"/>
      <c r="RFP86" s="207"/>
      <c r="RFQ86" s="207"/>
      <c r="RFR86" s="207"/>
      <c r="RFS86" s="207"/>
      <c r="RFT86" s="207"/>
      <c r="RFU86" s="207"/>
      <c r="RFV86" s="207"/>
      <c r="RFW86" s="207"/>
      <c r="RFX86" s="207"/>
      <c r="RFY86" s="207"/>
      <c r="RFZ86" s="207"/>
      <c r="RGA86" s="207"/>
      <c r="RGB86" s="207"/>
      <c r="RGC86" s="207"/>
      <c r="RGD86" s="207"/>
      <c r="RGE86" s="207"/>
      <c r="RGF86" s="207"/>
      <c r="RGG86" s="207"/>
      <c r="RGH86" s="207"/>
      <c r="RGI86" s="207"/>
      <c r="RGJ86" s="207"/>
      <c r="RGK86" s="207"/>
      <c r="RGL86" s="207"/>
      <c r="RGM86" s="207"/>
      <c r="RGN86" s="207"/>
      <c r="RGO86" s="207"/>
      <c r="RGP86" s="207"/>
      <c r="RGQ86" s="207"/>
      <c r="RGR86" s="207"/>
      <c r="RGS86" s="207"/>
      <c r="RGT86" s="207"/>
      <c r="RGU86" s="207"/>
      <c r="RGV86" s="207"/>
      <c r="RGW86" s="207"/>
      <c r="RGX86" s="207"/>
      <c r="RGY86" s="207"/>
      <c r="RGZ86" s="207"/>
      <c r="RHA86" s="207"/>
      <c r="RHB86" s="207"/>
      <c r="RHC86" s="207"/>
      <c r="RHD86" s="207"/>
      <c r="RHE86" s="207"/>
      <c r="RHF86" s="207"/>
      <c r="RHG86" s="207"/>
      <c r="RHH86" s="207"/>
      <c r="RHI86" s="207"/>
      <c r="RHJ86" s="207"/>
      <c r="RHK86" s="207"/>
      <c r="RHL86" s="207"/>
      <c r="RHM86" s="207"/>
      <c r="RHN86" s="207"/>
      <c r="RHO86" s="207"/>
      <c r="RHP86" s="207"/>
      <c r="RHQ86" s="207"/>
      <c r="RHR86" s="207"/>
      <c r="RHS86" s="207"/>
      <c r="RHT86" s="207"/>
      <c r="RHU86" s="207"/>
      <c r="RHV86" s="207"/>
      <c r="RHW86" s="207"/>
      <c r="RHX86" s="207"/>
      <c r="RHY86" s="207"/>
      <c r="RHZ86" s="207"/>
      <c r="RIA86" s="207"/>
      <c r="RIB86" s="207"/>
      <c r="RIC86" s="207"/>
      <c r="RID86" s="207"/>
      <c r="RIE86" s="207"/>
      <c r="RIF86" s="207"/>
      <c r="RIG86" s="207"/>
      <c r="RIH86" s="207"/>
      <c r="RII86" s="207"/>
      <c r="RIJ86" s="207"/>
      <c r="RIK86" s="207"/>
      <c r="RIL86" s="207"/>
      <c r="RIM86" s="207"/>
      <c r="RIN86" s="207"/>
      <c r="RIO86" s="207"/>
      <c r="RIP86" s="207"/>
      <c r="RIQ86" s="207"/>
      <c r="RIR86" s="207"/>
      <c r="RIS86" s="207"/>
      <c r="RIT86" s="207"/>
      <c r="RIU86" s="207"/>
      <c r="RIV86" s="207"/>
      <c r="RIW86" s="207"/>
      <c r="RIX86" s="207"/>
      <c r="RIY86" s="207"/>
      <c r="RIZ86" s="207"/>
      <c r="RJA86" s="207"/>
      <c r="RJB86" s="207"/>
      <c r="RJC86" s="207"/>
      <c r="RJD86" s="207"/>
      <c r="RJE86" s="207"/>
      <c r="RJF86" s="207"/>
      <c r="RJG86" s="207"/>
      <c r="RJH86" s="207"/>
      <c r="RJI86" s="207"/>
      <c r="RJJ86" s="207"/>
      <c r="RJK86" s="207"/>
      <c r="RJL86" s="207"/>
      <c r="RJM86" s="207"/>
      <c r="RJN86" s="207"/>
      <c r="RJO86" s="207"/>
      <c r="RJP86" s="207"/>
      <c r="RJQ86" s="207"/>
      <c r="RJR86" s="207"/>
      <c r="RJS86" s="207"/>
      <c r="RJT86" s="207"/>
      <c r="RJU86" s="207"/>
      <c r="RJV86" s="207"/>
      <c r="RJW86" s="207"/>
      <c r="RJX86" s="207"/>
      <c r="RJY86" s="207"/>
      <c r="RJZ86" s="207"/>
      <c r="RKA86" s="207"/>
      <c r="RKB86" s="207"/>
      <c r="RKC86" s="207"/>
      <c r="RKD86" s="207"/>
      <c r="RKE86" s="207"/>
      <c r="RKF86" s="207"/>
      <c r="RKG86" s="207"/>
      <c r="RKH86" s="207"/>
      <c r="RKI86" s="207"/>
      <c r="RKJ86" s="207"/>
      <c r="RKK86" s="207"/>
      <c r="RKL86" s="207"/>
      <c r="RKM86" s="207"/>
      <c r="RKN86" s="207"/>
      <c r="RKO86" s="207"/>
      <c r="RKP86" s="207"/>
      <c r="RKQ86" s="207"/>
      <c r="RKR86" s="207"/>
      <c r="RKS86" s="207"/>
      <c r="RKT86" s="207"/>
      <c r="RKU86" s="207"/>
      <c r="RKV86" s="207"/>
      <c r="RKW86" s="207"/>
      <c r="RKX86" s="207"/>
      <c r="RKY86" s="207"/>
      <c r="RKZ86" s="207"/>
      <c r="RLA86" s="207"/>
      <c r="RLB86" s="207"/>
      <c r="RLC86" s="207"/>
      <c r="RLD86" s="207"/>
      <c r="RLE86" s="207"/>
      <c r="RLF86" s="207"/>
      <c r="RLG86" s="207"/>
      <c r="RLH86" s="207"/>
      <c r="RLI86" s="207"/>
      <c r="RLJ86" s="207"/>
      <c r="RLK86" s="207"/>
      <c r="RLL86" s="207"/>
      <c r="RLM86" s="207"/>
      <c r="RLN86" s="207"/>
      <c r="RLO86" s="207"/>
      <c r="RLP86" s="207"/>
      <c r="RLQ86" s="207"/>
      <c r="RLR86" s="207"/>
      <c r="RLS86" s="207"/>
      <c r="RLT86" s="207"/>
      <c r="RLU86" s="207"/>
      <c r="RLV86" s="207"/>
      <c r="RLW86" s="207"/>
      <c r="RLX86" s="207"/>
      <c r="RLY86" s="207"/>
      <c r="RLZ86" s="207"/>
      <c r="RMA86" s="207"/>
      <c r="RMB86" s="207"/>
      <c r="RMC86" s="207"/>
      <c r="RMD86" s="207"/>
      <c r="RME86" s="207"/>
      <c r="RMF86" s="207"/>
      <c r="RMG86" s="207"/>
      <c r="RMH86" s="207"/>
      <c r="RMI86" s="207"/>
      <c r="RMJ86" s="207"/>
      <c r="RMK86" s="207"/>
      <c r="RML86" s="207"/>
      <c r="RMM86" s="207"/>
      <c r="RMN86" s="207"/>
      <c r="RMO86" s="207"/>
      <c r="RMP86" s="207"/>
      <c r="RMQ86" s="207"/>
      <c r="RMR86" s="207"/>
      <c r="RMS86" s="207"/>
      <c r="RMT86" s="207"/>
      <c r="RMU86" s="207"/>
      <c r="RMV86" s="207"/>
      <c r="RMW86" s="207"/>
      <c r="RMX86" s="207"/>
      <c r="RMY86" s="207"/>
      <c r="RMZ86" s="207"/>
      <c r="RNA86" s="207"/>
      <c r="RNB86" s="207"/>
      <c r="RNC86" s="207"/>
      <c r="RND86" s="207"/>
      <c r="RNE86" s="207"/>
      <c r="RNF86" s="207"/>
      <c r="RNG86" s="207"/>
      <c r="RNH86" s="207"/>
      <c r="RNI86" s="207"/>
      <c r="RNJ86" s="207"/>
      <c r="RNK86" s="207"/>
      <c r="RNL86" s="207"/>
      <c r="RNM86" s="207"/>
      <c r="RNN86" s="207"/>
      <c r="RNO86" s="207"/>
      <c r="RNP86" s="207"/>
      <c r="RNQ86" s="207"/>
      <c r="RNR86" s="207"/>
      <c r="RNS86" s="207"/>
      <c r="RNT86" s="207"/>
      <c r="RNU86" s="207"/>
      <c r="RNV86" s="207"/>
      <c r="RNW86" s="207"/>
      <c r="RNX86" s="207"/>
      <c r="RNY86" s="207"/>
      <c r="RNZ86" s="207"/>
      <c r="ROA86" s="207"/>
      <c r="ROB86" s="207"/>
      <c r="ROC86" s="207"/>
      <c r="ROD86" s="207"/>
      <c r="ROE86" s="207"/>
      <c r="ROF86" s="207"/>
      <c r="ROG86" s="207"/>
      <c r="ROH86" s="207"/>
      <c r="ROI86" s="207"/>
      <c r="ROJ86" s="207"/>
      <c r="ROK86" s="207"/>
      <c r="ROL86" s="207"/>
      <c r="ROM86" s="207"/>
      <c r="RON86" s="207"/>
      <c r="ROO86" s="207"/>
      <c r="ROP86" s="207"/>
      <c r="ROQ86" s="207"/>
      <c r="ROR86" s="207"/>
      <c r="ROS86" s="207"/>
      <c r="ROT86" s="207"/>
      <c r="ROU86" s="207"/>
      <c r="ROV86" s="207"/>
      <c r="ROW86" s="207"/>
      <c r="ROX86" s="207"/>
      <c r="ROY86" s="207"/>
      <c r="ROZ86" s="207"/>
      <c r="RPA86" s="207"/>
      <c r="RPB86" s="207"/>
      <c r="RPC86" s="207"/>
      <c r="RPD86" s="207"/>
      <c r="RPE86" s="207"/>
      <c r="RPF86" s="207"/>
      <c r="RPG86" s="207"/>
      <c r="RPH86" s="207"/>
      <c r="RPI86" s="207"/>
      <c r="RPJ86" s="207"/>
      <c r="RPK86" s="207"/>
      <c r="RPL86" s="207"/>
      <c r="RPM86" s="207"/>
      <c r="RPN86" s="207"/>
      <c r="RPO86" s="207"/>
      <c r="RPP86" s="207"/>
      <c r="RPQ86" s="207"/>
      <c r="RPR86" s="207"/>
      <c r="RPS86" s="207"/>
      <c r="RPT86" s="207"/>
      <c r="RPU86" s="207"/>
      <c r="RPV86" s="207"/>
      <c r="RPW86" s="207"/>
      <c r="RPX86" s="207"/>
      <c r="RPY86" s="207"/>
      <c r="RPZ86" s="207"/>
      <c r="RQA86" s="207"/>
      <c r="RQB86" s="207"/>
      <c r="RQC86" s="207"/>
      <c r="RQD86" s="207"/>
      <c r="RQE86" s="207"/>
      <c r="RQF86" s="207"/>
      <c r="RQG86" s="207"/>
      <c r="RQH86" s="207"/>
      <c r="RQI86" s="207"/>
      <c r="RQJ86" s="207"/>
      <c r="RQK86" s="207"/>
      <c r="RQL86" s="207"/>
      <c r="RQM86" s="207"/>
      <c r="RQN86" s="207"/>
      <c r="RQO86" s="207"/>
      <c r="RQP86" s="207"/>
      <c r="RQQ86" s="207"/>
      <c r="RQR86" s="207"/>
      <c r="RQS86" s="207"/>
      <c r="RQT86" s="207"/>
      <c r="RQU86" s="207"/>
      <c r="RQV86" s="207"/>
      <c r="RQW86" s="207"/>
      <c r="RQX86" s="207"/>
      <c r="RQY86" s="207"/>
      <c r="RQZ86" s="207"/>
      <c r="RRA86" s="207"/>
      <c r="RRB86" s="207"/>
      <c r="RRC86" s="207"/>
      <c r="RRD86" s="207"/>
      <c r="RRE86" s="207"/>
      <c r="RRF86" s="207"/>
      <c r="RRG86" s="207"/>
      <c r="RRH86" s="207"/>
      <c r="RRI86" s="207"/>
      <c r="RRJ86" s="207"/>
      <c r="RRK86" s="207"/>
      <c r="RRL86" s="207"/>
      <c r="RRM86" s="207"/>
      <c r="RRN86" s="207"/>
      <c r="RRO86" s="207"/>
      <c r="RRP86" s="207"/>
      <c r="RRQ86" s="207"/>
      <c r="RRR86" s="207"/>
      <c r="RRS86" s="207"/>
      <c r="RRT86" s="207"/>
      <c r="RRU86" s="207"/>
      <c r="RRV86" s="207"/>
      <c r="RRW86" s="207"/>
      <c r="RRX86" s="207"/>
      <c r="RRY86" s="207"/>
      <c r="RRZ86" s="207"/>
      <c r="RSA86" s="207"/>
      <c r="RSB86" s="207"/>
      <c r="RSC86" s="207"/>
      <c r="RSD86" s="207"/>
      <c r="RSE86" s="207"/>
      <c r="RSF86" s="207"/>
      <c r="RSG86" s="207"/>
      <c r="RSH86" s="207"/>
      <c r="RSI86" s="207"/>
      <c r="RSJ86" s="207"/>
      <c r="RSK86" s="207"/>
      <c r="RSL86" s="207"/>
      <c r="RSM86" s="207"/>
      <c r="RSN86" s="207"/>
      <c r="RSO86" s="207"/>
      <c r="RSP86" s="207"/>
      <c r="RSQ86" s="207"/>
      <c r="RSR86" s="207"/>
      <c r="RSS86" s="207"/>
      <c r="RST86" s="207"/>
      <c r="RSU86" s="207"/>
      <c r="RSV86" s="207"/>
      <c r="RSW86" s="207"/>
      <c r="RSX86" s="207"/>
      <c r="RSY86" s="207"/>
      <c r="RSZ86" s="207"/>
      <c r="RTA86" s="207"/>
      <c r="RTB86" s="207"/>
      <c r="RTC86" s="207"/>
      <c r="RTD86" s="207"/>
      <c r="RTE86" s="207"/>
      <c r="RTF86" s="207"/>
      <c r="RTG86" s="207"/>
      <c r="RTH86" s="207"/>
      <c r="RTI86" s="207"/>
      <c r="RTJ86" s="207"/>
      <c r="RTK86" s="207"/>
      <c r="RTL86" s="207"/>
      <c r="RTM86" s="207"/>
      <c r="RTN86" s="207"/>
      <c r="RTO86" s="207"/>
      <c r="RTP86" s="207"/>
      <c r="RTQ86" s="207"/>
      <c r="RTR86" s="207"/>
      <c r="RTS86" s="207"/>
      <c r="RTT86" s="207"/>
      <c r="RTU86" s="207"/>
      <c r="RTV86" s="207"/>
      <c r="RTW86" s="207"/>
      <c r="RTX86" s="207"/>
      <c r="RTY86" s="207"/>
      <c r="RTZ86" s="207"/>
      <c r="RUA86" s="207"/>
      <c r="RUB86" s="207"/>
      <c r="RUC86" s="207"/>
      <c r="RUD86" s="207"/>
      <c r="RUE86" s="207"/>
      <c r="RUF86" s="207"/>
      <c r="RUG86" s="207"/>
      <c r="RUH86" s="207"/>
      <c r="RUI86" s="207"/>
      <c r="RUJ86" s="207"/>
      <c r="RUK86" s="207"/>
      <c r="RUL86" s="207"/>
      <c r="RUM86" s="207"/>
      <c r="RUN86" s="207"/>
      <c r="RUO86" s="207"/>
      <c r="RUP86" s="207"/>
      <c r="RUQ86" s="207"/>
      <c r="RUR86" s="207"/>
      <c r="RUS86" s="207"/>
      <c r="RUT86" s="207"/>
      <c r="RUU86" s="207"/>
      <c r="RUV86" s="207"/>
      <c r="RUW86" s="207"/>
      <c r="RUX86" s="207"/>
      <c r="RUY86" s="207"/>
      <c r="RUZ86" s="207"/>
      <c r="RVA86" s="207"/>
      <c r="RVB86" s="207"/>
      <c r="RVC86" s="207"/>
      <c r="RVD86" s="207"/>
      <c r="RVE86" s="207"/>
      <c r="RVF86" s="207"/>
      <c r="RVG86" s="207"/>
      <c r="RVH86" s="207"/>
      <c r="RVI86" s="207"/>
      <c r="RVJ86" s="207"/>
      <c r="RVK86" s="207"/>
      <c r="RVL86" s="207"/>
      <c r="RVM86" s="207"/>
      <c r="RVN86" s="207"/>
      <c r="RVO86" s="207"/>
      <c r="RVP86" s="207"/>
      <c r="RVQ86" s="207"/>
      <c r="RVR86" s="207"/>
      <c r="RVS86" s="207"/>
      <c r="RVT86" s="207"/>
      <c r="RVU86" s="207"/>
      <c r="RVV86" s="207"/>
      <c r="RVW86" s="207"/>
      <c r="RVX86" s="207"/>
      <c r="RVY86" s="207"/>
      <c r="RVZ86" s="207"/>
      <c r="RWA86" s="207"/>
      <c r="RWB86" s="207"/>
      <c r="RWC86" s="207"/>
      <c r="RWD86" s="207"/>
      <c r="RWE86" s="207"/>
      <c r="RWF86" s="207"/>
      <c r="RWG86" s="207"/>
      <c r="RWH86" s="207"/>
      <c r="RWI86" s="207"/>
      <c r="RWJ86" s="207"/>
      <c r="RWK86" s="207"/>
      <c r="RWL86" s="207"/>
      <c r="RWM86" s="207"/>
      <c r="RWN86" s="207"/>
      <c r="RWO86" s="207"/>
      <c r="RWP86" s="207"/>
      <c r="RWQ86" s="207"/>
      <c r="RWR86" s="207"/>
      <c r="RWS86" s="207"/>
      <c r="RWT86" s="207"/>
      <c r="RWU86" s="207"/>
      <c r="RWV86" s="207"/>
      <c r="RWW86" s="207"/>
      <c r="RWX86" s="207"/>
      <c r="RWY86" s="207"/>
      <c r="RWZ86" s="207"/>
      <c r="RXA86" s="207"/>
      <c r="RXB86" s="207"/>
      <c r="RXC86" s="207"/>
      <c r="RXD86" s="207"/>
      <c r="RXE86" s="207"/>
      <c r="RXF86" s="207"/>
      <c r="RXG86" s="207"/>
      <c r="RXH86" s="207"/>
      <c r="RXI86" s="207"/>
      <c r="RXJ86" s="207"/>
      <c r="RXK86" s="207"/>
      <c r="RXL86" s="207"/>
      <c r="RXM86" s="207"/>
      <c r="RXN86" s="207"/>
      <c r="RXO86" s="207"/>
      <c r="RXP86" s="207"/>
      <c r="RXQ86" s="207"/>
      <c r="RXR86" s="207"/>
      <c r="RXS86" s="207"/>
      <c r="RXT86" s="207"/>
      <c r="RXU86" s="207"/>
      <c r="RXV86" s="207"/>
      <c r="RXW86" s="207"/>
      <c r="RXX86" s="207"/>
      <c r="RXY86" s="207"/>
      <c r="RXZ86" s="207"/>
      <c r="RYA86" s="207"/>
      <c r="RYB86" s="207"/>
      <c r="RYC86" s="207"/>
      <c r="RYD86" s="207"/>
      <c r="RYE86" s="207"/>
      <c r="RYF86" s="207"/>
      <c r="RYG86" s="207"/>
      <c r="RYH86" s="207"/>
      <c r="RYI86" s="207"/>
      <c r="RYJ86" s="207"/>
      <c r="RYK86" s="207"/>
      <c r="RYL86" s="207"/>
      <c r="RYM86" s="207"/>
      <c r="RYN86" s="207"/>
      <c r="RYO86" s="207"/>
      <c r="RYP86" s="207"/>
      <c r="RYQ86" s="207"/>
      <c r="RYR86" s="207"/>
      <c r="RYS86" s="207"/>
      <c r="RYT86" s="207"/>
      <c r="RYU86" s="207"/>
      <c r="RYV86" s="207"/>
      <c r="RYW86" s="207"/>
      <c r="RYX86" s="207"/>
      <c r="RYY86" s="207"/>
      <c r="RYZ86" s="207"/>
      <c r="RZA86" s="207"/>
      <c r="RZB86" s="207"/>
      <c r="RZC86" s="207"/>
      <c r="RZD86" s="207"/>
      <c r="RZE86" s="207"/>
      <c r="RZF86" s="207"/>
      <c r="RZG86" s="207"/>
      <c r="RZH86" s="207"/>
      <c r="RZI86" s="207"/>
      <c r="RZJ86" s="207"/>
      <c r="RZK86" s="207"/>
      <c r="RZL86" s="207"/>
      <c r="RZM86" s="207"/>
      <c r="RZN86" s="207"/>
      <c r="RZO86" s="207"/>
      <c r="RZP86" s="207"/>
      <c r="RZQ86" s="207"/>
      <c r="RZR86" s="207"/>
      <c r="RZS86" s="207"/>
      <c r="RZT86" s="207"/>
      <c r="RZU86" s="207"/>
      <c r="RZV86" s="207"/>
      <c r="RZW86" s="207"/>
      <c r="RZX86" s="207"/>
      <c r="RZY86" s="207"/>
      <c r="RZZ86" s="207"/>
      <c r="SAA86" s="207"/>
      <c r="SAB86" s="207"/>
      <c r="SAC86" s="207"/>
      <c r="SAD86" s="207"/>
      <c r="SAE86" s="207"/>
      <c r="SAF86" s="207"/>
      <c r="SAG86" s="207"/>
      <c r="SAH86" s="207"/>
      <c r="SAI86" s="207"/>
      <c r="SAJ86" s="207"/>
      <c r="SAK86" s="207"/>
      <c r="SAL86" s="207"/>
      <c r="SAM86" s="207"/>
      <c r="SAN86" s="207"/>
      <c r="SAO86" s="207"/>
      <c r="SAP86" s="207"/>
      <c r="SAQ86" s="207"/>
      <c r="SAR86" s="207"/>
      <c r="SAS86" s="207"/>
      <c r="SAT86" s="207"/>
      <c r="SAU86" s="207"/>
      <c r="SAV86" s="207"/>
      <c r="SAW86" s="207"/>
      <c r="SAX86" s="207"/>
      <c r="SAY86" s="207"/>
      <c r="SAZ86" s="207"/>
      <c r="SBA86" s="207"/>
      <c r="SBB86" s="207"/>
      <c r="SBC86" s="207"/>
      <c r="SBD86" s="207"/>
      <c r="SBE86" s="207"/>
      <c r="SBF86" s="207"/>
      <c r="SBG86" s="207"/>
      <c r="SBH86" s="207"/>
      <c r="SBI86" s="207"/>
      <c r="SBJ86" s="207"/>
      <c r="SBK86" s="207"/>
      <c r="SBL86" s="207"/>
      <c r="SBM86" s="207"/>
      <c r="SBN86" s="207"/>
      <c r="SBO86" s="207"/>
      <c r="SBP86" s="207"/>
      <c r="SBQ86" s="207"/>
      <c r="SBR86" s="207"/>
      <c r="SBS86" s="207"/>
      <c r="SBT86" s="207"/>
      <c r="SBU86" s="207"/>
      <c r="SBV86" s="207"/>
      <c r="SBW86" s="207"/>
      <c r="SBX86" s="207"/>
      <c r="SBY86" s="207"/>
      <c r="SBZ86" s="207"/>
      <c r="SCA86" s="207"/>
      <c r="SCB86" s="207"/>
      <c r="SCC86" s="207"/>
      <c r="SCD86" s="207"/>
      <c r="SCE86" s="207"/>
      <c r="SCF86" s="207"/>
      <c r="SCG86" s="207"/>
      <c r="SCH86" s="207"/>
      <c r="SCI86" s="207"/>
      <c r="SCJ86" s="207"/>
      <c r="SCK86" s="207"/>
      <c r="SCL86" s="207"/>
      <c r="SCM86" s="207"/>
      <c r="SCN86" s="207"/>
      <c r="SCO86" s="207"/>
      <c r="SCP86" s="207"/>
      <c r="SCQ86" s="207"/>
      <c r="SCR86" s="207"/>
      <c r="SCS86" s="207"/>
      <c r="SCT86" s="207"/>
      <c r="SCU86" s="207"/>
      <c r="SCV86" s="207"/>
      <c r="SCW86" s="207"/>
      <c r="SCX86" s="207"/>
      <c r="SCY86" s="207"/>
      <c r="SCZ86" s="207"/>
      <c r="SDA86" s="207"/>
      <c r="SDB86" s="207"/>
      <c r="SDC86" s="207"/>
      <c r="SDD86" s="207"/>
      <c r="SDE86" s="207"/>
      <c r="SDF86" s="207"/>
      <c r="SDG86" s="207"/>
      <c r="SDH86" s="207"/>
      <c r="SDI86" s="207"/>
      <c r="SDJ86" s="207"/>
      <c r="SDK86" s="207"/>
      <c r="SDL86" s="207"/>
      <c r="SDM86" s="207"/>
      <c r="SDN86" s="207"/>
      <c r="SDO86" s="207"/>
      <c r="SDP86" s="207"/>
      <c r="SDQ86" s="207"/>
      <c r="SDR86" s="207"/>
      <c r="SDS86" s="207"/>
      <c r="SDT86" s="207"/>
      <c r="SDU86" s="207"/>
      <c r="SDV86" s="207"/>
      <c r="SDW86" s="207"/>
      <c r="SDX86" s="207"/>
      <c r="SDY86" s="207"/>
      <c r="SDZ86" s="207"/>
      <c r="SEA86" s="207"/>
      <c r="SEB86" s="207"/>
      <c r="SEC86" s="207"/>
      <c r="SED86" s="207"/>
      <c r="SEE86" s="207"/>
      <c r="SEF86" s="207"/>
      <c r="SEG86" s="207"/>
      <c r="SEH86" s="207"/>
      <c r="SEI86" s="207"/>
      <c r="SEJ86" s="207"/>
      <c r="SEK86" s="207"/>
      <c r="SEL86" s="207"/>
      <c r="SEM86" s="207"/>
      <c r="SEN86" s="207"/>
      <c r="SEO86" s="207"/>
      <c r="SEP86" s="207"/>
      <c r="SEQ86" s="207"/>
      <c r="SER86" s="207"/>
      <c r="SES86" s="207"/>
      <c r="SET86" s="207"/>
      <c r="SEU86" s="207"/>
      <c r="SEV86" s="207"/>
      <c r="SEW86" s="207"/>
      <c r="SEX86" s="207"/>
      <c r="SEY86" s="207"/>
      <c r="SEZ86" s="207"/>
      <c r="SFA86" s="207"/>
      <c r="SFB86" s="207"/>
      <c r="SFC86" s="207"/>
      <c r="SFD86" s="207"/>
      <c r="SFE86" s="207"/>
      <c r="SFF86" s="207"/>
      <c r="SFG86" s="207"/>
      <c r="SFH86" s="207"/>
      <c r="SFI86" s="207"/>
      <c r="SFJ86" s="207"/>
      <c r="SFK86" s="207"/>
      <c r="SFL86" s="207"/>
      <c r="SFM86" s="207"/>
      <c r="SFN86" s="207"/>
      <c r="SFO86" s="207"/>
      <c r="SFP86" s="207"/>
      <c r="SFQ86" s="207"/>
      <c r="SFR86" s="207"/>
      <c r="SFS86" s="207"/>
      <c r="SFT86" s="207"/>
      <c r="SFU86" s="207"/>
      <c r="SFV86" s="207"/>
      <c r="SFW86" s="207"/>
      <c r="SFX86" s="207"/>
      <c r="SFY86" s="207"/>
      <c r="SFZ86" s="207"/>
      <c r="SGA86" s="207"/>
      <c r="SGB86" s="207"/>
      <c r="SGC86" s="207"/>
      <c r="SGD86" s="207"/>
      <c r="SGE86" s="207"/>
      <c r="SGF86" s="207"/>
      <c r="SGG86" s="207"/>
      <c r="SGH86" s="207"/>
      <c r="SGI86" s="207"/>
      <c r="SGJ86" s="207"/>
      <c r="SGK86" s="207"/>
      <c r="SGL86" s="207"/>
      <c r="SGM86" s="207"/>
      <c r="SGN86" s="207"/>
      <c r="SGO86" s="207"/>
      <c r="SGP86" s="207"/>
      <c r="SGQ86" s="207"/>
      <c r="SGR86" s="207"/>
      <c r="SGS86" s="207"/>
      <c r="SGT86" s="207"/>
      <c r="SGU86" s="207"/>
      <c r="SGV86" s="207"/>
      <c r="SGW86" s="207"/>
      <c r="SGX86" s="207"/>
      <c r="SGY86" s="207"/>
      <c r="SGZ86" s="207"/>
      <c r="SHA86" s="207"/>
      <c r="SHB86" s="207"/>
      <c r="SHC86" s="207"/>
      <c r="SHD86" s="207"/>
      <c r="SHE86" s="207"/>
      <c r="SHF86" s="207"/>
      <c r="SHG86" s="207"/>
      <c r="SHH86" s="207"/>
      <c r="SHI86" s="207"/>
      <c r="SHJ86" s="207"/>
      <c r="SHK86" s="207"/>
      <c r="SHL86" s="207"/>
      <c r="SHM86" s="207"/>
      <c r="SHN86" s="207"/>
      <c r="SHO86" s="207"/>
      <c r="SHP86" s="207"/>
      <c r="SHQ86" s="207"/>
      <c r="SHR86" s="207"/>
      <c r="SHS86" s="207"/>
      <c r="SHT86" s="207"/>
      <c r="SHU86" s="207"/>
      <c r="SHV86" s="207"/>
      <c r="SHW86" s="207"/>
      <c r="SHX86" s="207"/>
      <c r="SHY86" s="207"/>
      <c r="SHZ86" s="207"/>
      <c r="SIA86" s="207"/>
      <c r="SIB86" s="207"/>
      <c r="SIC86" s="207"/>
      <c r="SID86" s="207"/>
      <c r="SIE86" s="207"/>
      <c r="SIF86" s="207"/>
      <c r="SIG86" s="207"/>
      <c r="SIH86" s="207"/>
      <c r="SII86" s="207"/>
      <c r="SIJ86" s="207"/>
      <c r="SIK86" s="207"/>
      <c r="SIL86" s="207"/>
      <c r="SIM86" s="207"/>
      <c r="SIN86" s="207"/>
      <c r="SIO86" s="207"/>
      <c r="SIP86" s="207"/>
      <c r="SIQ86" s="207"/>
      <c r="SIR86" s="207"/>
      <c r="SIS86" s="207"/>
      <c r="SIT86" s="207"/>
      <c r="SIU86" s="207"/>
      <c r="SIV86" s="207"/>
      <c r="SIW86" s="207"/>
      <c r="SIX86" s="207"/>
      <c r="SIY86" s="207"/>
      <c r="SIZ86" s="207"/>
      <c r="SJA86" s="207"/>
      <c r="SJB86" s="207"/>
      <c r="SJC86" s="207"/>
      <c r="SJD86" s="207"/>
      <c r="SJE86" s="207"/>
      <c r="SJF86" s="207"/>
      <c r="SJG86" s="207"/>
      <c r="SJH86" s="207"/>
      <c r="SJI86" s="207"/>
      <c r="SJJ86" s="207"/>
      <c r="SJK86" s="207"/>
      <c r="SJL86" s="207"/>
      <c r="SJM86" s="207"/>
      <c r="SJN86" s="207"/>
      <c r="SJO86" s="207"/>
      <c r="SJP86" s="207"/>
      <c r="SJQ86" s="207"/>
      <c r="SJR86" s="207"/>
      <c r="SJS86" s="207"/>
      <c r="SJT86" s="207"/>
      <c r="SJU86" s="207"/>
      <c r="SJV86" s="207"/>
      <c r="SJW86" s="207"/>
      <c r="SJX86" s="207"/>
      <c r="SJY86" s="207"/>
      <c r="SJZ86" s="207"/>
      <c r="SKA86" s="207"/>
      <c r="SKB86" s="207"/>
      <c r="SKC86" s="207"/>
      <c r="SKD86" s="207"/>
      <c r="SKE86" s="207"/>
      <c r="SKF86" s="207"/>
      <c r="SKG86" s="207"/>
      <c r="SKH86" s="207"/>
      <c r="SKI86" s="207"/>
      <c r="SKJ86" s="207"/>
      <c r="SKK86" s="207"/>
      <c r="SKL86" s="207"/>
      <c r="SKM86" s="207"/>
      <c r="SKN86" s="207"/>
      <c r="SKO86" s="207"/>
      <c r="SKP86" s="207"/>
      <c r="SKQ86" s="207"/>
      <c r="SKR86" s="207"/>
      <c r="SKS86" s="207"/>
      <c r="SKT86" s="207"/>
      <c r="SKU86" s="207"/>
      <c r="SKV86" s="207"/>
      <c r="SKW86" s="207"/>
      <c r="SKX86" s="207"/>
      <c r="SKY86" s="207"/>
      <c r="SKZ86" s="207"/>
      <c r="SLA86" s="207"/>
      <c r="SLB86" s="207"/>
      <c r="SLC86" s="207"/>
      <c r="SLD86" s="207"/>
      <c r="SLE86" s="207"/>
      <c r="SLF86" s="207"/>
      <c r="SLG86" s="207"/>
      <c r="SLH86" s="207"/>
      <c r="SLI86" s="207"/>
      <c r="SLJ86" s="207"/>
      <c r="SLK86" s="207"/>
      <c r="SLL86" s="207"/>
      <c r="SLM86" s="207"/>
      <c r="SLN86" s="207"/>
      <c r="SLO86" s="207"/>
      <c r="SLP86" s="207"/>
      <c r="SLQ86" s="207"/>
      <c r="SLR86" s="207"/>
      <c r="SLS86" s="207"/>
      <c r="SLT86" s="207"/>
      <c r="SLU86" s="207"/>
      <c r="SLV86" s="207"/>
      <c r="SLW86" s="207"/>
      <c r="SLX86" s="207"/>
      <c r="SLY86" s="207"/>
      <c r="SLZ86" s="207"/>
      <c r="SMA86" s="207"/>
      <c r="SMB86" s="207"/>
      <c r="SMC86" s="207"/>
      <c r="SMD86" s="207"/>
      <c r="SME86" s="207"/>
      <c r="SMF86" s="207"/>
      <c r="SMG86" s="207"/>
      <c r="SMH86" s="207"/>
      <c r="SMI86" s="207"/>
      <c r="SMJ86" s="207"/>
      <c r="SMK86" s="207"/>
      <c r="SML86" s="207"/>
      <c r="SMM86" s="207"/>
      <c r="SMN86" s="207"/>
      <c r="SMO86" s="207"/>
      <c r="SMP86" s="207"/>
      <c r="SMQ86" s="207"/>
      <c r="SMR86" s="207"/>
      <c r="SMS86" s="207"/>
      <c r="SMT86" s="207"/>
      <c r="SMU86" s="207"/>
      <c r="SMV86" s="207"/>
      <c r="SMW86" s="207"/>
      <c r="SMX86" s="207"/>
      <c r="SMY86" s="207"/>
      <c r="SMZ86" s="207"/>
      <c r="SNA86" s="207"/>
      <c r="SNB86" s="207"/>
      <c r="SNC86" s="207"/>
      <c r="SND86" s="207"/>
      <c r="SNE86" s="207"/>
      <c r="SNF86" s="207"/>
      <c r="SNG86" s="207"/>
      <c r="SNH86" s="207"/>
      <c r="SNI86" s="207"/>
      <c r="SNJ86" s="207"/>
      <c r="SNK86" s="207"/>
      <c r="SNL86" s="207"/>
      <c r="SNM86" s="207"/>
      <c r="SNN86" s="207"/>
      <c r="SNO86" s="207"/>
      <c r="SNP86" s="207"/>
      <c r="SNQ86" s="207"/>
      <c r="SNR86" s="207"/>
      <c r="SNS86" s="207"/>
      <c r="SNT86" s="207"/>
      <c r="SNU86" s="207"/>
      <c r="SNV86" s="207"/>
      <c r="SNW86" s="207"/>
      <c r="SNX86" s="207"/>
      <c r="SNY86" s="207"/>
      <c r="SNZ86" s="207"/>
      <c r="SOA86" s="207"/>
      <c r="SOB86" s="207"/>
      <c r="SOC86" s="207"/>
      <c r="SOD86" s="207"/>
      <c r="SOE86" s="207"/>
      <c r="SOF86" s="207"/>
      <c r="SOG86" s="207"/>
      <c r="SOH86" s="207"/>
      <c r="SOI86" s="207"/>
      <c r="SOJ86" s="207"/>
      <c r="SOK86" s="207"/>
      <c r="SOL86" s="207"/>
      <c r="SOM86" s="207"/>
      <c r="SON86" s="207"/>
      <c r="SOO86" s="207"/>
      <c r="SOP86" s="207"/>
      <c r="SOQ86" s="207"/>
      <c r="SOR86" s="207"/>
      <c r="SOS86" s="207"/>
      <c r="SOT86" s="207"/>
      <c r="SOU86" s="207"/>
      <c r="SOV86" s="207"/>
      <c r="SOW86" s="207"/>
      <c r="SOX86" s="207"/>
      <c r="SOY86" s="207"/>
      <c r="SOZ86" s="207"/>
      <c r="SPA86" s="207"/>
      <c r="SPB86" s="207"/>
      <c r="SPC86" s="207"/>
      <c r="SPD86" s="207"/>
      <c r="SPE86" s="207"/>
      <c r="SPF86" s="207"/>
      <c r="SPG86" s="207"/>
      <c r="SPH86" s="207"/>
      <c r="SPI86" s="207"/>
      <c r="SPJ86" s="207"/>
      <c r="SPK86" s="207"/>
      <c r="SPL86" s="207"/>
      <c r="SPM86" s="207"/>
      <c r="SPN86" s="207"/>
      <c r="SPO86" s="207"/>
      <c r="SPP86" s="207"/>
      <c r="SPQ86" s="207"/>
      <c r="SPR86" s="207"/>
      <c r="SPS86" s="207"/>
      <c r="SPT86" s="207"/>
      <c r="SPU86" s="207"/>
      <c r="SPV86" s="207"/>
      <c r="SPW86" s="207"/>
      <c r="SPX86" s="207"/>
      <c r="SPY86" s="207"/>
      <c r="SPZ86" s="207"/>
      <c r="SQA86" s="207"/>
      <c r="SQB86" s="207"/>
      <c r="SQC86" s="207"/>
      <c r="SQD86" s="207"/>
      <c r="SQE86" s="207"/>
      <c r="SQF86" s="207"/>
      <c r="SQG86" s="207"/>
      <c r="SQH86" s="207"/>
      <c r="SQI86" s="207"/>
      <c r="SQJ86" s="207"/>
      <c r="SQK86" s="207"/>
      <c r="SQL86" s="207"/>
      <c r="SQM86" s="207"/>
      <c r="SQN86" s="207"/>
      <c r="SQO86" s="207"/>
      <c r="SQP86" s="207"/>
      <c r="SQQ86" s="207"/>
      <c r="SQR86" s="207"/>
      <c r="SQS86" s="207"/>
      <c r="SQT86" s="207"/>
      <c r="SQU86" s="207"/>
      <c r="SQV86" s="207"/>
      <c r="SQW86" s="207"/>
      <c r="SQX86" s="207"/>
      <c r="SQY86" s="207"/>
      <c r="SQZ86" s="207"/>
      <c r="SRA86" s="207"/>
      <c r="SRB86" s="207"/>
      <c r="SRC86" s="207"/>
      <c r="SRD86" s="207"/>
      <c r="SRE86" s="207"/>
      <c r="SRF86" s="207"/>
      <c r="SRG86" s="207"/>
      <c r="SRH86" s="207"/>
      <c r="SRI86" s="207"/>
      <c r="SRJ86" s="207"/>
      <c r="SRK86" s="207"/>
      <c r="SRL86" s="207"/>
      <c r="SRM86" s="207"/>
      <c r="SRN86" s="207"/>
      <c r="SRO86" s="207"/>
      <c r="SRP86" s="207"/>
      <c r="SRQ86" s="207"/>
      <c r="SRR86" s="207"/>
      <c r="SRS86" s="207"/>
      <c r="SRT86" s="207"/>
      <c r="SRU86" s="207"/>
      <c r="SRV86" s="207"/>
      <c r="SRW86" s="207"/>
      <c r="SRX86" s="207"/>
      <c r="SRY86" s="207"/>
      <c r="SRZ86" s="207"/>
      <c r="SSA86" s="207"/>
      <c r="SSB86" s="207"/>
      <c r="SSC86" s="207"/>
      <c r="SSD86" s="207"/>
      <c r="SSE86" s="207"/>
      <c r="SSF86" s="207"/>
      <c r="SSG86" s="207"/>
      <c r="SSH86" s="207"/>
      <c r="SSI86" s="207"/>
      <c r="SSJ86" s="207"/>
      <c r="SSK86" s="207"/>
      <c r="SSL86" s="207"/>
      <c r="SSM86" s="207"/>
      <c r="SSN86" s="207"/>
      <c r="SSO86" s="207"/>
      <c r="SSP86" s="207"/>
      <c r="SSQ86" s="207"/>
      <c r="SSR86" s="207"/>
      <c r="SSS86" s="207"/>
      <c r="SST86" s="207"/>
      <c r="SSU86" s="207"/>
      <c r="SSV86" s="207"/>
      <c r="SSW86" s="207"/>
      <c r="SSX86" s="207"/>
      <c r="SSY86" s="207"/>
      <c r="SSZ86" s="207"/>
      <c r="STA86" s="207"/>
      <c r="STB86" s="207"/>
      <c r="STC86" s="207"/>
      <c r="STD86" s="207"/>
      <c r="STE86" s="207"/>
      <c r="STF86" s="207"/>
      <c r="STG86" s="207"/>
      <c r="STH86" s="207"/>
      <c r="STI86" s="207"/>
      <c r="STJ86" s="207"/>
      <c r="STK86" s="207"/>
      <c r="STL86" s="207"/>
      <c r="STM86" s="207"/>
      <c r="STN86" s="207"/>
      <c r="STO86" s="207"/>
      <c r="STP86" s="207"/>
      <c r="STQ86" s="207"/>
      <c r="STR86" s="207"/>
      <c r="STS86" s="207"/>
      <c r="STT86" s="207"/>
      <c r="STU86" s="207"/>
      <c r="STV86" s="207"/>
      <c r="STW86" s="207"/>
      <c r="STX86" s="207"/>
      <c r="STY86" s="207"/>
      <c r="STZ86" s="207"/>
      <c r="SUA86" s="207"/>
      <c r="SUB86" s="207"/>
      <c r="SUC86" s="207"/>
      <c r="SUD86" s="207"/>
      <c r="SUE86" s="207"/>
      <c r="SUF86" s="207"/>
      <c r="SUG86" s="207"/>
      <c r="SUH86" s="207"/>
      <c r="SUI86" s="207"/>
      <c r="SUJ86" s="207"/>
      <c r="SUK86" s="207"/>
      <c r="SUL86" s="207"/>
      <c r="SUM86" s="207"/>
      <c r="SUN86" s="207"/>
      <c r="SUO86" s="207"/>
      <c r="SUP86" s="207"/>
      <c r="SUQ86" s="207"/>
      <c r="SUR86" s="207"/>
      <c r="SUS86" s="207"/>
      <c r="SUT86" s="207"/>
      <c r="SUU86" s="207"/>
      <c r="SUV86" s="207"/>
      <c r="SUW86" s="207"/>
      <c r="SUX86" s="207"/>
      <c r="SUY86" s="207"/>
      <c r="SUZ86" s="207"/>
      <c r="SVA86" s="207"/>
      <c r="SVB86" s="207"/>
      <c r="SVC86" s="207"/>
      <c r="SVD86" s="207"/>
      <c r="SVE86" s="207"/>
      <c r="SVF86" s="207"/>
      <c r="SVG86" s="207"/>
      <c r="SVH86" s="207"/>
      <c r="SVI86" s="207"/>
      <c r="SVJ86" s="207"/>
      <c r="SVK86" s="207"/>
      <c r="SVL86" s="207"/>
      <c r="SVM86" s="207"/>
      <c r="SVN86" s="207"/>
      <c r="SVO86" s="207"/>
      <c r="SVP86" s="207"/>
      <c r="SVQ86" s="207"/>
      <c r="SVR86" s="207"/>
      <c r="SVS86" s="207"/>
      <c r="SVT86" s="207"/>
      <c r="SVU86" s="207"/>
      <c r="SVV86" s="207"/>
      <c r="SVW86" s="207"/>
      <c r="SVX86" s="207"/>
      <c r="SVY86" s="207"/>
      <c r="SVZ86" s="207"/>
      <c r="SWA86" s="207"/>
      <c r="SWB86" s="207"/>
      <c r="SWC86" s="207"/>
      <c r="SWD86" s="207"/>
      <c r="SWE86" s="207"/>
      <c r="SWF86" s="207"/>
      <c r="SWG86" s="207"/>
      <c r="SWH86" s="207"/>
      <c r="SWI86" s="207"/>
      <c r="SWJ86" s="207"/>
      <c r="SWK86" s="207"/>
      <c r="SWL86" s="207"/>
      <c r="SWM86" s="207"/>
      <c r="SWN86" s="207"/>
      <c r="SWO86" s="207"/>
      <c r="SWP86" s="207"/>
      <c r="SWQ86" s="207"/>
      <c r="SWR86" s="207"/>
      <c r="SWS86" s="207"/>
      <c r="SWT86" s="207"/>
      <c r="SWU86" s="207"/>
      <c r="SWV86" s="207"/>
      <c r="SWW86" s="207"/>
      <c r="SWX86" s="207"/>
      <c r="SWY86" s="207"/>
      <c r="SWZ86" s="207"/>
      <c r="SXA86" s="207"/>
      <c r="SXB86" s="207"/>
      <c r="SXC86" s="207"/>
      <c r="SXD86" s="207"/>
      <c r="SXE86" s="207"/>
      <c r="SXF86" s="207"/>
      <c r="SXG86" s="207"/>
      <c r="SXH86" s="207"/>
      <c r="SXI86" s="207"/>
      <c r="SXJ86" s="207"/>
      <c r="SXK86" s="207"/>
      <c r="SXL86" s="207"/>
      <c r="SXM86" s="207"/>
      <c r="SXN86" s="207"/>
      <c r="SXO86" s="207"/>
      <c r="SXP86" s="207"/>
      <c r="SXQ86" s="207"/>
      <c r="SXR86" s="207"/>
      <c r="SXS86" s="207"/>
      <c r="SXT86" s="207"/>
      <c r="SXU86" s="207"/>
      <c r="SXV86" s="207"/>
      <c r="SXW86" s="207"/>
      <c r="SXX86" s="207"/>
      <c r="SXY86" s="207"/>
      <c r="SXZ86" s="207"/>
      <c r="SYA86" s="207"/>
      <c r="SYB86" s="207"/>
      <c r="SYC86" s="207"/>
      <c r="SYD86" s="207"/>
      <c r="SYE86" s="207"/>
      <c r="SYF86" s="207"/>
      <c r="SYG86" s="207"/>
      <c r="SYH86" s="207"/>
      <c r="SYI86" s="207"/>
      <c r="SYJ86" s="207"/>
      <c r="SYK86" s="207"/>
      <c r="SYL86" s="207"/>
      <c r="SYM86" s="207"/>
      <c r="SYN86" s="207"/>
      <c r="SYO86" s="207"/>
      <c r="SYP86" s="207"/>
      <c r="SYQ86" s="207"/>
      <c r="SYR86" s="207"/>
      <c r="SYS86" s="207"/>
      <c r="SYT86" s="207"/>
      <c r="SYU86" s="207"/>
      <c r="SYV86" s="207"/>
      <c r="SYW86" s="207"/>
      <c r="SYX86" s="207"/>
      <c r="SYY86" s="207"/>
      <c r="SYZ86" s="207"/>
      <c r="SZA86" s="207"/>
      <c r="SZB86" s="207"/>
      <c r="SZC86" s="207"/>
      <c r="SZD86" s="207"/>
      <c r="SZE86" s="207"/>
      <c r="SZF86" s="207"/>
      <c r="SZG86" s="207"/>
      <c r="SZH86" s="207"/>
      <c r="SZI86" s="207"/>
      <c r="SZJ86" s="207"/>
      <c r="SZK86" s="207"/>
      <c r="SZL86" s="207"/>
      <c r="SZM86" s="207"/>
      <c r="SZN86" s="207"/>
      <c r="SZO86" s="207"/>
      <c r="SZP86" s="207"/>
      <c r="SZQ86" s="207"/>
      <c r="SZR86" s="207"/>
      <c r="SZS86" s="207"/>
      <c r="SZT86" s="207"/>
      <c r="SZU86" s="207"/>
      <c r="SZV86" s="207"/>
      <c r="SZW86" s="207"/>
      <c r="SZX86" s="207"/>
      <c r="SZY86" s="207"/>
      <c r="SZZ86" s="207"/>
      <c r="TAA86" s="207"/>
      <c r="TAB86" s="207"/>
      <c r="TAC86" s="207"/>
      <c r="TAD86" s="207"/>
      <c r="TAE86" s="207"/>
      <c r="TAF86" s="207"/>
      <c r="TAG86" s="207"/>
      <c r="TAH86" s="207"/>
      <c r="TAI86" s="207"/>
      <c r="TAJ86" s="207"/>
      <c r="TAK86" s="207"/>
      <c r="TAL86" s="207"/>
      <c r="TAM86" s="207"/>
      <c r="TAN86" s="207"/>
      <c r="TAO86" s="207"/>
      <c r="TAP86" s="207"/>
      <c r="TAQ86" s="207"/>
      <c r="TAR86" s="207"/>
      <c r="TAS86" s="207"/>
      <c r="TAT86" s="207"/>
      <c r="TAU86" s="207"/>
      <c r="TAV86" s="207"/>
      <c r="TAW86" s="207"/>
      <c r="TAX86" s="207"/>
      <c r="TAY86" s="207"/>
      <c r="TAZ86" s="207"/>
      <c r="TBA86" s="207"/>
      <c r="TBB86" s="207"/>
      <c r="TBC86" s="207"/>
      <c r="TBD86" s="207"/>
      <c r="TBE86" s="207"/>
      <c r="TBF86" s="207"/>
      <c r="TBG86" s="207"/>
      <c r="TBH86" s="207"/>
      <c r="TBI86" s="207"/>
      <c r="TBJ86" s="207"/>
      <c r="TBK86" s="207"/>
      <c r="TBL86" s="207"/>
      <c r="TBM86" s="207"/>
      <c r="TBN86" s="207"/>
      <c r="TBO86" s="207"/>
      <c r="TBP86" s="207"/>
      <c r="TBQ86" s="207"/>
      <c r="TBR86" s="207"/>
      <c r="TBS86" s="207"/>
      <c r="TBT86" s="207"/>
      <c r="TBU86" s="207"/>
      <c r="TBV86" s="207"/>
      <c r="TBW86" s="207"/>
      <c r="TBX86" s="207"/>
      <c r="TBY86" s="207"/>
      <c r="TBZ86" s="207"/>
      <c r="TCA86" s="207"/>
      <c r="TCB86" s="207"/>
      <c r="TCC86" s="207"/>
      <c r="TCD86" s="207"/>
      <c r="TCE86" s="207"/>
      <c r="TCF86" s="207"/>
      <c r="TCG86" s="207"/>
      <c r="TCH86" s="207"/>
      <c r="TCI86" s="207"/>
      <c r="TCJ86" s="207"/>
      <c r="TCK86" s="207"/>
      <c r="TCL86" s="207"/>
      <c r="TCM86" s="207"/>
      <c r="TCN86" s="207"/>
      <c r="TCO86" s="207"/>
      <c r="TCP86" s="207"/>
      <c r="TCQ86" s="207"/>
      <c r="TCR86" s="207"/>
      <c r="TCS86" s="207"/>
      <c r="TCT86" s="207"/>
      <c r="TCU86" s="207"/>
      <c r="TCV86" s="207"/>
      <c r="TCW86" s="207"/>
      <c r="TCX86" s="207"/>
      <c r="TCY86" s="207"/>
      <c r="TCZ86" s="207"/>
      <c r="TDA86" s="207"/>
      <c r="TDB86" s="207"/>
      <c r="TDC86" s="207"/>
      <c r="TDD86" s="207"/>
      <c r="TDE86" s="207"/>
      <c r="TDF86" s="207"/>
      <c r="TDG86" s="207"/>
      <c r="TDH86" s="207"/>
      <c r="TDI86" s="207"/>
      <c r="TDJ86" s="207"/>
      <c r="TDK86" s="207"/>
      <c r="TDL86" s="207"/>
      <c r="TDM86" s="207"/>
      <c r="TDN86" s="207"/>
      <c r="TDO86" s="207"/>
      <c r="TDP86" s="207"/>
      <c r="TDQ86" s="207"/>
      <c r="TDR86" s="207"/>
      <c r="TDS86" s="207"/>
      <c r="TDT86" s="207"/>
      <c r="TDU86" s="207"/>
      <c r="TDV86" s="207"/>
      <c r="TDW86" s="207"/>
      <c r="TDX86" s="207"/>
      <c r="TDY86" s="207"/>
      <c r="TDZ86" s="207"/>
      <c r="TEA86" s="207"/>
      <c r="TEB86" s="207"/>
      <c r="TEC86" s="207"/>
      <c r="TED86" s="207"/>
      <c r="TEE86" s="207"/>
      <c r="TEF86" s="207"/>
      <c r="TEG86" s="207"/>
      <c r="TEH86" s="207"/>
      <c r="TEI86" s="207"/>
      <c r="TEJ86" s="207"/>
      <c r="TEK86" s="207"/>
      <c r="TEL86" s="207"/>
      <c r="TEM86" s="207"/>
      <c r="TEN86" s="207"/>
      <c r="TEO86" s="207"/>
      <c r="TEP86" s="207"/>
      <c r="TEQ86" s="207"/>
      <c r="TER86" s="207"/>
      <c r="TES86" s="207"/>
      <c r="TET86" s="207"/>
      <c r="TEU86" s="207"/>
      <c r="TEV86" s="207"/>
      <c r="TEW86" s="207"/>
      <c r="TEX86" s="207"/>
      <c r="TEY86" s="207"/>
      <c r="TEZ86" s="207"/>
      <c r="TFA86" s="207"/>
      <c r="TFB86" s="207"/>
      <c r="TFC86" s="207"/>
      <c r="TFD86" s="207"/>
      <c r="TFE86" s="207"/>
      <c r="TFF86" s="207"/>
      <c r="TFG86" s="207"/>
      <c r="TFH86" s="207"/>
      <c r="TFI86" s="207"/>
      <c r="TFJ86" s="207"/>
      <c r="TFK86" s="207"/>
      <c r="TFL86" s="207"/>
      <c r="TFM86" s="207"/>
      <c r="TFN86" s="207"/>
      <c r="TFO86" s="207"/>
      <c r="TFP86" s="207"/>
      <c r="TFQ86" s="207"/>
      <c r="TFR86" s="207"/>
      <c r="TFS86" s="207"/>
      <c r="TFT86" s="207"/>
      <c r="TFU86" s="207"/>
      <c r="TFV86" s="207"/>
      <c r="TFW86" s="207"/>
      <c r="TFX86" s="207"/>
      <c r="TFY86" s="207"/>
      <c r="TFZ86" s="207"/>
      <c r="TGA86" s="207"/>
      <c r="TGB86" s="207"/>
      <c r="TGC86" s="207"/>
      <c r="TGD86" s="207"/>
      <c r="TGE86" s="207"/>
      <c r="TGF86" s="207"/>
      <c r="TGG86" s="207"/>
      <c r="TGH86" s="207"/>
      <c r="TGI86" s="207"/>
      <c r="TGJ86" s="207"/>
      <c r="TGK86" s="207"/>
      <c r="TGL86" s="207"/>
      <c r="TGM86" s="207"/>
      <c r="TGN86" s="207"/>
      <c r="TGO86" s="207"/>
      <c r="TGP86" s="207"/>
      <c r="TGQ86" s="207"/>
      <c r="TGR86" s="207"/>
      <c r="TGS86" s="207"/>
      <c r="TGT86" s="207"/>
      <c r="TGU86" s="207"/>
      <c r="TGV86" s="207"/>
      <c r="TGW86" s="207"/>
      <c r="TGX86" s="207"/>
      <c r="TGY86" s="207"/>
      <c r="TGZ86" s="207"/>
      <c r="THA86" s="207"/>
      <c r="THB86" s="207"/>
      <c r="THC86" s="207"/>
      <c r="THD86" s="207"/>
      <c r="THE86" s="207"/>
      <c r="THF86" s="207"/>
      <c r="THG86" s="207"/>
      <c r="THH86" s="207"/>
      <c r="THI86" s="207"/>
      <c r="THJ86" s="207"/>
      <c r="THK86" s="207"/>
      <c r="THL86" s="207"/>
      <c r="THM86" s="207"/>
      <c r="THN86" s="207"/>
      <c r="THO86" s="207"/>
      <c r="THP86" s="207"/>
      <c r="THQ86" s="207"/>
      <c r="THR86" s="207"/>
      <c r="THS86" s="207"/>
      <c r="THT86" s="207"/>
      <c r="THU86" s="207"/>
      <c r="THV86" s="207"/>
      <c r="THW86" s="207"/>
      <c r="THX86" s="207"/>
      <c r="THY86" s="207"/>
      <c r="THZ86" s="207"/>
      <c r="TIA86" s="207"/>
      <c r="TIB86" s="207"/>
      <c r="TIC86" s="207"/>
      <c r="TID86" s="207"/>
      <c r="TIE86" s="207"/>
      <c r="TIF86" s="207"/>
      <c r="TIG86" s="207"/>
      <c r="TIH86" s="207"/>
      <c r="TII86" s="207"/>
      <c r="TIJ86" s="207"/>
      <c r="TIK86" s="207"/>
      <c r="TIL86" s="207"/>
      <c r="TIM86" s="207"/>
      <c r="TIN86" s="207"/>
      <c r="TIO86" s="207"/>
      <c r="TIP86" s="207"/>
      <c r="TIQ86" s="207"/>
      <c r="TIR86" s="207"/>
      <c r="TIS86" s="207"/>
      <c r="TIT86" s="207"/>
      <c r="TIU86" s="207"/>
      <c r="TIV86" s="207"/>
      <c r="TIW86" s="207"/>
      <c r="TIX86" s="207"/>
      <c r="TIY86" s="207"/>
      <c r="TIZ86" s="207"/>
      <c r="TJA86" s="207"/>
      <c r="TJB86" s="207"/>
      <c r="TJC86" s="207"/>
      <c r="TJD86" s="207"/>
      <c r="TJE86" s="207"/>
      <c r="TJF86" s="207"/>
      <c r="TJG86" s="207"/>
      <c r="TJH86" s="207"/>
      <c r="TJI86" s="207"/>
      <c r="TJJ86" s="207"/>
      <c r="TJK86" s="207"/>
      <c r="TJL86" s="207"/>
      <c r="TJM86" s="207"/>
      <c r="TJN86" s="207"/>
      <c r="TJO86" s="207"/>
      <c r="TJP86" s="207"/>
      <c r="TJQ86" s="207"/>
      <c r="TJR86" s="207"/>
      <c r="TJS86" s="207"/>
      <c r="TJT86" s="207"/>
      <c r="TJU86" s="207"/>
      <c r="TJV86" s="207"/>
      <c r="TJW86" s="207"/>
      <c r="TJX86" s="207"/>
      <c r="TJY86" s="207"/>
      <c r="TJZ86" s="207"/>
      <c r="TKA86" s="207"/>
      <c r="TKB86" s="207"/>
      <c r="TKC86" s="207"/>
      <c r="TKD86" s="207"/>
      <c r="TKE86" s="207"/>
      <c r="TKF86" s="207"/>
      <c r="TKG86" s="207"/>
      <c r="TKH86" s="207"/>
      <c r="TKI86" s="207"/>
      <c r="TKJ86" s="207"/>
      <c r="TKK86" s="207"/>
      <c r="TKL86" s="207"/>
      <c r="TKM86" s="207"/>
      <c r="TKN86" s="207"/>
      <c r="TKO86" s="207"/>
      <c r="TKP86" s="207"/>
      <c r="TKQ86" s="207"/>
      <c r="TKR86" s="207"/>
      <c r="TKS86" s="207"/>
      <c r="TKT86" s="207"/>
      <c r="TKU86" s="207"/>
      <c r="TKV86" s="207"/>
      <c r="TKW86" s="207"/>
      <c r="TKX86" s="207"/>
      <c r="TKY86" s="207"/>
      <c r="TKZ86" s="207"/>
      <c r="TLA86" s="207"/>
      <c r="TLB86" s="207"/>
      <c r="TLC86" s="207"/>
      <c r="TLD86" s="207"/>
      <c r="TLE86" s="207"/>
      <c r="TLF86" s="207"/>
      <c r="TLG86" s="207"/>
      <c r="TLH86" s="207"/>
      <c r="TLI86" s="207"/>
      <c r="TLJ86" s="207"/>
      <c r="TLK86" s="207"/>
      <c r="TLL86" s="207"/>
      <c r="TLM86" s="207"/>
      <c r="TLN86" s="207"/>
      <c r="TLO86" s="207"/>
      <c r="TLP86" s="207"/>
      <c r="TLQ86" s="207"/>
      <c r="TLR86" s="207"/>
      <c r="TLS86" s="207"/>
      <c r="TLT86" s="207"/>
      <c r="TLU86" s="207"/>
      <c r="TLV86" s="207"/>
      <c r="TLW86" s="207"/>
      <c r="TLX86" s="207"/>
      <c r="TLY86" s="207"/>
      <c r="TLZ86" s="207"/>
      <c r="TMA86" s="207"/>
      <c r="TMB86" s="207"/>
      <c r="TMC86" s="207"/>
      <c r="TMD86" s="207"/>
      <c r="TME86" s="207"/>
      <c r="TMF86" s="207"/>
      <c r="TMG86" s="207"/>
      <c r="TMH86" s="207"/>
      <c r="TMI86" s="207"/>
      <c r="TMJ86" s="207"/>
      <c r="TMK86" s="207"/>
      <c r="TML86" s="207"/>
      <c r="TMM86" s="207"/>
      <c r="TMN86" s="207"/>
      <c r="TMO86" s="207"/>
      <c r="TMP86" s="207"/>
      <c r="TMQ86" s="207"/>
      <c r="TMR86" s="207"/>
      <c r="TMS86" s="207"/>
      <c r="TMT86" s="207"/>
      <c r="TMU86" s="207"/>
      <c r="TMV86" s="207"/>
      <c r="TMW86" s="207"/>
      <c r="TMX86" s="207"/>
      <c r="TMY86" s="207"/>
      <c r="TMZ86" s="207"/>
      <c r="TNA86" s="207"/>
      <c r="TNB86" s="207"/>
      <c r="TNC86" s="207"/>
      <c r="TND86" s="207"/>
      <c r="TNE86" s="207"/>
      <c r="TNF86" s="207"/>
      <c r="TNG86" s="207"/>
      <c r="TNH86" s="207"/>
      <c r="TNI86" s="207"/>
      <c r="TNJ86" s="207"/>
      <c r="TNK86" s="207"/>
      <c r="TNL86" s="207"/>
      <c r="TNM86" s="207"/>
      <c r="TNN86" s="207"/>
      <c r="TNO86" s="207"/>
      <c r="TNP86" s="207"/>
      <c r="TNQ86" s="207"/>
      <c r="TNR86" s="207"/>
      <c r="TNS86" s="207"/>
      <c r="TNT86" s="207"/>
      <c r="TNU86" s="207"/>
      <c r="TNV86" s="207"/>
      <c r="TNW86" s="207"/>
      <c r="TNX86" s="207"/>
      <c r="TNY86" s="207"/>
      <c r="TNZ86" s="207"/>
      <c r="TOA86" s="207"/>
      <c r="TOB86" s="207"/>
      <c r="TOC86" s="207"/>
      <c r="TOD86" s="207"/>
      <c r="TOE86" s="207"/>
      <c r="TOF86" s="207"/>
      <c r="TOG86" s="207"/>
      <c r="TOH86" s="207"/>
      <c r="TOI86" s="207"/>
      <c r="TOJ86" s="207"/>
      <c r="TOK86" s="207"/>
      <c r="TOL86" s="207"/>
      <c r="TOM86" s="207"/>
      <c r="TON86" s="207"/>
      <c r="TOO86" s="207"/>
      <c r="TOP86" s="207"/>
      <c r="TOQ86" s="207"/>
      <c r="TOR86" s="207"/>
      <c r="TOS86" s="207"/>
      <c r="TOT86" s="207"/>
      <c r="TOU86" s="207"/>
      <c r="TOV86" s="207"/>
      <c r="TOW86" s="207"/>
      <c r="TOX86" s="207"/>
      <c r="TOY86" s="207"/>
      <c r="TOZ86" s="207"/>
      <c r="TPA86" s="207"/>
      <c r="TPB86" s="207"/>
      <c r="TPC86" s="207"/>
      <c r="TPD86" s="207"/>
      <c r="TPE86" s="207"/>
      <c r="TPF86" s="207"/>
      <c r="TPG86" s="207"/>
      <c r="TPH86" s="207"/>
      <c r="TPI86" s="207"/>
      <c r="TPJ86" s="207"/>
      <c r="TPK86" s="207"/>
      <c r="TPL86" s="207"/>
      <c r="TPM86" s="207"/>
      <c r="TPN86" s="207"/>
      <c r="TPO86" s="207"/>
      <c r="TPP86" s="207"/>
      <c r="TPQ86" s="207"/>
      <c r="TPR86" s="207"/>
      <c r="TPS86" s="207"/>
      <c r="TPT86" s="207"/>
      <c r="TPU86" s="207"/>
      <c r="TPV86" s="207"/>
      <c r="TPW86" s="207"/>
      <c r="TPX86" s="207"/>
      <c r="TPY86" s="207"/>
      <c r="TPZ86" s="207"/>
      <c r="TQA86" s="207"/>
      <c r="TQB86" s="207"/>
      <c r="TQC86" s="207"/>
      <c r="TQD86" s="207"/>
      <c r="TQE86" s="207"/>
      <c r="TQF86" s="207"/>
      <c r="TQG86" s="207"/>
      <c r="TQH86" s="207"/>
      <c r="TQI86" s="207"/>
      <c r="TQJ86" s="207"/>
      <c r="TQK86" s="207"/>
      <c r="TQL86" s="207"/>
      <c r="TQM86" s="207"/>
      <c r="TQN86" s="207"/>
      <c r="TQO86" s="207"/>
      <c r="TQP86" s="207"/>
      <c r="TQQ86" s="207"/>
      <c r="TQR86" s="207"/>
      <c r="TQS86" s="207"/>
      <c r="TQT86" s="207"/>
      <c r="TQU86" s="207"/>
      <c r="TQV86" s="207"/>
      <c r="TQW86" s="207"/>
      <c r="TQX86" s="207"/>
      <c r="TQY86" s="207"/>
      <c r="TQZ86" s="207"/>
      <c r="TRA86" s="207"/>
      <c r="TRB86" s="207"/>
      <c r="TRC86" s="207"/>
      <c r="TRD86" s="207"/>
      <c r="TRE86" s="207"/>
      <c r="TRF86" s="207"/>
      <c r="TRG86" s="207"/>
      <c r="TRH86" s="207"/>
      <c r="TRI86" s="207"/>
      <c r="TRJ86" s="207"/>
      <c r="TRK86" s="207"/>
      <c r="TRL86" s="207"/>
      <c r="TRM86" s="207"/>
      <c r="TRN86" s="207"/>
      <c r="TRO86" s="207"/>
      <c r="TRP86" s="207"/>
      <c r="TRQ86" s="207"/>
      <c r="TRR86" s="207"/>
      <c r="TRS86" s="207"/>
      <c r="TRT86" s="207"/>
      <c r="TRU86" s="207"/>
      <c r="TRV86" s="207"/>
      <c r="TRW86" s="207"/>
      <c r="TRX86" s="207"/>
      <c r="TRY86" s="207"/>
      <c r="TRZ86" s="207"/>
      <c r="TSA86" s="207"/>
      <c r="TSB86" s="207"/>
      <c r="TSC86" s="207"/>
      <c r="TSD86" s="207"/>
      <c r="TSE86" s="207"/>
      <c r="TSF86" s="207"/>
      <c r="TSG86" s="207"/>
      <c r="TSH86" s="207"/>
      <c r="TSI86" s="207"/>
      <c r="TSJ86" s="207"/>
      <c r="TSK86" s="207"/>
      <c r="TSL86" s="207"/>
      <c r="TSM86" s="207"/>
      <c r="TSN86" s="207"/>
      <c r="TSO86" s="207"/>
      <c r="TSP86" s="207"/>
      <c r="TSQ86" s="207"/>
      <c r="TSR86" s="207"/>
      <c r="TSS86" s="207"/>
      <c r="TST86" s="207"/>
      <c r="TSU86" s="207"/>
      <c r="TSV86" s="207"/>
      <c r="TSW86" s="207"/>
      <c r="TSX86" s="207"/>
      <c r="TSY86" s="207"/>
      <c r="TSZ86" s="207"/>
      <c r="TTA86" s="207"/>
      <c r="TTB86" s="207"/>
      <c r="TTC86" s="207"/>
      <c r="TTD86" s="207"/>
      <c r="TTE86" s="207"/>
      <c r="TTF86" s="207"/>
      <c r="TTG86" s="207"/>
      <c r="TTH86" s="207"/>
      <c r="TTI86" s="207"/>
      <c r="TTJ86" s="207"/>
      <c r="TTK86" s="207"/>
      <c r="TTL86" s="207"/>
      <c r="TTM86" s="207"/>
      <c r="TTN86" s="207"/>
      <c r="TTO86" s="207"/>
      <c r="TTP86" s="207"/>
      <c r="TTQ86" s="207"/>
      <c r="TTR86" s="207"/>
      <c r="TTS86" s="207"/>
      <c r="TTT86" s="207"/>
      <c r="TTU86" s="207"/>
      <c r="TTV86" s="207"/>
      <c r="TTW86" s="207"/>
      <c r="TTX86" s="207"/>
      <c r="TTY86" s="207"/>
      <c r="TTZ86" s="207"/>
      <c r="TUA86" s="207"/>
      <c r="TUB86" s="207"/>
      <c r="TUC86" s="207"/>
      <c r="TUD86" s="207"/>
      <c r="TUE86" s="207"/>
      <c r="TUF86" s="207"/>
      <c r="TUG86" s="207"/>
      <c r="TUH86" s="207"/>
      <c r="TUI86" s="207"/>
      <c r="TUJ86" s="207"/>
      <c r="TUK86" s="207"/>
      <c r="TUL86" s="207"/>
      <c r="TUM86" s="207"/>
      <c r="TUN86" s="207"/>
      <c r="TUO86" s="207"/>
      <c r="TUP86" s="207"/>
      <c r="TUQ86" s="207"/>
      <c r="TUR86" s="207"/>
      <c r="TUS86" s="207"/>
      <c r="TUT86" s="207"/>
      <c r="TUU86" s="207"/>
      <c r="TUV86" s="207"/>
      <c r="TUW86" s="207"/>
      <c r="TUX86" s="207"/>
      <c r="TUY86" s="207"/>
      <c r="TUZ86" s="207"/>
      <c r="TVA86" s="207"/>
      <c r="TVB86" s="207"/>
      <c r="TVC86" s="207"/>
      <c r="TVD86" s="207"/>
      <c r="TVE86" s="207"/>
      <c r="TVF86" s="207"/>
      <c r="TVG86" s="207"/>
      <c r="TVH86" s="207"/>
      <c r="TVI86" s="207"/>
      <c r="TVJ86" s="207"/>
      <c r="TVK86" s="207"/>
      <c r="TVL86" s="207"/>
      <c r="TVM86" s="207"/>
      <c r="TVN86" s="207"/>
      <c r="TVO86" s="207"/>
      <c r="TVP86" s="207"/>
      <c r="TVQ86" s="207"/>
      <c r="TVR86" s="207"/>
      <c r="TVS86" s="207"/>
      <c r="TVT86" s="207"/>
      <c r="TVU86" s="207"/>
      <c r="TVV86" s="207"/>
      <c r="TVW86" s="207"/>
      <c r="TVX86" s="207"/>
      <c r="TVY86" s="207"/>
      <c r="TVZ86" s="207"/>
      <c r="TWA86" s="207"/>
      <c r="TWB86" s="207"/>
      <c r="TWC86" s="207"/>
      <c r="TWD86" s="207"/>
      <c r="TWE86" s="207"/>
      <c r="TWF86" s="207"/>
      <c r="TWG86" s="207"/>
      <c r="TWH86" s="207"/>
      <c r="TWI86" s="207"/>
      <c r="TWJ86" s="207"/>
      <c r="TWK86" s="207"/>
      <c r="TWL86" s="207"/>
      <c r="TWM86" s="207"/>
      <c r="TWN86" s="207"/>
      <c r="TWO86" s="207"/>
      <c r="TWP86" s="207"/>
      <c r="TWQ86" s="207"/>
      <c r="TWR86" s="207"/>
      <c r="TWS86" s="207"/>
      <c r="TWT86" s="207"/>
      <c r="TWU86" s="207"/>
      <c r="TWV86" s="207"/>
      <c r="TWW86" s="207"/>
      <c r="TWX86" s="207"/>
      <c r="TWY86" s="207"/>
      <c r="TWZ86" s="207"/>
      <c r="TXA86" s="207"/>
      <c r="TXB86" s="207"/>
      <c r="TXC86" s="207"/>
      <c r="TXD86" s="207"/>
      <c r="TXE86" s="207"/>
      <c r="TXF86" s="207"/>
      <c r="TXG86" s="207"/>
      <c r="TXH86" s="207"/>
      <c r="TXI86" s="207"/>
      <c r="TXJ86" s="207"/>
      <c r="TXK86" s="207"/>
      <c r="TXL86" s="207"/>
      <c r="TXM86" s="207"/>
      <c r="TXN86" s="207"/>
      <c r="TXO86" s="207"/>
      <c r="TXP86" s="207"/>
      <c r="TXQ86" s="207"/>
      <c r="TXR86" s="207"/>
      <c r="TXS86" s="207"/>
      <c r="TXT86" s="207"/>
      <c r="TXU86" s="207"/>
      <c r="TXV86" s="207"/>
      <c r="TXW86" s="207"/>
      <c r="TXX86" s="207"/>
      <c r="TXY86" s="207"/>
      <c r="TXZ86" s="207"/>
      <c r="TYA86" s="207"/>
      <c r="TYB86" s="207"/>
      <c r="TYC86" s="207"/>
      <c r="TYD86" s="207"/>
      <c r="TYE86" s="207"/>
      <c r="TYF86" s="207"/>
      <c r="TYG86" s="207"/>
      <c r="TYH86" s="207"/>
      <c r="TYI86" s="207"/>
      <c r="TYJ86" s="207"/>
      <c r="TYK86" s="207"/>
      <c r="TYL86" s="207"/>
      <c r="TYM86" s="207"/>
      <c r="TYN86" s="207"/>
      <c r="TYO86" s="207"/>
      <c r="TYP86" s="207"/>
      <c r="TYQ86" s="207"/>
      <c r="TYR86" s="207"/>
      <c r="TYS86" s="207"/>
      <c r="TYT86" s="207"/>
      <c r="TYU86" s="207"/>
      <c r="TYV86" s="207"/>
      <c r="TYW86" s="207"/>
      <c r="TYX86" s="207"/>
      <c r="TYY86" s="207"/>
      <c r="TYZ86" s="207"/>
      <c r="TZA86" s="207"/>
      <c r="TZB86" s="207"/>
      <c r="TZC86" s="207"/>
      <c r="TZD86" s="207"/>
      <c r="TZE86" s="207"/>
      <c r="TZF86" s="207"/>
      <c r="TZG86" s="207"/>
      <c r="TZH86" s="207"/>
      <c r="TZI86" s="207"/>
      <c r="TZJ86" s="207"/>
      <c r="TZK86" s="207"/>
      <c r="TZL86" s="207"/>
      <c r="TZM86" s="207"/>
      <c r="TZN86" s="207"/>
      <c r="TZO86" s="207"/>
      <c r="TZP86" s="207"/>
      <c r="TZQ86" s="207"/>
      <c r="TZR86" s="207"/>
      <c r="TZS86" s="207"/>
      <c r="TZT86" s="207"/>
      <c r="TZU86" s="207"/>
      <c r="TZV86" s="207"/>
      <c r="TZW86" s="207"/>
      <c r="TZX86" s="207"/>
      <c r="TZY86" s="207"/>
      <c r="TZZ86" s="207"/>
      <c r="UAA86" s="207"/>
      <c r="UAB86" s="207"/>
      <c r="UAC86" s="207"/>
      <c r="UAD86" s="207"/>
      <c r="UAE86" s="207"/>
      <c r="UAF86" s="207"/>
      <c r="UAG86" s="207"/>
      <c r="UAH86" s="207"/>
      <c r="UAI86" s="207"/>
      <c r="UAJ86" s="207"/>
      <c r="UAK86" s="207"/>
      <c r="UAL86" s="207"/>
      <c r="UAM86" s="207"/>
      <c r="UAN86" s="207"/>
      <c r="UAO86" s="207"/>
      <c r="UAP86" s="207"/>
      <c r="UAQ86" s="207"/>
      <c r="UAR86" s="207"/>
      <c r="UAS86" s="207"/>
      <c r="UAT86" s="207"/>
      <c r="UAU86" s="207"/>
      <c r="UAV86" s="207"/>
      <c r="UAW86" s="207"/>
      <c r="UAX86" s="207"/>
      <c r="UAY86" s="207"/>
      <c r="UAZ86" s="207"/>
      <c r="UBA86" s="207"/>
      <c r="UBB86" s="207"/>
      <c r="UBC86" s="207"/>
      <c r="UBD86" s="207"/>
      <c r="UBE86" s="207"/>
      <c r="UBF86" s="207"/>
      <c r="UBG86" s="207"/>
      <c r="UBH86" s="207"/>
      <c r="UBI86" s="207"/>
      <c r="UBJ86" s="207"/>
      <c r="UBK86" s="207"/>
      <c r="UBL86" s="207"/>
      <c r="UBM86" s="207"/>
      <c r="UBN86" s="207"/>
      <c r="UBO86" s="207"/>
      <c r="UBP86" s="207"/>
      <c r="UBQ86" s="207"/>
      <c r="UBR86" s="207"/>
      <c r="UBS86" s="207"/>
      <c r="UBT86" s="207"/>
      <c r="UBU86" s="207"/>
      <c r="UBV86" s="207"/>
      <c r="UBW86" s="207"/>
      <c r="UBX86" s="207"/>
      <c r="UBY86" s="207"/>
      <c r="UBZ86" s="207"/>
      <c r="UCA86" s="207"/>
      <c r="UCB86" s="207"/>
      <c r="UCC86" s="207"/>
      <c r="UCD86" s="207"/>
      <c r="UCE86" s="207"/>
      <c r="UCF86" s="207"/>
      <c r="UCG86" s="207"/>
      <c r="UCH86" s="207"/>
      <c r="UCI86" s="207"/>
      <c r="UCJ86" s="207"/>
      <c r="UCK86" s="207"/>
      <c r="UCL86" s="207"/>
      <c r="UCM86" s="207"/>
      <c r="UCN86" s="207"/>
      <c r="UCO86" s="207"/>
      <c r="UCP86" s="207"/>
      <c r="UCQ86" s="207"/>
      <c r="UCR86" s="207"/>
      <c r="UCS86" s="207"/>
      <c r="UCT86" s="207"/>
      <c r="UCU86" s="207"/>
      <c r="UCV86" s="207"/>
      <c r="UCW86" s="207"/>
      <c r="UCX86" s="207"/>
      <c r="UCY86" s="207"/>
      <c r="UCZ86" s="207"/>
      <c r="UDA86" s="207"/>
      <c r="UDB86" s="207"/>
      <c r="UDC86" s="207"/>
      <c r="UDD86" s="207"/>
      <c r="UDE86" s="207"/>
      <c r="UDF86" s="207"/>
      <c r="UDG86" s="207"/>
      <c r="UDH86" s="207"/>
      <c r="UDI86" s="207"/>
      <c r="UDJ86" s="207"/>
      <c r="UDK86" s="207"/>
      <c r="UDL86" s="207"/>
      <c r="UDM86" s="207"/>
      <c r="UDN86" s="207"/>
      <c r="UDO86" s="207"/>
      <c r="UDP86" s="207"/>
      <c r="UDQ86" s="207"/>
      <c r="UDR86" s="207"/>
      <c r="UDS86" s="207"/>
      <c r="UDT86" s="207"/>
      <c r="UDU86" s="207"/>
      <c r="UDV86" s="207"/>
      <c r="UDW86" s="207"/>
      <c r="UDX86" s="207"/>
      <c r="UDY86" s="207"/>
      <c r="UDZ86" s="207"/>
      <c r="UEA86" s="207"/>
      <c r="UEB86" s="207"/>
      <c r="UEC86" s="207"/>
      <c r="UED86" s="207"/>
      <c r="UEE86" s="207"/>
      <c r="UEF86" s="207"/>
      <c r="UEG86" s="207"/>
      <c r="UEH86" s="207"/>
      <c r="UEI86" s="207"/>
      <c r="UEJ86" s="207"/>
      <c r="UEK86" s="207"/>
      <c r="UEL86" s="207"/>
      <c r="UEM86" s="207"/>
      <c r="UEN86" s="207"/>
      <c r="UEO86" s="207"/>
      <c r="UEP86" s="207"/>
      <c r="UEQ86" s="207"/>
      <c r="UER86" s="207"/>
      <c r="UES86" s="207"/>
      <c r="UET86" s="207"/>
      <c r="UEU86" s="207"/>
      <c r="UEV86" s="207"/>
      <c r="UEW86" s="207"/>
      <c r="UEX86" s="207"/>
      <c r="UEY86" s="207"/>
      <c r="UEZ86" s="207"/>
      <c r="UFA86" s="207"/>
      <c r="UFB86" s="207"/>
      <c r="UFC86" s="207"/>
      <c r="UFD86" s="207"/>
      <c r="UFE86" s="207"/>
      <c r="UFF86" s="207"/>
      <c r="UFG86" s="207"/>
      <c r="UFH86" s="207"/>
      <c r="UFI86" s="207"/>
      <c r="UFJ86" s="207"/>
      <c r="UFK86" s="207"/>
      <c r="UFL86" s="207"/>
      <c r="UFM86" s="207"/>
      <c r="UFN86" s="207"/>
      <c r="UFO86" s="207"/>
      <c r="UFP86" s="207"/>
      <c r="UFQ86" s="207"/>
      <c r="UFR86" s="207"/>
      <c r="UFS86" s="207"/>
      <c r="UFT86" s="207"/>
      <c r="UFU86" s="207"/>
      <c r="UFV86" s="207"/>
      <c r="UFW86" s="207"/>
      <c r="UFX86" s="207"/>
      <c r="UFY86" s="207"/>
      <c r="UFZ86" s="207"/>
      <c r="UGA86" s="207"/>
      <c r="UGB86" s="207"/>
      <c r="UGC86" s="207"/>
      <c r="UGD86" s="207"/>
      <c r="UGE86" s="207"/>
      <c r="UGF86" s="207"/>
      <c r="UGG86" s="207"/>
      <c r="UGH86" s="207"/>
      <c r="UGI86" s="207"/>
      <c r="UGJ86" s="207"/>
      <c r="UGK86" s="207"/>
      <c r="UGL86" s="207"/>
      <c r="UGM86" s="207"/>
      <c r="UGN86" s="207"/>
      <c r="UGO86" s="207"/>
      <c r="UGP86" s="207"/>
      <c r="UGQ86" s="207"/>
      <c r="UGR86" s="207"/>
      <c r="UGS86" s="207"/>
      <c r="UGT86" s="207"/>
      <c r="UGU86" s="207"/>
      <c r="UGV86" s="207"/>
      <c r="UGW86" s="207"/>
      <c r="UGX86" s="207"/>
      <c r="UGY86" s="207"/>
      <c r="UGZ86" s="207"/>
      <c r="UHA86" s="207"/>
      <c r="UHB86" s="207"/>
      <c r="UHC86" s="207"/>
      <c r="UHD86" s="207"/>
      <c r="UHE86" s="207"/>
      <c r="UHF86" s="207"/>
      <c r="UHG86" s="207"/>
      <c r="UHH86" s="207"/>
      <c r="UHI86" s="207"/>
      <c r="UHJ86" s="207"/>
      <c r="UHK86" s="207"/>
      <c r="UHL86" s="207"/>
      <c r="UHM86" s="207"/>
      <c r="UHN86" s="207"/>
      <c r="UHO86" s="207"/>
      <c r="UHP86" s="207"/>
      <c r="UHQ86" s="207"/>
      <c r="UHR86" s="207"/>
      <c r="UHS86" s="207"/>
      <c r="UHT86" s="207"/>
      <c r="UHU86" s="207"/>
      <c r="UHV86" s="207"/>
      <c r="UHW86" s="207"/>
      <c r="UHX86" s="207"/>
      <c r="UHY86" s="207"/>
      <c r="UHZ86" s="207"/>
      <c r="UIA86" s="207"/>
      <c r="UIB86" s="207"/>
      <c r="UIC86" s="207"/>
      <c r="UID86" s="207"/>
      <c r="UIE86" s="207"/>
      <c r="UIF86" s="207"/>
      <c r="UIG86" s="207"/>
      <c r="UIH86" s="207"/>
      <c r="UII86" s="207"/>
      <c r="UIJ86" s="207"/>
      <c r="UIK86" s="207"/>
      <c r="UIL86" s="207"/>
      <c r="UIM86" s="207"/>
      <c r="UIN86" s="207"/>
      <c r="UIO86" s="207"/>
      <c r="UIP86" s="207"/>
      <c r="UIQ86" s="207"/>
      <c r="UIR86" s="207"/>
      <c r="UIS86" s="207"/>
      <c r="UIT86" s="207"/>
      <c r="UIU86" s="207"/>
      <c r="UIV86" s="207"/>
      <c r="UIW86" s="207"/>
      <c r="UIX86" s="207"/>
      <c r="UIY86" s="207"/>
      <c r="UIZ86" s="207"/>
      <c r="UJA86" s="207"/>
      <c r="UJB86" s="207"/>
      <c r="UJC86" s="207"/>
      <c r="UJD86" s="207"/>
      <c r="UJE86" s="207"/>
      <c r="UJF86" s="207"/>
      <c r="UJG86" s="207"/>
      <c r="UJH86" s="207"/>
      <c r="UJI86" s="207"/>
      <c r="UJJ86" s="207"/>
      <c r="UJK86" s="207"/>
      <c r="UJL86" s="207"/>
      <c r="UJM86" s="207"/>
      <c r="UJN86" s="207"/>
      <c r="UJO86" s="207"/>
      <c r="UJP86" s="207"/>
      <c r="UJQ86" s="207"/>
      <c r="UJR86" s="207"/>
      <c r="UJS86" s="207"/>
      <c r="UJT86" s="207"/>
      <c r="UJU86" s="207"/>
      <c r="UJV86" s="207"/>
      <c r="UJW86" s="207"/>
      <c r="UJX86" s="207"/>
      <c r="UJY86" s="207"/>
      <c r="UJZ86" s="207"/>
      <c r="UKA86" s="207"/>
      <c r="UKB86" s="207"/>
      <c r="UKC86" s="207"/>
      <c r="UKD86" s="207"/>
      <c r="UKE86" s="207"/>
      <c r="UKF86" s="207"/>
      <c r="UKG86" s="207"/>
      <c r="UKH86" s="207"/>
      <c r="UKI86" s="207"/>
      <c r="UKJ86" s="207"/>
      <c r="UKK86" s="207"/>
      <c r="UKL86" s="207"/>
      <c r="UKM86" s="207"/>
      <c r="UKN86" s="207"/>
      <c r="UKO86" s="207"/>
      <c r="UKP86" s="207"/>
      <c r="UKQ86" s="207"/>
      <c r="UKR86" s="207"/>
      <c r="UKS86" s="207"/>
      <c r="UKT86" s="207"/>
      <c r="UKU86" s="207"/>
      <c r="UKV86" s="207"/>
      <c r="UKW86" s="207"/>
      <c r="UKX86" s="207"/>
      <c r="UKY86" s="207"/>
      <c r="UKZ86" s="207"/>
      <c r="ULA86" s="207"/>
      <c r="ULB86" s="207"/>
      <c r="ULC86" s="207"/>
      <c r="ULD86" s="207"/>
      <c r="ULE86" s="207"/>
      <c r="ULF86" s="207"/>
      <c r="ULG86" s="207"/>
      <c r="ULH86" s="207"/>
      <c r="ULI86" s="207"/>
      <c r="ULJ86" s="207"/>
      <c r="ULK86" s="207"/>
      <c r="ULL86" s="207"/>
      <c r="ULM86" s="207"/>
      <c r="ULN86" s="207"/>
      <c r="ULO86" s="207"/>
      <c r="ULP86" s="207"/>
      <c r="ULQ86" s="207"/>
      <c r="ULR86" s="207"/>
      <c r="ULS86" s="207"/>
      <c r="ULT86" s="207"/>
      <c r="ULU86" s="207"/>
      <c r="ULV86" s="207"/>
      <c r="ULW86" s="207"/>
      <c r="ULX86" s="207"/>
      <c r="ULY86" s="207"/>
      <c r="ULZ86" s="207"/>
      <c r="UMA86" s="207"/>
      <c r="UMB86" s="207"/>
      <c r="UMC86" s="207"/>
      <c r="UMD86" s="207"/>
      <c r="UME86" s="207"/>
      <c r="UMF86" s="207"/>
      <c r="UMG86" s="207"/>
      <c r="UMH86" s="207"/>
      <c r="UMI86" s="207"/>
      <c r="UMJ86" s="207"/>
      <c r="UMK86" s="207"/>
      <c r="UML86" s="207"/>
      <c r="UMM86" s="207"/>
      <c r="UMN86" s="207"/>
      <c r="UMO86" s="207"/>
      <c r="UMP86" s="207"/>
      <c r="UMQ86" s="207"/>
      <c r="UMR86" s="207"/>
      <c r="UMS86" s="207"/>
      <c r="UMT86" s="207"/>
      <c r="UMU86" s="207"/>
      <c r="UMV86" s="207"/>
      <c r="UMW86" s="207"/>
      <c r="UMX86" s="207"/>
      <c r="UMY86" s="207"/>
      <c r="UMZ86" s="207"/>
      <c r="UNA86" s="207"/>
      <c r="UNB86" s="207"/>
      <c r="UNC86" s="207"/>
      <c r="UND86" s="207"/>
      <c r="UNE86" s="207"/>
      <c r="UNF86" s="207"/>
      <c r="UNG86" s="207"/>
      <c r="UNH86" s="207"/>
      <c r="UNI86" s="207"/>
      <c r="UNJ86" s="207"/>
      <c r="UNK86" s="207"/>
      <c r="UNL86" s="207"/>
      <c r="UNM86" s="207"/>
      <c r="UNN86" s="207"/>
      <c r="UNO86" s="207"/>
      <c r="UNP86" s="207"/>
      <c r="UNQ86" s="207"/>
      <c r="UNR86" s="207"/>
      <c r="UNS86" s="207"/>
      <c r="UNT86" s="207"/>
      <c r="UNU86" s="207"/>
      <c r="UNV86" s="207"/>
      <c r="UNW86" s="207"/>
      <c r="UNX86" s="207"/>
      <c r="UNY86" s="207"/>
      <c r="UNZ86" s="207"/>
      <c r="UOA86" s="207"/>
      <c r="UOB86" s="207"/>
      <c r="UOC86" s="207"/>
      <c r="UOD86" s="207"/>
      <c r="UOE86" s="207"/>
      <c r="UOF86" s="207"/>
      <c r="UOG86" s="207"/>
      <c r="UOH86" s="207"/>
      <c r="UOI86" s="207"/>
      <c r="UOJ86" s="207"/>
      <c r="UOK86" s="207"/>
      <c r="UOL86" s="207"/>
      <c r="UOM86" s="207"/>
      <c r="UON86" s="207"/>
      <c r="UOO86" s="207"/>
      <c r="UOP86" s="207"/>
      <c r="UOQ86" s="207"/>
      <c r="UOR86" s="207"/>
      <c r="UOS86" s="207"/>
      <c r="UOT86" s="207"/>
      <c r="UOU86" s="207"/>
      <c r="UOV86" s="207"/>
      <c r="UOW86" s="207"/>
      <c r="UOX86" s="207"/>
      <c r="UOY86" s="207"/>
      <c r="UOZ86" s="207"/>
      <c r="UPA86" s="207"/>
      <c r="UPB86" s="207"/>
      <c r="UPC86" s="207"/>
      <c r="UPD86" s="207"/>
      <c r="UPE86" s="207"/>
      <c r="UPF86" s="207"/>
      <c r="UPG86" s="207"/>
      <c r="UPH86" s="207"/>
      <c r="UPI86" s="207"/>
      <c r="UPJ86" s="207"/>
      <c r="UPK86" s="207"/>
      <c r="UPL86" s="207"/>
      <c r="UPM86" s="207"/>
      <c r="UPN86" s="207"/>
      <c r="UPO86" s="207"/>
      <c r="UPP86" s="207"/>
      <c r="UPQ86" s="207"/>
      <c r="UPR86" s="207"/>
      <c r="UPS86" s="207"/>
      <c r="UPT86" s="207"/>
      <c r="UPU86" s="207"/>
      <c r="UPV86" s="207"/>
      <c r="UPW86" s="207"/>
      <c r="UPX86" s="207"/>
      <c r="UPY86" s="207"/>
      <c r="UPZ86" s="207"/>
      <c r="UQA86" s="207"/>
      <c r="UQB86" s="207"/>
      <c r="UQC86" s="207"/>
      <c r="UQD86" s="207"/>
      <c r="UQE86" s="207"/>
      <c r="UQF86" s="207"/>
      <c r="UQG86" s="207"/>
      <c r="UQH86" s="207"/>
      <c r="UQI86" s="207"/>
      <c r="UQJ86" s="207"/>
      <c r="UQK86" s="207"/>
      <c r="UQL86" s="207"/>
      <c r="UQM86" s="207"/>
      <c r="UQN86" s="207"/>
      <c r="UQO86" s="207"/>
      <c r="UQP86" s="207"/>
      <c r="UQQ86" s="207"/>
      <c r="UQR86" s="207"/>
      <c r="UQS86" s="207"/>
      <c r="UQT86" s="207"/>
      <c r="UQU86" s="207"/>
      <c r="UQV86" s="207"/>
      <c r="UQW86" s="207"/>
      <c r="UQX86" s="207"/>
      <c r="UQY86" s="207"/>
      <c r="UQZ86" s="207"/>
      <c r="URA86" s="207"/>
      <c r="URB86" s="207"/>
      <c r="URC86" s="207"/>
      <c r="URD86" s="207"/>
      <c r="URE86" s="207"/>
      <c r="URF86" s="207"/>
      <c r="URG86" s="207"/>
      <c r="URH86" s="207"/>
      <c r="URI86" s="207"/>
      <c r="URJ86" s="207"/>
      <c r="URK86" s="207"/>
      <c r="URL86" s="207"/>
      <c r="URM86" s="207"/>
      <c r="URN86" s="207"/>
      <c r="URO86" s="207"/>
      <c r="URP86" s="207"/>
      <c r="URQ86" s="207"/>
      <c r="URR86" s="207"/>
      <c r="URS86" s="207"/>
      <c r="URT86" s="207"/>
      <c r="URU86" s="207"/>
      <c r="URV86" s="207"/>
      <c r="URW86" s="207"/>
      <c r="URX86" s="207"/>
      <c r="URY86" s="207"/>
      <c r="URZ86" s="207"/>
      <c r="USA86" s="207"/>
      <c r="USB86" s="207"/>
      <c r="USC86" s="207"/>
      <c r="USD86" s="207"/>
      <c r="USE86" s="207"/>
      <c r="USF86" s="207"/>
      <c r="USG86" s="207"/>
      <c r="USH86" s="207"/>
      <c r="USI86" s="207"/>
      <c r="USJ86" s="207"/>
      <c r="USK86" s="207"/>
      <c r="USL86" s="207"/>
      <c r="USM86" s="207"/>
      <c r="USN86" s="207"/>
      <c r="USO86" s="207"/>
      <c r="USP86" s="207"/>
      <c r="USQ86" s="207"/>
      <c r="USR86" s="207"/>
      <c r="USS86" s="207"/>
      <c r="UST86" s="207"/>
      <c r="USU86" s="207"/>
      <c r="USV86" s="207"/>
      <c r="USW86" s="207"/>
      <c r="USX86" s="207"/>
      <c r="USY86" s="207"/>
      <c r="USZ86" s="207"/>
      <c r="UTA86" s="207"/>
      <c r="UTB86" s="207"/>
      <c r="UTC86" s="207"/>
      <c r="UTD86" s="207"/>
      <c r="UTE86" s="207"/>
      <c r="UTF86" s="207"/>
      <c r="UTG86" s="207"/>
      <c r="UTH86" s="207"/>
      <c r="UTI86" s="207"/>
      <c r="UTJ86" s="207"/>
      <c r="UTK86" s="207"/>
      <c r="UTL86" s="207"/>
      <c r="UTM86" s="207"/>
      <c r="UTN86" s="207"/>
      <c r="UTO86" s="207"/>
      <c r="UTP86" s="207"/>
      <c r="UTQ86" s="207"/>
      <c r="UTR86" s="207"/>
      <c r="UTS86" s="207"/>
      <c r="UTT86" s="207"/>
      <c r="UTU86" s="207"/>
      <c r="UTV86" s="207"/>
      <c r="UTW86" s="207"/>
      <c r="UTX86" s="207"/>
      <c r="UTY86" s="207"/>
      <c r="UTZ86" s="207"/>
      <c r="UUA86" s="207"/>
      <c r="UUB86" s="207"/>
      <c r="UUC86" s="207"/>
      <c r="UUD86" s="207"/>
      <c r="UUE86" s="207"/>
      <c r="UUF86" s="207"/>
      <c r="UUG86" s="207"/>
      <c r="UUH86" s="207"/>
      <c r="UUI86" s="207"/>
      <c r="UUJ86" s="207"/>
      <c r="UUK86" s="207"/>
      <c r="UUL86" s="207"/>
      <c r="UUM86" s="207"/>
      <c r="UUN86" s="207"/>
      <c r="UUO86" s="207"/>
      <c r="UUP86" s="207"/>
      <c r="UUQ86" s="207"/>
      <c r="UUR86" s="207"/>
      <c r="UUS86" s="207"/>
      <c r="UUT86" s="207"/>
      <c r="UUU86" s="207"/>
      <c r="UUV86" s="207"/>
      <c r="UUW86" s="207"/>
      <c r="UUX86" s="207"/>
      <c r="UUY86" s="207"/>
      <c r="UUZ86" s="207"/>
      <c r="UVA86" s="207"/>
      <c r="UVB86" s="207"/>
      <c r="UVC86" s="207"/>
      <c r="UVD86" s="207"/>
      <c r="UVE86" s="207"/>
      <c r="UVF86" s="207"/>
      <c r="UVG86" s="207"/>
      <c r="UVH86" s="207"/>
      <c r="UVI86" s="207"/>
      <c r="UVJ86" s="207"/>
      <c r="UVK86" s="207"/>
      <c r="UVL86" s="207"/>
      <c r="UVM86" s="207"/>
      <c r="UVN86" s="207"/>
      <c r="UVO86" s="207"/>
      <c r="UVP86" s="207"/>
      <c r="UVQ86" s="207"/>
      <c r="UVR86" s="207"/>
      <c r="UVS86" s="207"/>
      <c r="UVT86" s="207"/>
      <c r="UVU86" s="207"/>
      <c r="UVV86" s="207"/>
      <c r="UVW86" s="207"/>
      <c r="UVX86" s="207"/>
      <c r="UVY86" s="207"/>
      <c r="UVZ86" s="207"/>
      <c r="UWA86" s="207"/>
      <c r="UWB86" s="207"/>
      <c r="UWC86" s="207"/>
      <c r="UWD86" s="207"/>
      <c r="UWE86" s="207"/>
      <c r="UWF86" s="207"/>
      <c r="UWG86" s="207"/>
      <c r="UWH86" s="207"/>
      <c r="UWI86" s="207"/>
      <c r="UWJ86" s="207"/>
      <c r="UWK86" s="207"/>
      <c r="UWL86" s="207"/>
      <c r="UWM86" s="207"/>
      <c r="UWN86" s="207"/>
      <c r="UWO86" s="207"/>
      <c r="UWP86" s="207"/>
      <c r="UWQ86" s="207"/>
      <c r="UWR86" s="207"/>
      <c r="UWS86" s="207"/>
      <c r="UWT86" s="207"/>
      <c r="UWU86" s="207"/>
      <c r="UWV86" s="207"/>
      <c r="UWW86" s="207"/>
      <c r="UWX86" s="207"/>
      <c r="UWY86" s="207"/>
      <c r="UWZ86" s="207"/>
      <c r="UXA86" s="207"/>
      <c r="UXB86" s="207"/>
      <c r="UXC86" s="207"/>
      <c r="UXD86" s="207"/>
      <c r="UXE86" s="207"/>
      <c r="UXF86" s="207"/>
      <c r="UXG86" s="207"/>
      <c r="UXH86" s="207"/>
      <c r="UXI86" s="207"/>
      <c r="UXJ86" s="207"/>
      <c r="UXK86" s="207"/>
      <c r="UXL86" s="207"/>
      <c r="UXM86" s="207"/>
      <c r="UXN86" s="207"/>
      <c r="UXO86" s="207"/>
      <c r="UXP86" s="207"/>
      <c r="UXQ86" s="207"/>
      <c r="UXR86" s="207"/>
      <c r="UXS86" s="207"/>
      <c r="UXT86" s="207"/>
      <c r="UXU86" s="207"/>
      <c r="UXV86" s="207"/>
      <c r="UXW86" s="207"/>
      <c r="UXX86" s="207"/>
      <c r="UXY86" s="207"/>
      <c r="UXZ86" s="207"/>
      <c r="UYA86" s="207"/>
      <c r="UYB86" s="207"/>
      <c r="UYC86" s="207"/>
      <c r="UYD86" s="207"/>
      <c r="UYE86" s="207"/>
      <c r="UYF86" s="207"/>
      <c r="UYG86" s="207"/>
      <c r="UYH86" s="207"/>
      <c r="UYI86" s="207"/>
      <c r="UYJ86" s="207"/>
      <c r="UYK86" s="207"/>
      <c r="UYL86" s="207"/>
      <c r="UYM86" s="207"/>
      <c r="UYN86" s="207"/>
      <c r="UYO86" s="207"/>
      <c r="UYP86" s="207"/>
      <c r="UYQ86" s="207"/>
      <c r="UYR86" s="207"/>
      <c r="UYS86" s="207"/>
      <c r="UYT86" s="207"/>
      <c r="UYU86" s="207"/>
      <c r="UYV86" s="207"/>
      <c r="UYW86" s="207"/>
      <c r="UYX86" s="207"/>
      <c r="UYY86" s="207"/>
      <c r="UYZ86" s="207"/>
      <c r="UZA86" s="207"/>
      <c r="UZB86" s="207"/>
      <c r="UZC86" s="207"/>
      <c r="UZD86" s="207"/>
      <c r="UZE86" s="207"/>
      <c r="UZF86" s="207"/>
      <c r="UZG86" s="207"/>
      <c r="UZH86" s="207"/>
      <c r="UZI86" s="207"/>
      <c r="UZJ86" s="207"/>
      <c r="UZK86" s="207"/>
      <c r="UZL86" s="207"/>
      <c r="UZM86" s="207"/>
      <c r="UZN86" s="207"/>
      <c r="UZO86" s="207"/>
      <c r="UZP86" s="207"/>
      <c r="UZQ86" s="207"/>
      <c r="UZR86" s="207"/>
      <c r="UZS86" s="207"/>
      <c r="UZT86" s="207"/>
      <c r="UZU86" s="207"/>
      <c r="UZV86" s="207"/>
      <c r="UZW86" s="207"/>
      <c r="UZX86" s="207"/>
      <c r="UZY86" s="207"/>
      <c r="UZZ86" s="207"/>
      <c r="VAA86" s="207"/>
      <c r="VAB86" s="207"/>
      <c r="VAC86" s="207"/>
      <c r="VAD86" s="207"/>
      <c r="VAE86" s="207"/>
      <c r="VAF86" s="207"/>
      <c r="VAG86" s="207"/>
      <c r="VAH86" s="207"/>
      <c r="VAI86" s="207"/>
      <c r="VAJ86" s="207"/>
      <c r="VAK86" s="207"/>
      <c r="VAL86" s="207"/>
      <c r="VAM86" s="207"/>
      <c r="VAN86" s="207"/>
      <c r="VAO86" s="207"/>
      <c r="VAP86" s="207"/>
      <c r="VAQ86" s="207"/>
      <c r="VAR86" s="207"/>
      <c r="VAS86" s="207"/>
      <c r="VAT86" s="207"/>
      <c r="VAU86" s="207"/>
      <c r="VAV86" s="207"/>
      <c r="VAW86" s="207"/>
      <c r="VAX86" s="207"/>
      <c r="VAY86" s="207"/>
      <c r="VAZ86" s="207"/>
      <c r="VBA86" s="207"/>
      <c r="VBB86" s="207"/>
      <c r="VBC86" s="207"/>
      <c r="VBD86" s="207"/>
      <c r="VBE86" s="207"/>
      <c r="VBF86" s="207"/>
      <c r="VBG86" s="207"/>
      <c r="VBH86" s="207"/>
      <c r="VBI86" s="207"/>
      <c r="VBJ86" s="207"/>
      <c r="VBK86" s="207"/>
      <c r="VBL86" s="207"/>
      <c r="VBM86" s="207"/>
      <c r="VBN86" s="207"/>
      <c r="VBO86" s="207"/>
      <c r="VBP86" s="207"/>
      <c r="VBQ86" s="207"/>
      <c r="VBR86" s="207"/>
      <c r="VBS86" s="207"/>
      <c r="VBT86" s="207"/>
      <c r="VBU86" s="207"/>
      <c r="VBV86" s="207"/>
      <c r="VBW86" s="207"/>
      <c r="VBX86" s="207"/>
      <c r="VBY86" s="207"/>
      <c r="VBZ86" s="207"/>
      <c r="VCA86" s="207"/>
      <c r="VCB86" s="207"/>
      <c r="VCC86" s="207"/>
      <c r="VCD86" s="207"/>
      <c r="VCE86" s="207"/>
      <c r="VCF86" s="207"/>
      <c r="VCG86" s="207"/>
      <c r="VCH86" s="207"/>
      <c r="VCI86" s="207"/>
      <c r="VCJ86" s="207"/>
      <c r="VCK86" s="207"/>
      <c r="VCL86" s="207"/>
      <c r="VCM86" s="207"/>
      <c r="VCN86" s="207"/>
      <c r="VCO86" s="207"/>
      <c r="VCP86" s="207"/>
      <c r="VCQ86" s="207"/>
      <c r="VCR86" s="207"/>
      <c r="VCS86" s="207"/>
      <c r="VCT86" s="207"/>
      <c r="VCU86" s="207"/>
      <c r="VCV86" s="207"/>
      <c r="VCW86" s="207"/>
      <c r="VCX86" s="207"/>
      <c r="VCY86" s="207"/>
      <c r="VCZ86" s="207"/>
      <c r="VDA86" s="207"/>
      <c r="VDB86" s="207"/>
      <c r="VDC86" s="207"/>
      <c r="VDD86" s="207"/>
      <c r="VDE86" s="207"/>
      <c r="VDF86" s="207"/>
      <c r="VDG86" s="207"/>
      <c r="VDH86" s="207"/>
      <c r="VDI86" s="207"/>
      <c r="VDJ86" s="207"/>
      <c r="VDK86" s="207"/>
      <c r="VDL86" s="207"/>
      <c r="VDM86" s="207"/>
      <c r="VDN86" s="207"/>
      <c r="VDO86" s="207"/>
      <c r="VDP86" s="207"/>
      <c r="VDQ86" s="207"/>
      <c r="VDR86" s="207"/>
      <c r="VDS86" s="207"/>
      <c r="VDT86" s="207"/>
      <c r="VDU86" s="207"/>
      <c r="VDV86" s="207"/>
      <c r="VDW86" s="207"/>
      <c r="VDX86" s="207"/>
      <c r="VDY86" s="207"/>
      <c r="VDZ86" s="207"/>
      <c r="VEA86" s="207"/>
      <c r="VEB86" s="207"/>
      <c r="VEC86" s="207"/>
      <c r="VED86" s="207"/>
      <c r="VEE86" s="207"/>
      <c r="VEF86" s="207"/>
      <c r="VEG86" s="207"/>
      <c r="VEH86" s="207"/>
      <c r="VEI86" s="207"/>
      <c r="VEJ86" s="207"/>
      <c r="VEK86" s="207"/>
      <c r="VEL86" s="207"/>
      <c r="VEM86" s="207"/>
      <c r="VEN86" s="207"/>
      <c r="VEO86" s="207"/>
      <c r="VEP86" s="207"/>
      <c r="VEQ86" s="207"/>
      <c r="VER86" s="207"/>
      <c r="VES86" s="207"/>
      <c r="VET86" s="207"/>
      <c r="VEU86" s="207"/>
      <c r="VEV86" s="207"/>
      <c r="VEW86" s="207"/>
      <c r="VEX86" s="207"/>
      <c r="VEY86" s="207"/>
      <c r="VEZ86" s="207"/>
      <c r="VFA86" s="207"/>
      <c r="VFB86" s="207"/>
      <c r="VFC86" s="207"/>
      <c r="VFD86" s="207"/>
      <c r="VFE86" s="207"/>
      <c r="VFF86" s="207"/>
      <c r="VFG86" s="207"/>
      <c r="VFH86" s="207"/>
      <c r="VFI86" s="207"/>
      <c r="VFJ86" s="207"/>
      <c r="VFK86" s="207"/>
      <c r="VFL86" s="207"/>
      <c r="VFM86" s="207"/>
      <c r="VFN86" s="207"/>
      <c r="VFO86" s="207"/>
      <c r="VFP86" s="207"/>
      <c r="VFQ86" s="207"/>
      <c r="VFR86" s="207"/>
      <c r="VFS86" s="207"/>
      <c r="VFT86" s="207"/>
      <c r="VFU86" s="207"/>
      <c r="VFV86" s="207"/>
      <c r="VFW86" s="207"/>
      <c r="VFX86" s="207"/>
      <c r="VFY86" s="207"/>
      <c r="VFZ86" s="207"/>
      <c r="VGA86" s="207"/>
      <c r="VGB86" s="207"/>
      <c r="VGC86" s="207"/>
      <c r="VGD86" s="207"/>
      <c r="VGE86" s="207"/>
      <c r="VGF86" s="207"/>
      <c r="VGG86" s="207"/>
      <c r="VGH86" s="207"/>
      <c r="VGI86" s="207"/>
      <c r="VGJ86" s="207"/>
      <c r="VGK86" s="207"/>
      <c r="VGL86" s="207"/>
      <c r="VGM86" s="207"/>
      <c r="VGN86" s="207"/>
      <c r="VGO86" s="207"/>
      <c r="VGP86" s="207"/>
      <c r="VGQ86" s="207"/>
      <c r="VGR86" s="207"/>
      <c r="VGS86" s="207"/>
      <c r="VGT86" s="207"/>
      <c r="VGU86" s="207"/>
      <c r="VGV86" s="207"/>
      <c r="VGW86" s="207"/>
      <c r="VGX86" s="207"/>
      <c r="VGY86" s="207"/>
      <c r="VGZ86" s="207"/>
      <c r="VHA86" s="207"/>
      <c r="VHB86" s="207"/>
      <c r="VHC86" s="207"/>
      <c r="VHD86" s="207"/>
      <c r="VHE86" s="207"/>
      <c r="VHF86" s="207"/>
      <c r="VHG86" s="207"/>
      <c r="VHH86" s="207"/>
      <c r="VHI86" s="207"/>
      <c r="VHJ86" s="207"/>
      <c r="VHK86" s="207"/>
      <c r="VHL86" s="207"/>
      <c r="VHM86" s="207"/>
      <c r="VHN86" s="207"/>
      <c r="VHO86" s="207"/>
      <c r="VHP86" s="207"/>
      <c r="VHQ86" s="207"/>
      <c r="VHR86" s="207"/>
      <c r="VHS86" s="207"/>
      <c r="VHT86" s="207"/>
      <c r="VHU86" s="207"/>
      <c r="VHV86" s="207"/>
      <c r="VHW86" s="207"/>
      <c r="VHX86" s="207"/>
      <c r="VHY86" s="207"/>
      <c r="VHZ86" s="207"/>
      <c r="VIA86" s="207"/>
      <c r="VIB86" s="207"/>
      <c r="VIC86" s="207"/>
      <c r="VID86" s="207"/>
      <c r="VIE86" s="207"/>
      <c r="VIF86" s="207"/>
      <c r="VIG86" s="207"/>
      <c r="VIH86" s="207"/>
      <c r="VII86" s="207"/>
      <c r="VIJ86" s="207"/>
      <c r="VIK86" s="207"/>
      <c r="VIL86" s="207"/>
      <c r="VIM86" s="207"/>
      <c r="VIN86" s="207"/>
      <c r="VIO86" s="207"/>
      <c r="VIP86" s="207"/>
      <c r="VIQ86" s="207"/>
      <c r="VIR86" s="207"/>
      <c r="VIS86" s="207"/>
      <c r="VIT86" s="207"/>
      <c r="VIU86" s="207"/>
      <c r="VIV86" s="207"/>
      <c r="VIW86" s="207"/>
      <c r="VIX86" s="207"/>
      <c r="VIY86" s="207"/>
      <c r="VIZ86" s="207"/>
      <c r="VJA86" s="207"/>
      <c r="VJB86" s="207"/>
      <c r="VJC86" s="207"/>
      <c r="VJD86" s="207"/>
      <c r="VJE86" s="207"/>
      <c r="VJF86" s="207"/>
      <c r="VJG86" s="207"/>
      <c r="VJH86" s="207"/>
      <c r="VJI86" s="207"/>
      <c r="VJJ86" s="207"/>
      <c r="VJK86" s="207"/>
      <c r="VJL86" s="207"/>
      <c r="VJM86" s="207"/>
      <c r="VJN86" s="207"/>
      <c r="VJO86" s="207"/>
      <c r="VJP86" s="207"/>
      <c r="VJQ86" s="207"/>
      <c r="VJR86" s="207"/>
      <c r="VJS86" s="207"/>
      <c r="VJT86" s="207"/>
      <c r="VJU86" s="207"/>
      <c r="VJV86" s="207"/>
      <c r="VJW86" s="207"/>
      <c r="VJX86" s="207"/>
      <c r="VJY86" s="207"/>
      <c r="VJZ86" s="207"/>
      <c r="VKA86" s="207"/>
      <c r="VKB86" s="207"/>
      <c r="VKC86" s="207"/>
      <c r="VKD86" s="207"/>
      <c r="VKE86" s="207"/>
      <c r="VKF86" s="207"/>
      <c r="VKG86" s="207"/>
      <c r="VKH86" s="207"/>
      <c r="VKI86" s="207"/>
      <c r="VKJ86" s="207"/>
      <c r="VKK86" s="207"/>
      <c r="VKL86" s="207"/>
      <c r="VKM86" s="207"/>
      <c r="VKN86" s="207"/>
      <c r="VKO86" s="207"/>
      <c r="VKP86" s="207"/>
      <c r="VKQ86" s="207"/>
      <c r="VKR86" s="207"/>
      <c r="VKS86" s="207"/>
      <c r="VKT86" s="207"/>
      <c r="VKU86" s="207"/>
      <c r="VKV86" s="207"/>
      <c r="VKW86" s="207"/>
      <c r="VKX86" s="207"/>
      <c r="VKY86" s="207"/>
      <c r="VKZ86" s="207"/>
      <c r="VLA86" s="207"/>
      <c r="VLB86" s="207"/>
      <c r="VLC86" s="207"/>
      <c r="VLD86" s="207"/>
      <c r="VLE86" s="207"/>
      <c r="VLF86" s="207"/>
      <c r="VLG86" s="207"/>
      <c r="VLH86" s="207"/>
      <c r="VLI86" s="207"/>
      <c r="VLJ86" s="207"/>
      <c r="VLK86" s="207"/>
      <c r="VLL86" s="207"/>
      <c r="VLM86" s="207"/>
      <c r="VLN86" s="207"/>
      <c r="VLO86" s="207"/>
      <c r="VLP86" s="207"/>
      <c r="VLQ86" s="207"/>
      <c r="VLR86" s="207"/>
      <c r="VLS86" s="207"/>
      <c r="VLT86" s="207"/>
      <c r="VLU86" s="207"/>
      <c r="VLV86" s="207"/>
      <c r="VLW86" s="207"/>
      <c r="VLX86" s="207"/>
      <c r="VLY86" s="207"/>
      <c r="VLZ86" s="207"/>
      <c r="VMA86" s="207"/>
      <c r="VMB86" s="207"/>
      <c r="VMC86" s="207"/>
      <c r="VMD86" s="207"/>
      <c r="VME86" s="207"/>
      <c r="VMF86" s="207"/>
      <c r="VMG86" s="207"/>
      <c r="VMH86" s="207"/>
      <c r="VMI86" s="207"/>
      <c r="VMJ86" s="207"/>
      <c r="VMK86" s="207"/>
      <c r="VML86" s="207"/>
      <c r="VMM86" s="207"/>
      <c r="VMN86" s="207"/>
      <c r="VMO86" s="207"/>
      <c r="VMP86" s="207"/>
      <c r="VMQ86" s="207"/>
      <c r="VMR86" s="207"/>
      <c r="VMS86" s="207"/>
      <c r="VMT86" s="207"/>
      <c r="VMU86" s="207"/>
      <c r="VMV86" s="207"/>
      <c r="VMW86" s="207"/>
      <c r="VMX86" s="207"/>
      <c r="VMY86" s="207"/>
      <c r="VMZ86" s="207"/>
      <c r="VNA86" s="207"/>
      <c r="VNB86" s="207"/>
      <c r="VNC86" s="207"/>
      <c r="VND86" s="207"/>
      <c r="VNE86" s="207"/>
      <c r="VNF86" s="207"/>
      <c r="VNG86" s="207"/>
      <c r="VNH86" s="207"/>
      <c r="VNI86" s="207"/>
      <c r="VNJ86" s="207"/>
      <c r="VNK86" s="207"/>
      <c r="VNL86" s="207"/>
      <c r="VNM86" s="207"/>
      <c r="VNN86" s="207"/>
      <c r="VNO86" s="207"/>
      <c r="VNP86" s="207"/>
      <c r="VNQ86" s="207"/>
      <c r="VNR86" s="207"/>
      <c r="VNS86" s="207"/>
      <c r="VNT86" s="207"/>
      <c r="VNU86" s="207"/>
      <c r="VNV86" s="207"/>
      <c r="VNW86" s="207"/>
      <c r="VNX86" s="207"/>
      <c r="VNY86" s="207"/>
      <c r="VNZ86" s="207"/>
      <c r="VOA86" s="207"/>
      <c r="VOB86" s="207"/>
      <c r="VOC86" s="207"/>
      <c r="VOD86" s="207"/>
      <c r="VOE86" s="207"/>
      <c r="VOF86" s="207"/>
      <c r="VOG86" s="207"/>
      <c r="VOH86" s="207"/>
      <c r="VOI86" s="207"/>
      <c r="VOJ86" s="207"/>
      <c r="VOK86" s="207"/>
      <c r="VOL86" s="207"/>
      <c r="VOM86" s="207"/>
      <c r="VON86" s="207"/>
      <c r="VOO86" s="207"/>
      <c r="VOP86" s="207"/>
      <c r="VOQ86" s="207"/>
      <c r="VOR86" s="207"/>
      <c r="VOS86" s="207"/>
      <c r="VOT86" s="207"/>
      <c r="VOU86" s="207"/>
      <c r="VOV86" s="207"/>
      <c r="VOW86" s="207"/>
      <c r="VOX86" s="207"/>
      <c r="VOY86" s="207"/>
      <c r="VOZ86" s="207"/>
      <c r="VPA86" s="207"/>
      <c r="VPB86" s="207"/>
      <c r="VPC86" s="207"/>
      <c r="VPD86" s="207"/>
      <c r="VPE86" s="207"/>
      <c r="VPF86" s="207"/>
      <c r="VPG86" s="207"/>
      <c r="VPH86" s="207"/>
      <c r="VPI86" s="207"/>
      <c r="VPJ86" s="207"/>
      <c r="VPK86" s="207"/>
      <c r="VPL86" s="207"/>
      <c r="VPM86" s="207"/>
      <c r="VPN86" s="207"/>
      <c r="VPO86" s="207"/>
      <c r="VPP86" s="207"/>
      <c r="VPQ86" s="207"/>
      <c r="VPR86" s="207"/>
      <c r="VPS86" s="207"/>
      <c r="VPT86" s="207"/>
      <c r="VPU86" s="207"/>
      <c r="VPV86" s="207"/>
      <c r="VPW86" s="207"/>
      <c r="VPX86" s="207"/>
      <c r="VPY86" s="207"/>
      <c r="VPZ86" s="207"/>
      <c r="VQA86" s="207"/>
      <c r="VQB86" s="207"/>
      <c r="VQC86" s="207"/>
      <c r="VQD86" s="207"/>
      <c r="VQE86" s="207"/>
      <c r="VQF86" s="207"/>
      <c r="VQG86" s="207"/>
      <c r="VQH86" s="207"/>
      <c r="VQI86" s="207"/>
      <c r="VQJ86" s="207"/>
      <c r="VQK86" s="207"/>
      <c r="VQL86" s="207"/>
      <c r="VQM86" s="207"/>
      <c r="VQN86" s="207"/>
      <c r="VQO86" s="207"/>
      <c r="VQP86" s="207"/>
      <c r="VQQ86" s="207"/>
      <c r="VQR86" s="207"/>
      <c r="VQS86" s="207"/>
      <c r="VQT86" s="207"/>
      <c r="VQU86" s="207"/>
      <c r="VQV86" s="207"/>
      <c r="VQW86" s="207"/>
      <c r="VQX86" s="207"/>
      <c r="VQY86" s="207"/>
      <c r="VQZ86" s="207"/>
      <c r="VRA86" s="207"/>
      <c r="VRB86" s="207"/>
      <c r="VRC86" s="207"/>
      <c r="VRD86" s="207"/>
      <c r="VRE86" s="207"/>
      <c r="VRF86" s="207"/>
      <c r="VRG86" s="207"/>
      <c r="VRH86" s="207"/>
      <c r="VRI86" s="207"/>
      <c r="VRJ86" s="207"/>
      <c r="VRK86" s="207"/>
      <c r="VRL86" s="207"/>
      <c r="VRM86" s="207"/>
      <c r="VRN86" s="207"/>
      <c r="VRO86" s="207"/>
      <c r="VRP86" s="207"/>
      <c r="VRQ86" s="207"/>
      <c r="VRR86" s="207"/>
      <c r="VRS86" s="207"/>
      <c r="VRT86" s="207"/>
      <c r="VRU86" s="207"/>
      <c r="VRV86" s="207"/>
      <c r="VRW86" s="207"/>
      <c r="VRX86" s="207"/>
      <c r="VRY86" s="207"/>
      <c r="VRZ86" s="207"/>
      <c r="VSA86" s="207"/>
      <c r="VSB86" s="207"/>
      <c r="VSC86" s="207"/>
      <c r="VSD86" s="207"/>
      <c r="VSE86" s="207"/>
      <c r="VSF86" s="207"/>
      <c r="VSG86" s="207"/>
      <c r="VSH86" s="207"/>
      <c r="VSI86" s="207"/>
      <c r="VSJ86" s="207"/>
      <c r="VSK86" s="207"/>
      <c r="VSL86" s="207"/>
      <c r="VSM86" s="207"/>
      <c r="VSN86" s="207"/>
      <c r="VSO86" s="207"/>
      <c r="VSP86" s="207"/>
      <c r="VSQ86" s="207"/>
      <c r="VSR86" s="207"/>
      <c r="VSS86" s="207"/>
      <c r="VST86" s="207"/>
      <c r="VSU86" s="207"/>
      <c r="VSV86" s="207"/>
      <c r="VSW86" s="207"/>
      <c r="VSX86" s="207"/>
      <c r="VSY86" s="207"/>
      <c r="VSZ86" s="207"/>
      <c r="VTA86" s="207"/>
      <c r="VTB86" s="207"/>
      <c r="VTC86" s="207"/>
      <c r="VTD86" s="207"/>
      <c r="VTE86" s="207"/>
      <c r="VTF86" s="207"/>
      <c r="VTG86" s="207"/>
      <c r="VTH86" s="207"/>
      <c r="VTI86" s="207"/>
      <c r="VTJ86" s="207"/>
      <c r="VTK86" s="207"/>
      <c r="VTL86" s="207"/>
      <c r="VTM86" s="207"/>
      <c r="VTN86" s="207"/>
      <c r="VTO86" s="207"/>
      <c r="VTP86" s="207"/>
      <c r="VTQ86" s="207"/>
      <c r="VTR86" s="207"/>
      <c r="VTS86" s="207"/>
      <c r="VTT86" s="207"/>
      <c r="VTU86" s="207"/>
      <c r="VTV86" s="207"/>
      <c r="VTW86" s="207"/>
      <c r="VTX86" s="207"/>
      <c r="VTY86" s="207"/>
      <c r="VTZ86" s="207"/>
      <c r="VUA86" s="207"/>
      <c r="VUB86" s="207"/>
      <c r="VUC86" s="207"/>
      <c r="VUD86" s="207"/>
      <c r="VUE86" s="207"/>
      <c r="VUF86" s="207"/>
      <c r="VUG86" s="207"/>
      <c r="VUH86" s="207"/>
      <c r="VUI86" s="207"/>
      <c r="VUJ86" s="207"/>
      <c r="VUK86" s="207"/>
      <c r="VUL86" s="207"/>
      <c r="VUM86" s="207"/>
      <c r="VUN86" s="207"/>
      <c r="VUO86" s="207"/>
      <c r="VUP86" s="207"/>
      <c r="VUQ86" s="207"/>
      <c r="VUR86" s="207"/>
      <c r="VUS86" s="207"/>
      <c r="VUT86" s="207"/>
      <c r="VUU86" s="207"/>
      <c r="VUV86" s="207"/>
      <c r="VUW86" s="207"/>
      <c r="VUX86" s="207"/>
      <c r="VUY86" s="207"/>
      <c r="VUZ86" s="207"/>
      <c r="VVA86" s="207"/>
      <c r="VVB86" s="207"/>
      <c r="VVC86" s="207"/>
      <c r="VVD86" s="207"/>
      <c r="VVE86" s="207"/>
      <c r="VVF86" s="207"/>
      <c r="VVG86" s="207"/>
      <c r="VVH86" s="207"/>
      <c r="VVI86" s="207"/>
      <c r="VVJ86" s="207"/>
      <c r="VVK86" s="207"/>
      <c r="VVL86" s="207"/>
      <c r="VVM86" s="207"/>
      <c r="VVN86" s="207"/>
      <c r="VVO86" s="207"/>
      <c r="VVP86" s="207"/>
      <c r="VVQ86" s="207"/>
      <c r="VVR86" s="207"/>
      <c r="VVS86" s="207"/>
      <c r="VVT86" s="207"/>
      <c r="VVU86" s="207"/>
      <c r="VVV86" s="207"/>
      <c r="VVW86" s="207"/>
      <c r="VVX86" s="207"/>
      <c r="VVY86" s="207"/>
      <c r="VVZ86" s="207"/>
      <c r="VWA86" s="207"/>
      <c r="VWB86" s="207"/>
      <c r="VWC86" s="207"/>
      <c r="VWD86" s="207"/>
      <c r="VWE86" s="207"/>
      <c r="VWF86" s="207"/>
      <c r="VWG86" s="207"/>
      <c r="VWH86" s="207"/>
      <c r="VWI86" s="207"/>
      <c r="VWJ86" s="207"/>
      <c r="VWK86" s="207"/>
      <c r="VWL86" s="207"/>
      <c r="VWM86" s="207"/>
      <c r="VWN86" s="207"/>
      <c r="VWO86" s="207"/>
      <c r="VWP86" s="207"/>
      <c r="VWQ86" s="207"/>
      <c r="VWR86" s="207"/>
      <c r="VWS86" s="207"/>
      <c r="VWT86" s="207"/>
      <c r="VWU86" s="207"/>
      <c r="VWV86" s="207"/>
      <c r="VWW86" s="207"/>
      <c r="VWX86" s="207"/>
      <c r="VWY86" s="207"/>
      <c r="VWZ86" s="207"/>
      <c r="VXA86" s="207"/>
      <c r="VXB86" s="207"/>
      <c r="VXC86" s="207"/>
      <c r="VXD86" s="207"/>
      <c r="VXE86" s="207"/>
      <c r="VXF86" s="207"/>
      <c r="VXG86" s="207"/>
      <c r="VXH86" s="207"/>
      <c r="VXI86" s="207"/>
      <c r="VXJ86" s="207"/>
      <c r="VXK86" s="207"/>
      <c r="VXL86" s="207"/>
      <c r="VXM86" s="207"/>
      <c r="VXN86" s="207"/>
      <c r="VXO86" s="207"/>
      <c r="VXP86" s="207"/>
      <c r="VXQ86" s="207"/>
      <c r="VXR86" s="207"/>
      <c r="VXS86" s="207"/>
      <c r="VXT86" s="207"/>
      <c r="VXU86" s="207"/>
      <c r="VXV86" s="207"/>
      <c r="VXW86" s="207"/>
      <c r="VXX86" s="207"/>
      <c r="VXY86" s="207"/>
      <c r="VXZ86" s="207"/>
      <c r="VYA86" s="207"/>
      <c r="VYB86" s="207"/>
      <c r="VYC86" s="207"/>
      <c r="VYD86" s="207"/>
      <c r="VYE86" s="207"/>
      <c r="VYF86" s="207"/>
      <c r="VYG86" s="207"/>
      <c r="VYH86" s="207"/>
      <c r="VYI86" s="207"/>
      <c r="VYJ86" s="207"/>
      <c r="VYK86" s="207"/>
      <c r="VYL86" s="207"/>
      <c r="VYM86" s="207"/>
      <c r="VYN86" s="207"/>
      <c r="VYO86" s="207"/>
      <c r="VYP86" s="207"/>
      <c r="VYQ86" s="207"/>
      <c r="VYR86" s="207"/>
      <c r="VYS86" s="207"/>
      <c r="VYT86" s="207"/>
      <c r="VYU86" s="207"/>
      <c r="VYV86" s="207"/>
      <c r="VYW86" s="207"/>
      <c r="VYX86" s="207"/>
      <c r="VYY86" s="207"/>
      <c r="VYZ86" s="207"/>
      <c r="VZA86" s="207"/>
      <c r="VZB86" s="207"/>
      <c r="VZC86" s="207"/>
      <c r="VZD86" s="207"/>
      <c r="VZE86" s="207"/>
      <c r="VZF86" s="207"/>
      <c r="VZG86" s="207"/>
      <c r="VZH86" s="207"/>
      <c r="VZI86" s="207"/>
      <c r="VZJ86" s="207"/>
      <c r="VZK86" s="207"/>
      <c r="VZL86" s="207"/>
      <c r="VZM86" s="207"/>
      <c r="VZN86" s="207"/>
      <c r="VZO86" s="207"/>
      <c r="VZP86" s="207"/>
      <c r="VZQ86" s="207"/>
      <c r="VZR86" s="207"/>
      <c r="VZS86" s="207"/>
      <c r="VZT86" s="207"/>
      <c r="VZU86" s="207"/>
      <c r="VZV86" s="207"/>
      <c r="VZW86" s="207"/>
      <c r="VZX86" s="207"/>
      <c r="VZY86" s="207"/>
      <c r="VZZ86" s="207"/>
      <c r="WAA86" s="207"/>
      <c r="WAB86" s="207"/>
      <c r="WAC86" s="207"/>
      <c r="WAD86" s="207"/>
      <c r="WAE86" s="207"/>
      <c r="WAF86" s="207"/>
      <c r="WAG86" s="207"/>
      <c r="WAH86" s="207"/>
      <c r="WAI86" s="207"/>
      <c r="WAJ86" s="207"/>
      <c r="WAK86" s="207"/>
      <c r="WAL86" s="207"/>
      <c r="WAM86" s="207"/>
      <c r="WAN86" s="207"/>
      <c r="WAO86" s="207"/>
      <c r="WAP86" s="207"/>
      <c r="WAQ86" s="207"/>
      <c r="WAR86" s="207"/>
      <c r="WAS86" s="207"/>
      <c r="WAT86" s="207"/>
      <c r="WAU86" s="207"/>
      <c r="WAV86" s="207"/>
      <c r="WAW86" s="207"/>
      <c r="WAX86" s="207"/>
      <c r="WAY86" s="207"/>
      <c r="WAZ86" s="207"/>
      <c r="WBA86" s="207"/>
      <c r="WBB86" s="207"/>
      <c r="WBC86" s="207"/>
      <c r="WBD86" s="207"/>
      <c r="WBE86" s="207"/>
      <c r="WBF86" s="207"/>
      <c r="WBG86" s="207"/>
      <c r="WBH86" s="207"/>
      <c r="WBI86" s="207"/>
      <c r="WBJ86" s="207"/>
      <c r="WBK86" s="207"/>
      <c r="WBL86" s="207"/>
      <c r="WBM86" s="207"/>
      <c r="WBN86" s="207"/>
      <c r="WBO86" s="207"/>
      <c r="WBP86" s="207"/>
      <c r="WBQ86" s="207"/>
      <c r="WBR86" s="207"/>
      <c r="WBS86" s="207"/>
      <c r="WBT86" s="207"/>
      <c r="WBU86" s="207"/>
      <c r="WBV86" s="207"/>
      <c r="WBW86" s="207"/>
      <c r="WBX86" s="207"/>
      <c r="WBY86" s="207"/>
      <c r="WBZ86" s="207"/>
      <c r="WCA86" s="207"/>
      <c r="WCB86" s="207"/>
      <c r="WCC86" s="207"/>
      <c r="WCD86" s="207"/>
      <c r="WCE86" s="207"/>
      <c r="WCF86" s="207"/>
      <c r="WCG86" s="207"/>
      <c r="WCH86" s="207"/>
      <c r="WCI86" s="207"/>
      <c r="WCJ86" s="207"/>
      <c r="WCK86" s="207"/>
      <c r="WCL86" s="207"/>
      <c r="WCM86" s="207"/>
      <c r="WCN86" s="207"/>
      <c r="WCO86" s="207"/>
      <c r="WCP86" s="207"/>
      <c r="WCQ86" s="207"/>
      <c r="WCR86" s="207"/>
      <c r="WCS86" s="207"/>
      <c r="WCT86" s="207"/>
      <c r="WCU86" s="207"/>
      <c r="WCV86" s="207"/>
      <c r="WCW86" s="207"/>
      <c r="WCX86" s="207"/>
      <c r="WCY86" s="207"/>
      <c r="WCZ86" s="207"/>
      <c r="WDA86" s="207"/>
      <c r="WDB86" s="207"/>
      <c r="WDC86" s="207"/>
      <c r="WDD86" s="207"/>
      <c r="WDE86" s="207"/>
      <c r="WDF86" s="207"/>
      <c r="WDG86" s="207"/>
      <c r="WDH86" s="207"/>
      <c r="WDI86" s="207"/>
      <c r="WDJ86" s="207"/>
      <c r="WDK86" s="207"/>
      <c r="WDL86" s="207"/>
      <c r="WDM86" s="207"/>
      <c r="WDN86" s="207"/>
      <c r="WDO86" s="207"/>
      <c r="WDP86" s="207"/>
      <c r="WDQ86" s="207"/>
      <c r="WDR86" s="207"/>
      <c r="WDS86" s="207"/>
      <c r="WDT86" s="207"/>
      <c r="WDU86" s="207"/>
      <c r="WDV86" s="207"/>
      <c r="WDW86" s="207"/>
      <c r="WDX86" s="207"/>
      <c r="WDY86" s="207"/>
      <c r="WDZ86" s="207"/>
      <c r="WEA86" s="207"/>
      <c r="WEB86" s="207"/>
      <c r="WEC86" s="207"/>
      <c r="WED86" s="207"/>
      <c r="WEE86" s="207"/>
      <c r="WEF86" s="207"/>
      <c r="WEG86" s="207"/>
      <c r="WEH86" s="207"/>
      <c r="WEI86" s="207"/>
      <c r="WEJ86" s="207"/>
      <c r="WEK86" s="207"/>
      <c r="WEL86" s="207"/>
      <c r="WEM86" s="207"/>
      <c r="WEN86" s="207"/>
      <c r="WEO86" s="207"/>
      <c r="WEP86" s="207"/>
      <c r="WEQ86" s="207"/>
      <c r="WER86" s="207"/>
      <c r="WES86" s="207"/>
      <c r="WET86" s="207"/>
      <c r="WEU86" s="207"/>
      <c r="WEV86" s="207"/>
      <c r="WEW86" s="207"/>
      <c r="WEX86" s="207"/>
      <c r="WEY86" s="207"/>
      <c r="WEZ86" s="207"/>
      <c r="WFA86" s="207"/>
      <c r="WFB86" s="207"/>
      <c r="WFC86" s="207"/>
      <c r="WFD86" s="207"/>
      <c r="WFE86" s="207"/>
      <c r="WFF86" s="207"/>
      <c r="WFG86" s="207"/>
      <c r="WFH86" s="207"/>
      <c r="WFI86" s="207"/>
      <c r="WFJ86" s="207"/>
      <c r="WFK86" s="207"/>
      <c r="WFL86" s="207"/>
      <c r="WFM86" s="207"/>
      <c r="WFN86" s="207"/>
      <c r="WFO86" s="207"/>
      <c r="WFP86" s="207"/>
      <c r="WFQ86" s="207"/>
      <c r="WFR86" s="207"/>
      <c r="WFS86" s="207"/>
      <c r="WFT86" s="207"/>
      <c r="WFU86" s="207"/>
      <c r="WFV86" s="207"/>
      <c r="WFW86" s="207"/>
      <c r="WFX86" s="207"/>
      <c r="WFY86" s="207"/>
      <c r="WFZ86" s="207"/>
      <c r="WGA86" s="207"/>
      <c r="WGB86" s="207"/>
      <c r="WGC86" s="207"/>
      <c r="WGD86" s="207"/>
      <c r="WGE86" s="207"/>
      <c r="WGF86" s="207"/>
      <c r="WGG86" s="207"/>
      <c r="WGH86" s="207"/>
      <c r="WGI86" s="207"/>
      <c r="WGJ86" s="207"/>
      <c r="WGK86" s="207"/>
      <c r="WGL86" s="207"/>
      <c r="WGM86" s="207"/>
      <c r="WGN86" s="207"/>
      <c r="WGO86" s="207"/>
      <c r="WGP86" s="207"/>
      <c r="WGQ86" s="207"/>
      <c r="WGR86" s="207"/>
      <c r="WGS86" s="207"/>
      <c r="WGT86" s="207"/>
      <c r="WGU86" s="207"/>
      <c r="WGV86" s="207"/>
      <c r="WGW86" s="207"/>
      <c r="WGX86" s="207"/>
      <c r="WGY86" s="207"/>
      <c r="WGZ86" s="207"/>
      <c r="WHA86" s="207"/>
      <c r="WHB86" s="207"/>
      <c r="WHC86" s="207"/>
      <c r="WHD86" s="207"/>
      <c r="WHE86" s="207"/>
      <c r="WHF86" s="207"/>
      <c r="WHG86" s="207"/>
      <c r="WHH86" s="207"/>
      <c r="WHI86" s="207"/>
      <c r="WHJ86" s="207"/>
      <c r="WHK86" s="207"/>
      <c r="WHL86" s="207"/>
      <c r="WHM86" s="207"/>
      <c r="WHN86" s="207"/>
      <c r="WHO86" s="207"/>
      <c r="WHP86" s="207"/>
      <c r="WHQ86" s="207"/>
      <c r="WHR86" s="207"/>
      <c r="WHS86" s="207"/>
      <c r="WHT86" s="207"/>
      <c r="WHU86" s="207"/>
      <c r="WHV86" s="207"/>
      <c r="WHW86" s="207"/>
      <c r="WHX86" s="207"/>
      <c r="WHY86" s="207"/>
      <c r="WHZ86" s="207"/>
      <c r="WIA86" s="207"/>
      <c r="WIB86" s="207"/>
      <c r="WIC86" s="207"/>
      <c r="WID86" s="207"/>
      <c r="WIE86" s="207"/>
      <c r="WIF86" s="207"/>
      <c r="WIG86" s="207"/>
      <c r="WIH86" s="207"/>
      <c r="WII86" s="207"/>
      <c r="WIJ86" s="207"/>
      <c r="WIK86" s="207"/>
      <c r="WIL86" s="207"/>
      <c r="WIM86" s="207"/>
      <c r="WIN86" s="207"/>
      <c r="WIO86" s="207"/>
      <c r="WIP86" s="207"/>
      <c r="WIQ86" s="207"/>
      <c r="WIR86" s="207"/>
      <c r="WIS86" s="207"/>
      <c r="WIT86" s="207"/>
      <c r="WIU86" s="207"/>
      <c r="WIV86" s="207"/>
      <c r="WIW86" s="207"/>
      <c r="WIX86" s="207"/>
      <c r="WIY86" s="207"/>
      <c r="WIZ86" s="207"/>
      <c r="WJA86" s="207"/>
      <c r="WJB86" s="207"/>
      <c r="WJC86" s="207"/>
      <c r="WJD86" s="207"/>
      <c r="WJE86" s="207"/>
      <c r="WJF86" s="207"/>
      <c r="WJG86" s="207"/>
      <c r="WJH86" s="207"/>
      <c r="WJI86" s="207"/>
      <c r="WJJ86" s="207"/>
      <c r="WJK86" s="207"/>
      <c r="WJL86" s="207"/>
      <c r="WJM86" s="207"/>
      <c r="WJN86" s="207"/>
      <c r="WJO86" s="207"/>
      <c r="WJP86" s="207"/>
      <c r="WJQ86" s="207"/>
      <c r="WJR86" s="207"/>
      <c r="WJS86" s="207"/>
      <c r="WJT86" s="207"/>
      <c r="WJU86" s="207"/>
      <c r="WJV86" s="207"/>
      <c r="WJW86" s="207"/>
      <c r="WJX86" s="207"/>
      <c r="WJY86" s="207"/>
      <c r="WJZ86" s="207"/>
      <c r="WKA86" s="207"/>
      <c r="WKB86" s="207"/>
      <c r="WKC86" s="207"/>
      <c r="WKD86" s="207"/>
      <c r="WKE86" s="207"/>
      <c r="WKF86" s="207"/>
      <c r="WKG86" s="207"/>
      <c r="WKH86" s="207"/>
      <c r="WKI86" s="207"/>
      <c r="WKJ86" s="207"/>
      <c r="WKK86" s="207"/>
      <c r="WKL86" s="207"/>
      <c r="WKM86" s="207"/>
      <c r="WKN86" s="207"/>
      <c r="WKO86" s="207"/>
      <c r="WKP86" s="207"/>
      <c r="WKQ86" s="207"/>
      <c r="WKR86" s="207"/>
      <c r="WKS86" s="207"/>
      <c r="WKT86" s="207"/>
      <c r="WKU86" s="207"/>
      <c r="WKV86" s="207"/>
      <c r="WKW86" s="207"/>
      <c r="WKX86" s="207"/>
      <c r="WKY86" s="207"/>
      <c r="WKZ86" s="207"/>
      <c r="WLA86" s="207"/>
      <c r="WLB86" s="207"/>
      <c r="WLC86" s="207"/>
      <c r="WLD86" s="207"/>
      <c r="WLE86" s="207"/>
      <c r="WLF86" s="207"/>
      <c r="WLG86" s="207"/>
      <c r="WLH86" s="207"/>
      <c r="WLI86" s="207"/>
      <c r="WLJ86" s="207"/>
      <c r="WLK86" s="207"/>
      <c r="WLL86" s="207"/>
      <c r="WLM86" s="207"/>
      <c r="WLN86" s="207"/>
      <c r="WLO86" s="207"/>
      <c r="WLP86" s="207"/>
      <c r="WLQ86" s="207"/>
      <c r="WLR86" s="207"/>
      <c r="WLS86" s="207"/>
      <c r="WLT86" s="207"/>
      <c r="WLU86" s="207"/>
      <c r="WLV86" s="207"/>
      <c r="WLW86" s="207"/>
      <c r="WLX86" s="207"/>
      <c r="WLY86" s="207"/>
      <c r="WLZ86" s="207"/>
      <c r="WMA86" s="207"/>
      <c r="WMB86" s="207"/>
      <c r="WMC86" s="207"/>
      <c r="WMD86" s="207"/>
      <c r="WME86" s="207"/>
      <c r="WMF86" s="207"/>
      <c r="WMG86" s="207"/>
      <c r="WMH86" s="207"/>
      <c r="WMI86" s="207"/>
      <c r="WMJ86" s="207"/>
      <c r="WMK86" s="207"/>
      <c r="WML86" s="207"/>
      <c r="WMM86" s="207"/>
      <c r="WMN86" s="207"/>
      <c r="WMO86" s="207"/>
      <c r="WMP86" s="207"/>
      <c r="WMQ86" s="207"/>
      <c r="WMR86" s="207"/>
      <c r="WMS86" s="207"/>
      <c r="WMT86" s="207"/>
      <c r="WMU86" s="207"/>
      <c r="WMV86" s="207"/>
      <c r="WMW86" s="207"/>
      <c r="WMX86" s="207"/>
      <c r="WMY86" s="207"/>
      <c r="WMZ86" s="207"/>
      <c r="WNA86" s="207"/>
      <c r="WNB86" s="207"/>
      <c r="WNC86" s="207"/>
      <c r="WND86" s="207"/>
      <c r="WNE86" s="207"/>
      <c r="WNF86" s="207"/>
      <c r="WNG86" s="207"/>
      <c r="WNH86" s="207"/>
      <c r="WNI86" s="207"/>
      <c r="WNJ86" s="207"/>
      <c r="WNK86" s="207"/>
      <c r="WNL86" s="207"/>
      <c r="WNM86" s="207"/>
      <c r="WNN86" s="207"/>
      <c r="WNO86" s="207"/>
      <c r="WNP86" s="207"/>
      <c r="WNQ86" s="207"/>
      <c r="WNR86" s="207"/>
      <c r="WNS86" s="207"/>
      <c r="WNT86" s="207"/>
      <c r="WNU86" s="207"/>
      <c r="WNV86" s="207"/>
      <c r="WNW86" s="207"/>
      <c r="WNX86" s="207"/>
      <c r="WNY86" s="207"/>
      <c r="WNZ86" s="207"/>
      <c r="WOA86" s="207"/>
      <c r="WOB86" s="207"/>
      <c r="WOC86" s="207"/>
      <c r="WOD86" s="207"/>
      <c r="WOE86" s="207"/>
      <c r="WOF86" s="207"/>
      <c r="WOG86" s="207"/>
      <c r="WOH86" s="207"/>
      <c r="WOI86" s="207"/>
      <c r="WOJ86" s="207"/>
      <c r="WOK86" s="207"/>
      <c r="WOL86" s="207"/>
      <c r="WOM86" s="207"/>
      <c r="WON86" s="207"/>
      <c r="WOO86" s="207"/>
      <c r="WOP86" s="207"/>
      <c r="WOQ86" s="207"/>
      <c r="WOR86" s="207"/>
      <c r="WOS86" s="207"/>
      <c r="WOT86" s="207"/>
      <c r="WOU86" s="207"/>
      <c r="WOV86" s="207"/>
      <c r="WOW86" s="207"/>
      <c r="WOX86" s="207"/>
      <c r="WOY86" s="207"/>
      <c r="WOZ86" s="207"/>
      <c r="WPA86" s="207"/>
      <c r="WPB86" s="207"/>
      <c r="WPC86" s="207"/>
      <c r="WPD86" s="207"/>
      <c r="WPE86" s="207"/>
      <c r="WPF86" s="207"/>
      <c r="WPG86" s="207"/>
      <c r="WPH86" s="207"/>
      <c r="WPI86" s="207"/>
      <c r="WPJ86" s="207"/>
      <c r="WPK86" s="207"/>
      <c r="WPL86" s="207"/>
      <c r="WPM86" s="207"/>
      <c r="WPN86" s="207"/>
      <c r="WPO86" s="207"/>
      <c r="WPP86" s="207"/>
      <c r="WPQ86" s="207"/>
      <c r="WPR86" s="207"/>
      <c r="WPS86" s="207"/>
      <c r="WPT86" s="207"/>
      <c r="WPU86" s="207"/>
      <c r="WPV86" s="207"/>
      <c r="WPW86" s="207"/>
      <c r="WPX86" s="207"/>
      <c r="WPY86" s="207"/>
      <c r="WPZ86" s="207"/>
      <c r="WQA86" s="207"/>
      <c r="WQB86" s="207"/>
      <c r="WQC86" s="207"/>
      <c r="WQD86" s="207"/>
      <c r="WQE86" s="207"/>
      <c r="WQF86" s="207"/>
      <c r="WQG86" s="207"/>
      <c r="WQH86" s="207"/>
      <c r="WQI86" s="207"/>
      <c r="WQJ86" s="207"/>
      <c r="WQK86" s="207"/>
      <c r="WQL86" s="207"/>
      <c r="WQM86" s="207"/>
      <c r="WQN86" s="207"/>
      <c r="WQO86" s="207"/>
      <c r="WQP86" s="207"/>
      <c r="WQQ86" s="207"/>
      <c r="WQR86" s="207"/>
      <c r="WQS86" s="207"/>
      <c r="WQT86" s="207"/>
      <c r="WQU86" s="207"/>
      <c r="WQV86" s="207"/>
      <c r="WQW86" s="207"/>
      <c r="WQX86" s="207"/>
      <c r="WQY86" s="207"/>
      <c r="WQZ86" s="207"/>
      <c r="WRA86" s="207"/>
      <c r="WRB86" s="207"/>
      <c r="WRC86" s="207"/>
      <c r="WRD86" s="207"/>
      <c r="WRE86" s="207"/>
      <c r="WRF86" s="207"/>
      <c r="WRG86" s="207"/>
      <c r="WRH86" s="207"/>
      <c r="WRI86" s="207"/>
      <c r="WRJ86" s="207"/>
      <c r="WRK86" s="207"/>
      <c r="WRL86" s="207"/>
      <c r="WRM86" s="207"/>
      <c r="WRN86" s="207"/>
      <c r="WRO86" s="207"/>
      <c r="WRP86" s="207"/>
      <c r="WRQ86" s="207"/>
      <c r="WRR86" s="207"/>
      <c r="WRS86" s="207"/>
      <c r="WRT86" s="207"/>
      <c r="WRU86" s="207"/>
      <c r="WRV86" s="207"/>
      <c r="WRW86" s="207"/>
      <c r="WRX86" s="207"/>
      <c r="WRY86" s="207"/>
      <c r="WRZ86" s="207"/>
      <c r="WSA86" s="207"/>
      <c r="WSB86" s="207"/>
      <c r="WSC86" s="207"/>
      <c r="WSD86" s="207"/>
      <c r="WSE86" s="207"/>
      <c r="WSF86" s="207"/>
      <c r="WSG86" s="207"/>
      <c r="WSH86" s="207"/>
      <c r="WSI86" s="207"/>
      <c r="WSJ86" s="207"/>
      <c r="WSK86" s="207"/>
      <c r="WSL86" s="207"/>
      <c r="WSM86" s="207"/>
      <c r="WSN86" s="207"/>
      <c r="WSO86" s="207"/>
      <c r="WSP86" s="207"/>
      <c r="WSQ86" s="207"/>
      <c r="WSR86" s="207"/>
      <c r="WSS86" s="207"/>
      <c r="WST86" s="207"/>
      <c r="WSU86" s="207"/>
      <c r="WSV86" s="207"/>
      <c r="WSW86" s="207"/>
      <c r="WSX86" s="207"/>
      <c r="WSY86" s="207"/>
      <c r="WSZ86" s="207"/>
      <c r="WTA86" s="207"/>
      <c r="WTB86" s="207"/>
      <c r="WTC86" s="207"/>
      <c r="WTD86" s="207"/>
      <c r="WTE86" s="207"/>
      <c r="WTF86" s="207"/>
      <c r="WTG86" s="207"/>
      <c r="WTH86" s="207"/>
      <c r="WTI86" s="207"/>
      <c r="WTJ86" s="207"/>
      <c r="WTK86" s="207"/>
      <c r="WTL86" s="207"/>
      <c r="WTM86" s="207"/>
      <c r="WTN86" s="207"/>
      <c r="WTO86" s="207"/>
      <c r="WTP86" s="207"/>
      <c r="WTQ86" s="207"/>
      <c r="WTR86" s="207"/>
      <c r="WTS86" s="207"/>
      <c r="WTT86" s="207"/>
      <c r="WTU86" s="207"/>
      <c r="WTV86" s="207"/>
      <c r="WTW86" s="207"/>
      <c r="WTX86" s="207"/>
      <c r="WTY86" s="207"/>
      <c r="WTZ86" s="207"/>
      <c r="WUA86" s="207"/>
      <c r="WUB86" s="207"/>
      <c r="WUC86" s="207"/>
      <c r="WUD86" s="207"/>
      <c r="WUE86" s="207"/>
      <c r="WUF86" s="207"/>
      <c r="WUG86" s="207"/>
      <c r="WUH86" s="207"/>
      <c r="WUI86" s="207"/>
      <c r="WUJ86" s="207"/>
      <c r="WUK86" s="207"/>
      <c r="WUL86" s="207"/>
      <c r="WUM86" s="207"/>
      <c r="WUN86" s="207"/>
      <c r="WUO86" s="207"/>
      <c r="WUP86" s="207"/>
      <c r="WUQ86" s="207"/>
      <c r="WUR86" s="207"/>
      <c r="WUS86" s="207"/>
      <c r="WUT86" s="207"/>
      <c r="WUU86" s="207"/>
      <c r="WUV86" s="207"/>
      <c r="WUW86" s="207"/>
      <c r="WUX86" s="207"/>
      <c r="WUY86" s="207"/>
      <c r="WUZ86" s="207"/>
      <c r="WVA86" s="207"/>
      <c r="WVB86" s="207"/>
      <c r="WVC86" s="207"/>
      <c r="WVD86" s="207"/>
      <c r="WVE86" s="207"/>
      <c r="WVF86" s="207"/>
      <c r="WVG86" s="207"/>
      <c r="WVH86" s="207"/>
      <c r="WVI86" s="207"/>
      <c r="WVJ86" s="207"/>
      <c r="WVK86" s="207"/>
      <c r="WVL86" s="207"/>
      <c r="WVM86" s="207"/>
      <c r="WVN86" s="207"/>
      <c r="WVO86" s="207"/>
      <c r="WVP86" s="207"/>
      <c r="WVQ86" s="207"/>
      <c r="WVR86" s="207"/>
      <c r="WVS86" s="207"/>
      <c r="WVT86" s="207"/>
      <c r="WVU86" s="207"/>
      <c r="WVV86" s="207"/>
      <c r="WVW86" s="207"/>
      <c r="WVX86" s="207"/>
      <c r="WVY86" s="207"/>
      <c r="WVZ86" s="207"/>
      <c r="WWA86" s="207"/>
      <c r="WWB86" s="207"/>
      <c r="WWC86" s="207"/>
      <c r="WWD86" s="207"/>
      <c r="WWE86" s="207"/>
      <c r="WWF86" s="207"/>
      <c r="WWG86" s="207"/>
      <c r="WWH86" s="207"/>
      <c r="WWI86" s="207"/>
      <c r="WWJ86" s="207"/>
      <c r="WWK86" s="207"/>
      <c r="WWL86" s="207"/>
      <c r="WWM86" s="207"/>
      <c r="WWN86" s="207"/>
      <c r="WWO86" s="207"/>
      <c r="WWP86" s="207"/>
      <c r="WWQ86" s="207"/>
      <c r="WWR86" s="207"/>
      <c r="WWS86" s="207"/>
      <c r="WWT86" s="207"/>
      <c r="WWU86" s="207"/>
      <c r="WWV86" s="207"/>
      <c r="WWW86" s="207"/>
      <c r="WWX86" s="207"/>
      <c r="WWY86" s="207"/>
      <c r="WWZ86" s="207"/>
      <c r="WXA86" s="207"/>
      <c r="WXB86" s="207"/>
      <c r="WXC86" s="207"/>
      <c r="WXD86" s="207"/>
      <c r="WXE86" s="207"/>
      <c r="WXF86" s="207"/>
      <c r="WXG86" s="207"/>
      <c r="WXH86" s="207"/>
      <c r="WXI86" s="207"/>
      <c r="WXJ86" s="207"/>
      <c r="WXK86" s="207"/>
      <c r="WXL86" s="207"/>
      <c r="WXM86" s="207"/>
      <c r="WXN86" s="207"/>
      <c r="WXO86" s="207"/>
      <c r="WXP86" s="207"/>
      <c r="WXQ86" s="207"/>
      <c r="WXR86" s="207"/>
      <c r="WXS86" s="207"/>
      <c r="WXT86" s="207"/>
      <c r="WXU86" s="207"/>
      <c r="WXV86" s="207"/>
      <c r="WXW86" s="207"/>
      <c r="WXX86" s="207"/>
      <c r="WXY86" s="207"/>
      <c r="WXZ86" s="207"/>
      <c r="WYA86" s="207"/>
      <c r="WYB86" s="207"/>
      <c r="WYC86" s="207"/>
      <c r="WYD86" s="207"/>
      <c r="WYE86" s="207"/>
      <c r="WYF86" s="207"/>
      <c r="WYG86" s="207"/>
      <c r="WYH86" s="207"/>
      <c r="WYI86" s="207"/>
      <c r="WYJ86" s="207"/>
      <c r="WYK86" s="207"/>
      <c r="WYL86" s="207"/>
      <c r="WYM86" s="207"/>
      <c r="WYN86" s="207"/>
      <c r="WYO86" s="207"/>
      <c r="WYP86" s="207"/>
      <c r="WYQ86" s="207"/>
      <c r="WYR86" s="207"/>
      <c r="WYS86" s="207"/>
      <c r="WYT86" s="207"/>
      <c r="WYU86" s="207"/>
      <c r="WYV86" s="207"/>
      <c r="WYW86" s="207"/>
      <c r="WYX86" s="207"/>
      <c r="WYY86" s="207"/>
      <c r="WYZ86" s="207"/>
      <c r="WZA86" s="207"/>
      <c r="WZB86" s="207"/>
      <c r="WZC86" s="207"/>
      <c r="WZD86" s="207"/>
      <c r="WZE86" s="207"/>
      <c r="WZF86" s="207"/>
      <c r="WZG86" s="207"/>
      <c r="WZH86" s="207"/>
      <c r="WZI86" s="207"/>
      <c r="WZJ86" s="207"/>
      <c r="WZK86" s="207"/>
      <c r="WZL86" s="207"/>
      <c r="WZM86" s="207"/>
      <c r="WZN86" s="207"/>
      <c r="WZO86" s="207"/>
      <c r="WZP86" s="207"/>
      <c r="WZQ86" s="207"/>
      <c r="WZR86" s="207"/>
      <c r="WZS86" s="207"/>
      <c r="WZT86" s="207"/>
      <c r="WZU86" s="207"/>
      <c r="WZV86" s="207"/>
      <c r="WZW86" s="207"/>
      <c r="WZX86" s="207"/>
      <c r="WZY86" s="207"/>
      <c r="WZZ86" s="207"/>
      <c r="XAA86" s="207"/>
      <c r="XAB86" s="207"/>
      <c r="XAC86" s="207"/>
      <c r="XAD86" s="207"/>
      <c r="XAE86" s="207"/>
      <c r="XAF86" s="207"/>
      <c r="XAG86" s="207"/>
      <c r="XAH86" s="207"/>
      <c r="XAI86" s="207"/>
      <c r="XAJ86" s="207"/>
      <c r="XAK86" s="207"/>
      <c r="XAL86" s="207"/>
      <c r="XAM86" s="207"/>
      <c r="XAN86" s="207"/>
      <c r="XAO86" s="207"/>
      <c r="XAP86" s="207"/>
      <c r="XAQ86" s="207"/>
      <c r="XAR86" s="207"/>
      <c r="XAS86" s="207"/>
      <c r="XAT86" s="207"/>
      <c r="XAU86" s="207"/>
      <c r="XAV86" s="207"/>
      <c r="XAW86" s="207"/>
      <c r="XAX86" s="207"/>
      <c r="XAY86" s="207"/>
      <c r="XAZ86" s="207"/>
      <c r="XBA86" s="207"/>
      <c r="XBB86" s="207"/>
      <c r="XBC86" s="207"/>
      <c r="XBD86" s="207"/>
      <c r="XBE86" s="207"/>
      <c r="XBF86" s="207"/>
      <c r="XBG86" s="207"/>
      <c r="XBH86" s="207"/>
      <c r="XBI86" s="207"/>
      <c r="XBJ86" s="207"/>
      <c r="XBK86" s="207"/>
      <c r="XBL86" s="207"/>
      <c r="XBM86" s="207"/>
      <c r="XBN86" s="207"/>
      <c r="XBO86" s="207"/>
      <c r="XBP86" s="207"/>
      <c r="XBQ86" s="207"/>
      <c r="XBR86" s="207"/>
      <c r="XBS86" s="207"/>
      <c r="XBT86" s="207"/>
      <c r="XBU86" s="207"/>
      <c r="XBV86" s="207"/>
      <c r="XBW86" s="207"/>
      <c r="XBX86" s="207"/>
      <c r="XBY86" s="207"/>
      <c r="XBZ86" s="207"/>
      <c r="XCA86" s="207"/>
      <c r="XCB86" s="207"/>
      <c r="XCC86" s="207"/>
      <c r="XCD86" s="207"/>
      <c r="XCE86" s="207"/>
      <c r="XCF86" s="207"/>
      <c r="XCG86" s="207"/>
      <c r="XCH86" s="207"/>
      <c r="XCI86" s="207"/>
      <c r="XCJ86" s="207"/>
      <c r="XCK86" s="207"/>
      <c r="XCL86" s="207"/>
      <c r="XCM86" s="207"/>
      <c r="XCN86" s="207"/>
      <c r="XCO86" s="207"/>
      <c r="XCP86" s="207"/>
      <c r="XCQ86" s="207"/>
      <c r="XCR86" s="207"/>
      <c r="XCS86" s="207"/>
      <c r="XCT86" s="207"/>
      <c r="XCU86" s="207"/>
      <c r="XCV86" s="207"/>
      <c r="XCW86" s="207"/>
      <c r="XCX86" s="207"/>
      <c r="XCY86" s="207"/>
      <c r="XCZ86" s="207"/>
      <c r="XDA86" s="207"/>
      <c r="XDB86" s="207"/>
      <c r="XDC86" s="207"/>
      <c r="XDD86" s="207"/>
      <c r="XDE86" s="207"/>
      <c r="XDF86" s="207"/>
      <c r="XDG86" s="207"/>
      <c r="XDH86" s="207"/>
      <c r="XDI86" s="207"/>
      <c r="XDJ86" s="207"/>
      <c r="XDK86" s="207"/>
      <c r="XDL86" s="207"/>
      <c r="XDM86" s="207"/>
      <c r="XDN86" s="207"/>
      <c r="XDO86" s="207"/>
      <c r="XDP86" s="207"/>
      <c r="XDQ86" s="207"/>
      <c r="XDR86" s="207"/>
      <c r="XDS86" s="207"/>
      <c r="XDT86" s="207"/>
      <c r="XDU86" s="207"/>
      <c r="XDV86" s="207"/>
      <c r="XDW86" s="207"/>
      <c r="XDX86" s="207"/>
      <c r="XDY86" s="207"/>
      <c r="XDZ86" s="207"/>
      <c r="XEA86" s="207"/>
      <c r="XEB86" s="207"/>
      <c r="XEC86" s="207"/>
      <c r="XED86" s="207"/>
      <c r="XEE86" s="207"/>
      <c r="XEF86" s="207"/>
      <c r="XEG86" s="207"/>
      <c r="XEH86" s="207"/>
      <c r="XEI86" s="207"/>
      <c r="XEJ86" s="207"/>
      <c r="XEK86" s="207"/>
      <c r="XEL86" s="207"/>
      <c r="XEM86" s="207"/>
      <c r="XEN86" s="207"/>
      <c r="XEO86" s="207"/>
      <c r="XEP86" s="207"/>
      <c r="XEQ86" s="207"/>
      <c r="XER86" s="207"/>
      <c r="XES86" s="207"/>
      <c r="XET86" s="207"/>
      <c r="XEU86" s="207"/>
      <c r="XEV86" s="207"/>
      <c r="XEW86" s="207"/>
      <c r="XEX86" s="207"/>
      <c r="XEY86" s="207"/>
      <c r="XEZ86" s="207"/>
      <c r="XFA86" s="207"/>
      <c r="XFB86" s="207"/>
    </row>
    <row r="87" spans="1:16382">
      <c r="A87" s="218" t="s">
        <v>198</v>
      </c>
      <c r="B87" s="767" t="str">
        <f>B70</f>
        <v>030161</v>
      </c>
      <c r="C87" s="797" t="str">
        <f>INDEX(ProjectSummary!$C$6:$F$20,MATCH(B87,ProjectSummary!$C$6:$C$20,0),4)</f>
        <v>LOCKHART ROAD</v>
      </c>
      <c r="E87" s="65">
        <f>SUM(F87:AT87)</f>
        <v>1002481.1978496001</v>
      </c>
      <c r="F87" s="65">
        <f t="shared" ref="F87:AT87" si="14">SUM(F70,F53)</f>
        <v>0</v>
      </c>
      <c r="G87" s="65">
        <f t="shared" si="14"/>
        <v>0</v>
      </c>
      <c r="H87" s="65">
        <f t="shared" si="14"/>
        <v>0</v>
      </c>
      <c r="I87" s="65">
        <f t="shared" si="14"/>
        <v>0</v>
      </c>
      <c r="J87" s="65">
        <f t="shared" si="14"/>
        <v>0</v>
      </c>
      <c r="K87" s="65">
        <f t="shared" si="14"/>
        <v>0</v>
      </c>
      <c r="L87" s="65">
        <f t="shared" si="14"/>
        <v>0</v>
      </c>
      <c r="M87" s="65">
        <f t="shared" si="14"/>
        <v>0</v>
      </c>
      <c r="N87" s="65">
        <f t="shared" si="14"/>
        <v>0</v>
      </c>
      <c r="O87" s="65">
        <f t="shared" si="14"/>
        <v>0</v>
      </c>
      <c r="P87" s="65">
        <f t="shared" si="14"/>
        <v>0</v>
      </c>
      <c r="Q87" s="65">
        <f t="shared" si="14"/>
        <v>0</v>
      </c>
      <c r="R87" s="65">
        <f t="shared" si="14"/>
        <v>0</v>
      </c>
      <c r="S87" s="65">
        <f t="shared" si="14"/>
        <v>83540.099820800009</v>
      </c>
      <c r="T87" s="65">
        <f t="shared" si="14"/>
        <v>83540.099820800009</v>
      </c>
      <c r="U87" s="65">
        <f t="shared" si="14"/>
        <v>83540.099820800009</v>
      </c>
      <c r="V87" s="65">
        <f t="shared" si="14"/>
        <v>83540.099820800009</v>
      </c>
      <c r="W87" s="65">
        <f t="shared" si="14"/>
        <v>83540.099820800009</v>
      </c>
      <c r="X87" s="65">
        <f t="shared" si="14"/>
        <v>83540.099820800009</v>
      </c>
      <c r="Y87" s="65">
        <f t="shared" si="14"/>
        <v>83540.099820800009</v>
      </c>
      <c r="Z87" s="65">
        <f t="shared" si="14"/>
        <v>83540.099820800009</v>
      </c>
      <c r="AA87" s="65">
        <f t="shared" si="14"/>
        <v>83540.099820800009</v>
      </c>
      <c r="AB87" s="65">
        <f t="shared" si="14"/>
        <v>83540.099820800009</v>
      </c>
      <c r="AC87" s="65">
        <f t="shared" si="14"/>
        <v>83540.099820800009</v>
      </c>
      <c r="AD87" s="65">
        <f t="shared" si="14"/>
        <v>83540.099820800009</v>
      </c>
      <c r="AE87" s="65">
        <f t="shared" si="14"/>
        <v>0</v>
      </c>
      <c r="AF87" s="65">
        <f t="shared" si="14"/>
        <v>0</v>
      </c>
      <c r="AG87" s="65">
        <f t="shared" si="14"/>
        <v>0</v>
      </c>
      <c r="AH87" s="65">
        <f t="shared" si="14"/>
        <v>0</v>
      </c>
      <c r="AI87" s="65">
        <f t="shared" si="14"/>
        <v>0</v>
      </c>
      <c r="AJ87" s="65">
        <f t="shared" si="14"/>
        <v>0</v>
      </c>
      <c r="AK87" s="65">
        <f t="shared" si="14"/>
        <v>0</v>
      </c>
      <c r="AL87" s="65">
        <f t="shared" si="14"/>
        <v>0</v>
      </c>
      <c r="AM87" s="65">
        <f t="shared" si="14"/>
        <v>0</v>
      </c>
      <c r="AN87" s="65">
        <f t="shared" si="14"/>
        <v>0</v>
      </c>
      <c r="AO87" s="65">
        <f t="shared" si="14"/>
        <v>0</v>
      </c>
      <c r="AP87" s="65">
        <f t="shared" si="14"/>
        <v>0</v>
      </c>
      <c r="AQ87" s="65">
        <f t="shared" si="14"/>
        <v>0</v>
      </c>
      <c r="AR87" s="65">
        <f t="shared" si="14"/>
        <v>0</v>
      </c>
      <c r="AS87" s="65">
        <f t="shared" si="14"/>
        <v>0</v>
      </c>
      <c r="AT87" s="65">
        <f t="shared" si="14"/>
        <v>0</v>
      </c>
    </row>
    <row r="88" spans="1:16382">
      <c r="A88" s="218" t="s">
        <v>198</v>
      </c>
      <c r="B88" s="767" t="str">
        <f t="shared" ref="B88:B101" si="15">B71</f>
        <v>030148</v>
      </c>
      <c r="C88" s="797" t="str">
        <f>INDEX(ProjectSummary!$C$6:$F$20,MATCH(B88,ProjectSummary!$C$6:$C$20,0),4)</f>
        <v>MILLS ROAD</v>
      </c>
      <c r="E88" s="65">
        <f t="shared" ref="E88:E101" si="16">SUM(F88:AT88)</f>
        <v>2004962.3956992002</v>
      </c>
      <c r="F88" s="65">
        <f t="shared" ref="F88:AT88" si="17">SUM(F71,F54)</f>
        <v>0</v>
      </c>
      <c r="G88" s="65">
        <f t="shared" si="17"/>
        <v>0</v>
      </c>
      <c r="H88" s="65">
        <f t="shared" si="17"/>
        <v>0</v>
      </c>
      <c r="I88" s="65">
        <f t="shared" si="17"/>
        <v>0</v>
      </c>
      <c r="J88" s="65">
        <f t="shared" si="17"/>
        <v>0</v>
      </c>
      <c r="K88" s="65">
        <f t="shared" si="17"/>
        <v>0</v>
      </c>
      <c r="L88" s="65">
        <f t="shared" si="17"/>
        <v>0</v>
      </c>
      <c r="M88" s="65">
        <f t="shared" si="17"/>
        <v>0</v>
      </c>
      <c r="N88" s="65">
        <f t="shared" si="17"/>
        <v>0</v>
      </c>
      <c r="O88" s="65">
        <f t="shared" si="17"/>
        <v>0</v>
      </c>
      <c r="P88" s="65">
        <f t="shared" si="17"/>
        <v>0</v>
      </c>
      <c r="Q88" s="65">
        <f t="shared" si="17"/>
        <v>0</v>
      </c>
      <c r="R88" s="65">
        <f t="shared" si="17"/>
        <v>0</v>
      </c>
      <c r="S88" s="65">
        <f t="shared" si="17"/>
        <v>167080.19964160002</v>
      </c>
      <c r="T88" s="65">
        <f t="shared" si="17"/>
        <v>167080.19964160002</v>
      </c>
      <c r="U88" s="65">
        <f t="shared" si="17"/>
        <v>167080.19964160002</v>
      </c>
      <c r="V88" s="65">
        <f t="shared" si="17"/>
        <v>167080.19964160002</v>
      </c>
      <c r="W88" s="65">
        <f t="shared" si="17"/>
        <v>167080.19964160002</v>
      </c>
      <c r="X88" s="65">
        <f t="shared" si="17"/>
        <v>167080.19964160002</v>
      </c>
      <c r="Y88" s="65">
        <f t="shared" si="17"/>
        <v>167080.19964160002</v>
      </c>
      <c r="Z88" s="65">
        <f t="shared" si="17"/>
        <v>167080.19964160002</v>
      </c>
      <c r="AA88" s="65">
        <f t="shared" si="17"/>
        <v>167080.19964160002</v>
      </c>
      <c r="AB88" s="65">
        <f t="shared" si="17"/>
        <v>167080.19964160002</v>
      </c>
      <c r="AC88" s="65">
        <f t="shared" si="17"/>
        <v>167080.19964160002</v>
      </c>
      <c r="AD88" s="65">
        <f t="shared" si="17"/>
        <v>167080.19964160002</v>
      </c>
      <c r="AE88" s="65">
        <f t="shared" si="17"/>
        <v>0</v>
      </c>
      <c r="AF88" s="65">
        <f t="shared" si="17"/>
        <v>0</v>
      </c>
      <c r="AG88" s="65">
        <f t="shared" si="17"/>
        <v>0</v>
      </c>
      <c r="AH88" s="65">
        <f t="shared" si="17"/>
        <v>0</v>
      </c>
      <c r="AI88" s="65">
        <f t="shared" si="17"/>
        <v>0</v>
      </c>
      <c r="AJ88" s="65">
        <f t="shared" si="17"/>
        <v>0</v>
      </c>
      <c r="AK88" s="65">
        <f t="shared" si="17"/>
        <v>0</v>
      </c>
      <c r="AL88" s="65">
        <f t="shared" si="17"/>
        <v>0</v>
      </c>
      <c r="AM88" s="65">
        <f t="shared" si="17"/>
        <v>0</v>
      </c>
      <c r="AN88" s="65">
        <f t="shared" si="17"/>
        <v>0</v>
      </c>
      <c r="AO88" s="65">
        <f t="shared" si="17"/>
        <v>0</v>
      </c>
      <c r="AP88" s="65">
        <f t="shared" si="17"/>
        <v>0</v>
      </c>
      <c r="AQ88" s="65">
        <f t="shared" si="17"/>
        <v>0</v>
      </c>
      <c r="AR88" s="65">
        <f t="shared" si="17"/>
        <v>0</v>
      </c>
      <c r="AS88" s="65">
        <f t="shared" si="17"/>
        <v>0</v>
      </c>
      <c r="AT88" s="65">
        <f t="shared" si="17"/>
        <v>0</v>
      </c>
    </row>
    <row r="89" spans="1:16382">
      <c r="A89" s="218" t="s">
        <v>198</v>
      </c>
      <c r="B89" s="767" t="str">
        <f t="shared" si="15"/>
        <v>030265</v>
      </c>
      <c r="C89" s="797" t="str">
        <f>INDEX(ProjectSummary!$C$6:$F$20,MATCH(B89,ProjectSummary!$C$6:$C$20,0),4)</f>
        <v>ROBINSON ROAD</v>
      </c>
      <c r="E89" s="65">
        <f t="shared" si="16"/>
        <v>2004962.3956992002</v>
      </c>
      <c r="F89" s="65">
        <f t="shared" ref="F89:AT89" si="18">SUM(F72,F55)</f>
        <v>0</v>
      </c>
      <c r="G89" s="65">
        <f t="shared" si="18"/>
        <v>0</v>
      </c>
      <c r="H89" s="65">
        <f t="shared" si="18"/>
        <v>0</v>
      </c>
      <c r="I89" s="65">
        <f t="shared" si="18"/>
        <v>0</v>
      </c>
      <c r="J89" s="65">
        <f t="shared" si="18"/>
        <v>0</v>
      </c>
      <c r="K89" s="65">
        <f t="shared" si="18"/>
        <v>0</v>
      </c>
      <c r="L89" s="65">
        <f t="shared" si="18"/>
        <v>0</v>
      </c>
      <c r="M89" s="65">
        <f t="shared" si="18"/>
        <v>0</v>
      </c>
      <c r="N89" s="65">
        <f t="shared" si="18"/>
        <v>0</v>
      </c>
      <c r="O89" s="65">
        <f t="shared" si="18"/>
        <v>0</v>
      </c>
      <c r="P89" s="65">
        <f t="shared" si="18"/>
        <v>0</v>
      </c>
      <c r="Q89" s="65">
        <f t="shared" si="18"/>
        <v>0</v>
      </c>
      <c r="R89" s="65">
        <f t="shared" si="18"/>
        <v>0</v>
      </c>
      <c r="S89" s="65">
        <f t="shared" si="18"/>
        <v>167080.19964160002</v>
      </c>
      <c r="T89" s="65">
        <f t="shared" si="18"/>
        <v>167080.19964160002</v>
      </c>
      <c r="U89" s="65">
        <f t="shared" si="18"/>
        <v>167080.19964160002</v>
      </c>
      <c r="V89" s="65">
        <f t="shared" si="18"/>
        <v>167080.19964160002</v>
      </c>
      <c r="W89" s="65">
        <f t="shared" si="18"/>
        <v>167080.19964160002</v>
      </c>
      <c r="X89" s="65">
        <f t="shared" si="18"/>
        <v>167080.19964160002</v>
      </c>
      <c r="Y89" s="65">
        <f t="shared" si="18"/>
        <v>167080.19964160002</v>
      </c>
      <c r="Z89" s="65">
        <f t="shared" si="18"/>
        <v>167080.19964160002</v>
      </c>
      <c r="AA89" s="65">
        <f t="shared" si="18"/>
        <v>167080.19964160002</v>
      </c>
      <c r="AB89" s="65">
        <f t="shared" si="18"/>
        <v>167080.19964160002</v>
      </c>
      <c r="AC89" s="65">
        <f t="shared" si="18"/>
        <v>167080.19964160002</v>
      </c>
      <c r="AD89" s="65">
        <f t="shared" si="18"/>
        <v>167080.19964160002</v>
      </c>
      <c r="AE89" s="65">
        <f t="shared" si="18"/>
        <v>0</v>
      </c>
      <c r="AF89" s="65">
        <f t="shared" si="18"/>
        <v>0</v>
      </c>
      <c r="AG89" s="65">
        <f t="shared" si="18"/>
        <v>0</v>
      </c>
      <c r="AH89" s="65">
        <f t="shared" si="18"/>
        <v>0</v>
      </c>
      <c r="AI89" s="65">
        <f t="shared" si="18"/>
        <v>0</v>
      </c>
      <c r="AJ89" s="65">
        <f t="shared" si="18"/>
        <v>0</v>
      </c>
      <c r="AK89" s="65">
        <f t="shared" si="18"/>
        <v>0</v>
      </c>
      <c r="AL89" s="65">
        <f t="shared" si="18"/>
        <v>0</v>
      </c>
      <c r="AM89" s="65">
        <f t="shared" si="18"/>
        <v>0</v>
      </c>
      <c r="AN89" s="65">
        <f t="shared" si="18"/>
        <v>0</v>
      </c>
      <c r="AO89" s="65">
        <f t="shared" si="18"/>
        <v>0</v>
      </c>
      <c r="AP89" s="65">
        <f t="shared" si="18"/>
        <v>0</v>
      </c>
      <c r="AQ89" s="65">
        <f t="shared" si="18"/>
        <v>0</v>
      </c>
      <c r="AR89" s="65">
        <f t="shared" si="18"/>
        <v>0</v>
      </c>
      <c r="AS89" s="65">
        <f t="shared" si="18"/>
        <v>0</v>
      </c>
      <c r="AT89" s="65">
        <f t="shared" si="18"/>
        <v>0</v>
      </c>
    </row>
    <row r="90" spans="1:16382">
      <c r="A90" s="218" t="s">
        <v>198</v>
      </c>
      <c r="B90" s="767">
        <f t="shared" si="15"/>
        <v>830106</v>
      </c>
      <c r="C90" s="797" t="str">
        <f>INDEX(ProjectSummary!$C$6:$F$20,MATCH(B90,ProjectSummary!$C$6:$C$20,0),4)</f>
        <v>BOGGER HOLLAR ROAD</v>
      </c>
      <c r="E90" s="65">
        <f t="shared" si="16"/>
        <v>563895.67379040015</v>
      </c>
      <c r="F90" s="65">
        <f t="shared" ref="F90:AT90" si="19">SUM(F73,F56)</f>
        <v>0</v>
      </c>
      <c r="G90" s="65">
        <f t="shared" si="19"/>
        <v>0</v>
      </c>
      <c r="H90" s="65">
        <f t="shared" si="19"/>
        <v>0</v>
      </c>
      <c r="I90" s="65">
        <f t="shared" si="19"/>
        <v>0</v>
      </c>
      <c r="J90" s="65">
        <f t="shared" si="19"/>
        <v>0</v>
      </c>
      <c r="K90" s="65">
        <f t="shared" si="19"/>
        <v>0</v>
      </c>
      <c r="L90" s="65">
        <f t="shared" si="19"/>
        <v>0</v>
      </c>
      <c r="M90" s="65">
        <f t="shared" si="19"/>
        <v>0</v>
      </c>
      <c r="N90" s="65">
        <f t="shared" si="19"/>
        <v>0</v>
      </c>
      <c r="O90" s="65">
        <f t="shared" si="19"/>
        <v>0</v>
      </c>
      <c r="P90" s="65">
        <f t="shared" si="19"/>
        <v>0</v>
      </c>
      <c r="Q90" s="65">
        <f t="shared" si="19"/>
        <v>0</v>
      </c>
      <c r="R90" s="65">
        <f t="shared" si="19"/>
        <v>0</v>
      </c>
      <c r="S90" s="65">
        <f t="shared" si="19"/>
        <v>46991.306149200012</v>
      </c>
      <c r="T90" s="65">
        <f t="shared" si="19"/>
        <v>46991.306149200012</v>
      </c>
      <c r="U90" s="65">
        <f t="shared" si="19"/>
        <v>46991.306149200012</v>
      </c>
      <c r="V90" s="65">
        <f t="shared" si="19"/>
        <v>46991.306149200012</v>
      </c>
      <c r="W90" s="65">
        <f t="shared" si="19"/>
        <v>46991.306149200012</v>
      </c>
      <c r="X90" s="65">
        <f t="shared" si="19"/>
        <v>46991.306149200012</v>
      </c>
      <c r="Y90" s="65">
        <f t="shared" si="19"/>
        <v>46991.306149200012</v>
      </c>
      <c r="Z90" s="65">
        <f t="shared" si="19"/>
        <v>46991.306149200012</v>
      </c>
      <c r="AA90" s="65">
        <f t="shared" si="19"/>
        <v>46991.306149200012</v>
      </c>
      <c r="AB90" s="65">
        <f t="shared" si="19"/>
        <v>46991.306149200012</v>
      </c>
      <c r="AC90" s="65">
        <f t="shared" si="19"/>
        <v>46991.306149200012</v>
      </c>
      <c r="AD90" s="65">
        <f t="shared" si="19"/>
        <v>46991.306149200012</v>
      </c>
      <c r="AE90" s="65">
        <f t="shared" si="19"/>
        <v>0</v>
      </c>
      <c r="AF90" s="65">
        <f t="shared" si="19"/>
        <v>0</v>
      </c>
      <c r="AG90" s="65">
        <f t="shared" si="19"/>
        <v>0</v>
      </c>
      <c r="AH90" s="65">
        <f t="shared" si="19"/>
        <v>0</v>
      </c>
      <c r="AI90" s="65">
        <f t="shared" si="19"/>
        <v>0</v>
      </c>
      <c r="AJ90" s="65">
        <f t="shared" si="19"/>
        <v>0</v>
      </c>
      <c r="AK90" s="65">
        <f t="shared" si="19"/>
        <v>0</v>
      </c>
      <c r="AL90" s="65">
        <f t="shared" si="19"/>
        <v>0</v>
      </c>
      <c r="AM90" s="65">
        <f t="shared" si="19"/>
        <v>0</v>
      </c>
      <c r="AN90" s="65">
        <f t="shared" si="19"/>
        <v>0</v>
      </c>
      <c r="AO90" s="65">
        <f t="shared" si="19"/>
        <v>0</v>
      </c>
      <c r="AP90" s="65">
        <f t="shared" si="19"/>
        <v>0</v>
      </c>
      <c r="AQ90" s="65">
        <f t="shared" si="19"/>
        <v>0</v>
      </c>
      <c r="AR90" s="65">
        <f t="shared" si="19"/>
        <v>0</v>
      </c>
      <c r="AS90" s="65">
        <f t="shared" si="19"/>
        <v>0</v>
      </c>
      <c r="AT90" s="65">
        <f t="shared" si="19"/>
        <v>0</v>
      </c>
    </row>
    <row r="91" spans="1:16382">
      <c r="A91" s="218" t="s">
        <v>198</v>
      </c>
      <c r="B91" s="767">
        <f t="shared" si="15"/>
        <v>830081</v>
      </c>
      <c r="C91" s="797" t="str">
        <f>INDEX(ProjectSummary!$C$6:$F$20,MATCH(B91,ProjectSummary!$C$6:$C$20,0),4)</f>
        <v>BRIDGE ROAD</v>
      </c>
      <c r="E91" s="65">
        <f t="shared" si="16"/>
        <v>3308187.9529036805</v>
      </c>
      <c r="F91" s="65">
        <f t="shared" ref="F91:AT91" si="20">SUM(F74,F57)</f>
        <v>0</v>
      </c>
      <c r="G91" s="65">
        <f t="shared" si="20"/>
        <v>0</v>
      </c>
      <c r="H91" s="65">
        <f t="shared" si="20"/>
        <v>0</v>
      </c>
      <c r="I91" s="65">
        <f t="shared" si="20"/>
        <v>0</v>
      </c>
      <c r="J91" s="65">
        <f t="shared" si="20"/>
        <v>0</v>
      </c>
      <c r="K91" s="65">
        <f t="shared" si="20"/>
        <v>0</v>
      </c>
      <c r="L91" s="65">
        <f t="shared" si="20"/>
        <v>0</v>
      </c>
      <c r="M91" s="65">
        <f t="shared" si="20"/>
        <v>0</v>
      </c>
      <c r="N91" s="65">
        <f t="shared" si="20"/>
        <v>0</v>
      </c>
      <c r="O91" s="65">
        <f t="shared" si="20"/>
        <v>0</v>
      </c>
      <c r="P91" s="65">
        <f t="shared" si="20"/>
        <v>0</v>
      </c>
      <c r="Q91" s="65">
        <f t="shared" si="20"/>
        <v>0</v>
      </c>
      <c r="R91" s="65">
        <f t="shared" si="20"/>
        <v>0</v>
      </c>
      <c r="S91" s="65">
        <f t="shared" si="20"/>
        <v>275682.32940864004</v>
      </c>
      <c r="T91" s="65">
        <f t="shared" si="20"/>
        <v>275682.32940864004</v>
      </c>
      <c r="U91" s="65">
        <f t="shared" si="20"/>
        <v>275682.32940864004</v>
      </c>
      <c r="V91" s="65">
        <f t="shared" si="20"/>
        <v>275682.32940864004</v>
      </c>
      <c r="W91" s="65">
        <f t="shared" si="20"/>
        <v>275682.32940864004</v>
      </c>
      <c r="X91" s="65">
        <f t="shared" si="20"/>
        <v>275682.32940864004</v>
      </c>
      <c r="Y91" s="65">
        <f t="shared" si="20"/>
        <v>275682.32940864004</v>
      </c>
      <c r="Z91" s="65">
        <f t="shared" si="20"/>
        <v>275682.32940864004</v>
      </c>
      <c r="AA91" s="65">
        <f t="shared" si="20"/>
        <v>275682.32940864004</v>
      </c>
      <c r="AB91" s="65">
        <f t="shared" si="20"/>
        <v>275682.32940864004</v>
      </c>
      <c r="AC91" s="65">
        <f t="shared" si="20"/>
        <v>275682.32940864004</v>
      </c>
      <c r="AD91" s="65">
        <f t="shared" si="20"/>
        <v>275682.32940864004</v>
      </c>
      <c r="AE91" s="65">
        <f t="shared" si="20"/>
        <v>0</v>
      </c>
      <c r="AF91" s="65">
        <f t="shared" si="20"/>
        <v>0</v>
      </c>
      <c r="AG91" s="65">
        <f t="shared" si="20"/>
        <v>0</v>
      </c>
      <c r="AH91" s="65">
        <f t="shared" si="20"/>
        <v>0</v>
      </c>
      <c r="AI91" s="65">
        <f t="shared" si="20"/>
        <v>0</v>
      </c>
      <c r="AJ91" s="65">
        <f t="shared" si="20"/>
        <v>0</v>
      </c>
      <c r="AK91" s="65">
        <f t="shared" si="20"/>
        <v>0</v>
      </c>
      <c r="AL91" s="65">
        <f t="shared" si="20"/>
        <v>0</v>
      </c>
      <c r="AM91" s="65">
        <f t="shared" si="20"/>
        <v>0</v>
      </c>
      <c r="AN91" s="65">
        <f t="shared" si="20"/>
        <v>0</v>
      </c>
      <c r="AO91" s="65">
        <f t="shared" si="20"/>
        <v>0</v>
      </c>
      <c r="AP91" s="65">
        <f t="shared" si="20"/>
        <v>0</v>
      </c>
      <c r="AQ91" s="65">
        <f t="shared" si="20"/>
        <v>0</v>
      </c>
      <c r="AR91" s="65">
        <f t="shared" si="20"/>
        <v>0</v>
      </c>
      <c r="AS91" s="65">
        <f t="shared" si="20"/>
        <v>0</v>
      </c>
      <c r="AT91" s="65">
        <f t="shared" si="20"/>
        <v>0</v>
      </c>
    </row>
    <row r="92" spans="1:16382">
      <c r="A92" s="218" t="s">
        <v>198</v>
      </c>
      <c r="B92" s="767">
        <f t="shared" si="15"/>
        <v>830200</v>
      </c>
      <c r="C92" s="797" t="str">
        <f>INDEX(ProjectSummary!$C$6:$F$20,MATCH(B92,ProjectSummary!$C$6:$C$20,0),4)</f>
        <v>BRIDGE PORT ROAD</v>
      </c>
      <c r="E92" s="65">
        <f t="shared" si="16"/>
        <v>125310.14973120001</v>
      </c>
      <c r="F92" s="65">
        <f t="shared" ref="F92:AT92" si="21">SUM(F75,F58)</f>
        <v>0</v>
      </c>
      <c r="G92" s="65">
        <f t="shared" si="21"/>
        <v>0</v>
      </c>
      <c r="H92" s="65">
        <f t="shared" si="21"/>
        <v>0</v>
      </c>
      <c r="I92" s="65">
        <f t="shared" si="21"/>
        <v>0</v>
      </c>
      <c r="J92" s="65">
        <f t="shared" si="21"/>
        <v>0</v>
      </c>
      <c r="K92" s="65">
        <f t="shared" si="21"/>
        <v>0</v>
      </c>
      <c r="L92" s="65">
        <f t="shared" si="21"/>
        <v>0</v>
      </c>
      <c r="M92" s="65">
        <f t="shared" si="21"/>
        <v>0</v>
      </c>
      <c r="N92" s="65">
        <f t="shared" si="21"/>
        <v>0</v>
      </c>
      <c r="O92" s="65">
        <f t="shared" si="21"/>
        <v>0</v>
      </c>
      <c r="P92" s="65">
        <f t="shared" si="21"/>
        <v>0</v>
      </c>
      <c r="Q92" s="65">
        <f t="shared" si="21"/>
        <v>0</v>
      </c>
      <c r="R92" s="65">
        <f t="shared" si="21"/>
        <v>0</v>
      </c>
      <c r="S92" s="65">
        <f t="shared" si="21"/>
        <v>10442.512477600001</v>
      </c>
      <c r="T92" s="65">
        <f t="shared" si="21"/>
        <v>10442.512477600001</v>
      </c>
      <c r="U92" s="65">
        <f t="shared" si="21"/>
        <v>10442.512477600001</v>
      </c>
      <c r="V92" s="65">
        <f t="shared" si="21"/>
        <v>10442.512477600001</v>
      </c>
      <c r="W92" s="65">
        <f t="shared" si="21"/>
        <v>10442.512477600001</v>
      </c>
      <c r="X92" s="65">
        <f t="shared" si="21"/>
        <v>10442.512477600001</v>
      </c>
      <c r="Y92" s="65">
        <f t="shared" si="21"/>
        <v>10442.512477600001</v>
      </c>
      <c r="Z92" s="65">
        <f t="shared" si="21"/>
        <v>10442.512477600001</v>
      </c>
      <c r="AA92" s="65">
        <f t="shared" si="21"/>
        <v>10442.512477600001</v>
      </c>
      <c r="AB92" s="65">
        <f t="shared" si="21"/>
        <v>10442.512477600001</v>
      </c>
      <c r="AC92" s="65">
        <f t="shared" si="21"/>
        <v>10442.512477600001</v>
      </c>
      <c r="AD92" s="65">
        <f t="shared" si="21"/>
        <v>10442.512477600001</v>
      </c>
      <c r="AE92" s="65">
        <f t="shared" si="21"/>
        <v>0</v>
      </c>
      <c r="AF92" s="65">
        <f t="shared" si="21"/>
        <v>0</v>
      </c>
      <c r="AG92" s="65">
        <f t="shared" si="21"/>
        <v>0</v>
      </c>
      <c r="AH92" s="65">
        <f t="shared" si="21"/>
        <v>0</v>
      </c>
      <c r="AI92" s="65">
        <f t="shared" si="21"/>
        <v>0</v>
      </c>
      <c r="AJ92" s="65">
        <f t="shared" si="21"/>
        <v>0</v>
      </c>
      <c r="AK92" s="65">
        <f t="shared" si="21"/>
        <v>0</v>
      </c>
      <c r="AL92" s="65">
        <f t="shared" si="21"/>
        <v>0</v>
      </c>
      <c r="AM92" s="65">
        <f t="shared" si="21"/>
        <v>0</v>
      </c>
      <c r="AN92" s="65">
        <f t="shared" si="21"/>
        <v>0</v>
      </c>
      <c r="AO92" s="65">
        <f t="shared" si="21"/>
        <v>0</v>
      </c>
      <c r="AP92" s="65">
        <f t="shared" si="21"/>
        <v>0</v>
      </c>
      <c r="AQ92" s="65">
        <f t="shared" si="21"/>
        <v>0</v>
      </c>
      <c r="AR92" s="65">
        <f t="shared" si="21"/>
        <v>0</v>
      </c>
      <c r="AS92" s="65">
        <f t="shared" si="21"/>
        <v>0</v>
      </c>
      <c r="AT92" s="65">
        <f t="shared" si="21"/>
        <v>0</v>
      </c>
    </row>
    <row r="93" spans="1:16382">
      <c r="A93" s="218" t="s">
        <v>198</v>
      </c>
      <c r="B93" s="767">
        <f t="shared" si="15"/>
        <v>120173</v>
      </c>
      <c r="C93" s="797" t="str">
        <f>INDEX(ProjectSummary!$C$6:$F$20,MATCH(B93,ProjectSummary!$C$6:$C$20,0),4)</f>
        <v>PEACH ORCHARD ROAD</v>
      </c>
      <c r="E93" s="65">
        <f t="shared" si="16"/>
        <v>6791601.3347750418</v>
      </c>
      <c r="F93" s="65">
        <f t="shared" ref="F93:AT93" si="22">SUM(F76,F59)</f>
        <v>0</v>
      </c>
      <c r="G93" s="65">
        <f t="shared" si="22"/>
        <v>0</v>
      </c>
      <c r="H93" s="65">
        <f t="shared" si="22"/>
        <v>0</v>
      </c>
      <c r="I93" s="65">
        <f t="shared" si="22"/>
        <v>0</v>
      </c>
      <c r="J93" s="65">
        <f t="shared" si="22"/>
        <v>0</v>
      </c>
      <c r="K93" s="65">
        <f t="shared" si="22"/>
        <v>0</v>
      </c>
      <c r="L93" s="65">
        <f t="shared" si="22"/>
        <v>0</v>
      </c>
      <c r="M93" s="65">
        <f t="shared" si="22"/>
        <v>0</v>
      </c>
      <c r="N93" s="65">
        <f t="shared" si="22"/>
        <v>0</v>
      </c>
      <c r="O93" s="65">
        <f t="shared" si="22"/>
        <v>0</v>
      </c>
      <c r="P93" s="65">
        <f t="shared" si="22"/>
        <v>0</v>
      </c>
      <c r="Q93" s="65">
        <f t="shared" si="22"/>
        <v>0</v>
      </c>
      <c r="R93" s="65">
        <f t="shared" si="22"/>
        <v>0</v>
      </c>
      <c r="S93" s="65">
        <f t="shared" si="22"/>
        <v>565966.77789791999</v>
      </c>
      <c r="T93" s="65">
        <f t="shared" si="22"/>
        <v>565966.77789791999</v>
      </c>
      <c r="U93" s="65">
        <f t="shared" si="22"/>
        <v>565966.77789791999</v>
      </c>
      <c r="V93" s="65">
        <f t="shared" si="22"/>
        <v>565966.77789791999</v>
      </c>
      <c r="W93" s="65">
        <f t="shared" si="22"/>
        <v>565966.77789791999</v>
      </c>
      <c r="X93" s="65">
        <f t="shared" si="22"/>
        <v>565966.77789791999</v>
      </c>
      <c r="Y93" s="65">
        <f t="shared" si="22"/>
        <v>565966.77789791999</v>
      </c>
      <c r="Z93" s="65">
        <f t="shared" si="22"/>
        <v>565966.77789791999</v>
      </c>
      <c r="AA93" s="65">
        <f t="shared" si="22"/>
        <v>565966.77789791999</v>
      </c>
      <c r="AB93" s="65">
        <f t="shared" si="22"/>
        <v>565966.77789791999</v>
      </c>
      <c r="AC93" s="65">
        <f t="shared" si="22"/>
        <v>565966.77789791999</v>
      </c>
      <c r="AD93" s="65">
        <f t="shared" si="22"/>
        <v>565966.77789791999</v>
      </c>
      <c r="AE93" s="65">
        <f t="shared" si="22"/>
        <v>0</v>
      </c>
      <c r="AF93" s="65">
        <f t="shared" si="22"/>
        <v>0</v>
      </c>
      <c r="AG93" s="65">
        <f t="shared" si="22"/>
        <v>0</v>
      </c>
      <c r="AH93" s="65">
        <f t="shared" si="22"/>
        <v>0</v>
      </c>
      <c r="AI93" s="65">
        <f t="shared" si="22"/>
        <v>0</v>
      </c>
      <c r="AJ93" s="65">
        <f t="shared" si="22"/>
        <v>0</v>
      </c>
      <c r="AK93" s="65">
        <f t="shared" si="22"/>
        <v>0</v>
      </c>
      <c r="AL93" s="65">
        <f t="shared" si="22"/>
        <v>0</v>
      </c>
      <c r="AM93" s="65">
        <f t="shared" si="22"/>
        <v>0</v>
      </c>
      <c r="AN93" s="65">
        <f t="shared" si="22"/>
        <v>0</v>
      </c>
      <c r="AO93" s="65">
        <f t="shared" si="22"/>
        <v>0</v>
      </c>
      <c r="AP93" s="65">
        <f t="shared" si="22"/>
        <v>0</v>
      </c>
      <c r="AQ93" s="65">
        <f t="shared" si="22"/>
        <v>0</v>
      </c>
      <c r="AR93" s="65">
        <f t="shared" si="22"/>
        <v>0</v>
      </c>
      <c r="AS93" s="65">
        <f t="shared" si="22"/>
        <v>0</v>
      </c>
      <c r="AT93" s="65">
        <f t="shared" si="22"/>
        <v>0</v>
      </c>
    </row>
    <row r="94" spans="1:16382">
      <c r="A94" s="218" t="s">
        <v>198</v>
      </c>
      <c r="B94" s="767">
        <f t="shared" si="15"/>
        <v>890074</v>
      </c>
      <c r="C94" s="797" t="str">
        <f>INDEX(ProjectSummary!$C$6:$F$20,MATCH(B94,ProjectSummary!$C$6:$C$20,0),4)</f>
        <v>MONROE-ANSONVILLE ROAD</v>
      </c>
      <c r="E94" s="65">
        <f t="shared" si="16"/>
        <v>4434814.3044240018</v>
      </c>
      <c r="F94" s="65">
        <f t="shared" ref="F94:AT94" si="23">SUM(F77,F60)</f>
        <v>0</v>
      </c>
      <c r="G94" s="65">
        <f t="shared" si="23"/>
        <v>0</v>
      </c>
      <c r="H94" s="65">
        <f t="shared" si="23"/>
        <v>0</v>
      </c>
      <c r="I94" s="65">
        <f t="shared" si="23"/>
        <v>0</v>
      </c>
      <c r="J94" s="65">
        <f t="shared" si="23"/>
        <v>0</v>
      </c>
      <c r="K94" s="65">
        <f t="shared" si="23"/>
        <v>0</v>
      </c>
      <c r="L94" s="65">
        <f t="shared" si="23"/>
        <v>0</v>
      </c>
      <c r="M94" s="65">
        <f t="shared" si="23"/>
        <v>0</v>
      </c>
      <c r="N94" s="65">
        <f t="shared" si="23"/>
        <v>0</v>
      </c>
      <c r="O94" s="65">
        <f t="shared" si="23"/>
        <v>0</v>
      </c>
      <c r="P94" s="65">
        <f t="shared" si="23"/>
        <v>0</v>
      </c>
      <c r="Q94" s="65">
        <f t="shared" si="23"/>
        <v>0</v>
      </c>
      <c r="R94" s="65">
        <f t="shared" si="23"/>
        <v>0</v>
      </c>
      <c r="S94" s="65">
        <f t="shared" si="23"/>
        <v>369567.85870200006</v>
      </c>
      <c r="T94" s="65">
        <f t="shared" si="23"/>
        <v>369567.85870200006</v>
      </c>
      <c r="U94" s="65">
        <f t="shared" si="23"/>
        <v>369567.85870200006</v>
      </c>
      <c r="V94" s="65">
        <f t="shared" si="23"/>
        <v>369567.85870200006</v>
      </c>
      <c r="W94" s="65">
        <f t="shared" si="23"/>
        <v>369567.85870200006</v>
      </c>
      <c r="X94" s="65">
        <f t="shared" si="23"/>
        <v>369567.85870200006</v>
      </c>
      <c r="Y94" s="65">
        <f t="shared" si="23"/>
        <v>369567.85870200006</v>
      </c>
      <c r="Z94" s="65">
        <f t="shared" si="23"/>
        <v>369567.85870200006</v>
      </c>
      <c r="AA94" s="65">
        <f t="shared" si="23"/>
        <v>369567.85870200006</v>
      </c>
      <c r="AB94" s="65">
        <f t="shared" si="23"/>
        <v>369567.85870200006</v>
      </c>
      <c r="AC94" s="65">
        <f t="shared" si="23"/>
        <v>369567.85870200006</v>
      </c>
      <c r="AD94" s="65">
        <f t="shared" si="23"/>
        <v>369567.85870200006</v>
      </c>
      <c r="AE94" s="65">
        <f t="shared" si="23"/>
        <v>0</v>
      </c>
      <c r="AF94" s="65">
        <f t="shared" si="23"/>
        <v>0</v>
      </c>
      <c r="AG94" s="65">
        <f t="shared" si="23"/>
        <v>0</v>
      </c>
      <c r="AH94" s="65">
        <f t="shared" si="23"/>
        <v>0</v>
      </c>
      <c r="AI94" s="65">
        <f t="shared" si="23"/>
        <v>0</v>
      </c>
      <c r="AJ94" s="65">
        <f t="shared" si="23"/>
        <v>0</v>
      </c>
      <c r="AK94" s="65">
        <f t="shared" si="23"/>
        <v>0</v>
      </c>
      <c r="AL94" s="65">
        <f t="shared" si="23"/>
        <v>0</v>
      </c>
      <c r="AM94" s="65">
        <f t="shared" si="23"/>
        <v>0</v>
      </c>
      <c r="AN94" s="65">
        <f t="shared" si="23"/>
        <v>0</v>
      </c>
      <c r="AO94" s="65">
        <f t="shared" si="23"/>
        <v>0</v>
      </c>
      <c r="AP94" s="65">
        <f t="shared" si="23"/>
        <v>0</v>
      </c>
      <c r="AQ94" s="65">
        <f t="shared" si="23"/>
        <v>0</v>
      </c>
      <c r="AR94" s="65">
        <f t="shared" si="23"/>
        <v>0</v>
      </c>
      <c r="AS94" s="65">
        <f t="shared" si="23"/>
        <v>0</v>
      </c>
      <c r="AT94" s="65">
        <f t="shared" si="23"/>
        <v>0</v>
      </c>
    </row>
    <row r="95" spans="1:16382">
      <c r="A95" s="218" t="s">
        <v>198</v>
      </c>
      <c r="B95" s="767">
        <f t="shared" si="15"/>
        <v>890170</v>
      </c>
      <c r="C95" s="797" t="str">
        <f>INDEX(ProjectSummary!$C$6:$F$20,MATCH(B95,ProjectSummary!$C$6:$C$20,0),4)</f>
        <v>POTTERS ROAD</v>
      </c>
      <c r="E95" s="65">
        <f t="shared" si="16"/>
        <v>4009924.7913984004</v>
      </c>
      <c r="F95" s="65">
        <f t="shared" ref="F95:AT95" si="24">SUM(F78,F61)</f>
        <v>0</v>
      </c>
      <c r="G95" s="65">
        <f t="shared" si="24"/>
        <v>0</v>
      </c>
      <c r="H95" s="65">
        <f t="shared" si="24"/>
        <v>0</v>
      </c>
      <c r="I95" s="65">
        <f t="shared" si="24"/>
        <v>0</v>
      </c>
      <c r="J95" s="65">
        <f t="shared" si="24"/>
        <v>0</v>
      </c>
      <c r="K95" s="65">
        <f t="shared" si="24"/>
        <v>0</v>
      </c>
      <c r="L95" s="65">
        <f t="shared" si="24"/>
        <v>0</v>
      </c>
      <c r="M95" s="65">
        <f t="shared" si="24"/>
        <v>0</v>
      </c>
      <c r="N95" s="65">
        <f t="shared" si="24"/>
        <v>0</v>
      </c>
      <c r="O95" s="65">
        <f t="shared" si="24"/>
        <v>0</v>
      </c>
      <c r="P95" s="65">
        <f t="shared" si="24"/>
        <v>0</v>
      </c>
      <c r="Q95" s="65">
        <f t="shared" si="24"/>
        <v>0</v>
      </c>
      <c r="R95" s="65">
        <f t="shared" si="24"/>
        <v>0</v>
      </c>
      <c r="S95" s="65">
        <f t="shared" si="24"/>
        <v>334160.39928320004</v>
      </c>
      <c r="T95" s="65">
        <f t="shared" si="24"/>
        <v>334160.39928320004</v>
      </c>
      <c r="U95" s="65">
        <f t="shared" si="24"/>
        <v>334160.39928320004</v>
      </c>
      <c r="V95" s="65">
        <f t="shared" si="24"/>
        <v>334160.39928320004</v>
      </c>
      <c r="W95" s="65">
        <f t="shared" si="24"/>
        <v>334160.39928320004</v>
      </c>
      <c r="X95" s="65">
        <f t="shared" si="24"/>
        <v>334160.39928320004</v>
      </c>
      <c r="Y95" s="65">
        <f t="shared" si="24"/>
        <v>334160.39928320004</v>
      </c>
      <c r="Z95" s="65">
        <f t="shared" si="24"/>
        <v>334160.39928320004</v>
      </c>
      <c r="AA95" s="65">
        <f t="shared" si="24"/>
        <v>334160.39928320004</v>
      </c>
      <c r="AB95" s="65">
        <f t="shared" si="24"/>
        <v>334160.39928320004</v>
      </c>
      <c r="AC95" s="65">
        <f t="shared" si="24"/>
        <v>334160.39928320004</v>
      </c>
      <c r="AD95" s="65">
        <f t="shared" si="24"/>
        <v>334160.39928320004</v>
      </c>
      <c r="AE95" s="65">
        <f t="shared" si="24"/>
        <v>0</v>
      </c>
      <c r="AF95" s="65">
        <f t="shared" si="24"/>
        <v>0</v>
      </c>
      <c r="AG95" s="65">
        <f t="shared" si="24"/>
        <v>0</v>
      </c>
      <c r="AH95" s="65">
        <f t="shared" si="24"/>
        <v>0</v>
      </c>
      <c r="AI95" s="65">
        <f t="shared" si="24"/>
        <v>0</v>
      </c>
      <c r="AJ95" s="65">
        <f t="shared" si="24"/>
        <v>0</v>
      </c>
      <c r="AK95" s="65">
        <f t="shared" si="24"/>
        <v>0</v>
      </c>
      <c r="AL95" s="65">
        <f t="shared" si="24"/>
        <v>0</v>
      </c>
      <c r="AM95" s="65">
        <f t="shared" si="24"/>
        <v>0</v>
      </c>
      <c r="AN95" s="65">
        <f t="shared" si="24"/>
        <v>0</v>
      </c>
      <c r="AO95" s="65">
        <f t="shared" si="24"/>
        <v>0</v>
      </c>
      <c r="AP95" s="65">
        <f t="shared" si="24"/>
        <v>0</v>
      </c>
      <c r="AQ95" s="65">
        <f t="shared" si="24"/>
        <v>0</v>
      </c>
      <c r="AR95" s="65">
        <f t="shared" si="24"/>
        <v>0</v>
      </c>
      <c r="AS95" s="65">
        <f t="shared" si="24"/>
        <v>0</v>
      </c>
      <c r="AT95" s="65">
        <f t="shared" si="24"/>
        <v>0</v>
      </c>
    </row>
    <row r="96" spans="1:16382">
      <c r="A96" s="218" t="s">
        <v>198</v>
      </c>
      <c r="B96" s="767">
        <f t="shared" si="15"/>
        <v>890312</v>
      </c>
      <c r="C96" s="797" t="str">
        <f>INDEX(ProjectSummary!$C$6:$F$20,MATCH(B96,ProjectSummary!$C$6:$C$20,0),4)</f>
        <v>SHANNON ROAD</v>
      </c>
      <c r="E96" s="65">
        <f t="shared" si="16"/>
        <v>17292800.662905604</v>
      </c>
      <c r="F96" s="65">
        <f t="shared" ref="F96:AT96" si="25">SUM(F79,F62)</f>
        <v>0</v>
      </c>
      <c r="G96" s="65">
        <f t="shared" si="25"/>
        <v>0</v>
      </c>
      <c r="H96" s="65">
        <f t="shared" si="25"/>
        <v>0</v>
      </c>
      <c r="I96" s="65">
        <f t="shared" si="25"/>
        <v>0</v>
      </c>
      <c r="J96" s="65">
        <f t="shared" si="25"/>
        <v>0</v>
      </c>
      <c r="K96" s="65">
        <f t="shared" si="25"/>
        <v>0</v>
      </c>
      <c r="L96" s="65">
        <f t="shared" si="25"/>
        <v>0</v>
      </c>
      <c r="M96" s="65">
        <f t="shared" si="25"/>
        <v>0</v>
      </c>
      <c r="N96" s="65">
        <f t="shared" si="25"/>
        <v>0</v>
      </c>
      <c r="O96" s="65">
        <f t="shared" si="25"/>
        <v>0</v>
      </c>
      <c r="P96" s="65">
        <f t="shared" si="25"/>
        <v>0</v>
      </c>
      <c r="Q96" s="65">
        <f t="shared" si="25"/>
        <v>0</v>
      </c>
      <c r="R96" s="65">
        <f t="shared" si="25"/>
        <v>0</v>
      </c>
      <c r="S96" s="65">
        <f t="shared" si="25"/>
        <v>1441066.7219088003</v>
      </c>
      <c r="T96" s="65">
        <f t="shared" si="25"/>
        <v>1441066.7219088003</v>
      </c>
      <c r="U96" s="65">
        <f t="shared" si="25"/>
        <v>1441066.7219088003</v>
      </c>
      <c r="V96" s="65">
        <f t="shared" si="25"/>
        <v>1441066.7219088003</v>
      </c>
      <c r="W96" s="65">
        <f t="shared" si="25"/>
        <v>1441066.7219088003</v>
      </c>
      <c r="X96" s="65">
        <f t="shared" si="25"/>
        <v>1441066.7219088003</v>
      </c>
      <c r="Y96" s="65">
        <f t="shared" si="25"/>
        <v>1441066.7219088003</v>
      </c>
      <c r="Z96" s="65">
        <f t="shared" si="25"/>
        <v>1441066.7219088003</v>
      </c>
      <c r="AA96" s="65">
        <f t="shared" si="25"/>
        <v>1441066.7219088003</v>
      </c>
      <c r="AB96" s="65">
        <f t="shared" si="25"/>
        <v>1441066.7219088003</v>
      </c>
      <c r="AC96" s="65">
        <f t="shared" si="25"/>
        <v>1441066.7219088003</v>
      </c>
      <c r="AD96" s="65">
        <f t="shared" si="25"/>
        <v>1441066.7219088003</v>
      </c>
      <c r="AE96" s="65">
        <f t="shared" si="25"/>
        <v>0</v>
      </c>
      <c r="AF96" s="65">
        <f t="shared" si="25"/>
        <v>0</v>
      </c>
      <c r="AG96" s="65">
        <f t="shared" si="25"/>
        <v>0</v>
      </c>
      <c r="AH96" s="65">
        <f t="shared" si="25"/>
        <v>0</v>
      </c>
      <c r="AI96" s="65">
        <f t="shared" si="25"/>
        <v>0</v>
      </c>
      <c r="AJ96" s="65">
        <f t="shared" si="25"/>
        <v>0</v>
      </c>
      <c r="AK96" s="65">
        <f t="shared" si="25"/>
        <v>0</v>
      </c>
      <c r="AL96" s="65">
        <f t="shared" si="25"/>
        <v>0</v>
      </c>
      <c r="AM96" s="65">
        <f t="shared" si="25"/>
        <v>0</v>
      </c>
      <c r="AN96" s="65">
        <f t="shared" si="25"/>
        <v>0</v>
      </c>
      <c r="AO96" s="65">
        <f t="shared" si="25"/>
        <v>0</v>
      </c>
      <c r="AP96" s="65">
        <f t="shared" si="25"/>
        <v>0</v>
      </c>
      <c r="AQ96" s="65">
        <f t="shared" si="25"/>
        <v>0</v>
      </c>
      <c r="AR96" s="65">
        <f t="shared" si="25"/>
        <v>0</v>
      </c>
      <c r="AS96" s="65">
        <f t="shared" si="25"/>
        <v>0</v>
      </c>
      <c r="AT96" s="65">
        <f t="shared" si="25"/>
        <v>0</v>
      </c>
    </row>
    <row r="97" spans="1:46">
      <c r="A97" s="218" t="s">
        <v>198</v>
      </c>
      <c r="B97" s="767">
        <f t="shared" si="15"/>
        <v>890144</v>
      </c>
      <c r="C97" s="797" t="str">
        <f>INDEX(ProjectSummary!$C$6:$F$20,MATCH(B97,ProjectSummary!$C$6:$C$20,0),4)</f>
        <v>STACK ROAD</v>
      </c>
      <c r="E97" s="65">
        <f t="shared" si="16"/>
        <v>9022330.7806464024</v>
      </c>
      <c r="F97" s="65">
        <f t="shared" ref="F97:AT97" si="26">SUM(F80,F63)</f>
        <v>0</v>
      </c>
      <c r="G97" s="65">
        <f t="shared" si="26"/>
        <v>0</v>
      </c>
      <c r="H97" s="65">
        <f t="shared" si="26"/>
        <v>0</v>
      </c>
      <c r="I97" s="65">
        <f t="shared" si="26"/>
        <v>0</v>
      </c>
      <c r="J97" s="65">
        <f t="shared" si="26"/>
        <v>0</v>
      </c>
      <c r="K97" s="65">
        <f t="shared" si="26"/>
        <v>0</v>
      </c>
      <c r="L97" s="65">
        <f t="shared" si="26"/>
        <v>0</v>
      </c>
      <c r="M97" s="65">
        <f t="shared" si="26"/>
        <v>0</v>
      </c>
      <c r="N97" s="65">
        <f t="shared" si="26"/>
        <v>0</v>
      </c>
      <c r="O97" s="65">
        <f t="shared" si="26"/>
        <v>0</v>
      </c>
      <c r="P97" s="65">
        <f t="shared" si="26"/>
        <v>0</v>
      </c>
      <c r="Q97" s="65">
        <f t="shared" si="26"/>
        <v>0</v>
      </c>
      <c r="R97" s="65">
        <f t="shared" si="26"/>
        <v>0</v>
      </c>
      <c r="S97" s="65">
        <f t="shared" si="26"/>
        <v>751860.8983872002</v>
      </c>
      <c r="T97" s="65">
        <f t="shared" si="26"/>
        <v>751860.8983872002</v>
      </c>
      <c r="U97" s="65">
        <f t="shared" si="26"/>
        <v>751860.8983872002</v>
      </c>
      <c r="V97" s="65">
        <f t="shared" si="26"/>
        <v>751860.8983872002</v>
      </c>
      <c r="W97" s="65">
        <f t="shared" si="26"/>
        <v>751860.8983872002</v>
      </c>
      <c r="X97" s="65">
        <f t="shared" si="26"/>
        <v>751860.8983872002</v>
      </c>
      <c r="Y97" s="65">
        <f t="shared" si="26"/>
        <v>751860.8983872002</v>
      </c>
      <c r="Z97" s="65">
        <f t="shared" si="26"/>
        <v>751860.8983872002</v>
      </c>
      <c r="AA97" s="65">
        <f t="shared" si="26"/>
        <v>751860.8983872002</v>
      </c>
      <c r="AB97" s="65">
        <f t="shared" si="26"/>
        <v>751860.8983872002</v>
      </c>
      <c r="AC97" s="65">
        <f t="shared" si="26"/>
        <v>751860.8983872002</v>
      </c>
      <c r="AD97" s="65">
        <f t="shared" si="26"/>
        <v>751860.8983872002</v>
      </c>
      <c r="AE97" s="65">
        <f t="shared" si="26"/>
        <v>0</v>
      </c>
      <c r="AF97" s="65">
        <f t="shared" si="26"/>
        <v>0</v>
      </c>
      <c r="AG97" s="65">
        <f t="shared" si="26"/>
        <v>0</v>
      </c>
      <c r="AH97" s="65">
        <f t="shared" si="26"/>
        <v>0</v>
      </c>
      <c r="AI97" s="65">
        <f t="shared" si="26"/>
        <v>0</v>
      </c>
      <c r="AJ97" s="65">
        <f t="shared" si="26"/>
        <v>0</v>
      </c>
      <c r="AK97" s="65">
        <f t="shared" si="26"/>
        <v>0</v>
      </c>
      <c r="AL97" s="65">
        <f t="shared" si="26"/>
        <v>0</v>
      </c>
      <c r="AM97" s="65">
        <f t="shared" si="26"/>
        <v>0</v>
      </c>
      <c r="AN97" s="65">
        <f t="shared" si="26"/>
        <v>0</v>
      </c>
      <c r="AO97" s="65">
        <f t="shared" si="26"/>
        <v>0</v>
      </c>
      <c r="AP97" s="65">
        <f t="shared" si="26"/>
        <v>0</v>
      </c>
      <c r="AQ97" s="65">
        <f t="shared" si="26"/>
        <v>0</v>
      </c>
      <c r="AR97" s="65">
        <f t="shared" si="26"/>
        <v>0</v>
      </c>
      <c r="AS97" s="65">
        <f t="shared" si="26"/>
        <v>0</v>
      </c>
      <c r="AT97" s="65">
        <f t="shared" si="26"/>
        <v>0</v>
      </c>
    </row>
    <row r="98" spans="1:46">
      <c r="A98" s="66">
        <v>1</v>
      </c>
      <c r="B98" s="767">
        <f t="shared" si="15"/>
        <v>890067</v>
      </c>
      <c r="C98" s="797" t="str">
        <f>INDEX(ProjectSummary!$C$6:$F$20,MATCH(B98,ProjectSummary!$C$6:$C$20,0),4)</f>
        <v>AUSTIN GROVE CHURCH ROAD</v>
      </c>
      <c r="E98" s="65">
        <f t="shared" si="16"/>
        <v>8236083.7082159985</v>
      </c>
      <c r="F98" s="65">
        <f t="shared" ref="F98:AT98" si="27">SUM(F81,F64)</f>
        <v>0</v>
      </c>
      <c r="G98" s="65">
        <f t="shared" si="27"/>
        <v>0</v>
      </c>
      <c r="H98" s="65">
        <f t="shared" si="27"/>
        <v>0</v>
      </c>
      <c r="I98" s="65">
        <f t="shared" si="27"/>
        <v>0</v>
      </c>
      <c r="J98" s="65">
        <f t="shared" si="27"/>
        <v>0</v>
      </c>
      <c r="K98" s="65">
        <f t="shared" si="27"/>
        <v>0</v>
      </c>
      <c r="L98" s="65">
        <f t="shared" si="27"/>
        <v>0</v>
      </c>
      <c r="M98" s="65">
        <f t="shared" si="27"/>
        <v>0</v>
      </c>
      <c r="N98" s="65">
        <f t="shared" si="27"/>
        <v>0</v>
      </c>
      <c r="O98" s="65">
        <f t="shared" si="27"/>
        <v>0</v>
      </c>
      <c r="P98" s="65">
        <f t="shared" si="27"/>
        <v>0</v>
      </c>
      <c r="Q98" s="65">
        <f t="shared" si="27"/>
        <v>0</v>
      </c>
      <c r="R98" s="65">
        <f t="shared" si="27"/>
        <v>0</v>
      </c>
      <c r="S98" s="65">
        <f t="shared" si="27"/>
        <v>633544.90063200006</v>
      </c>
      <c r="T98" s="65">
        <f t="shared" si="27"/>
        <v>633544.90063200006</v>
      </c>
      <c r="U98" s="65">
        <f t="shared" si="27"/>
        <v>633544.90063200006</v>
      </c>
      <c r="V98" s="65">
        <f t="shared" si="27"/>
        <v>633544.90063200006</v>
      </c>
      <c r="W98" s="65">
        <f t="shared" si="27"/>
        <v>633544.90063200006</v>
      </c>
      <c r="X98" s="65">
        <f t="shared" si="27"/>
        <v>633544.90063200006</v>
      </c>
      <c r="Y98" s="65">
        <f t="shared" si="27"/>
        <v>633544.90063200006</v>
      </c>
      <c r="Z98" s="65">
        <f t="shared" si="27"/>
        <v>633544.90063200006</v>
      </c>
      <c r="AA98" s="65">
        <f t="shared" si="27"/>
        <v>633544.90063200006</v>
      </c>
      <c r="AB98" s="65">
        <f t="shared" si="27"/>
        <v>633544.90063200006</v>
      </c>
      <c r="AC98" s="65">
        <f t="shared" si="27"/>
        <v>633544.90063200006</v>
      </c>
      <c r="AD98" s="65">
        <f t="shared" si="27"/>
        <v>633544.90063200006</v>
      </c>
      <c r="AE98" s="65">
        <f t="shared" si="27"/>
        <v>633544.90063200006</v>
      </c>
      <c r="AF98" s="65">
        <f t="shared" si="27"/>
        <v>0</v>
      </c>
      <c r="AG98" s="65">
        <f t="shared" si="27"/>
        <v>0</v>
      </c>
      <c r="AH98" s="65">
        <f t="shared" si="27"/>
        <v>0</v>
      </c>
      <c r="AI98" s="65">
        <f t="shared" si="27"/>
        <v>0</v>
      </c>
      <c r="AJ98" s="65">
        <f t="shared" si="27"/>
        <v>0</v>
      </c>
      <c r="AK98" s="65">
        <f t="shared" si="27"/>
        <v>0</v>
      </c>
      <c r="AL98" s="65">
        <f t="shared" si="27"/>
        <v>0</v>
      </c>
      <c r="AM98" s="65">
        <f t="shared" si="27"/>
        <v>0</v>
      </c>
      <c r="AN98" s="65">
        <f t="shared" si="27"/>
        <v>0</v>
      </c>
      <c r="AO98" s="65">
        <f t="shared" si="27"/>
        <v>0</v>
      </c>
      <c r="AP98" s="65">
        <f t="shared" si="27"/>
        <v>0</v>
      </c>
      <c r="AQ98" s="65">
        <f t="shared" si="27"/>
        <v>0</v>
      </c>
      <c r="AR98" s="65">
        <f t="shared" si="27"/>
        <v>0</v>
      </c>
      <c r="AS98" s="65">
        <f t="shared" si="27"/>
        <v>0</v>
      </c>
      <c r="AT98" s="65">
        <f t="shared" si="27"/>
        <v>0</v>
      </c>
    </row>
    <row r="99" spans="1:46">
      <c r="A99" s="66">
        <v>1</v>
      </c>
      <c r="B99" s="767">
        <f t="shared" si="15"/>
        <v>830012</v>
      </c>
      <c r="C99" s="797" t="str">
        <f>INDEX(ProjectSummary!$C$6:$F$20,MATCH(B99,ProjectSummary!$C$6:$C$20,0),4)</f>
        <v>MOUNTAIN CREEK ROAD</v>
      </c>
      <c r="E99" s="65">
        <f t="shared" si="16"/>
        <v>950268.63546160003</v>
      </c>
      <c r="F99" s="65">
        <f t="shared" ref="F99:AT99" si="28">SUM(F82,F65)</f>
        <v>0</v>
      </c>
      <c r="G99" s="65">
        <f t="shared" si="28"/>
        <v>0</v>
      </c>
      <c r="H99" s="65">
        <f t="shared" si="28"/>
        <v>0</v>
      </c>
      <c r="I99" s="65">
        <f t="shared" si="28"/>
        <v>0</v>
      </c>
      <c r="J99" s="65">
        <f t="shared" si="28"/>
        <v>0</v>
      </c>
      <c r="K99" s="65">
        <f t="shared" si="28"/>
        <v>0</v>
      </c>
      <c r="L99" s="65">
        <f t="shared" si="28"/>
        <v>0</v>
      </c>
      <c r="M99" s="65">
        <f t="shared" si="28"/>
        <v>0</v>
      </c>
      <c r="N99" s="65">
        <f t="shared" si="28"/>
        <v>0</v>
      </c>
      <c r="O99" s="65">
        <f t="shared" si="28"/>
        <v>0</v>
      </c>
      <c r="P99" s="65">
        <f t="shared" si="28"/>
        <v>0</v>
      </c>
      <c r="Q99" s="65">
        <f t="shared" si="28"/>
        <v>0</v>
      </c>
      <c r="R99" s="65">
        <f t="shared" si="28"/>
        <v>0</v>
      </c>
      <c r="S99" s="65">
        <f t="shared" si="28"/>
        <v>73097.587343200008</v>
      </c>
      <c r="T99" s="65">
        <f t="shared" si="28"/>
        <v>73097.587343200008</v>
      </c>
      <c r="U99" s="65">
        <f t="shared" si="28"/>
        <v>73097.587343200008</v>
      </c>
      <c r="V99" s="65">
        <f t="shared" si="28"/>
        <v>73097.587343200008</v>
      </c>
      <c r="W99" s="65">
        <f t="shared" si="28"/>
        <v>73097.587343200008</v>
      </c>
      <c r="X99" s="65">
        <f t="shared" si="28"/>
        <v>73097.587343200008</v>
      </c>
      <c r="Y99" s="65">
        <f t="shared" si="28"/>
        <v>73097.587343200008</v>
      </c>
      <c r="Z99" s="65">
        <f t="shared" si="28"/>
        <v>73097.587343200008</v>
      </c>
      <c r="AA99" s="65">
        <f t="shared" si="28"/>
        <v>73097.587343200008</v>
      </c>
      <c r="AB99" s="65">
        <f t="shared" si="28"/>
        <v>73097.587343200008</v>
      </c>
      <c r="AC99" s="65">
        <f t="shared" si="28"/>
        <v>73097.587343200008</v>
      </c>
      <c r="AD99" s="65">
        <f t="shared" si="28"/>
        <v>73097.587343200008</v>
      </c>
      <c r="AE99" s="65">
        <f t="shared" si="28"/>
        <v>73097.587343200008</v>
      </c>
      <c r="AF99" s="65">
        <f t="shared" si="28"/>
        <v>0</v>
      </c>
      <c r="AG99" s="65">
        <f t="shared" si="28"/>
        <v>0</v>
      </c>
      <c r="AH99" s="65">
        <f t="shared" si="28"/>
        <v>0</v>
      </c>
      <c r="AI99" s="65">
        <f t="shared" si="28"/>
        <v>0</v>
      </c>
      <c r="AJ99" s="65">
        <f t="shared" si="28"/>
        <v>0</v>
      </c>
      <c r="AK99" s="65">
        <f t="shared" si="28"/>
        <v>0</v>
      </c>
      <c r="AL99" s="65">
        <f t="shared" si="28"/>
        <v>0</v>
      </c>
      <c r="AM99" s="65">
        <f t="shared" si="28"/>
        <v>0</v>
      </c>
      <c r="AN99" s="65">
        <f t="shared" si="28"/>
        <v>0</v>
      </c>
      <c r="AO99" s="65">
        <f t="shared" si="28"/>
        <v>0</v>
      </c>
      <c r="AP99" s="65">
        <f t="shared" si="28"/>
        <v>0</v>
      </c>
      <c r="AQ99" s="65">
        <f t="shared" si="28"/>
        <v>0</v>
      </c>
      <c r="AR99" s="65">
        <f t="shared" si="28"/>
        <v>0</v>
      </c>
      <c r="AS99" s="65">
        <f t="shared" si="28"/>
        <v>0</v>
      </c>
      <c r="AT99" s="65">
        <f t="shared" si="28"/>
        <v>0</v>
      </c>
    </row>
    <row r="100" spans="1:46">
      <c r="A100" s="66">
        <v>1</v>
      </c>
      <c r="B100" s="767">
        <f t="shared" si="15"/>
        <v>120050</v>
      </c>
      <c r="C100" s="797" t="str">
        <f>INDEX(ProjectSummary!$C$6:$F$20,MATCH(B100,ProjectSummary!$C$6:$C$20,0),4)</f>
        <v>PENNINGER ROAD</v>
      </c>
      <c r="E100" s="65">
        <f t="shared" si="16"/>
        <v>1317773.3933145602</v>
      </c>
      <c r="F100" s="65">
        <f t="shared" ref="F100:AT100" si="29">SUM(F83,F66)</f>
        <v>0</v>
      </c>
      <c r="G100" s="65">
        <f t="shared" si="29"/>
        <v>0</v>
      </c>
      <c r="H100" s="65">
        <f t="shared" si="29"/>
        <v>0</v>
      </c>
      <c r="I100" s="65">
        <f t="shared" si="29"/>
        <v>0</v>
      </c>
      <c r="J100" s="65">
        <f t="shared" si="29"/>
        <v>0</v>
      </c>
      <c r="K100" s="65">
        <f t="shared" si="29"/>
        <v>0</v>
      </c>
      <c r="L100" s="65">
        <f t="shared" si="29"/>
        <v>0</v>
      </c>
      <c r="M100" s="65">
        <f t="shared" si="29"/>
        <v>0</v>
      </c>
      <c r="N100" s="65">
        <f t="shared" si="29"/>
        <v>0</v>
      </c>
      <c r="O100" s="65">
        <f t="shared" si="29"/>
        <v>0</v>
      </c>
      <c r="P100" s="65">
        <f t="shared" si="29"/>
        <v>0</v>
      </c>
      <c r="Q100" s="65">
        <f t="shared" si="29"/>
        <v>0</v>
      </c>
      <c r="R100" s="65">
        <f t="shared" si="29"/>
        <v>0</v>
      </c>
      <c r="S100" s="65">
        <f t="shared" si="29"/>
        <v>101367.18410112</v>
      </c>
      <c r="T100" s="65">
        <f t="shared" si="29"/>
        <v>101367.18410112</v>
      </c>
      <c r="U100" s="65">
        <f t="shared" si="29"/>
        <v>101367.18410112</v>
      </c>
      <c r="V100" s="65">
        <f t="shared" si="29"/>
        <v>101367.18410112</v>
      </c>
      <c r="W100" s="65">
        <f t="shared" si="29"/>
        <v>101367.18410112</v>
      </c>
      <c r="X100" s="65">
        <f t="shared" si="29"/>
        <v>101367.18410112</v>
      </c>
      <c r="Y100" s="65">
        <f t="shared" si="29"/>
        <v>101367.18410112</v>
      </c>
      <c r="Z100" s="65">
        <f t="shared" si="29"/>
        <v>101367.18410112</v>
      </c>
      <c r="AA100" s="65">
        <f t="shared" si="29"/>
        <v>101367.18410112</v>
      </c>
      <c r="AB100" s="65">
        <f t="shared" si="29"/>
        <v>101367.18410112</v>
      </c>
      <c r="AC100" s="65">
        <f t="shared" si="29"/>
        <v>101367.18410112</v>
      </c>
      <c r="AD100" s="65">
        <f t="shared" si="29"/>
        <v>101367.18410112</v>
      </c>
      <c r="AE100" s="65">
        <f t="shared" si="29"/>
        <v>101367.18410112</v>
      </c>
      <c r="AF100" s="65">
        <f t="shared" si="29"/>
        <v>0</v>
      </c>
      <c r="AG100" s="65">
        <f t="shared" si="29"/>
        <v>0</v>
      </c>
      <c r="AH100" s="65">
        <f t="shared" si="29"/>
        <v>0</v>
      </c>
      <c r="AI100" s="65">
        <f t="shared" si="29"/>
        <v>0</v>
      </c>
      <c r="AJ100" s="65">
        <f t="shared" si="29"/>
        <v>0</v>
      </c>
      <c r="AK100" s="65">
        <f t="shared" si="29"/>
        <v>0</v>
      </c>
      <c r="AL100" s="65">
        <f t="shared" si="29"/>
        <v>0</v>
      </c>
      <c r="AM100" s="65">
        <f t="shared" si="29"/>
        <v>0</v>
      </c>
      <c r="AN100" s="65">
        <f t="shared" si="29"/>
        <v>0</v>
      </c>
      <c r="AO100" s="65">
        <f t="shared" si="29"/>
        <v>0</v>
      </c>
      <c r="AP100" s="65">
        <f t="shared" si="29"/>
        <v>0</v>
      </c>
      <c r="AQ100" s="65">
        <f t="shared" si="29"/>
        <v>0</v>
      </c>
      <c r="AR100" s="65">
        <f t="shared" si="29"/>
        <v>0</v>
      </c>
      <c r="AS100" s="65">
        <f t="shared" si="29"/>
        <v>0</v>
      </c>
      <c r="AT100" s="65">
        <f t="shared" si="29"/>
        <v>0</v>
      </c>
    </row>
    <row r="101" spans="1:46">
      <c r="A101" s="66">
        <v>1</v>
      </c>
      <c r="B101" s="767">
        <f t="shared" si="15"/>
        <v>590060</v>
      </c>
      <c r="C101" s="797" t="str">
        <f>INDEX(ProjectSummary!$C$6:$F$20,MATCH(B101,ProjectSummary!$C$6:$C$20,0),4)</f>
        <v>ROBINSON CHURCH ROAD</v>
      </c>
      <c r="E101" s="65">
        <f t="shared" si="16"/>
        <v>106245479.83598642</v>
      </c>
      <c r="F101" s="65">
        <f t="shared" ref="F101:AT101" si="30">SUM(F84,F67)</f>
        <v>0</v>
      </c>
      <c r="G101" s="65">
        <f t="shared" si="30"/>
        <v>0</v>
      </c>
      <c r="H101" s="65">
        <f t="shared" si="30"/>
        <v>0</v>
      </c>
      <c r="I101" s="65">
        <f t="shared" si="30"/>
        <v>0</v>
      </c>
      <c r="J101" s="65">
        <f t="shared" si="30"/>
        <v>0</v>
      </c>
      <c r="K101" s="65">
        <f t="shared" si="30"/>
        <v>0</v>
      </c>
      <c r="L101" s="65">
        <f t="shared" si="30"/>
        <v>0</v>
      </c>
      <c r="M101" s="65">
        <f t="shared" si="30"/>
        <v>0</v>
      </c>
      <c r="N101" s="65">
        <f t="shared" si="30"/>
        <v>0</v>
      </c>
      <c r="O101" s="65">
        <f t="shared" si="30"/>
        <v>0</v>
      </c>
      <c r="P101" s="65">
        <f t="shared" si="30"/>
        <v>0</v>
      </c>
      <c r="Q101" s="65">
        <f t="shared" si="30"/>
        <v>0</v>
      </c>
      <c r="R101" s="65">
        <f t="shared" si="30"/>
        <v>0</v>
      </c>
      <c r="S101" s="65">
        <f t="shared" si="30"/>
        <v>8172729.2181528006</v>
      </c>
      <c r="T101" s="65">
        <f t="shared" si="30"/>
        <v>8172729.2181528006</v>
      </c>
      <c r="U101" s="65">
        <f t="shared" si="30"/>
        <v>8172729.2181528006</v>
      </c>
      <c r="V101" s="65">
        <f t="shared" si="30"/>
        <v>8172729.2181528006</v>
      </c>
      <c r="W101" s="65">
        <f t="shared" si="30"/>
        <v>8172729.2181528006</v>
      </c>
      <c r="X101" s="65">
        <f t="shared" si="30"/>
        <v>8172729.2181528006</v>
      </c>
      <c r="Y101" s="65">
        <f t="shared" si="30"/>
        <v>8172729.2181528006</v>
      </c>
      <c r="Z101" s="65">
        <f t="shared" si="30"/>
        <v>8172729.2181528006</v>
      </c>
      <c r="AA101" s="65">
        <f t="shared" si="30"/>
        <v>8172729.2181528006</v>
      </c>
      <c r="AB101" s="65">
        <f t="shared" si="30"/>
        <v>8172729.2181528006</v>
      </c>
      <c r="AC101" s="65">
        <f t="shared" si="30"/>
        <v>8172729.2181528006</v>
      </c>
      <c r="AD101" s="65">
        <f t="shared" si="30"/>
        <v>8172729.2181528006</v>
      </c>
      <c r="AE101" s="65">
        <f t="shared" si="30"/>
        <v>8172729.2181528006</v>
      </c>
      <c r="AF101" s="65">
        <f t="shared" si="30"/>
        <v>0</v>
      </c>
      <c r="AG101" s="65">
        <f t="shared" si="30"/>
        <v>0</v>
      </c>
      <c r="AH101" s="65">
        <f t="shared" si="30"/>
        <v>0</v>
      </c>
      <c r="AI101" s="65">
        <f t="shared" si="30"/>
        <v>0</v>
      </c>
      <c r="AJ101" s="65">
        <f t="shared" si="30"/>
        <v>0</v>
      </c>
      <c r="AK101" s="65">
        <f t="shared" si="30"/>
        <v>0</v>
      </c>
      <c r="AL101" s="65">
        <f t="shared" si="30"/>
        <v>0</v>
      </c>
      <c r="AM101" s="65">
        <f t="shared" si="30"/>
        <v>0</v>
      </c>
      <c r="AN101" s="65">
        <f t="shared" si="30"/>
        <v>0</v>
      </c>
      <c r="AO101" s="65">
        <f t="shared" si="30"/>
        <v>0</v>
      </c>
      <c r="AP101" s="65">
        <f t="shared" si="30"/>
        <v>0</v>
      </c>
      <c r="AQ101" s="65">
        <f t="shared" si="30"/>
        <v>0</v>
      </c>
      <c r="AR101" s="65">
        <f t="shared" si="30"/>
        <v>0</v>
      </c>
      <c r="AS101" s="65">
        <f t="shared" si="30"/>
        <v>0</v>
      </c>
      <c r="AT101" s="65">
        <f t="shared" si="30"/>
        <v>0</v>
      </c>
    </row>
    <row r="102" spans="1:46">
      <c r="A102" s="66"/>
      <c r="B102" s="767"/>
      <c r="C102" s="797"/>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row>
    <row r="103" spans="1:46">
      <c r="A103" s="66"/>
      <c r="B103" s="767"/>
      <c r="C103" s="797"/>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row>
    <row r="104" spans="1:46" ht="30">
      <c r="A104" s="873" t="s">
        <v>203</v>
      </c>
      <c r="B104" s="102" t="s">
        <v>120</v>
      </c>
      <c r="C104" s="215" t="s">
        <v>307</v>
      </c>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row>
    <row r="105" spans="1:46">
      <c r="A105" s="218" t="s">
        <v>198</v>
      </c>
      <c r="B105" s="767" t="str">
        <f>B87</f>
        <v>030161</v>
      </c>
      <c r="C105" s="797" t="str">
        <f>INDEX(ProjectSummary!$C$6:$F$20,MATCH(B105,ProjectSummary!$C$6:$C$20,0),4)</f>
        <v>LOCKHART ROAD</v>
      </c>
      <c r="E105" s="143">
        <f>SUM(F105:AT105)</f>
        <v>14.912904000000001</v>
      </c>
      <c r="F105" s="143">
        <f>VMTCalc!J105</f>
        <v>0</v>
      </c>
      <c r="G105" s="143">
        <f>VMTCalc!K105</f>
        <v>0</v>
      </c>
      <c r="H105" s="143">
        <f>VMTCalc!L105</f>
        <v>0</v>
      </c>
      <c r="I105" s="143">
        <f>VMTCalc!M105</f>
        <v>14.912904000000001</v>
      </c>
      <c r="J105" s="143">
        <f>VMTCalc!N105</f>
        <v>0</v>
      </c>
      <c r="K105" s="143">
        <f>VMTCalc!O105</f>
        <v>0</v>
      </c>
      <c r="L105" s="143">
        <f>VMTCalc!P105</f>
        <v>0</v>
      </c>
      <c r="M105" s="143">
        <f>VMTCalc!Q105</f>
        <v>0</v>
      </c>
      <c r="N105" s="143">
        <f>VMTCalc!R105</f>
        <v>0</v>
      </c>
      <c r="O105" s="143">
        <f>VMTCalc!S105</f>
        <v>0</v>
      </c>
      <c r="P105" s="143">
        <f>VMTCalc!T105</f>
        <v>0</v>
      </c>
      <c r="Q105" s="143">
        <f>VMTCalc!U105</f>
        <v>0</v>
      </c>
      <c r="R105" s="143">
        <f>VMTCalc!V105</f>
        <v>0</v>
      </c>
      <c r="S105" s="143">
        <f>VMTCalc!W105</f>
        <v>0</v>
      </c>
      <c r="T105" s="143">
        <f>VMTCalc!X105</f>
        <v>0</v>
      </c>
      <c r="U105" s="143">
        <f>VMTCalc!Y105</f>
        <v>0</v>
      </c>
      <c r="V105" s="143">
        <f>VMTCalc!Z105</f>
        <v>0</v>
      </c>
      <c r="W105" s="143">
        <f>VMTCalc!AA105</f>
        <v>0</v>
      </c>
      <c r="X105" s="143">
        <f>VMTCalc!AB105</f>
        <v>0</v>
      </c>
      <c r="Y105" s="143">
        <f>VMTCalc!AC105</f>
        <v>0</v>
      </c>
      <c r="Z105" s="143">
        <f>VMTCalc!AD105</f>
        <v>0</v>
      </c>
      <c r="AA105" s="143">
        <f>VMTCalc!AE105</f>
        <v>0</v>
      </c>
      <c r="AB105" s="143">
        <f>VMTCalc!AF105</f>
        <v>0</v>
      </c>
      <c r="AC105" s="143">
        <f>VMTCalc!AG105</f>
        <v>0</v>
      </c>
      <c r="AD105" s="143">
        <f>VMTCalc!AH105</f>
        <v>0</v>
      </c>
      <c r="AE105" s="143">
        <f>VMTCalc!AI105</f>
        <v>0</v>
      </c>
      <c r="AF105" s="143">
        <f>VMTCalc!AJ105</f>
        <v>0</v>
      </c>
      <c r="AG105" s="143">
        <f>VMTCalc!AK105</f>
        <v>0</v>
      </c>
      <c r="AH105" s="143">
        <f>VMTCalc!AL105</f>
        <v>0</v>
      </c>
      <c r="AI105" s="143">
        <f>VMTCalc!AM105</f>
        <v>0</v>
      </c>
      <c r="AJ105" s="143">
        <f>VMTCalc!AN105</f>
        <v>0</v>
      </c>
      <c r="AK105" s="143">
        <f>VMTCalc!AO105</f>
        <v>0</v>
      </c>
      <c r="AL105" s="143">
        <f>VMTCalc!AP105</f>
        <v>0</v>
      </c>
      <c r="AM105" s="143">
        <f>VMTCalc!AQ105</f>
        <v>0</v>
      </c>
      <c r="AN105" s="143">
        <f>VMTCalc!AR105</f>
        <v>0</v>
      </c>
      <c r="AO105" s="143">
        <f>VMTCalc!AS105</f>
        <v>0</v>
      </c>
      <c r="AP105" s="143">
        <f>VMTCalc!AT105</f>
        <v>0</v>
      </c>
      <c r="AQ105" s="143">
        <f>VMTCalc!AU105</f>
        <v>0</v>
      </c>
      <c r="AR105" s="143">
        <f>VMTCalc!AV105</f>
        <v>0</v>
      </c>
      <c r="AS105" s="143">
        <f>VMTCalc!AW105</f>
        <v>0</v>
      </c>
      <c r="AT105" s="143">
        <f>VMTCalc!AX105</f>
        <v>0</v>
      </c>
    </row>
    <row r="106" spans="1:46">
      <c r="A106" s="218" t="s">
        <v>198</v>
      </c>
      <c r="B106" s="767" t="str">
        <f t="shared" ref="B106:B119" si="31">B88</f>
        <v>030148</v>
      </c>
      <c r="C106" s="797" t="str">
        <f>INDEX(ProjectSummary!$C$6:$F$20,MATCH(B106,ProjectSummary!$C$6:$C$20,0),4)</f>
        <v>MILLS ROAD</v>
      </c>
      <c r="E106" s="143">
        <f t="shared" ref="E106:E119" si="32">SUM(F106:AT106)</f>
        <v>29.825808000000002</v>
      </c>
      <c r="F106" s="143">
        <f>VMTCalc!J106</f>
        <v>0</v>
      </c>
      <c r="G106" s="143">
        <f>VMTCalc!K106</f>
        <v>0</v>
      </c>
      <c r="H106" s="143">
        <f>VMTCalc!L106</f>
        <v>0</v>
      </c>
      <c r="I106" s="143">
        <f>VMTCalc!M106</f>
        <v>29.825808000000002</v>
      </c>
      <c r="J106" s="143">
        <f>VMTCalc!N106</f>
        <v>0</v>
      </c>
      <c r="K106" s="143">
        <f>VMTCalc!O106</f>
        <v>0</v>
      </c>
      <c r="L106" s="143">
        <f>VMTCalc!P106</f>
        <v>0</v>
      </c>
      <c r="M106" s="143">
        <f>VMTCalc!Q106</f>
        <v>0</v>
      </c>
      <c r="N106" s="143">
        <f>VMTCalc!R106</f>
        <v>0</v>
      </c>
      <c r="O106" s="143">
        <f>VMTCalc!S106</f>
        <v>0</v>
      </c>
      <c r="P106" s="143">
        <f>VMTCalc!T106</f>
        <v>0</v>
      </c>
      <c r="Q106" s="143">
        <f>VMTCalc!U106</f>
        <v>0</v>
      </c>
      <c r="R106" s="143">
        <f>VMTCalc!V106</f>
        <v>0</v>
      </c>
      <c r="S106" s="143">
        <f>VMTCalc!W106</f>
        <v>0</v>
      </c>
      <c r="T106" s="143">
        <f>VMTCalc!X106</f>
        <v>0</v>
      </c>
      <c r="U106" s="143">
        <f>VMTCalc!Y106</f>
        <v>0</v>
      </c>
      <c r="V106" s="143">
        <f>VMTCalc!Z106</f>
        <v>0</v>
      </c>
      <c r="W106" s="143">
        <f>VMTCalc!AA106</f>
        <v>0</v>
      </c>
      <c r="X106" s="143">
        <f>VMTCalc!AB106</f>
        <v>0</v>
      </c>
      <c r="Y106" s="143">
        <f>VMTCalc!AC106</f>
        <v>0</v>
      </c>
      <c r="Z106" s="143">
        <f>VMTCalc!AD106</f>
        <v>0</v>
      </c>
      <c r="AA106" s="143">
        <f>VMTCalc!AE106</f>
        <v>0</v>
      </c>
      <c r="AB106" s="143">
        <f>VMTCalc!AF106</f>
        <v>0</v>
      </c>
      <c r="AC106" s="143">
        <f>VMTCalc!AG106</f>
        <v>0</v>
      </c>
      <c r="AD106" s="143">
        <f>VMTCalc!AH106</f>
        <v>0</v>
      </c>
      <c r="AE106" s="143">
        <f>VMTCalc!AI106</f>
        <v>0</v>
      </c>
      <c r="AF106" s="143">
        <f>VMTCalc!AJ106</f>
        <v>0</v>
      </c>
      <c r="AG106" s="143">
        <f>VMTCalc!AK106</f>
        <v>0</v>
      </c>
      <c r="AH106" s="143">
        <f>VMTCalc!AL106</f>
        <v>0</v>
      </c>
      <c r="AI106" s="143">
        <f>VMTCalc!AM106</f>
        <v>0</v>
      </c>
      <c r="AJ106" s="143">
        <f>VMTCalc!AN106</f>
        <v>0</v>
      </c>
      <c r="AK106" s="143">
        <f>VMTCalc!AO106</f>
        <v>0</v>
      </c>
      <c r="AL106" s="143">
        <f>VMTCalc!AP106</f>
        <v>0</v>
      </c>
      <c r="AM106" s="143">
        <f>VMTCalc!AQ106</f>
        <v>0</v>
      </c>
      <c r="AN106" s="143">
        <f>VMTCalc!AR106</f>
        <v>0</v>
      </c>
      <c r="AO106" s="143">
        <f>VMTCalc!AS106</f>
        <v>0</v>
      </c>
      <c r="AP106" s="143">
        <f>VMTCalc!AT106</f>
        <v>0</v>
      </c>
      <c r="AQ106" s="143">
        <f>VMTCalc!AU106</f>
        <v>0</v>
      </c>
      <c r="AR106" s="143">
        <f>VMTCalc!AV106</f>
        <v>0</v>
      </c>
      <c r="AS106" s="143">
        <f>VMTCalc!AW106</f>
        <v>0</v>
      </c>
      <c r="AT106" s="143">
        <f>VMTCalc!AX106</f>
        <v>0</v>
      </c>
    </row>
    <row r="107" spans="1:46">
      <c r="A107" s="218" t="s">
        <v>198</v>
      </c>
      <c r="B107" s="767" t="str">
        <f t="shared" si="31"/>
        <v>030265</v>
      </c>
      <c r="C107" s="797" t="str">
        <f>INDEX(ProjectSummary!$C$6:$F$20,MATCH(B107,ProjectSummary!$C$6:$C$20,0),4)</f>
        <v>ROBINSON ROAD</v>
      </c>
      <c r="E107" s="143">
        <f t="shared" si="32"/>
        <v>29.825808000000002</v>
      </c>
      <c r="F107" s="143">
        <f>VMTCalc!J107</f>
        <v>0</v>
      </c>
      <c r="G107" s="143">
        <f>VMTCalc!K107</f>
        <v>0</v>
      </c>
      <c r="H107" s="143">
        <f>VMTCalc!L107</f>
        <v>0</v>
      </c>
      <c r="I107" s="143">
        <f>VMTCalc!M107</f>
        <v>29.825808000000002</v>
      </c>
      <c r="J107" s="143">
        <f>VMTCalc!N107</f>
        <v>0</v>
      </c>
      <c r="K107" s="143">
        <f>VMTCalc!O107</f>
        <v>0</v>
      </c>
      <c r="L107" s="143">
        <f>VMTCalc!P107</f>
        <v>0</v>
      </c>
      <c r="M107" s="143">
        <f>VMTCalc!Q107</f>
        <v>0</v>
      </c>
      <c r="N107" s="143">
        <f>VMTCalc!R107</f>
        <v>0</v>
      </c>
      <c r="O107" s="143">
        <f>VMTCalc!S107</f>
        <v>0</v>
      </c>
      <c r="P107" s="143">
        <f>VMTCalc!T107</f>
        <v>0</v>
      </c>
      <c r="Q107" s="143">
        <f>VMTCalc!U107</f>
        <v>0</v>
      </c>
      <c r="R107" s="143">
        <f>VMTCalc!V107</f>
        <v>0</v>
      </c>
      <c r="S107" s="143">
        <f>VMTCalc!W107</f>
        <v>0</v>
      </c>
      <c r="T107" s="143">
        <f>VMTCalc!X107</f>
        <v>0</v>
      </c>
      <c r="U107" s="143">
        <f>VMTCalc!Y107</f>
        <v>0</v>
      </c>
      <c r="V107" s="143">
        <f>VMTCalc!Z107</f>
        <v>0</v>
      </c>
      <c r="W107" s="143">
        <f>VMTCalc!AA107</f>
        <v>0</v>
      </c>
      <c r="X107" s="143">
        <f>VMTCalc!AB107</f>
        <v>0</v>
      </c>
      <c r="Y107" s="143">
        <f>VMTCalc!AC107</f>
        <v>0</v>
      </c>
      <c r="Z107" s="143">
        <f>VMTCalc!AD107</f>
        <v>0</v>
      </c>
      <c r="AA107" s="143">
        <f>VMTCalc!AE107</f>
        <v>0</v>
      </c>
      <c r="AB107" s="143">
        <f>VMTCalc!AF107</f>
        <v>0</v>
      </c>
      <c r="AC107" s="143">
        <f>VMTCalc!AG107</f>
        <v>0</v>
      </c>
      <c r="AD107" s="143">
        <f>VMTCalc!AH107</f>
        <v>0</v>
      </c>
      <c r="AE107" s="143">
        <f>VMTCalc!AI107</f>
        <v>0</v>
      </c>
      <c r="AF107" s="143">
        <f>VMTCalc!AJ107</f>
        <v>0</v>
      </c>
      <c r="AG107" s="143">
        <f>VMTCalc!AK107</f>
        <v>0</v>
      </c>
      <c r="AH107" s="143">
        <f>VMTCalc!AL107</f>
        <v>0</v>
      </c>
      <c r="AI107" s="143">
        <f>VMTCalc!AM107</f>
        <v>0</v>
      </c>
      <c r="AJ107" s="143">
        <f>VMTCalc!AN107</f>
        <v>0</v>
      </c>
      <c r="AK107" s="143">
        <f>VMTCalc!AO107</f>
        <v>0</v>
      </c>
      <c r="AL107" s="143">
        <f>VMTCalc!AP107</f>
        <v>0</v>
      </c>
      <c r="AM107" s="143">
        <f>VMTCalc!AQ107</f>
        <v>0</v>
      </c>
      <c r="AN107" s="143">
        <f>VMTCalc!AR107</f>
        <v>0</v>
      </c>
      <c r="AO107" s="143">
        <f>VMTCalc!AS107</f>
        <v>0</v>
      </c>
      <c r="AP107" s="143">
        <f>VMTCalc!AT107</f>
        <v>0</v>
      </c>
      <c r="AQ107" s="143">
        <f>VMTCalc!AU107</f>
        <v>0</v>
      </c>
      <c r="AR107" s="143">
        <f>VMTCalc!AV107</f>
        <v>0</v>
      </c>
      <c r="AS107" s="143">
        <f>VMTCalc!AW107</f>
        <v>0</v>
      </c>
      <c r="AT107" s="143">
        <f>VMTCalc!AX107</f>
        <v>0</v>
      </c>
    </row>
    <row r="108" spans="1:46">
      <c r="A108" s="218" t="s">
        <v>198</v>
      </c>
      <c r="B108" s="767">
        <f t="shared" si="31"/>
        <v>830106</v>
      </c>
      <c r="C108" s="797" t="str">
        <f>INDEX(ProjectSummary!$C$6:$F$20,MATCH(B108,ProjectSummary!$C$6:$C$20,0),4)</f>
        <v>BOGGER HOLLAR ROAD</v>
      </c>
      <c r="E108" s="143">
        <f t="shared" si="32"/>
        <v>8.3885085000000004</v>
      </c>
      <c r="F108" s="143">
        <f>VMTCalc!J108</f>
        <v>0</v>
      </c>
      <c r="G108" s="143">
        <f>VMTCalc!K108</f>
        <v>0</v>
      </c>
      <c r="H108" s="143">
        <f>VMTCalc!L108</f>
        <v>0</v>
      </c>
      <c r="I108" s="143">
        <f>VMTCalc!M108</f>
        <v>8.3885085000000004</v>
      </c>
      <c r="J108" s="143">
        <f>VMTCalc!N108</f>
        <v>0</v>
      </c>
      <c r="K108" s="143">
        <f>VMTCalc!O108</f>
        <v>0</v>
      </c>
      <c r="L108" s="143">
        <f>VMTCalc!P108</f>
        <v>0</v>
      </c>
      <c r="M108" s="143">
        <f>VMTCalc!Q108</f>
        <v>0</v>
      </c>
      <c r="N108" s="143">
        <f>VMTCalc!R108</f>
        <v>0</v>
      </c>
      <c r="O108" s="143">
        <f>VMTCalc!S108</f>
        <v>0</v>
      </c>
      <c r="P108" s="143">
        <f>VMTCalc!T108</f>
        <v>0</v>
      </c>
      <c r="Q108" s="143">
        <f>VMTCalc!U108</f>
        <v>0</v>
      </c>
      <c r="R108" s="143">
        <f>VMTCalc!V108</f>
        <v>0</v>
      </c>
      <c r="S108" s="143">
        <f>VMTCalc!W108</f>
        <v>0</v>
      </c>
      <c r="T108" s="143">
        <f>VMTCalc!X108</f>
        <v>0</v>
      </c>
      <c r="U108" s="143">
        <f>VMTCalc!Y108</f>
        <v>0</v>
      </c>
      <c r="V108" s="143">
        <f>VMTCalc!Z108</f>
        <v>0</v>
      </c>
      <c r="W108" s="143">
        <f>VMTCalc!AA108</f>
        <v>0</v>
      </c>
      <c r="X108" s="143">
        <f>VMTCalc!AB108</f>
        <v>0</v>
      </c>
      <c r="Y108" s="143">
        <f>VMTCalc!AC108</f>
        <v>0</v>
      </c>
      <c r="Z108" s="143">
        <f>VMTCalc!AD108</f>
        <v>0</v>
      </c>
      <c r="AA108" s="143">
        <f>VMTCalc!AE108</f>
        <v>0</v>
      </c>
      <c r="AB108" s="143">
        <f>VMTCalc!AF108</f>
        <v>0</v>
      </c>
      <c r="AC108" s="143">
        <f>VMTCalc!AG108</f>
        <v>0</v>
      </c>
      <c r="AD108" s="143">
        <f>VMTCalc!AH108</f>
        <v>0</v>
      </c>
      <c r="AE108" s="143">
        <f>VMTCalc!AI108</f>
        <v>0</v>
      </c>
      <c r="AF108" s="143">
        <f>VMTCalc!AJ108</f>
        <v>0</v>
      </c>
      <c r="AG108" s="143">
        <f>VMTCalc!AK108</f>
        <v>0</v>
      </c>
      <c r="AH108" s="143">
        <f>VMTCalc!AL108</f>
        <v>0</v>
      </c>
      <c r="AI108" s="143">
        <f>VMTCalc!AM108</f>
        <v>0</v>
      </c>
      <c r="AJ108" s="143">
        <f>VMTCalc!AN108</f>
        <v>0</v>
      </c>
      <c r="AK108" s="143">
        <f>VMTCalc!AO108</f>
        <v>0</v>
      </c>
      <c r="AL108" s="143">
        <f>VMTCalc!AP108</f>
        <v>0</v>
      </c>
      <c r="AM108" s="143">
        <f>VMTCalc!AQ108</f>
        <v>0</v>
      </c>
      <c r="AN108" s="143">
        <f>VMTCalc!AR108</f>
        <v>0</v>
      </c>
      <c r="AO108" s="143">
        <f>VMTCalc!AS108</f>
        <v>0</v>
      </c>
      <c r="AP108" s="143">
        <f>VMTCalc!AT108</f>
        <v>0</v>
      </c>
      <c r="AQ108" s="143">
        <f>VMTCalc!AU108</f>
        <v>0</v>
      </c>
      <c r="AR108" s="143">
        <f>VMTCalc!AV108</f>
        <v>0</v>
      </c>
      <c r="AS108" s="143">
        <f>VMTCalc!AW108</f>
        <v>0</v>
      </c>
      <c r="AT108" s="143">
        <f>VMTCalc!AX108</f>
        <v>0</v>
      </c>
    </row>
    <row r="109" spans="1:46">
      <c r="A109" s="218" t="s">
        <v>198</v>
      </c>
      <c r="B109" s="767">
        <f t="shared" si="31"/>
        <v>830081</v>
      </c>
      <c r="C109" s="797" t="str">
        <f>INDEX(ProjectSummary!$C$6:$F$20,MATCH(B109,ProjectSummary!$C$6:$C$20,0),4)</f>
        <v>BRIDGE ROAD</v>
      </c>
      <c r="E109" s="143">
        <f t="shared" si="32"/>
        <v>49.212583200000005</v>
      </c>
      <c r="F109" s="143">
        <f>VMTCalc!J109</f>
        <v>0</v>
      </c>
      <c r="G109" s="143">
        <f>VMTCalc!K109</f>
        <v>0</v>
      </c>
      <c r="H109" s="143">
        <f>VMTCalc!L109</f>
        <v>0</v>
      </c>
      <c r="I109" s="143">
        <f>VMTCalc!M109</f>
        <v>49.212583200000005</v>
      </c>
      <c r="J109" s="143">
        <f>VMTCalc!N109</f>
        <v>0</v>
      </c>
      <c r="K109" s="143">
        <f>VMTCalc!O109</f>
        <v>0</v>
      </c>
      <c r="L109" s="143">
        <f>VMTCalc!P109</f>
        <v>0</v>
      </c>
      <c r="M109" s="143">
        <f>VMTCalc!Q109</f>
        <v>0</v>
      </c>
      <c r="N109" s="143">
        <f>VMTCalc!R109</f>
        <v>0</v>
      </c>
      <c r="O109" s="143">
        <f>VMTCalc!S109</f>
        <v>0</v>
      </c>
      <c r="P109" s="143">
        <f>VMTCalc!T109</f>
        <v>0</v>
      </c>
      <c r="Q109" s="143">
        <f>VMTCalc!U109</f>
        <v>0</v>
      </c>
      <c r="R109" s="143">
        <f>VMTCalc!V109</f>
        <v>0</v>
      </c>
      <c r="S109" s="143">
        <f>VMTCalc!W109</f>
        <v>0</v>
      </c>
      <c r="T109" s="143">
        <f>VMTCalc!X109</f>
        <v>0</v>
      </c>
      <c r="U109" s="143">
        <f>VMTCalc!Y109</f>
        <v>0</v>
      </c>
      <c r="V109" s="143">
        <f>VMTCalc!Z109</f>
        <v>0</v>
      </c>
      <c r="W109" s="143">
        <f>VMTCalc!AA109</f>
        <v>0</v>
      </c>
      <c r="X109" s="143">
        <f>VMTCalc!AB109</f>
        <v>0</v>
      </c>
      <c r="Y109" s="143">
        <f>VMTCalc!AC109</f>
        <v>0</v>
      </c>
      <c r="Z109" s="143">
        <f>VMTCalc!AD109</f>
        <v>0</v>
      </c>
      <c r="AA109" s="143">
        <f>VMTCalc!AE109</f>
        <v>0</v>
      </c>
      <c r="AB109" s="143">
        <f>VMTCalc!AF109</f>
        <v>0</v>
      </c>
      <c r="AC109" s="143">
        <f>VMTCalc!AG109</f>
        <v>0</v>
      </c>
      <c r="AD109" s="143">
        <f>VMTCalc!AH109</f>
        <v>0</v>
      </c>
      <c r="AE109" s="143">
        <f>VMTCalc!AI109</f>
        <v>0</v>
      </c>
      <c r="AF109" s="143">
        <f>VMTCalc!AJ109</f>
        <v>0</v>
      </c>
      <c r="AG109" s="143">
        <f>VMTCalc!AK109</f>
        <v>0</v>
      </c>
      <c r="AH109" s="143">
        <f>VMTCalc!AL109</f>
        <v>0</v>
      </c>
      <c r="AI109" s="143">
        <f>VMTCalc!AM109</f>
        <v>0</v>
      </c>
      <c r="AJ109" s="143">
        <f>VMTCalc!AN109</f>
        <v>0</v>
      </c>
      <c r="AK109" s="143">
        <f>VMTCalc!AO109</f>
        <v>0</v>
      </c>
      <c r="AL109" s="143">
        <f>VMTCalc!AP109</f>
        <v>0</v>
      </c>
      <c r="AM109" s="143">
        <f>VMTCalc!AQ109</f>
        <v>0</v>
      </c>
      <c r="AN109" s="143">
        <f>VMTCalc!AR109</f>
        <v>0</v>
      </c>
      <c r="AO109" s="143">
        <f>VMTCalc!AS109</f>
        <v>0</v>
      </c>
      <c r="AP109" s="143">
        <f>VMTCalc!AT109</f>
        <v>0</v>
      </c>
      <c r="AQ109" s="143">
        <f>VMTCalc!AU109</f>
        <v>0</v>
      </c>
      <c r="AR109" s="143">
        <f>VMTCalc!AV109</f>
        <v>0</v>
      </c>
      <c r="AS109" s="143">
        <f>VMTCalc!AW109</f>
        <v>0</v>
      </c>
      <c r="AT109" s="143">
        <f>VMTCalc!AX109</f>
        <v>0</v>
      </c>
    </row>
    <row r="110" spans="1:46">
      <c r="A110" s="218" t="s">
        <v>198</v>
      </c>
      <c r="B110" s="767">
        <f t="shared" si="31"/>
        <v>830200</v>
      </c>
      <c r="C110" s="797" t="str">
        <f>INDEX(ProjectSummary!$C$6:$F$20,MATCH(B110,ProjectSummary!$C$6:$C$20,0),4)</f>
        <v>BRIDGE PORT ROAD</v>
      </c>
      <c r="E110" s="143">
        <f t="shared" si="32"/>
        <v>1.8641130000000001</v>
      </c>
      <c r="F110" s="143">
        <f>VMTCalc!J110</f>
        <v>0</v>
      </c>
      <c r="G110" s="143">
        <f>VMTCalc!K110</f>
        <v>0</v>
      </c>
      <c r="H110" s="143">
        <f>VMTCalc!L110</f>
        <v>0</v>
      </c>
      <c r="I110" s="143">
        <f>VMTCalc!M110</f>
        <v>1.8641130000000001</v>
      </c>
      <c r="J110" s="143">
        <f>VMTCalc!N110</f>
        <v>0</v>
      </c>
      <c r="K110" s="143">
        <f>VMTCalc!O110</f>
        <v>0</v>
      </c>
      <c r="L110" s="143">
        <f>VMTCalc!P110</f>
        <v>0</v>
      </c>
      <c r="M110" s="143">
        <f>VMTCalc!Q110</f>
        <v>0</v>
      </c>
      <c r="N110" s="143">
        <f>VMTCalc!R110</f>
        <v>0</v>
      </c>
      <c r="O110" s="143">
        <f>VMTCalc!S110</f>
        <v>0</v>
      </c>
      <c r="P110" s="143">
        <f>VMTCalc!T110</f>
        <v>0</v>
      </c>
      <c r="Q110" s="143">
        <f>VMTCalc!U110</f>
        <v>0</v>
      </c>
      <c r="R110" s="143">
        <f>VMTCalc!V110</f>
        <v>0</v>
      </c>
      <c r="S110" s="143">
        <f>VMTCalc!W110</f>
        <v>0</v>
      </c>
      <c r="T110" s="143">
        <f>VMTCalc!X110</f>
        <v>0</v>
      </c>
      <c r="U110" s="143">
        <f>VMTCalc!Y110</f>
        <v>0</v>
      </c>
      <c r="V110" s="143">
        <f>VMTCalc!Z110</f>
        <v>0</v>
      </c>
      <c r="W110" s="143">
        <f>VMTCalc!AA110</f>
        <v>0</v>
      </c>
      <c r="X110" s="143">
        <f>VMTCalc!AB110</f>
        <v>0</v>
      </c>
      <c r="Y110" s="143">
        <f>VMTCalc!AC110</f>
        <v>0</v>
      </c>
      <c r="Z110" s="143">
        <f>VMTCalc!AD110</f>
        <v>0</v>
      </c>
      <c r="AA110" s="143">
        <f>VMTCalc!AE110</f>
        <v>0</v>
      </c>
      <c r="AB110" s="143">
        <f>VMTCalc!AF110</f>
        <v>0</v>
      </c>
      <c r="AC110" s="143">
        <f>VMTCalc!AG110</f>
        <v>0</v>
      </c>
      <c r="AD110" s="143">
        <f>VMTCalc!AH110</f>
        <v>0</v>
      </c>
      <c r="AE110" s="143">
        <f>VMTCalc!AI110</f>
        <v>0</v>
      </c>
      <c r="AF110" s="143">
        <f>VMTCalc!AJ110</f>
        <v>0</v>
      </c>
      <c r="AG110" s="143">
        <f>VMTCalc!AK110</f>
        <v>0</v>
      </c>
      <c r="AH110" s="143">
        <f>VMTCalc!AL110</f>
        <v>0</v>
      </c>
      <c r="AI110" s="143">
        <f>VMTCalc!AM110</f>
        <v>0</v>
      </c>
      <c r="AJ110" s="143">
        <f>VMTCalc!AN110</f>
        <v>0</v>
      </c>
      <c r="AK110" s="143">
        <f>VMTCalc!AO110</f>
        <v>0</v>
      </c>
      <c r="AL110" s="143">
        <f>VMTCalc!AP110</f>
        <v>0</v>
      </c>
      <c r="AM110" s="143">
        <f>VMTCalc!AQ110</f>
        <v>0</v>
      </c>
      <c r="AN110" s="143">
        <f>VMTCalc!AR110</f>
        <v>0</v>
      </c>
      <c r="AO110" s="143">
        <f>VMTCalc!AS110</f>
        <v>0</v>
      </c>
      <c r="AP110" s="143">
        <f>VMTCalc!AT110</f>
        <v>0</v>
      </c>
      <c r="AQ110" s="143">
        <f>VMTCalc!AU110</f>
        <v>0</v>
      </c>
      <c r="AR110" s="143">
        <f>VMTCalc!AV110</f>
        <v>0</v>
      </c>
      <c r="AS110" s="143">
        <f>VMTCalc!AW110</f>
        <v>0</v>
      </c>
      <c r="AT110" s="143">
        <f>VMTCalc!AX110</f>
        <v>0</v>
      </c>
    </row>
    <row r="111" spans="1:46">
      <c r="A111" s="218" t="s">
        <v>198</v>
      </c>
      <c r="B111" s="767">
        <f t="shared" si="31"/>
        <v>120173</v>
      </c>
      <c r="C111" s="797" t="str">
        <f>INDEX(ProjectSummary!$C$6:$F$20,MATCH(B111,ProjectSummary!$C$6:$C$20,0),4)</f>
        <v>PEACH ORCHARD ROAD</v>
      </c>
      <c r="E111" s="143">
        <f t="shared" si="32"/>
        <v>116.56919960000002</v>
      </c>
      <c r="F111" s="143">
        <f>VMTCalc!J111</f>
        <v>0</v>
      </c>
      <c r="G111" s="143">
        <f>VMTCalc!K111</f>
        <v>0</v>
      </c>
      <c r="H111" s="143">
        <f>VMTCalc!L111</f>
        <v>0</v>
      </c>
      <c r="I111" s="143">
        <f>VMTCalc!M111</f>
        <v>116.56919960000002</v>
      </c>
      <c r="J111" s="143">
        <f>VMTCalc!N111</f>
        <v>0</v>
      </c>
      <c r="K111" s="143">
        <f>VMTCalc!O111</f>
        <v>0</v>
      </c>
      <c r="L111" s="143">
        <f>VMTCalc!P111</f>
        <v>0</v>
      </c>
      <c r="M111" s="143">
        <f>VMTCalc!Q111</f>
        <v>0</v>
      </c>
      <c r="N111" s="143">
        <f>VMTCalc!R111</f>
        <v>0</v>
      </c>
      <c r="O111" s="143">
        <f>VMTCalc!S111</f>
        <v>0</v>
      </c>
      <c r="P111" s="143">
        <f>VMTCalc!T111</f>
        <v>0</v>
      </c>
      <c r="Q111" s="143">
        <f>VMTCalc!U111</f>
        <v>0</v>
      </c>
      <c r="R111" s="143">
        <f>VMTCalc!V111</f>
        <v>0</v>
      </c>
      <c r="S111" s="143">
        <f>VMTCalc!W111</f>
        <v>0</v>
      </c>
      <c r="T111" s="143">
        <f>VMTCalc!X111</f>
        <v>0</v>
      </c>
      <c r="U111" s="143">
        <f>VMTCalc!Y111</f>
        <v>0</v>
      </c>
      <c r="V111" s="143">
        <f>VMTCalc!Z111</f>
        <v>0</v>
      </c>
      <c r="W111" s="143">
        <f>VMTCalc!AA111</f>
        <v>0</v>
      </c>
      <c r="X111" s="143">
        <f>VMTCalc!AB111</f>
        <v>0</v>
      </c>
      <c r="Y111" s="143">
        <f>VMTCalc!AC111</f>
        <v>0</v>
      </c>
      <c r="Z111" s="143">
        <f>VMTCalc!AD111</f>
        <v>0</v>
      </c>
      <c r="AA111" s="143">
        <f>VMTCalc!AE111</f>
        <v>0</v>
      </c>
      <c r="AB111" s="143">
        <f>VMTCalc!AF111</f>
        <v>0</v>
      </c>
      <c r="AC111" s="143">
        <f>VMTCalc!AG111</f>
        <v>0</v>
      </c>
      <c r="AD111" s="143">
        <f>VMTCalc!AH111</f>
        <v>0</v>
      </c>
      <c r="AE111" s="143">
        <f>VMTCalc!AI111</f>
        <v>0</v>
      </c>
      <c r="AF111" s="143">
        <f>VMTCalc!AJ111</f>
        <v>0</v>
      </c>
      <c r="AG111" s="143">
        <f>VMTCalc!AK111</f>
        <v>0</v>
      </c>
      <c r="AH111" s="143">
        <f>VMTCalc!AL111</f>
        <v>0</v>
      </c>
      <c r="AI111" s="143">
        <f>VMTCalc!AM111</f>
        <v>0</v>
      </c>
      <c r="AJ111" s="143">
        <f>VMTCalc!AN111</f>
        <v>0</v>
      </c>
      <c r="AK111" s="143">
        <f>VMTCalc!AO111</f>
        <v>0</v>
      </c>
      <c r="AL111" s="143">
        <f>VMTCalc!AP111</f>
        <v>0</v>
      </c>
      <c r="AM111" s="143">
        <f>VMTCalc!AQ111</f>
        <v>0</v>
      </c>
      <c r="AN111" s="143">
        <f>VMTCalc!AR111</f>
        <v>0</v>
      </c>
      <c r="AO111" s="143">
        <f>VMTCalc!AS111</f>
        <v>0</v>
      </c>
      <c r="AP111" s="143">
        <f>VMTCalc!AT111</f>
        <v>0</v>
      </c>
      <c r="AQ111" s="143">
        <f>VMTCalc!AU111</f>
        <v>0</v>
      </c>
      <c r="AR111" s="143">
        <f>VMTCalc!AV111</f>
        <v>0</v>
      </c>
      <c r="AS111" s="143">
        <f>VMTCalc!AW111</f>
        <v>0</v>
      </c>
      <c r="AT111" s="143">
        <f>VMTCalc!AX111</f>
        <v>0</v>
      </c>
    </row>
    <row r="112" spans="1:46">
      <c r="A112" s="218" t="s">
        <v>198</v>
      </c>
      <c r="B112" s="767">
        <f t="shared" si="31"/>
        <v>890074</v>
      </c>
      <c r="C112" s="797" t="str">
        <f>INDEX(ProjectSummary!$C$6:$F$20,MATCH(B112,ProjectSummary!$C$6:$C$20,0),4)</f>
        <v>MONROE-ANSONVILLE ROAD</v>
      </c>
      <c r="E112" s="143">
        <f t="shared" si="32"/>
        <v>76.117947500000014</v>
      </c>
      <c r="F112" s="143">
        <f>VMTCalc!J112</f>
        <v>0</v>
      </c>
      <c r="G112" s="143">
        <f>VMTCalc!K112</f>
        <v>0</v>
      </c>
      <c r="H112" s="143">
        <f>VMTCalc!L112</f>
        <v>0</v>
      </c>
      <c r="I112" s="143">
        <f>VMTCalc!M112</f>
        <v>76.117947500000014</v>
      </c>
      <c r="J112" s="143">
        <f>VMTCalc!N112</f>
        <v>0</v>
      </c>
      <c r="K112" s="143">
        <f>VMTCalc!O112</f>
        <v>0</v>
      </c>
      <c r="L112" s="143">
        <f>VMTCalc!P112</f>
        <v>0</v>
      </c>
      <c r="M112" s="143">
        <f>VMTCalc!Q112</f>
        <v>0</v>
      </c>
      <c r="N112" s="143">
        <f>VMTCalc!R112</f>
        <v>0</v>
      </c>
      <c r="O112" s="143">
        <f>VMTCalc!S112</f>
        <v>0</v>
      </c>
      <c r="P112" s="143">
        <f>VMTCalc!T112</f>
        <v>0</v>
      </c>
      <c r="Q112" s="143">
        <f>VMTCalc!U112</f>
        <v>0</v>
      </c>
      <c r="R112" s="143">
        <f>VMTCalc!V112</f>
        <v>0</v>
      </c>
      <c r="S112" s="143">
        <f>VMTCalc!W112</f>
        <v>0</v>
      </c>
      <c r="T112" s="143">
        <f>VMTCalc!X112</f>
        <v>0</v>
      </c>
      <c r="U112" s="143">
        <f>VMTCalc!Y112</f>
        <v>0</v>
      </c>
      <c r="V112" s="143">
        <f>VMTCalc!Z112</f>
        <v>0</v>
      </c>
      <c r="W112" s="143">
        <f>VMTCalc!AA112</f>
        <v>0</v>
      </c>
      <c r="X112" s="143">
        <f>VMTCalc!AB112</f>
        <v>0</v>
      </c>
      <c r="Y112" s="143">
        <f>VMTCalc!AC112</f>
        <v>0</v>
      </c>
      <c r="Z112" s="143">
        <f>VMTCalc!AD112</f>
        <v>0</v>
      </c>
      <c r="AA112" s="143">
        <f>VMTCalc!AE112</f>
        <v>0</v>
      </c>
      <c r="AB112" s="143">
        <f>VMTCalc!AF112</f>
        <v>0</v>
      </c>
      <c r="AC112" s="143">
        <f>VMTCalc!AG112</f>
        <v>0</v>
      </c>
      <c r="AD112" s="143">
        <f>VMTCalc!AH112</f>
        <v>0</v>
      </c>
      <c r="AE112" s="143">
        <f>VMTCalc!AI112</f>
        <v>0</v>
      </c>
      <c r="AF112" s="143">
        <f>VMTCalc!AJ112</f>
        <v>0</v>
      </c>
      <c r="AG112" s="143">
        <f>VMTCalc!AK112</f>
        <v>0</v>
      </c>
      <c r="AH112" s="143">
        <f>VMTCalc!AL112</f>
        <v>0</v>
      </c>
      <c r="AI112" s="143">
        <f>VMTCalc!AM112</f>
        <v>0</v>
      </c>
      <c r="AJ112" s="143">
        <f>VMTCalc!AN112</f>
        <v>0</v>
      </c>
      <c r="AK112" s="143">
        <f>VMTCalc!AO112</f>
        <v>0</v>
      </c>
      <c r="AL112" s="143">
        <f>VMTCalc!AP112</f>
        <v>0</v>
      </c>
      <c r="AM112" s="143">
        <f>VMTCalc!AQ112</f>
        <v>0</v>
      </c>
      <c r="AN112" s="143">
        <f>VMTCalc!AR112</f>
        <v>0</v>
      </c>
      <c r="AO112" s="143">
        <f>VMTCalc!AS112</f>
        <v>0</v>
      </c>
      <c r="AP112" s="143">
        <f>VMTCalc!AT112</f>
        <v>0</v>
      </c>
      <c r="AQ112" s="143">
        <f>VMTCalc!AU112</f>
        <v>0</v>
      </c>
      <c r="AR112" s="143">
        <f>VMTCalc!AV112</f>
        <v>0</v>
      </c>
      <c r="AS112" s="143">
        <f>VMTCalc!AW112</f>
        <v>0</v>
      </c>
      <c r="AT112" s="143">
        <f>VMTCalc!AX112</f>
        <v>0</v>
      </c>
    </row>
    <row r="113" spans="1:46">
      <c r="A113" s="218" t="s">
        <v>198</v>
      </c>
      <c r="B113" s="767">
        <f t="shared" si="31"/>
        <v>890170</v>
      </c>
      <c r="C113" s="797" t="str">
        <f>INDEX(ProjectSummary!$C$6:$F$20,MATCH(B113,ProjectSummary!$C$6:$C$20,0),4)</f>
        <v>POTTERS ROAD</v>
      </c>
      <c r="E113" s="143">
        <f t="shared" si="32"/>
        <v>59.651616000000004</v>
      </c>
      <c r="F113" s="143">
        <f>VMTCalc!J113</f>
        <v>0</v>
      </c>
      <c r="G113" s="143">
        <f>VMTCalc!K113</f>
        <v>0</v>
      </c>
      <c r="H113" s="143">
        <f>VMTCalc!L113</f>
        <v>0</v>
      </c>
      <c r="I113" s="143">
        <f>VMTCalc!M113</f>
        <v>59.651616000000004</v>
      </c>
      <c r="J113" s="143">
        <f>VMTCalc!N113</f>
        <v>0</v>
      </c>
      <c r="K113" s="143">
        <f>VMTCalc!O113</f>
        <v>0</v>
      </c>
      <c r="L113" s="143">
        <f>VMTCalc!P113</f>
        <v>0</v>
      </c>
      <c r="M113" s="143">
        <f>VMTCalc!Q113</f>
        <v>0</v>
      </c>
      <c r="N113" s="143">
        <f>VMTCalc!R113</f>
        <v>0</v>
      </c>
      <c r="O113" s="143">
        <f>VMTCalc!S113</f>
        <v>0</v>
      </c>
      <c r="P113" s="143">
        <f>VMTCalc!T113</f>
        <v>0</v>
      </c>
      <c r="Q113" s="143">
        <f>VMTCalc!U113</f>
        <v>0</v>
      </c>
      <c r="R113" s="143">
        <f>VMTCalc!V113</f>
        <v>0</v>
      </c>
      <c r="S113" s="143">
        <f>VMTCalc!W113</f>
        <v>0</v>
      </c>
      <c r="T113" s="143">
        <f>VMTCalc!X113</f>
        <v>0</v>
      </c>
      <c r="U113" s="143">
        <f>VMTCalc!Y113</f>
        <v>0</v>
      </c>
      <c r="V113" s="143">
        <f>VMTCalc!Z113</f>
        <v>0</v>
      </c>
      <c r="W113" s="143">
        <f>VMTCalc!AA113</f>
        <v>0</v>
      </c>
      <c r="X113" s="143">
        <f>VMTCalc!AB113</f>
        <v>0</v>
      </c>
      <c r="Y113" s="143">
        <f>VMTCalc!AC113</f>
        <v>0</v>
      </c>
      <c r="Z113" s="143">
        <f>VMTCalc!AD113</f>
        <v>0</v>
      </c>
      <c r="AA113" s="143">
        <f>VMTCalc!AE113</f>
        <v>0</v>
      </c>
      <c r="AB113" s="143">
        <f>VMTCalc!AF113</f>
        <v>0</v>
      </c>
      <c r="AC113" s="143">
        <f>VMTCalc!AG113</f>
        <v>0</v>
      </c>
      <c r="AD113" s="143">
        <f>VMTCalc!AH113</f>
        <v>0</v>
      </c>
      <c r="AE113" s="143">
        <f>VMTCalc!AI113</f>
        <v>0</v>
      </c>
      <c r="AF113" s="143">
        <f>VMTCalc!AJ113</f>
        <v>0</v>
      </c>
      <c r="AG113" s="143">
        <f>VMTCalc!AK113</f>
        <v>0</v>
      </c>
      <c r="AH113" s="143">
        <f>VMTCalc!AL113</f>
        <v>0</v>
      </c>
      <c r="AI113" s="143">
        <f>VMTCalc!AM113</f>
        <v>0</v>
      </c>
      <c r="AJ113" s="143">
        <f>VMTCalc!AN113</f>
        <v>0</v>
      </c>
      <c r="AK113" s="143">
        <f>VMTCalc!AO113</f>
        <v>0</v>
      </c>
      <c r="AL113" s="143">
        <f>VMTCalc!AP113</f>
        <v>0</v>
      </c>
      <c r="AM113" s="143">
        <f>VMTCalc!AQ113</f>
        <v>0</v>
      </c>
      <c r="AN113" s="143">
        <f>VMTCalc!AR113</f>
        <v>0</v>
      </c>
      <c r="AO113" s="143">
        <f>VMTCalc!AS113</f>
        <v>0</v>
      </c>
      <c r="AP113" s="143">
        <f>VMTCalc!AT113</f>
        <v>0</v>
      </c>
      <c r="AQ113" s="143">
        <f>VMTCalc!AU113</f>
        <v>0</v>
      </c>
      <c r="AR113" s="143">
        <f>VMTCalc!AV113</f>
        <v>0</v>
      </c>
      <c r="AS113" s="143">
        <f>VMTCalc!AW113</f>
        <v>0</v>
      </c>
      <c r="AT113" s="143">
        <f>VMTCalc!AX113</f>
        <v>0</v>
      </c>
    </row>
    <row r="114" spans="1:46">
      <c r="A114" s="218" t="s">
        <v>198</v>
      </c>
      <c r="B114" s="767">
        <f t="shared" si="31"/>
        <v>890312</v>
      </c>
      <c r="C114" s="797" t="str">
        <f>INDEX(ProjectSummary!$C$6:$F$20,MATCH(B114,ProjectSummary!$C$6:$C$20,0),4)</f>
        <v>SHANNON ROAD</v>
      </c>
      <c r="E114" s="143">
        <f t="shared" si="32"/>
        <v>257.24759399999999</v>
      </c>
      <c r="F114" s="143">
        <f>VMTCalc!J114</f>
        <v>0</v>
      </c>
      <c r="G114" s="143">
        <f>VMTCalc!K114</f>
        <v>0</v>
      </c>
      <c r="H114" s="143">
        <f>VMTCalc!L114</f>
        <v>0</v>
      </c>
      <c r="I114" s="143">
        <f>VMTCalc!M114</f>
        <v>257.24759399999999</v>
      </c>
      <c r="J114" s="143">
        <f>VMTCalc!N114</f>
        <v>0</v>
      </c>
      <c r="K114" s="143">
        <f>VMTCalc!O114</f>
        <v>0</v>
      </c>
      <c r="L114" s="143">
        <f>VMTCalc!P114</f>
        <v>0</v>
      </c>
      <c r="M114" s="143">
        <f>VMTCalc!Q114</f>
        <v>0</v>
      </c>
      <c r="N114" s="143">
        <f>VMTCalc!R114</f>
        <v>0</v>
      </c>
      <c r="O114" s="143">
        <f>VMTCalc!S114</f>
        <v>0</v>
      </c>
      <c r="P114" s="143">
        <f>VMTCalc!T114</f>
        <v>0</v>
      </c>
      <c r="Q114" s="143">
        <f>VMTCalc!U114</f>
        <v>0</v>
      </c>
      <c r="R114" s="143">
        <f>VMTCalc!V114</f>
        <v>0</v>
      </c>
      <c r="S114" s="143">
        <f>VMTCalc!W114</f>
        <v>0</v>
      </c>
      <c r="T114" s="143">
        <f>VMTCalc!X114</f>
        <v>0</v>
      </c>
      <c r="U114" s="143">
        <f>VMTCalc!Y114</f>
        <v>0</v>
      </c>
      <c r="V114" s="143">
        <f>VMTCalc!Z114</f>
        <v>0</v>
      </c>
      <c r="W114" s="143">
        <f>VMTCalc!AA114</f>
        <v>0</v>
      </c>
      <c r="X114" s="143">
        <f>VMTCalc!AB114</f>
        <v>0</v>
      </c>
      <c r="Y114" s="143">
        <f>VMTCalc!AC114</f>
        <v>0</v>
      </c>
      <c r="Z114" s="143">
        <f>VMTCalc!AD114</f>
        <v>0</v>
      </c>
      <c r="AA114" s="143">
        <f>VMTCalc!AE114</f>
        <v>0</v>
      </c>
      <c r="AB114" s="143">
        <f>VMTCalc!AF114</f>
        <v>0</v>
      </c>
      <c r="AC114" s="143">
        <f>VMTCalc!AG114</f>
        <v>0</v>
      </c>
      <c r="AD114" s="143">
        <f>VMTCalc!AH114</f>
        <v>0</v>
      </c>
      <c r="AE114" s="143">
        <f>VMTCalc!AI114</f>
        <v>0</v>
      </c>
      <c r="AF114" s="143">
        <f>VMTCalc!AJ114</f>
        <v>0</v>
      </c>
      <c r="AG114" s="143">
        <f>VMTCalc!AK114</f>
        <v>0</v>
      </c>
      <c r="AH114" s="143">
        <f>VMTCalc!AL114</f>
        <v>0</v>
      </c>
      <c r="AI114" s="143">
        <f>VMTCalc!AM114</f>
        <v>0</v>
      </c>
      <c r="AJ114" s="143">
        <f>VMTCalc!AN114</f>
        <v>0</v>
      </c>
      <c r="AK114" s="143">
        <f>VMTCalc!AO114</f>
        <v>0</v>
      </c>
      <c r="AL114" s="143">
        <f>VMTCalc!AP114</f>
        <v>0</v>
      </c>
      <c r="AM114" s="143">
        <f>VMTCalc!AQ114</f>
        <v>0</v>
      </c>
      <c r="AN114" s="143">
        <f>VMTCalc!AR114</f>
        <v>0</v>
      </c>
      <c r="AO114" s="143">
        <f>VMTCalc!AS114</f>
        <v>0</v>
      </c>
      <c r="AP114" s="143">
        <f>VMTCalc!AT114</f>
        <v>0</v>
      </c>
      <c r="AQ114" s="143">
        <f>VMTCalc!AU114</f>
        <v>0</v>
      </c>
      <c r="AR114" s="143">
        <f>VMTCalc!AV114</f>
        <v>0</v>
      </c>
      <c r="AS114" s="143">
        <f>VMTCalc!AW114</f>
        <v>0</v>
      </c>
      <c r="AT114" s="143">
        <f>VMTCalc!AX114</f>
        <v>0</v>
      </c>
    </row>
    <row r="115" spans="1:46">
      <c r="A115" s="218" t="s">
        <v>198</v>
      </c>
      <c r="B115" s="767">
        <f t="shared" si="31"/>
        <v>890144</v>
      </c>
      <c r="C115" s="797" t="str">
        <f>INDEX(ProjectSummary!$C$6:$F$20,MATCH(B115,ProjectSummary!$C$6:$C$20,0),4)</f>
        <v>STACK ROAD</v>
      </c>
      <c r="E115" s="143">
        <f t="shared" si="32"/>
        <v>134.21613600000001</v>
      </c>
      <c r="F115" s="143">
        <f>VMTCalc!J115</f>
        <v>0</v>
      </c>
      <c r="G115" s="143">
        <f>VMTCalc!K115</f>
        <v>0</v>
      </c>
      <c r="H115" s="143">
        <f>VMTCalc!L115</f>
        <v>0</v>
      </c>
      <c r="I115" s="143">
        <f>VMTCalc!M115</f>
        <v>134.21613600000001</v>
      </c>
      <c r="J115" s="143">
        <f>VMTCalc!N115</f>
        <v>0</v>
      </c>
      <c r="K115" s="143">
        <f>VMTCalc!O115</f>
        <v>0</v>
      </c>
      <c r="L115" s="143">
        <f>VMTCalc!P115</f>
        <v>0</v>
      </c>
      <c r="M115" s="143">
        <f>VMTCalc!Q115</f>
        <v>0</v>
      </c>
      <c r="N115" s="143">
        <f>VMTCalc!R115</f>
        <v>0</v>
      </c>
      <c r="O115" s="143">
        <f>VMTCalc!S115</f>
        <v>0</v>
      </c>
      <c r="P115" s="143">
        <f>VMTCalc!T115</f>
        <v>0</v>
      </c>
      <c r="Q115" s="143">
        <f>VMTCalc!U115</f>
        <v>0</v>
      </c>
      <c r="R115" s="143">
        <f>VMTCalc!V115</f>
        <v>0</v>
      </c>
      <c r="S115" s="143">
        <f>VMTCalc!W115</f>
        <v>0</v>
      </c>
      <c r="T115" s="143">
        <f>VMTCalc!X115</f>
        <v>0</v>
      </c>
      <c r="U115" s="143">
        <f>VMTCalc!Y115</f>
        <v>0</v>
      </c>
      <c r="V115" s="143">
        <f>VMTCalc!Z115</f>
        <v>0</v>
      </c>
      <c r="W115" s="143">
        <f>VMTCalc!AA115</f>
        <v>0</v>
      </c>
      <c r="X115" s="143">
        <f>VMTCalc!AB115</f>
        <v>0</v>
      </c>
      <c r="Y115" s="143">
        <f>VMTCalc!AC115</f>
        <v>0</v>
      </c>
      <c r="Z115" s="143">
        <f>VMTCalc!AD115</f>
        <v>0</v>
      </c>
      <c r="AA115" s="143">
        <f>VMTCalc!AE115</f>
        <v>0</v>
      </c>
      <c r="AB115" s="143">
        <f>VMTCalc!AF115</f>
        <v>0</v>
      </c>
      <c r="AC115" s="143">
        <f>VMTCalc!AG115</f>
        <v>0</v>
      </c>
      <c r="AD115" s="143">
        <f>VMTCalc!AH115</f>
        <v>0</v>
      </c>
      <c r="AE115" s="143">
        <f>VMTCalc!AI115</f>
        <v>0</v>
      </c>
      <c r="AF115" s="143">
        <f>VMTCalc!AJ115</f>
        <v>0</v>
      </c>
      <c r="AG115" s="143">
        <f>VMTCalc!AK115</f>
        <v>0</v>
      </c>
      <c r="AH115" s="143">
        <f>VMTCalc!AL115</f>
        <v>0</v>
      </c>
      <c r="AI115" s="143">
        <f>VMTCalc!AM115</f>
        <v>0</v>
      </c>
      <c r="AJ115" s="143">
        <f>VMTCalc!AN115</f>
        <v>0</v>
      </c>
      <c r="AK115" s="143">
        <f>VMTCalc!AO115</f>
        <v>0</v>
      </c>
      <c r="AL115" s="143">
        <f>VMTCalc!AP115</f>
        <v>0</v>
      </c>
      <c r="AM115" s="143">
        <f>VMTCalc!AQ115</f>
        <v>0</v>
      </c>
      <c r="AN115" s="143">
        <f>VMTCalc!AR115</f>
        <v>0</v>
      </c>
      <c r="AO115" s="143">
        <f>VMTCalc!AS115</f>
        <v>0</v>
      </c>
      <c r="AP115" s="143">
        <f>VMTCalc!AT115</f>
        <v>0</v>
      </c>
      <c r="AQ115" s="143">
        <f>VMTCalc!AU115</f>
        <v>0</v>
      </c>
      <c r="AR115" s="143">
        <f>VMTCalc!AV115</f>
        <v>0</v>
      </c>
      <c r="AS115" s="143">
        <f>VMTCalc!AW115</f>
        <v>0</v>
      </c>
      <c r="AT115" s="143">
        <f>VMTCalc!AX115</f>
        <v>0</v>
      </c>
    </row>
    <row r="116" spans="1:46">
      <c r="A116" s="66">
        <v>1</v>
      </c>
      <c r="B116" s="767">
        <f t="shared" si="31"/>
        <v>890067</v>
      </c>
      <c r="C116" s="797" t="str">
        <f>INDEX(ProjectSummary!$C$6:$F$20,MATCH(B116,ProjectSummary!$C$6:$C$20,0),4)</f>
        <v>AUSTIN GROVE CHURCH ROAD</v>
      </c>
      <c r="E116" s="143">
        <f t="shared" si="32"/>
        <v>130.48791000000003</v>
      </c>
      <c r="F116" s="143">
        <f>VMTCalc!J116</f>
        <v>0</v>
      </c>
      <c r="G116" s="143">
        <f>VMTCalc!K116</f>
        <v>0</v>
      </c>
      <c r="H116" s="143">
        <f>VMTCalc!L116</f>
        <v>0</v>
      </c>
      <c r="I116" s="143">
        <f>VMTCalc!M116</f>
        <v>0</v>
      </c>
      <c r="J116" s="143">
        <f>VMTCalc!N116</f>
        <v>130.48791000000003</v>
      </c>
      <c r="K116" s="143">
        <f>VMTCalc!O116</f>
        <v>0</v>
      </c>
      <c r="L116" s="143">
        <f>VMTCalc!P116</f>
        <v>0</v>
      </c>
      <c r="M116" s="143">
        <f>VMTCalc!Q116</f>
        <v>0</v>
      </c>
      <c r="N116" s="143">
        <f>VMTCalc!R116</f>
        <v>0</v>
      </c>
      <c r="O116" s="143">
        <f>VMTCalc!S116</f>
        <v>0</v>
      </c>
      <c r="P116" s="143">
        <f>VMTCalc!T116</f>
        <v>0</v>
      </c>
      <c r="Q116" s="143">
        <f>VMTCalc!U116</f>
        <v>0</v>
      </c>
      <c r="R116" s="143">
        <f>VMTCalc!V116</f>
        <v>0</v>
      </c>
      <c r="S116" s="143">
        <f>VMTCalc!W116</f>
        <v>0</v>
      </c>
      <c r="T116" s="143">
        <f>VMTCalc!X116</f>
        <v>0</v>
      </c>
      <c r="U116" s="143">
        <f>VMTCalc!Y116</f>
        <v>0</v>
      </c>
      <c r="V116" s="143">
        <f>VMTCalc!Z116</f>
        <v>0</v>
      </c>
      <c r="W116" s="143">
        <f>VMTCalc!AA116</f>
        <v>0</v>
      </c>
      <c r="X116" s="143">
        <f>VMTCalc!AB116</f>
        <v>0</v>
      </c>
      <c r="Y116" s="143">
        <f>VMTCalc!AC116</f>
        <v>0</v>
      </c>
      <c r="Z116" s="143">
        <f>VMTCalc!AD116</f>
        <v>0</v>
      </c>
      <c r="AA116" s="143">
        <f>VMTCalc!AE116</f>
        <v>0</v>
      </c>
      <c r="AB116" s="143">
        <f>VMTCalc!AF116</f>
        <v>0</v>
      </c>
      <c r="AC116" s="143">
        <f>VMTCalc!AG116</f>
        <v>0</v>
      </c>
      <c r="AD116" s="143">
        <f>VMTCalc!AH116</f>
        <v>0</v>
      </c>
      <c r="AE116" s="143">
        <f>VMTCalc!AI116</f>
        <v>0</v>
      </c>
      <c r="AF116" s="143">
        <f>VMTCalc!AJ116</f>
        <v>0</v>
      </c>
      <c r="AG116" s="143">
        <f>VMTCalc!AK116</f>
        <v>0</v>
      </c>
      <c r="AH116" s="143">
        <f>VMTCalc!AL116</f>
        <v>0</v>
      </c>
      <c r="AI116" s="143">
        <f>VMTCalc!AM116</f>
        <v>0</v>
      </c>
      <c r="AJ116" s="143">
        <f>VMTCalc!AN116</f>
        <v>0</v>
      </c>
      <c r="AK116" s="143">
        <f>VMTCalc!AO116</f>
        <v>0</v>
      </c>
      <c r="AL116" s="143">
        <f>VMTCalc!AP116</f>
        <v>0</v>
      </c>
      <c r="AM116" s="143">
        <f>VMTCalc!AQ116</f>
        <v>0</v>
      </c>
      <c r="AN116" s="143">
        <f>VMTCalc!AR116</f>
        <v>0</v>
      </c>
      <c r="AO116" s="143">
        <f>VMTCalc!AS116</f>
        <v>0</v>
      </c>
      <c r="AP116" s="143">
        <f>VMTCalc!AT116</f>
        <v>0</v>
      </c>
      <c r="AQ116" s="143">
        <f>VMTCalc!AU116</f>
        <v>0</v>
      </c>
      <c r="AR116" s="143">
        <f>VMTCalc!AV116</f>
        <v>0</v>
      </c>
      <c r="AS116" s="143">
        <f>VMTCalc!AW116</f>
        <v>0</v>
      </c>
      <c r="AT116" s="143">
        <f>VMTCalc!AX116</f>
        <v>0</v>
      </c>
    </row>
    <row r="117" spans="1:46">
      <c r="A117" s="66">
        <v>1</v>
      </c>
      <c r="B117" s="767">
        <f t="shared" si="31"/>
        <v>830012</v>
      </c>
      <c r="C117" s="797" t="str">
        <f>INDEX(ProjectSummary!$C$6:$F$20,MATCH(B117,ProjectSummary!$C$6:$C$20,0),4)</f>
        <v>MOUNTAIN CREEK ROAD</v>
      </c>
      <c r="E117" s="143">
        <f t="shared" si="32"/>
        <v>13.048791</v>
      </c>
      <c r="F117" s="143">
        <f>VMTCalc!J117</f>
        <v>0</v>
      </c>
      <c r="G117" s="143">
        <f>VMTCalc!K117</f>
        <v>0</v>
      </c>
      <c r="H117" s="143">
        <f>VMTCalc!L117</f>
        <v>0</v>
      </c>
      <c r="I117" s="143">
        <f>VMTCalc!M117</f>
        <v>0</v>
      </c>
      <c r="J117" s="143">
        <f>VMTCalc!N117</f>
        <v>13.048791</v>
      </c>
      <c r="K117" s="143">
        <f>VMTCalc!O117</f>
        <v>0</v>
      </c>
      <c r="L117" s="143">
        <f>VMTCalc!P117</f>
        <v>0</v>
      </c>
      <c r="M117" s="143">
        <f>VMTCalc!Q117</f>
        <v>0</v>
      </c>
      <c r="N117" s="143">
        <f>VMTCalc!R117</f>
        <v>0</v>
      </c>
      <c r="O117" s="143">
        <f>VMTCalc!S117</f>
        <v>0</v>
      </c>
      <c r="P117" s="143">
        <f>VMTCalc!T117</f>
        <v>0</v>
      </c>
      <c r="Q117" s="143">
        <f>VMTCalc!U117</f>
        <v>0</v>
      </c>
      <c r="R117" s="143">
        <f>VMTCalc!V117</f>
        <v>0</v>
      </c>
      <c r="S117" s="143">
        <f>VMTCalc!W117</f>
        <v>0</v>
      </c>
      <c r="T117" s="143">
        <f>VMTCalc!X117</f>
        <v>0</v>
      </c>
      <c r="U117" s="143">
        <f>VMTCalc!Y117</f>
        <v>0</v>
      </c>
      <c r="V117" s="143">
        <f>VMTCalc!Z117</f>
        <v>0</v>
      </c>
      <c r="W117" s="143">
        <f>VMTCalc!AA117</f>
        <v>0</v>
      </c>
      <c r="X117" s="143">
        <f>VMTCalc!AB117</f>
        <v>0</v>
      </c>
      <c r="Y117" s="143">
        <f>VMTCalc!AC117</f>
        <v>0</v>
      </c>
      <c r="Z117" s="143">
        <f>VMTCalc!AD117</f>
        <v>0</v>
      </c>
      <c r="AA117" s="143">
        <f>VMTCalc!AE117</f>
        <v>0</v>
      </c>
      <c r="AB117" s="143">
        <f>VMTCalc!AF117</f>
        <v>0</v>
      </c>
      <c r="AC117" s="143">
        <f>VMTCalc!AG117</f>
        <v>0</v>
      </c>
      <c r="AD117" s="143">
        <f>VMTCalc!AH117</f>
        <v>0</v>
      </c>
      <c r="AE117" s="143">
        <f>VMTCalc!AI117</f>
        <v>0</v>
      </c>
      <c r="AF117" s="143">
        <f>VMTCalc!AJ117</f>
        <v>0</v>
      </c>
      <c r="AG117" s="143">
        <f>VMTCalc!AK117</f>
        <v>0</v>
      </c>
      <c r="AH117" s="143">
        <f>VMTCalc!AL117</f>
        <v>0</v>
      </c>
      <c r="AI117" s="143">
        <f>VMTCalc!AM117</f>
        <v>0</v>
      </c>
      <c r="AJ117" s="143">
        <f>VMTCalc!AN117</f>
        <v>0</v>
      </c>
      <c r="AK117" s="143">
        <f>VMTCalc!AO117</f>
        <v>0</v>
      </c>
      <c r="AL117" s="143">
        <f>VMTCalc!AP117</f>
        <v>0</v>
      </c>
      <c r="AM117" s="143">
        <f>VMTCalc!AQ117</f>
        <v>0</v>
      </c>
      <c r="AN117" s="143">
        <f>VMTCalc!AR117</f>
        <v>0</v>
      </c>
      <c r="AO117" s="143">
        <f>VMTCalc!AS117</f>
        <v>0</v>
      </c>
      <c r="AP117" s="143">
        <f>VMTCalc!AT117</f>
        <v>0</v>
      </c>
      <c r="AQ117" s="143">
        <f>VMTCalc!AU117</f>
        <v>0</v>
      </c>
      <c r="AR117" s="143">
        <f>VMTCalc!AV117</f>
        <v>0</v>
      </c>
      <c r="AS117" s="143">
        <f>VMTCalc!AW117</f>
        <v>0</v>
      </c>
      <c r="AT117" s="143">
        <f>VMTCalc!AX117</f>
        <v>0</v>
      </c>
    </row>
    <row r="118" spans="1:46">
      <c r="A118" s="66">
        <v>1</v>
      </c>
      <c r="B118" s="767">
        <f t="shared" si="31"/>
        <v>120050</v>
      </c>
      <c r="C118" s="797" t="str">
        <f>INDEX(ProjectSummary!$C$6:$F$20,MATCH(B118,ProjectSummary!$C$6:$C$20,0),4)</f>
        <v>PENNINGER ROAD</v>
      </c>
      <c r="E118" s="143">
        <f t="shared" si="32"/>
        <v>20.878065600000003</v>
      </c>
      <c r="F118" s="143">
        <f>VMTCalc!J118</f>
        <v>0</v>
      </c>
      <c r="G118" s="143">
        <f>VMTCalc!K118</f>
        <v>0</v>
      </c>
      <c r="H118" s="143">
        <f>VMTCalc!L118</f>
        <v>0</v>
      </c>
      <c r="I118" s="143">
        <f>VMTCalc!M118</f>
        <v>0</v>
      </c>
      <c r="J118" s="143">
        <f>VMTCalc!N118</f>
        <v>20.878065600000003</v>
      </c>
      <c r="K118" s="143">
        <f>VMTCalc!O118</f>
        <v>0</v>
      </c>
      <c r="L118" s="143">
        <f>VMTCalc!P118</f>
        <v>0</v>
      </c>
      <c r="M118" s="143">
        <f>VMTCalc!Q118</f>
        <v>0</v>
      </c>
      <c r="N118" s="143">
        <f>VMTCalc!R118</f>
        <v>0</v>
      </c>
      <c r="O118" s="143">
        <f>VMTCalc!S118</f>
        <v>0</v>
      </c>
      <c r="P118" s="143">
        <f>VMTCalc!T118</f>
        <v>0</v>
      </c>
      <c r="Q118" s="143">
        <f>VMTCalc!U118</f>
        <v>0</v>
      </c>
      <c r="R118" s="143">
        <f>VMTCalc!V118</f>
        <v>0</v>
      </c>
      <c r="S118" s="143">
        <f>VMTCalc!W118</f>
        <v>0</v>
      </c>
      <c r="T118" s="143">
        <f>VMTCalc!X118</f>
        <v>0</v>
      </c>
      <c r="U118" s="143">
        <f>VMTCalc!Y118</f>
        <v>0</v>
      </c>
      <c r="V118" s="143">
        <f>VMTCalc!Z118</f>
        <v>0</v>
      </c>
      <c r="W118" s="143">
        <f>VMTCalc!AA118</f>
        <v>0</v>
      </c>
      <c r="X118" s="143">
        <f>VMTCalc!AB118</f>
        <v>0</v>
      </c>
      <c r="Y118" s="143">
        <f>VMTCalc!AC118</f>
        <v>0</v>
      </c>
      <c r="Z118" s="143">
        <f>VMTCalc!AD118</f>
        <v>0</v>
      </c>
      <c r="AA118" s="143">
        <f>VMTCalc!AE118</f>
        <v>0</v>
      </c>
      <c r="AB118" s="143">
        <f>VMTCalc!AF118</f>
        <v>0</v>
      </c>
      <c r="AC118" s="143">
        <f>VMTCalc!AG118</f>
        <v>0</v>
      </c>
      <c r="AD118" s="143">
        <f>VMTCalc!AH118</f>
        <v>0</v>
      </c>
      <c r="AE118" s="143">
        <f>VMTCalc!AI118</f>
        <v>0</v>
      </c>
      <c r="AF118" s="143">
        <f>VMTCalc!AJ118</f>
        <v>0</v>
      </c>
      <c r="AG118" s="143">
        <f>VMTCalc!AK118</f>
        <v>0</v>
      </c>
      <c r="AH118" s="143">
        <f>VMTCalc!AL118</f>
        <v>0</v>
      </c>
      <c r="AI118" s="143">
        <f>VMTCalc!AM118</f>
        <v>0</v>
      </c>
      <c r="AJ118" s="143">
        <f>VMTCalc!AN118</f>
        <v>0</v>
      </c>
      <c r="AK118" s="143">
        <f>VMTCalc!AO118</f>
        <v>0</v>
      </c>
      <c r="AL118" s="143">
        <f>VMTCalc!AP118</f>
        <v>0</v>
      </c>
      <c r="AM118" s="143">
        <f>VMTCalc!AQ118</f>
        <v>0</v>
      </c>
      <c r="AN118" s="143">
        <f>VMTCalc!AR118</f>
        <v>0</v>
      </c>
      <c r="AO118" s="143">
        <f>VMTCalc!AS118</f>
        <v>0</v>
      </c>
      <c r="AP118" s="143">
        <f>VMTCalc!AT118</f>
        <v>0</v>
      </c>
      <c r="AQ118" s="143">
        <f>VMTCalc!AU118</f>
        <v>0</v>
      </c>
      <c r="AR118" s="143">
        <f>VMTCalc!AV118</f>
        <v>0</v>
      </c>
      <c r="AS118" s="143">
        <f>VMTCalc!AW118</f>
        <v>0</v>
      </c>
      <c r="AT118" s="143">
        <f>VMTCalc!AX118</f>
        <v>0</v>
      </c>
    </row>
    <row r="119" spans="1:46">
      <c r="A119" s="66">
        <v>1</v>
      </c>
      <c r="B119" s="767">
        <f t="shared" si="31"/>
        <v>590060</v>
      </c>
      <c r="C119" s="797" t="str">
        <f>INDEX(ProjectSummary!$C$6:$F$20,MATCH(B119,ProjectSummary!$C$6:$C$20,0),4)</f>
        <v>ROBINSON CHURCH ROAD</v>
      </c>
      <c r="E119" s="143">
        <f t="shared" si="32"/>
        <v>1683.2940390000003</v>
      </c>
      <c r="F119" s="143">
        <f>VMTCalc!J119</f>
        <v>0</v>
      </c>
      <c r="G119" s="143">
        <f>VMTCalc!K119</f>
        <v>0</v>
      </c>
      <c r="H119" s="143">
        <f>VMTCalc!L119</f>
        <v>0</v>
      </c>
      <c r="I119" s="143">
        <f>VMTCalc!M119</f>
        <v>0</v>
      </c>
      <c r="J119" s="143">
        <f>VMTCalc!N119</f>
        <v>1683.2940390000003</v>
      </c>
      <c r="K119" s="143">
        <f>VMTCalc!O119</f>
        <v>0</v>
      </c>
      <c r="L119" s="143">
        <f>VMTCalc!P119</f>
        <v>0</v>
      </c>
      <c r="M119" s="143">
        <f>VMTCalc!Q119</f>
        <v>0</v>
      </c>
      <c r="N119" s="143">
        <f>VMTCalc!R119</f>
        <v>0</v>
      </c>
      <c r="O119" s="143">
        <f>VMTCalc!S119</f>
        <v>0</v>
      </c>
      <c r="P119" s="143">
        <f>VMTCalc!T119</f>
        <v>0</v>
      </c>
      <c r="Q119" s="143">
        <f>VMTCalc!U119</f>
        <v>0</v>
      </c>
      <c r="R119" s="143">
        <f>VMTCalc!V119</f>
        <v>0</v>
      </c>
      <c r="S119" s="143">
        <f>VMTCalc!W119</f>
        <v>0</v>
      </c>
      <c r="T119" s="143">
        <f>VMTCalc!X119</f>
        <v>0</v>
      </c>
      <c r="U119" s="143">
        <f>VMTCalc!Y119</f>
        <v>0</v>
      </c>
      <c r="V119" s="143">
        <f>VMTCalc!Z119</f>
        <v>0</v>
      </c>
      <c r="W119" s="143">
        <f>VMTCalc!AA119</f>
        <v>0</v>
      </c>
      <c r="X119" s="143">
        <f>VMTCalc!AB119</f>
        <v>0</v>
      </c>
      <c r="Y119" s="143">
        <f>VMTCalc!AC119</f>
        <v>0</v>
      </c>
      <c r="Z119" s="143">
        <f>VMTCalc!AD119</f>
        <v>0</v>
      </c>
      <c r="AA119" s="143">
        <f>VMTCalc!AE119</f>
        <v>0</v>
      </c>
      <c r="AB119" s="143">
        <f>VMTCalc!AF119</f>
        <v>0</v>
      </c>
      <c r="AC119" s="143">
        <f>VMTCalc!AG119</f>
        <v>0</v>
      </c>
      <c r="AD119" s="143">
        <f>VMTCalc!AH119</f>
        <v>0</v>
      </c>
      <c r="AE119" s="143">
        <f>VMTCalc!AI119</f>
        <v>0</v>
      </c>
      <c r="AF119" s="143">
        <f>VMTCalc!AJ119</f>
        <v>0</v>
      </c>
      <c r="AG119" s="143">
        <f>VMTCalc!AK119</f>
        <v>0</v>
      </c>
      <c r="AH119" s="143">
        <f>VMTCalc!AL119</f>
        <v>0</v>
      </c>
      <c r="AI119" s="143">
        <f>VMTCalc!AM119</f>
        <v>0</v>
      </c>
      <c r="AJ119" s="143">
        <f>VMTCalc!AN119</f>
        <v>0</v>
      </c>
      <c r="AK119" s="143">
        <f>VMTCalc!AO119</f>
        <v>0</v>
      </c>
      <c r="AL119" s="143">
        <f>VMTCalc!AP119</f>
        <v>0</v>
      </c>
      <c r="AM119" s="143">
        <f>VMTCalc!AQ119</f>
        <v>0</v>
      </c>
      <c r="AN119" s="143">
        <f>VMTCalc!AR119</f>
        <v>0</v>
      </c>
      <c r="AO119" s="143">
        <f>VMTCalc!AS119</f>
        <v>0</v>
      </c>
      <c r="AP119" s="143">
        <f>VMTCalc!AT119</f>
        <v>0</v>
      </c>
      <c r="AQ119" s="143">
        <f>VMTCalc!AU119</f>
        <v>0</v>
      </c>
      <c r="AR119" s="143">
        <f>VMTCalc!AV119</f>
        <v>0</v>
      </c>
      <c r="AS119" s="143">
        <f>VMTCalc!AW119</f>
        <v>0</v>
      </c>
      <c r="AT119" s="143">
        <f>VMTCalc!AX119</f>
        <v>0</v>
      </c>
    </row>
    <row r="120" spans="1:46">
      <c r="A120" s="66"/>
      <c r="B120" s="767"/>
      <c r="C120" s="797"/>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row>
    <row r="121" spans="1:46" ht="30">
      <c r="A121" s="873" t="s">
        <v>203</v>
      </c>
      <c r="B121" s="102" t="s">
        <v>120</v>
      </c>
      <c r="C121" s="215" t="s">
        <v>308</v>
      </c>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row>
    <row r="122" spans="1:46">
      <c r="A122" s="218" t="s">
        <v>198</v>
      </c>
      <c r="B122" s="767" t="str">
        <f>B105</f>
        <v>030161</v>
      </c>
      <c r="C122" s="797" t="str">
        <f>INDEX(ProjectSummary!$C$6:$F$20,MATCH(B122,ProjectSummary!$C$6:$C$20,0),4)</f>
        <v>LOCKHART ROAD</v>
      </c>
      <c r="E122" s="247">
        <f>SUM(F122:AT122)</f>
        <v>233.63549599999999</v>
      </c>
      <c r="F122" s="143">
        <f>VMTCalc!J122</f>
        <v>0</v>
      </c>
      <c r="G122" s="143">
        <f>VMTCalc!K122</f>
        <v>0</v>
      </c>
      <c r="H122" s="143">
        <f>VMTCalc!L122</f>
        <v>0</v>
      </c>
      <c r="I122" s="143">
        <f>VMTCalc!M122</f>
        <v>233.63549599999999</v>
      </c>
      <c r="J122" s="143">
        <f>VMTCalc!N122</f>
        <v>0</v>
      </c>
      <c r="K122" s="143">
        <f>VMTCalc!O122</f>
        <v>0</v>
      </c>
      <c r="L122" s="143">
        <f>VMTCalc!P122</f>
        <v>0</v>
      </c>
      <c r="M122" s="143">
        <f>VMTCalc!Q122</f>
        <v>0</v>
      </c>
      <c r="N122" s="143">
        <f>VMTCalc!R122</f>
        <v>0</v>
      </c>
      <c r="O122" s="143">
        <f>VMTCalc!S122</f>
        <v>0</v>
      </c>
      <c r="P122" s="143">
        <f>VMTCalc!T122</f>
        <v>0</v>
      </c>
      <c r="Q122" s="143">
        <f>VMTCalc!U122</f>
        <v>0</v>
      </c>
      <c r="R122" s="143">
        <f>VMTCalc!V122</f>
        <v>0</v>
      </c>
      <c r="S122" s="143">
        <f>VMTCalc!W122</f>
        <v>0</v>
      </c>
      <c r="T122" s="143">
        <f>VMTCalc!X122</f>
        <v>0</v>
      </c>
      <c r="U122" s="143">
        <f>VMTCalc!Y122</f>
        <v>0</v>
      </c>
      <c r="V122" s="143">
        <f>VMTCalc!Z122</f>
        <v>0</v>
      </c>
      <c r="W122" s="143">
        <f>VMTCalc!AA122</f>
        <v>0</v>
      </c>
      <c r="X122" s="143">
        <f>VMTCalc!AB122</f>
        <v>0</v>
      </c>
      <c r="Y122" s="143">
        <f>VMTCalc!AC122</f>
        <v>0</v>
      </c>
      <c r="Z122" s="143">
        <f>VMTCalc!AD122</f>
        <v>0</v>
      </c>
      <c r="AA122" s="143">
        <f>VMTCalc!AE122</f>
        <v>0</v>
      </c>
      <c r="AB122" s="143">
        <f>VMTCalc!AF122</f>
        <v>0</v>
      </c>
      <c r="AC122" s="143">
        <f>VMTCalc!AG122</f>
        <v>0</v>
      </c>
      <c r="AD122" s="143">
        <f>VMTCalc!AH122</f>
        <v>0</v>
      </c>
      <c r="AE122" s="143">
        <f>VMTCalc!AI122</f>
        <v>0</v>
      </c>
      <c r="AF122" s="143">
        <f>VMTCalc!AJ122</f>
        <v>0</v>
      </c>
      <c r="AG122" s="143">
        <f>VMTCalc!AK122</f>
        <v>0</v>
      </c>
      <c r="AH122" s="143">
        <f>VMTCalc!AL122</f>
        <v>0</v>
      </c>
      <c r="AI122" s="143">
        <f>VMTCalc!AM122</f>
        <v>0</v>
      </c>
      <c r="AJ122" s="143">
        <f>VMTCalc!AN122</f>
        <v>0</v>
      </c>
      <c r="AK122" s="143">
        <f>VMTCalc!AO122</f>
        <v>0</v>
      </c>
      <c r="AL122" s="143">
        <f>VMTCalc!AP122</f>
        <v>0</v>
      </c>
      <c r="AM122" s="143">
        <f>VMTCalc!AQ122</f>
        <v>0</v>
      </c>
      <c r="AN122" s="143">
        <f>VMTCalc!AR122</f>
        <v>0</v>
      </c>
      <c r="AO122" s="143">
        <f>VMTCalc!AS122</f>
        <v>0</v>
      </c>
      <c r="AP122" s="143">
        <f>VMTCalc!AT122</f>
        <v>0</v>
      </c>
      <c r="AQ122" s="143">
        <f>VMTCalc!AU122</f>
        <v>0</v>
      </c>
      <c r="AR122" s="143">
        <f>VMTCalc!AV122</f>
        <v>0</v>
      </c>
      <c r="AS122" s="143">
        <f>VMTCalc!AW122</f>
        <v>0</v>
      </c>
      <c r="AT122" s="143">
        <f>VMTCalc!AX122</f>
        <v>0</v>
      </c>
    </row>
    <row r="123" spans="1:46">
      <c r="A123" s="218" t="s">
        <v>198</v>
      </c>
      <c r="B123" s="767" t="str">
        <f t="shared" ref="B123:B136" si="33">B106</f>
        <v>030148</v>
      </c>
      <c r="C123" s="797" t="str">
        <f>INDEX(ProjectSummary!$C$6:$F$20,MATCH(B123,ProjectSummary!$C$6:$C$20,0),4)</f>
        <v>MILLS ROAD</v>
      </c>
      <c r="E123" s="247">
        <f t="shared" ref="E123:E136" si="34">SUM(F123:AT123)</f>
        <v>467.27099199999998</v>
      </c>
      <c r="F123" s="143">
        <f>VMTCalc!J123</f>
        <v>0</v>
      </c>
      <c r="G123" s="143">
        <f>VMTCalc!K123</f>
        <v>0</v>
      </c>
      <c r="H123" s="143">
        <f>VMTCalc!L123</f>
        <v>0</v>
      </c>
      <c r="I123" s="143">
        <f>VMTCalc!M123</f>
        <v>467.27099199999998</v>
      </c>
      <c r="J123" s="143">
        <f>VMTCalc!N123</f>
        <v>0</v>
      </c>
      <c r="K123" s="143">
        <f>VMTCalc!O123</f>
        <v>0</v>
      </c>
      <c r="L123" s="143">
        <f>VMTCalc!P123</f>
        <v>0</v>
      </c>
      <c r="M123" s="143">
        <f>VMTCalc!Q123</f>
        <v>0</v>
      </c>
      <c r="N123" s="143">
        <f>VMTCalc!R123</f>
        <v>0</v>
      </c>
      <c r="O123" s="143">
        <f>VMTCalc!S123</f>
        <v>0</v>
      </c>
      <c r="P123" s="143">
        <f>VMTCalc!T123</f>
        <v>0</v>
      </c>
      <c r="Q123" s="143">
        <f>VMTCalc!U123</f>
        <v>0</v>
      </c>
      <c r="R123" s="143">
        <f>VMTCalc!V123</f>
        <v>0</v>
      </c>
      <c r="S123" s="143">
        <f>VMTCalc!W123</f>
        <v>0</v>
      </c>
      <c r="T123" s="143">
        <f>VMTCalc!X123</f>
        <v>0</v>
      </c>
      <c r="U123" s="143">
        <f>VMTCalc!Y123</f>
        <v>0</v>
      </c>
      <c r="V123" s="143">
        <f>VMTCalc!Z123</f>
        <v>0</v>
      </c>
      <c r="W123" s="143">
        <f>VMTCalc!AA123</f>
        <v>0</v>
      </c>
      <c r="X123" s="143">
        <f>VMTCalc!AB123</f>
        <v>0</v>
      </c>
      <c r="Y123" s="143">
        <f>VMTCalc!AC123</f>
        <v>0</v>
      </c>
      <c r="Z123" s="143">
        <f>VMTCalc!AD123</f>
        <v>0</v>
      </c>
      <c r="AA123" s="143">
        <f>VMTCalc!AE123</f>
        <v>0</v>
      </c>
      <c r="AB123" s="143">
        <f>VMTCalc!AF123</f>
        <v>0</v>
      </c>
      <c r="AC123" s="143">
        <f>VMTCalc!AG123</f>
        <v>0</v>
      </c>
      <c r="AD123" s="143">
        <f>VMTCalc!AH123</f>
        <v>0</v>
      </c>
      <c r="AE123" s="143">
        <f>VMTCalc!AI123</f>
        <v>0</v>
      </c>
      <c r="AF123" s="143">
        <f>VMTCalc!AJ123</f>
        <v>0</v>
      </c>
      <c r="AG123" s="143">
        <f>VMTCalc!AK123</f>
        <v>0</v>
      </c>
      <c r="AH123" s="143">
        <f>VMTCalc!AL123</f>
        <v>0</v>
      </c>
      <c r="AI123" s="143">
        <f>VMTCalc!AM123</f>
        <v>0</v>
      </c>
      <c r="AJ123" s="143">
        <f>VMTCalc!AN123</f>
        <v>0</v>
      </c>
      <c r="AK123" s="143">
        <f>VMTCalc!AO123</f>
        <v>0</v>
      </c>
      <c r="AL123" s="143">
        <f>VMTCalc!AP123</f>
        <v>0</v>
      </c>
      <c r="AM123" s="143">
        <f>VMTCalc!AQ123</f>
        <v>0</v>
      </c>
      <c r="AN123" s="143">
        <f>VMTCalc!AR123</f>
        <v>0</v>
      </c>
      <c r="AO123" s="143">
        <f>VMTCalc!AS123</f>
        <v>0</v>
      </c>
      <c r="AP123" s="143">
        <f>VMTCalc!AT123</f>
        <v>0</v>
      </c>
      <c r="AQ123" s="143">
        <f>VMTCalc!AU123</f>
        <v>0</v>
      </c>
      <c r="AR123" s="143">
        <f>VMTCalc!AV123</f>
        <v>0</v>
      </c>
      <c r="AS123" s="143">
        <f>VMTCalc!AW123</f>
        <v>0</v>
      </c>
      <c r="AT123" s="143">
        <f>VMTCalc!AX123</f>
        <v>0</v>
      </c>
    </row>
    <row r="124" spans="1:46">
      <c r="A124" s="218" t="s">
        <v>198</v>
      </c>
      <c r="B124" s="767" t="str">
        <f t="shared" si="33"/>
        <v>030265</v>
      </c>
      <c r="C124" s="797" t="str">
        <f>INDEX(ProjectSummary!$C$6:$F$20,MATCH(B124,ProjectSummary!$C$6:$C$20,0),4)</f>
        <v>ROBINSON ROAD</v>
      </c>
      <c r="E124" s="247">
        <f t="shared" si="34"/>
        <v>467.27099199999998</v>
      </c>
      <c r="F124" s="143">
        <f>VMTCalc!J124</f>
        <v>0</v>
      </c>
      <c r="G124" s="143">
        <f>VMTCalc!K124</f>
        <v>0</v>
      </c>
      <c r="H124" s="143">
        <f>VMTCalc!L124</f>
        <v>0</v>
      </c>
      <c r="I124" s="143">
        <f>VMTCalc!M124</f>
        <v>467.27099199999998</v>
      </c>
      <c r="J124" s="143">
        <f>VMTCalc!N124</f>
        <v>0</v>
      </c>
      <c r="K124" s="143">
        <f>VMTCalc!O124</f>
        <v>0</v>
      </c>
      <c r="L124" s="143">
        <f>VMTCalc!P124</f>
        <v>0</v>
      </c>
      <c r="M124" s="143">
        <f>VMTCalc!Q124</f>
        <v>0</v>
      </c>
      <c r="N124" s="143">
        <f>VMTCalc!R124</f>
        <v>0</v>
      </c>
      <c r="O124" s="143">
        <f>VMTCalc!S124</f>
        <v>0</v>
      </c>
      <c r="P124" s="143">
        <f>VMTCalc!T124</f>
        <v>0</v>
      </c>
      <c r="Q124" s="143">
        <f>VMTCalc!U124</f>
        <v>0</v>
      </c>
      <c r="R124" s="143">
        <f>VMTCalc!V124</f>
        <v>0</v>
      </c>
      <c r="S124" s="143">
        <f>VMTCalc!W124</f>
        <v>0</v>
      </c>
      <c r="T124" s="143">
        <f>VMTCalc!X124</f>
        <v>0</v>
      </c>
      <c r="U124" s="143">
        <f>VMTCalc!Y124</f>
        <v>0</v>
      </c>
      <c r="V124" s="143">
        <f>VMTCalc!Z124</f>
        <v>0</v>
      </c>
      <c r="W124" s="143">
        <f>VMTCalc!AA124</f>
        <v>0</v>
      </c>
      <c r="X124" s="143">
        <f>VMTCalc!AB124</f>
        <v>0</v>
      </c>
      <c r="Y124" s="143">
        <f>VMTCalc!AC124</f>
        <v>0</v>
      </c>
      <c r="Z124" s="143">
        <f>VMTCalc!AD124</f>
        <v>0</v>
      </c>
      <c r="AA124" s="143">
        <f>VMTCalc!AE124</f>
        <v>0</v>
      </c>
      <c r="AB124" s="143">
        <f>VMTCalc!AF124</f>
        <v>0</v>
      </c>
      <c r="AC124" s="143">
        <f>VMTCalc!AG124</f>
        <v>0</v>
      </c>
      <c r="AD124" s="143">
        <f>VMTCalc!AH124</f>
        <v>0</v>
      </c>
      <c r="AE124" s="143">
        <f>VMTCalc!AI124</f>
        <v>0</v>
      </c>
      <c r="AF124" s="143">
        <f>VMTCalc!AJ124</f>
        <v>0</v>
      </c>
      <c r="AG124" s="143">
        <f>VMTCalc!AK124</f>
        <v>0</v>
      </c>
      <c r="AH124" s="143">
        <f>VMTCalc!AL124</f>
        <v>0</v>
      </c>
      <c r="AI124" s="143">
        <f>VMTCalc!AM124</f>
        <v>0</v>
      </c>
      <c r="AJ124" s="143">
        <f>VMTCalc!AN124</f>
        <v>0</v>
      </c>
      <c r="AK124" s="143">
        <f>VMTCalc!AO124</f>
        <v>0</v>
      </c>
      <c r="AL124" s="143">
        <f>VMTCalc!AP124</f>
        <v>0</v>
      </c>
      <c r="AM124" s="143">
        <f>VMTCalc!AQ124</f>
        <v>0</v>
      </c>
      <c r="AN124" s="143">
        <f>VMTCalc!AR124</f>
        <v>0</v>
      </c>
      <c r="AO124" s="143">
        <f>VMTCalc!AS124</f>
        <v>0</v>
      </c>
      <c r="AP124" s="143">
        <f>VMTCalc!AT124</f>
        <v>0</v>
      </c>
      <c r="AQ124" s="143">
        <f>VMTCalc!AU124</f>
        <v>0</v>
      </c>
      <c r="AR124" s="143">
        <f>VMTCalc!AV124</f>
        <v>0</v>
      </c>
      <c r="AS124" s="143">
        <f>VMTCalc!AW124</f>
        <v>0</v>
      </c>
      <c r="AT124" s="143">
        <f>VMTCalc!AX124</f>
        <v>0</v>
      </c>
    </row>
    <row r="125" spans="1:46">
      <c r="A125" s="218" t="s">
        <v>198</v>
      </c>
      <c r="B125" s="767">
        <f t="shared" si="33"/>
        <v>830106</v>
      </c>
      <c r="C125" s="797" t="str">
        <f>INDEX(ProjectSummary!$C$6:$F$20,MATCH(B125,ProjectSummary!$C$6:$C$20,0),4)</f>
        <v>BOGGER HOLLAR ROAD</v>
      </c>
      <c r="E125" s="247">
        <f t="shared" si="34"/>
        <v>131.41996650000002</v>
      </c>
      <c r="F125" s="143">
        <f>VMTCalc!J125</f>
        <v>0</v>
      </c>
      <c r="G125" s="143">
        <f>VMTCalc!K125</f>
        <v>0</v>
      </c>
      <c r="H125" s="143">
        <f>VMTCalc!L125</f>
        <v>0</v>
      </c>
      <c r="I125" s="143">
        <f>VMTCalc!M125</f>
        <v>131.41996650000002</v>
      </c>
      <c r="J125" s="143">
        <f>VMTCalc!N125</f>
        <v>0</v>
      </c>
      <c r="K125" s="143">
        <f>VMTCalc!O125</f>
        <v>0</v>
      </c>
      <c r="L125" s="143">
        <f>VMTCalc!P125</f>
        <v>0</v>
      </c>
      <c r="M125" s="143">
        <f>VMTCalc!Q125</f>
        <v>0</v>
      </c>
      <c r="N125" s="143">
        <f>VMTCalc!R125</f>
        <v>0</v>
      </c>
      <c r="O125" s="143">
        <f>VMTCalc!S125</f>
        <v>0</v>
      </c>
      <c r="P125" s="143">
        <f>VMTCalc!T125</f>
        <v>0</v>
      </c>
      <c r="Q125" s="143">
        <f>VMTCalc!U125</f>
        <v>0</v>
      </c>
      <c r="R125" s="143">
        <f>VMTCalc!V125</f>
        <v>0</v>
      </c>
      <c r="S125" s="143">
        <f>VMTCalc!W125</f>
        <v>0</v>
      </c>
      <c r="T125" s="143">
        <f>VMTCalc!X125</f>
        <v>0</v>
      </c>
      <c r="U125" s="143">
        <f>VMTCalc!Y125</f>
        <v>0</v>
      </c>
      <c r="V125" s="143">
        <f>VMTCalc!Z125</f>
        <v>0</v>
      </c>
      <c r="W125" s="143">
        <f>VMTCalc!AA125</f>
        <v>0</v>
      </c>
      <c r="X125" s="143">
        <f>VMTCalc!AB125</f>
        <v>0</v>
      </c>
      <c r="Y125" s="143">
        <f>VMTCalc!AC125</f>
        <v>0</v>
      </c>
      <c r="Z125" s="143">
        <f>VMTCalc!AD125</f>
        <v>0</v>
      </c>
      <c r="AA125" s="143">
        <f>VMTCalc!AE125</f>
        <v>0</v>
      </c>
      <c r="AB125" s="143">
        <f>VMTCalc!AF125</f>
        <v>0</v>
      </c>
      <c r="AC125" s="143">
        <f>VMTCalc!AG125</f>
        <v>0</v>
      </c>
      <c r="AD125" s="143">
        <f>VMTCalc!AH125</f>
        <v>0</v>
      </c>
      <c r="AE125" s="143">
        <f>VMTCalc!AI125</f>
        <v>0</v>
      </c>
      <c r="AF125" s="143">
        <f>VMTCalc!AJ125</f>
        <v>0</v>
      </c>
      <c r="AG125" s="143">
        <f>VMTCalc!AK125</f>
        <v>0</v>
      </c>
      <c r="AH125" s="143">
        <f>VMTCalc!AL125</f>
        <v>0</v>
      </c>
      <c r="AI125" s="143">
        <f>VMTCalc!AM125</f>
        <v>0</v>
      </c>
      <c r="AJ125" s="143">
        <f>VMTCalc!AN125</f>
        <v>0</v>
      </c>
      <c r="AK125" s="143">
        <f>VMTCalc!AO125</f>
        <v>0</v>
      </c>
      <c r="AL125" s="143">
        <f>VMTCalc!AP125</f>
        <v>0</v>
      </c>
      <c r="AM125" s="143">
        <f>VMTCalc!AQ125</f>
        <v>0</v>
      </c>
      <c r="AN125" s="143">
        <f>VMTCalc!AR125</f>
        <v>0</v>
      </c>
      <c r="AO125" s="143">
        <f>VMTCalc!AS125</f>
        <v>0</v>
      </c>
      <c r="AP125" s="143">
        <f>VMTCalc!AT125</f>
        <v>0</v>
      </c>
      <c r="AQ125" s="143">
        <f>VMTCalc!AU125</f>
        <v>0</v>
      </c>
      <c r="AR125" s="143">
        <f>VMTCalc!AV125</f>
        <v>0</v>
      </c>
      <c r="AS125" s="143">
        <f>VMTCalc!AW125</f>
        <v>0</v>
      </c>
      <c r="AT125" s="143">
        <f>VMTCalc!AX125</f>
        <v>0</v>
      </c>
    </row>
    <row r="126" spans="1:46">
      <c r="A126" s="218" t="s">
        <v>198</v>
      </c>
      <c r="B126" s="767">
        <f t="shared" si="33"/>
        <v>830081</v>
      </c>
      <c r="C126" s="797" t="str">
        <f>INDEX(ProjectSummary!$C$6:$F$20,MATCH(B126,ProjectSummary!$C$6:$C$20,0),4)</f>
        <v>BRIDGE ROAD</v>
      </c>
      <c r="E126" s="247">
        <f t="shared" si="34"/>
        <v>770.99713680000002</v>
      </c>
      <c r="F126" s="143">
        <f>VMTCalc!J126</f>
        <v>0</v>
      </c>
      <c r="G126" s="143">
        <f>VMTCalc!K126</f>
        <v>0</v>
      </c>
      <c r="H126" s="143">
        <f>VMTCalc!L126</f>
        <v>0</v>
      </c>
      <c r="I126" s="143">
        <f>VMTCalc!M126</f>
        <v>770.99713680000002</v>
      </c>
      <c r="J126" s="143">
        <f>VMTCalc!N126</f>
        <v>0</v>
      </c>
      <c r="K126" s="143">
        <f>VMTCalc!O126</f>
        <v>0</v>
      </c>
      <c r="L126" s="143">
        <f>VMTCalc!P126</f>
        <v>0</v>
      </c>
      <c r="M126" s="143">
        <f>VMTCalc!Q126</f>
        <v>0</v>
      </c>
      <c r="N126" s="143">
        <f>VMTCalc!R126</f>
        <v>0</v>
      </c>
      <c r="O126" s="143">
        <f>VMTCalc!S126</f>
        <v>0</v>
      </c>
      <c r="P126" s="143">
        <f>VMTCalc!T126</f>
        <v>0</v>
      </c>
      <c r="Q126" s="143">
        <f>VMTCalc!U126</f>
        <v>0</v>
      </c>
      <c r="R126" s="143">
        <f>VMTCalc!V126</f>
        <v>0</v>
      </c>
      <c r="S126" s="143">
        <f>VMTCalc!W126</f>
        <v>0</v>
      </c>
      <c r="T126" s="143">
        <f>VMTCalc!X126</f>
        <v>0</v>
      </c>
      <c r="U126" s="143">
        <f>VMTCalc!Y126</f>
        <v>0</v>
      </c>
      <c r="V126" s="143">
        <f>VMTCalc!Z126</f>
        <v>0</v>
      </c>
      <c r="W126" s="143">
        <f>VMTCalc!AA126</f>
        <v>0</v>
      </c>
      <c r="X126" s="143">
        <f>VMTCalc!AB126</f>
        <v>0</v>
      </c>
      <c r="Y126" s="143">
        <f>VMTCalc!AC126</f>
        <v>0</v>
      </c>
      <c r="Z126" s="143">
        <f>VMTCalc!AD126</f>
        <v>0</v>
      </c>
      <c r="AA126" s="143">
        <f>VMTCalc!AE126</f>
        <v>0</v>
      </c>
      <c r="AB126" s="143">
        <f>VMTCalc!AF126</f>
        <v>0</v>
      </c>
      <c r="AC126" s="143">
        <f>VMTCalc!AG126</f>
        <v>0</v>
      </c>
      <c r="AD126" s="143">
        <f>VMTCalc!AH126</f>
        <v>0</v>
      </c>
      <c r="AE126" s="143">
        <f>VMTCalc!AI126</f>
        <v>0</v>
      </c>
      <c r="AF126" s="143">
        <f>VMTCalc!AJ126</f>
        <v>0</v>
      </c>
      <c r="AG126" s="143">
        <f>VMTCalc!AK126</f>
        <v>0</v>
      </c>
      <c r="AH126" s="143">
        <f>VMTCalc!AL126</f>
        <v>0</v>
      </c>
      <c r="AI126" s="143">
        <f>VMTCalc!AM126</f>
        <v>0</v>
      </c>
      <c r="AJ126" s="143">
        <f>VMTCalc!AN126</f>
        <v>0</v>
      </c>
      <c r="AK126" s="143">
        <f>VMTCalc!AO126</f>
        <v>0</v>
      </c>
      <c r="AL126" s="143">
        <f>VMTCalc!AP126</f>
        <v>0</v>
      </c>
      <c r="AM126" s="143">
        <f>VMTCalc!AQ126</f>
        <v>0</v>
      </c>
      <c r="AN126" s="143">
        <f>VMTCalc!AR126</f>
        <v>0</v>
      </c>
      <c r="AO126" s="143">
        <f>VMTCalc!AS126</f>
        <v>0</v>
      </c>
      <c r="AP126" s="143">
        <f>VMTCalc!AT126</f>
        <v>0</v>
      </c>
      <c r="AQ126" s="143">
        <f>VMTCalc!AU126</f>
        <v>0</v>
      </c>
      <c r="AR126" s="143">
        <f>VMTCalc!AV126</f>
        <v>0</v>
      </c>
      <c r="AS126" s="143">
        <f>VMTCalc!AW126</f>
        <v>0</v>
      </c>
      <c r="AT126" s="143">
        <f>VMTCalc!AX126</f>
        <v>0</v>
      </c>
    </row>
    <row r="127" spans="1:46">
      <c r="A127" s="218" t="s">
        <v>198</v>
      </c>
      <c r="B127" s="767">
        <f t="shared" si="33"/>
        <v>830200</v>
      </c>
      <c r="C127" s="797" t="str">
        <f>INDEX(ProjectSummary!$C$6:$F$20,MATCH(B127,ProjectSummary!$C$6:$C$20,0),4)</f>
        <v>BRIDGE PORT ROAD</v>
      </c>
      <c r="E127" s="247">
        <f t="shared" si="34"/>
        <v>29.204436999999999</v>
      </c>
      <c r="F127" s="143">
        <f>VMTCalc!J127</f>
        <v>0</v>
      </c>
      <c r="G127" s="143">
        <f>VMTCalc!K127</f>
        <v>0</v>
      </c>
      <c r="H127" s="143">
        <f>VMTCalc!L127</f>
        <v>0</v>
      </c>
      <c r="I127" s="143">
        <f>VMTCalc!M127</f>
        <v>29.204436999999999</v>
      </c>
      <c r="J127" s="143">
        <f>VMTCalc!N127</f>
        <v>0</v>
      </c>
      <c r="K127" s="143">
        <f>VMTCalc!O127</f>
        <v>0</v>
      </c>
      <c r="L127" s="143">
        <f>VMTCalc!P127</f>
        <v>0</v>
      </c>
      <c r="M127" s="143">
        <f>VMTCalc!Q127</f>
        <v>0</v>
      </c>
      <c r="N127" s="143">
        <f>VMTCalc!R127</f>
        <v>0</v>
      </c>
      <c r="O127" s="143">
        <f>VMTCalc!S127</f>
        <v>0</v>
      </c>
      <c r="P127" s="143">
        <f>VMTCalc!T127</f>
        <v>0</v>
      </c>
      <c r="Q127" s="143">
        <f>VMTCalc!U127</f>
        <v>0</v>
      </c>
      <c r="R127" s="143">
        <f>VMTCalc!V127</f>
        <v>0</v>
      </c>
      <c r="S127" s="143">
        <f>VMTCalc!W127</f>
        <v>0</v>
      </c>
      <c r="T127" s="143">
        <f>VMTCalc!X127</f>
        <v>0</v>
      </c>
      <c r="U127" s="143">
        <f>VMTCalc!Y127</f>
        <v>0</v>
      </c>
      <c r="V127" s="143">
        <f>VMTCalc!Z127</f>
        <v>0</v>
      </c>
      <c r="W127" s="143">
        <f>VMTCalc!AA127</f>
        <v>0</v>
      </c>
      <c r="X127" s="143">
        <f>VMTCalc!AB127</f>
        <v>0</v>
      </c>
      <c r="Y127" s="143">
        <f>VMTCalc!AC127</f>
        <v>0</v>
      </c>
      <c r="Z127" s="143">
        <f>VMTCalc!AD127</f>
        <v>0</v>
      </c>
      <c r="AA127" s="143">
        <f>VMTCalc!AE127</f>
        <v>0</v>
      </c>
      <c r="AB127" s="143">
        <f>VMTCalc!AF127</f>
        <v>0</v>
      </c>
      <c r="AC127" s="143">
        <f>VMTCalc!AG127</f>
        <v>0</v>
      </c>
      <c r="AD127" s="143">
        <f>VMTCalc!AH127</f>
        <v>0</v>
      </c>
      <c r="AE127" s="143">
        <f>VMTCalc!AI127</f>
        <v>0</v>
      </c>
      <c r="AF127" s="143">
        <f>VMTCalc!AJ127</f>
        <v>0</v>
      </c>
      <c r="AG127" s="143">
        <f>VMTCalc!AK127</f>
        <v>0</v>
      </c>
      <c r="AH127" s="143">
        <f>VMTCalc!AL127</f>
        <v>0</v>
      </c>
      <c r="AI127" s="143">
        <f>VMTCalc!AM127</f>
        <v>0</v>
      </c>
      <c r="AJ127" s="143">
        <f>VMTCalc!AN127</f>
        <v>0</v>
      </c>
      <c r="AK127" s="143">
        <f>VMTCalc!AO127</f>
        <v>0</v>
      </c>
      <c r="AL127" s="143">
        <f>VMTCalc!AP127</f>
        <v>0</v>
      </c>
      <c r="AM127" s="143">
        <f>VMTCalc!AQ127</f>
        <v>0</v>
      </c>
      <c r="AN127" s="143">
        <f>VMTCalc!AR127</f>
        <v>0</v>
      </c>
      <c r="AO127" s="143">
        <f>VMTCalc!AS127</f>
        <v>0</v>
      </c>
      <c r="AP127" s="143">
        <f>VMTCalc!AT127</f>
        <v>0</v>
      </c>
      <c r="AQ127" s="143">
        <f>VMTCalc!AU127</f>
        <v>0</v>
      </c>
      <c r="AR127" s="143">
        <f>VMTCalc!AV127</f>
        <v>0</v>
      </c>
      <c r="AS127" s="143">
        <f>VMTCalc!AW127</f>
        <v>0</v>
      </c>
      <c r="AT127" s="143">
        <f>VMTCalc!AX127</f>
        <v>0</v>
      </c>
    </row>
    <row r="128" spans="1:46">
      <c r="A128" s="218" t="s">
        <v>198</v>
      </c>
      <c r="B128" s="767">
        <f t="shared" si="33"/>
        <v>120173</v>
      </c>
      <c r="C128" s="797" t="str">
        <f>INDEX(ProjectSummary!$C$6:$F$20,MATCH(B128,ProjectSummary!$C$6:$C$20,0),4)</f>
        <v>PEACH ORCHARD ROAD</v>
      </c>
      <c r="E128" s="247">
        <f t="shared" si="34"/>
        <v>1548.7050804</v>
      </c>
      <c r="F128" s="143">
        <f>VMTCalc!J128</f>
        <v>0</v>
      </c>
      <c r="G128" s="143">
        <f>VMTCalc!K128</f>
        <v>0</v>
      </c>
      <c r="H128" s="143">
        <f>VMTCalc!L128</f>
        <v>0</v>
      </c>
      <c r="I128" s="143">
        <f>VMTCalc!M128</f>
        <v>1548.7050804</v>
      </c>
      <c r="J128" s="143">
        <f>VMTCalc!N128</f>
        <v>0</v>
      </c>
      <c r="K128" s="143">
        <f>VMTCalc!O128</f>
        <v>0</v>
      </c>
      <c r="L128" s="143">
        <f>VMTCalc!P128</f>
        <v>0</v>
      </c>
      <c r="M128" s="143">
        <f>VMTCalc!Q128</f>
        <v>0</v>
      </c>
      <c r="N128" s="143">
        <f>VMTCalc!R128</f>
        <v>0</v>
      </c>
      <c r="O128" s="143">
        <f>VMTCalc!S128</f>
        <v>0</v>
      </c>
      <c r="P128" s="143">
        <f>VMTCalc!T128</f>
        <v>0</v>
      </c>
      <c r="Q128" s="143">
        <f>VMTCalc!U128</f>
        <v>0</v>
      </c>
      <c r="R128" s="143">
        <f>VMTCalc!V128</f>
        <v>0</v>
      </c>
      <c r="S128" s="143">
        <f>VMTCalc!W128</f>
        <v>0</v>
      </c>
      <c r="T128" s="143">
        <f>VMTCalc!X128</f>
        <v>0</v>
      </c>
      <c r="U128" s="143">
        <f>VMTCalc!Y128</f>
        <v>0</v>
      </c>
      <c r="V128" s="143">
        <f>VMTCalc!Z128</f>
        <v>0</v>
      </c>
      <c r="W128" s="143">
        <f>VMTCalc!AA128</f>
        <v>0</v>
      </c>
      <c r="X128" s="143">
        <f>VMTCalc!AB128</f>
        <v>0</v>
      </c>
      <c r="Y128" s="143">
        <f>VMTCalc!AC128</f>
        <v>0</v>
      </c>
      <c r="Z128" s="143">
        <f>VMTCalc!AD128</f>
        <v>0</v>
      </c>
      <c r="AA128" s="143">
        <f>VMTCalc!AE128</f>
        <v>0</v>
      </c>
      <c r="AB128" s="143">
        <f>VMTCalc!AF128</f>
        <v>0</v>
      </c>
      <c r="AC128" s="143">
        <f>VMTCalc!AG128</f>
        <v>0</v>
      </c>
      <c r="AD128" s="143">
        <f>VMTCalc!AH128</f>
        <v>0</v>
      </c>
      <c r="AE128" s="143">
        <f>VMTCalc!AI128</f>
        <v>0</v>
      </c>
      <c r="AF128" s="143">
        <f>VMTCalc!AJ128</f>
        <v>0</v>
      </c>
      <c r="AG128" s="143">
        <f>VMTCalc!AK128</f>
        <v>0</v>
      </c>
      <c r="AH128" s="143">
        <f>VMTCalc!AL128</f>
        <v>0</v>
      </c>
      <c r="AI128" s="143">
        <f>VMTCalc!AM128</f>
        <v>0</v>
      </c>
      <c r="AJ128" s="143">
        <f>VMTCalc!AN128</f>
        <v>0</v>
      </c>
      <c r="AK128" s="143">
        <f>VMTCalc!AO128</f>
        <v>0</v>
      </c>
      <c r="AL128" s="143">
        <f>VMTCalc!AP128</f>
        <v>0</v>
      </c>
      <c r="AM128" s="143">
        <f>VMTCalc!AQ128</f>
        <v>0</v>
      </c>
      <c r="AN128" s="143">
        <f>VMTCalc!AR128</f>
        <v>0</v>
      </c>
      <c r="AO128" s="143">
        <f>VMTCalc!AS128</f>
        <v>0</v>
      </c>
      <c r="AP128" s="143">
        <f>VMTCalc!AT128</f>
        <v>0</v>
      </c>
      <c r="AQ128" s="143">
        <f>VMTCalc!AU128</f>
        <v>0</v>
      </c>
      <c r="AR128" s="143">
        <f>VMTCalc!AV128</f>
        <v>0</v>
      </c>
      <c r="AS128" s="143">
        <f>VMTCalc!AW128</f>
        <v>0</v>
      </c>
      <c r="AT128" s="143">
        <f>VMTCalc!AX128</f>
        <v>0</v>
      </c>
    </row>
    <row r="129" spans="1:46">
      <c r="A129" s="218" t="s">
        <v>198</v>
      </c>
      <c r="B129" s="767">
        <f t="shared" si="33"/>
        <v>890074</v>
      </c>
      <c r="C129" s="797" t="str">
        <f>INDEX(ProjectSummary!$C$6:$F$20,MATCH(B129,ProjectSummary!$C$6:$C$20,0),4)</f>
        <v>MONROE-ANSONVILLE ROAD</v>
      </c>
      <c r="E129" s="247">
        <f t="shared" si="34"/>
        <v>1011.2813025</v>
      </c>
      <c r="F129" s="143">
        <f>VMTCalc!J129</f>
        <v>0</v>
      </c>
      <c r="G129" s="143">
        <f>VMTCalc!K129</f>
        <v>0</v>
      </c>
      <c r="H129" s="143">
        <f>VMTCalc!L129</f>
        <v>0</v>
      </c>
      <c r="I129" s="143">
        <f>VMTCalc!M129</f>
        <v>1011.2813025</v>
      </c>
      <c r="J129" s="143">
        <f>VMTCalc!N129</f>
        <v>0</v>
      </c>
      <c r="K129" s="143">
        <f>VMTCalc!O129</f>
        <v>0</v>
      </c>
      <c r="L129" s="143">
        <f>VMTCalc!P129</f>
        <v>0</v>
      </c>
      <c r="M129" s="143">
        <f>VMTCalc!Q129</f>
        <v>0</v>
      </c>
      <c r="N129" s="143">
        <f>VMTCalc!R129</f>
        <v>0</v>
      </c>
      <c r="O129" s="143">
        <f>VMTCalc!S129</f>
        <v>0</v>
      </c>
      <c r="P129" s="143">
        <f>VMTCalc!T129</f>
        <v>0</v>
      </c>
      <c r="Q129" s="143">
        <f>VMTCalc!U129</f>
        <v>0</v>
      </c>
      <c r="R129" s="143">
        <f>VMTCalc!V129</f>
        <v>0</v>
      </c>
      <c r="S129" s="143">
        <f>VMTCalc!W129</f>
        <v>0</v>
      </c>
      <c r="T129" s="143">
        <f>VMTCalc!X129</f>
        <v>0</v>
      </c>
      <c r="U129" s="143">
        <f>VMTCalc!Y129</f>
        <v>0</v>
      </c>
      <c r="V129" s="143">
        <f>VMTCalc!Z129</f>
        <v>0</v>
      </c>
      <c r="W129" s="143">
        <f>VMTCalc!AA129</f>
        <v>0</v>
      </c>
      <c r="X129" s="143">
        <f>VMTCalc!AB129</f>
        <v>0</v>
      </c>
      <c r="Y129" s="143">
        <f>VMTCalc!AC129</f>
        <v>0</v>
      </c>
      <c r="Z129" s="143">
        <f>VMTCalc!AD129</f>
        <v>0</v>
      </c>
      <c r="AA129" s="143">
        <f>VMTCalc!AE129</f>
        <v>0</v>
      </c>
      <c r="AB129" s="143">
        <f>VMTCalc!AF129</f>
        <v>0</v>
      </c>
      <c r="AC129" s="143">
        <f>VMTCalc!AG129</f>
        <v>0</v>
      </c>
      <c r="AD129" s="143">
        <f>VMTCalc!AH129</f>
        <v>0</v>
      </c>
      <c r="AE129" s="143">
        <f>VMTCalc!AI129</f>
        <v>0</v>
      </c>
      <c r="AF129" s="143">
        <f>VMTCalc!AJ129</f>
        <v>0</v>
      </c>
      <c r="AG129" s="143">
        <f>VMTCalc!AK129</f>
        <v>0</v>
      </c>
      <c r="AH129" s="143">
        <f>VMTCalc!AL129</f>
        <v>0</v>
      </c>
      <c r="AI129" s="143">
        <f>VMTCalc!AM129</f>
        <v>0</v>
      </c>
      <c r="AJ129" s="143">
        <f>VMTCalc!AN129</f>
        <v>0</v>
      </c>
      <c r="AK129" s="143">
        <f>VMTCalc!AO129</f>
        <v>0</v>
      </c>
      <c r="AL129" s="143">
        <f>VMTCalc!AP129</f>
        <v>0</v>
      </c>
      <c r="AM129" s="143">
        <f>VMTCalc!AQ129</f>
        <v>0</v>
      </c>
      <c r="AN129" s="143">
        <f>VMTCalc!AR129</f>
        <v>0</v>
      </c>
      <c r="AO129" s="143">
        <f>VMTCalc!AS129</f>
        <v>0</v>
      </c>
      <c r="AP129" s="143">
        <f>VMTCalc!AT129</f>
        <v>0</v>
      </c>
      <c r="AQ129" s="143">
        <f>VMTCalc!AU129</f>
        <v>0</v>
      </c>
      <c r="AR129" s="143">
        <f>VMTCalc!AV129</f>
        <v>0</v>
      </c>
      <c r="AS129" s="143">
        <f>VMTCalc!AW129</f>
        <v>0</v>
      </c>
      <c r="AT129" s="143">
        <f>VMTCalc!AX129</f>
        <v>0</v>
      </c>
    </row>
    <row r="130" spans="1:46">
      <c r="A130" s="218" t="s">
        <v>198</v>
      </c>
      <c r="B130" s="767">
        <f t="shared" si="33"/>
        <v>890170</v>
      </c>
      <c r="C130" s="797" t="str">
        <f>INDEX(ProjectSummary!$C$6:$F$20,MATCH(B130,ProjectSummary!$C$6:$C$20,0),4)</f>
        <v>POTTERS ROAD</v>
      </c>
      <c r="E130" s="247">
        <f t="shared" si="34"/>
        <v>934.54198399999996</v>
      </c>
      <c r="F130" s="143">
        <f>VMTCalc!J130</f>
        <v>0</v>
      </c>
      <c r="G130" s="143">
        <f>VMTCalc!K130</f>
        <v>0</v>
      </c>
      <c r="H130" s="143">
        <f>VMTCalc!L130</f>
        <v>0</v>
      </c>
      <c r="I130" s="143">
        <f>VMTCalc!M130</f>
        <v>934.54198399999996</v>
      </c>
      <c r="J130" s="143">
        <f>VMTCalc!N130</f>
        <v>0</v>
      </c>
      <c r="K130" s="143">
        <f>VMTCalc!O130</f>
        <v>0</v>
      </c>
      <c r="L130" s="143">
        <f>VMTCalc!P130</f>
        <v>0</v>
      </c>
      <c r="M130" s="143">
        <f>VMTCalc!Q130</f>
        <v>0</v>
      </c>
      <c r="N130" s="143">
        <f>VMTCalc!R130</f>
        <v>0</v>
      </c>
      <c r="O130" s="143">
        <f>VMTCalc!S130</f>
        <v>0</v>
      </c>
      <c r="P130" s="143">
        <f>VMTCalc!T130</f>
        <v>0</v>
      </c>
      <c r="Q130" s="143">
        <f>VMTCalc!U130</f>
        <v>0</v>
      </c>
      <c r="R130" s="143">
        <f>VMTCalc!V130</f>
        <v>0</v>
      </c>
      <c r="S130" s="143">
        <f>VMTCalc!W130</f>
        <v>0</v>
      </c>
      <c r="T130" s="143">
        <f>VMTCalc!X130</f>
        <v>0</v>
      </c>
      <c r="U130" s="143">
        <f>VMTCalc!Y130</f>
        <v>0</v>
      </c>
      <c r="V130" s="143">
        <f>VMTCalc!Z130</f>
        <v>0</v>
      </c>
      <c r="W130" s="143">
        <f>VMTCalc!AA130</f>
        <v>0</v>
      </c>
      <c r="X130" s="143">
        <f>VMTCalc!AB130</f>
        <v>0</v>
      </c>
      <c r="Y130" s="143">
        <f>VMTCalc!AC130</f>
        <v>0</v>
      </c>
      <c r="Z130" s="143">
        <f>VMTCalc!AD130</f>
        <v>0</v>
      </c>
      <c r="AA130" s="143">
        <f>VMTCalc!AE130</f>
        <v>0</v>
      </c>
      <c r="AB130" s="143">
        <f>VMTCalc!AF130</f>
        <v>0</v>
      </c>
      <c r="AC130" s="143">
        <f>VMTCalc!AG130</f>
        <v>0</v>
      </c>
      <c r="AD130" s="143">
        <f>VMTCalc!AH130</f>
        <v>0</v>
      </c>
      <c r="AE130" s="143">
        <f>VMTCalc!AI130</f>
        <v>0</v>
      </c>
      <c r="AF130" s="143">
        <f>VMTCalc!AJ130</f>
        <v>0</v>
      </c>
      <c r="AG130" s="143">
        <f>VMTCalc!AK130</f>
        <v>0</v>
      </c>
      <c r="AH130" s="143">
        <f>VMTCalc!AL130</f>
        <v>0</v>
      </c>
      <c r="AI130" s="143">
        <f>VMTCalc!AM130</f>
        <v>0</v>
      </c>
      <c r="AJ130" s="143">
        <f>VMTCalc!AN130</f>
        <v>0</v>
      </c>
      <c r="AK130" s="143">
        <f>VMTCalc!AO130</f>
        <v>0</v>
      </c>
      <c r="AL130" s="143">
        <f>VMTCalc!AP130</f>
        <v>0</v>
      </c>
      <c r="AM130" s="143">
        <f>VMTCalc!AQ130</f>
        <v>0</v>
      </c>
      <c r="AN130" s="143">
        <f>VMTCalc!AR130</f>
        <v>0</v>
      </c>
      <c r="AO130" s="143">
        <f>VMTCalc!AS130</f>
        <v>0</v>
      </c>
      <c r="AP130" s="143">
        <f>VMTCalc!AT130</f>
        <v>0</v>
      </c>
      <c r="AQ130" s="143">
        <f>VMTCalc!AU130</f>
        <v>0</v>
      </c>
      <c r="AR130" s="143">
        <f>VMTCalc!AV130</f>
        <v>0</v>
      </c>
      <c r="AS130" s="143">
        <f>VMTCalc!AW130</f>
        <v>0</v>
      </c>
      <c r="AT130" s="143">
        <f>VMTCalc!AX130</f>
        <v>0</v>
      </c>
    </row>
    <row r="131" spans="1:46">
      <c r="A131" s="218" t="s">
        <v>198</v>
      </c>
      <c r="B131" s="767">
        <f t="shared" si="33"/>
        <v>890312</v>
      </c>
      <c r="C131" s="797" t="str">
        <f>INDEX(ProjectSummary!$C$6:$F$20,MATCH(B131,ProjectSummary!$C$6:$C$20,0),4)</f>
        <v>SHANNON ROAD</v>
      </c>
      <c r="E131" s="247">
        <f t="shared" si="34"/>
        <v>4030.2123060000004</v>
      </c>
      <c r="F131" s="143">
        <f>VMTCalc!J131</f>
        <v>0</v>
      </c>
      <c r="G131" s="143">
        <f>VMTCalc!K131</f>
        <v>0</v>
      </c>
      <c r="H131" s="143">
        <f>VMTCalc!L131</f>
        <v>0</v>
      </c>
      <c r="I131" s="143">
        <f>VMTCalc!M131</f>
        <v>4030.2123060000004</v>
      </c>
      <c r="J131" s="143">
        <f>VMTCalc!N131</f>
        <v>0</v>
      </c>
      <c r="K131" s="143">
        <f>VMTCalc!O131</f>
        <v>0</v>
      </c>
      <c r="L131" s="143">
        <f>VMTCalc!P131</f>
        <v>0</v>
      </c>
      <c r="M131" s="143">
        <f>VMTCalc!Q131</f>
        <v>0</v>
      </c>
      <c r="N131" s="143">
        <f>VMTCalc!R131</f>
        <v>0</v>
      </c>
      <c r="O131" s="143">
        <f>VMTCalc!S131</f>
        <v>0</v>
      </c>
      <c r="P131" s="143">
        <f>VMTCalc!T131</f>
        <v>0</v>
      </c>
      <c r="Q131" s="143">
        <f>VMTCalc!U131</f>
        <v>0</v>
      </c>
      <c r="R131" s="143">
        <f>VMTCalc!V131</f>
        <v>0</v>
      </c>
      <c r="S131" s="143">
        <f>VMTCalc!W131</f>
        <v>0</v>
      </c>
      <c r="T131" s="143">
        <f>VMTCalc!X131</f>
        <v>0</v>
      </c>
      <c r="U131" s="143">
        <f>VMTCalc!Y131</f>
        <v>0</v>
      </c>
      <c r="V131" s="143">
        <f>VMTCalc!Z131</f>
        <v>0</v>
      </c>
      <c r="W131" s="143">
        <f>VMTCalc!AA131</f>
        <v>0</v>
      </c>
      <c r="X131" s="143">
        <f>VMTCalc!AB131</f>
        <v>0</v>
      </c>
      <c r="Y131" s="143">
        <f>VMTCalc!AC131</f>
        <v>0</v>
      </c>
      <c r="Z131" s="143">
        <f>VMTCalc!AD131</f>
        <v>0</v>
      </c>
      <c r="AA131" s="143">
        <f>VMTCalc!AE131</f>
        <v>0</v>
      </c>
      <c r="AB131" s="143">
        <f>VMTCalc!AF131</f>
        <v>0</v>
      </c>
      <c r="AC131" s="143">
        <f>VMTCalc!AG131</f>
        <v>0</v>
      </c>
      <c r="AD131" s="143">
        <f>VMTCalc!AH131</f>
        <v>0</v>
      </c>
      <c r="AE131" s="143">
        <f>VMTCalc!AI131</f>
        <v>0</v>
      </c>
      <c r="AF131" s="143">
        <f>VMTCalc!AJ131</f>
        <v>0</v>
      </c>
      <c r="AG131" s="143">
        <f>VMTCalc!AK131</f>
        <v>0</v>
      </c>
      <c r="AH131" s="143">
        <f>VMTCalc!AL131</f>
        <v>0</v>
      </c>
      <c r="AI131" s="143">
        <f>VMTCalc!AM131</f>
        <v>0</v>
      </c>
      <c r="AJ131" s="143">
        <f>VMTCalc!AN131</f>
        <v>0</v>
      </c>
      <c r="AK131" s="143">
        <f>VMTCalc!AO131</f>
        <v>0</v>
      </c>
      <c r="AL131" s="143">
        <f>VMTCalc!AP131</f>
        <v>0</v>
      </c>
      <c r="AM131" s="143">
        <f>VMTCalc!AQ131</f>
        <v>0</v>
      </c>
      <c r="AN131" s="143">
        <f>VMTCalc!AR131</f>
        <v>0</v>
      </c>
      <c r="AO131" s="143">
        <f>VMTCalc!AS131</f>
        <v>0</v>
      </c>
      <c r="AP131" s="143">
        <f>VMTCalc!AT131</f>
        <v>0</v>
      </c>
      <c r="AQ131" s="143">
        <f>VMTCalc!AU131</f>
        <v>0</v>
      </c>
      <c r="AR131" s="143">
        <f>VMTCalc!AV131</f>
        <v>0</v>
      </c>
      <c r="AS131" s="143">
        <f>VMTCalc!AW131</f>
        <v>0</v>
      </c>
      <c r="AT131" s="143">
        <f>VMTCalc!AX131</f>
        <v>0</v>
      </c>
    </row>
    <row r="132" spans="1:46">
      <c r="A132" s="218" t="s">
        <v>198</v>
      </c>
      <c r="B132" s="767">
        <f t="shared" si="33"/>
        <v>890144</v>
      </c>
      <c r="C132" s="797" t="str">
        <f>INDEX(ProjectSummary!$C$6:$F$20,MATCH(B132,ProjectSummary!$C$6:$C$20,0),4)</f>
        <v>STACK ROAD</v>
      </c>
      <c r="E132" s="247">
        <f t="shared" si="34"/>
        <v>2102.7194640000002</v>
      </c>
      <c r="F132" s="143">
        <f>VMTCalc!J132</f>
        <v>0</v>
      </c>
      <c r="G132" s="143">
        <f>VMTCalc!K132</f>
        <v>0</v>
      </c>
      <c r="H132" s="143">
        <f>VMTCalc!L132</f>
        <v>0</v>
      </c>
      <c r="I132" s="143">
        <f>VMTCalc!M132</f>
        <v>2102.7194640000002</v>
      </c>
      <c r="J132" s="143">
        <f>VMTCalc!N132</f>
        <v>0</v>
      </c>
      <c r="K132" s="143">
        <f>VMTCalc!O132</f>
        <v>0</v>
      </c>
      <c r="L132" s="143">
        <f>VMTCalc!P132</f>
        <v>0</v>
      </c>
      <c r="M132" s="143">
        <f>VMTCalc!Q132</f>
        <v>0</v>
      </c>
      <c r="N132" s="143">
        <f>VMTCalc!R132</f>
        <v>0</v>
      </c>
      <c r="O132" s="143">
        <f>VMTCalc!S132</f>
        <v>0</v>
      </c>
      <c r="P132" s="143">
        <f>VMTCalc!T132</f>
        <v>0</v>
      </c>
      <c r="Q132" s="143">
        <f>VMTCalc!U132</f>
        <v>0</v>
      </c>
      <c r="R132" s="143">
        <f>VMTCalc!V132</f>
        <v>0</v>
      </c>
      <c r="S132" s="143">
        <f>VMTCalc!W132</f>
        <v>0</v>
      </c>
      <c r="T132" s="143">
        <f>VMTCalc!X132</f>
        <v>0</v>
      </c>
      <c r="U132" s="143">
        <f>VMTCalc!Y132</f>
        <v>0</v>
      </c>
      <c r="V132" s="143">
        <f>VMTCalc!Z132</f>
        <v>0</v>
      </c>
      <c r="W132" s="143">
        <f>VMTCalc!AA132</f>
        <v>0</v>
      </c>
      <c r="X132" s="143">
        <f>VMTCalc!AB132</f>
        <v>0</v>
      </c>
      <c r="Y132" s="143">
        <f>VMTCalc!AC132</f>
        <v>0</v>
      </c>
      <c r="Z132" s="143">
        <f>VMTCalc!AD132</f>
        <v>0</v>
      </c>
      <c r="AA132" s="143">
        <f>VMTCalc!AE132</f>
        <v>0</v>
      </c>
      <c r="AB132" s="143">
        <f>VMTCalc!AF132</f>
        <v>0</v>
      </c>
      <c r="AC132" s="143">
        <f>VMTCalc!AG132</f>
        <v>0</v>
      </c>
      <c r="AD132" s="143">
        <f>VMTCalc!AH132</f>
        <v>0</v>
      </c>
      <c r="AE132" s="143">
        <f>VMTCalc!AI132</f>
        <v>0</v>
      </c>
      <c r="AF132" s="143">
        <f>VMTCalc!AJ132</f>
        <v>0</v>
      </c>
      <c r="AG132" s="143">
        <f>VMTCalc!AK132</f>
        <v>0</v>
      </c>
      <c r="AH132" s="143">
        <f>VMTCalc!AL132</f>
        <v>0</v>
      </c>
      <c r="AI132" s="143">
        <f>VMTCalc!AM132</f>
        <v>0</v>
      </c>
      <c r="AJ132" s="143">
        <f>VMTCalc!AN132</f>
        <v>0</v>
      </c>
      <c r="AK132" s="143">
        <f>VMTCalc!AO132</f>
        <v>0</v>
      </c>
      <c r="AL132" s="143">
        <f>VMTCalc!AP132</f>
        <v>0</v>
      </c>
      <c r="AM132" s="143">
        <f>VMTCalc!AQ132</f>
        <v>0</v>
      </c>
      <c r="AN132" s="143">
        <f>VMTCalc!AR132</f>
        <v>0</v>
      </c>
      <c r="AO132" s="143">
        <f>VMTCalc!AS132</f>
        <v>0</v>
      </c>
      <c r="AP132" s="143">
        <f>VMTCalc!AT132</f>
        <v>0</v>
      </c>
      <c r="AQ132" s="143">
        <f>VMTCalc!AU132</f>
        <v>0</v>
      </c>
      <c r="AR132" s="143">
        <f>VMTCalc!AV132</f>
        <v>0</v>
      </c>
      <c r="AS132" s="143">
        <f>VMTCalc!AW132</f>
        <v>0</v>
      </c>
      <c r="AT132" s="143">
        <f>VMTCalc!AX132</f>
        <v>0</v>
      </c>
    </row>
    <row r="133" spans="1:46">
      <c r="A133" s="66">
        <v>1</v>
      </c>
      <c r="B133" s="767">
        <f t="shared" si="33"/>
        <v>890067</v>
      </c>
      <c r="C133" s="797" t="str">
        <f>INDEX(ProjectSummary!$C$6:$F$20,MATCH(B133,ProjectSummary!$C$6:$C$20,0),4)</f>
        <v>AUSTIN GROVE CHURCH ROAD</v>
      </c>
      <c r="E133" s="247">
        <f t="shared" si="34"/>
        <v>1733.62509</v>
      </c>
      <c r="F133" s="143">
        <f>VMTCalc!J133</f>
        <v>0</v>
      </c>
      <c r="G133" s="143">
        <f>VMTCalc!K133</f>
        <v>0</v>
      </c>
      <c r="H133" s="143">
        <f>VMTCalc!L133</f>
        <v>0</v>
      </c>
      <c r="I133" s="143">
        <f>VMTCalc!M133</f>
        <v>0</v>
      </c>
      <c r="J133" s="143">
        <f>VMTCalc!N133</f>
        <v>1733.62509</v>
      </c>
      <c r="K133" s="143">
        <f>VMTCalc!O133</f>
        <v>0</v>
      </c>
      <c r="L133" s="143">
        <f>VMTCalc!P133</f>
        <v>0</v>
      </c>
      <c r="M133" s="143">
        <f>VMTCalc!Q133</f>
        <v>0</v>
      </c>
      <c r="N133" s="143">
        <f>VMTCalc!R133</f>
        <v>0</v>
      </c>
      <c r="O133" s="143">
        <f>VMTCalc!S133</f>
        <v>0</v>
      </c>
      <c r="P133" s="143">
        <f>VMTCalc!T133</f>
        <v>0</v>
      </c>
      <c r="Q133" s="143">
        <f>VMTCalc!U133</f>
        <v>0</v>
      </c>
      <c r="R133" s="143">
        <f>VMTCalc!V133</f>
        <v>0</v>
      </c>
      <c r="S133" s="143">
        <f>VMTCalc!W133</f>
        <v>0</v>
      </c>
      <c r="T133" s="143">
        <f>VMTCalc!X133</f>
        <v>0</v>
      </c>
      <c r="U133" s="143">
        <f>VMTCalc!Y133</f>
        <v>0</v>
      </c>
      <c r="V133" s="143">
        <f>VMTCalc!Z133</f>
        <v>0</v>
      </c>
      <c r="W133" s="143">
        <f>VMTCalc!AA133</f>
        <v>0</v>
      </c>
      <c r="X133" s="143">
        <f>VMTCalc!AB133</f>
        <v>0</v>
      </c>
      <c r="Y133" s="143">
        <f>VMTCalc!AC133</f>
        <v>0</v>
      </c>
      <c r="Z133" s="143">
        <f>VMTCalc!AD133</f>
        <v>0</v>
      </c>
      <c r="AA133" s="143">
        <f>VMTCalc!AE133</f>
        <v>0</v>
      </c>
      <c r="AB133" s="143">
        <f>VMTCalc!AF133</f>
        <v>0</v>
      </c>
      <c r="AC133" s="143">
        <f>VMTCalc!AG133</f>
        <v>0</v>
      </c>
      <c r="AD133" s="143">
        <f>VMTCalc!AH133</f>
        <v>0</v>
      </c>
      <c r="AE133" s="143">
        <f>VMTCalc!AI133</f>
        <v>0</v>
      </c>
      <c r="AF133" s="143">
        <f>VMTCalc!AJ133</f>
        <v>0</v>
      </c>
      <c r="AG133" s="143">
        <f>VMTCalc!AK133</f>
        <v>0</v>
      </c>
      <c r="AH133" s="143">
        <f>VMTCalc!AL133</f>
        <v>0</v>
      </c>
      <c r="AI133" s="143">
        <f>VMTCalc!AM133</f>
        <v>0</v>
      </c>
      <c r="AJ133" s="143">
        <f>VMTCalc!AN133</f>
        <v>0</v>
      </c>
      <c r="AK133" s="143">
        <f>VMTCalc!AO133</f>
        <v>0</v>
      </c>
      <c r="AL133" s="143">
        <f>VMTCalc!AP133</f>
        <v>0</v>
      </c>
      <c r="AM133" s="143">
        <f>VMTCalc!AQ133</f>
        <v>0</v>
      </c>
      <c r="AN133" s="143">
        <f>VMTCalc!AR133</f>
        <v>0</v>
      </c>
      <c r="AO133" s="143">
        <f>VMTCalc!AS133</f>
        <v>0</v>
      </c>
      <c r="AP133" s="143">
        <f>VMTCalc!AT133</f>
        <v>0</v>
      </c>
      <c r="AQ133" s="143">
        <f>VMTCalc!AU133</f>
        <v>0</v>
      </c>
      <c r="AR133" s="143">
        <f>VMTCalc!AV133</f>
        <v>0</v>
      </c>
      <c r="AS133" s="143">
        <f>VMTCalc!AW133</f>
        <v>0</v>
      </c>
      <c r="AT133" s="143">
        <f>VMTCalc!AX133</f>
        <v>0</v>
      </c>
    </row>
    <row r="134" spans="1:46">
      <c r="A134" s="66">
        <v>1</v>
      </c>
      <c r="B134" s="767">
        <f t="shared" si="33"/>
        <v>830012</v>
      </c>
      <c r="C134" s="797" t="str">
        <f>INDEX(ProjectSummary!$C$6:$F$20,MATCH(B134,ProjectSummary!$C$6:$C$20,0),4)</f>
        <v>MOUNTAIN CREEK ROAD</v>
      </c>
      <c r="E134" s="247">
        <f t="shared" si="34"/>
        <v>204.431059</v>
      </c>
      <c r="F134" s="143">
        <f>VMTCalc!J134</f>
        <v>0</v>
      </c>
      <c r="G134" s="143">
        <f>VMTCalc!K134</f>
        <v>0</v>
      </c>
      <c r="H134" s="143">
        <f>VMTCalc!L134</f>
        <v>0</v>
      </c>
      <c r="I134" s="143">
        <f>VMTCalc!M134</f>
        <v>0</v>
      </c>
      <c r="J134" s="143">
        <f>VMTCalc!N134</f>
        <v>204.431059</v>
      </c>
      <c r="K134" s="143">
        <f>VMTCalc!O134</f>
        <v>0</v>
      </c>
      <c r="L134" s="143">
        <f>VMTCalc!P134</f>
        <v>0</v>
      </c>
      <c r="M134" s="143">
        <f>VMTCalc!Q134</f>
        <v>0</v>
      </c>
      <c r="N134" s="143">
        <f>VMTCalc!R134</f>
        <v>0</v>
      </c>
      <c r="O134" s="143">
        <f>VMTCalc!S134</f>
        <v>0</v>
      </c>
      <c r="P134" s="143">
        <f>VMTCalc!T134</f>
        <v>0</v>
      </c>
      <c r="Q134" s="143">
        <f>VMTCalc!U134</f>
        <v>0</v>
      </c>
      <c r="R134" s="143">
        <f>VMTCalc!V134</f>
        <v>0</v>
      </c>
      <c r="S134" s="143">
        <f>VMTCalc!W134</f>
        <v>0</v>
      </c>
      <c r="T134" s="143">
        <f>VMTCalc!X134</f>
        <v>0</v>
      </c>
      <c r="U134" s="143">
        <f>VMTCalc!Y134</f>
        <v>0</v>
      </c>
      <c r="V134" s="143">
        <f>VMTCalc!Z134</f>
        <v>0</v>
      </c>
      <c r="W134" s="143">
        <f>VMTCalc!AA134</f>
        <v>0</v>
      </c>
      <c r="X134" s="143">
        <f>VMTCalc!AB134</f>
        <v>0</v>
      </c>
      <c r="Y134" s="143">
        <f>VMTCalc!AC134</f>
        <v>0</v>
      </c>
      <c r="Z134" s="143">
        <f>VMTCalc!AD134</f>
        <v>0</v>
      </c>
      <c r="AA134" s="143">
        <f>VMTCalc!AE134</f>
        <v>0</v>
      </c>
      <c r="AB134" s="143">
        <f>VMTCalc!AF134</f>
        <v>0</v>
      </c>
      <c r="AC134" s="143">
        <f>VMTCalc!AG134</f>
        <v>0</v>
      </c>
      <c r="AD134" s="143">
        <f>VMTCalc!AH134</f>
        <v>0</v>
      </c>
      <c r="AE134" s="143">
        <f>VMTCalc!AI134</f>
        <v>0</v>
      </c>
      <c r="AF134" s="143">
        <f>VMTCalc!AJ134</f>
        <v>0</v>
      </c>
      <c r="AG134" s="143">
        <f>VMTCalc!AK134</f>
        <v>0</v>
      </c>
      <c r="AH134" s="143">
        <f>VMTCalc!AL134</f>
        <v>0</v>
      </c>
      <c r="AI134" s="143">
        <f>VMTCalc!AM134</f>
        <v>0</v>
      </c>
      <c r="AJ134" s="143">
        <f>VMTCalc!AN134</f>
        <v>0</v>
      </c>
      <c r="AK134" s="143">
        <f>VMTCalc!AO134</f>
        <v>0</v>
      </c>
      <c r="AL134" s="143">
        <f>VMTCalc!AP134</f>
        <v>0</v>
      </c>
      <c r="AM134" s="143">
        <f>VMTCalc!AQ134</f>
        <v>0</v>
      </c>
      <c r="AN134" s="143">
        <f>VMTCalc!AR134</f>
        <v>0</v>
      </c>
      <c r="AO134" s="143">
        <f>VMTCalc!AS134</f>
        <v>0</v>
      </c>
      <c r="AP134" s="143">
        <f>VMTCalc!AT134</f>
        <v>0</v>
      </c>
      <c r="AQ134" s="143">
        <f>VMTCalc!AU134</f>
        <v>0</v>
      </c>
      <c r="AR134" s="143">
        <f>VMTCalc!AV134</f>
        <v>0</v>
      </c>
      <c r="AS134" s="143">
        <f>VMTCalc!AW134</f>
        <v>0</v>
      </c>
      <c r="AT134" s="143">
        <f>VMTCalc!AX134</f>
        <v>0</v>
      </c>
    </row>
    <row r="135" spans="1:46">
      <c r="A135" s="66">
        <v>1</v>
      </c>
      <c r="B135" s="767">
        <f t="shared" si="33"/>
        <v>120050</v>
      </c>
      <c r="C135" s="797" t="str">
        <f>INDEX(ProjectSummary!$C$6:$F$20,MATCH(B135,ProjectSummary!$C$6:$C$20,0),4)</f>
        <v>PENNINGER ROAD</v>
      </c>
      <c r="E135" s="247">
        <f t="shared" si="34"/>
        <v>277.38001439999999</v>
      </c>
      <c r="F135" s="143">
        <f>VMTCalc!J135</f>
        <v>0</v>
      </c>
      <c r="G135" s="143">
        <f>VMTCalc!K135</f>
        <v>0</v>
      </c>
      <c r="H135" s="143">
        <f>VMTCalc!L135</f>
        <v>0</v>
      </c>
      <c r="I135" s="143">
        <f>VMTCalc!M135</f>
        <v>0</v>
      </c>
      <c r="J135" s="143">
        <f>VMTCalc!N135</f>
        <v>277.38001439999999</v>
      </c>
      <c r="K135" s="143">
        <f>VMTCalc!O135</f>
        <v>0</v>
      </c>
      <c r="L135" s="143">
        <f>VMTCalc!P135</f>
        <v>0</v>
      </c>
      <c r="M135" s="143">
        <f>VMTCalc!Q135</f>
        <v>0</v>
      </c>
      <c r="N135" s="143">
        <f>VMTCalc!R135</f>
        <v>0</v>
      </c>
      <c r="O135" s="143">
        <f>VMTCalc!S135</f>
        <v>0</v>
      </c>
      <c r="P135" s="143">
        <f>VMTCalc!T135</f>
        <v>0</v>
      </c>
      <c r="Q135" s="143">
        <f>VMTCalc!U135</f>
        <v>0</v>
      </c>
      <c r="R135" s="143">
        <f>VMTCalc!V135</f>
        <v>0</v>
      </c>
      <c r="S135" s="143">
        <f>VMTCalc!W135</f>
        <v>0</v>
      </c>
      <c r="T135" s="143">
        <f>VMTCalc!X135</f>
        <v>0</v>
      </c>
      <c r="U135" s="143">
        <f>VMTCalc!Y135</f>
        <v>0</v>
      </c>
      <c r="V135" s="143">
        <f>VMTCalc!Z135</f>
        <v>0</v>
      </c>
      <c r="W135" s="143">
        <f>VMTCalc!AA135</f>
        <v>0</v>
      </c>
      <c r="X135" s="143">
        <f>VMTCalc!AB135</f>
        <v>0</v>
      </c>
      <c r="Y135" s="143">
        <f>VMTCalc!AC135</f>
        <v>0</v>
      </c>
      <c r="Z135" s="143">
        <f>VMTCalc!AD135</f>
        <v>0</v>
      </c>
      <c r="AA135" s="143">
        <f>VMTCalc!AE135</f>
        <v>0</v>
      </c>
      <c r="AB135" s="143">
        <f>VMTCalc!AF135</f>
        <v>0</v>
      </c>
      <c r="AC135" s="143">
        <f>VMTCalc!AG135</f>
        <v>0</v>
      </c>
      <c r="AD135" s="143">
        <f>VMTCalc!AH135</f>
        <v>0</v>
      </c>
      <c r="AE135" s="143">
        <f>VMTCalc!AI135</f>
        <v>0</v>
      </c>
      <c r="AF135" s="143">
        <f>VMTCalc!AJ135</f>
        <v>0</v>
      </c>
      <c r="AG135" s="143">
        <f>VMTCalc!AK135</f>
        <v>0</v>
      </c>
      <c r="AH135" s="143">
        <f>VMTCalc!AL135</f>
        <v>0</v>
      </c>
      <c r="AI135" s="143">
        <f>VMTCalc!AM135</f>
        <v>0</v>
      </c>
      <c r="AJ135" s="143">
        <f>VMTCalc!AN135</f>
        <v>0</v>
      </c>
      <c r="AK135" s="143">
        <f>VMTCalc!AO135</f>
        <v>0</v>
      </c>
      <c r="AL135" s="143">
        <f>VMTCalc!AP135</f>
        <v>0</v>
      </c>
      <c r="AM135" s="143">
        <f>VMTCalc!AQ135</f>
        <v>0</v>
      </c>
      <c r="AN135" s="143">
        <f>VMTCalc!AR135</f>
        <v>0</v>
      </c>
      <c r="AO135" s="143">
        <f>VMTCalc!AS135</f>
        <v>0</v>
      </c>
      <c r="AP135" s="143">
        <f>VMTCalc!AT135</f>
        <v>0</v>
      </c>
      <c r="AQ135" s="143">
        <f>VMTCalc!AU135</f>
        <v>0</v>
      </c>
      <c r="AR135" s="143">
        <f>VMTCalc!AV135</f>
        <v>0</v>
      </c>
      <c r="AS135" s="143">
        <f>VMTCalc!AW135</f>
        <v>0</v>
      </c>
      <c r="AT135" s="143">
        <f>VMTCalc!AX135</f>
        <v>0</v>
      </c>
    </row>
    <row r="136" spans="1:46">
      <c r="A136" s="66">
        <v>1</v>
      </c>
      <c r="B136" s="767">
        <f t="shared" si="33"/>
        <v>590060</v>
      </c>
      <c r="C136" s="797" t="str">
        <f>INDEX(ProjectSummary!$C$6:$F$20,MATCH(B136,ProjectSummary!$C$6:$C$20,0),4)</f>
        <v>ROBINSON CHURCH ROAD</v>
      </c>
      <c r="E136" s="247">
        <f t="shared" si="34"/>
        <v>22363.763661000001</v>
      </c>
      <c r="F136" s="143">
        <f>VMTCalc!J136</f>
        <v>0</v>
      </c>
      <c r="G136" s="143">
        <f>VMTCalc!K136</f>
        <v>0</v>
      </c>
      <c r="H136" s="143">
        <f>VMTCalc!L136</f>
        <v>0</v>
      </c>
      <c r="I136" s="143">
        <f>VMTCalc!M136</f>
        <v>0</v>
      </c>
      <c r="J136" s="143">
        <f>VMTCalc!N136</f>
        <v>22363.763661000001</v>
      </c>
      <c r="K136" s="143">
        <f>VMTCalc!O136</f>
        <v>0</v>
      </c>
      <c r="L136" s="143">
        <f>VMTCalc!P136</f>
        <v>0</v>
      </c>
      <c r="M136" s="143">
        <f>VMTCalc!Q136</f>
        <v>0</v>
      </c>
      <c r="N136" s="143">
        <f>VMTCalc!R136</f>
        <v>0</v>
      </c>
      <c r="O136" s="143">
        <f>VMTCalc!S136</f>
        <v>0</v>
      </c>
      <c r="P136" s="143">
        <f>VMTCalc!T136</f>
        <v>0</v>
      </c>
      <c r="Q136" s="143">
        <f>VMTCalc!U136</f>
        <v>0</v>
      </c>
      <c r="R136" s="143">
        <f>VMTCalc!V136</f>
        <v>0</v>
      </c>
      <c r="S136" s="143">
        <f>VMTCalc!W136</f>
        <v>0</v>
      </c>
      <c r="T136" s="143">
        <f>VMTCalc!X136</f>
        <v>0</v>
      </c>
      <c r="U136" s="143">
        <f>VMTCalc!Y136</f>
        <v>0</v>
      </c>
      <c r="V136" s="143">
        <f>VMTCalc!Z136</f>
        <v>0</v>
      </c>
      <c r="W136" s="143">
        <f>VMTCalc!AA136</f>
        <v>0</v>
      </c>
      <c r="X136" s="143">
        <f>VMTCalc!AB136</f>
        <v>0</v>
      </c>
      <c r="Y136" s="143">
        <f>VMTCalc!AC136</f>
        <v>0</v>
      </c>
      <c r="Z136" s="143">
        <f>VMTCalc!AD136</f>
        <v>0</v>
      </c>
      <c r="AA136" s="143">
        <f>VMTCalc!AE136</f>
        <v>0</v>
      </c>
      <c r="AB136" s="143">
        <f>VMTCalc!AF136</f>
        <v>0</v>
      </c>
      <c r="AC136" s="143">
        <f>VMTCalc!AG136</f>
        <v>0</v>
      </c>
      <c r="AD136" s="143">
        <f>VMTCalc!AH136</f>
        <v>0</v>
      </c>
      <c r="AE136" s="143">
        <f>VMTCalc!AI136</f>
        <v>0</v>
      </c>
      <c r="AF136" s="143">
        <f>VMTCalc!AJ136</f>
        <v>0</v>
      </c>
      <c r="AG136" s="143">
        <f>VMTCalc!AK136</f>
        <v>0</v>
      </c>
      <c r="AH136" s="143">
        <f>VMTCalc!AL136</f>
        <v>0</v>
      </c>
      <c r="AI136" s="143">
        <f>VMTCalc!AM136</f>
        <v>0</v>
      </c>
      <c r="AJ136" s="143">
        <f>VMTCalc!AN136</f>
        <v>0</v>
      </c>
      <c r="AK136" s="143">
        <f>VMTCalc!AO136</f>
        <v>0</v>
      </c>
      <c r="AL136" s="143">
        <f>VMTCalc!AP136</f>
        <v>0</v>
      </c>
      <c r="AM136" s="143">
        <f>VMTCalc!AQ136</f>
        <v>0</v>
      </c>
      <c r="AN136" s="143">
        <f>VMTCalc!AR136</f>
        <v>0</v>
      </c>
      <c r="AO136" s="143">
        <f>VMTCalc!AS136</f>
        <v>0</v>
      </c>
      <c r="AP136" s="143">
        <f>VMTCalc!AT136</f>
        <v>0</v>
      </c>
      <c r="AQ136" s="143">
        <f>VMTCalc!AU136</f>
        <v>0</v>
      </c>
      <c r="AR136" s="143">
        <f>VMTCalc!AV136</f>
        <v>0</v>
      </c>
      <c r="AS136" s="143">
        <f>VMTCalc!AW136</f>
        <v>0</v>
      </c>
      <c r="AT136" s="143">
        <f>VMTCalc!AX136</f>
        <v>0</v>
      </c>
    </row>
    <row r="137" spans="1:46">
      <c r="A137" s="66"/>
      <c r="B137" s="767"/>
      <c r="C137" s="797"/>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row>
    <row r="138" spans="1:46" ht="30">
      <c r="A138" s="873" t="s">
        <v>203</v>
      </c>
      <c r="B138" s="102" t="s">
        <v>120</v>
      </c>
      <c r="C138" s="215" t="s">
        <v>309</v>
      </c>
      <c r="E138" s="207">
        <f>SUM(E139:E153)</f>
        <v>-3229.4154587820008</v>
      </c>
      <c r="F138" s="207">
        <f t="shared" ref="F138:AT138" si="35">SUM(F139:F153)</f>
        <v>0</v>
      </c>
      <c r="G138" s="207">
        <f t="shared" si="35"/>
        <v>0</v>
      </c>
      <c r="H138" s="207">
        <f t="shared" si="35"/>
        <v>0</v>
      </c>
      <c r="I138" s="207">
        <f t="shared" si="35"/>
        <v>-956.73362789400016</v>
      </c>
      <c r="J138" s="207">
        <f t="shared" si="35"/>
        <v>-2272.6818308880006</v>
      </c>
      <c r="K138" s="207">
        <f t="shared" si="35"/>
        <v>0</v>
      </c>
      <c r="L138" s="207">
        <f t="shared" si="35"/>
        <v>0</v>
      </c>
      <c r="M138" s="207">
        <f t="shared" si="35"/>
        <v>0</v>
      </c>
      <c r="N138" s="207">
        <f t="shared" si="35"/>
        <v>0</v>
      </c>
      <c r="O138" s="207">
        <f t="shared" si="35"/>
        <v>0</v>
      </c>
      <c r="P138" s="207">
        <f t="shared" si="35"/>
        <v>0</v>
      </c>
      <c r="Q138" s="207">
        <f t="shared" si="35"/>
        <v>0</v>
      </c>
      <c r="R138" s="207">
        <f t="shared" si="35"/>
        <v>0</v>
      </c>
      <c r="S138" s="207">
        <f t="shared" si="35"/>
        <v>0</v>
      </c>
      <c r="T138" s="207">
        <f t="shared" si="35"/>
        <v>0</v>
      </c>
      <c r="U138" s="207">
        <f t="shared" si="35"/>
        <v>0</v>
      </c>
      <c r="V138" s="207">
        <f t="shared" si="35"/>
        <v>0</v>
      </c>
      <c r="W138" s="207">
        <f t="shared" si="35"/>
        <v>0</v>
      </c>
      <c r="X138" s="207">
        <f t="shared" si="35"/>
        <v>0</v>
      </c>
      <c r="Y138" s="207">
        <f t="shared" si="35"/>
        <v>0</v>
      </c>
      <c r="Z138" s="207">
        <f t="shared" si="35"/>
        <v>0</v>
      </c>
      <c r="AA138" s="207">
        <f t="shared" si="35"/>
        <v>0</v>
      </c>
      <c r="AB138" s="207">
        <f t="shared" si="35"/>
        <v>0</v>
      </c>
      <c r="AC138" s="207">
        <f t="shared" si="35"/>
        <v>0</v>
      </c>
      <c r="AD138" s="207">
        <f t="shared" si="35"/>
        <v>0</v>
      </c>
      <c r="AE138" s="207">
        <f t="shared" si="35"/>
        <v>0</v>
      </c>
      <c r="AF138" s="207">
        <f t="shared" si="35"/>
        <v>0</v>
      </c>
      <c r="AG138" s="207">
        <f t="shared" si="35"/>
        <v>0</v>
      </c>
      <c r="AH138" s="207">
        <f t="shared" si="35"/>
        <v>0</v>
      </c>
      <c r="AI138" s="207">
        <f t="shared" si="35"/>
        <v>0</v>
      </c>
      <c r="AJ138" s="207">
        <f t="shared" si="35"/>
        <v>0</v>
      </c>
      <c r="AK138" s="207">
        <f t="shared" si="35"/>
        <v>0</v>
      </c>
      <c r="AL138" s="207">
        <f t="shared" si="35"/>
        <v>0</v>
      </c>
      <c r="AM138" s="207">
        <f t="shared" si="35"/>
        <v>0</v>
      </c>
      <c r="AN138" s="207">
        <f t="shared" si="35"/>
        <v>0</v>
      </c>
      <c r="AO138" s="207">
        <f t="shared" si="35"/>
        <v>0</v>
      </c>
      <c r="AP138" s="207">
        <f t="shared" si="35"/>
        <v>0</v>
      </c>
      <c r="AQ138" s="207">
        <f t="shared" si="35"/>
        <v>0</v>
      </c>
      <c r="AR138" s="207">
        <f t="shared" si="35"/>
        <v>0</v>
      </c>
      <c r="AS138" s="207">
        <f t="shared" si="35"/>
        <v>0</v>
      </c>
      <c r="AT138" s="207">
        <f t="shared" si="35"/>
        <v>0</v>
      </c>
    </row>
    <row r="139" spans="1:46">
      <c r="A139" s="218" t="s">
        <v>198</v>
      </c>
      <c r="B139" s="767" t="str">
        <f>B122</f>
        <v>030161</v>
      </c>
      <c r="C139" s="797" t="str">
        <f>INDEX(ProjectSummary!$C$6:$F$20,MATCH(B139,ProjectSummary!$C$6:$C$20,0),4)</f>
        <v>LOCKHART ROAD</v>
      </c>
      <c r="E139" s="65">
        <f>SUM(F139:AT139)</f>
        <v>-18.34287192</v>
      </c>
      <c r="F139" s="65">
        <f>F105*$O$3*-1</f>
        <v>0</v>
      </c>
      <c r="G139" s="65">
        <f t="shared" ref="G139:AT145" si="36">G105*$O$3*-1</f>
        <v>0</v>
      </c>
      <c r="H139" s="65">
        <f t="shared" si="36"/>
        <v>0</v>
      </c>
      <c r="I139" s="65">
        <f t="shared" si="36"/>
        <v>-18.34287192</v>
      </c>
      <c r="J139" s="65">
        <f t="shared" si="36"/>
        <v>0</v>
      </c>
      <c r="K139" s="65">
        <f t="shared" si="36"/>
        <v>0</v>
      </c>
      <c r="L139" s="65">
        <f t="shared" si="36"/>
        <v>0</v>
      </c>
      <c r="M139" s="65">
        <f t="shared" si="36"/>
        <v>0</v>
      </c>
      <c r="N139" s="65">
        <f t="shared" si="36"/>
        <v>0</v>
      </c>
      <c r="O139" s="65">
        <f t="shared" si="36"/>
        <v>0</v>
      </c>
      <c r="P139" s="65">
        <f t="shared" si="36"/>
        <v>0</v>
      </c>
      <c r="Q139" s="65">
        <f t="shared" si="36"/>
        <v>0</v>
      </c>
      <c r="R139" s="65">
        <f t="shared" si="36"/>
        <v>0</v>
      </c>
      <c r="S139" s="65">
        <f t="shared" si="36"/>
        <v>0</v>
      </c>
      <c r="T139" s="65">
        <f t="shared" si="36"/>
        <v>0</v>
      </c>
      <c r="U139" s="65">
        <f t="shared" si="36"/>
        <v>0</v>
      </c>
      <c r="V139" s="65">
        <f t="shared" si="36"/>
        <v>0</v>
      </c>
      <c r="W139" s="65">
        <f t="shared" si="36"/>
        <v>0</v>
      </c>
      <c r="X139" s="65">
        <f t="shared" si="36"/>
        <v>0</v>
      </c>
      <c r="Y139" s="65">
        <f t="shared" si="36"/>
        <v>0</v>
      </c>
      <c r="Z139" s="65">
        <f t="shared" si="36"/>
        <v>0</v>
      </c>
      <c r="AA139" s="65">
        <f t="shared" si="36"/>
        <v>0</v>
      </c>
      <c r="AB139" s="65">
        <f t="shared" si="36"/>
        <v>0</v>
      </c>
      <c r="AC139" s="65">
        <f t="shared" si="36"/>
        <v>0</v>
      </c>
      <c r="AD139" s="65">
        <f t="shared" si="36"/>
        <v>0</v>
      </c>
      <c r="AE139" s="65">
        <f t="shared" si="36"/>
        <v>0</v>
      </c>
      <c r="AF139" s="65">
        <f t="shared" si="36"/>
        <v>0</v>
      </c>
      <c r="AG139" s="65">
        <f t="shared" si="36"/>
        <v>0</v>
      </c>
      <c r="AH139" s="65">
        <f t="shared" si="36"/>
        <v>0</v>
      </c>
      <c r="AI139" s="65">
        <f t="shared" si="36"/>
        <v>0</v>
      </c>
      <c r="AJ139" s="65">
        <f t="shared" si="36"/>
        <v>0</v>
      </c>
      <c r="AK139" s="65">
        <f t="shared" si="36"/>
        <v>0</v>
      </c>
      <c r="AL139" s="65">
        <f t="shared" si="36"/>
        <v>0</v>
      </c>
      <c r="AM139" s="65">
        <f t="shared" si="36"/>
        <v>0</v>
      </c>
      <c r="AN139" s="65">
        <f t="shared" si="36"/>
        <v>0</v>
      </c>
      <c r="AO139" s="65">
        <f t="shared" si="36"/>
        <v>0</v>
      </c>
      <c r="AP139" s="65">
        <f t="shared" si="36"/>
        <v>0</v>
      </c>
      <c r="AQ139" s="65">
        <f t="shared" si="36"/>
        <v>0</v>
      </c>
      <c r="AR139" s="65">
        <f t="shared" si="36"/>
        <v>0</v>
      </c>
      <c r="AS139" s="65">
        <f t="shared" si="36"/>
        <v>0</v>
      </c>
      <c r="AT139" s="65">
        <f t="shared" si="36"/>
        <v>0</v>
      </c>
    </row>
    <row r="140" spans="1:46">
      <c r="A140" s="218" t="s">
        <v>198</v>
      </c>
      <c r="B140" s="767" t="str">
        <f t="shared" ref="B140:B153" si="37">B123</f>
        <v>030148</v>
      </c>
      <c r="C140" s="797" t="str">
        <f>INDEX(ProjectSummary!$C$6:$F$20,MATCH(B140,ProjectSummary!$C$6:$C$20,0),4)</f>
        <v>MILLS ROAD</v>
      </c>
      <c r="E140" s="65">
        <f t="shared" ref="E140:E153" si="38">SUM(F140:AT140)</f>
        <v>-36.685743840000001</v>
      </c>
      <c r="F140" s="65">
        <f t="shared" ref="F140:U153" si="39">F106*$O$3*-1</f>
        <v>0</v>
      </c>
      <c r="G140" s="65">
        <f t="shared" si="39"/>
        <v>0</v>
      </c>
      <c r="H140" s="65">
        <f t="shared" si="39"/>
        <v>0</v>
      </c>
      <c r="I140" s="65">
        <f t="shared" si="39"/>
        <v>-36.685743840000001</v>
      </c>
      <c r="J140" s="65">
        <f t="shared" si="39"/>
        <v>0</v>
      </c>
      <c r="K140" s="65">
        <f t="shared" si="39"/>
        <v>0</v>
      </c>
      <c r="L140" s="65">
        <f t="shared" si="39"/>
        <v>0</v>
      </c>
      <c r="M140" s="65">
        <f t="shared" si="39"/>
        <v>0</v>
      </c>
      <c r="N140" s="65">
        <f t="shared" si="39"/>
        <v>0</v>
      </c>
      <c r="O140" s="65">
        <f t="shared" si="39"/>
        <v>0</v>
      </c>
      <c r="P140" s="65">
        <f t="shared" si="39"/>
        <v>0</v>
      </c>
      <c r="Q140" s="65">
        <f t="shared" si="39"/>
        <v>0</v>
      </c>
      <c r="R140" s="65">
        <f t="shared" si="39"/>
        <v>0</v>
      </c>
      <c r="S140" s="65">
        <f t="shared" si="39"/>
        <v>0</v>
      </c>
      <c r="T140" s="65">
        <f t="shared" si="39"/>
        <v>0</v>
      </c>
      <c r="U140" s="65">
        <f t="shared" si="39"/>
        <v>0</v>
      </c>
      <c r="V140" s="65">
        <f t="shared" si="36"/>
        <v>0</v>
      </c>
      <c r="W140" s="65">
        <f t="shared" si="36"/>
        <v>0</v>
      </c>
      <c r="X140" s="65">
        <f t="shared" si="36"/>
        <v>0</v>
      </c>
      <c r="Y140" s="65">
        <f t="shared" si="36"/>
        <v>0</v>
      </c>
      <c r="Z140" s="65">
        <f t="shared" si="36"/>
        <v>0</v>
      </c>
      <c r="AA140" s="65">
        <f t="shared" si="36"/>
        <v>0</v>
      </c>
      <c r="AB140" s="65">
        <f t="shared" si="36"/>
        <v>0</v>
      </c>
      <c r="AC140" s="65">
        <f t="shared" si="36"/>
        <v>0</v>
      </c>
      <c r="AD140" s="65">
        <f t="shared" si="36"/>
        <v>0</v>
      </c>
      <c r="AE140" s="65">
        <f t="shared" si="36"/>
        <v>0</v>
      </c>
      <c r="AF140" s="65">
        <f t="shared" si="36"/>
        <v>0</v>
      </c>
      <c r="AG140" s="65">
        <f t="shared" si="36"/>
        <v>0</v>
      </c>
      <c r="AH140" s="65">
        <f t="shared" si="36"/>
        <v>0</v>
      </c>
      <c r="AI140" s="65">
        <f t="shared" si="36"/>
        <v>0</v>
      </c>
      <c r="AJ140" s="65">
        <f t="shared" si="36"/>
        <v>0</v>
      </c>
      <c r="AK140" s="65">
        <f t="shared" si="36"/>
        <v>0</v>
      </c>
      <c r="AL140" s="65">
        <f t="shared" si="36"/>
        <v>0</v>
      </c>
      <c r="AM140" s="65">
        <f t="shared" si="36"/>
        <v>0</v>
      </c>
      <c r="AN140" s="65">
        <f t="shared" si="36"/>
        <v>0</v>
      </c>
      <c r="AO140" s="65">
        <f t="shared" si="36"/>
        <v>0</v>
      </c>
      <c r="AP140" s="65">
        <f t="shared" si="36"/>
        <v>0</v>
      </c>
      <c r="AQ140" s="65">
        <f t="shared" si="36"/>
        <v>0</v>
      </c>
      <c r="AR140" s="65">
        <f t="shared" si="36"/>
        <v>0</v>
      </c>
      <c r="AS140" s="65">
        <f t="shared" si="36"/>
        <v>0</v>
      </c>
      <c r="AT140" s="65">
        <f t="shared" si="36"/>
        <v>0</v>
      </c>
    </row>
    <row r="141" spans="1:46">
      <c r="A141" s="218" t="s">
        <v>198</v>
      </c>
      <c r="B141" s="767" t="str">
        <f t="shared" si="37"/>
        <v>030265</v>
      </c>
      <c r="C141" s="797" t="str">
        <f>INDEX(ProjectSummary!$C$6:$F$20,MATCH(B141,ProjectSummary!$C$6:$C$20,0),4)</f>
        <v>ROBINSON ROAD</v>
      </c>
      <c r="E141" s="65">
        <f t="shared" si="38"/>
        <v>-36.685743840000001</v>
      </c>
      <c r="F141" s="65">
        <f t="shared" si="39"/>
        <v>0</v>
      </c>
      <c r="G141" s="65">
        <f t="shared" si="36"/>
        <v>0</v>
      </c>
      <c r="H141" s="65">
        <f t="shared" si="36"/>
        <v>0</v>
      </c>
      <c r="I141" s="65">
        <f t="shared" si="36"/>
        <v>-36.685743840000001</v>
      </c>
      <c r="J141" s="65">
        <f t="shared" si="36"/>
        <v>0</v>
      </c>
      <c r="K141" s="65">
        <f t="shared" si="36"/>
        <v>0</v>
      </c>
      <c r="L141" s="65">
        <f t="shared" si="36"/>
        <v>0</v>
      </c>
      <c r="M141" s="65">
        <f t="shared" si="36"/>
        <v>0</v>
      </c>
      <c r="N141" s="65">
        <f t="shared" si="36"/>
        <v>0</v>
      </c>
      <c r="O141" s="65">
        <f t="shared" si="36"/>
        <v>0</v>
      </c>
      <c r="P141" s="65">
        <f t="shared" si="36"/>
        <v>0</v>
      </c>
      <c r="Q141" s="65">
        <f t="shared" si="36"/>
        <v>0</v>
      </c>
      <c r="R141" s="65">
        <f t="shared" si="36"/>
        <v>0</v>
      </c>
      <c r="S141" s="65">
        <f t="shared" si="36"/>
        <v>0</v>
      </c>
      <c r="T141" s="65">
        <f t="shared" si="36"/>
        <v>0</v>
      </c>
      <c r="U141" s="65">
        <f t="shared" si="36"/>
        <v>0</v>
      </c>
      <c r="V141" s="65">
        <f t="shared" si="36"/>
        <v>0</v>
      </c>
      <c r="W141" s="65">
        <f t="shared" si="36"/>
        <v>0</v>
      </c>
      <c r="X141" s="65">
        <f t="shared" si="36"/>
        <v>0</v>
      </c>
      <c r="Y141" s="65">
        <f t="shared" si="36"/>
        <v>0</v>
      </c>
      <c r="Z141" s="65">
        <f t="shared" si="36"/>
        <v>0</v>
      </c>
      <c r="AA141" s="65">
        <f t="shared" si="36"/>
        <v>0</v>
      </c>
      <c r="AB141" s="65">
        <f t="shared" si="36"/>
        <v>0</v>
      </c>
      <c r="AC141" s="65">
        <f t="shared" si="36"/>
        <v>0</v>
      </c>
      <c r="AD141" s="65">
        <f t="shared" si="36"/>
        <v>0</v>
      </c>
      <c r="AE141" s="65">
        <f t="shared" si="36"/>
        <v>0</v>
      </c>
      <c r="AF141" s="65">
        <f t="shared" si="36"/>
        <v>0</v>
      </c>
      <c r="AG141" s="65">
        <f t="shared" si="36"/>
        <v>0</v>
      </c>
      <c r="AH141" s="65">
        <f t="shared" si="36"/>
        <v>0</v>
      </c>
      <c r="AI141" s="65">
        <f t="shared" si="36"/>
        <v>0</v>
      </c>
      <c r="AJ141" s="65">
        <f t="shared" si="36"/>
        <v>0</v>
      </c>
      <c r="AK141" s="65">
        <f t="shared" si="36"/>
        <v>0</v>
      </c>
      <c r="AL141" s="65">
        <f t="shared" si="36"/>
        <v>0</v>
      </c>
      <c r="AM141" s="65">
        <f t="shared" si="36"/>
        <v>0</v>
      </c>
      <c r="AN141" s="65">
        <f t="shared" si="36"/>
        <v>0</v>
      </c>
      <c r="AO141" s="65">
        <f t="shared" si="36"/>
        <v>0</v>
      </c>
      <c r="AP141" s="65">
        <f t="shared" si="36"/>
        <v>0</v>
      </c>
      <c r="AQ141" s="65">
        <f t="shared" si="36"/>
        <v>0</v>
      </c>
      <c r="AR141" s="65">
        <f t="shared" si="36"/>
        <v>0</v>
      </c>
      <c r="AS141" s="65">
        <f t="shared" si="36"/>
        <v>0</v>
      </c>
      <c r="AT141" s="65">
        <f t="shared" si="36"/>
        <v>0</v>
      </c>
    </row>
    <row r="142" spans="1:46">
      <c r="A142" s="218" t="s">
        <v>198</v>
      </c>
      <c r="B142" s="767">
        <f t="shared" si="37"/>
        <v>830106</v>
      </c>
      <c r="C142" s="797" t="str">
        <f>INDEX(ProjectSummary!$C$6:$F$20,MATCH(B142,ProjectSummary!$C$6:$C$20,0),4)</f>
        <v>BOGGER HOLLAR ROAD</v>
      </c>
      <c r="E142" s="65">
        <f t="shared" si="38"/>
        <v>-10.317865455</v>
      </c>
      <c r="F142" s="65">
        <f t="shared" si="39"/>
        <v>0</v>
      </c>
      <c r="G142" s="65">
        <f t="shared" si="36"/>
        <v>0</v>
      </c>
      <c r="H142" s="65">
        <f t="shared" si="36"/>
        <v>0</v>
      </c>
      <c r="I142" s="65">
        <f t="shared" si="36"/>
        <v>-10.317865455</v>
      </c>
      <c r="J142" s="65">
        <f t="shared" si="36"/>
        <v>0</v>
      </c>
      <c r="K142" s="65">
        <f t="shared" si="36"/>
        <v>0</v>
      </c>
      <c r="L142" s="65">
        <f t="shared" si="36"/>
        <v>0</v>
      </c>
      <c r="M142" s="65">
        <f t="shared" si="36"/>
        <v>0</v>
      </c>
      <c r="N142" s="65">
        <f t="shared" si="36"/>
        <v>0</v>
      </c>
      <c r="O142" s="65">
        <f t="shared" si="36"/>
        <v>0</v>
      </c>
      <c r="P142" s="65">
        <f t="shared" si="36"/>
        <v>0</v>
      </c>
      <c r="Q142" s="65">
        <f t="shared" si="36"/>
        <v>0</v>
      </c>
      <c r="R142" s="65">
        <f t="shared" si="36"/>
        <v>0</v>
      </c>
      <c r="S142" s="65">
        <f t="shared" si="36"/>
        <v>0</v>
      </c>
      <c r="T142" s="65">
        <f t="shared" si="36"/>
        <v>0</v>
      </c>
      <c r="U142" s="65">
        <f t="shared" si="36"/>
        <v>0</v>
      </c>
      <c r="V142" s="65">
        <f t="shared" si="36"/>
        <v>0</v>
      </c>
      <c r="W142" s="65">
        <f t="shared" si="36"/>
        <v>0</v>
      </c>
      <c r="X142" s="65">
        <f t="shared" si="36"/>
        <v>0</v>
      </c>
      <c r="Y142" s="65">
        <f t="shared" si="36"/>
        <v>0</v>
      </c>
      <c r="Z142" s="65">
        <f t="shared" si="36"/>
        <v>0</v>
      </c>
      <c r="AA142" s="65">
        <f t="shared" si="36"/>
        <v>0</v>
      </c>
      <c r="AB142" s="65">
        <f t="shared" si="36"/>
        <v>0</v>
      </c>
      <c r="AC142" s="65">
        <f t="shared" si="36"/>
        <v>0</v>
      </c>
      <c r="AD142" s="65">
        <f t="shared" si="36"/>
        <v>0</v>
      </c>
      <c r="AE142" s="65">
        <f t="shared" si="36"/>
        <v>0</v>
      </c>
      <c r="AF142" s="65">
        <f t="shared" si="36"/>
        <v>0</v>
      </c>
      <c r="AG142" s="65">
        <f t="shared" si="36"/>
        <v>0</v>
      </c>
      <c r="AH142" s="65">
        <f t="shared" si="36"/>
        <v>0</v>
      </c>
      <c r="AI142" s="65">
        <f t="shared" si="36"/>
        <v>0</v>
      </c>
      <c r="AJ142" s="65">
        <f t="shared" si="36"/>
        <v>0</v>
      </c>
      <c r="AK142" s="65">
        <f t="shared" si="36"/>
        <v>0</v>
      </c>
      <c r="AL142" s="65">
        <f t="shared" si="36"/>
        <v>0</v>
      </c>
      <c r="AM142" s="65">
        <f t="shared" si="36"/>
        <v>0</v>
      </c>
      <c r="AN142" s="65">
        <f t="shared" si="36"/>
        <v>0</v>
      </c>
      <c r="AO142" s="65">
        <f t="shared" si="36"/>
        <v>0</v>
      </c>
      <c r="AP142" s="65">
        <f t="shared" si="36"/>
        <v>0</v>
      </c>
      <c r="AQ142" s="65">
        <f t="shared" si="36"/>
        <v>0</v>
      </c>
      <c r="AR142" s="65">
        <f t="shared" si="36"/>
        <v>0</v>
      </c>
      <c r="AS142" s="65">
        <f t="shared" si="36"/>
        <v>0</v>
      </c>
      <c r="AT142" s="65">
        <f t="shared" si="36"/>
        <v>0</v>
      </c>
    </row>
    <row r="143" spans="1:46">
      <c r="A143" s="218" t="s">
        <v>198</v>
      </c>
      <c r="B143" s="767">
        <f t="shared" si="37"/>
        <v>830081</v>
      </c>
      <c r="C143" s="797" t="str">
        <f>INDEX(ProjectSummary!$C$6:$F$20,MATCH(B143,ProjectSummary!$C$6:$C$20,0),4)</f>
        <v>BRIDGE ROAD</v>
      </c>
      <c r="E143" s="65">
        <f t="shared" si="38"/>
        <v>-60.531477336000002</v>
      </c>
      <c r="F143" s="65">
        <f t="shared" si="39"/>
        <v>0</v>
      </c>
      <c r="G143" s="65">
        <f t="shared" si="36"/>
        <v>0</v>
      </c>
      <c r="H143" s="65">
        <f t="shared" si="36"/>
        <v>0</v>
      </c>
      <c r="I143" s="65">
        <f t="shared" si="36"/>
        <v>-60.531477336000002</v>
      </c>
      <c r="J143" s="65">
        <f t="shared" si="36"/>
        <v>0</v>
      </c>
      <c r="K143" s="65">
        <f t="shared" si="36"/>
        <v>0</v>
      </c>
      <c r="L143" s="65">
        <f t="shared" si="36"/>
        <v>0</v>
      </c>
      <c r="M143" s="65">
        <f t="shared" si="36"/>
        <v>0</v>
      </c>
      <c r="N143" s="65">
        <f t="shared" si="36"/>
        <v>0</v>
      </c>
      <c r="O143" s="65">
        <f t="shared" si="36"/>
        <v>0</v>
      </c>
      <c r="P143" s="65">
        <f t="shared" si="36"/>
        <v>0</v>
      </c>
      <c r="Q143" s="65">
        <f t="shared" si="36"/>
        <v>0</v>
      </c>
      <c r="R143" s="65">
        <f t="shared" si="36"/>
        <v>0</v>
      </c>
      <c r="S143" s="65">
        <f t="shared" si="36"/>
        <v>0</v>
      </c>
      <c r="T143" s="65">
        <f t="shared" si="36"/>
        <v>0</v>
      </c>
      <c r="U143" s="65">
        <f t="shared" si="36"/>
        <v>0</v>
      </c>
      <c r="V143" s="65">
        <f t="shared" si="36"/>
        <v>0</v>
      </c>
      <c r="W143" s="65">
        <f t="shared" si="36"/>
        <v>0</v>
      </c>
      <c r="X143" s="65">
        <f t="shared" si="36"/>
        <v>0</v>
      </c>
      <c r="Y143" s="65">
        <f t="shared" si="36"/>
        <v>0</v>
      </c>
      <c r="Z143" s="65">
        <f t="shared" si="36"/>
        <v>0</v>
      </c>
      <c r="AA143" s="65">
        <f t="shared" si="36"/>
        <v>0</v>
      </c>
      <c r="AB143" s="65">
        <f t="shared" si="36"/>
        <v>0</v>
      </c>
      <c r="AC143" s="65">
        <f t="shared" si="36"/>
        <v>0</v>
      </c>
      <c r="AD143" s="65">
        <f t="shared" si="36"/>
        <v>0</v>
      </c>
      <c r="AE143" s="65">
        <f t="shared" si="36"/>
        <v>0</v>
      </c>
      <c r="AF143" s="65">
        <f t="shared" si="36"/>
        <v>0</v>
      </c>
      <c r="AG143" s="65">
        <f t="shared" si="36"/>
        <v>0</v>
      </c>
      <c r="AH143" s="65">
        <f t="shared" si="36"/>
        <v>0</v>
      </c>
      <c r="AI143" s="65">
        <f t="shared" si="36"/>
        <v>0</v>
      </c>
      <c r="AJ143" s="65">
        <f t="shared" si="36"/>
        <v>0</v>
      </c>
      <c r="AK143" s="65">
        <f t="shared" si="36"/>
        <v>0</v>
      </c>
      <c r="AL143" s="65">
        <f t="shared" si="36"/>
        <v>0</v>
      </c>
      <c r="AM143" s="65">
        <f t="shared" si="36"/>
        <v>0</v>
      </c>
      <c r="AN143" s="65">
        <f t="shared" si="36"/>
        <v>0</v>
      </c>
      <c r="AO143" s="65">
        <f t="shared" si="36"/>
        <v>0</v>
      </c>
      <c r="AP143" s="65">
        <f t="shared" si="36"/>
        <v>0</v>
      </c>
      <c r="AQ143" s="65">
        <f t="shared" si="36"/>
        <v>0</v>
      </c>
      <c r="AR143" s="65">
        <f t="shared" si="36"/>
        <v>0</v>
      </c>
      <c r="AS143" s="65">
        <f t="shared" si="36"/>
        <v>0</v>
      </c>
      <c r="AT143" s="65">
        <f t="shared" si="36"/>
        <v>0</v>
      </c>
    </row>
    <row r="144" spans="1:46">
      <c r="A144" s="218" t="s">
        <v>198</v>
      </c>
      <c r="B144" s="767">
        <f t="shared" si="37"/>
        <v>830200</v>
      </c>
      <c r="C144" s="797" t="str">
        <f>INDEX(ProjectSummary!$C$6:$F$20,MATCH(B144,ProjectSummary!$C$6:$C$20,0),4)</f>
        <v>BRIDGE PORT ROAD</v>
      </c>
      <c r="E144" s="65">
        <f t="shared" si="38"/>
        <v>-2.29285899</v>
      </c>
      <c r="F144" s="65">
        <f t="shared" si="39"/>
        <v>0</v>
      </c>
      <c r="G144" s="65">
        <f t="shared" si="36"/>
        <v>0</v>
      </c>
      <c r="H144" s="65">
        <f t="shared" si="36"/>
        <v>0</v>
      </c>
      <c r="I144" s="65">
        <f t="shared" si="36"/>
        <v>-2.29285899</v>
      </c>
      <c r="J144" s="65">
        <f t="shared" si="36"/>
        <v>0</v>
      </c>
      <c r="K144" s="65">
        <f t="shared" si="36"/>
        <v>0</v>
      </c>
      <c r="L144" s="65">
        <f t="shared" si="36"/>
        <v>0</v>
      </c>
      <c r="M144" s="65">
        <f t="shared" si="36"/>
        <v>0</v>
      </c>
      <c r="N144" s="65">
        <f t="shared" si="36"/>
        <v>0</v>
      </c>
      <c r="O144" s="65">
        <f t="shared" si="36"/>
        <v>0</v>
      </c>
      <c r="P144" s="65">
        <f t="shared" si="36"/>
        <v>0</v>
      </c>
      <c r="Q144" s="65">
        <f t="shared" si="36"/>
        <v>0</v>
      </c>
      <c r="R144" s="65">
        <f t="shared" si="36"/>
        <v>0</v>
      </c>
      <c r="S144" s="65">
        <f t="shared" si="36"/>
        <v>0</v>
      </c>
      <c r="T144" s="65">
        <f t="shared" si="36"/>
        <v>0</v>
      </c>
      <c r="U144" s="65">
        <f t="shared" si="36"/>
        <v>0</v>
      </c>
      <c r="V144" s="65">
        <f t="shared" si="36"/>
        <v>0</v>
      </c>
      <c r="W144" s="65">
        <f t="shared" si="36"/>
        <v>0</v>
      </c>
      <c r="X144" s="65">
        <f t="shared" si="36"/>
        <v>0</v>
      </c>
      <c r="Y144" s="65">
        <f t="shared" si="36"/>
        <v>0</v>
      </c>
      <c r="Z144" s="65">
        <f t="shared" si="36"/>
        <v>0</v>
      </c>
      <c r="AA144" s="65">
        <f t="shared" si="36"/>
        <v>0</v>
      </c>
      <c r="AB144" s="65">
        <f t="shared" si="36"/>
        <v>0</v>
      </c>
      <c r="AC144" s="65">
        <f t="shared" si="36"/>
        <v>0</v>
      </c>
      <c r="AD144" s="65">
        <f t="shared" si="36"/>
        <v>0</v>
      </c>
      <c r="AE144" s="65">
        <f t="shared" si="36"/>
        <v>0</v>
      </c>
      <c r="AF144" s="65">
        <f t="shared" si="36"/>
        <v>0</v>
      </c>
      <c r="AG144" s="65">
        <f t="shared" si="36"/>
        <v>0</v>
      </c>
      <c r="AH144" s="65">
        <f t="shared" si="36"/>
        <v>0</v>
      </c>
      <c r="AI144" s="65">
        <f t="shared" si="36"/>
        <v>0</v>
      </c>
      <c r="AJ144" s="65">
        <f t="shared" si="36"/>
        <v>0</v>
      </c>
      <c r="AK144" s="65">
        <f t="shared" si="36"/>
        <v>0</v>
      </c>
      <c r="AL144" s="65">
        <f t="shared" si="36"/>
        <v>0</v>
      </c>
      <c r="AM144" s="65">
        <f t="shared" si="36"/>
        <v>0</v>
      </c>
      <c r="AN144" s="65">
        <f t="shared" si="36"/>
        <v>0</v>
      </c>
      <c r="AO144" s="65">
        <f t="shared" si="36"/>
        <v>0</v>
      </c>
      <c r="AP144" s="65">
        <f t="shared" si="36"/>
        <v>0</v>
      </c>
      <c r="AQ144" s="65">
        <f t="shared" si="36"/>
        <v>0</v>
      </c>
      <c r="AR144" s="65">
        <f t="shared" si="36"/>
        <v>0</v>
      </c>
      <c r="AS144" s="65">
        <f t="shared" si="36"/>
        <v>0</v>
      </c>
      <c r="AT144" s="65">
        <f t="shared" si="36"/>
        <v>0</v>
      </c>
    </row>
    <row r="145" spans="1:46">
      <c r="A145" s="218" t="s">
        <v>198</v>
      </c>
      <c r="B145" s="767">
        <f t="shared" si="37"/>
        <v>120173</v>
      </c>
      <c r="C145" s="797" t="str">
        <f>INDEX(ProjectSummary!$C$6:$F$20,MATCH(B145,ProjectSummary!$C$6:$C$20,0),4)</f>
        <v>PEACH ORCHARD ROAD</v>
      </c>
      <c r="E145" s="65">
        <f t="shared" si="38"/>
        <v>-143.38011550800002</v>
      </c>
      <c r="F145" s="65">
        <f t="shared" si="39"/>
        <v>0</v>
      </c>
      <c r="G145" s="65">
        <f t="shared" si="36"/>
        <v>0</v>
      </c>
      <c r="H145" s="65">
        <f t="shared" si="36"/>
        <v>0</v>
      </c>
      <c r="I145" s="65">
        <f t="shared" si="36"/>
        <v>-143.38011550800002</v>
      </c>
      <c r="J145" s="65">
        <f t="shared" si="36"/>
        <v>0</v>
      </c>
      <c r="K145" s="65">
        <f t="shared" si="36"/>
        <v>0</v>
      </c>
      <c r="L145" s="65">
        <f t="shared" si="36"/>
        <v>0</v>
      </c>
      <c r="M145" s="65">
        <f t="shared" si="36"/>
        <v>0</v>
      </c>
      <c r="N145" s="65">
        <f t="shared" si="36"/>
        <v>0</v>
      </c>
      <c r="O145" s="65">
        <f t="shared" si="36"/>
        <v>0</v>
      </c>
      <c r="P145" s="65">
        <f t="shared" si="36"/>
        <v>0</v>
      </c>
      <c r="Q145" s="65">
        <f t="shared" si="36"/>
        <v>0</v>
      </c>
      <c r="R145" s="65">
        <f t="shared" si="36"/>
        <v>0</v>
      </c>
      <c r="S145" s="65">
        <f t="shared" si="36"/>
        <v>0</v>
      </c>
      <c r="T145" s="65">
        <f t="shared" si="36"/>
        <v>0</v>
      </c>
      <c r="U145" s="65">
        <f t="shared" si="36"/>
        <v>0</v>
      </c>
      <c r="V145" s="65">
        <f t="shared" si="36"/>
        <v>0</v>
      </c>
      <c r="W145" s="65">
        <f t="shared" si="36"/>
        <v>0</v>
      </c>
      <c r="X145" s="65">
        <f t="shared" si="36"/>
        <v>0</v>
      </c>
      <c r="Y145" s="65">
        <f t="shared" si="36"/>
        <v>0</v>
      </c>
      <c r="Z145" s="65">
        <f t="shared" si="36"/>
        <v>0</v>
      </c>
      <c r="AA145" s="65">
        <f t="shared" si="36"/>
        <v>0</v>
      </c>
      <c r="AB145" s="65">
        <f t="shared" si="36"/>
        <v>0</v>
      </c>
      <c r="AC145" s="65">
        <f t="shared" si="36"/>
        <v>0</v>
      </c>
      <c r="AD145" s="65">
        <f t="shared" si="36"/>
        <v>0</v>
      </c>
      <c r="AE145" s="65">
        <f t="shared" si="36"/>
        <v>0</v>
      </c>
      <c r="AF145" s="65">
        <f t="shared" si="36"/>
        <v>0</v>
      </c>
      <c r="AG145" s="65">
        <f t="shared" si="36"/>
        <v>0</v>
      </c>
      <c r="AH145" s="65">
        <f t="shared" si="36"/>
        <v>0</v>
      </c>
      <c r="AI145" s="65">
        <f t="shared" si="36"/>
        <v>0</v>
      </c>
      <c r="AJ145" s="65">
        <f t="shared" si="36"/>
        <v>0</v>
      </c>
      <c r="AK145" s="65">
        <f t="shared" ref="G145:AT152" si="40">AK111*$O$3*-1</f>
        <v>0</v>
      </c>
      <c r="AL145" s="65">
        <f t="shared" si="40"/>
        <v>0</v>
      </c>
      <c r="AM145" s="65">
        <f t="shared" si="40"/>
        <v>0</v>
      </c>
      <c r="AN145" s="65">
        <f t="shared" si="40"/>
        <v>0</v>
      </c>
      <c r="AO145" s="65">
        <f t="shared" si="40"/>
        <v>0</v>
      </c>
      <c r="AP145" s="65">
        <f t="shared" si="40"/>
        <v>0</v>
      </c>
      <c r="AQ145" s="65">
        <f t="shared" si="40"/>
        <v>0</v>
      </c>
      <c r="AR145" s="65">
        <f t="shared" si="40"/>
        <v>0</v>
      </c>
      <c r="AS145" s="65">
        <f t="shared" si="40"/>
        <v>0</v>
      </c>
      <c r="AT145" s="65">
        <f t="shared" si="40"/>
        <v>0</v>
      </c>
    </row>
    <row r="146" spans="1:46">
      <c r="A146" s="218" t="s">
        <v>198</v>
      </c>
      <c r="B146" s="767">
        <f t="shared" si="37"/>
        <v>890074</v>
      </c>
      <c r="C146" s="797" t="str">
        <f>INDEX(ProjectSummary!$C$6:$F$20,MATCH(B146,ProjectSummary!$C$6:$C$20,0),4)</f>
        <v>MONROE-ANSONVILLE ROAD</v>
      </c>
      <c r="E146" s="65">
        <f t="shared" si="38"/>
        <v>-93.62507542500002</v>
      </c>
      <c r="F146" s="65">
        <f t="shared" si="39"/>
        <v>0</v>
      </c>
      <c r="G146" s="65">
        <f t="shared" si="40"/>
        <v>0</v>
      </c>
      <c r="H146" s="65">
        <f t="shared" si="40"/>
        <v>0</v>
      </c>
      <c r="I146" s="65">
        <f t="shared" si="40"/>
        <v>-93.62507542500002</v>
      </c>
      <c r="J146" s="65">
        <f t="shared" si="40"/>
        <v>0</v>
      </c>
      <c r="K146" s="65">
        <f t="shared" si="40"/>
        <v>0</v>
      </c>
      <c r="L146" s="65">
        <f t="shared" si="40"/>
        <v>0</v>
      </c>
      <c r="M146" s="65">
        <f t="shared" si="40"/>
        <v>0</v>
      </c>
      <c r="N146" s="65">
        <f t="shared" si="40"/>
        <v>0</v>
      </c>
      <c r="O146" s="65">
        <f t="shared" si="40"/>
        <v>0</v>
      </c>
      <c r="P146" s="65">
        <f t="shared" si="40"/>
        <v>0</v>
      </c>
      <c r="Q146" s="65">
        <f t="shared" si="40"/>
        <v>0</v>
      </c>
      <c r="R146" s="65">
        <f t="shared" si="40"/>
        <v>0</v>
      </c>
      <c r="S146" s="65">
        <f t="shared" si="40"/>
        <v>0</v>
      </c>
      <c r="T146" s="65">
        <f t="shared" si="40"/>
        <v>0</v>
      </c>
      <c r="U146" s="65">
        <f t="shared" si="40"/>
        <v>0</v>
      </c>
      <c r="V146" s="65">
        <f t="shared" si="40"/>
        <v>0</v>
      </c>
      <c r="W146" s="65">
        <f t="shared" si="40"/>
        <v>0</v>
      </c>
      <c r="X146" s="65">
        <f t="shared" si="40"/>
        <v>0</v>
      </c>
      <c r="Y146" s="65">
        <f t="shared" si="40"/>
        <v>0</v>
      </c>
      <c r="Z146" s="65">
        <f t="shared" si="40"/>
        <v>0</v>
      </c>
      <c r="AA146" s="65">
        <f t="shared" si="40"/>
        <v>0</v>
      </c>
      <c r="AB146" s="65">
        <f t="shared" si="40"/>
        <v>0</v>
      </c>
      <c r="AC146" s="65">
        <f t="shared" si="40"/>
        <v>0</v>
      </c>
      <c r="AD146" s="65">
        <f t="shared" si="40"/>
        <v>0</v>
      </c>
      <c r="AE146" s="65">
        <f t="shared" si="40"/>
        <v>0</v>
      </c>
      <c r="AF146" s="65">
        <f t="shared" si="40"/>
        <v>0</v>
      </c>
      <c r="AG146" s="65">
        <f t="shared" si="40"/>
        <v>0</v>
      </c>
      <c r="AH146" s="65">
        <f t="shared" si="40"/>
        <v>0</v>
      </c>
      <c r="AI146" s="65">
        <f t="shared" si="40"/>
        <v>0</v>
      </c>
      <c r="AJ146" s="65">
        <f t="shared" si="40"/>
        <v>0</v>
      </c>
      <c r="AK146" s="65">
        <f t="shared" si="40"/>
        <v>0</v>
      </c>
      <c r="AL146" s="65">
        <f t="shared" si="40"/>
        <v>0</v>
      </c>
      <c r="AM146" s="65">
        <f t="shared" si="40"/>
        <v>0</v>
      </c>
      <c r="AN146" s="65">
        <f t="shared" si="40"/>
        <v>0</v>
      </c>
      <c r="AO146" s="65">
        <f t="shared" si="40"/>
        <v>0</v>
      </c>
      <c r="AP146" s="65">
        <f t="shared" si="40"/>
        <v>0</v>
      </c>
      <c r="AQ146" s="65">
        <f t="shared" si="40"/>
        <v>0</v>
      </c>
      <c r="AR146" s="65">
        <f t="shared" si="40"/>
        <v>0</v>
      </c>
      <c r="AS146" s="65">
        <f t="shared" si="40"/>
        <v>0</v>
      </c>
      <c r="AT146" s="65">
        <f t="shared" si="40"/>
        <v>0</v>
      </c>
    </row>
    <row r="147" spans="1:46">
      <c r="A147" s="218" t="s">
        <v>198</v>
      </c>
      <c r="B147" s="767">
        <f t="shared" si="37"/>
        <v>890170</v>
      </c>
      <c r="C147" s="797" t="str">
        <f>INDEX(ProjectSummary!$C$6:$F$20,MATCH(B147,ProjectSummary!$C$6:$C$20,0),4)</f>
        <v>POTTERS ROAD</v>
      </c>
      <c r="E147" s="65">
        <f t="shared" si="38"/>
        <v>-73.371487680000001</v>
      </c>
      <c r="F147" s="65">
        <f t="shared" si="39"/>
        <v>0</v>
      </c>
      <c r="G147" s="65">
        <f t="shared" si="40"/>
        <v>0</v>
      </c>
      <c r="H147" s="65">
        <f t="shared" si="40"/>
        <v>0</v>
      </c>
      <c r="I147" s="65">
        <f t="shared" si="40"/>
        <v>-73.371487680000001</v>
      </c>
      <c r="J147" s="65">
        <f t="shared" si="40"/>
        <v>0</v>
      </c>
      <c r="K147" s="65">
        <f t="shared" si="40"/>
        <v>0</v>
      </c>
      <c r="L147" s="65">
        <f t="shared" si="40"/>
        <v>0</v>
      </c>
      <c r="M147" s="65">
        <f t="shared" si="40"/>
        <v>0</v>
      </c>
      <c r="N147" s="65">
        <f t="shared" si="40"/>
        <v>0</v>
      </c>
      <c r="O147" s="65">
        <f t="shared" si="40"/>
        <v>0</v>
      </c>
      <c r="P147" s="65">
        <f t="shared" si="40"/>
        <v>0</v>
      </c>
      <c r="Q147" s="65">
        <f t="shared" si="40"/>
        <v>0</v>
      </c>
      <c r="R147" s="65">
        <f t="shared" si="40"/>
        <v>0</v>
      </c>
      <c r="S147" s="65">
        <f t="shared" si="40"/>
        <v>0</v>
      </c>
      <c r="T147" s="65">
        <f t="shared" si="40"/>
        <v>0</v>
      </c>
      <c r="U147" s="65">
        <f t="shared" si="40"/>
        <v>0</v>
      </c>
      <c r="V147" s="65">
        <f t="shared" si="40"/>
        <v>0</v>
      </c>
      <c r="W147" s="65">
        <f t="shared" si="40"/>
        <v>0</v>
      </c>
      <c r="X147" s="65">
        <f t="shared" si="40"/>
        <v>0</v>
      </c>
      <c r="Y147" s="65">
        <f t="shared" si="40"/>
        <v>0</v>
      </c>
      <c r="Z147" s="65">
        <f t="shared" si="40"/>
        <v>0</v>
      </c>
      <c r="AA147" s="65">
        <f t="shared" si="40"/>
        <v>0</v>
      </c>
      <c r="AB147" s="65">
        <f t="shared" si="40"/>
        <v>0</v>
      </c>
      <c r="AC147" s="65">
        <f t="shared" si="40"/>
        <v>0</v>
      </c>
      <c r="AD147" s="65">
        <f t="shared" si="40"/>
        <v>0</v>
      </c>
      <c r="AE147" s="65">
        <f t="shared" si="40"/>
        <v>0</v>
      </c>
      <c r="AF147" s="65">
        <f t="shared" si="40"/>
        <v>0</v>
      </c>
      <c r="AG147" s="65">
        <f t="shared" si="40"/>
        <v>0</v>
      </c>
      <c r="AH147" s="65">
        <f t="shared" si="40"/>
        <v>0</v>
      </c>
      <c r="AI147" s="65">
        <f t="shared" si="40"/>
        <v>0</v>
      </c>
      <c r="AJ147" s="65">
        <f t="shared" si="40"/>
        <v>0</v>
      </c>
      <c r="AK147" s="65">
        <f t="shared" si="40"/>
        <v>0</v>
      </c>
      <c r="AL147" s="65">
        <f t="shared" si="40"/>
        <v>0</v>
      </c>
      <c r="AM147" s="65">
        <f t="shared" si="40"/>
        <v>0</v>
      </c>
      <c r="AN147" s="65">
        <f t="shared" si="40"/>
        <v>0</v>
      </c>
      <c r="AO147" s="65">
        <f t="shared" si="40"/>
        <v>0</v>
      </c>
      <c r="AP147" s="65">
        <f t="shared" si="40"/>
        <v>0</v>
      </c>
      <c r="AQ147" s="65">
        <f t="shared" si="40"/>
        <v>0</v>
      </c>
      <c r="AR147" s="65">
        <f t="shared" si="40"/>
        <v>0</v>
      </c>
      <c r="AS147" s="65">
        <f t="shared" si="40"/>
        <v>0</v>
      </c>
      <c r="AT147" s="65">
        <f t="shared" si="40"/>
        <v>0</v>
      </c>
    </row>
    <row r="148" spans="1:46">
      <c r="A148" s="218" t="s">
        <v>198</v>
      </c>
      <c r="B148" s="767">
        <f t="shared" si="37"/>
        <v>890312</v>
      </c>
      <c r="C148" s="797" t="str">
        <f>INDEX(ProjectSummary!$C$6:$F$20,MATCH(B148,ProjectSummary!$C$6:$C$20,0),4)</f>
        <v>SHANNON ROAD</v>
      </c>
      <c r="E148" s="65">
        <f t="shared" si="38"/>
        <v>-316.41454061999997</v>
      </c>
      <c r="F148" s="65">
        <f t="shared" si="39"/>
        <v>0</v>
      </c>
      <c r="G148" s="65">
        <f t="shared" si="40"/>
        <v>0</v>
      </c>
      <c r="H148" s="65">
        <f t="shared" si="40"/>
        <v>0</v>
      </c>
      <c r="I148" s="65">
        <f t="shared" si="40"/>
        <v>-316.41454061999997</v>
      </c>
      <c r="J148" s="65">
        <f t="shared" si="40"/>
        <v>0</v>
      </c>
      <c r="K148" s="65">
        <f t="shared" si="40"/>
        <v>0</v>
      </c>
      <c r="L148" s="65">
        <f t="shared" si="40"/>
        <v>0</v>
      </c>
      <c r="M148" s="65">
        <f t="shared" si="40"/>
        <v>0</v>
      </c>
      <c r="N148" s="65">
        <f t="shared" si="40"/>
        <v>0</v>
      </c>
      <c r="O148" s="65">
        <f t="shared" si="40"/>
        <v>0</v>
      </c>
      <c r="P148" s="65">
        <f t="shared" si="40"/>
        <v>0</v>
      </c>
      <c r="Q148" s="65">
        <f t="shared" si="40"/>
        <v>0</v>
      </c>
      <c r="R148" s="65">
        <f t="shared" si="40"/>
        <v>0</v>
      </c>
      <c r="S148" s="65">
        <f t="shared" si="40"/>
        <v>0</v>
      </c>
      <c r="T148" s="65">
        <f t="shared" si="40"/>
        <v>0</v>
      </c>
      <c r="U148" s="65">
        <f t="shared" si="40"/>
        <v>0</v>
      </c>
      <c r="V148" s="65">
        <f t="shared" si="40"/>
        <v>0</v>
      </c>
      <c r="W148" s="65">
        <f t="shared" si="40"/>
        <v>0</v>
      </c>
      <c r="X148" s="65">
        <f t="shared" si="40"/>
        <v>0</v>
      </c>
      <c r="Y148" s="65">
        <f t="shared" si="40"/>
        <v>0</v>
      </c>
      <c r="Z148" s="65">
        <f t="shared" si="40"/>
        <v>0</v>
      </c>
      <c r="AA148" s="65">
        <f t="shared" si="40"/>
        <v>0</v>
      </c>
      <c r="AB148" s="65">
        <f t="shared" si="40"/>
        <v>0</v>
      </c>
      <c r="AC148" s="65">
        <f t="shared" si="40"/>
        <v>0</v>
      </c>
      <c r="AD148" s="65">
        <f t="shared" si="40"/>
        <v>0</v>
      </c>
      <c r="AE148" s="65">
        <f t="shared" si="40"/>
        <v>0</v>
      </c>
      <c r="AF148" s="65">
        <f t="shared" si="40"/>
        <v>0</v>
      </c>
      <c r="AG148" s="65">
        <f t="shared" si="40"/>
        <v>0</v>
      </c>
      <c r="AH148" s="65">
        <f t="shared" si="40"/>
        <v>0</v>
      </c>
      <c r="AI148" s="65">
        <f t="shared" si="40"/>
        <v>0</v>
      </c>
      <c r="AJ148" s="65">
        <f t="shared" si="40"/>
        <v>0</v>
      </c>
      <c r="AK148" s="65">
        <f t="shared" si="40"/>
        <v>0</v>
      </c>
      <c r="AL148" s="65">
        <f t="shared" si="40"/>
        <v>0</v>
      </c>
      <c r="AM148" s="65">
        <f t="shared" si="40"/>
        <v>0</v>
      </c>
      <c r="AN148" s="65">
        <f t="shared" si="40"/>
        <v>0</v>
      </c>
      <c r="AO148" s="65">
        <f t="shared" si="40"/>
        <v>0</v>
      </c>
      <c r="AP148" s="65">
        <f t="shared" si="40"/>
        <v>0</v>
      </c>
      <c r="AQ148" s="65">
        <f t="shared" si="40"/>
        <v>0</v>
      </c>
      <c r="AR148" s="65">
        <f t="shared" si="40"/>
        <v>0</v>
      </c>
      <c r="AS148" s="65">
        <f t="shared" si="40"/>
        <v>0</v>
      </c>
      <c r="AT148" s="65">
        <f t="shared" si="40"/>
        <v>0</v>
      </c>
    </row>
    <row r="149" spans="1:46">
      <c r="A149" s="218" t="s">
        <v>198</v>
      </c>
      <c r="B149" s="767">
        <f t="shared" si="37"/>
        <v>890144</v>
      </c>
      <c r="C149" s="797" t="str">
        <f>INDEX(ProjectSummary!$C$6:$F$20,MATCH(B149,ProjectSummary!$C$6:$C$20,0),4)</f>
        <v>STACK ROAD</v>
      </c>
      <c r="E149" s="65">
        <f t="shared" si="38"/>
        <v>-165.08584728</v>
      </c>
      <c r="F149" s="65">
        <f t="shared" si="39"/>
        <v>0</v>
      </c>
      <c r="G149" s="65">
        <f t="shared" si="40"/>
        <v>0</v>
      </c>
      <c r="H149" s="65">
        <f t="shared" si="40"/>
        <v>0</v>
      </c>
      <c r="I149" s="65">
        <f t="shared" si="40"/>
        <v>-165.08584728</v>
      </c>
      <c r="J149" s="65">
        <f t="shared" si="40"/>
        <v>0</v>
      </c>
      <c r="K149" s="65">
        <f t="shared" si="40"/>
        <v>0</v>
      </c>
      <c r="L149" s="65">
        <f t="shared" si="40"/>
        <v>0</v>
      </c>
      <c r="M149" s="65">
        <f t="shared" si="40"/>
        <v>0</v>
      </c>
      <c r="N149" s="65">
        <f t="shared" si="40"/>
        <v>0</v>
      </c>
      <c r="O149" s="65">
        <f t="shared" si="40"/>
        <v>0</v>
      </c>
      <c r="P149" s="65">
        <f t="shared" si="40"/>
        <v>0</v>
      </c>
      <c r="Q149" s="65">
        <f t="shared" si="40"/>
        <v>0</v>
      </c>
      <c r="R149" s="65">
        <f t="shared" si="40"/>
        <v>0</v>
      </c>
      <c r="S149" s="65">
        <f t="shared" si="40"/>
        <v>0</v>
      </c>
      <c r="T149" s="65">
        <f t="shared" si="40"/>
        <v>0</v>
      </c>
      <c r="U149" s="65">
        <f t="shared" si="40"/>
        <v>0</v>
      </c>
      <c r="V149" s="65">
        <f t="shared" si="40"/>
        <v>0</v>
      </c>
      <c r="W149" s="65">
        <f t="shared" si="40"/>
        <v>0</v>
      </c>
      <c r="X149" s="65">
        <f t="shared" si="40"/>
        <v>0</v>
      </c>
      <c r="Y149" s="65">
        <f t="shared" si="40"/>
        <v>0</v>
      </c>
      <c r="Z149" s="65">
        <f t="shared" si="40"/>
        <v>0</v>
      </c>
      <c r="AA149" s="65">
        <f t="shared" si="40"/>
        <v>0</v>
      </c>
      <c r="AB149" s="65">
        <f t="shared" si="40"/>
        <v>0</v>
      </c>
      <c r="AC149" s="65">
        <f t="shared" si="40"/>
        <v>0</v>
      </c>
      <c r="AD149" s="65">
        <f t="shared" si="40"/>
        <v>0</v>
      </c>
      <c r="AE149" s="65">
        <f t="shared" si="40"/>
        <v>0</v>
      </c>
      <c r="AF149" s="65">
        <f t="shared" si="40"/>
        <v>0</v>
      </c>
      <c r="AG149" s="65">
        <f t="shared" si="40"/>
        <v>0</v>
      </c>
      <c r="AH149" s="65">
        <f t="shared" si="40"/>
        <v>0</v>
      </c>
      <c r="AI149" s="65">
        <f t="shared" si="40"/>
        <v>0</v>
      </c>
      <c r="AJ149" s="65">
        <f t="shared" si="40"/>
        <v>0</v>
      </c>
      <c r="AK149" s="65">
        <f t="shared" si="40"/>
        <v>0</v>
      </c>
      <c r="AL149" s="65">
        <f t="shared" si="40"/>
        <v>0</v>
      </c>
      <c r="AM149" s="65">
        <f t="shared" si="40"/>
        <v>0</v>
      </c>
      <c r="AN149" s="65">
        <f t="shared" si="40"/>
        <v>0</v>
      </c>
      <c r="AO149" s="65">
        <f t="shared" si="40"/>
        <v>0</v>
      </c>
      <c r="AP149" s="65">
        <f t="shared" si="40"/>
        <v>0</v>
      </c>
      <c r="AQ149" s="65">
        <f t="shared" si="40"/>
        <v>0</v>
      </c>
      <c r="AR149" s="65">
        <f t="shared" si="40"/>
        <v>0</v>
      </c>
      <c r="AS149" s="65">
        <f t="shared" si="40"/>
        <v>0</v>
      </c>
      <c r="AT149" s="65">
        <f t="shared" si="40"/>
        <v>0</v>
      </c>
    </row>
    <row r="150" spans="1:46">
      <c r="A150" s="66">
        <v>1</v>
      </c>
      <c r="B150" s="767">
        <f t="shared" si="37"/>
        <v>890067</v>
      </c>
      <c r="C150" s="797" t="str">
        <f>INDEX(ProjectSummary!$C$6:$F$20,MATCH(B150,ProjectSummary!$C$6:$C$20,0),4)</f>
        <v>AUSTIN GROVE CHURCH ROAD</v>
      </c>
      <c r="E150" s="65">
        <f t="shared" si="38"/>
        <v>-160.50012930000003</v>
      </c>
      <c r="F150" s="65">
        <f t="shared" si="39"/>
        <v>0</v>
      </c>
      <c r="G150" s="65">
        <f t="shared" si="40"/>
        <v>0</v>
      </c>
      <c r="H150" s="65">
        <f t="shared" si="40"/>
        <v>0</v>
      </c>
      <c r="I150" s="65">
        <f t="shared" si="40"/>
        <v>0</v>
      </c>
      <c r="J150" s="65">
        <f t="shared" si="40"/>
        <v>-160.50012930000003</v>
      </c>
      <c r="K150" s="65">
        <f t="shared" si="40"/>
        <v>0</v>
      </c>
      <c r="L150" s="65">
        <f t="shared" si="40"/>
        <v>0</v>
      </c>
      <c r="M150" s="65">
        <f t="shared" si="40"/>
        <v>0</v>
      </c>
      <c r="N150" s="65">
        <f t="shared" si="40"/>
        <v>0</v>
      </c>
      <c r="O150" s="65">
        <f t="shared" si="40"/>
        <v>0</v>
      </c>
      <c r="P150" s="65">
        <f t="shared" si="40"/>
        <v>0</v>
      </c>
      <c r="Q150" s="65">
        <f t="shared" si="40"/>
        <v>0</v>
      </c>
      <c r="R150" s="65">
        <f t="shared" si="40"/>
        <v>0</v>
      </c>
      <c r="S150" s="65">
        <f t="shared" si="40"/>
        <v>0</v>
      </c>
      <c r="T150" s="65">
        <f t="shared" si="40"/>
        <v>0</v>
      </c>
      <c r="U150" s="65">
        <f t="shared" si="40"/>
        <v>0</v>
      </c>
      <c r="V150" s="65">
        <f t="shared" si="40"/>
        <v>0</v>
      </c>
      <c r="W150" s="65">
        <f t="shared" si="40"/>
        <v>0</v>
      </c>
      <c r="X150" s="65">
        <f t="shared" si="40"/>
        <v>0</v>
      </c>
      <c r="Y150" s="65">
        <f t="shared" si="40"/>
        <v>0</v>
      </c>
      <c r="Z150" s="65">
        <f t="shared" si="40"/>
        <v>0</v>
      </c>
      <c r="AA150" s="65">
        <f t="shared" si="40"/>
        <v>0</v>
      </c>
      <c r="AB150" s="65">
        <f t="shared" si="40"/>
        <v>0</v>
      </c>
      <c r="AC150" s="65">
        <f t="shared" si="40"/>
        <v>0</v>
      </c>
      <c r="AD150" s="65">
        <f t="shared" si="40"/>
        <v>0</v>
      </c>
      <c r="AE150" s="65">
        <f t="shared" si="40"/>
        <v>0</v>
      </c>
      <c r="AF150" s="65">
        <f t="shared" si="40"/>
        <v>0</v>
      </c>
      <c r="AG150" s="65">
        <f t="shared" si="40"/>
        <v>0</v>
      </c>
      <c r="AH150" s="65">
        <f t="shared" si="40"/>
        <v>0</v>
      </c>
      <c r="AI150" s="65">
        <f t="shared" si="40"/>
        <v>0</v>
      </c>
      <c r="AJ150" s="65">
        <f t="shared" si="40"/>
        <v>0</v>
      </c>
      <c r="AK150" s="65">
        <f t="shared" si="40"/>
        <v>0</v>
      </c>
      <c r="AL150" s="65">
        <f t="shared" si="40"/>
        <v>0</v>
      </c>
      <c r="AM150" s="65">
        <f t="shared" si="40"/>
        <v>0</v>
      </c>
      <c r="AN150" s="65">
        <f t="shared" si="40"/>
        <v>0</v>
      </c>
      <c r="AO150" s="65">
        <f t="shared" si="40"/>
        <v>0</v>
      </c>
      <c r="AP150" s="65">
        <f t="shared" si="40"/>
        <v>0</v>
      </c>
      <c r="AQ150" s="65">
        <f t="shared" si="40"/>
        <v>0</v>
      </c>
      <c r="AR150" s="65">
        <f t="shared" si="40"/>
        <v>0</v>
      </c>
      <c r="AS150" s="65">
        <f t="shared" si="40"/>
        <v>0</v>
      </c>
      <c r="AT150" s="65">
        <f t="shared" si="40"/>
        <v>0</v>
      </c>
    </row>
    <row r="151" spans="1:46">
      <c r="A151" s="66">
        <v>1</v>
      </c>
      <c r="B151" s="767">
        <f t="shared" si="37"/>
        <v>830012</v>
      </c>
      <c r="C151" s="797" t="str">
        <f>INDEX(ProjectSummary!$C$6:$F$20,MATCH(B151,ProjectSummary!$C$6:$C$20,0),4)</f>
        <v>MOUNTAIN CREEK ROAD</v>
      </c>
      <c r="E151" s="65">
        <f t="shared" si="38"/>
        <v>-16.050012929999998</v>
      </c>
      <c r="F151" s="65">
        <f t="shared" si="39"/>
        <v>0</v>
      </c>
      <c r="G151" s="65">
        <f t="shared" si="40"/>
        <v>0</v>
      </c>
      <c r="H151" s="65">
        <f t="shared" si="40"/>
        <v>0</v>
      </c>
      <c r="I151" s="65">
        <f t="shared" si="40"/>
        <v>0</v>
      </c>
      <c r="J151" s="65">
        <f t="shared" si="40"/>
        <v>-16.050012929999998</v>
      </c>
      <c r="K151" s="65">
        <f t="shared" si="40"/>
        <v>0</v>
      </c>
      <c r="L151" s="65">
        <f t="shared" si="40"/>
        <v>0</v>
      </c>
      <c r="M151" s="65">
        <f t="shared" si="40"/>
        <v>0</v>
      </c>
      <c r="N151" s="65">
        <f t="shared" si="40"/>
        <v>0</v>
      </c>
      <c r="O151" s="65">
        <f t="shared" si="40"/>
        <v>0</v>
      </c>
      <c r="P151" s="65">
        <f t="shared" si="40"/>
        <v>0</v>
      </c>
      <c r="Q151" s="65">
        <f t="shared" si="40"/>
        <v>0</v>
      </c>
      <c r="R151" s="65">
        <f t="shared" si="40"/>
        <v>0</v>
      </c>
      <c r="S151" s="65">
        <f t="shared" si="40"/>
        <v>0</v>
      </c>
      <c r="T151" s="65">
        <f t="shared" si="40"/>
        <v>0</v>
      </c>
      <c r="U151" s="65">
        <f t="shared" si="40"/>
        <v>0</v>
      </c>
      <c r="V151" s="65">
        <f t="shared" si="40"/>
        <v>0</v>
      </c>
      <c r="W151" s="65">
        <f t="shared" si="40"/>
        <v>0</v>
      </c>
      <c r="X151" s="65">
        <f t="shared" si="40"/>
        <v>0</v>
      </c>
      <c r="Y151" s="65">
        <f t="shared" si="40"/>
        <v>0</v>
      </c>
      <c r="Z151" s="65">
        <f t="shared" si="40"/>
        <v>0</v>
      </c>
      <c r="AA151" s="65">
        <f t="shared" si="40"/>
        <v>0</v>
      </c>
      <c r="AB151" s="65">
        <f t="shared" si="40"/>
        <v>0</v>
      </c>
      <c r="AC151" s="65">
        <f t="shared" si="40"/>
        <v>0</v>
      </c>
      <c r="AD151" s="65">
        <f t="shared" si="40"/>
        <v>0</v>
      </c>
      <c r="AE151" s="65">
        <f t="shared" si="40"/>
        <v>0</v>
      </c>
      <c r="AF151" s="65">
        <f t="shared" si="40"/>
        <v>0</v>
      </c>
      <c r="AG151" s="65">
        <f t="shared" si="40"/>
        <v>0</v>
      </c>
      <c r="AH151" s="65">
        <f t="shared" si="40"/>
        <v>0</v>
      </c>
      <c r="AI151" s="65">
        <f t="shared" si="40"/>
        <v>0</v>
      </c>
      <c r="AJ151" s="65">
        <f t="shared" si="40"/>
        <v>0</v>
      </c>
      <c r="AK151" s="65">
        <f t="shared" si="40"/>
        <v>0</v>
      </c>
      <c r="AL151" s="65">
        <f t="shared" si="40"/>
        <v>0</v>
      </c>
      <c r="AM151" s="65">
        <f t="shared" si="40"/>
        <v>0</v>
      </c>
      <c r="AN151" s="65">
        <f t="shared" si="40"/>
        <v>0</v>
      </c>
      <c r="AO151" s="65">
        <f t="shared" si="40"/>
        <v>0</v>
      </c>
      <c r="AP151" s="65">
        <f t="shared" si="40"/>
        <v>0</v>
      </c>
      <c r="AQ151" s="65">
        <f t="shared" si="40"/>
        <v>0</v>
      </c>
      <c r="AR151" s="65">
        <f t="shared" si="40"/>
        <v>0</v>
      </c>
      <c r="AS151" s="65">
        <f t="shared" si="40"/>
        <v>0</v>
      </c>
      <c r="AT151" s="65">
        <f t="shared" si="40"/>
        <v>0</v>
      </c>
    </row>
    <row r="152" spans="1:46">
      <c r="A152" s="66">
        <v>1</v>
      </c>
      <c r="B152" s="767">
        <f t="shared" si="37"/>
        <v>120050</v>
      </c>
      <c r="C152" s="797" t="str">
        <f>INDEX(ProjectSummary!$C$6:$F$20,MATCH(B152,ProjectSummary!$C$6:$C$20,0),4)</f>
        <v>PENNINGER ROAD</v>
      </c>
      <c r="E152" s="65">
        <f t="shared" si="38"/>
        <v>-25.680020688000003</v>
      </c>
      <c r="F152" s="65">
        <f t="shared" si="39"/>
        <v>0</v>
      </c>
      <c r="G152" s="65">
        <f t="shared" si="40"/>
        <v>0</v>
      </c>
      <c r="H152" s="65">
        <f t="shared" si="40"/>
        <v>0</v>
      </c>
      <c r="I152" s="65">
        <f t="shared" si="40"/>
        <v>0</v>
      </c>
      <c r="J152" s="65">
        <f t="shared" si="40"/>
        <v>-25.680020688000003</v>
      </c>
      <c r="K152" s="65">
        <f t="shared" si="40"/>
        <v>0</v>
      </c>
      <c r="L152" s="65">
        <f t="shared" ref="G152:AT153" si="41">L118*$O$3*-1</f>
        <v>0</v>
      </c>
      <c r="M152" s="65">
        <f t="shared" si="41"/>
        <v>0</v>
      </c>
      <c r="N152" s="65">
        <f t="shared" si="41"/>
        <v>0</v>
      </c>
      <c r="O152" s="65">
        <f t="shared" si="41"/>
        <v>0</v>
      </c>
      <c r="P152" s="65">
        <f t="shared" si="41"/>
        <v>0</v>
      </c>
      <c r="Q152" s="65">
        <f t="shared" si="41"/>
        <v>0</v>
      </c>
      <c r="R152" s="65">
        <f t="shared" si="41"/>
        <v>0</v>
      </c>
      <c r="S152" s="65">
        <f t="shared" si="41"/>
        <v>0</v>
      </c>
      <c r="T152" s="65">
        <f t="shared" si="41"/>
        <v>0</v>
      </c>
      <c r="U152" s="65">
        <f t="shared" si="41"/>
        <v>0</v>
      </c>
      <c r="V152" s="65">
        <f t="shared" si="41"/>
        <v>0</v>
      </c>
      <c r="W152" s="65">
        <f t="shared" si="41"/>
        <v>0</v>
      </c>
      <c r="X152" s="65">
        <f t="shared" si="41"/>
        <v>0</v>
      </c>
      <c r="Y152" s="65">
        <f t="shared" si="41"/>
        <v>0</v>
      </c>
      <c r="Z152" s="65">
        <f t="shared" si="41"/>
        <v>0</v>
      </c>
      <c r="AA152" s="65">
        <f t="shared" si="41"/>
        <v>0</v>
      </c>
      <c r="AB152" s="65">
        <f t="shared" si="41"/>
        <v>0</v>
      </c>
      <c r="AC152" s="65">
        <f t="shared" si="41"/>
        <v>0</v>
      </c>
      <c r="AD152" s="65">
        <f t="shared" si="41"/>
        <v>0</v>
      </c>
      <c r="AE152" s="65">
        <f t="shared" si="41"/>
        <v>0</v>
      </c>
      <c r="AF152" s="65">
        <f t="shared" si="41"/>
        <v>0</v>
      </c>
      <c r="AG152" s="65">
        <f t="shared" si="41"/>
        <v>0</v>
      </c>
      <c r="AH152" s="65">
        <f t="shared" si="41"/>
        <v>0</v>
      </c>
      <c r="AI152" s="65">
        <f t="shared" si="41"/>
        <v>0</v>
      </c>
      <c r="AJ152" s="65">
        <f t="shared" si="41"/>
        <v>0</v>
      </c>
      <c r="AK152" s="65">
        <f t="shared" si="41"/>
        <v>0</v>
      </c>
      <c r="AL152" s="65">
        <f t="shared" si="41"/>
        <v>0</v>
      </c>
      <c r="AM152" s="65">
        <f t="shared" si="41"/>
        <v>0</v>
      </c>
      <c r="AN152" s="65">
        <f t="shared" si="41"/>
        <v>0</v>
      </c>
      <c r="AO152" s="65">
        <f t="shared" si="41"/>
        <v>0</v>
      </c>
      <c r="AP152" s="65">
        <f t="shared" si="41"/>
        <v>0</v>
      </c>
      <c r="AQ152" s="65">
        <f t="shared" si="41"/>
        <v>0</v>
      </c>
      <c r="AR152" s="65">
        <f t="shared" si="41"/>
        <v>0</v>
      </c>
      <c r="AS152" s="65">
        <f t="shared" si="41"/>
        <v>0</v>
      </c>
      <c r="AT152" s="65">
        <f t="shared" si="41"/>
        <v>0</v>
      </c>
    </row>
    <row r="153" spans="1:46">
      <c r="A153" s="66">
        <v>1</v>
      </c>
      <c r="B153" s="767">
        <f t="shared" si="37"/>
        <v>590060</v>
      </c>
      <c r="C153" s="797" t="str">
        <f>INDEX(ProjectSummary!$C$6:$F$20,MATCH(B153,ProjectSummary!$C$6:$C$20,0),4)</f>
        <v>ROBINSON CHURCH ROAD</v>
      </c>
      <c r="E153" s="65">
        <f t="shared" si="38"/>
        <v>-2070.4516679700005</v>
      </c>
      <c r="F153" s="65">
        <f t="shared" si="39"/>
        <v>0</v>
      </c>
      <c r="G153" s="65">
        <f t="shared" si="41"/>
        <v>0</v>
      </c>
      <c r="H153" s="65">
        <f t="shared" si="41"/>
        <v>0</v>
      </c>
      <c r="I153" s="65">
        <f t="shared" si="41"/>
        <v>0</v>
      </c>
      <c r="J153" s="65">
        <f t="shared" si="41"/>
        <v>-2070.4516679700005</v>
      </c>
      <c r="K153" s="65">
        <f t="shared" si="41"/>
        <v>0</v>
      </c>
      <c r="L153" s="65">
        <f t="shared" si="41"/>
        <v>0</v>
      </c>
      <c r="M153" s="65">
        <f t="shared" si="41"/>
        <v>0</v>
      </c>
      <c r="N153" s="65">
        <f t="shared" si="41"/>
        <v>0</v>
      </c>
      <c r="O153" s="65">
        <f t="shared" si="41"/>
        <v>0</v>
      </c>
      <c r="P153" s="65">
        <f t="shared" si="41"/>
        <v>0</v>
      </c>
      <c r="Q153" s="65">
        <f t="shared" si="41"/>
        <v>0</v>
      </c>
      <c r="R153" s="65">
        <f t="shared" si="41"/>
        <v>0</v>
      </c>
      <c r="S153" s="65">
        <f t="shared" si="41"/>
        <v>0</v>
      </c>
      <c r="T153" s="65">
        <f t="shared" si="41"/>
        <v>0</v>
      </c>
      <c r="U153" s="65">
        <f t="shared" si="41"/>
        <v>0</v>
      </c>
      <c r="V153" s="65">
        <f t="shared" si="41"/>
        <v>0</v>
      </c>
      <c r="W153" s="65">
        <f t="shared" si="41"/>
        <v>0</v>
      </c>
      <c r="X153" s="65">
        <f t="shared" si="41"/>
        <v>0</v>
      </c>
      <c r="Y153" s="65">
        <f t="shared" si="41"/>
        <v>0</v>
      </c>
      <c r="Z153" s="65">
        <f t="shared" si="41"/>
        <v>0</v>
      </c>
      <c r="AA153" s="65">
        <f t="shared" si="41"/>
        <v>0</v>
      </c>
      <c r="AB153" s="65">
        <f t="shared" si="41"/>
        <v>0</v>
      </c>
      <c r="AC153" s="65">
        <f t="shared" si="41"/>
        <v>0</v>
      </c>
      <c r="AD153" s="65">
        <f t="shared" si="41"/>
        <v>0</v>
      </c>
      <c r="AE153" s="65">
        <f t="shared" si="41"/>
        <v>0</v>
      </c>
      <c r="AF153" s="65">
        <f t="shared" si="41"/>
        <v>0</v>
      </c>
      <c r="AG153" s="65">
        <f t="shared" si="41"/>
        <v>0</v>
      </c>
      <c r="AH153" s="65">
        <f t="shared" si="41"/>
        <v>0</v>
      </c>
      <c r="AI153" s="65">
        <f t="shared" si="41"/>
        <v>0</v>
      </c>
      <c r="AJ153" s="65">
        <f t="shared" si="41"/>
        <v>0</v>
      </c>
      <c r="AK153" s="65">
        <f t="shared" si="41"/>
        <v>0</v>
      </c>
      <c r="AL153" s="65">
        <f t="shared" si="41"/>
        <v>0</v>
      </c>
      <c r="AM153" s="65">
        <f t="shared" si="41"/>
        <v>0</v>
      </c>
      <c r="AN153" s="65">
        <f t="shared" si="41"/>
        <v>0</v>
      </c>
      <c r="AO153" s="65">
        <f t="shared" si="41"/>
        <v>0</v>
      </c>
      <c r="AP153" s="65">
        <f t="shared" si="41"/>
        <v>0</v>
      </c>
      <c r="AQ153" s="65">
        <f t="shared" si="41"/>
        <v>0</v>
      </c>
      <c r="AR153" s="65">
        <f t="shared" si="41"/>
        <v>0</v>
      </c>
      <c r="AS153" s="65">
        <f t="shared" si="41"/>
        <v>0</v>
      </c>
      <c r="AT153" s="65">
        <f t="shared" si="41"/>
        <v>0</v>
      </c>
    </row>
    <row r="154" spans="1:46">
      <c r="A154" s="66"/>
      <c r="B154" s="767"/>
      <c r="C154" s="797"/>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row>
    <row r="155" spans="1:46" ht="30">
      <c r="A155" s="873" t="s">
        <v>203</v>
      </c>
      <c r="B155" s="102" t="s">
        <v>120</v>
      </c>
      <c r="C155" s="215" t="s">
        <v>310</v>
      </c>
      <c r="E155" s="207">
        <f>SUM(E156:E170)</f>
        <v>-20331.617029696004</v>
      </c>
      <c r="F155" s="207">
        <f t="shared" ref="F155:AT155" si="42">SUM(F156:F170)</f>
        <v>0</v>
      </c>
      <c r="G155" s="207">
        <f t="shared" si="42"/>
        <v>0</v>
      </c>
      <c r="H155" s="207">
        <f t="shared" si="42"/>
        <v>0</v>
      </c>
      <c r="I155" s="207">
        <f t="shared" si="42"/>
        <v>-6567.2651280320006</v>
      </c>
      <c r="J155" s="207">
        <f t="shared" si="42"/>
        <v>-13764.351901664002</v>
      </c>
      <c r="K155" s="207">
        <f t="shared" si="42"/>
        <v>0</v>
      </c>
      <c r="L155" s="207">
        <f t="shared" si="42"/>
        <v>0</v>
      </c>
      <c r="M155" s="207">
        <f t="shared" si="42"/>
        <v>0</v>
      </c>
      <c r="N155" s="207">
        <f t="shared" si="42"/>
        <v>0</v>
      </c>
      <c r="O155" s="207">
        <f t="shared" si="42"/>
        <v>0</v>
      </c>
      <c r="P155" s="207">
        <f t="shared" si="42"/>
        <v>0</v>
      </c>
      <c r="Q155" s="207">
        <f t="shared" si="42"/>
        <v>0</v>
      </c>
      <c r="R155" s="207">
        <f t="shared" si="42"/>
        <v>0</v>
      </c>
      <c r="S155" s="207">
        <f t="shared" si="42"/>
        <v>0</v>
      </c>
      <c r="T155" s="207">
        <f t="shared" si="42"/>
        <v>0</v>
      </c>
      <c r="U155" s="207">
        <f t="shared" si="42"/>
        <v>0</v>
      </c>
      <c r="V155" s="207">
        <f t="shared" si="42"/>
        <v>0</v>
      </c>
      <c r="W155" s="207">
        <f t="shared" si="42"/>
        <v>0</v>
      </c>
      <c r="X155" s="207">
        <f t="shared" si="42"/>
        <v>0</v>
      </c>
      <c r="Y155" s="207">
        <f t="shared" si="42"/>
        <v>0</v>
      </c>
      <c r="Z155" s="207">
        <f t="shared" si="42"/>
        <v>0</v>
      </c>
      <c r="AA155" s="207">
        <f t="shared" si="42"/>
        <v>0</v>
      </c>
      <c r="AB155" s="207">
        <f t="shared" si="42"/>
        <v>0</v>
      </c>
      <c r="AC155" s="207">
        <f t="shared" si="42"/>
        <v>0</v>
      </c>
      <c r="AD155" s="207">
        <f t="shared" si="42"/>
        <v>0</v>
      </c>
      <c r="AE155" s="207">
        <f t="shared" si="42"/>
        <v>0</v>
      </c>
      <c r="AF155" s="207">
        <f t="shared" si="42"/>
        <v>0</v>
      </c>
      <c r="AG155" s="207">
        <f t="shared" si="42"/>
        <v>0</v>
      </c>
      <c r="AH155" s="207">
        <f t="shared" si="42"/>
        <v>0</v>
      </c>
      <c r="AI155" s="207">
        <f t="shared" si="42"/>
        <v>0</v>
      </c>
      <c r="AJ155" s="207">
        <f t="shared" si="42"/>
        <v>0</v>
      </c>
      <c r="AK155" s="207">
        <f t="shared" si="42"/>
        <v>0</v>
      </c>
      <c r="AL155" s="207">
        <f t="shared" si="42"/>
        <v>0</v>
      </c>
      <c r="AM155" s="207">
        <f t="shared" si="42"/>
        <v>0</v>
      </c>
      <c r="AN155" s="207">
        <f t="shared" si="42"/>
        <v>0</v>
      </c>
      <c r="AO155" s="207">
        <f t="shared" si="42"/>
        <v>0</v>
      </c>
      <c r="AP155" s="207">
        <f t="shared" si="42"/>
        <v>0</v>
      </c>
      <c r="AQ155" s="207">
        <f t="shared" si="42"/>
        <v>0</v>
      </c>
      <c r="AR155" s="207">
        <f t="shared" si="42"/>
        <v>0</v>
      </c>
      <c r="AS155" s="207">
        <f t="shared" si="42"/>
        <v>0</v>
      </c>
      <c r="AT155" s="207">
        <f t="shared" si="42"/>
        <v>0</v>
      </c>
    </row>
    <row r="156" spans="1:46">
      <c r="A156" s="218" t="s">
        <v>198</v>
      </c>
      <c r="B156" s="767" t="str">
        <f>B139</f>
        <v>030161</v>
      </c>
      <c r="C156" s="797" t="str">
        <f>INDEX(ProjectSummary!$C$6:$F$20,MATCH(B156,ProjectSummary!$C$6:$C$20,0),4)</f>
        <v>LOCKHART ROAD</v>
      </c>
      <c r="E156" s="65">
        <f>SUM(F156:AT156)</f>
        <v>-130.83587776000002</v>
      </c>
      <c r="F156" s="65">
        <f>F122*$O$2*-1</f>
        <v>0</v>
      </c>
      <c r="G156" s="65">
        <f t="shared" ref="G156:AT162" si="43">G122*$O$2*-1</f>
        <v>0</v>
      </c>
      <c r="H156" s="65">
        <f t="shared" si="43"/>
        <v>0</v>
      </c>
      <c r="I156" s="65">
        <f t="shared" si="43"/>
        <v>-130.83587776000002</v>
      </c>
      <c r="J156" s="65">
        <f t="shared" si="43"/>
        <v>0</v>
      </c>
      <c r="K156" s="65">
        <f t="shared" si="43"/>
        <v>0</v>
      </c>
      <c r="L156" s="65">
        <f t="shared" si="43"/>
        <v>0</v>
      </c>
      <c r="M156" s="65">
        <f t="shared" si="43"/>
        <v>0</v>
      </c>
      <c r="N156" s="65">
        <f t="shared" si="43"/>
        <v>0</v>
      </c>
      <c r="O156" s="65">
        <f t="shared" si="43"/>
        <v>0</v>
      </c>
      <c r="P156" s="65">
        <f t="shared" si="43"/>
        <v>0</v>
      </c>
      <c r="Q156" s="65">
        <f t="shared" si="43"/>
        <v>0</v>
      </c>
      <c r="R156" s="65">
        <f t="shared" si="43"/>
        <v>0</v>
      </c>
      <c r="S156" s="65">
        <f t="shared" si="43"/>
        <v>0</v>
      </c>
      <c r="T156" s="65">
        <f t="shared" si="43"/>
        <v>0</v>
      </c>
      <c r="U156" s="65">
        <f t="shared" si="43"/>
        <v>0</v>
      </c>
      <c r="V156" s="65">
        <f t="shared" si="43"/>
        <v>0</v>
      </c>
      <c r="W156" s="65">
        <f t="shared" si="43"/>
        <v>0</v>
      </c>
      <c r="X156" s="65">
        <f t="shared" si="43"/>
        <v>0</v>
      </c>
      <c r="Y156" s="65">
        <f t="shared" si="43"/>
        <v>0</v>
      </c>
      <c r="Z156" s="65">
        <f t="shared" si="43"/>
        <v>0</v>
      </c>
      <c r="AA156" s="65">
        <f t="shared" si="43"/>
        <v>0</v>
      </c>
      <c r="AB156" s="65">
        <f t="shared" si="43"/>
        <v>0</v>
      </c>
      <c r="AC156" s="65">
        <f t="shared" si="43"/>
        <v>0</v>
      </c>
      <c r="AD156" s="65">
        <f t="shared" si="43"/>
        <v>0</v>
      </c>
      <c r="AE156" s="65">
        <f t="shared" si="43"/>
        <v>0</v>
      </c>
      <c r="AF156" s="65">
        <f t="shared" si="43"/>
        <v>0</v>
      </c>
      <c r="AG156" s="65">
        <f t="shared" si="43"/>
        <v>0</v>
      </c>
      <c r="AH156" s="65">
        <f t="shared" si="43"/>
        <v>0</v>
      </c>
      <c r="AI156" s="65">
        <f t="shared" si="43"/>
        <v>0</v>
      </c>
      <c r="AJ156" s="65">
        <f t="shared" si="43"/>
        <v>0</v>
      </c>
      <c r="AK156" s="65">
        <f t="shared" si="43"/>
        <v>0</v>
      </c>
      <c r="AL156" s="65">
        <f t="shared" si="43"/>
        <v>0</v>
      </c>
      <c r="AM156" s="65">
        <f t="shared" si="43"/>
        <v>0</v>
      </c>
      <c r="AN156" s="65">
        <f t="shared" si="43"/>
        <v>0</v>
      </c>
      <c r="AO156" s="65">
        <f t="shared" si="43"/>
        <v>0</v>
      </c>
      <c r="AP156" s="65">
        <f t="shared" si="43"/>
        <v>0</v>
      </c>
      <c r="AQ156" s="65">
        <f t="shared" si="43"/>
        <v>0</v>
      </c>
      <c r="AR156" s="65">
        <f t="shared" si="43"/>
        <v>0</v>
      </c>
      <c r="AS156" s="65">
        <f t="shared" si="43"/>
        <v>0</v>
      </c>
      <c r="AT156" s="65">
        <f t="shared" si="43"/>
        <v>0</v>
      </c>
    </row>
    <row r="157" spans="1:46">
      <c r="A157" s="218" t="s">
        <v>198</v>
      </c>
      <c r="B157" s="767" t="str">
        <f t="shared" ref="B157:B170" si="44">B140</f>
        <v>030148</v>
      </c>
      <c r="C157" s="797" t="str">
        <f>INDEX(ProjectSummary!$C$6:$F$20,MATCH(B157,ProjectSummary!$C$6:$C$20,0),4)</f>
        <v>MILLS ROAD</v>
      </c>
      <c r="E157" s="65">
        <f t="shared" ref="E157:E170" si="45">SUM(F157:AT157)</f>
        <v>-261.67175552000003</v>
      </c>
      <c r="F157" s="65">
        <f t="shared" ref="F157:U170" si="46">F123*$O$2*-1</f>
        <v>0</v>
      </c>
      <c r="G157" s="65">
        <f t="shared" si="46"/>
        <v>0</v>
      </c>
      <c r="H157" s="65">
        <f t="shared" si="46"/>
        <v>0</v>
      </c>
      <c r="I157" s="65">
        <f t="shared" si="46"/>
        <v>-261.67175552000003</v>
      </c>
      <c r="J157" s="65">
        <f t="shared" si="46"/>
        <v>0</v>
      </c>
      <c r="K157" s="65">
        <f t="shared" si="46"/>
        <v>0</v>
      </c>
      <c r="L157" s="65">
        <f t="shared" si="46"/>
        <v>0</v>
      </c>
      <c r="M157" s="65">
        <f t="shared" si="46"/>
        <v>0</v>
      </c>
      <c r="N157" s="65">
        <f t="shared" si="46"/>
        <v>0</v>
      </c>
      <c r="O157" s="65">
        <f t="shared" si="46"/>
        <v>0</v>
      </c>
      <c r="P157" s="65">
        <f t="shared" si="46"/>
        <v>0</v>
      </c>
      <c r="Q157" s="65">
        <f t="shared" si="46"/>
        <v>0</v>
      </c>
      <c r="R157" s="65">
        <f t="shared" si="46"/>
        <v>0</v>
      </c>
      <c r="S157" s="65">
        <f t="shared" si="46"/>
        <v>0</v>
      </c>
      <c r="T157" s="65">
        <f t="shared" si="46"/>
        <v>0</v>
      </c>
      <c r="U157" s="65">
        <f t="shared" si="46"/>
        <v>0</v>
      </c>
      <c r="V157" s="65">
        <f t="shared" si="43"/>
        <v>0</v>
      </c>
      <c r="W157" s="65">
        <f t="shared" si="43"/>
        <v>0</v>
      </c>
      <c r="X157" s="65">
        <f t="shared" si="43"/>
        <v>0</v>
      </c>
      <c r="Y157" s="65">
        <f t="shared" si="43"/>
        <v>0</v>
      </c>
      <c r="Z157" s="65">
        <f t="shared" si="43"/>
        <v>0</v>
      </c>
      <c r="AA157" s="65">
        <f t="shared" si="43"/>
        <v>0</v>
      </c>
      <c r="AB157" s="65">
        <f t="shared" si="43"/>
        <v>0</v>
      </c>
      <c r="AC157" s="65">
        <f t="shared" si="43"/>
        <v>0</v>
      </c>
      <c r="AD157" s="65">
        <f t="shared" si="43"/>
        <v>0</v>
      </c>
      <c r="AE157" s="65">
        <f t="shared" si="43"/>
        <v>0</v>
      </c>
      <c r="AF157" s="65">
        <f t="shared" si="43"/>
        <v>0</v>
      </c>
      <c r="AG157" s="65">
        <f t="shared" si="43"/>
        <v>0</v>
      </c>
      <c r="AH157" s="65">
        <f t="shared" si="43"/>
        <v>0</v>
      </c>
      <c r="AI157" s="65">
        <f t="shared" si="43"/>
        <v>0</v>
      </c>
      <c r="AJ157" s="65">
        <f t="shared" si="43"/>
        <v>0</v>
      </c>
      <c r="AK157" s="65">
        <f t="shared" si="43"/>
        <v>0</v>
      </c>
      <c r="AL157" s="65">
        <f t="shared" si="43"/>
        <v>0</v>
      </c>
      <c r="AM157" s="65">
        <f t="shared" si="43"/>
        <v>0</v>
      </c>
      <c r="AN157" s="65">
        <f t="shared" si="43"/>
        <v>0</v>
      </c>
      <c r="AO157" s="65">
        <f t="shared" si="43"/>
        <v>0</v>
      </c>
      <c r="AP157" s="65">
        <f t="shared" si="43"/>
        <v>0</v>
      </c>
      <c r="AQ157" s="65">
        <f t="shared" si="43"/>
        <v>0</v>
      </c>
      <c r="AR157" s="65">
        <f t="shared" si="43"/>
        <v>0</v>
      </c>
      <c r="AS157" s="65">
        <f t="shared" si="43"/>
        <v>0</v>
      </c>
      <c r="AT157" s="65">
        <f t="shared" si="43"/>
        <v>0</v>
      </c>
    </row>
    <row r="158" spans="1:46">
      <c r="A158" s="218" t="s">
        <v>198</v>
      </c>
      <c r="B158" s="767" t="str">
        <f t="shared" si="44"/>
        <v>030265</v>
      </c>
      <c r="C158" s="797" t="str">
        <f>INDEX(ProjectSummary!$C$6:$F$20,MATCH(B158,ProjectSummary!$C$6:$C$20,0),4)</f>
        <v>ROBINSON ROAD</v>
      </c>
      <c r="E158" s="65">
        <f t="shared" si="45"/>
        <v>-261.67175552000003</v>
      </c>
      <c r="F158" s="65">
        <f t="shared" si="46"/>
        <v>0</v>
      </c>
      <c r="G158" s="65">
        <f t="shared" si="43"/>
        <v>0</v>
      </c>
      <c r="H158" s="65">
        <f t="shared" si="43"/>
        <v>0</v>
      </c>
      <c r="I158" s="65">
        <f t="shared" si="43"/>
        <v>-261.67175552000003</v>
      </c>
      <c r="J158" s="65">
        <f t="shared" si="43"/>
        <v>0</v>
      </c>
      <c r="K158" s="65">
        <f t="shared" si="43"/>
        <v>0</v>
      </c>
      <c r="L158" s="65">
        <f t="shared" si="43"/>
        <v>0</v>
      </c>
      <c r="M158" s="65">
        <f t="shared" si="43"/>
        <v>0</v>
      </c>
      <c r="N158" s="65">
        <f t="shared" si="43"/>
        <v>0</v>
      </c>
      <c r="O158" s="65">
        <f t="shared" si="43"/>
        <v>0</v>
      </c>
      <c r="P158" s="65">
        <f t="shared" si="43"/>
        <v>0</v>
      </c>
      <c r="Q158" s="65">
        <f t="shared" si="43"/>
        <v>0</v>
      </c>
      <c r="R158" s="65">
        <f t="shared" si="43"/>
        <v>0</v>
      </c>
      <c r="S158" s="65">
        <f t="shared" si="43"/>
        <v>0</v>
      </c>
      <c r="T158" s="65">
        <f t="shared" si="43"/>
        <v>0</v>
      </c>
      <c r="U158" s="65">
        <f t="shared" si="43"/>
        <v>0</v>
      </c>
      <c r="V158" s="65">
        <f t="shared" si="43"/>
        <v>0</v>
      </c>
      <c r="W158" s="65">
        <f t="shared" si="43"/>
        <v>0</v>
      </c>
      <c r="X158" s="65">
        <f t="shared" si="43"/>
        <v>0</v>
      </c>
      <c r="Y158" s="65">
        <f t="shared" si="43"/>
        <v>0</v>
      </c>
      <c r="Z158" s="65">
        <f t="shared" si="43"/>
        <v>0</v>
      </c>
      <c r="AA158" s="65">
        <f t="shared" si="43"/>
        <v>0</v>
      </c>
      <c r="AB158" s="65">
        <f t="shared" si="43"/>
        <v>0</v>
      </c>
      <c r="AC158" s="65">
        <f t="shared" si="43"/>
        <v>0</v>
      </c>
      <c r="AD158" s="65">
        <f t="shared" si="43"/>
        <v>0</v>
      </c>
      <c r="AE158" s="65">
        <f t="shared" si="43"/>
        <v>0</v>
      </c>
      <c r="AF158" s="65">
        <f t="shared" si="43"/>
        <v>0</v>
      </c>
      <c r="AG158" s="65">
        <f t="shared" si="43"/>
        <v>0</v>
      </c>
      <c r="AH158" s="65">
        <f t="shared" si="43"/>
        <v>0</v>
      </c>
      <c r="AI158" s="65">
        <f t="shared" si="43"/>
        <v>0</v>
      </c>
      <c r="AJ158" s="65">
        <f t="shared" si="43"/>
        <v>0</v>
      </c>
      <c r="AK158" s="65">
        <f t="shared" si="43"/>
        <v>0</v>
      </c>
      <c r="AL158" s="65">
        <f t="shared" si="43"/>
        <v>0</v>
      </c>
      <c r="AM158" s="65">
        <f t="shared" si="43"/>
        <v>0</v>
      </c>
      <c r="AN158" s="65">
        <f t="shared" si="43"/>
        <v>0</v>
      </c>
      <c r="AO158" s="65">
        <f t="shared" si="43"/>
        <v>0</v>
      </c>
      <c r="AP158" s="65">
        <f t="shared" si="43"/>
        <v>0</v>
      </c>
      <c r="AQ158" s="65">
        <f t="shared" si="43"/>
        <v>0</v>
      </c>
      <c r="AR158" s="65">
        <f t="shared" si="43"/>
        <v>0</v>
      </c>
      <c r="AS158" s="65">
        <f t="shared" si="43"/>
        <v>0</v>
      </c>
      <c r="AT158" s="65">
        <f t="shared" si="43"/>
        <v>0</v>
      </c>
    </row>
    <row r="159" spans="1:46">
      <c r="A159" s="218" t="s">
        <v>198</v>
      </c>
      <c r="B159" s="767">
        <f t="shared" si="44"/>
        <v>830106</v>
      </c>
      <c r="C159" s="797" t="str">
        <f>INDEX(ProjectSummary!$C$6:$F$20,MATCH(B159,ProjectSummary!$C$6:$C$20,0),4)</f>
        <v>BOGGER HOLLAR ROAD</v>
      </c>
      <c r="E159" s="65">
        <f t="shared" si="45"/>
        <v>-73.595181240000016</v>
      </c>
      <c r="F159" s="65">
        <f t="shared" si="46"/>
        <v>0</v>
      </c>
      <c r="G159" s="65">
        <f t="shared" si="43"/>
        <v>0</v>
      </c>
      <c r="H159" s="65">
        <f t="shared" si="43"/>
        <v>0</v>
      </c>
      <c r="I159" s="65">
        <f t="shared" si="43"/>
        <v>-73.595181240000016</v>
      </c>
      <c r="J159" s="65">
        <f t="shared" si="43"/>
        <v>0</v>
      </c>
      <c r="K159" s="65">
        <f t="shared" si="43"/>
        <v>0</v>
      </c>
      <c r="L159" s="65">
        <f t="shared" si="43"/>
        <v>0</v>
      </c>
      <c r="M159" s="65">
        <f t="shared" si="43"/>
        <v>0</v>
      </c>
      <c r="N159" s="65">
        <f t="shared" si="43"/>
        <v>0</v>
      </c>
      <c r="O159" s="65">
        <f t="shared" si="43"/>
        <v>0</v>
      </c>
      <c r="P159" s="65">
        <f t="shared" si="43"/>
        <v>0</v>
      </c>
      <c r="Q159" s="65">
        <f t="shared" si="43"/>
        <v>0</v>
      </c>
      <c r="R159" s="65">
        <f t="shared" si="43"/>
        <v>0</v>
      </c>
      <c r="S159" s="65">
        <f t="shared" si="43"/>
        <v>0</v>
      </c>
      <c r="T159" s="65">
        <f t="shared" si="43"/>
        <v>0</v>
      </c>
      <c r="U159" s="65">
        <f t="shared" si="43"/>
        <v>0</v>
      </c>
      <c r="V159" s="65">
        <f t="shared" si="43"/>
        <v>0</v>
      </c>
      <c r="W159" s="65">
        <f t="shared" si="43"/>
        <v>0</v>
      </c>
      <c r="X159" s="65">
        <f t="shared" si="43"/>
        <v>0</v>
      </c>
      <c r="Y159" s="65">
        <f t="shared" si="43"/>
        <v>0</v>
      </c>
      <c r="Z159" s="65">
        <f t="shared" si="43"/>
        <v>0</v>
      </c>
      <c r="AA159" s="65">
        <f t="shared" si="43"/>
        <v>0</v>
      </c>
      <c r="AB159" s="65">
        <f t="shared" si="43"/>
        <v>0</v>
      </c>
      <c r="AC159" s="65">
        <f t="shared" si="43"/>
        <v>0</v>
      </c>
      <c r="AD159" s="65">
        <f t="shared" si="43"/>
        <v>0</v>
      </c>
      <c r="AE159" s="65">
        <f t="shared" si="43"/>
        <v>0</v>
      </c>
      <c r="AF159" s="65">
        <f t="shared" si="43"/>
        <v>0</v>
      </c>
      <c r="AG159" s="65">
        <f t="shared" si="43"/>
        <v>0</v>
      </c>
      <c r="AH159" s="65">
        <f t="shared" si="43"/>
        <v>0</v>
      </c>
      <c r="AI159" s="65">
        <f t="shared" si="43"/>
        <v>0</v>
      </c>
      <c r="AJ159" s="65">
        <f t="shared" si="43"/>
        <v>0</v>
      </c>
      <c r="AK159" s="65">
        <f t="shared" si="43"/>
        <v>0</v>
      </c>
      <c r="AL159" s="65">
        <f t="shared" si="43"/>
        <v>0</v>
      </c>
      <c r="AM159" s="65">
        <f t="shared" si="43"/>
        <v>0</v>
      </c>
      <c r="AN159" s="65">
        <f t="shared" si="43"/>
        <v>0</v>
      </c>
      <c r="AO159" s="65">
        <f t="shared" si="43"/>
        <v>0</v>
      </c>
      <c r="AP159" s="65">
        <f t="shared" si="43"/>
        <v>0</v>
      </c>
      <c r="AQ159" s="65">
        <f t="shared" si="43"/>
        <v>0</v>
      </c>
      <c r="AR159" s="65">
        <f t="shared" si="43"/>
        <v>0</v>
      </c>
      <c r="AS159" s="65">
        <f t="shared" si="43"/>
        <v>0</v>
      </c>
      <c r="AT159" s="65">
        <f t="shared" si="43"/>
        <v>0</v>
      </c>
    </row>
    <row r="160" spans="1:46">
      <c r="A160" s="218" t="s">
        <v>198</v>
      </c>
      <c r="B160" s="767">
        <f t="shared" si="44"/>
        <v>830081</v>
      </c>
      <c r="C160" s="797" t="str">
        <f>INDEX(ProjectSummary!$C$6:$F$20,MATCH(B160,ProjectSummary!$C$6:$C$20,0),4)</f>
        <v>BRIDGE ROAD</v>
      </c>
      <c r="E160" s="65">
        <f t="shared" si="45"/>
        <v>-431.75839660800006</v>
      </c>
      <c r="F160" s="65">
        <f t="shared" si="46"/>
        <v>0</v>
      </c>
      <c r="G160" s="65">
        <f t="shared" si="43"/>
        <v>0</v>
      </c>
      <c r="H160" s="65">
        <f t="shared" si="43"/>
        <v>0</v>
      </c>
      <c r="I160" s="65">
        <f t="shared" si="43"/>
        <v>-431.75839660800006</v>
      </c>
      <c r="J160" s="65">
        <f t="shared" si="43"/>
        <v>0</v>
      </c>
      <c r="K160" s="65">
        <f t="shared" si="43"/>
        <v>0</v>
      </c>
      <c r="L160" s="65">
        <f t="shared" si="43"/>
        <v>0</v>
      </c>
      <c r="M160" s="65">
        <f t="shared" si="43"/>
        <v>0</v>
      </c>
      <c r="N160" s="65">
        <f t="shared" si="43"/>
        <v>0</v>
      </c>
      <c r="O160" s="65">
        <f t="shared" si="43"/>
        <v>0</v>
      </c>
      <c r="P160" s="65">
        <f t="shared" si="43"/>
        <v>0</v>
      </c>
      <c r="Q160" s="65">
        <f t="shared" si="43"/>
        <v>0</v>
      </c>
      <c r="R160" s="65">
        <f t="shared" si="43"/>
        <v>0</v>
      </c>
      <c r="S160" s="65">
        <f t="shared" si="43"/>
        <v>0</v>
      </c>
      <c r="T160" s="65">
        <f t="shared" si="43"/>
        <v>0</v>
      </c>
      <c r="U160" s="65">
        <f t="shared" si="43"/>
        <v>0</v>
      </c>
      <c r="V160" s="65">
        <f t="shared" si="43"/>
        <v>0</v>
      </c>
      <c r="W160" s="65">
        <f t="shared" si="43"/>
        <v>0</v>
      </c>
      <c r="X160" s="65">
        <f t="shared" si="43"/>
        <v>0</v>
      </c>
      <c r="Y160" s="65">
        <f t="shared" si="43"/>
        <v>0</v>
      </c>
      <c r="Z160" s="65">
        <f t="shared" si="43"/>
        <v>0</v>
      </c>
      <c r="AA160" s="65">
        <f t="shared" si="43"/>
        <v>0</v>
      </c>
      <c r="AB160" s="65">
        <f t="shared" si="43"/>
        <v>0</v>
      </c>
      <c r="AC160" s="65">
        <f t="shared" si="43"/>
        <v>0</v>
      </c>
      <c r="AD160" s="65">
        <f t="shared" si="43"/>
        <v>0</v>
      </c>
      <c r="AE160" s="65">
        <f t="shared" si="43"/>
        <v>0</v>
      </c>
      <c r="AF160" s="65">
        <f t="shared" si="43"/>
        <v>0</v>
      </c>
      <c r="AG160" s="65">
        <f t="shared" si="43"/>
        <v>0</v>
      </c>
      <c r="AH160" s="65">
        <f t="shared" si="43"/>
        <v>0</v>
      </c>
      <c r="AI160" s="65">
        <f t="shared" si="43"/>
        <v>0</v>
      </c>
      <c r="AJ160" s="65">
        <f t="shared" si="43"/>
        <v>0</v>
      </c>
      <c r="AK160" s="65">
        <f t="shared" si="43"/>
        <v>0</v>
      </c>
      <c r="AL160" s="65">
        <f t="shared" si="43"/>
        <v>0</v>
      </c>
      <c r="AM160" s="65">
        <f t="shared" si="43"/>
        <v>0</v>
      </c>
      <c r="AN160" s="65">
        <f t="shared" si="43"/>
        <v>0</v>
      </c>
      <c r="AO160" s="65">
        <f t="shared" si="43"/>
        <v>0</v>
      </c>
      <c r="AP160" s="65">
        <f t="shared" si="43"/>
        <v>0</v>
      </c>
      <c r="AQ160" s="65">
        <f t="shared" si="43"/>
        <v>0</v>
      </c>
      <c r="AR160" s="65">
        <f t="shared" si="43"/>
        <v>0</v>
      </c>
      <c r="AS160" s="65">
        <f t="shared" si="43"/>
        <v>0</v>
      </c>
      <c r="AT160" s="65">
        <f t="shared" si="43"/>
        <v>0</v>
      </c>
    </row>
    <row r="161" spans="1:46">
      <c r="A161" s="218" t="s">
        <v>198</v>
      </c>
      <c r="B161" s="767">
        <f t="shared" si="44"/>
        <v>830200</v>
      </c>
      <c r="C161" s="797" t="str">
        <f>INDEX(ProjectSummary!$C$6:$F$20,MATCH(B161,ProjectSummary!$C$6:$C$20,0),4)</f>
        <v>BRIDGE PORT ROAD</v>
      </c>
      <c r="E161" s="65">
        <f t="shared" si="45"/>
        <v>-16.354484720000002</v>
      </c>
      <c r="F161" s="65">
        <f t="shared" si="46"/>
        <v>0</v>
      </c>
      <c r="G161" s="65">
        <f t="shared" si="43"/>
        <v>0</v>
      </c>
      <c r="H161" s="65">
        <f t="shared" si="43"/>
        <v>0</v>
      </c>
      <c r="I161" s="65">
        <f t="shared" si="43"/>
        <v>-16.354484720000002</v>
      </c>
      <c r="J161" s="65">
        <f t="shared" si="43"/>
        <v>0</v>
      </c>
      <c r="K161" s="65">
        <f t="shared" si="43"/>
        <v>0</v>
      </c>
      <c r="L161" s="65">
        <f t="shared" si="43"/>
        <v>0</v>
      </c>
      <c r="M161" s="65">
        <f t="shared" si="43"/>
        <v>0</v>
      </c>
      <c r="N161" s="65">
        <f t="shared" si="43"/>
        <v>0</v>
      </c>
      <c r="O161" s="65">
        <f t="shared" si="43"/>
        <v>0</v>
      </c>
      <c r="P161" s="65">
        <f t="shared" si="43"/>
        <v>0</v>
      </c>
      <c r="Q161" s="65">
        <f t="shared" si="43"/>
        <v>0</v>
      </c>
      <c r="R161" s="65">
        <f t="shared" si="43"/>
        <v>0</v>
      </c>
      <c r="S161" s="65">
        <f t="shared" si="43"/>
        <v>0</v>
      </c>
      <c r="T161" s="65">
        <f t="shared" si="43"/>
        <v>0</v>
      </c>
      <c r="U161" s="65">
        <f t="shared" si="43"/>
        <v>0</v>
      </c>
      <c r="V161" s="65">
        <f t="shared" si="43"/>
        <v>0</v>
      </c>
      <c r="W161" s="65">
        <f t="shared" si="43"/>
        <v>0</v>
      </c>
      <c r="X161" s="65">
        <f t="shared" si="43"/>
        <v>0</v>
      </c>
      <c r="Y161" s="65">
        <f t="shared" si="43"/>
        <v>0</v>
      </c>
      <c r="Z161" s="65">
        <f t="shared" si="43"/>
        <v>0</v>
      </c>
      <c r="AA161" s="65">
        <f t="shared" si="43"/>
        <v>0</v>
      </c>
      <c r="AB161" s="65">
        <f t="shared" si="43"/>
        <v>0</v>
      </c>
      <c r="AC161" s="65">
        <f t="shared" si="43"/>
        <v>0</v>
      </c>
      <c r="AD161" s="65">
        <f t="shared" si="43"/>
        <v>0</v>
      </c>
      <c r="AE161" s="65">
        <f t="shared" si="43"/>
        <v>0</v>
      </c>
      <c r="AF161" s="65">
        <f t="shared" si="43"/>
        <v>0</v>
      </c>
      <c r="AG161" s="65">
        <f t="shared" si="43"/>
        <v>0</v>
      </c>
      <c r="AH161" s="65">
        <f t="shared" si="43"/>
        <v>0</v>
      </c>
      <c r="AI161" s="65">
        <f t="shared" si="43"/>
        <v>0</v>
      </c>
      <c r="AJ161" s="65">
        <f t="shared" si="43"/>
        <v>0</v>
      </c>
      <c r="AK161" s="65">
        <f t="shared" si="43"/>
        <v>0</v>
      </c>
      <c r="AL161" s="65">
        <f t="shared" si="43"/>
        <v>0</v>
      </c>
      <c r="AM161" s="65">
        <f t="shared" si="43"/>
        <v>0</v>
      </c>
      <c r="AN161" s="65">
        <f t="shared" si="43"/>
        <v>0</v>
      </c>
      <c r="AO161" s="65">
        <f t="shared" si="43"/>
        <v>0</v>
      </c>
      <c r="AP161" s="65">
        <f t="shared" si="43"/>
        <v>0</v>
      </c>
      <c r="AQ161" s="65">
        <f t="shared" si="43"/>
        <v>0</v>
      </c>
      <c r="AR161" s="65">
        <f t="shared" si="43"/>
        <v>0</v>
      </c>
      <c r="AS161" s="65">
        <f t="shared" si="43"/>
        <v>0</v>
      </c>
      <c r="AT161" s="65">
        <f t="shared" si="43"/>
        <v>0</v>
      </c>
    </row>
    <row r="162" spans="1:46">
      <c r="A162" s="218" t="s">
        <v>198</v>
      </c>
      <c r="B162" s="767">
        <f t="shared" si="44"/>
        <v>120173</v>
      </c>
      <c r="C162" s="797" t="str">
        <f>INDEX(ProjectSummary!$C$6:$F$20,MATCH(B162,ProjectSummary!$C$6:$C$20,0),4)</f>
        <v>PEACH ORCHARD ROAD</v>
      </c>
      <c r="E162" s="65">
        <f t="shared" si="45"/>
        <v>-867.27484502400011</v>
      </c>
      <c r="F162" s="65">
        <f t="shared" si="46"/>
        <v>0</v>
      </c>
      <c r="G162" s="65">
        <f t="shared" si="43"/>
        <v>0</v>
      </c>
      <c r="H162" s="65">
        <f t="shared" si="43"/>
        <v>0</v>
      </c>
      <c r="I162" s="65">
        <f t="shared" si="43"/>
        <v>-867.27484502400011</v>
      </c>
      <c r="J162" s="65">
        <f t="shared" si="43"/>
        <v>0</v>
      </c>
      <c r="K162" s="65">
        <f t="shared" si="43"/>
        <v>0</v>
      </c>
      <c r="L162" s="65">
        <f t="shared" si="43"/>
        <v>0</v>
      </c>
      <c r="M162" s="65">
        <f t="shared" si="43"/>
        <v>0</v>
      </c>
      <c r="N162" s="65">
        <f t="shared" si="43"/>
        <v>0</v>
      </c>
      <c r="O162" s="65">
        <f t="shared" si="43"/>
        <v>0</v>
      </c>
      <c r="P162" s="65">
        <f t="shared" si="43"/>
        <v>0</v>
      </c>
      <c r="Q162" s="65">
        <f t="shared" si="43"/>
        <v>0</v>
      </c>
      <c r="R162" s="65">
        <f t="shared" si="43"/>
        <v>0</v>
      </c>
      <c r="S162" s="65">
        <f t="shared" si="43"/>
        <v>0</v>
      </c>
      <c r="T162" s="65">
        <f t="shared" si="43"/>
        <v>0</v>
      </c>
      <c r="U162" s="65">
        <f t="shared" si="43"/>
        <v>0</v>
      </c>
      <c r="V162" s="65">
        <f t="shared" si="43"/>
        <v>0</v>
      </c>
      <c r="W162" s="65">
        <f t="shared" si="43"/>
        <v>0</v>
      </c>
      <c r="X162" s="65">
        <f t="shared" si="43"/>
        <v>0</v>
      </c>
      <c r="Y162" s="65">
        <f t="shared" si="43"/>
        <v>0</v>
      </c>
      <c r="Z162" s="65">
        <f t="shared" si="43"/>
        <v>0</v>
      </c>
      <c r="AA162" s="65">
        <f t="shared" si="43"/>
        <v>0</v>
      </c>
      <c r="AB162" s="65">
        <f t="shared" si="43"/>
        <v>0</v>
      </c>
      <c r="AC162" s="65">
        <f t="shared" si="43"/>
        <v>0</v>
      </c>
      <c r="AD162" s="65">
        <f t="shared" si="43"/>
        <v>0</v>
      </c>
      <c r="AE162" s="65">
        <f t="shared" si="43"/>
        <v>0</v>
      </c>
      <c r="AF162" s="65">
        <f t="shared" si="43"/>
        <v>0</v>
      </c>
      <c r="AG162" s="65">
        <f t="shared" si="43"/>
        <v>0</v>
      </c>
      <c r="AH162" s="65">
        <f t="shared" si="43"/>
        <v>0</v>
      </c>
      <c r="AI162" s="65">
        <f t="shared" si="43"/>
        <v>0</v>
      </c>
      <c r="AJ162" s="65">
        <f t="shared" si="43"/>
        <v>0</v>
      </c>
      <c r="AK162" s="65">
        <f t="shared" ref="G162:AT169" si="47">AK128*$O$2*-1</f>
        <v>0</v>
      </c>
      <c r="AL162" s="65">
        <f t="shared" si="47"/>
        <v>0</v>
      </c>
      <c r="AM162" s="65">
        <f t="shared" si="47"/>
        <v>0</v>
      </c>
      <c r="AN162" s="65">
        <f t="shared" si="47"/>
        <v>0</v>
      </c>
      <c r="AO162" s="65">
        <f t="shared" si="47"/>
        <v>0</v>
      </c>
      <c r="AP162" s="65">
        <f t="shared" si="47"/>
        <v>0</v>
      </c>
      <c r="AQ162" s="65">
        <f t="shared" si="47"/>
        <v>0</v>
      </c>
      <c r="AR162" s="65">
        <f t="shared" si="47"/>
        <v>0</v>
      </c>
      <c r="AS162" s="65">
        <f t="shared" si="47"/>
        <v>0</v>
      </c>
      <c r="AT162" s="65">
        <f t="shared" si="47"/>
        <v>0</v>
      </c>
    </row>
    <row r="163" spans="1:46">
      <c r="A163" s="218" t="s">
        <v>198</v>
      </c>
      <c r="B163" s="767">
        <f t="shared" si="44"/>
        <v>890074</v>
      </c>
      <c r="C163" s="797" t="str">
        <f>INDEX(ProjectSummary!$C$6:$F$20,MATCH(B163,ProjectSummary!$C$6:$C$20,0),4)</f>
        <v>MONROE-ANSONVILLE ROAD</v>
      </c>
      <c r="E163" s="65">
        <f t="shared" si="45"/>
        <v>-566.31752940000013</v>
      </c>
      <c r="F163" s="65">
        <f t="shared" si="46"/>
        <v>0</v>
      </c>
      <c r="G163" s="65">
        <f t="shared" si="47"/>
        <v>0</v>
      </c>
      <c r="H163" s="65">
        <f t="shared" si="47"/>
        <v>0</v>
      </c>
      <c r="I163" s="65">
        <f t="shared" si="47"/>
        <v>-566.31752940000013</v>
      </c>
      <c r="J163" s="65">
        <f t="shared" si="47"/>
        <v>0</v>
      </c>
      <c r="K163" s="65">
        <f t="shared" si="47"/>
        <v>0</v>
      </c>
      <c r="L163" s="65">
        <f t="shared" si="47"/>
        <v>0</v>
      </c>
      <c r="M163" s="65">
        <f t="shared" si="47"/>
        <v>0</v>
      </c>
      <c r="N163" s="65">
        <f t="shared" si="47"/>
        <v>0</v>
      </c>
      <c r="O163" s="65">
        <f t="shared" si="47"/>
        <v>0</v>
      </c>
      <c r="P163" s="65">
        <f t="shared" si="47"/>
        <v>0</v>
      </c>
      <c r="Q163" s="65">
        <f t="shared" si="47"/>
        <v>0</v>
      </c>
      <c r="R163" s="65">
        <f t="shared" si="47"/>
        <v>0</v>
      </c>
      <c r="S163" s="65">
        <f t="shared" si="47"/>
        <v>0</v>
      </c>
      <c r="T163" s="65">
        <f t="shared" si="47"/>
        <v>0</v>
      </c>
      <c r="U163" s="65">
        <f t="shared" si="47"/>
        <v>0</v>
      </c>
      <c r="V163" s="65">
        <f t="shared" si="47"/>
        <v>0</v>
      </c>
      <c r="W163" s="65">
        <f t="shared" si="47"/>
        <v>0</v>
      </c>
      <c r="X163" s="65">
        <f t="shared" si="47"/>
        <v>0</v>
      </c>
      <c r="Y163" s="65">
        <f t="shared" si="47"/>
        <v>0</v>
      </c>
      <c r="Z163" s="65">
        <f t="shared" si="47"/>
        <v>0</v>
      </c>
      <c r="AA163" s="65">
        <f t="shared" si="47"/>
        <v>0</v>
      </c>
      <c r="AB163" s="65">
        <f t="shared" si="47"/>
        <v>0</v>
      </c>
      <c r="AC163" s="65">
        <f t="shared" si="47"/>
        <v>0</v>
      </c>
      <c r="AD163" s="65">
        <f t="shared" si="47"/>
        <v>0</v>
      </c>
      <c r="AE163" s="65">
        <f t="shared" si="47"/>
        <v>0</v>
      </c>
      <c r="AF163" s="65">
        <f t="shared" si="47"/>
        <v>0</v>
      </c>
      <c r="AG163" s="65">
        <f t="shared" si="47"/>
        <v>0</v>
      </c>
      <c r="AH163" s="65">
        <f t="shared" si="47"/>
        <v>0</v>
      </c>
      <c r="AI163" s="65">
        <f t="shared" si="47"/>
        <v>0</v>
      </c>
      <c r="AJ163" s="65">
        <f t="shared" si="47"/>
        <v>0</v>
      </c>
      <c r="AK163" s="65">
        <f t="shared" si="47"/>
        <v>0</v>
      </c>
      <c r="AL163" s="65">
        <f t="shared" si="47"/>
        <v>0</v>
      </c>
      <c r="AM163" s="65">
        <f t="shared" si="47"/>
        <v>0</v>
      </c>
      <c r="AN163" s="65">
        <f t="shared" si="47"/>
        <v>0</v>
      </c>
      <c r="AO163" s="65">
        <f t="shared" si="47"/>
        <v>0</v>
      </c>
      <c r="AP163" s="65">
        <f t="shared" si="47"/>
        <v>0</v>
      </c>
      <c r="AQ163" s="65">
        <f t="shared" si="47"/>
        <v>0</v>
      </c>
      <c r="AR163" s="65">
        <f t="shared" si="47"/>
        <v>0</v>
      </c>
      <c r="AS163" s="65">
        <f t="shared" si="47"/>
        <v>0</v>
      </c>
      <c r="AT163" s="65">
        <f t="shared" si="47"/>
        <v>0</v>
      </c>
    </row>
    <row r="164" spans="1:46">
      <c r="A164" s="218" t="s">
        <v>198</v>
      </c>
      <c r="B164" s="767">
        <f t="shared" si="44"/>
        <v>890170</v>
      </c>
      <c r="C164" s="797" t="str">
        <f>INDEX(ProjectSummary!$C$6:$F$20,MATCH(B164,ProjectSummary!$C$6:$C$20,0),4)</f>
        <v>POTTERS ROAD</v>
      </c>
      <c r="E164" s="65">
        <f t="shared" si="45"/>
        <v>-523.34351104000007</v>
      </c>
      <c r="F164" s="65">
        <f t="shared" si="46"/>
        <v>0</v>
      </c>
      <c r="G164" s="65">
        <f t="shared" si="47"/>
        <v>0</v>
      </c>
      <c r="H164" s="65">
        <f t="shared" si="47"/>
        <v>0</v>
      </c>
      <c r="I164" s="65">
        <f t="shared" si="47"/>
        <v>-523.34351104000007</v>
      </c>
      <c r="J164" s="65">
        <f t="shared" si="47"/>
        <v>0</v>
      </c>
      <c r="K164" s="65">
        <f t="shared" si="47"/>
        <v>0</v>
      </c>
      <c r="L164" s="65">
        <f t="shared" si="47"/>
        <v>0</v>
      </c>
      <c r="M164" s="65">
        <f t="shared" si="47"/>
        <v>0</v>
      </c>
      <c r="N164" s="65">
        <f t="shared" si="47"/>
        <v>0</v>
      </c>
      <c r="O164" s="65">
        <f t="shared" si="47"/>
        <v>0</v>
      </c>
      <c r="P164" s="65">
        <f t="shared" si="47"/>
        <v>0</v>
      </c>
      <c r="Q164" s="65">
        <f t="shared" si="47"/>
        <v>0</v>
      </c>
      <c r="R164" s="65">
        <f t="shared" si="47"/>
        <v>0</v>
      </c>
      <c r="S164" s="65">
        <f t="shared" si="47"/>
        <v>0</v>
      </c>
      <c r="T164" s="65">
        <f t="shared" si="47"/>
        <v>0</v>
      </c>
      <c r="U164" s="65">
        <f t="shared" si="47"/>
        <v>0</v>
      </c>
      <c r="V164" s="65">
        <f t="shared" si="47"/>
        <v>0</v>
      </c>
      <c r="W164" s="65">
        <f t="shared" si="47"/>
        <v>0</v>
      </c>
      <c r="X164" s="65">
        <f t="shared" si="47"/>
        <v>0</v>
      </c>
      <c r="Y164" s="65">
        <f t="shared" si="47"/>
        <v>0</v>
      </c>
      <c r="Z164" s="65">
        <f t="shared" si="47"/>
        <v>0</v>
      </c>
      <c r="AA164" s="65">
        <f t="shared" si="47"/>
        <v>0</v>
      </c>
      <c r="AB164" s="65">
        <f t="shared" si="47"/>
        <v>0</v>
      </c>
      <c r="AC164" s="65">
        <f t="shared" si="47"/>
        <v>0</v>
      </c>
      <c r="AD164" s="65">
        <f t="shared" si="47"/>
        <v>0</v>
      </c>
      <c r="AE164" s="65">
        <f t="shared" si="47"/>
        <v>0</v>
      </c>
      <c r="AF164" s="65">
        <f t="shared" si="47"/>
        <v>0</v>
      </c>
      <c r="AG164" s="65">
        <f t="shared" si="47"/>
        <v>0</v>
      </c>
      <c r="AH164" s="65">
        <f t="shared" si="47"/>
        <v>0</v>
      </c>
      <c r="AI164" s="65">
        <f t="shared" si="47"/>
        <v>0</v>
      </c>
      <c r="AJ164" s="65">
        <f t="shared" si="47"/>
        <v>0</v>
      </c>
      <c r="AK164" s="65">
        <f t="shared" si="47"/>
        <v>0</v>
      </c>
      <c r="AL164" s="65">
        <f t="shared" si="47"/>
        <v>0</v>
      </c>
      <c r="AM164" s="65">
        <f t="shared" si="47"/>
        <v>0</v>
      </c>
      <c r="AN164" s="65">
        <f t="shared" si="47"/>
        <v>0</v>
      </c>
      <c r="AO164" s="65">
        <f t="shared" si="47"/>
        <v>0</v>
      </c>
      <c r="AP164" s="65">
        <f t="shared" si="47"/>
        <v>0</v>
      </c>
      <c r="AQ164" s="65">
        <f t="shared" si="47"/>
        <v>0</v>
      </c>
      <c r="AR164" s="65">
        <f t="shared" si="47"/>
        <v>0</v>
      </c>
      <c r="AS164" s="65">
        <f t="shared" si="47"/>
        <v>0</v>
      </c>
      <c r="AT164" s="65">
        <f t="shared" si="47"/>
        <v>0</v>
      </c>
    </row>
    <row r="165" spans="1:46">
      <c r="A165" s="218" t="s">
        <v>198</v>
      </c>
      <c r="B165" s="767">
        <f t="shared" si="44"/>
        <v>890312</v>
      </c>
      <c r="C165" s="797" t="str">
        <f>INDEX(ProjectSummary!$C$6:$F$20,MATCH(B165,ProjectSummary!$C$6:$C$20,0),4)</f>
        <v>SHANNON ROAD</v>
      </c>
      <c r="E165" s="65">
        <f t="shared" si="45"/>
        <v>-2256.9188913600005</v>
      </c>
      <c r="F165" s="65">
        <f t="shared" si="46"/>
        <v>0</v>
      </c>
      <c r="G165" s="65">
        <f t="shared" si="47"/>
        <v>0</v>
      </c>
      <c r="H165" s="65">
        <f t="shared" si="47"/>
        <v>0</v>
      </c>
      <c r="I165" s="65">
        <f t="shared" si="47"/>
        <v>-2256.9188913600005</v>
      </c>
      <c r="J165" s="65">
        <f t="shared" si="47"/>
        <v>0</v>
      </c>
      <c r="K165" s="65">
        <f t="shared" si="47"/>
        <v>0</v>
      </c>
      <c r="L165" s="65">
        <f t="shared" si="47"/>
        <v>0</v>
      </c>
      <c r="M165" s="65">
        <f t="shared" si="47"/>
        <v>0</v>
      </c>
      <c r="N165" s="65">
        <f t="shared" si="47"/>
        <v>0</v>
      </c>
      <c r="O165" s="65">
        <f t="shared" si="47"/>
        <v>0</v>
      </c>
      <c r="P165" s="65">
        <f t="shared" si="47"/>
        <v>0</v>
      </c>
      <c r="Q165" s="65">
        <f t="shared" si="47"/>
        <v>0</v>
      </c>
      <c r="R165" s="65">
        <f t="shared" si="47"/>
        <v>0</v>
      </c>
      <c r="S165" s="65">
        <f t="shared" si="47"/>
        <v>0</v>
      </c>
      <c r="T165" s="65">
        <f t="shared" si="47"/>
        <v>0</v>
      </c>
      <c r="U165" s="65">
        <f t="shared" si="47"/>
        <v>0</v>
      </c>
      <c r="V165" s="65">
        <f t="shared" si="47"/>
        <v>0</v>
      </c>
      <c r="W165" s="65">
        <f t="shared" si="47"/>
        <v>0</v>
      </c>
      <c r="X165" s="65">
        <f t="shared" si="47"/>
        <v>0</v>
      </c>
      <c r="Y165" s="65">
        <f t="shared" si="47"/>
        <v>0</v>
      </c>
      <c r="Z165" s="65">
        <f t="shared" si="47"/>
        <v>0</v>
      </c>
      <c r="AA165" s="65">
        <f t="shared" si="47"/>
        <v>0</v>
      </c>
      <c r="AB165" s="65">
        <f t="shared" si="47"/>
        <v>0</v>
      </c>
      <c r="AC165" s="65">
        <f t="shared" si="47"/>
        <v>0</v>
      </c>
      <c r="AD165" s="65">
        <f t="shared" si="47"/>
        <v>0</v>
      </c>
      <c r="AE165" s="65">
        <f t="shared" si="47"/>
        <v>0</v>
      </c>
      <c r="AF165" s="65">
        <f t="shared" si="47"/>
        <v>0</v>
      </c>
      <c r="AG165" s="65">
        <f t="shared" si="47"/>
        <v>0</v>
      </c>
      <c r="AH165" s="65">
        <f t="shared" si="47"/>
        <v>0</v>
      </c>
      <c r="AI165" s="65">
        <f t="shared" si="47"/>
        <v>0</v>
      </c>
      <c r="AJ165" s="65">
        <f t="shared" si="47"/>
        <v>0</v>
      </c>
      <c r="AK165" s="65">
        <f t="shared" si="47"/>
        <v>0</v>
      </c>
      <c r="AL165" s="65">
        <f t="shared" si="47"/>
        <v>0</v>
      </c>
      <c r="AM165" s="65">
        <f t="shared" si="47"/>
        <v>0</v>
      </c>
      <c r="AN165" s="65">
        <f t="shared" si="47"/>
        <v>0</v>
      </c>
      <c r="AO165" s="65">
        <f t="shared" si="47"/>
        <v>0</v>
      </c>
      <c r="AP165" s="65">
        <f t="shared" si="47"/>
        <v>0</v>
      </c>
      <c r="AQ165" s="65">
        <f t="shared" si="47"/>
        <v>0</v>
      </c>
      <c r="AR165" s="65">
        <f t="shared" si="47"/>
        <v>0</v>
      </c>
      <c r="AS165" s="65">
        <f t="shared" si="47"/>
        <v>0</v>
      </c>
      <c r="AT165" s="65">
        <f t="shared" si="47"/>
        <v>0</v>
      </c>
    </row>
    <row r="166" spans="1:46">
      <c r="A166" s="218" t="s">
        <v>198</v>
      </c>
      <c r="B166" s="767">
        <f t="shared" si="44"/>
        <v>890144</v>
      </c>
      <c r="C166" s="797" t="str">
        <f>INDEX(ProjectSummary!$C$6:$F$20,MATCH(B166,ProjectSummary!$C$6:$C$20,0),4)</f>
        <v>STACK ROAD</v>
      </c>
      <c r="E166" s="65">
        <f t="shared" si="45"/>
        <v>-1177.5228998400003</v>
      </c>
      <c r="F166" s="65">
        <f t="shared" si="46"/>
        <v>0</v>
      </c>
      <c r="G166" s="65">
        <f t="shared" si="47"/>
        <v>0</v>
      </c>
      <c r="H166" s="65">
        <f t="shared" si="47"/>
        <v>0</v>
      </c>
      <c r="I166" s="65">
        <f t="shared" si="47"/>
        <v>-1177.5228998400003</v>
      </c>
      <c r="J166" s="65">
        <f t="shared" si="47"/>
        <v>0</v>
      </c>
      <c r="K166" s="65">
        <f t="shared" si="47"/>
        <v>0</v>
      </c>
      <c r="L166" s="65">
        <f t="shared" si="47"/>
        <v>0</v>
      </c>
      <c r="M166" s="65">
        <f t="shared" si="47"/>
        <v>0</v>
      </c>
      <c r="N166" s="65">
        <f t="shared" si="47"/>
        <v>0</v>
      </c>
      <c r="O166" s="65">
        <f t="shared" si="47"/>
        <v>0</v>
      </c>
      <c r="P166" s="65">
        <f t="shared" si="47"/>
        <v>0</v>
      </c>
      <c r="Q166" s="65">
        <f t="shared" si="47"/>
        <v>0</v>
      </c>
      <c r="R166" s="65">
        <f t="shared" si="47"/>
        <v>0</v>
      </c>
      <c r="S166" s="65">
        <f t="shared" si="47"/>
        <v>0</v>
      </c>
      <c r="T166" s="65">
        <f t="shared" si="47"/>
        <v>0</v>
      </c>
      <c r="U166" s="65">
        <f t="shared" si="47"/>
        <v>0</v>
      </c>
      <c r="V166" s="65">
        <f t="shared" si="47"/>
        <v>0</v>
      </c>
      <c r="W166" s="65">
        <f t="shared" si="47"/>
        <v>0</v>
      </c>
      <c r="X166" s="65">
        <f t="shared" si="47"/>
        <v>0</v>
      </c>
      <c r="Y166" s="65">
        <f t="shared" si="47"/>
        <v>0</v>
      </c>
      <c r="Z166" s="65">
        <f t="shared" si="47"/>
        <v>0</v>
      </c>
      <c r="AA166" s="65">
        <f t="shared" si="47"/>
        <v>0</v>
      </c>
      <c r="AB166" s="65">
        <f t="shared" si="47"/>
        <v>0</v>
      </c>
      <c r="AC166" s="65">
        <f t="shared" si="47"/>
        <v>0</v>
      </c>
      <c r="AD166" s="65">
        <f t="shared" si="47"/>
        <v>0</v>
      </c>
      <c r="AE166" s="65">
        <f t="shared" si="47"/>
        <v>0</v>
      </c>
      <c r="AF166" s="65">
        <f t="shared" si="47"/>
        <v>0</v>
      </c>
      <c r="AG166" s="65">
        <f t="shared" si="47"/>
        <v>0</v>
      </c>
      <c r="AH166" s="65">
        <f t="shared" si="47"/>
        <v>0</v>
      </c>
      <c r="AI166" s="65">
        <f t="shared" si="47"/>
        <v>0</v>
      </c>
      <c r="AJ166" s="65">
        <f t="shared" si="47"/>
        <v>0</v>
      </c>
      <c r="AK166" s="65">
        <f t="shared" si="47"/>
        <v>0</v>
      </c>
      <c r="AL166" s="65">
        <f t="shared" si="47"/>
        <v>0</v>
      </c>
      <c r="AM166" s="65">
        <f t="shared" si="47"/>
        <v>0</v>
      </c>
      <c r="AN166" s="65">
        <f t="shared" si="47"/>
        <v>0</v>
      </c>
      <c r="AO166" s="65">
        <f t="shared" si="47"/>
        <v>0</v>
      </c>
      <c r="AP166" s="65">
        <f t="shared" si="47"/>
        <v>0</v>
      </c>
      <c r="AQ166" s="65">
        <f t="shared" si="47"/>
        <v>0</v>
      </c>
      <c r="AR166" s="65">
        <f t="shared" si="47"/>
        <v>0</v>
      </c>
      <c r="AS166" s="65">
        <f t="shared" si="47"/>
        <v>0</v>
      </c>
      <c r="AT166" s="65">
        <f t="shared" si="47"/>
        <v>0</v>
      </c>
    </row>
    <row r="167" spans="1:46">
      <c r="A167" s="66">
        <v>1</v>
      </c>
      <c r="B167" s="767">
        <f t="shared" si="44"/>
        <v>890067</v>
      </c>
      <c r="C167" s="797" t="str">
        <f>INDEX(ProjectSummary!$C$6:$F$20,MATCH(B167,ProjectSummary!$C$6:$C$20,0),4)</f>
        <v>AUSTIN GROVE CHURCH ROAD</v>
      </c>
      <c r="E167" s="65">
        <f t="shared" si="45"/>
        <v>-970.83005040000012</v>
      </c>
      <c r="F167" s="65">
        <f t="shared" si="46"/>
        <v>0</v>
      </c>
      <c r="G167" s="65">
        <f t="shared" si="47"/>
        <v>0</v>
      </c>
      <c r="H167" s="65">
        <f t="shared" si="47"/>
        <v>0</v>
      </c>
      <c r="I167" s="65">
        <f t="shared" si="47"/>
        <v>0</v>
      </c>
      <c r="J167" s="65">
        <f t="shared" si="47"/>
        <v>-970.83005040000012</v>
      </c>
      <c r="K167" s="65">
        <f t="shared" si="47"/>
        <v>0</v>
      </c>
      <c r="L167" s="65">
        <f t="shared" si="47"/>
        <v>0</v>
      </c>
      <c r="M167" s="65">
        <f t="shared" si="47"/>
        <v>0</v>
      </c>
      <c r="N167" s="65">
        <f t="shared" si="47"/>
        <v>0</v>
      </c>
      <c r="O167" s="65">
        <f t="shared" si="47"/>
        <v>0</v>
      </c>
      <c r="P167" s="65">
        <f t="shared" si="47"/>
        <v>0</v>
      </c>
      <c r="Q167" s="65">
        <f t="shared" si="47"/>
        <v>0</v>
      </c>
      <c r="R167" s="65">
        <f t="shared" si="47"/>
        <v>0</v>
      </c>
      <c r="S167" s="65">
        <f t="shared" si="47"/>
        <v>0</v>
      </c>
      <c r="T167" s="65">
        <f t="shared" si="47"/>
        <v>0</v>
      </c>
      <c r="U167" s="65">
        <f t="shared" si="47"/>
        <v>0</v>
      </c>
      <c r="V167" s="65">
        <f t="shared" si="47"/>
        <v>0</v>
      </c>
      <c r="W167" s="65">
        <f t="shared" si="47"/>
        <v>0</v>
      </c>
      <c r="X167" s="65">
        <f t="shared" si="47"/>
        <v>0</v>
      </c>
      <c r="Y167" s="65">
        <f t="shared" si="47"/>
        <v>0</v>
      </c>
      <c r="Z167" s="65">
        <f t="shared" si="47"/>
        <v>0</v>
      </c>
      <c r="AA167" s="65">
        <f t="shared" si="47"/>
        <v>0</v>
      </c>
      <c r="AB167" s="65">
        <f t="shared" si="47"/>
        <v>0</v>
      </c>
      <c r="AC167" s="65">
        <f t="shared" si="47"/>
        <v>0</v>
      </c>
      <c r="AD167" s="65">
        <f t="shared" si="47"/>
        <v>0</v>
      </c>
      <c r="AE167" s="65">
        <f t="shared" si="47"/>
        <v>0</v>
      </c>
      <c r="AF167" s="65">
        <f t="shared" si="47"/>
        <v>0</v>
      </c>
      <c r="AG167" s="65">
        <f t="shared" si="47"/>
        <v>0</v>
      </c>
      <c r="AH167" s="65">
        <f t="shared" si="47"/>
        <v>0</v>
      </c>
      <c r="AI167" s="65">
        <f t="shared" si="47"/>
        <v>0</v>
      </c>
      <c r="AJ167" s="65">
        <f t="shared" si="47"/>
        <v>0</v>
      </c>
      <c r="AK167" s="65">
        <f t="shared" si="47"/>
        <v>0</v>
      </c>
      <c r="AL167" s="65">
        <f t="shared" si="47"/>
        <v>0</v>
      </c>
      <c r="AM167" s="65">
        <f t="shared" si="47"/>
        <v>0</v>
      </c>
      <c r="AN167" s="65">
        <f t="shared" si="47"/>
        <v>0</v>
      </c>
      <c r="AO167" s="65">
        <f t="shared" si="47"/>
        <v>0</v>
      </c>
      <c r="AP167" s="65">
        <f t="shared" si="47"/>
        <v>0</v>
      </c>
      <c r="AQ167" s="65">
        <f t="shared" si="47"/>
        <v>0</v>
      </c>
      <c r="AR167" s="65">
        <f t="shared" si="47"/>
        <v>0</v>
      </c>
      <c r="AS167" s="65">
        <f t="shared" si="47"/>
        <v>0</v>
      </c>
      <c r="AT167" s="65">
        <f t="shared" si="47"/>
        <v>0</v>
      </c>
    </row>
    <row r="168" spans="1:46">
      <c r="A168" s="66">
        <v>1</v>
      </c>
      <c r="B168" s="767">
        <f t="shared" si="44"/>
        <v>830012</v>
      </c>
      <c r="C168" s="797" t="str">
        <f>INDEX(ProjectSummary!$C$6:$F$20,MATCH(B168,ProjectSummary!$C$6:$C$20,0),4)</f>
        <v>MOUNTAIN CREEK ROAD</v>
      </c>
      <c r="E168" s="65">
        <f t="shared" si="45"/>
        <v>-114.48139304000001</v>
      </c>
      <c r="F168" s="65">
        <f t="shared" si="46"/>
        <v>0</v>
      </c>
      <c r="G168" s="65">
        <f t="shared" si="47"/>
        <v>0</v>
      </c>
      <c r="H168" s="65">
        <f t="shared" si="47"/>
        <v>0</v>
      </c>
      <c r="I168" s="65">
        <f t="shared" si="47"/>
        <v>0</v>
      </c>
      <c r="J168" s="65">
        <f t="shared" si="47"/>
        <v>-114.48139304000001</v>
      </c>
      <c r="K168" s="65">
        <f t="shared" si="47"/>
        <v>0</v>
      </c>
      <c r="L168" s="65">
        <f t="shared" si="47"/>
        <v>0</v>
      </c>
      <c r="M168" s="65">
        <f t="shared" si="47"/>
        <v>0</v>
      </c>
      <c r="N168" s="65">
        <f t="shared" si="47"/>
        <v>0</v>
      </c>
      <c r="O168" s="65">
        <f t="shared" si="47"/>
        <v>0</v>
      </c>
      <c r="P168" s="65">
        <f t="shared" si="47"/>
        <v>0</v>
      </c>
      <c r="Q168" s="65">
        <f t="shared" si="47"/>
        <v>0</v>
      </c>
      <c r="R168" s="65">
        <f t="shared" si="47"/>
        <v>0</v>
      </c>
      <c r="S168" s="65">
        <f t="shared" si="47"/>
        <v>0</v>
      </c>
      <c r="T168" s="65">
        <f t="shared" si="47"/>
        <v>0</v>
      </c>
      <c r="U168" s="65">
        <f t="shared" si="47"/>
        <v>0</v>
      </c>
      <c r="V168" s="65">
        <f t="shared" si="47"/>
        <v>0</v>
      </c>
      <c r="W168" s="65">
        <f t="shared" si="47"/>
        <v>0</v>
      </c>
      <c r="X168" s="65">
        <f t="shared" si="47"/>
        <v>0</v>
      </c>
      <c r="Y168" s="65">
        <f t="shared" si="47"/>
        <v>0</v>
      </c>
      <c r="Z168" s="65">
        <f t="shared" si="47"/>
        <v>0</v>
      </c>
      <c r="AA168" s="65">
        <f t="shared" si="47"/>
        <v>0</v>
      </c>
      <c r="AB168" s="65">
        <f t="shared" si="47"/>
        <v>0</v>
      </c>
      <c r="AC168" s="65">
        <f t="shared" si="47"/>
        <v>0</v>
      </c>
      <c r="AD168" s="65">
        <f t="shared" si="47"/>
        <v>0</v>
      </c>
      <c r="AE168" s="65">
        <f t="shared" si="47"/>
        <v>0</v>
      </c>
      <c r="AF168" s="65">
        <f t="shared" si="47"/>
        <v>0</v>
      </c>
      <c r="AG168" s="65">
        <f t="shared" si="47"/>
        <v>0</v>
      </c>
      <c r="AH168" s="65">
        <f t="shared" si="47"/>
        <v>0</v>
      </c>
      <c r="AI168" s="65">
        <f t="shared" si="47"/>
        <v>0</v>
      </c>
      <c r="AJ168" s="65">
        <f t="shared" si="47"/>
        <v>0</v>
      </c>
      <c r="AK168" s="65">
        <f t="shared" si="47"/>
        <v>0</v>
      </c>
      <c r="AL168" s="65">
        <f t="shared" si="47"/>
        <v>0</v>
      </c>
      <c r="AM168" s="65">
        <f t="shared" si="47"/>
        <v>0</v>
      </c>
      <c r="AN168" s="65">
        <f t="shared" si="47"/>
        <v>0</v>
      </c>
      <c r="AO168" s="65">
        <f t="shared" si="47"/>
        <v>0</v>
      </c>
      <c r="AP168" s="65">
        <f t="shared" si="47"/>
        <v>0</v>
      </c>
      <c r="AQ168" s="65">
        <f t="shared" si="47"/>
        <v>0</v>
      </c>
      <c r="AR168" s="65">
        <f t="shared" si="47"/>
        <v>0</v>
      </c>
      <c r="AS168" s="65">
        <f t="shared" si="47"/>
        <v>0</v>
      </c>
      <c r="AT168" s="65">
        <f t="shared" si="47"/>
        <v>0</v>
      </c>
    </row>
    <row r="169" spans="1:46">
      <c r="A169" s="66">
        <v>1</v>
      </c>
      <c r="B169" s="767">
        <f t="shared" si="44"/>
        <v>120050</v>
      </c>
      <c r="C169" s="797" t="str">
        <f>INDEX(ProjectSummary!$C$6:$F$20,MATCH(B169,ProjectSummary!$C$6:$C$20,0),4)</f>
        <v>PENNINGER ROAD</v>
      </c>
      <c r="E169" s="65">
        <f t="shared" si="45"/>
        <v>-155.33280806400001</v>
      </c>
      <c r="F169" s="65">
        <f t="shared" si="46"/>
        <v>0</v>
      </c>
      <c r="G169" s="65">
        <f t="shared" si="47"/>
        <v>0</v>
      </c>
      <c r="H169" s="65">
        <f t="shared" si="47"/>
        <v>0</v>
      </c>
      <c r="I169" s="65">
        <f t="shared" si="47"/>
        <v>0</v>
      </c>
      <c r="J169" s="65">
        <f t="shared" si="47"/>
        <v>-155.33280806400001</v>
      </c>
      <c r="K169" s="65">
        <f t="shared" si="47"/>
        <v>0</v>
      </c>
      <c r="L169" s="65">
        <f t="shared" ref="G169:AT170" si="48">L135*$O$2*-1</f>
        <v>0</v>
      </c>
      <c r="M169" s="65">
        <f t="shared" si="48"/>
        <v>0</v>
      </c>
      <c r="N169" s="65">
        <f t="shared" si="48"/>
        <v>0</v>
      </c>
      <c r="O169" s="65">
        <f t="shared" si="48"/>
        <v>0</v>
      </c>
      <c r="P169" s="65">
        <f t="shared" si="48"/>
        <v>0</v>
      </c>
      <c r="Q169" s="65">
        <f t="shared" si="48"/>
        <v>0</v>
      </c>
      <c r="R169" s="65">
        <f t="shared" si="48"/>
        <v>0</v>
      </c>
      <c r="S169" s="65">
        <f t="shared" si="48"/>
        <v>0</v>
      </c>
      <c r="T169" s="65">
        <f t="shared" si="48"/>
        <v>0</v>
      </c>
      <c r="U169" s="65">
        <f t="shared" si="48"/>
        <v>0</v>
      </c>
      <c r="V169" s="65">
        <f t="shared" si="48"/>
        <v>0</v>
      </c>
      <c r="W169" s="65">
        <f t="shared" si="48"/>
        <v>0</v>
      </c>
      <c r="X169" s="65">
        <f t="shared" si="48"/>
        <v>0</v>
      </c>
      <c r="Y169" s="65">
        <f t="shared" si="48"/>
        <v>0</v>
      </c>
      <c r="Z169" s="65">
        <f t="shared" si="48"/>
        <v>0</v>
      </c>
      <c r="AA169" s="65">
        <f t="shared" si="48"/>
        <v>0</v>
      </c>
      <c r="AB169" s="65">
        <f t="shared" si="48"/>
        <v>0</v>
      </c>
      <c r="AC169" s="65">
        <f t="shared" si="48"/>
        <v>0</v>
      </c>
      <c r="AD169" s="65">
        <f t="shared" si="48"/>
        <v>0</v>
      </c>
      <c r="AE169" s="65">
        <f t="shared" si="48"/>
        <v>0</v>
      </c>
      <c r="AF169" s="65">
        <f t="shared" si="48"/>
        <v>0</v>
      </c>
      <c r="AG169" s="65">
        <f t="shared" si="48"/>
        <v>0</v>
      </c>
      <c r="AH169" s="65">
        <f t="shared" si="48"/>
        <v>0</v>
      </c>
      <c r="AI169" s="65">
        <f t="shared" si="48"/>
        <v>0</v>
      </c>
      <c r="AJ169" s="65">
        <f t="shared" si="48"/>
        <v>0</v>
      </c>
      <c r="AK169" s="65">
        <f t="shared" si="48"/>
        <v>0</v>
      </c>
      <c r="AL169" s="65">
        <f t="shared" si="48"/>
        <v>0</v>
      </c>
      <c r="AM169" s="65">
        <f t="shared" si="48"/>
        <v>0</v>
      </c>
      <c r="AN169" s="65">
        <f t="shared" si="48"/>
        <v>0</v>
      </c>
      <c r="AO169" s="65">
        <f t="shared" si="48"/>
        <v>0</v>
      </c>
      <c r="AP169" s="65">
        <f t="shared" si="48"/>
        <v>0</v>
      </c>
      <c r="AQ169" s="65">
        <f t="shared" si="48"/>
        <v>0</v>
      </c>
      <c r="AR169" s="65">
        <f t="shared" si="48"/>
        <v>0</v>
      </c>
      <c r="AS169" s="65">
        <f t="shared" si="48"/>
        <v>0</v>
      </c>
      <c r="AT169" s="65">
        <f t="shared" si="48"/>
        <v>0</v>
      </c>
    </row>
    <row r="170" spans="1:46">
      <c r="A170" s="66">
        <v>1</v>
      </c>
      <c r="B170" s="767">
        <f t="shared" si="44"/>
        <v>590060</v>
      </c>
      <c r="C170" s="797" t="str">
        <f>INDEX(ProjectSummary!$C$6:$F$20,MATCH(B170,ProjectSummary!$C$6:$C$20,0),4)</f>
        <v>ROBINSON CHURCH ROAD</v>
      </c>
      <c r="E170" s="65">
        <f t="shared" si="45"/>
        <v>-12523.707650160002</v>
      </c>
      <c r="F170" s="65">
        <f t="shared" si="46"/>
        <v>0</v>
      </c>
      <c r="G170" s="65">
        <f t="shared" si="48"/>
        <v>0</v>
      </c>
      <c r="H170" s="65">
        <f t="shared" si="48"/>
        <v>0</v>
      </c>
      <c r="I170" s="65">
        <f t="shared" si="48"/>
        <v>0</v>
      </c>
      <c r="J170" s="65">
        <f t="shared" si="48"/>
        <v>-12523.707650160002</v>
      </c>
      <c r="K170" s="65">
        <f t="shared" si="48"/>
        <v>0</v>
      </c>
      <c r="L170" s="65">
        <f t="shared" si="48"/>
        <v>0</v>
      </c>
      <c r="M170" s="65">
        <f t="shared" si="48"/>
        <v>0</v>
      </c>
      <c r="N170" s="65">
        <f t="shared" si="48"/>
        <v>0</v>
      </c>
      <c r="O170" s="65">
        <f t="shared" si="48"/>
        <v>0</v>
      </c>
      <c r="P170" s="65">
        <f t="shared" si="48"/>
        <v>0</v>
      </c>
      <c r="Q170" s="65">
        <f t="shared" si="48"/>
        <v>0</v>
      </c>
      <c r="R170" s="65">
        <f t="shared" si="48"/>
        <v>0</v>
      </c>
      <c r="S170" s="65">
        <f t="shared" si="48"/>
        <v>0</v>
      </c>
      <c r="T170" s="65">
        <f t="shared" si="48"/>
        <v>0</v>
      </c>
      <c r="U170" s="65">
        <f t="shared" si="48"/>
        <v>0</v>
      </c>
      <c r="V170" s="65">
        <f t="shared" si="48"/>
        <v>0</v>
      </c>
      <c r="W170" s="65">
        <f t="shared" si="48"/>
        <v>0</v>
      </c>
      <c r="X170" s="65">
        <f t="shared" si="48"/>
        <v>0</v>
      </c>
      <c r="Y170" s="65">
        <f t="shared" si="48"/>
        <v>0</v>
      </c>
      <c r="Z170" s="65">
        <f t="shared" si="48"/>
        <v>0</v>
      </c>
      <c r="AA170" s="65">
        <f t="shared" si="48"/>
        <v>0</v>
      </c>
      <c r="AB170" s="65">
        <f t="shared" si="48"/>
        <v>0</v>
      </c>
      <c r="AC170" s="65">
        <f t="shared" si="48"/>
        <v>0</v>
      </c>
      <c r="AD170" s="65">
        <f t="shared" si="48"/>
        <v>0</v>
      </c>
      <c r="AE170" s="65">
        <f t="shared" si="48"/>
        <v>0</v>
      </c>
      <c r="AF170" s="65">
        <f t="shared" si="48"/>
        <v>0</v>
      </c>
      <c r="AG170" s="65">
        <f t="shared" si="48"/>
        <v>0</v>
      </c>
      <c r="AH170" s="65">
        <f t="shared" si="48"/>
        <v>0</v>
      </c>
      <c r="AI170" s="65">
        <f t="shared" si="48"/>
        <v>0</v>
      </c>
      <c r="AJ170" s="65">
        <f t="shared" si="48"/>
        <v>0</v>
      </c>
      <c r="AK170" s="65">
        <f t="shared" si="48"/>
        <v>0</v>
      </c>
      <c r="AL170" s="65">
        <f t="shared" si="48"/>
        <v>0</v>
      </c>
      <c r="AM170" s="65">
        <f t="shared" si="48"/>
        <v>0</v>
      </c>
      <c r="AN170" s="65">
        <f t="shared" si="48"/>
        <v>0</v>
      </c>
      <c r="AO170" s="65">
        <f t="shared" si="48"/>
        <v>0</v>
      </c>
      <c r="AP170" s="65">
        <f t="shared" si="48"/>
        <v>0</v>
      </c>
      <c r="AQ170" s="65">
        <f t="shared" si="48"/>
        <v>0</v>
      </c>
      <c r="AR170" s="65">
        <f t="shared" si="48"/>
        <v>0</v>
      </c>
      <c r="AS170" s="65">
        <f t="shared" si="48"/>
        <v>0</v>
      </c>
      <c r="AT170" s="65">
        <f t="shared" si="48"/>
        <v>0</v>
      </c>
    </row>
    <row r="171" spans="1:46">
      <c r="A171" s="66"/>
      <c r="B171" s="767"/>
      <c r="C171" s="797"/>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row>
    <row r="172" spans="1:46" s="57" customFormat="1">
      <c r="A172" s="5" t="s">
        <v>311</v>
      </c>
      <c r="B172" s="5"/>
      <c r="C172" s="8"/>
      <c r="D172" s="8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row>
    <row r="174" spans="1:46">
      <c r="C174" s="102" t="s">
        <v>306</v>
      </c>
      <c r="E174" s="166">
        <f>SUM(F174:AT174)</f>
        <v>167287316.18031287</v>
      </c>
      <c r="F174" s="166">
        <f>SUM(F175:F176)</f>
        <v>0</v>
      </c>
      <c r="G174" s="166">
        <f t="shared" ref="G174:AT174" si="49">SUM(G175:G176)</f>
        <v>0</v>
      </c>
      <c r="H174" s="166">
        <f t="shared" si="49"/>
        <v>0</v>
      </c>
      <c r="I174" s="166">
        <f t="shared" si="49"/>
        <v>-7523.9987559260007</v>
      </c>
      <c r="J174" s="166">
        <f t="shared" si="49"/>
        <v>-16037.033732552003</v>
      </c>
      <c r="K174" s="166">
        <f t="shared" si="49"/>
        <v>0</v>
      </c>
      <c r="L174" s="166">
        <f t="shared" si="49"/>
        <v>0</v>
      </c>
      <c r="M174" s="166">
        <f t="shared" si="49"/>
        <v>0</v>
      </c>
      <c r="N174" s="166">
        <f t="shared" si="49"/>
        <v>0</v>
      </c>
      <c r="O174" s="166">
        <f t="shared" si="49"/>
        <v>0</v>
      </c>
      <c r="P174" s="166">
        <f t="shared" si="49"/>
        <v>0</v>
      </c>
      <c r="Q174" s="166">
        <f t="shared" si="49"/>
        <v>0</v>
      </c>
      <c r="R174" s="166">
        <f t="shared" si="49"/>
        <v>0</v>
      </c>
      <c r="S174" s="166">
        <f t="shared" si="49"/>
        <v>13194178.193547683</v>
      </c>
      <c r="T174" s="166">
        <f t="shared" si="49"/>
        <v>13194178.193547683</v>
      </c>
      <c r="U174" s="166">
        <f t="shared" si="49"/>
        <v>13194178.193547683</v>
      </c>
      <c r="V174" s="166">
        <f t="shared" si="49"/>
        <v>13194178.193547683</v>
      </c>
      <c r="W174" s="166">
        <f t="shared" si="49"/>
        <v>13194178.193547683</v>
      </c>
      <c r="X174" s="166">
        <f t="shared" si="49"/>
        <v>13194178.193547683</v>
      </c>
      <c r="Y174" s="166">
        <f t="shared" si="49"/>
        <v>13194178.193547683</v>
      </c>
      <c r="Z174" s="166">
        <f t="shared" si="49"/>
        <v>13194178.193547683</v>
      </c>
      <c r="AA174" s="166">
        <f t="shared" si="49"/>
        <v>13194178.193547683</v>
      </c>
      <c r="AB174" s="166">
        <f t="shared" si="49"/>
        <v>13194178.193547683</v>
      </c>
      <c r="AC174" s="166">
        <f t="shared" si="49"/>
        <v>13194178.193547683</v>
      </c>
      <c r="AD174" s="166">
        <f t="shared" si="49"/>
        <v>13194178.193547683</v>
      </c>
      <c r="AE174" s="166">
        <f t="shared" si="49"/>
        <v>8980738.8902291209</v>
      </c>
      <c r="AF174" s="166">
        <f t="shared" si="49"/>
        <v>0</v>
      </c>
      <c r="AG174" s="166">
        <f t="shared" si="49"/>
        <v>0</v>
      </c>
      <c r="AH174" s="166">
        <f t="shared" si="49"/>
        <v>0</v>
      </c>
      <c r="AI174" s="166">
        <f t="shared" si="49"/>
        <v>0</v>
      </c>
      <c r="AJ174" s="166">
        <f t="shared" si="49"/>
        <v>0</v>
      </c>
      <c r="AK174" s="166">
        <f t="shared" si="49"/>
        <v>0</v>
      </c>
      <c r="AL174" s="166">
        <f t="shared" si="49"/>
        <v>0</v>
      </c>
      <c r="AM174" s="166">
        <f t="shared" si="49"/>
        <v>0</v>
      </c>
      <c r="AN174" s="166">
        <f t="shared" si="49"/>
        <v>0</v>
      </c>
      <c r="AO174" s="166">
        <f t="shared" si="49"/>
        <v>0</v>
      </c>
      <c r="AP174" s="166">
        <f t="shared" si="49"/>
        <v>0</v>
      </c>
      <c r="AQ174" s="166">
        <f t="shared" si="49"/>
        <v>0</v>
      </c>
      <c r="AR174" s="166">
        <f t="shared" si="49"/>
        <v>0</v>
      </c>
      <c r="AS174" s="166">
        <f t="shared" si="49"/>
        <v>0</v>
      </c>
      <c r="AT174" s="166">
        <f t="shared" si="49"/>
        <v>0</v>
      </c>
    </row>
    <row r="175" spans="1:46">
      <c r="C175" t="s">
        <v>231</v>
      </c>
      <c r="E175" s="70">
        <f t="shared" ref="E175:E176" si="50">SUM(F175:AT175)</f>
        <v>144316171.88745931</v>
      </c>
      <c r="F175" s="70">
        <f>F69+F155</f>
        <v>0</v>
      </c>
      <c r="G175" s="70">
        <f t="shared" ref="G175:AT175" si="51">G69+G155</f>
        <v>0</v>
      </c>
      <c r="H175" s="70">
        <f t="shared" si="51"/>
        <v>0</v>
      </c>
      <c r="I175" s="70">
        <f t="shared" si="51"/>
        <v>-6567.2651280320006</v>
      </c>
      <c r="J175" s="70">
        <f t="shared" si="51"/>
        <v>-13764.351901664002</v>
      </c>
      <c r="K175" s="70">
        <f t="shared" si="51"/>
        <v>0</v>
      </c>
      <c r="L175" s="70">
        <f t="shared" si="51"/>
        <v>0</v>
      </c>
      <c r="M175" s="70">
        <f t="shared" si="51"/>
        <v>0</v>
      </c>
      <c r="N175" s="70">
        <f t="shared" si="51"/>
        <v>0</v>
      </c>
      <c r="O175" s="70">
        <f t="shared" si="51"/>
        <v>0</v>
      </c>
      <c r="P175" s="70">
        <f t="shared" si="51"/>
        <v>0</v>
      </c>
      <c r="Q175" s="70">
        <f t="shared" si="51"/>
        <v>0</v>
      </c>
      <c r="R175" s="70">
        <f t="shared" si="51"/>
        <v>0</v>
      </c>
      <c r="S175" s="70">
        <f t="shared" si="51"/>
        <v>11385705.536629763</v>
      </c>
      <c r="T175" s="70">
        <f t="shared" si="51"/>
        <v>11385705.536629763</v>
      </c>
      <c r="U175" s="70">
        <f t="shared" si="51"/>
        <v>11385705.536629763</v>
      </c>
      <c r="V175" s="70">
        <f t="shared" si="51"/>
        <v>11385705.536629763</v>
      </c>
      <c r="W175" s="70">
        <f t="shared" si="51"/>
        <v>11385705.536629763</v>
      </c>
      <c r="X175" s="70">
        <f t="shared" si="51"/>
        <v>11385705.536629763</v>
      </c>
      <c r="Y175" s="70">
        <f t="shared" si="51"/>
        <v>11385705.536629763</v>
      </c>
      <c r="Z175" s="70">
        <f t="shared" si="51"/>
        <v>11385705.536629763</v>
      </c>
      <c r="AA175" s="70">
        <f t="shared" si="51"/>
        <v>11385705.536629763</v>
      </c>
      <c r="AB175" s="70">
        <f t="shared" si="51"/>
        <v>11385705.536629763</v>
      </c>
      <c r="AC175" s="70">
        <f t="shared" si="51"/>
        <v>11385705.536629763</v>
      </c>
      <c r="AD175" s="70">
        <f t="shared" si="51"/>
        <v>11385705.536629763</v>
      </c>
      <c r="AE175" s="70">
        <f t="shared" si="51"/>
        <v>7708037.0649318406</v>
      </c>
      <c r="AF175" s="70">
        <f t="shared" si="51"/>
        <v>0</v>
      </c>
      <c r="AG175" s="70">
        <f t="shared" si="51"/>
        <v>0</v>
      </c>
      <c r="AH175" s="70">
        <f t="shared" si="51"/>
        <v>0</v>
      </c>
      <c r="AI175" s="70">
        <f t="shared" si="51"/>
        <v>0</v>
      </c>
      <c r="AJ175" s="70">
        <f t="shared" si="51"/>
        <v>0</v>
      </c>
      <c r="AK175" s="70">
        <f t="shared" si="51"/>
        <v>0</v>
      </c>
      <c r="AL175" s="70">
        <f t="shared" si="51"/>
        <v>0</v>
      </c>
      <c r="AM175" s="70">
        <f t="shared" si="51"/>
        <v>0</v>
      </c>
      <c r="AN175" s="70">
        <f t="shared" si="51"/>
        <v>0</v>
      </c>
      <c r="AO175" s="70">
        <f t="shared" si="51"/>
        <v>0</v>
      </c>
      <c r="AP175" s="70">
        <f t="shared" si="51"/>
        <v>0</v>
      </c>
      <c r="AQ175" s="70">
        <f t="shared" si="51"/>
        <v>0</v>
      </c>
      <c r="AR175" s="70">
        <f t="shared" si="51"/>
        <v>0</v>
      </c>
      <c r="AS175" s="70">
        <f t="shared" si="51"/>
        <v>0</v>
      </c>
      <c r="AT175" s="70">
        <f t="shared" si="51"/>
        <v>0</v>
      </c>
    </row>
    <row r="176" spans="1:46">
      <c r="C176" t="s">
        <v>232</v>
      </c>
      <c r="E176" s="70">
        <f t="shared" si="50"/>
        <v>22971144.292853538</v>
      </c>
      <c r="F176" s="70">
        <f>F52+F138</f>
        <v>0</v>
      </c>
      <c r="G176" s="70">
        <f t="shared" ref="G176:AT176" si="52">G52+G138</f>
        <v>0</v>
      </c>
      <c r="H176" s="70">
        <f t="shared" si="52"/>
        <v>0</v>
      </c>
      <c r="I176" s="70">
        <f t="shared" si="52"/>
        <v>-956.73362789400016</v>
      </c>
      <c r="J176" s="70">
        <f t="shared" si="52"/>
        <v>-2272.6818308880006</v>
      </c>
      <c r="K176" s="70">
        <f t="shared" si="52"/>
        <v>0</v>
      </c>
      <c r="L176" s="70">
        <f t="shared" si="52"/>
        <v>0</v>
      </c>
      <c r="M176" s="70">
        <f t="shared" si="52"/>
        <v>0</v>
      </c>
      <c r="N176" s="70">
        <f t="shared" si="52"/>
        <v>0</v>
      </c>
      <c r="O176" s="70">
        <f t="shared" si="52"/>
        <v>0</v>
      </c>
      <c r="P176" s="70">
        <f t="shared" si="52"/>
        <v>0</v>
      </c>
      <c r="Q176" s="70">
        <f t="shared" si="52"/>
        <v>0</v>
      </c>
      <c r="R176" s="70">
        <f t="shared" si="52"/>
        <v>0</v>
      </c>
      <c r="S176" s="70">
        <f t="shared" si="52"/>
        <v>1808472.6569179201</v>
      </c>
      <c r="T176" s="70">
        <f t="shared" si="52"/>
        <v>1808472.6569179201</v>
      </c>
      <c r="U176" s="70">
        <f t="shared" si="52"/>
        <v>1808472.6569179201</v>
      </c>
      <c r="V176" s="70">
        <f t="shared" si="52"/>
        <v>1808472.6569179201</v>
      </c>
      <c r="W176" s="70">
        <f t="shared" si="52"/>
        <v>1808472.6569179201</v>
      </c>
      <c r="X176" s="70">
        <f t="shared" si="52"/>
        <v>1808472.6569179201</v>
      </c>
      <c r="Y176" s="70">
        <f t="shared" si="52"/>
        <v>1808472.6569179201</v>
      </c>
      <c r="Z176" s="70">
        <f t="shared" si="52"/>
        <v>1808472.6569179201</v>
      </c>
      <c r="AA176" s="70">
        <f t="shared" si="52"/>
        <v>1808472.6569179201</v>
      </c>
      <c r="AB176" s="70">
        <f t="shared" si="52"/>
        <v>1808472.6569179201</v>
      </c>
      <c r="AC176" s="70">
        <f t="shared" si="52"/>
        <v>1808472.6569179201</v>
      </c>
      <c r="AD176" s="70">
        <f t="shared" si="52"/>
        <v>1808472.6569179201</v>
      </c>
      <c r="AE176" s="70">
        <f t="shared" si="52"/>
        <v>1272701.8252972802</v>
      </c>
      <c r="AF176" s="70">
        <f t="shared" si="52"/>
        <v>0</v>
      </c>
      <c r="AG176" s="70">
        <f t="shared" si="52"/>
        <v>0</v>
      </c>
      <c r="AH176" s="70">
        <f t="shared" si="52"/>
        <v>0</v>
      </c>
      <c r="AI176" s="70">
        <f t="shared" si="52"/>
        <v>0</v>
      </c>
      <c r="AJ176" s="70">
        <f t="shared" si="52"/>
        <v>0</v>
      </c>
      <c r="AK176" s="70">
        <f t="shared" si="52"/>
        <v>0</v>
      </c>
      <c r="AL176" s="70">
        <f t="shared" si="52"/>
        <v>0</v>
      </c>
      <c r="AM176" s="70">
        <f t="shared" si="52"/>
        <v>0</v>
      </c>
      <c r="AN176" s="70">
        <f t="shared" si="52"/>
        <v>0</v>
      </c>
      <c r="AO176" s="70">
        <f t="shared" si="52"/>
        <v>0</v>
      </c>
      <c r="AP176" s="70">
        <f t="shared" si="52"/>
        <v>0</v>
      </c>
      <c r="AQ176" s="70">
        <f t="shared" si="52"/>
        <v>0</v>
      </c>
      <c r="AR176" s="70">
        <f t="shared" si="52"/>
        <v>0</v>
      </c>
      <c r="AS176" s="70">
        <f t="shared" si="52"/>
        <v>0</v>
      </c>
      <c r="AT176" s="70">
        <f t="shared" si="52"/>
        <v>0</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F2057-7A7D-41AD-BF72-2C812B460BD9}">
  <sheetPr>
    <tabColor theme="9" tint="0.79998168889431442"/>
  </sheetPr>
  <dimension ref="A1:CK112"/>
  <sheetViews>
    <sheetView zoomScale="90" zoomScaleNormal="90" workbookViewId="0">
      <selection activeCell="M12" sqref="M12"/>
    </sheetView>
  </sheetViews>
  <sheetFormatPr defaultColWidth="0" defaultRowHeight="15"/>
  <cols>
    <col min="1" max="2" width="8.85546875" customWidth="1"/>
    <col min="3" max="3" width="58.7109375" customWidth="1"/>
    <col min="4" max="4" width="13.28515625" customWidth="1"/>
    <col min="5" max="5" width="12" customWidth="1"/>
    <col min="6" max="7" width="13.7109375" customWidth="1"/>
    <col min="8" max="8" width="16.7109375" customWidth="1"/>
    <col min="9" max="9" width="15.42578125" customWidth="1"/>
    <col min="10" max="10" width="17.28515625" customWidth="1"/>
    <col min="11" max="11" width="17.7109375" bestFit="1" customWidth="1"/>
    <col min="12" max="12" width="20.28515625" customWidth="1"/>
    <col min="13" max="31" width="15.140625" customWidth="1"/>
    <col min="32" max="39" width="17.7109375" customWidth="1"/>
    <col min="40" max="53" width="11.7109375" customWidth="1"/>
    <col min="54" max="54" width="8.85546875" customWidth="1"/>
    <col min="55" max="89" width="0" hidden="1" customWidth="1"/>
    <col min="90" max="16384" width="8.85546875" hidden="1"/>
  </cols>
  <sheetData>
    <row r="1" spans="1:53" s="550" customFormat="1" ht="21">
      <c r="A1" s="5" t="s">
        <v>312</v>
      </c>
      <c r="B1" s="875"/>
      <c r="C1" s="875"/>
      <c r="D1" s="876"/>
      <c r="E1" s="876"/>
      <c r="F1" s="877"/>
      <c r="G1" s="875"/>
      <c r="H1" s="878"/>
      <c r="I1" s="878"/>
      <c r="J1" s="875"/>
      <c r="K1" s="878"/>
      <c r="L1" s="878"/>
      <c r="M1" s="878"/>
      <c r="N1" s="878"/>
      <c r="O1" s="878"/>
      <c r="P1" s="878"/>
      <c r="Q1" s="878"/>
      <c r="R1" s="878"/>
      <c r="S1" s="878"/>
      <c r="T1" s="878"/>
      <c r="U1" s="878"/>
      <c r="V1" s="878"/>
      <c r="W1" s="878"/>
      <c r="X1" s="878"/>
      <c r="Y1" s="875"/>
      <c r="Z1" s="875"/>
      <c r="AA1" s="878"/>
      <c r="AB1" s="878"/>
      <c r="AC1" s="878"/>
      <c r="AD1" s="878"/>
      <c r="AE1" s="878"/>
      <c r="AF1" s="878"/>
      <c r="AG1" s="878"/>
      <c r="AH1" s="878"/>
      <c r="AI1" s="878"/>
      <c r="AJ1" s="878"/>
      <c r="AK1" s="878"/>
      <c r="AL1" s="878"/>
      <c r="AM1" s="878"/>
      <c r="AN1" s="878"/>
      <c r="AO1" s="878"/>
      <c r="AP1" s="878"/>
      <c r="AQ1" s="878"/>
      <c r="AR1" s="878"/>
      <c r="AS1" s="878"/>
      <c r="AT1" s="878"/>
      <c r="AU1" s="878"/>
      <c r="AV1" s="878"/>
      <c r="AW1" s="878"/>
      <c r="AX1" s="878"/>
      <c r="AY1" s="878"/>
      <c r="AZ1" s="878"/>
      <c r="BA1" s="878"/>
    </row>
    <row r="2" spans="1:53" ht="21">
      <c r="C2" t="str">
        <f>project.name</f>
        <v>Bridges not Barriers - A Collaborative Bridge Bundle Replacement Project BUILD Application</v>
      </c>
      <c r="D2" s="2"/>
      <c r="E2" s="2"/>
      <c r="F2" s="2"/>
      <c r="G2" s="2"/>
      <c r="H2" s="218" t="s">
        <v>192</v>
      </c>
      <c r="I2" s="553">
        <f>BaseYear</f>
        <v>2024</v>
      </c>
      <c r="K2" s="57"/>
      <c r="L2" s="6" t="s">
        <v>25</v>
      </c>
      <c r="M2" s="25">
        <f>Assumptions!D11</f>
        <v>2028</v>
      </c>
      <c r="O2" s="551"/>
      <c r="P2" s="218" t="s">
        <v>212</v>
      </c>
      <c r="Q2" s="881">
        <f>Assumptions!D26</f>
        <v>1.52</v>
      </c>
      <c r="Z2" s="6"/>
      <c r="AA2" s="70"/>
    </row>
    <row r="3" spans="1:53">
      <c r="C3" t="s">
        <v>193</v>
      </c>
      <c r="D3" s="2"/>
      <c r="E3" s="2"/>
      <c r="F3" s="2"/>
      <c r="G3" s="2"/>
      <c r="H3" s="6" t="s">
        <v>20</v>
      </c>
      <c r="I3" s="25">
        <f>Assumptions!D8</f>
        <v>2025</v>
      </c>
      <c r="L3" s="6" t="s">
        <v>26</v>
      </c>
      <c r="M3" s="25">
        <f>Assumptions!D12</f>
        <v>2029</v>
      </c>
      <c r="P3" s="6" t="s">
        <v>213</v>
      </c>
      <c r="Q3" s="881">
        <f>Assumptions!D27</f>
        <v>1</v>
      </c>
    </row>
    <row r="4" spans="1:53">
      <c r="D4" s="2"/>
      <c r="E4" s="2"/>
      <c r="F4" s="2"/>
      <c r="G4" s="2"/>
      <c r="H4" s="6" t="s">
        <v>194</v>
      </c>
      <c r="I4" s="25">
        <f>Assumptions!D10</f>
        <v>20</v>
      </c>
      <c r="L4" s="6" t="s">
        <v>27</v>
      </c>
      <c r="M4" s="25">
        <f>Assumptions!D13</f>
        <v>2030</v>
      </c>
      <c r="P4" s="6" t="s">
        <v>214</v>
      </c>
      <c r="Q4" s="882">
        <f>Assumptions!D24</f>
        <v>21.8</v>
      </c>
    </row>
    <row r="5" spans="1:53">
      <c r="D5" s="2"/>
      <c r="E5" s="2"/>
      <c r="F5" s="2"/>
      <c r="G5" s="2"/>
      <c r="H5" s="6" t="s">
        <v>196</v>
      </c>
      <c r="I5" s="342">
        <f>Assumptions!D21</f>
        <v>7.0000000000000007E-2</v>
      </c>
      <c r="L5" s="6" t="s">
        <v>28</v>
      </c>
      <c r="M5" s="25">
        <f>Assumptions!D14</f>
        <v>2029</v>
      </c>
      <c r="P5" s="6" t="s">
        <v>215</v>
      </c>
      <c r="Q5" s="882">
        <f>Assumptions!D25</f>
        <v>37.200000000000003</v>
      </c>
    </row>
    <row r="6" spans="1:53">
      <c r="D6" s="2"/>
      <c r="E6" s="2"/>
      <c r="F6" s="2"/>
      <c r="G6" s="2"/>
      <c r="L6" s="6" t="s">
        <v>29</v>
      </c>
      <c r="M6" s="25">
        <f>Assumptions!D15</f>
        <v>2030</v>
      </c>
      <c r="P6" s="6" t="s">
        <v>313</v>
      </c>
      <c r="Q6" s="883">
        <f>AnnFact</f>
        <v>280</v>
      </c>
      <c r="V6" s="6"/>
      <c r="W6" s="92"/>
    </row>
    <row r="7" spans="1:53" ht="21">
      <c r="D7" s="2"/>
      <c r="E7" s="2"/>
      <c r="F7" s="2"/>
      <c r="G7" s="2"/>
      <c r="L7" s="6" t="s">
        <v>30</v>
      </c>
      <c r="M7" s="25">
        <f>Assumptions!D16</f>
        <v>2031</v>
      </c>
      <c r="O7" s="551"/>
      <c r="P7" s="218" t="s">
        <v>301</v>
      </c>
      <c r="Q7" s="884">
        <f>Assumptions!D41</f>
        <v>0.56000000000000005</v>
      </c>
      <c r="V7" s="6"/>
      <c r="W7" s="92"/>
    </row>
    <row r="8" spans="1:53">
      <c r="D8" s="2"/>
      <c r="E8" s="2"/>
      <c r="F8" s="2"/>
      <c r="G8" s="2"/>
      <c r="K8" s="217"/>
      <c r="P8" s="6" t="s">
        <v>302</v>
      </c>
      <c r="Q8" s="884">
        <f>Assumptions!D42</f>
        <v>1.23</v>
      </c>
      <c r="V8" s="6"/>
      <c r="W8" s="92"/>
    </row>
    <row r="9" spans="1:53">
      <c r="D9" s="2"/>
      <c r="E9" s="2"/>
      <c r="F9" s="2"/>
      <c r="G9" s="2"/>
      <c r="K9" s="544"/>
      <c r="L9" s="217" t="s">
        <v>314</v>
      </c>
      <c r="M9" s="543">
        <v>2038</v>
      </c>
      <c r="P9" s="6" t="s">
        <v>162</v>
      </c>
      <c r="Q9" s="885">
        <f>Assumptions!D28</f>
        <v>40</v>
      </c>
      <c r="V9" s="6"/>
      <c r="W9" s="92"/>
    </row>
    <row r="10" spans="1:53">
      <c r="D10" s="2"/>
      <c r="E10" s="2"/>
      <c r="F10" s="2"/>
      <c r="G10" s="2"/>
      <c r="H10" s="6"/>
      <c r="K10" s="544"/>
      <c r="V10" s="6"/>
      <c r="W10" s="92"/>
    </row>
    <row r="11" spans="1:53" s="442" customFormat="1" ht="18.75">
      <c r="A11" s="440"/>
      <c r="B11" s="440"/>
      <c r="C11" s="134" t="s">
        <v>73</v>
      </c>
      <c r="D11" s="441"/>
      <c r="E11" s="441"/>
      <c r="F11" s="441"/>
      <c r="G11" s="441"/>
      <c r="H11" s="440"/>
      <c r="I11" s="440"/>
      <c r="J11" s="440"/>
      <c r="K11" s="440"/>
      <c r="L11" s="440"/>
      <c r="M11" s="134">
        <f>$I$3</f>
        <v>2025</v>
      </c>
      <c r="N11" s="134">
        <f>M11+1</f>
        <v>2026</v>
      </c>
      <c r="O11" s="134">
        <f t="shared" ref="O11:BA11" si="0">N11+1</f>
        <v>2027</v>
      </c>
      <c r="P11" s="134">
        <f t="shared" si="0"/>
        <v>2028</v>
      </c>
      <c r="Q11" s="134">
        <f t="shared" si="0"/>
        <v>2029</v>
      </c>
      <c r="R11" s="134">
        <f t="shared" si="0"/>
        <v>2030</v>
      </c>
      <c r="S11" s="134">
        <f t="shared" si="0"/>
        <v>2031</v>
      </c>
      <c r="T11" s="134">
        <f t="shared" si="0"/>
        <v>2032</v>
      </c>
      <c r="U11" s="134">
        <f t="shared" si="0"/>
        <v>2033</v>
      </c>
      <c r="V11" s="134">
        <f t="shared" si="0"/>
        <v>2034</v>
      </c>
      <c r="W11" s="134">
        <f t="shared" si="0"/>
        <v>2035</v>
      </c>
      <c r="X11" s="134">
        <f t="shared" si="0"/>
        <v>2036</v>
      </c>
      <c r="Y11" s="134">
        <f t="shared" si="0"/>
        <v>2037</v>
      </c>
      <c r="Z11" s="134">
        <f t="shared" si="0"/>
        <v>2038</v>
      </c>
      <c r="AA11" s="134">
        <f t="shared" si="0"/>
        <v>2039</v>
      </c>
      <c r="AB11" s="134">
        <f t="shared" si="0"/>
        <v>2040</v>
      </c>
      <c r="AC11" s="134">
        <f t="shared" si="0"/>
        <v>2041</v>
      </c>
      <c r="AD11" s="134">
        <f t="shared" si="0"/>
        <v>2042</v>
      </c>
      <c r="AE11" s="134">
        <f t="shared" si="0"/>
        <v>2043</v>
      </c>
      <c r="AF11" s="134">
        <f t="shared" si="0"/>
        <v>2044</v>
      </c>
      <c r="AG11" s="134">
        <f t="shared" si="0"/>
        <v>2045</v>
      </c>
      <c r="AH11" s="134">
        <f t="shared" si="0"/>
        <v>2046</v>
      </c>
      <c r="AI11" s="134">
        <f t="shared" si="0"/>
        <v>2047</v>
      </c>
      <c r="AJ11" s="134">
        <f t="shared" si="0"/>
        <v>2048</v>
      </c>
      <c r="AK11" s="134">
        <f t="shared" si="0"/>
        <v>2049</v>
      </c>
      <c r="AL11" s="134">
        <f t="shared" si="0"/>
        <v>2050</v>
      </c>
      <c r="AM11" s="134">
        <f t="shared" si="0"/>
        <v>2051</v>
      </c>
      <c r="AN11" s="134">
        <f t="shared" si="0"/>
        <v>2052</v>
      </c>
      <c r="AO11" s="134">
        <f t="shared" si="0"/>
        <v>2053</v>
      </c>
      <c r="AP11" s="134">
        <f t="shared" si="0"/>
        <v>2054</v>
      </c>
      <c r="AQ11" s="134">
        <f t="shared" si="0"/>
        <v>2055</v>
      </c>
      <c r="AR11" s="134">
        <f t="shared" si="0"/>
        <v>2056</v>
      </c>
      <c r="AS11" s="134">
        <f t="shared" si="0"/>
        <v>2057</v>
      </c>
      <c r="AT11" s="134">
        <f t="shared" si="0"/>
        <v>2058</v>
      </c>
      <c r="AU11" s="134">
        <f t="shared" si="0"/>
        <v>2059</v>
      </c>
      <c r="AV11" s="134">
        <f t="shared" si="0"/>
        <v>2060</v>
      </c>
      <c r="AW11" s="134">
        <f t="shared" si="0"/>
        <v>2061</v>
      </c>
      <c r="AX11" s="134">
        <f t="shared" si="0"/>
        <v>2062</v>
      </c>
      <c r="AY11" s="134">
        <f t="shared" si="0"/>
        <v>2063</v>
      </c>
      <c r="AZ11" s="134">
        <f t="shared" si="0"/>
        <v>2064</v>
      </c>
      <c r="BA11" s="134">
        <f t="shared" si="0"/>
        <v>2065</v>
      </c>
    </row>
    <row r="12" spans="1:53" s="57" customFormat="1">
      <c r="A12" s="134"/>
      <c r="B12" s="134"/>
      <c r="C12" s="134" t="s">
        <v>195</v>
      </c>
      <c r="D12" s="135"/>
      <c r="E12" s="135"/>
      <c r="F12" s="135"/>
      <c r="G12" s="135"/>
      <c r="H12" s="134"/>
      <c r="I12" s="134"/>
      <c r="J12" s="134"/>
      <c r="K12" s="134"/>
      <c r="L12" s="134"/>
      <c r="M12" s="134">
        <f t="shared" ref="M12:BA12" si="1">IF(M11=$I$3,1,IF(M11&lt;SUM($I$4,$M$7),L12+1,0))</f>
        <v>1</v>
      </c>
      <c r="N12" s="134">
        <f t="shared" si="1"/>
        <v>2</v>
      </c>
      <c r="O12" s="134">
        <f t="shared" si="1"/>
        <v>3</v>
      </c>
      <c r="P12" s="134">
        <f t="shared" si="1"/>
        <v>4</v>
      </c>
      <c r="Q12" s="134">
        <f t="shared" si="1"/>
        <v>5</v>
      </c>
      <c r="R12" s="134">
        <f t="shared" si="1"/>
        <v>6</v>
      </c>
      <c r="S12" s="134">
        <f t="shared" si="1"/>
        <v>7</v>
      </c>
      <c r="T12" s="134">
        <f t="shared" si="1"/>
        <v>8</v>
      </c>
      <c r="U12" s="134">
        <f t="shared" si="1"/>
        <v>9</v>
      </c>
      <c r="V12" s="134">
        <f t="shared" si="1"/>
        <v>10</v>
      </c>
      <c r="W12" s="134">
        <f t="shared" si="1"/>
        <v>11</v>
      </c>
      <c r="X12" s="134">
        <f t="shared" si="1"/>
        <v>12</v>
      </c>
      <c r="Y12" s="134">
        <f t="shared" si="1"/>
        <v>13</v>
      </c>
      <c r="Z12" s="134">
        <f t="shared" si="1"/>
        <v>14</v>
      </c>
      <c r="AA12" s="134">
        <f t="shared" si="1"/>
        <v>15</v>
      </c>
      <c r="AB12" s="134">
        <f t="shared" si="1"/>
        <v>16</v>
      </c>
      <c r="AC12" s="134">
        <f t="shared" si="1"/>
        <v>17</v>
      </c>
      <c r="AD12" s="134">
        <f t="shared" si="1"/>
        <v>18</v>
      </c>
      <c r="AE12" s="134">
        <f t="shared" si="1"/>
        <v>19</v>
      </c>
      <c r="AF12" s="134">
        <f t="shared" si="1"/>
        <v>20</v>
      </c>
      <c r="AG12" s="134">
        <f t="shared" si="1"/>
        <v>21</v>
      </c>
      <c r="AH12" s="134">
        <f t="shared" si="1"/>
        <v>22</v>
      </c>
      <c r="AI12" s="134">
        <f t="shared" si="1"/>
        <v>23</v>
      </c>
      <c r="AJ12" s="134">
        <f t="shared" si="1"/>
        <v>24</v>
      </c>
      <c r="AK12" s="134">
        <f t="shared" si="1"/>
        <v>25</v>
      </c>
      <c r="AL12" s="134">
        <f t="shared" si="1"/>
        <v>26</v>
      </c>
      <c r="AM12" s="134">
        <f t="shared" si="1"/>
        <v>0</v>
      </c>
      <c r="AN12" s="134">
        <f t="shared" si="1"/>
        <v>0</v>
      </c>
      <c r="AO12" s="134">
        <f t="shared" si="1"/>
        <v>0</v>
      </c>
      <c r="AP12" s="134">
        <f t="shared" si="1"/>
        <v>0</v>
      </c>
      <c r="AQ12" s="134">
        <f t="shared" si="1"/>
        <v>0</v>
      </c>
      <c r="AR12" s="134">
        <f t="shared" si="1"/>
        <v>0</v>
      </c>
      <c r="AS12" s="134">
        <f t="shared" si="1"/>
        <v>0</v>
      </c>
      <c r="AT12" s="134">
        <f t="shared" si="1"/>
        <v>0</v>
      </c>
      <c r="AU12" s="134">
        <f t="shared" si="1"/>
        <v>0</v>
      </c>
      <c r="AV12" s="134">
        <f t="shared" si="1"/>
        <v>0</v>
      </c>
      <c r="AW12" s="134">
        <f t="shared" si="1"/>
        <v>0</v>
      </c>
      <c r="AX12" s="134">
        <f t="shared" si="1"/>
        <v>0</v>
      </c>
      <c r="AY12" s="134">
        <f t="shared" si="1"/>
        <v>0</v>
      </c>
      <c r="AZ12" s="134">
        <f t="shared" si="1"/>
        <v>0</v>
      </c>
      <c r="BA12" s="134">
        <f t="shared" si="1"/>
        <v>0</v>
      </c>
    </row>
    <row r="13" spans="1:53" s="57" customFormat="1">
      <c r="A13" s="134"/>
      <c r="B13" s="134"/>
      <c r="C13" s="134" t="s">
        <v>196</v>
      </c>
      <c r="D13" s="135"/>
      <c r="E13" s="135"/>
      <c r="F13" s="135"/>
      <c r="G13" s="135"/>
      <c r="H13" s="134"/>
      <c r="I13" s="134"/>
      <c r="J13" s="134"/>
      <c r="K13" s="134"/>
      <c r="L13" s="134"/>
      <c r="M13" s="136">
        <f t="shared" ref="M13:BA13" si="2">1/((1+$I$5)^(M11-$I$2))</f>
        <v>0.93457943925233644</v>
      </c>
      <c r="N13" s="136">
        <f t="shared" si="2"/>
        <v>0.87343872827321156</v>
      </c>
      <c r="O13" s="136">
        <f t="shared" si="2"/>
        <v>0.81629787689085187</v>
      </c>
      <c r="P13" s="136">
        <f t="shared" si="2"/>
        <v>0.7628952120475252</v>
      </c>
      <c r="Q13" s="136">
        <f t="shared" si="2"/>
        <v>0.71298617948366838</v>
      </c>
      <c r="R13" s="136">
        <f t="shared" si="2"/>
        <v>0.66634222381651254</v>
      </c>
      <c r="S13" s="136">
        <f t="shared" si="2"/>
        <v>0.62274974188459109</v>
      </c>
      <c r="T13" s="136">
        <f t="shared" si="2"/>
        <v>0.5820091045650384</v>
      </c>
      <c r="U13" s="136">
        <f t="shared" si="2"/>
        <v>0.54393374258414806</v>
      </c>
      <c r="V13" s="136">
        <f t="shared" si="2"/>
        <v>0.5083492921347178</v>
      </c>
      <c r="W13" s="136">
        <f t="shared" si="2"/>
        <v>0.47509279638758667</v>
      </c>
      <c r="X13" s="136">
        <f t="shared" si="2"/>
        <v>0.44401195924073528</v>
      </c>
      <c r="Y13" s="136">
        <f t="shared" si="2"/>
        <v>0.41496444788853759</v>
      </c>
      <c r="Z13" s="136">
        <f t="shared" si="2"/>
        <v>0.3878172410173249</v>
      </c>
      <c r="AA13" s="136">
        <f t="shared" si="2"/>
        <v>0.36244601964235967</v>
      </c>
      <c r="AB13" s="136">
        <f t="shared" si="2"/>
        <v>0.33873459779659787</v>
      </c>
      <c r="AC13" s="136">
        <f t="shared" si="2"/>
        <v>0.31657439046411018</v>
      </c>
      <c r="AD13" s="136">
        <f t="shared" si="2"/>
        <v>0.29586391632159825</v>
      </c>
      <c r="AE13" s="136">
        <f t="shared" si="2"/>
        <v>0.27650833301083949</v>
      </c>
      <c r="AF13" s="136">
        <f t="shared" si="2"/>
        <v>0.2584190028138687</v>
      </c>
      <c r="AG13" s="136">
        <f t="shared" si="2"/>
        <v>0.24151308674193336</v>
      </c>
      <c r="AH13" s="136">
        <f t="shared" si="2"/>
        <v>0.22571316517937698</v>
      </c>
      <c r="AI13" s="136">
        <f t="shared" si="2"/>
        <v>0.21094688334521211</v>
      </c>
      <c r="AJ13" s="136">
        <f t="shared" si="2"/>
        <v>0.19714661994879637</v>
      </c>
      <c r="AK13" s="136">
        <f t="shared" si="2"/>
        <v>0.18424917752223957</v>
      </c>
      <c r="AL13" s="136">
        <f t="shared" si="2"/>
        <v>0.17219549301143888</v>
      </c>
      <c r="AM13" s="136">
        <f t="shared" si="2"/>
        <v>0.16093036730041013</v>
      </c>
      <c r="AN13" s="136">
        <f t="shared" si="2"/>
        <v>0.15040221243028987</v>
      </c>
      <c r="AO13" s="136">
        <f t="shared" si="2"/>
        <v>0.1405628153554111</v>
      </c>
      <c r="AP13" s="136">
        <f t="shared" si="2"/>
        <v>0.13136711715458982</v>
      </c>
      <c r="AQ13" s="136">
        <f t="shared" si="2"/>
        <v>0.1227730066865325</v>
      </c>
      <c r="AR13" s="136">
        <f t="shared" si="2"/>
        <v>0.11474112774442291</v>
      </c>
      <c r="AS13" s="136">
        <f t="shared" si="2"/>
        <v>0.10723469882656347</v>
      </c>
      <c r="AT13" s="136">
        <f t="shared" si="2"/>
        <v>0.10021934469772288</v>
      </c>
      <c r="AU13" s="136">
        <f t="shared" si="2"/>
        <v>9.366293896983445E-2</v>
      </c>
      <c r="AV13" s="136">
        <f t="shared" si="2"/>
        <v>8.7535456981153698E-2</v>
      </c>
      <c r="AW13" s="136">
        <f t="shared" si="2"/>
        <v>8.1808838300143641E-2</v>
      </c>
      <c r="AX13" s="136">
        <f t="shared" si="2"/>
        <v>7.6456858224433308E-2</v>
      </c>
      <c r="AY13" s="136">
        <f t="shared" si="2"/>
        <v>7.1455007686386268E-2</v>
      </c>
      <c r="AZ13" s="136">
        <f t="shared" si="2"/>
        <v>6.6780381015314264E-2</v>
      </c>
      <c r="BA13" s="136">
        <f t="shared" si="2"/>
        <v>6.2411571042349782E-2</v>
      </c>
    </row>
    <row r="14" spans="1:53">
      <c r="D14" s="80" t="s">
        <v>197</v>
      </c>
      <c r="E14" s="80"/>
      <c r="F14" s="80"/>
      <c r="G14" s="80"/>
      <c r="J14" s="80"/>
      <c r="K14" s="80"/>
      <c r="L14" s="80" t="s">
        <v>150</v>
      </c>
    </row>
    <row r="15" spans="1:53" s="83" customFormat="1">
      <c r="A15"/>
      <c r="B15" t="s">
        <v>198</v>
      </c>
      <c r="C15" s="66" t="s">
        <v>199</v>
      </c>
      <c r="D15" s="81" t="s">
        <v>200</v>
      </c>
      <c r="E15" s="2"/>
      <c r="F15" s="2"/>
      <c r="G15" s="2"/>
      <c r="H15" s="82"/>
      <c r="L15" s="83">
        <f>SUM(M15:BA15)</f>
        <v>20</v>
      </c>
      <c r="M15" s="508">
        <f t="shared" ref="M15:BA15" si="3">IF(AND(M11&gt;=$M$4,M11&lt;SUM($I$4,$M$4)),1,0)</f>
        <v>0</v>
      </c>
      <c r="N15" s="508">
        <f t="shared" si="3"/>
        <v>0</v>
      </c>
      <c r="O15" s="508">
        <f t="shared" si="3"/>
        <v>0</v>
      </c>
      <c r="P15" s="508">
        <f t="shared" si="3"/>
        <v>0</v>
      </c>
      <c r="Q15" s="508">
        <f t="shared" si="3"/>
        <v>0</v>
      </c>
      <c r="R15" s="508">
        <f t="shared" si="3"/>
        <v>1</v>
      </c>
      <c r="S15" s="508">
        <f t="shared" si="3"/>
        <v>1</v>
      </c>
      <c r="T15" s="508">
        <f t="shared" si="3"/>
        <v>1</v>
      </c>
      <c r="U15" s="508">
        <f t="shared" si="3"/>
        <v>1</v>
      </c>
      <c r="V15" s="508">
        <f t="shared" si="3"/>
        <v>1</v>
      </c>
      <c r="W15" s="508">
        <f t="shared" si="3"/>
        <v>1</v>
      </c>
      <c r="X15" s="508">
        <f t="shared" si="3"/>
        <v>1</v>
      </c>
      <c r="Y15" s="508">
        <f t="shared" si="3"/>
        <v>1</v>
      </c>
      <c r="Z15" s="508">
        <f t="shared" si="3"/>
        <v>1</v>
      </c>
      <c r="AA15" s="508">
        <f t="shared" si="3"/>
        <v>1</v>
      </c>
      <c r="AB15" s="508">
        <f t="shared" si="3"/>
        <v>1</v>
      </c>
      <c r="AC15" s="508">
        <f t="shared" si="3"/>
        <v>1</v>
      </c>
      <c r="AD15" s="508">
        <f t="shared" si="3"/>
        <v>1</v>
      </c>
      <c r="AE15" s="508">
        <f t="shared" si="3"/>
        <v>1</v>
      </c>
      <c r="AF15" s="508">
        <f t="shared" si="3"/>
        <v>1</v>
      </c>
      <c r="AG15" s="508">
        <f t="shared" si="3"/>
        <v>1</v>
      </c>
      <c r="AH15" s="508">
        <f t="shared" si="3"/>
        <v>1</v>
      </c>
      <c r="AI15" s="508">
        <f t="shared" si="3"/>
        <v>1</v>
      </c>
      <c r="AJ15" s="508">
        <f t="shared" si="3"/>
        <v>1</v>
      </c>
      <c r="AK15" s="508">
        <f t="shared" si="3"/>
        <v>1</v>
      </c>
      <c r="AL15" s="508">
        <f t="shared" si="3"/>
        <v>0</v>
      </c>
      <c r="AM15" s="508">
        <f t="shared" si="3"/>
        <v>0</v>
      </c>
      <c r="AN15" s="508">
        <f t="shared" si="3"/>
        <v>0</v>
      </c>
      <c r="AO15" s="508">
        <f t="shared" si="3"/>
        <v>0</v>
      </c>
      <c r="AP15" s="508">
        <f t="shared" si="3"/>
        <v>0</v>
      </c>
      <c r="AQ15" s="508">
        <f t="shared" si="3"/>
        <v>0</v>
      </c>
      <c r="AR15" s="508">
        <f t="shared" si="3"/>
        <v>0</v>
      </c>
      <c r="AS15" s="508">
        <f t="shared" si="3"/>
        <v>0</v>
      </c>
      <c r="AT15" s="508">
        <f t="shared" si="3"/>
        <v>0</v>
      </c>
      <c r="AU15" s="508">
        <f t="shared" si="3"/>
        <v>0</v>
      </c>
      <c r="AV15" s="508">
        <f t="shared" si="3"/>
        <v>0</v>
      </c>
      <c r="AW15" s="508">
        <f t="shared" si="3"/>
        <v>0</v>
      </c>
      <c r="AX15" s="508">
        <f t="shared" si="3"/>
        <v>0</v>
      </c>
      <c r="AY15" s="508">
        <f t="shared" si="3"/>
        <v>0</v>
      </c>
      <c r="AZ15" s="508">
        <f t="shared" si="3"/>
        <v>0</v>
      </c>
      <c r="BA15" s="508">
        <f t="shared" si="3"/>
        <v>0</v>
      </c>
    </row>
    <row r="16" spans="1:53" s="83" customFormat="1">
      <c r="A16"/>
      <c r="B16" s="15">
        <v>1</v>
      </c>
      <c r="C16" s="66" t="s">
        <v>201</v>
      </c>
      <c r="D16" s="81" t="s">
        <v>200</v>
      </c>
      <c r="E16" s="2"/>
      <c r="F16" s="2"/>
      <c r="G16" s="2"/>
      <c r="H16" s="82"/>
      <c r="L16" s="83">
        <f>SUM(M16:BA16)</f>
        <v>20</v>
      </c>
      <c r="M16" s="508">
        <f t="shared" ref="M16:BA16" si="4">IF(AND(M11&gt;=$M$7,M11&lt;SUM($I$4,$M$7)),1,0)</f>
        <v>0</v>
      </c>
      <c r="N16" s="508">
        <f t="shared" si="4"/>
        <v>0</v>
      </c>
      <c r="O16" s="508">
        <f t="shared" si="4"/>
        <v>0</v>
      </c>
      <c r="P16" s="508">
        <f t="shared" si="4"/>
        <v>0</v>
      </c>
      <c r="Q16" s="508">
        <f t="shared" si="4"/>
        <v>0</v>
      </c>
      <c r="R16" s="508">
        <f t="shared" si="4"/>
        <v>0</v>
      </c>
      <c r="S16" s="508">
        <f t="shared" si="4"/>
        <v>1</v>
      </c>
      <c r="T16" s="508">
        <f t="shared" si="4"/>
        <v>1</v>
      </c>
      <c r="U16" s="508">
        <f t="shared" si="4"/>
        <v>1</v>
      </c>
      <c r="V16" s="508">
        <f t="shared" si="4"/>
        <v>1</v>
      </c>
      <c r="W16" s="508">
        <f t="shared" si="4"/>
        <v>1</v>
      </c>
      <c r="X16" s="508">
        <f t="shared" si="4"/>
        <v>1</v>
      </c>
      <c r="Y16" s="508">
        <f t="shared" si="4"/>
        <v>1</v>
      </c>
      <c r="Z16" s="508">
        <f t="shared" si="4"/>
        <v>1</v>
      </c>
      <c r="AA16" s="508">
        <f t="shared" si="4"/>
        <v>1</v>
      </c>
      <c r="AB16" s="508">
        <f t="shared" si="4"/>
        <v>1</v>
      </c>
      <c r="AC16" s="508">
        <f t="shared" si="4"/>
        <v>1</v>
      </c>
      <c r="AD16" s="508">
        <f t="shared" si="4"/>
        <v>1</v>
      </c>
      <c r="AE16" s="508">
        <f t="shared" si="4"/>
        <v>1</v>
      </c>
      <c r="AF16" s="508">
        <f t="shared" si="4"/>
        <v>1</v>
      </c>
      <c r="AG16" s="508">
        <f t="shared" si="4"/>
        <v>1</v>
      </c>
      <c r="AH16" s="508">
        <f t="shared" si="4"/>
        <v>1</v>
      </c>
      <c r="AI16" s="508">
        <f t="shared" si="4"/>
        <v>1</v>
      </c>
      <c r="AJ16" s="508">
        <f t="shared" si="4"/>
        <v>1</v>
      </c>
      <c r="AK16" s="508">
        <f t="shared" si="4"/>
        <v>1</v>
      </c>
      <c r="AL16" s="508">
        <f t="shared" si="4"/>
        <v>1</v>
      </c>
      <c r="AM16" s="508">
        <f t="shared" si="4"/>
        <v>0</v>
      </c>
      <c r="AN16" s="508">
        <f t="shared" si="4"/>
        <v>0</v>
      </c>
      <c r="AO16" s="508">
        <f t="shared" si="4"/>
        <v>0</v>
      </c>
      <c r="AP16" s="508">
        <f t="shared" si="4"/>
        <v>0</v>
      </c>
      <c r="AQ16" s="508">
        <f t="shared" si="4"/>
        <v>0</v>
      </c>
      <c r="AR16" s="508">
        <f t="shared" si="4"/>
        <v>0</v>
      </c>
      <c r="AS16" s="508">
        <f t="shared" si="4"/>
        <v>0</v>
      </c>
      <c r="AT16" s="508">
        <f t="shared" si="4"/>
        <v>0</v>
      </c>
      <c r="AU16" s="508">
        <f t="shared" si="4"/>
        <v>0</v>
      </c>
      <c r="AV16" s="508">
        <f t="shared" si="4"/>
        <v>0</v>
      </c>
      <c r="AW16" s="508">
        <f t="shared" si="4"/>
        <v>0</v>
      </c>
      <c r="AX16" s="508">
        <f t="shared" si="4"/>
        <v>0</v>
      </c>
      <c r="AY16" s="508">
        <f t="shared" si="4"/>
        <v>0</v>
      </c>
      <c r="AZ16" s="508">
        <f t="shared" si="4"/>
        <v>0</v>
      </c>
      <c r="BA16" s="508">
        <f t="shared" si="4"/>
        <v>0</v>
      </c>
    </row>
    <row r="17" spans="1:88" ht="15" customHeight="1">
      <c r="D17" s="2"/>
      <c r="E17" s="2"/>
      <c r="F17" s="2"/>
      <c r="G17" s="2"/>
      <c r="H17" s="95"/>
      <c r="M17" s="74"/>
    </row>
    <row r="18" spans="1:88">
      <c r="A18" s="5" t="s">
        <v>315</v>
      </c>
      <c r="B18" s="99"/>
      <c r="C18" s="100"/>
      <c r="D18" s="101"/>
      <c r="E18" s="101"/>
      <c r="F18" s="101"/>
      <c r="G18" s="101"/>
      <c r="H18" s="100"/>
      <c r="I18" s="100"/>
      <c r="J18" s="100"/>
      <c r="K18" s="100"/>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row>
    <row r="19" spans="1:88">
      <c r="A19" s="102"/>
      <c r="B19" s="103"/>
      <c r="D19" s="2"/>
      <c r="E19" s="2"/>
      <c r="F19" s="2"/>
      <c r="G19" s="2"/>
    </row>
    <row r="20" spans="1:88">
      <c r="A20" s="510"/>
      <c r="B20" s="510"/>
      <c r="C20" s="509" t="s">
        <v>316</v>
      </c>
      <c r="D20" s="510"/>
      <c r="E20" s="511"/>
      <c r="F20" s="512"/>
      <c r="G20" s="512"/>
      <c r="H20" s="512"/>
      <c r="I20" s="512"/>
      <c r="J20" s="512"/>
      <c r="K20" s="345"/>
      <c r="L20" s="513" t="s">
        <v>150</v>
      </c>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514"/>
      <c r="AW20" s="514"/>
      <c r="AX20" s="514"/>
      <c r="AY20" s="514"/>
      <c r="AZ20" s="514"/>
      <c r="BA20" s="514"/>
      <c r="BB20" s="247"/>
      <c r="BC20" s="247"/>
      <c r="BD20" s="247"/>
      <c r="BE20" s="247"/>
      <c r="BF20" s="247"/>
      <c r="BG20" s="247"/>
      <c r="BH20" s="247"/>
      <c r="BI20" s="247"/>
      <c r="BJ20" s="247"/>
      <c r="BK20" s="247"/>
      <c r="BL20" s="247"/>
      <c r="BM20" s="247"/>
      <c r="BN20" s="247"/>
      <c r="BO20" s="247"/>
      <c r="BP20" s="247"/>
      <c r="BQ20" s="247"/>
      <c r="BR20" s="247"/>
      <c r="BS20" s="247"/>
      <c r="BT20" s="247"/>
      <c r="BU20" s="247"/>
      <c r="BV20" s="247"/>
      <c r="BW20" s="247"/>
      <c r="BX20" s="247"/>
      <c r="BY20" s="247"/>
      <c r="BZ20" s="247"/>
      <c r="CA20" s="247"/>
      <c r="CB20" s="247"/>
      <c r="CC20" s="247"/>
      <c r="CD20" s="247"/>
      <c r="CE20" s="247"/>
      <c r="CF20" s="247"/>
      <c r="CG20" s="247"/>
      <c r="CH20" s="247"/>
      <c r="CI20" s="247"/>
      <c r="CJ20" s="247"/>
    </row>
    <row r="21" spans="1:88" ht="45">
      <c r="A21" s="873" t="s">
        <v>203</v>
      </c>
      <c r="B21" s="762" t="s">
        <v>120</v>
      </c>
      <c r="C21" s="456" t="s">
        <v>317</v>
      </c>
      <c r="D21" s="515" t="s">
        <v>318</v>
      </c>
      <c r="E21" s="515" t="s">
        <v>319</v>
      </c>
      <c r="F21" s="417" t="s">
        <v>320</v>
      </c>
      <c r="G21" s="417" t="s">
        <v>321</v>
      </c>
      <c r="H21" s="417" t="s">
        <v>322</v>
      </c>
      <c r="I21" s="165" t="s">
        <v>323</v>
      </c>
      <c r="J21" s="165" t="s">
        <v>324</v>
      </c>
      <c r="L21" s="4" t="s">
        <v>325</v>
      </c>
      <c r="AV21" s="247"/>
      <c r="AW21" s="247"/>
      <c r="AX21" s="247"/>
      <c r="AY21" s="247"/>
      <c r="AZ21" s="247"/>
      <c r="BA21" s="247"/>
      <c r="BB21" s="247"/>
      <c r="BC21" s="247"/>
      <c r="BD21" s="247"/>
      <c r="BE21" s="247"/>
      <c r="BF21" s="247"/>
      <c r="BG21" s="247"/>
      <c r="BH21" s="247"/>
      <c r="BI21" s="247"/>
      <c r="BJ21" s="247"/>
      <c r="BK21" s="247"/>
      <c r="BL21" s="247"/>
      <c r="BM21" s="247"/>
      <c r="BN21" s="247"/>
      <c r="BO21" s="247"/>
      <c r="BP21" s="247"/>
      <c r="BQ21" s="247"/>
      <c r="BR21" s="247"/>
      <c r="BS21" s="247"/>
      <c r="BT21" s="247"/>
      <c r="BU21" s="247"/>
      <c r="BV21" s="247"/>
      <c r="BW21" s="247"/>
      <c r="BX21" s="247"/>
      <c r="BY21" s="247"/>
      <c r="BZ21" s="247"/>
      <c r="CA21" s="247"/>
      <c r="CB21" s="247"/>
      <c r="CC21" s="247"/>
      <c r="CD21" s="247"/>
      <c r="CE21" s="247"/>
      <c r="CF21" s="247"/>
      <c r="CG21" s="247"/>
      <c r="CH21" s="247"/>
      <c r="CI21" s="247"/>
      <c r="CJ21" s="247"/>
    </row>
    <row r="22" spans="1:88">
      <c r="A22" s="218" t="s">
        <v>198</v>
      </c>
      <c r="B22" s="767" t="str">
        <f>ProjectSummary!C6</f>
        <v>030161</v>
      </c>
      <c r="C22" s="66" t="str">
        <f>INDEX(ProjectSummary!$C$6:$F$20,MATCH(B22,ProjectSummary!$C$6:$C$20,0),4)</f>
        <v>LOCKHART ROAD</v>
      </c>
      <c r="D22" s="516">
        <f t="shared" ref="D22:D36" si="5">$Q$6</f>
        <v>280</v>
      </c>
      <c r="E22" s="516">
        <f>_xlfn.XLOOKUP(C22, ProjectSummary!$F$30:$F$44, ProjectSummary!$R$30:$R$44)</f>
        <v>12</v>
      </c>
      <c r="F22" s="516">
        <f>D22-E22</f>
        <v>268</v>
      </c>
      <c r="G22" s="516">
        <f>VMTCalc!D53</f>
        <v>2022</v>
      </c>
      <c r="H22" s="517">
        <f>(VMTCalc!E87*E22)</f>
        <v>1128</v>
      </c>
      <c r="I22" s="518">
        <f>VMTCalc!G53</f>
        <v>4.9709680000000001</v>
      </c>
      <c r="J22" s="879">
        <f>VMTCalc!H53</f>
        <v>0</v>
      </c>
      <c r="L22" s="519">
        <f>SUM(M22:BA22)</f>
        <v>78501.526655999987</v>
      </c>
      <c r="M22" s="74">
        <f t="shared" ref="M22:BA22" si="6">IF(M11&lt;=$M$9,($H22*(1+$J22)^(M$11-$G22))*$I22,0)</f>
        <v>5607.2519039999997</v>
      </c>
      <c r="N22" s="74">
        <f t="shared" si="6"/>
        <v>5607.2519039999997</v>
      </c>
      <c r="O22" s="74">
        <f t="shared" si="6"/>
        <v>5607.2519039999997</v>
      </c>
      <c r="P22" s="74">
        <f t="shared" si="6"/>
        <v>5607.2519039999997</v>
      </c>
      <c r="Q22" s="74">
        <f t="shared" si="6"/>
        <v>5607.2519039999997</v>
      </c>
      <c r="R22" s="74">
        <f t="shared" si="6"/>
        <v>5607.2519039999997</v>
      </c>
      <c r="S22" s="74">
        <f t="shared" si="6"/>
        <v>5607.2519039999997</v>
      </c>
      <c r="T22" s="74">
        <f t="shared" si="6"/>
        <v>5607.2519039999997</v>
      </c>
      <c r="U22" s="74">
        <f t="shared" si="6"/>
        <v>5607.2519039999997</v>
      </c>
      <c r="V22" s="74">
        <f t="shared" si="6"/>
        <v>5607.2519039999997</v>
      </c>
      <c r="W22" s="74">
        <f t="shared" si="6"/>
        <v>5607.2519039999997</v>
      </c>
      <c r="X22" s="74">
        <f t="shared" si="6"/>
        <v>5607.2519039999997</v>
      </c>
      <c r="Y22" s="74">
        <f t="shared" si="6"/>
        <v>5607.2519039999997</v>
      </c>
      <c r="Z22" s="74">
        <f t="shared" si="6"/>
        <v>5607.2519039999997</v>
      </c>
      <c r="AA22" s="74">
        <f t="shared" si="6"/>
        <v>0</v>
      </c>
      <c r="AB22" s="74">
        <f t="shared" si="6"/>
        <v>0</v>
      </c>
      <c r="AC22" s="74">
        <f t="shared" si="6"/>
        <v>0</v>
      </c>
      <c r="AD22" s="74">
        <f t="shared" si="6"/>
        <v>0</v>
      </c>
      <c r="AE22" s="74">
        <f t="shared" si="6"/>
        <v>0</v>
      </c>
      <c r="AF22" s="74">
        <f t="shared" si="6"/>
        <v>0</v>
      </c>
      <c r="AG22" s="74">
        <f t="shared" si="6"/>
        <v>0</v>
      </c>
      <c r="AH22" s="74">
        <f t="shared" si="6"/>
        <v>0</v>
      </c>
      <c r="AI22" s="74">
        <f t="shared" si="6"/>
        <v>0</v>
      </c>
      <c r="AJ22" s="74">
        <f t="shared" si="6"/>
        <v>0</v>
      </c>
      <c r="AK22" s="74">
        <f t="shared" si="6"/>
        <v>0</v>
      </c>
      <c r="AL22" s="74">
        <f t="shared" si="6"/>
        <v>0</v>
      </c>
      <c r="AM22" s="74">
        <f t="shared" si="6"/>
        <v>0</v>
      </c>
      <c r="AN22" s="74">
        <f t="shared" si="6"/>
        <v>0</v>
      </c>
      <c r="AO22" s="74">
        <f t="shared" si="6"/>
        <v>0</v>
      </c>
      <c r="AP22" s="74">
        <f t="shared" si="6"/>
        <v>0</v>
      </c>
      <c r="AQ22" s="74">
        <f t="shared" si="6"/>
        <v>0</v>
      </c>
      <c r="AR22" s="74">
        <f t="shared" si="6"/>
        <v>0</v>
      </c>
      <c r="AS22" s="74">
        <f t="shared" si="6"/>
        <v>0</v>
      </c>
      <c r="AT22" s="74">
        <f t="shared" si="6"/>
        <v>0</v>
      </c>
      <c r="AU22" s="74">
        <f t="shared" si="6"/>
        <v>0</v>
      </c>
      <c r="AV22" s="74">
        <f t="shared" si="6"/>
        <v>0</v>
      </c>
      <c r="AW22" s="74">
        <f t="shared" si="6"/>
        <v>0</v>
      </c>
      <c r="AX22" s="74">
        <f t="shared" si="6"/>
        <v>0</v>
      </c>
      <c r="AY22" s="74">
        <f t="shared" si="6"/>
        <v>0</v>
      </c>
      <c r="AZ22" s="74">
        <f t="shared" si="6"/>
        <v>0</v>
      </c>
      <c r="BA22" s="74">
        <f t="shared" si="6"/>
        <v>0</v>
      </c>
      <c r="BB22" s="74"/>
      <c r="BC22" s="247"/>
      <c r="BD22" s="247"/>
      <c r="BE22" s="247"/>
      <c r="BF22" s="247"/>
      <c r="BG22" s="247"/>
      <c r="BH22" s="247"/>
      <c r="BI22" s="247"/>
      <c r="BJ22" s="247"/>
      <c r="BK22" s="247"/>
      <c r="BL22" s="247"/>
      <c r="BM22" s="247"/>
      <c r="BN22" s="247"/>
      <c r="BO22" s="247"/>
      <c r="BP22" s="247"/>
      <c r="BQ22" s="247"/>
      <c r="BR22" s="247"/>
      <c r="BS22" s="247"/>
      <c r="BT22" s="247"/>
      <c r="BU22" s="247"/>
      <c r="BV22" s="247"/>
      <c r="BW22" s="247"/>
      <c r="BX22" s="247"/>
      <c r="BY22" s="247"/>
      <c r="BZ22" s="247"/>
      <c r="CA22" s="247"/>
      <c r="CB22" s="247"/>
      <c r="CC22" s="247"/>
      <c r="CD22" s="247"/>
      <c r="CE22" s="247"/>
      <c r="CF22" s="247"/>
      <c r="CG22" s="247"/>
      <c r="CH22" s="247"/>
      <c r="CI22" s="247"/>
      <c r="CJ22" s="247"/>
    </row>
    <row r="23" spans="1:88">
      <c r="A23" s="218" t="s">
        <v>198</v>
      </c>
      <c r="B23" s="767" t="str">
        <f>ProjectSummary!C7</f>
        <v>030148</v>
      </c>
      <c r="C23" s="66" t="str">
        <f>INDEX(ProjectSummary!$C$6:$F$20,MATCH(B23,ProjectSummary!$C$6:$C$20,0),4)</f>
        <v>MILLS ROAD</v>
      </c>
      <c r="D23" s="516">
        <f t="shared" si="5"/>
        <v>280</v>
      </c>
      <c r="E23" s="516">
        <f>_xlfn.XLOOKUP(C23, ProjectSummary!$F$30:$F$44, ProjectSummary!$R$30:$R$44)</f>
        <v>0</v>
      </c>
      <c r="F23" s="516">
        <f t="shared" ref="F23:F36" si="7">D23-E23</f>
        <v>280</v>
      </c>
      <c r="G23" s="516">
        <f>VMTCalc!D54</f>
        <v>2016</v>
      </c>
      <c r="H23" s="517">
        <f>(VMTCalc!E88*E23)</f>
        <v>0</v>
      </c>
      <c r="I23" s="518">
        <f>VMTCalc!G54</f>
        <v>4.9709680000000001</v>
      </c>
      <c r="J23" s="879">
        <f>VMTCalc!H54</f>
        <v>0</v>
      </c>
      <c r="L23" s="519">
        <f t="shared" ref="L23:L36" si="8">SUM(M23:BA23)</f>
        <v>0</v>
      </c>
      <c r="M23" s="74">
        <f t="shared" ref="M23:BA23" si="9">IF(M11&lt;=$M$9,($H23*(1+$J23)^(M$11-$G23))*$I23,0)</f>
        <v>0</v>
      </c>
      <c r="N23" s="74">
        <f t="shared" si="9"/>
        <v>0</v>
      </c>
      <c r="O23" s="74">
        <f t="shared" si="9"/>
        <v>0</v>
      </c>
      <c r="P23" s="74">
        <f t="shared" si="9"/>
        <v>0</v>
      </c>
      <c r="Q23" s="74">
        <f t="shared" si="9"/>
        <v>0</v>
      </c>
      <c r="R23" s="74">
        <f t="shared" si="9"/>
        <v>0</v>
      </c>
      <c r="S23" s="74">
        <f t="shared" si="9"/>
        <v>0</v>
      </c>
      <c r="T23" s="74">
        <f t="shared" si="9"/>
        <v>0</v>
      </c>
      <c r="U23" s="74">
        <f t="shared" si="9"/>
        <v>0</v>
      </c>
      <c r="V23" s="74">
        <f t="shared" si="9"/>
        <v>0</v>
      </c>
      <c r="W23" s="74">
        <f t="shared" si="9"/>
        <v>0</v>
      </c>
      <c r="X23" s="74">
        <f t="shared" si="9"/>
        <v>0</v>
      </c>
      <c r="Y23" s="74">
        <f t="shared" si="9"/>
        <v>0</v>
      </c>
      <c r="Z23" s="74">
        <f t="shared" si="9"/>
        <v>0</v>
      </c>
      <c r="AA23" s="74">
        <f t="shared" si="9"/>
        <v>0</v>
      </c>
      <c r="AB23" s="74">
        <f t="shared" si="9"/>
        <v>0</v>
      </c>
      <c r="AC23" s="74">
        <f t="shared" si="9"/>
        <v>0</v>
      </c>
      <c r="AD23" s="74">
        <f t="shared" si="9"/>
        <v>0</v>
      </c>
      <c r="AE23" s="74">
        <f t="shared" si="9"/>
        <v>0</v>
      </c>
      <c r="AF23" s="74">
        <f t="shared" si="9"/>
        <v>0</v>
      </c>
      <c r="AG23" s="74">
        <f t="shared" si="9"/>
        <v>0</v>
      </c>
      <c r="AH23" s="74">
        <f t="shared" si="9"/>
        <v>0</v>
      </c>
      <c r="AI23" s="74">
        <f t="shared" si="9"/>
        <v>0</v>
      </c>
      <c r="AJ23" s="74">
        <f t="shared" si="9"/>
        <v>0</v>
      </c>
      <c r="AK23" s="74">
        <f t="shared" si="9"/>
        <v>0</v>
      </c>
      <c r="AL23" s="74">
        <f t="shared" si="9"/>
        <v>0</v>
      </c>
      <c r="AM23" s="74">
        <f t="shared" si="9"/>
        <v>0</v>
      </c>
      <c r="AN23" s="74">
        <f t="shared" si="9"/>
        <v>0</v>
      </c>
      <c r="AO23" s="74">
        <f t="shared" si="9"/>
        <v>0</v>
      </c>
      <c r="AP23" s="74">
        <f t="shared" si="9"/>
        <v>0</v>
      </c>
      <c r="AQ23" s="74">
        <f t="shared" si="9"/>
        <v>0</v>
      </c>
      <c r="AR23" s="74">
        <f t="shared" si="9"/>
        <v>0</v>
      </c>
      <c r="AS23" s="74">
        <f t="shared" si="9"/>
        <v>0</v>
      </c>
      <c r="AT23" s="74">
        <f t="shared" si="9"/>
        <v>0</v>
      </c>
      <c r="AU23" s="74">
        <f t="shared" si="9"/>
        <v>0</v>
      </c>
      <c r="AV23" s="74">
        <f t="shared" si="9"/>
        <v>0</v>
      </c>
      <c r="AW23" s="74">
        <f t="shared" si="9"/>
        <v>0</v>
      </c>
      <c r="AX23" s="74">
        <f t="shared" si="9"/>
        <v>0</v>
      </c>
      <c r="AY23" s="74">
        <f t="shared" si="9"/>
        <v>0</v>
      </c>
      <c r="AZ23" s="74">
        <f t="shared" si="9"/>
        <v>0</v>
      </c>
      <c r="BA23" s="74">
        <f t="shared" si="9"/>
        <v>0</v>
      </c>
      <c r="BB23" s="74"/>
      <c r="BC23" s="247"/>
      <c r="BD23" s="247"/>
      <c r="BE23" s="247"/>
      <c r="BF23" s="247"/>
      <c r="BG23" s="247"/>
      <c r="BH23" s="247"/>
      <c r="BI23" s="247"/>
      <c r="BJ23" s="247"/>
      <c r="BK23" s="247"/>
      <c r="BL23" s="247"/>
      <c r="BM23" s="247"/>
      <c r="BN23" s="247"/>
      <c r="BO23" s="247"/>
      <c r="BP23" s="247"/>
      <c r="BQ23" s="247"/>
      <c r="BR23" s="247"/>
      <c r="BS23" s="247"/>
      <c r="BT23" s="247"/>
      <c r="BU23" s="247"/>
      <c r="BV23" s="247"/>
      <c r="BW23" s="247"/>
      <c r="BX23" s="247"/>
      <c r="BY23" s="247"/>
      <c r="BZ23" s="247"/>
      <c r="CA23" s="247"/>
      <c r="CB23" s="247"/>
      <c r="CC23" s="247"/>
      <c r="CD23" s="247"/>
      <c r="CE23" s="247"/>
      <c r="CF23" s="247"/>
      <c r="CG23" s="247"/>
      <c r="CH23" s="247"/>
      <c r="CI23" s="247"/>
      <c r="CJ23" s="247"/>
    </row>
    <row r="24" spans="1:88">
      <c r="A24" s="218" t="s">
        <v>198</v>
      </c>
      <c r="B24" s="767" t="str">
        <f>ProjectSummary!C8</f>
        <v>030265</v>
      </c>
      <c r="C24" s="66" t="str">
        <f>INDEX(ProjectSummary!$C$6:$F$20,MATCH(B24,ProjectSummary!$C$6:$C$20,0),4)</f>
        <v>ROBINSON ROAD</v>
      </c>
      <c r="D24" s="516">
        <f t="shared" si="5"/>
        <v>280</v>
      </c>
      <c r="E24" s="516">
        <f>_xlfn.XLOOKUP(C24, ProjectSummary!$F$30:$F$44, ProjectSummary!$R$30:$R$44)</f>
        <v>4</v>
      </c>
      <c r="F24" s="516">
        <f t="shared" si="7"/>
        <v>276</v>
      </c>
      <c r="G24" s="516">
        <f>VMTCalc!D55</f>
        <v>2021</v>
      </c>
      <c r="H24" s="517">
        <f>(VMTCalc!E89*E24)</f>
        <v>376</v>
      </c>
      <c r="I24" s="518">
        <f>VMTCalc!G55</f>
        <v>9.9419360000000001</v>
      </c>
      <c r="J24" s="879">
        <f>VMTCalc!H55</f>
        <v>0</v>
      </c>
      <c r="L24" s="519">
        <f t="shared" si="8"/>
        <v>52334.351103999979</v>
      </c>
      <c r="M24" s="74">
        <f t="shared" ref="M24:BA24" si="10">IF(M11&lt;=$M$9,($H24*(1+$J24)^(M$11-$G24))*$I24,0)</f>
        <v>3738.1679359999998</v>
      </c>
      <c r="N24" s="74">
        <f t="shared" si="10"/>
        <v>3738.1679359999998</v>
      </c>
      <c r="O24" s="74">
        <f t="shared" si="10"/>
        <v>3738.1679359999998</v>
      </c>
      <c r="P24" s="74">
        <f t="shared" si="10"/>
        <v>3738.1679359999998</v>
      </c>
      <c r="Q24" s="74">
        <f t="shared" si="10"/>
        <v>3738.1679359999998</v>
      </c>
      <c r="R24" s="74">
        <f t="shared" si="10"/>
        <v>3738.1679359999998</v>
      </c>
      <c r="S24" s="74">
        <f t="shared" si="10"/>
        <v>3738.1679359999998</v>
      </c>
      <c r="T24" s="74">
        <f t="shared" si="10"/>
        <v>3738.1679359999998</v>
      </c>
      <c r="U24" s="74">
        <f t="shared" si="10"/>
        <v>3738.1679359999998</v>
      </c>
      <c r="V24" s="74">
        <f t="shared" si="10"/>
        <v>3738.1679359999998</v>
      </c>
      <c r="W24" s="74">
        <f t="shared" si="10"/>
        <v>3738.1679359999998</v>
      </c>
      <c r="X24" s="74">
        <f t="shared" si="10"/>
        <v>3738.1679359999998</v>
      </c>
      <c r="Y24" s="74">
        <f t="shared" si="10"/>
        <v>3738.1679359999998</v>
      </c>
      <c r="Z24" s="74">
        <f t="shared" si="10"/>
        <v>3738.1679359999998</v>
      </c>
      <c r="AA24" s="74">
        <f t="shared" si="10"/>
        <v>0</v>
      </c>
      <c r="AB24" s="74">
        <f t="shared" si="10"/>
        <v>0</v>
      </c>
      <c r="AC24" s="74">
        <f t="shared" si="10"/>
        <v>0</v>
      </c>
      <c r="AD24" s="74">
        <f t="shared" si="10"/>
        <v>0</v>
      </c>
      <c r="AE24" s="74">
        <f t="shared" si="10"/>
        <v>0</v>
      </c>
      <c r="AF24" s="74">
        <f t="shared" si="10"/>
        <v>0</v>
      </c>
      <c r="AG24" s="74">
        <f t="shared" si="10"/>
        <v>0</v>
      </c>
      <c r="AH24" s="74">
        <f t="shared" si="10"/>
        <v>0</v>
      </c>
      <c r="AI24" s="74">
        <f t="shared" si="10"/>
        <v>0</v>
      </c>
      <c r="AJ24" s="74">
        <f t="shared" si="10"/>
        <v>0</v>
      </c>
      <c r="AK24" s="74">
        <f t="shared" si="10"/>
        <v>0</v>
      </c>
      <c r="AL24" s="74">
        <f t="shared" si="10"/>
        <v>0</v>
      </c>
      <c r="AM24" s="74">
        <f t="shared" si="10"/>
        <v>0</v>
      </c>
      <c r="AN24" s="74">
        <f t="shared" si="10"/>
        <v>0</v>
      </c>
      <c r="AO24" s="74">
        <f t="shared" si="10"/>
        <v>0</v>
      </c>
      <c r="AP24" s="74">
        <f t="shared" si="10"/>
        <v>0</v>
      </c>
      <c r="AQ24" s="74">
        <f t="shared" si="10"/>
        <v>0</v>
      </c>
      <c r="AR24" s="74">
        <f t="shared" si="10"/>
        <v>0</v>
      </c>
      <c r="AS24" s="74">
        <f t="shared" si="10"/>
        <v>0</v>
      </c>
      <c r="AT24" s="74">
        <f t="shared" si="10"/>
        <v>0</v>
      </c>
      <c r="AU24" s="74">
        <f t="shared" si="10"/>
        <v>0</v>
      </c>
      <c r="AV24" s="74">
        <f t="shared" si="10"/>
        <v>0</v>
      </c>
      <c r="AW24" s="74">
        <f t="shared" si="10"/>
        <v>0</v>
      </c>
      <c r="AX24" s="74">
        <f t="shared" si="10"/>
        <v>0</v>
      </c>
      <c r="AY24" s="74">
        <f t="shared" si="10"/>
        <v>0</v>
      </c>
      <c r="AZ24" s="74">
        <f t="shared" si="10"/>
        <v>0</v>
      </c>
      <c r="BA24" s="74">
        <f t="shared" si="10"/>
        <v>0</v>
      </c>
      <c r="BB24" s="74"/>
      <c r="BC24" s="247"/>
      <c r="BD24" s="247"/>
      <c r="BE24" s="247"/>
      <c r="BF24" s="247"/>
      <c r="BG24" s="247"/>
      <c r="BH24" s="247"/>
      <c r="BI24" s="247"/>
      <c r="BJ24" s="247"/>
      <c r="BK24" s="247"/>
      <c r="BL24" s="247"/>
      <c r="BM24" s="247"/>
      <c r="BN24" s="247"/>
      <c r="BO24" s="247"/>
      <c r="BP24" s="247"/>
      <c r="BQ24" s="247"/>
      <c r="BR24" s="247"/>
      <c r="BS24" s="247"/>
      <c r="BT24" s="247"/>
      <c r="BU24" s="247"/>
      <c r="BV24" s="247"/>
      <c r="BW24" s="247"/>
      <c r="BX24" s="247"/>
      <c r="BY24" s="247"/>
      <c r="BZ24" s="247"/>
      <c r="CA24" s="247"/>
      <c r="CB24" s="247"/>
      <c r="CC24" s="247"/>
      <c r="CD24" s="247"/>
      <c r="CE24" s="247"/>
      <c r="CF24" s="247"/>
      <c r="CG24" s="247"/>
      <c r="CH24" s="247"/>
      <c r="CI24" s="247"/>
      <c r="CJ24" s="247"/>
    </row>
    <row r="25" spans="1:88">
      <c r="A25" s="218" t="s">
        <v>198</v>
      </c>
      <c r="B25" s="767">
        <f>ProjectSummary!C9</f>
        <v>830106</v>
      </c>
      <c r="C25" s="66" t="str">
        <f>INDEX(ProjectSummary!$C$6:$F$20,MATCH(B25,ProjectSummary!$C$6:$C$20,0),4)</f>
        <v>BOGGER HOLLAR ROAD</v>
      </c>
      <c r="D25" s="516">
        <f t="shared" si="5"/>
        <v>280</v>
      </c>
      <c r="E25" s="516">
        <f>_xlfn.XLOOKUP(C25, ProjectSummary!$F$30:$F$44, ProjectSummary!$R$30:$R$44)</f>
        <v>45</v>
      </c>
      <c r="F25" s="516">
        <f t="shared" si="7"/>
        <v>235</v>
      </c>
      <c r="G25" s="516">
        <f>VMTCalc!D56</f>
        <v>2015</v>
      </c>
      <c r="H25" s="517">
        <f>(VMTCalc!E90*E25)</f>
        <v>6345</v>
      </c>
      <c r="I25" s="518">
        <f>VMTCalc!G56</f>
        <v>1.8641130000000001</v>
      </c>
      <c r="J25" s="879">
        <f>VMTCalc!H56</f>
        <v>0</v>
      </c>
      <c r="L25" s="519">
        <f t="shared" si="8"/>
        <v>165589.15778999997</v>
      </c>
      <c r="M25" s="74">
        <f t="shared" ref="M25:BA25" si="11">IF(M11&lt;=$M$9,($H25*(1+$J25)^(M$11-$G25))*$I25,0)</f>
        <v>11827.796985000001</v>
      </c>
      <c r="N25" s="74">
        <f t="shared" si="11"/>
        <v>11827.796985000001</v>
      </c>
      <c r="O25" s="74">
        <f t="shared" si="11"/>
        <v>11827.796985000001</v>
      </c>
      <c r="P25" s="74">
        <f t="shared" si="11"/>
        <v>11827.796985000001</v>
      </c>
      <c r="Q25" s="74">
        <f t="shared" si="11"/>
        <v>11827.796985000001</v>
      </c>
      <c r="R25" s="74">
        <f t="shared" si="11"/>
        <v>11827.796985000001</v>
      </c>
      <c r="S25" s="74">
        <f t="shared" si="11"/>
        <v>11827.796985000001</v>
      </c>
      <c r="T25" s="74">
        <f t="shared" si="11"/>
        <v>11827.796985000001</v>
      </c>
      <c r="U25" s="74">
        <f t="shared" si="11"/>
        <v>11827.796985000001</v>
      </c>
      <c r="V25" s="74">
        <f t="shared" si="11"/>
        <v>11827.796985000001</v>
      </c>
      <c r="W25" s="74">
        <f t="shared" si="11"/>
        <v>11827.796985000001</v>
      </c>
      <c r="X25" s="74">
        <f t="shared" si="11"/>
        <v>11827.796985000001</v>
      </c>
      <c r="Y25" s="74">
        <f t="shared" si="11"/>
        <v>11827.796985000001</v>
      </c>
      <c r="Z25" s="74">
        <f t="shared" si="11"/>
        <v>11827.796985000001</v>
      </c>
      <c r="AA25" s="74">
        <f t="shared" si="11"/>
        <v>0</v>
      </c>
      <c r="AB25" s="74">
        <f t="shared" si="11"/>
        <v>0</v>
      </c>
      <c r="AC25" s="74">
        <f t="shared" si="11"/>
        <v>0</v>
      </c>
      <c r="AD25" s="74">
        <f t="shared" si="11"/>
        <v>0</v>
      </c>
      <c r="AE25" s="74">
        <f t="shared" si="11"/>
        <v>0</v>
      </c>
      <c r="AF25" s="74">
        <f t="shared" si="11"/>
        <v>0</v>
      </c>
      <c r="AG25" s="74">
        <f t="shared" si="11"/>
        <v>0</v>
      </c>
      <c r="AH25" s="74">
        <f t="shared" si="11"/>
        <v>0</v>
      </c>
      <c r="AI25" s="74">
        <f t="shared" si="11"/>
        <v>0</v>
      </c>
      <c r="AJ25" s="74">
        <f t="shared" si="11"/>
        <v>0</v>
      </c>
      <c r="AK25" s="74">
        <f t="shared" si="11"/>
        <v>0</v>
      </c>
      <c r="AL25" s="74">
        <f t="shared" si="11"/>
        <v>0</v>
      </c>
      <c r="AM25" s="74">
        <f t="shared" si="11"/>
        <v>0</v>
      </c>
      <c r="AN25" s="74">
        <f t="shared" si="11"/>
        <v>0</v>
      </c>
      <c r="AO25" s="74">
        <f t="shared" si="11"/>
        <v>0</v>
      </c>
      <c r="AP25" s="74">
        <f t="shared" si="11"/>
        <v>0</v>
      </c>
      <c r="AQ25" s="74">
        <f t="shared" si="11"/>
        <v>0</v>
      </c>
      <c r="AR25" s="74">
        <f t="shared" si="11"/>
        <v>0</v>
      </c>
      <c r="AS25" s="74">
        <f t="shared" si="11"/>
        <v>0</v>
      </c>
      <c r="AT25" s="74">
        <f t="shared" si="11"/>
        <v>0</v>
      </c>
      <c r="AU25" s="74">
        <f t="shared" si="11"/>
        <v>0</v>
      </c>
      <c r="AV25" s="74">
        <f t="shared" si="11"/>
        <v>0</v>
      </c>
      <c r="AW25" s="74">
        <f t="shared" si="11"/>
        <v>0</v>
      </c>
      <c r="AX25" s="74">
        <f t="shared" si="11"/>
        <v>0</v>
      </c>
      <c r="AY25" s="74">
        <f t="shared" si="11"/>
        <v>0</v>
      </c>
      <c r="AZ25" s="74">
        <f t="shared" si="11"/>
        <v>0</v>
      </c>
      <c r="BA25" s="74">
        <f t="shared" si="11"/>
        <v>0</v>
      </c>
      <c r="BB25" s="74"/>
      <c r="BC25" s="247"/>
      <c r="BD25" s="247"/>
      <c r="BE25" s="247"/>
      <c r="BF25" s="247"/>
      <c r="BG25" s="247"/>
      <c r="BH25" s="247"/>
      <c r="BI25" s="247"/>
      <c r="BJ25" s="247"/>
      <c r="BK25" s="247"/>
      <c r="BL25" s="247"/>
      <c r="BM25" s="247"/>
      <c r="BN25" s="247"/>
      <c r="BO25" s="247"/>
      <c r="BP25" s="247"/>
      <c r="BQ25" s="247"/>
      <c r="BR25" s="247"/>
      <c r="BS25" s="247"/>
      <c r="BT25" s="247"/>
      <c r="BU25" s="247"/>
      <c r="BV25" s="247"/>
      <c r="BW25" s="247"/>
      <c r="BX25" s="247"/>
      <c r="BY25" s="247"/>
      <c r="BZ25" s="247"/>
      <c r="CA25" s="247"/>
      <c r="CB25" s="247"/>
      <c r="CC25" s="247"/>
      <c r="CD25" s="247"/>
      <c r="CE25" s="247"/>
      <c r="CF25" s="247"/>
      <c r="CG25" s="247"/>
      <c r="CH25" s="247"/>
      <c r="CI25" s="247"/>
      <c r="CJ25" s="247"/>
    </row>
    <row r="26" spans="1:88">
      <c r="A26" s="218" t="s">
        <v>198</v>
      </c>
      <c r="B26" s="767">
        <f>ProjectSummary!C10</f>
        <v>830081</v>
      </c>
      <c r="C26" s="66" t="str">
        <f>INDEX(ProjectSummary!$C$6:$F$20,MATCH(B26,ProjectSummary!$C$6:$C$20,0),4)</f>
        <v>BRIDGE ROAD</v>
      </c>
      <c r="D26" s="516">
        <f t="shared" si="5"/>
        <v>280</v>
      </c>
      <c r="E26" s="516">
        <f>_xlfn.XLOOKUP(C26, ProjectSummary!$F$30:$F$44, ProjectSummary!$R$30:$R$44)</f>
        <v>2</v>
      </c>
      <c r="F26" s="516">
        <f t="shared" si="7"/>
        <v>278</v>
      </c>
      <c r="G26" s="516">
        <f>VMTCalc!D57</f>
        <v>2016</v>
      </c>
      <c r="H26" s="517">
        <f>(VMTCalc!E91*E26)</f>
        <v>620.4</v>
      </c>
      <c r="I26" s="518">
        <f>VMTCalc!G57</f>
        <v>4.9709680000000001</v>
      </c>
      <c r="J26" s="879">
        <f>VMTCalc!H57</f>
        <v>0</v>
      </c>
      <c r="L26" s="519">
        <f t="shared" si="8"/>
        <v>43175.839660800004</v>
      </c>
      <c r="M26" s="74">
        <f t="shared" ref="M26:BA26" si="12">IF(M11&lt;=$M$9,($H26*(1+$J26)^(M$11-$G26))*$I26,0)</f>
        <v>3083.9885472000001</v>
      </c>
      <c r="N26" s="74">
        <f t="shared" si="12"/>
        <v>3083.9885472000001</v>
      </c>
      <c r="O26" s="74">
        <f t="shared" si="12"/>
        <v>3083.9885472000001</v>
      </c>
      <c r="P26" s="74">
        <f t="shared" si="12"/>
        <v>3083.9885472000001</v>
      </c>
      <c r="Q26" s="74">
        <f t="shared" si="12"/>
        <v>3083.9885472000001</v>
      </c>
      <c r="R26" s="74">
        <f t="shared" si="12"/>
        <v>3083.9885472000001</v>
      </c>
      <c r="S26" s="74">
        <f t="shared" si="12"/>
        <v>3083.9885472000001</v>
      </c>
      <c r="T26" s="74">
        <f t="shared" si="12"/>
        <v>3083.9885472000001</v>
      </c>
      <c r="U26" s="74">
        <f t="shared" si="12"/>
        <v>3083.9885472000001</v>
      </c>
      <c r="V26" s="74">
        <f t="shared" si="12"/>
        <v>3083.9885472000001</v>
      </c>
      <c r="W26" s="74">
        <f t="shared" si="12"/>
        <v>3083.9885472000001</v>
      </c>
      <c r="X26" s="74">
        <f t="shared" si="12"/>
        <v>3083.9885472000001</v>
      </c>
      <c r="Y26" s="74">
        <f t="shared" si="12"/>
        <v>3083.9885472000001</v>
      </c>
      <c r="Z26" s="74">
        <f t="shared" si="12"/>
        <v>3083.9885472000001</v>
      </c>
      <c r="AA26" s="74">
        <f t="shared" si="12"/>
        <v>0</v>
      </c>
      <c r="AB26" s="74">
        <f t="shared" si="12"/>
        <v>0</v>
      </c>
      <c r="AC26" s="74">
        <f t="shared" si="12"/>
        <v>0</v>
      </c>
      <c r="AD26" s="74">
        <f t="shared" si="12"/>
        <v>0</v>
      </c>
      <c r="AE26" s="74">
        <f t="shared" si="12"/>
        <v>0</v>
      </c>
      <c r="AF26" s="74">
        <f t="shared" si="12"/>
        <v>0</v>
      </c>
      <c r="AG26" s="74">
        <f t="shared" si="12"/>
        <v>0</v>
      </c>
      <c r="AH26" s="74">
        <f t="shared" si="12"/>
        <v>0</v>
      </c>
      <c r="AI26" s="74">
        <f t="shared" si="12"/>
        <v>0</v>
      </c>
      <c r="AJ26" s="74">
        <f t="shared" si="12"/>
        <v>0</v>
      </c>
      <c r="AK26" s="74">
        <f t="shared" si="12"/>
        <v>0</v>
      </c>
      <c r="AL26" s="74">
        <f t="shared" si="12"/>
        <v>0</v>
      </c>
      <c r="AM26" s="74">
        <f t="shared" si="12"/>
        <v>0</v>
      </c>
      <c r="AN26" s="74">
        <f t="shared" si="12"/>
        <v>0</v>
      </c>
      <c r="AO26" s="74">
        <f t="shared" si="12"/>
        <v>0</v>
      </c>
      <c r="AP26" s="74">
        <f t="shared" si="12"/>
        <v>0</v>
      </c>
      <c r="AQ26" s="74">
        <f t="shared" si="12"/>
        <v>0</v>
      </c>
      <c r="AR26" s="74">
        <f t="shared" si="12"/>
        <v>0</v>
      </c>
      <c r="AS26" s="74">
        <f t="shared" si="12"/>
        <v>0</v>
      </c>
      <c r="AT26" s="74">
        <f t="shared" si="12"/>
        <v>0</v>
      </c>
      <c r="AU26" s="74">
        <f t="shared" si="12"/>
        <v>0</v>
      </c>
      <c r="AV26" s="74">
        <f t="shared" si="12"/>
        <v>0</v>
      </c>
      <c r="AW26" s="74">
        <f t="shared" si="12"/>
        <v>0</v>
      </c>
      <c r="AX26" s="74">
        <f t="shared" si="12"/>
        <v>0</v>
      </c>
      <c r="AY26" s="74">
        <f t="shared" si="12"/>
        <v>0</v>
      </c>
      <c r="AZ26" s="74">
        <f t="shared" si="12"/>
        <v>0</v>
      </c>
      <c r="BA26" s="74">
        <f t="shared" si="12"/>
        <v>0</v>
      </c>
      <c r="BB26" s="74"/>
      <c r="BC26" s="247"/>
      <c r="BD26" s="247"/>
      <c r="BE26" s="247"/>
      <c r="BF26" s="247"/>
      <c r="BG26" s="247"/>
      <c r="BH26" s="247"/>
      <c r="BI26" s="247"/>
      <c r="BJ26" s="247"/>
      <c r="BK26" s="247"/>
      <c r="BL26" s="247"/>
      <c r="BM26" s="247"/>
      <c r="BN26" s="247"/>
      <c r="BO26" s="247"/>
      <c r="BP26" s="247"/>
      <c r="BQ26" s="247"/>
      <c r="BR26" s="247"/>
      <c r="BS26" s="247"/>
      <c r="BT26" s="247"/>
      <c r="BU26" s="247"/>
      <c r="BV26" s="247"/>
      <c r="BW26" s="247"/>
      <c r="BX26" s="247"/>
      <c r="BY26" s="247"/>
      <c r="BZ26" s="247"/>
      <c r="CA26" s="247"/>
      <c r="CB26" s="247"/>
      <c r="CC26" s="247"/>
      <c r="CD26" s="247"/>
      <c r="CE26" s="247"/>
      <c r="CF26" s="247"/>
      <c r="CG26" s="247"/>
      <c r="CH26" s="247"/>
      <c r="CI26" s="247"/>
      <c r="CJ26" s="247"/>
    </row>
    <row r="27" spans="1:88">
      <c r="A27" s="218" t="s">
        <v>198</v>
      </c>
      <c r="B27" s="767">
        <f>ProjectSummary!C11</f>
        <v>830200</v>
      </c>
      <c r="C27" s="66" t="str">
        <f>INDEX(ProjectSummary!$C$6:$F$20,MATCH(B27,ProjectSummary!$C$6:$C$20,0),4)</f>
        <v>BRIDGE PORT ROAD</v>
      </c>
      <c r="D27" s="516">
        <f t="shared" si="5"/>
        <v>280</v>
      </c>
      <c r="E27" s="516">
        <f>_xlfn.XLOOKUP(C27, ProjectSummary!$F$30:$F$44, ProjectSummary!$R$30:$R$44)</f>
        <v>35</v>
      </c>
      <c r="F27" s="516">
        <f t="shared" si="7"/>
        <v>245</v>
      </c>
      <c r="G27" s="516">
        <f>VMTCalc!D58</f>
        <v>2000</v>
      </c>
      <c r="H27" s="517">
        <f>(VMTCalc!E92*E27)</f>
        <v>3290</v>
      </c>
      <c r="I27" s="518">
        <f>VMTCalc!G58</f>
        <v>0.62137100000000001</v>
      </c>
      <c r="J27" s="879">
        <f>VMTCalc!H58</f>
        <v>0</v>
      </c>
      <c r="L27" s="519">
        <f t="shared" si="8"/>
        <v>28620.34826000001</v>
      </c>
      <c r="M27" s="74">
        <f t="shared" ref="M27:BA27" si="13">IF(M11&lt;=$M$9,($H27*(1+$J27)^(M$11-$G27))*$I27,0)</f>
        <v>2044.31059</v>
      </c>
      <c r="N27" s="74">
        <f t="shared" si="13"/>
        <v>2044.31059</v>
      </c>
      <c r="O27" s="74">
        <f t="shared" si="13"/>
        <v>2044.31059</v>
      </c>
      <c r="P27" s="74">
        <f t="shared" si="13"/>
        <v>2044.31059</v>
      </c>
      <c r="Q27" s="74">
        <f t="shared" si="13"/>
        <v>2044.31059</v>
      </c>
      <c r="R27" s="74">
        <f t="shared" si="13"/>
        <v>2044.31059</v>
      </c>
      <c r="S27" s="74">
        <f t="shared" si="13"/>
        <v>2044.31059</v>
      </c>
      <c r="T27" s="74">
        <f t="shared" si="13"/>
        <v>2044.31059</v>
      </c>
      <c r="U27" s="74">
        <f t="shared" si="13"/>
        <v>2044.31059</v>
      </c>
      <c r="V27" s="74">
        <f t="shared" si="13"/>
        <v>2044.31059</v>
      </c>
      <c r="W27" s="74">
        <f t="shared" si="13"/>
        <v>2044.31059</v>
      </c>
      <c r="X27" s="74">
        <f t="shared" si="13"/>
        <v>2044.31059</v>
      </c>
      <c r="Y27" s="74">
        <f t="shared" si="13"/>
        <v>2044.31059</v>
      </c>
      <c r="Z27" s="74">
        <f t="shared" si="13"/>
        <v>2044.31059</v>
      </c>
      <c r="AA27" s="74">
        <f t="shared" si="13"/>
        <v>0</v>
      </c>
      <c r="AB27" s="74">
        <f t="shared" si="13"/>
        <v>0</v>
      </c>
      <c r="AC27" s="74">
        <f t="shared" si="13"/>
        <v>0</v>
      </c>
      <c r="AD27" s="74">
        <f t="shared" si="13"/>
        <v>0</v>
      </c>
      <c r="AE27" s="74">
        <f t="shared" si="13"/>
        <v>0</v>
      </c>
      <c r="AF27" s="74">
        <f t="shared" si="13"/>
        <v>0</v>
      </c>
      <c r="AG27" s="74">
        <f t="shared" si="13"/>
        <v>0</v>
      </c>
      <c r="AH27" s="74">
        <f t="shared" si="13"/>
        <v>0</v>
      </c>
      <c r="AI27" s="74">
        <f t="shared" si="13"/>
        <v>0</v>
      </c>
      <c r="AJ27" s="74">
        <f t="shared" si="13"/>
        <v>0</v>
      </c>
      <c r="AK27" s="74">
        <f t="shared" si="13"/>
        <v>0</v>
      </c>
      <c r="AL27" s="74">
        <f t="shared" si="13"/>
        <v>0</v>
      </c>
      <c r="AM27" s="74">
        <f t="shared" si="13"/>
        <v>0</v>
      </c>
      <c r="AN27" s="74">
        <f t="shared" si="13"/>
        <v>0</v>
      </c>
      <c r="AO27" s="74">
        <f t="shared" si="13"/>
        <v>0</v>
      </c>
      <c r="AP27" s="74">
        <f t="shared" si="13"/>
        <v>0</v>
      </c>
      <c r="AQ27" s="74">
        <f t="shared" si="13"/>
        <v>0</v>
      </c>
      <c r="AR27" s="74">
        <f t="shared" si="13"/>
        <v>0</v>
      </c>
      <c r="AS27" s="74">
        <f t="shared" si="13"/>
        <v>0</v>
      </c>
      <c r="AT27" s="74">
        <f t="shared" si="13"/>
        <v>0</v>
      </c>
      <c r="AU27" s="74">
        <f t="shared" si="13"/>
        <v>0</v>
      </c>
      <c r="AV27" s="74">
        <f t="shared" si="13"/>
        <v>0</v>
      </c>
      <c r="AW27" s="74">
        <f t="shared" si="13"/>
        <v>0</v>
      </c>
      <c r="AX27" s="74">
        <f t="shared" si="13"/>
        <v>0</v>
      </c>
      <c r="AY27" s="74">
        <f t="shared" si="13"/>
        <v>0</v>
      </c>
      <c r="AZ27" s="74">
        <f t="shared" si="13"/>
        <v>0</v>
      </c>
      <c r="BA27" s="74">
        <f t="shared" si="13"/>
        <v>0</v>
      </c>
      <c r="BB27" s="74"/>
      <c r="BC27" s="247"/>
      <c r="BD27" s="247"/>
      <c r="BE27" s="247"/>
      <c r="BF27" s="247"/>
      <c r="BG27" s="247"/>
      <c r="BH27" s="247"/>
      <c r="BI27" s="247"/>
      <c r="BJ27" s="247"/>
      <c r="BK27" s="247"/>
      <c r="BL27" s="247"/>
      <c r="BM27" s="247"/>
      <c r="BN27" s="247"/>
      <c r="BO27" s="247"/>
      <c r="BP27" s="247"/>
      <c r="BQ27" s="247"/>
      <c r="BR27" s="247"/>
      <c r="BS27" s="247"/>
      <c r="BT27" s="247"/>
      <c r="BU27" s="247"/>
      <c r="BV27" s="247"/>
      <c r="BW27" s="247"/>
      <c r="BX27" s="247"/>
      <c r="BY27" s="247"/>
      <c r="BZ27" s="247"/>
      <c r="CA27" s="247"/>
      <c r="CB27" s="247"/>
      <c r="CC27" s="247"/>
      <c r="CD27" s="247"/>
      <c r="CE27" s="247"/>
      <c r="CF27" s="247"/>
      <c r="CG27" s="247"/>
      <c r="CH27" s="247"/>
      <c r="CI27" s="247"/>
      <c r="CJ27" s="247"/>
    </row>
    <row r="28" spans="1:88">
      <c r="A28" s="218" t="s">
        <v>198</v>
      </c>
      <c r="B28" s="767">
        <f>ProjectSummary!C12</f>
        <v>120173</v>
      </c>
      <c r="C28" s="66" t="str">
        <f>INDEX(ProjectSummary!$C$6:$F$20,MATCH(B28,ProjectSummary!$C$6:$C$20,0),4)</f>
        <v>PEACH ORCHARD ROAD</v>
      </c>
      <c r="D28" s="516">
        <f t="shared" si="5"/>
        <v>280</v>
      </c>
      <c r="E28" s="516">
        <f>_xlfn.XLOOKUP(C28, ProjectSummary!$F$30:$F$44, ProjectSummary!$R$30:$R$44)</f>
        <v>2</v>
      </c>
      <c r="F28" s="516">
        <f t="shared" si="7"/>
        <v>278</v>
      </c>
      <c r="G28" s="516">
        <f>VMTCalc!D59</f>
        <v>2022</v>
      </c>
      <c r="H28" s="517">
        <f>(VMTCalc!E93*E28)</f>
        <v>1246.2</v>
      </c>
      <c r="I28" s="518">
        <f>VMTCalc!G59</f>
        <v>4.9709680000000001</v>
      </c>
      <c r="J28" s="879">
        <f>VMTCalc!H59</f>
        <v>0</v>
      </c>
      <c r="L28" s="519">
        <f t="shared" si="8"/>
        <v>86727.484502399981</v>
      </c>
      <c r="M28" s="74">
        <f t="shared" ref="M28:BA28" si="14">IF(M11&lt;=$M$9,($H28*(1+$J28)^(M$11-$G28))*$I28,0)</f>
        <v>6194.8203216000002</v>
      </c>
      <c r="N28" s="74">
        <f t="shared" si="14"/>
        <v>6194.8203216000002</v>
      </c>
      <c r="O28" s="74">
        <f t="shared" si="14"/>
        <v>6194.8203216000002</v>
      </c>
      <c r="P28" s="74">
        <f t="shared" si="14"/>
        <v>6194.8203216000002</v>
      </c>
      <c r="Q28" s="74">
        <f t="shared" si="14"/>
        <v>6194.8203216000002</v>
      </c>
      <c r="R28" s="74">
        <f t="shared" si="14"/>
        <v>6194.8203216000002</v>
      </c>
      <c r="S28" s="74">
        <f t="shared" si="14"/>
        <v>6194.8203216000002</v>
      </c>
      <c r="T28" s="74">
        <f t="shared" si="14"/>
        <v>6194.8203216000002</v>
      </c>
      <c r="U28" s="74">
        <f t="shared" si="14"/>
        <v>6194.8203216000002</v>
      </c>
      <c r="V28" s="74">
        <f t="shared" si="14"/>
        <v>6194.8203216000002</v>
      </c>
      <c r="W28" s="74">
        <f t="shared" si="14"/>
        <v>6194.8203216000002</v>
      </c>
      <c r="X28" s="74">
        <f t="shared" si="14"/>
        <v>6194.8203216000002</v>
      </c>
      <c r="Y28" s="74">
        <f t="shared" si="14"/>
        <v>6194.8203216000002</v>
      </c>
      <c r="Z28" s="74">
        <f t="shared" si="14"/>
        <v>6194.8203216000002</v>
      </c>
      <c r="AA28" s="74">
        <f t="shared" si="14"/>
        <v>0</v>
      </c>
      <c r="AB28" s="74">
        <f t="shared" si="14"/>
        <v>0</v>
      </c>
      <c r="AC28" s="74">
        <f t="shared" si="14"/>
        <v>0</v>
      </c>
      <c r="AD28" s="74">
        <f t="shared" si="14"/>
        <v>0</v>
      </c>
      <c r="AE28" s="74">
        <f t="shared" si="14"/>
        <v>0</v>
      </c>
      <c r="AF28" s="74">
        <f t="shared" si="14"/>
        <v>0</v>
      </c>
      <c r="AG28" s="74">
        <f t="shared" si="14"/>
        <v>0</v>
      </c>
      <c r="AH28" s="74">
        <f t="shared" si="14"/>
        <v>0</v>
      </c>
      <c r="AI28" s="74">
        <f t="shared" si="14"/>
        <v>0</v>
      </c>
      <c r="AJ28" s="74">
        <f t="shared" si="14"/>
        <v>0</v>
      </c>
      <c r="AK28" s="74">
        <f t="shared" si="14"/>
        <v>0</v>
      </c>
      <c r="AL28" s="74">
        <f t="shared" si="14"/>
        <v>0</v>
      </c>
      <c r="AM28" s="74">
        <f t="shared" si="14"/>
        <v>0</v>
      </c>
      <c r="AN28" s="74">
        <f t="shared" si="14"/>
        <v>0</v>
      </c>
      <c r="AO28" s="74">
        <f t="shared" si="14"/>
        <v>0</v>
      </c>
      <c r="AP28" s="74">
        <f t="shared" si="14"/>
        <v>0</v>
      </c>
      <c r="AQ28" s="74">
        <f t="shared" si="14"/>
        <v>0</v>
      </c>
      <c r="AR28" s="74">
        <f t="shared" si="14"/>
        <v>0</v>
      </c>
      <c r="AS28" s="74">
        <f t="shared" si="14"/>
        <v>0</v>
      </c>
      <c r="AT28" s="74">
        <f t="shared" si="14"/>
        <v>0</v>
      </c>
      <c r="AU28" s="74">
        <f t="shared" si="14"/>
        <v>0</v>
      </c>
      <c r="AV28" s="74">
        <f t="shared" si="14"/>
        <v>0</v>
      </c>
      <c r="AW28" s="74">
        <f t="shared" si="14"/>
        <v>0</v>
      </c>
      <c r="AX28" s="74">
        <f t="shared" si="14"/>
        <v>0</v>
      </c>
      <c r="AY28" s="74">
        <f t="shared" si="14"/>
        <v>0</v>
      </c>
      <c r="AZ28" s="74">
        <f t="shared" si="14"/>
        <v>0</v>
      </c>
      <c r="BA28" s="74">
        <f t="shared" si="14"/>
        <v>0</v>
      </c>
      <c r="BB28" s="74"/>
      <c r="BC28" s="247"/>
      <c r="BD28" s="247"/>
      <c r="BE28" s="247"/>
      <c r="BF28" s="247"/>
      <c r="BG28" s="247"/>
      <c r="BH28" s="247"/>
      <c r="BI28" s="247"/>
      <c r="BJ28" s="247"/>
      <c r="BK28" s="247"/>
      <c r="BL28" s="247"/>
      <c r="BM28" s="247"/>
      <c r="BN28" s="247"/>
      <c r="BO28" s="247"/>
      <c r="BP28" s="247"/>
      <c r="BQ28" s="247"/>
      <c r="BR28" s="247"/>
      <c r="BS28" s="247"/>
      <c r="BT28" s="247"/>
      <c r="BU28" s="247"/>
      <c r="BV28" s="247"/>
      <c r="BW28" s="247"/>
      <c r="BX28" s="247"/>
      <c r="BY28" s="247"/>
      <c r="BZ28" s="247"/>
      <c r="CA28" s="247"/>
      <c r="CB28" s="247"/>
      <c r="CC28" s="247"/>
      <c r="CD28" s="247"/>
      <c r="CE28" s="247"/>
      <c r="CF28" s="247"/>
      <c r="CG28" s="247"/>
      <c r="CH28" s="247"/>
      <c r="CI28" s="247"/>
      <c r="CJ28" s="247"/>
    </row>
    <row r="29" spans="1:88">
      <c r="A29" s="218" t="s">
        <v>198</v>
      </c>
      <c r="B29" s="767">
        <f>ProjectSummary!C13</f>
        <v>890074</v>
      </c>
      <c r="C29" s="66" t="str">
        <f>INDEX(ProjectSummary!$C$6:$F$20,MATCH(B29,ProjectSummary!$C$6:$C$20,0),4)</f>
        <v>MONROE-ANSONVILLE ROAD</v>
      </c>
      <c r="D29" s="516">
        <f t="shared" si="5"/>
        <v>280</v>
      </c>
      <c r="E29" s="516">
        <f>_xlfn.XLOOKUP(C29, ProjectSummary!$F$30:$F$44, ProjectSummary!$R$30:$R$44)</f>
        <v>8</v>
      </c>
      <c r="F29" s="516">
        <f t="shared" si="7"/>
        <v>272</v>
      </c>
      <c r="G29" s="516">
        <f>VMTCalc!D60</f>
        <v>2018</v>
      </c>
      <c r="H29" s="517">
        <f>(VMTCalc!E94*E29)</f>
        <v>26040</v>
      </c>
      <c r="I29" s="518">
        <f>VMTCalc!G60</f>
        <v>0.62137100000000001</v>
      </c>
      <c r="J29" s="879">
        <f>VMTCalc!H60</f>
        <v>0</v>
      </c>
      <c r="L29" s="519">
        <f t="shared" si="8"/>
        <v>226527.01175999994</v>
      </c>
      <c r="M29" s="74">
        <f t="shared" ref="M29:BA29" si="15">IF(M11&lt;=$M$9,($H29*(1+$J29)^(M$11-$G29))*$I29,0)</f>
        <v>16180.500840000001</v>
      </c>
      <c r="N29" s="74">
        <f t="shared" si="15"/>
        <v>16180.500840000001</v>
      </c>
      <c r="O29" s="74">
        <f t="shared" si="15"/>
        <v>16180.500840000001</v>
      </c>
      <c r="P29" s="74">
        <f t="shared" si="15"/>
        <v>16180.500840000001</v>
      </c>
      <c r="Q29" s="74">
        <f t="shared" si="15"/>
        <v>16180.500840000001</v>
      </c>
      <c r="R29" s="74">
        <f t="shared" si="15"/>
        <v>16180.500840000001</v>
      </c>
      <c r="S29" s="74">
        <f t="shared" si="15"/>
        <v>16180.500840000001</v>
      </c>
      <c r="T29" s="74">
        <f t="shared" si="15"/>
        <v>16180.500840000001</v>
      </c>
      <c r="U29" s="74">
        <f t="shared" si="15"/>
        <v>16180.500840000001</v>
      </c>
      <c r="V29" s="74">
        <f t="shared" si="15"/>
        <v>16180.500840000001</v>
      </c>
      <c r="W29" s="74">
        <f t="shared" si="15"/>
        <v>16180.500840000001</v>
      </c>
      <c r="X29" s="74">
        <f t="shared" si="15"/>
        <v>16180.500840000001</v>
      </c>
      <c r="Y29" s="74">
        <f t="shared" si="15"/>
        <v>16180.500840000001</v>
      </c>
      <c r="Z29" s="74">
        <f t="shared" si="15"/>
        <v>16180.500840000001</v>
      </c>
      <c r="AA29" s="74">
        <f t="shared" si="15"/>
        <v>0</v>
      </c>
      <c r="AB29" s="74">
        <f t="shared" si="15"/>
        <v>0</v>
      </c>
      <c r="AC29" s="74">
        <f t="shared" si="15"/>
        <v>0</v>
      </c>
      <c r="AD29" s="74">
        <f t="shared" si="15"/>
        <v>0</v>
      </c>
      <c r="AE29" s="74">
        <f t="shared" si="15"/>
        <v>0</v>
      </c>
      <c r="AF29" s="74">
        <f t="shared" si="15"/>
        <v>0</v>
      </c>
      <c r="AG29" s="74">
        <f t="shared" si="15"/>
        <v>0</v>
      </c>
      <c r="AH29" s="74">
        <f t="shared" si="15"/>
        <v>0</v>
      </c>
      <c r="AI29" s="74">
        <f t="shared" si="15"/>
        <v>0</v>
      </c>
      <c r="AJ29" s="74">
        <f t="shared" si="15"/>
        <v>0</v>
      </c>
      <c r="AK29" s="74">
        <f t="shared" si="15"/>
        <v>0</v>
      </c>
      <c r="AL29" s="74">
        <f t="shared" si="15"/>
        <v>0</v>
      </c>
      <c r="AM29" s="74">
        <f t="shared" si="15"/>
        <v>0</v>
      </c>
      <c r="AN29" s="74">
        <f t="shared" si="15"/>
        <v>0</v>
      </c>
      <c r="AO29" s="74">
        <f t="shared" si="15"/>
        <v>0</v>
      </c>
      <c r="AP29" s="74">
        <f t="shared" si="15"/>
        <v>0</v>
      </c>
      <c r="AQ29" s="74">
        <f t="shared" si="15"/>
        <v>0</v>
      </c>
      <c r="AR29" s="74">
        <f t="shared" si="15"/>
        <v>0</v>
      </c>
      <c r="AS29" s="74">
        <f t="shared" si="15"/>
        <v>0</v>
      </c>
      <c r="AT29" s="74">
        <f t="shared" si="15"/>
        <v>0</v>
      </c>
      <c r="AU29" s="74">
        <f t="shared" si="15"/>
        <v>0</v>
      </c>
      <c r="AV29" s="74">
        <f t="shared" si="15"/>
        <v>0</v>
      </c>
      <c r="AW29" s="74">
        <f t="shared" si="15"/>
        <v>0</v>
      </c>
      <c r="AX29" s="74">
        <f t="shared" si="15"/>
        <v>0</v>
      </c>
      <c r="AY29" s="74">
        <f t="shared" si="15"/>
        <v>0</v>
      </c>
      <c r="AZ29" s="74">
        <f t="shared" si="15"/>
        <v>0</v>
      </c>
      <c r="BA29" s="74">
        <f t="shared" si="15"/>
        <v>0</v>
      </c>
      <c r="BB29" s="74"/>
      <c r="BC29" s="247"/>
      <c r="BD29" s="247"/>
      <c r="BE29" s="247"/>
      <c r="BF29" s="247"/>
      <c r="BG29" s="247"/>
      <c r="BH29" s="247"/>
      <c r="BI29" s="247"/>
      <c r="BJ29" s="247"/>
      <c r="BK29" s="247"/>
      <c r="BL29" s="247"/>
      <c r="BM29" s="247"/>
      <c r="BN29" s="247"/>
      <c r="BO29" s="247"/>
      <c r="BP29" s="247"/>
      <c r="BQ29" s="247"/>
      <c r="BR29" s="247"/>
      <c r="BS29" s="247"/>
      <c r="BT29" s="247"/>
      <c r="BU29" s="247"/>
      <c r="BV29" s="247"/>
      <c r="BW29" s="247"/>
      <c r="BX29" s="247"/>
      <c r="BY29" s="247"/>
      <c r="BZ29" s="247"/>
      <c r="CA29" s="247"/>
      <c r="CB29" s="247"/>
      <c r="CC29" s="247"/>
      <c r="CD29" s="247"/>
      <c r="CE29" s="247"/>
      <c r="CF29" s="247"/>
      <c r="CG29" s="247"/>
      <c r="CH29" s="247"/>
      <c r="CI29" s="247"/>
      <c r="CJ29" s="247"/>
    </row>
    <row r="30" spans="1:88">
      <c r="A30" s="218" t="s">
        <v>198</v>
      </c>
      <c r="B30" s="767">
        <f>ProjectSummary!C14</f>
        <v>890170</v>
      </c>
      <c r="C30" s="66" t="str">
        <f>INDEX(ProjectSummary!$C$6:$F$20,MATCH(B30,ProjectSummary!$C$6:$C$20,0),4)</f>
        <v>POTTERS ROAD</v>
      </c>
      <c r="D30" s="516">
        <f t="shared" si="5"/>
        <v>280</v>
      </c>
      <c r="E30" s="516">
        <f>_xlfn.XLOOKUP(C30, ProjectSummary!$F$30:$F$44, ProjectSummary!$R$30:$R$44)</f>
        <v>0</v>
      </c>
      <c r="F30" s="516">
        <f t="shared" si="7"/>
        <v>280</v>
      </c>
      <c r="G30" s="516">
        <f>VMTCalc!D61</f>
        <v>2018</v>
      </c>
      <c r="H30" s="517">
        <f>(VMTCalc!E95*E30)</f>
        <v>0</v>
      </c>
      <c r="I30" s="518">
        <f>VMTCalc!G61</f>
        <v>2.485484</v>
      </c>
      <c r="J30" s="879">
        <f>VMTCalc!H61</f>
        <v>0</v>
      </c>
      <c r="L30" s="519">
        <f t="shared" si="8"/>
        <v>0</v>
      </c>
      <c r="M30" s="74">
        <f t="shared" ref="M30:BA30" si="16">IF(M11&lt;=$M$9,($H30*(1+$J30)^(M$11-$G30))*$I30,0)</f>
        <v>0</v>
      </c>
      <c r="N30" s="74">
        <f t="shared" si="16"/>
        <v>0</v>
      </c>
      <c r="O30" s="74">
        <f t="shared" si="16"/>
        <v>0</v>
      </c>
      <c r="P30" s="74">
        <f t="shared" si="16"/>
        <v>0</v>
      </c>
      <c r="Q30" s="74">
        <f t="shared" si="16"/>
        <v>0</v>
      </c>
      <c r="R30" s="74">
        <f t="shared" si="16"/>
        <v>0</v>
      </c>
      <c r="S30" s="74">
        <f t="shared" si="16"/>
        <v>0</v>
      </c>
      <c r="T30" s="74">
        <f t="shared" si="16"/>
        <v>0</v>
      </c>
      <c r="U30" s="74">
        <f t="shared" si="16"/>
        <v>0</v>
      </c>
      <c r="V30" s="74">
        <f t="shared" si="16"/>
        <v>0</v>
      </c>
      <c r="W30" s="74">
        <f t="shared" si="16"/>
        <v>0</v>
      </c>
      <c r="X30" s="74">
        <f t="shared" si="16"/>
        <v>0</v>
      </c>
      <c r="Y30" s="74">
        <f t="shared" si="16"/>
        <v>0</v>
      </c>
      <c r="Z30" s="74">
        <f t="shared" si="16"/>
        <v>0</v>
      </c>
      <c r="AA30" s="74">
        <f t="shared" si="16"/>
        <v>0</v>
      </c>
      <c r="AB30" s="74">
        <f t="shared" si="16"/>
        <v>0</v>
      </c>
      <c r="AC30" s="74">
        <f t="shared" si="16"/>
        <v>0</v>
      </c>
      <c r="AD30" s="74">
        <f t="shared" si="16"/>
        <v>0</v>
      </c>
      <c r="AE30" s="74">
        <f t="shared" si="16"/>
        <v>0</v>
      </c>
      <c r="AF30" s="74">
        <f t="shared" si="16"/>
        <v>0</v>
      </c>
      <c r="AG30" s="74">
        <f t="shared" si="16"/>
        <v>0</v>
      </c>
      <c r="AH30" s="74">
        <f t="shared" si="16"/>
        <v>0</v>
      </c>
      <c r="AI30" s="74">
        <f t="shared" si="16"/>
        <v>0</v>
      </c>
      <c r="AJ30" s="74">
        <f t="shared" si="16"/>
        <v>0</v>
      </c>
      <c r="AK30" s="74">
        <f t="shared" si="16"/>
        <v>0</v>
      </c>
      <c r="AL30" s="74">
        <f t="shared" si="16"/>
        <v>0</v>
      </c>
      <c r="AM30" s="74">
        <f t="shared" si="16"/>
        <v>0</v>
      </c>
      <c r="AN30" s="74">
        <f t="shared" si="16"/>
        <v>0</v>
      </c>
      <c r="AO30" s="74">
        <f t="shared" si="16"/>
        <v>0</v>
      </c>
      <c r="AP30" s="74">
        <f t="shared" si="16"/>
        <v>0</v>
      </c>
      <c r="AQ30" s="74">
        <f t="shared" si="16"/>
        <v>0</v>
      </c>
      <c r="AR30" s="74">
        <f t="shared" si="16"/>
        <v>0</v>
      </c>
      <c r="AS30" s="74">
        <f t="shared" si="16"/>
        <v>0</v>
      </c>
      <c r="AT30" s="74">
        <f t="shared" si="16"/>
        <v>0</v>
      </c>
      <c r="AU30" s="74">
        <f t="shared" si="16"/>
        <v>0</v>
      </c>
      <c r="AV30" s="74">
        <f t="shared" si="16"/>
        <v>0</v>
      </c>
      <c r="AW30" s="74">
        <f t="shared" si="16"/>
        <v>0</v>
      </c>
      <c r="AX30" s="74">
        <f t="shared" si="16"/>
        <v>0</v>
      </c>
      <c r="AY30" s="74">
        <f t="shared" si="16"/>
        <v>0</v>
      </c>
      <c r="AZ30" s="74">
        <f t="shared" si="16"/>
        <v>0</v>
      </c>
      <c r="BA30" s="74">
        <f t="shared" si="16"/>
        <v>0</v>
      </c>
      <c r="BB30" s="74"/>
      <c r="BC30" s="247"/>
      <c r="BD30" s="247"/>
      <c r="BE30" s="247"/>
      <c r="BF30" s="247"/>
      <c r="BG30" s="247"/>
      <c r="BH30" s="247"/>
      <c r="BI30" s="247"/>
      <c r="BJ30" s="247"/>
      <c r="BK30" s="247"/>
      <c r="BL30" s="247"/>
      <c r="BM30" s="247"/>
      <c r="BN30" s="247"/>
      <c r="BO30" s="247"/>
      <c r="BP30" s="247"/>
      <c r="BQ30" s="247"/>
      <c r="BR30" s="247"/>
      <c r="BS30" s="247"/>
      <c r="BT30" s="247"/>
      <c r="BU30" s="247"/>
      <c r="BV30" s="247"/>
      <c r="BW30" s="247"/>
      <c r="BX30" s="247"/>
      <c r="BY30" s="247"/>
      <c r="BZ30" s="247"/>
      <c r="CA30" s="247"/>
      <c r="CB30" s="247"/>
      <c r="CC30" s="247"/>
      <c r="CD30" s="247"/>
      <c r="CE30" s="247"/>
      <c r="CF30" s="247"/>
      <c r="CG30" s="247"/>
      <c r="CH30" s="247"/>
      <c r="CI30" s="247"/>
      <c r="CJ30" s="247"/>
    </row>
    <row r="31" spans="1:88">
      <c r="A31" s="218" t="s">
        <v>198</v>
      </c>
      <c r="B31" s="767">
        <f>ProjectSummary!C15</f>
        <v>890312</v>
      </c>
      <c r="C31" s="66" t="str">
        <f>INDEX(ProjectSummary!$C$6:$F$20,MATCH(B31,ProjectSummary!$C$6:$C$20,0),4)</f>
        <v>SHANNON ROAD</v>
      </c>
      <c r="D31" s="516">
        <f t="shared" si="5"/>
        <v>280</v>
      </c>
      <c r="E31" s="516">
        <f>_xlfn.XLOOKUP(C31, ProjectSummary!$F$30:$F$44, ProjectSummary!$R$30:$R$44)</f>
        <v>8</v>
      </c>
      <c r="F31" s="516">
        <f t="shared" si="7"/>
        <v>272</v>
      </c>
      <c r="G31" s="516">
        <f>VMTCalc!D62</f>
        <v>2016</v>
      </c>
      <c r="H31" s="517">
        <f>(VMTCalc!E96*E31)</f>
        <v>17296</v>
      </c>
      <c r="I31" s="518">
        <f>VMTCalc!G62</f>
        <v>3.7282260000000003</v>
      </c>
      <c r="J31" s="879">
        <f>VMTCalc!H62</f>
        <v>0</v>
      </c>
      <c r="L31" s="519">
        <f t="shared" si="8"/>
        <v>902767.55654400017</v>
      </c>
      <c r="M31" s="74">
        <f t="shared" ref="M31:BA31" si="17">IF(M11&lt;=$M$9,($H31*(1+$J31)^(M$11-$G31))*$I31,0)</f>
        <v>64483.396896000006</v>
      </c>
      <c r="N31" s="74">
        <f t="shared" si="17"/>
        <v>64483.396896000006</v>
      </c>
      <c r="O31" s="74">
        <f t="shared" si="17"/>
        <v>64483.396896000006</v>
      </c>
      <c r="P31" s="74">
        <f t="shared" si="17"/>
        <v>64483.396896000006</v>
      </c>
      <c r="Q31" s="74">
        <f t="shared" si="17"/>
        <v>64483.396896000006</v>
      </c>
      <c r="R31" s="74">
        <f t="shared" si="17"/>
        <v>64483.396896000006</v>
      </c>
      <c r="S31" s="74">
        <f t="shared" si="17"/>
        <v>64483.396896000006</v>
      </c>
      <c r="T31" s="74">
        <f t="shared" si="17"/>
        <v>64483.396896000006</v>
      </c>
      <c r="U31" s="74">
        <f t="shared" si="17"/>
        <v>64483.396896000006</v>
      </c>
      <c r="V31" s="74">
        <f t="shared" si="17"/>
        <v>64483.396896000006</v>
      </c>
      <c r="W31" s="74">
        <f t="shared" si="17"/>
        <v>64483.396896000006</v>
      </c>
      <c r="X31" s="74">
        <f t="shared" si="17"/>
        <v>64483.396896000006</v>
      </c>
      <c r="Y31" s="74">
        <f t="shared" si="17"/>
        <v>64483.396896000006</v>
      </c>
      <c r="Z31" s="74">
        <f t="shared" si="17"/>
        <v>64483.396896000006</v>
      </c>
      <c r="AA31" s="74">
        <f t="shared" si="17"/>
        <v>0</v>
      </c>
      <c r="AB31" s="74">
        <f t="shared" si="17"/>
        <v>0</v>
      </c>
      <c r="AC31" s="74">
        <f t="shared" si="17"/>
        <v>0</v>
      </c>
      <c r="AD31" s="74">
        <f t="shared" si="17"/>
        <v>0</v>
      </c>
      <c r="AE31" s="74">
        <f t="shared" si="17"/>
        <v>0</v>
      </c>
      <c r="AF31" s="74">
        <f t="shared" si="17"/>
        <v>0</v>
      </c>
      <c r="AG31" s="74">
        <f t="shared" si="17"/>
        <v>0</v>
      </c>
      <c r="AH31" s="74">
        <f t="shared" si="17"/>
        <v>0</v>
      </c>
      <c r="AI31" s="74">
        <f t="shared" si="17"/>
        <v>0</v>
      </c>
      <c r="AJ31" s="74">
        <f t="shared" si="17"/>
        <v>0</v>
      </c>
      <c r="AK31" s="74">
        <f t="shared" si="17"/>
        <v>0</v>
      </c>
      <c r="AL31" s="74">
        <f t="shared" si="17"/>
        <v>0</v>
      </c>
      <c r="AM31" s="74">
        <f t="shared" si="17"/>
        <v>0</v>
      </c>
      <c r="AN31" s="74">
        <f t="shared" si="17"/>
        <v>0</v>
      </c>
      <c r="AO31" s="74">
        <f t="shared" si="17"/>
        <v>0</v>
      </c>
      <c r="AP31" s="74">
        <f t="shared" si="17"/>
        <v>0</v>
      </c>
      <c r="AQ31" s="74">
        <f t="shared" si="17"/>
        <v>0</v>
      </c>
      <c r="AR31" s="74">
        <f t="shared" si="17"/>
        <v>0</v>
      </c>
      <c r="AS31" s="74">
        <f t="shared" si="17"/>
        <v>0</v>
      </c>
      <c r="AT31" s="74">
        <f t="shared" si="17"/>
        <v>0</v>
      </c>
      <c r="AU31" s="74">
        <f t="shared" si="17"/>
        <v>0</v>
      </c>
      <c r="AV31" s="74">
        <f t="shared" si="17"/>
        <v>0</v>
      </c>
      <c r="AW31" s="74">
        <f t="shared" si="17"/>
        <v>0</v>
      </c>
      <c r="AX31" s="74">
        <f t="shared" si="17"/>
        <v>0</v>
      </c>
      <c r="AY31" s="74">
        <f t="shared" si="17"/>
        <v>0</v>
      </c>
      <c r="AZ31" s="74">
        <f t="shared" si="17"/>
        <v>0</v>
      </c>
      <c r="BA31" s="74">
        <f t="shared" si="17"/>
        <v>0</v>
      </c>
      <c r="BB31" s="74"/>
      <c r="BC31" s="247"/>
      <c r="BD31" s="247"/>
      <c r="BE31" s="247"/>
      <c r="BF31" s="247"/>
      <c r="BG31" s="247"/>
      <c r="BH31" s="247"/>
      <c r="BI31" s="247"/>
      <c r="BJ31" s="247"/>
      <c r="BK31" s="247"/>
      <c r="BL31" s="247"/>
      <c r="BM31" s="247"/>
      <c r="BN31" s="247"/>
      <c r="BO31" s="247"/>
      <c r="BP31" s="247"/>
      <c r="BQ31" s="247"/>
      <c r="BR31" s="247"/>
      <c r="BS31" s="247"/>
      <c r="BT31" s="247"/>
      <c r="BU31" s="247"/>
      <c r="BV31" s="247"/>
      <c r="BW31" s="247"/>
      <c r="BX31" s="247"/>
      <c r="BY31" s="247"/>
      <c r="BZ31" s="247"/>
      <c r="CA31" s="247"/>
      <c r="CB31" s="247"/>
      <c r="CC31" s="247"/>
      <c r="CD31" s="247"/>
      <c r="CE31" s="247"/>
      <c r="CF31" s="247"/>
      <c r="CG31" s="247"/>
      <c r="CH31" s="247"/>
      <c r="CI31" s="247"/>
      <c r="CJ31" s="247"/>
    </row>
    <row r="32" spans="1:88">
      <c r="A32" s="218" t="s">
        <v>198</v>
      </c>
      <c r="B32" s="767">
        <f>ProjectSummary!C16</f>
        <v>890144</v>
      </c>
      <c r="C32" s="66" t="str">
        <f>INDEX(ProjectSummary!$C$6:$F$20,MATCH(B32,ProjectSummary!$C$6:$C$20,0),4)</f>
        <v>STACK ROAD</v>
      </c>
      <c r="D32" s="516">
        <f t="shared" si="5"/>
        <v>280</v>
      </c>
      <c r="E32" s="516">
        <f>_xlfn.XLOOKUP(C32, ProjectSummary!$F$30:$F$44, ProjectSummary!$R$30:$R$44)</f>
        <v>0</v>
      </c>
      <c r="F32" s="516">
        <f t="shared" si="7"/>
        <v>280</v>
      </c>
      <c r="G32" s="516">
        <f>VMTCalc!D63</f>
        <v>2017</v>
      </c>
      <c r="H32" s="517">
        <f>(VMTCalc!E97*E32)</f>
        <v>0</v>
      </c>
      <c r="I32" s="518">
        <f>VMTCalc!G63</f>
        <v>1.8641130000000001</v>
      </c>
      <c r="J32" s="879">
        <f>VMTCalc!H63</f>
        <v>0</v>
      </c>
      <c r="L32" s="519">
        <f t="shared" si="8"/>
        <v>0</v>
      </c>
      <c r="M32" s="74">
        <f t="shared" ref="M32:BA32" si="18">IF(M11&lt;=$M$9,($H32*(1+$J32)^(M$11-$G32))*$I32,0)</f>
        <v>0</v>
      </c>
      <c r="N32" s="74">
        <f t="shared" si="18"/>
        <v>0</v>
      </c>
      <c r="O32" s="74">
        <f t="shared" si="18"/>
        <v>0</v>
      </c>
      <c r="P32" s="74">
        <f t="shared" si="18"/>
        <v>0</v>
      </c>
      <c r="Q32" s="74">
        <f t="shared" si="18"/>
        <v>0</v>
      </c>
      <c r="R32" s="74">
        <f t="shared" si="18"/>
        <v>0</v>
      </c>
      <c r="S32" s="74">
        <f t="shared" si="18"/>
        <v>0</v>
      </c>
      <c r="T32" s="74">
        <f t="shared" si="18"/>
        <v>0</v>
      </c>
      <c r="U32" s="74">
        <f t="shared" si="18"/>
        <v>0</v>
      </c>
      <c r="V32" s="74">
        <f t="shared" si="18"/>
        <v>0</v>
      </c>
      <c r="W32" s="74">
        <f t="shared" si="18"/>
        <v>0</v>
      </c>
      <c r="X32" s="74">
        <f t="shared" si="18"/>
        <v>0</v>
      </c>
      <c r="Y32" s="74">
        <f t="shared" si="18"/>
        <v>0</v>
      </c>
      <c r="Z32" s="74">
        <f t="shared" si="18"/>
        <v>0</v>
      </c>
      <c r="AA32" s="74">
        <f t="shared" si="18"/>
        <v>0</v>
      </c>
      <c r="AB32" s="74">
        <f t="shared" si="18"/>
        <v>0</v>
      </c>
      <c r="AC32" s="74">
        <f t="shared" si="18"/>
        <v>0</v>
      </c>
      <c r="AD32" s="74">
        <f t="shared" si="18"/>
        <v>0</v>
      </c>
      <c r="AE32" s="74">
        <f t="shared" si="18"/>
        <v>0</v>
      </c>
      <c r="AF32" s="74">
        <f t="shared" si="18"/>
        <v>0</v>
      </c>
      <c r="AG32" s="74">
        <f t="shared" si="18"/>
        <v>0</v>
      </c>
      <c r="AH32" s="74">
        <f t="shared" si="18"/>
        <v>0</v>
      </c>
      <c r="AI32" s="74">
        <f t="shared" si="18"/>
        <v>0</v>
      </c>
      <c r="AJ32" s="74">
        <f t="shared" si="18"/>
        <v>0</v>
      </c>
      <c r="AK32" s="74">
        <f t="shared" si="18"/>
        <v>0</v>
      </c>
      <c r="AL32" s="74">
        <f t="shared" si="18"/>
        <v>0</v>
      </c>
      <c r="AM32" s="74">
        <f t="shared" si="18"/>
        <v>0</v>
      </c>
      <c r="AN32" s="74">
        <f t="shared" si="18"/>
        <v>0</v>
      </c>
      <c r="AO32" s="74">
        <f t="shared" si="18"/>
        <v>0</v>
      </c>
      <c r="AP32" s="74">
        <f t="shared" si="18"/>
        <v>0</v>
      </c>
      <c r="AQ32" s="74">
        <f t="shared" si="18"/>
        <v>0</v>
      </c>
      <c r="AR32" s="74">
        <f t="shared" si="18"/>
        <v>0</v>
      </c>
      <c r="AS32" s="74">
        <f t="shared" si="18"/>
        <v>0</v>
      </c>
      <c r="AT32" s="74">
        <f t="shared" si="18"/>
        <v>0</v>
      </c>
      <c r="AU32" s="74">
        <f t="shared" si="18"/>
        <v>0</v>
      </c>
      <c r="AV32" s="74">
        <f t="shared" si="18"/>
        <v>0</v>
      </c>
      <c r="AW32" s="74">
        <f t="shared" si="18"/>
        <v>0</v>
      </c>
      <c r="AX32" s="74">
        <f t="shared" si="18"/>
        <v>0</v>
      </c>
      <c r="AY32" s="74">
        <f t="shared" si="18"/>
        <v>0</v>
      </c>
      <c r="AZ32" s="74">
        <f t="shared" si="18"/>
        <v>0</v>
      </c>
      <c r="BA32" s="74">
        <f t="shared" si="18"/>
        <v>0</v>
      </c>
      <c r="BB32" s="74"/>
      <c r="BC32" s="247"/>
      <c r="BD32" s="247"/>
      <c r="BE32" s="247"/>
      <c r="BF32" s="247"/>
      <c r="BG32" s="247"/>
      <c r="BH32" s="247"/>
      <c r="BI32" s="247"/>
      <c r="BJ32" s="247"/>
      <c r="BK32" s="247"/>
      <c r="BL32" s="247"/>
      <c r="BM32" s="247"/>
      <c r="BN32" s="247"/>
      <c r="BO32" s="247"/>
      <c r="BP32" s="247"/>
      <c r="BQ32" s="247"/>
      <c r="BR32" s="247"/>
      <c r="BS32" s="247"/>
      <c r="BT32" s="247"/>
      <c r="BU32" s="247"/>
      <c r="BV32" s="247"/>
      <c r="BW32" s="247"/>
      <c r="BX32" s="247"/>
      <c r="BY32" s="247"/>
      <c r="BZ32" s="247"/>
      <c r="CA32" s="247"/>
      <c r="CB32" s="247"/>
      <c r="CC32" s="247"/>
      <c r="CD32" s="247"/>
      <c r="CE32" s="247"/>
      <c r="CF32" s="247"/>
      <c r="CG32" s="247"/>
      <c r="CH32" s="247"/>
      <c r="CI32" s="247"/>
      <c r="CJ32" s="247"/>
    </row>
    <row r="33" spans="1:88">
      <c r="A33" s="66">
        <v>1</v>
      </c>
      <c r="B33" s="767">
        <f>ProjectSummary!C17</f>
        <v>890067</v>
      </c>
      <c r="C33" s="66" t="str">
        <f>INDEX(ProjectSummary!$C$6:$F$20,MATCH(B33,ProjectSummary!$C$6:$C$20,0),4)</f>
        <v>AUSTIN GROVE CHURCH ROAD</v>
      </c>
      <c r="D33" s="516">
        <f t="shared" si="5"/>
        <v>280</v>
      </c>
      <c r="E33" s="516">
        <f>_xlfn.XLOOKUP(C33, ProjectSummary!$F$30:$F$44, ProjectSummary!$R$30:$R$44)</f>
        <v>1</v>
      </c>
      <c r="F33" s="516">
        <f t="shared" si="7"/>
        <v>279</v>
      </c>
      <c r="G33" s="516">
        <f>VMTCalc!D64</f>
        <v>2016</v>
      </c>
      <c r="H33" s="517">
        <f>(VMTCalc!E98*E33)</f>
        <v>1395</v>
      </c>
      <c r="I33" s="518">
        <f>VMTCalc!G64</f>
        <v>2.485484</v>
      </c>
      <c r="J33" s="879">
        <f>VMTCalc!H64</f>
        <v>0</v>
      </c>
      <c r="L33" s="519">
        <f t="shared" si="8"/>
        <v>48541.502520000009</v>
      </c>
      <c r="M33" s="74">
        <f t="shared" ref="M33:BA33" si="19">IF(M11&lt;=$M$9,($H33*(1+$J33)^(M$11-$G33))*$I33,0)</f>
        <v>3467.25018</v>
      </c>
      <c r="N33" s="74">
        <f t="shared" si="19"/>
        <v>3467.25018</v>
      </c>
      <c r="O33" s="74">
        <f t="shared" si="19"/>
        <v>3467.25018</v>
      </c>
      <c r="P33" s="74">
        <f t="shared" si="19"/>
        <v>3467.25018</v>
      </c>
      <c r="Q33" s="74">
        <f t="shared" si="19"/>
        <v>3467.25018</v>
      </c>
      <c r="R33" s="74">
        <f t="shared" si="19"/>
        <v>3467.25018</v>
      </c>
      <c r="S33" s="74">
        <f t="shared" si="19"/>
        <v>3467.25018</v>
      </c>
      <c r="T33" s="74">
        <f t="shared" si="19"/>
        <v>3467.25018</v>
      </c>
      <c r="U33" s="74">
        <f t="shared" si="19"/>
        <v>3467.25018</v>
      </c>
      <c r="V33" s="74">
        <f t="shared" si="19"/>
        <v>3467.25018</v>
      </c>
      <c r="W33" s="74">
        <f t="shared" si="19"/>
        <v>3467.25018</v>
      </c>
      <c r="X33" s="74">
        <f t="shared" si="19"/>
        <v>3467.25018</v>
      </c>
      <c r="Y33" s="74">
        <f t="shared" si="19"/>
        <v>3467.25018</v>
      </c>
      <c r="Z33" s="74">
        <f t="shared" si="19"/>
        <v>3467.25018</v>
      </c>
      <c r="AA33" s="74">
        <f t="shared" si="19"/>
        <v>0</v>
      </c>
      <c r="AB33" s="74">
        <f t="shared" si="19"/>
        <v>0</v>
      </c>
      <c r="AC33" s="74">
        <f t="shared" si="19"/>
        <v>0</v>
      </c>
      <c r="AD33" s="74">
        <f t="shared" si="19"/>
        <v>0</v>
      </c>
      <c r="AE33" s="74">
        <f t="shared" si="19"/>
        <v>0</v>
      </c>
      <c r="AF33" s="74">
        <f t="shared" si="19"/>
        <v>0</v>
      </c>
      <c r="AG33" s="74">
        <f t="shared" si="19"/>
        <v>0</v>
      </c>
      <c r="AH33" s="74">
        <f t="shared" si="19"/>
        <v>0</v>
      </c>
      <c r="AI33" s="74">
        <f t="shared" si="19"/>
        <v>0</v>
      </c>
      <c r="AJ33" s="74">
        <f t="shared" si="19"/>
        <v>0</v>
      </c>
      <c r="AK33" s="74">
        <f t="shared" si="19"/>
        <v>0</v>
      </c>
      <c r="AL33" s="74">
        <f t="shared" si="19"/>
        <v>0</v>
      </c>
      <c r="AM33" s="74">
        <f t="shared" si="19"/>
        <v>0</v>
      </c>
      <c r="AN33" s="74">
        <f t="shared" si="19"/>
        <v>0</v>
      </c>
      <c r="AO33" s="74">
        <f t="shared" si="19"/>
        <v>0</v>
      </c>
      <c r="AP33" s="74">
        <f t="shared" si="19"/>
        <v>0</v>
      </c>
      <c r="AQ33" s="74">
        <f t="shared" si="19"/>
        <v>0</v>
      </c>
      <c r="AR33" s="74">
        <f t="shared" si="19"/>
        <v>0</v>
      </c>
      <c r="AS33" s="74">
        <f t="shared" si="19"/>
        <v>0</v>
      </c>
      <c r="AT33" s="74">
        <f t="shared" si="19"/>
        <v>0</v>
      </c>
      <c r="AU33" s="74">
        <f t="shared" si="19"/>
        <v>0</v>
      </c>
      <c r="AV33" s="74">
        <f t="shared" si="19"/>
        <v>0</v>
      </c>
      <c r="AW33" s="74">
        <f t="shared" si="19"/>
        <v>0</v>
      </c>
      <c r="AX33" s="74">
        <f t="shared" si="19"/>
        <v>0</v>
      </c>
      <c r="AY33" s="74">
        <f t="shared" si="19"/>
        <v>0</v>
      </c>
      <c r="AZ33" s="74">
        <f t="shared" si="19"/>
        <v>0</v>
      </c>
      <c r="BA33" s="74">
        <f t="shared" si="19"/>
        <v>0</v>
      </c>
      <c r="BB33" s="74"/>
      <c r="BC33" s="247"/>
      <c r="BD33" s="247"/>
      <c r="BE33" s="247"/>
      <c r="BF33" s="247"/>
      <c r="BG33" s="247"/>
      <c r="BH33" s="247"/>
      <c r="BI33" s="247"/>
      <c r="BJ33" s="247"/>
      <c r="BK33" s="247"/>
      <c r="BL33" s="247"/>
      <c r="BM33" s="247"/>
      <c r="BN33" s="247"/>
      <c r="BO33" s="247"/>
      <c r="BP33" s="247"/>
      <c r="BQ33" s="247"/>
      <c r="BR33" s="247"/>
      <c r="BS33" s="247"/>
      <c r="BT33" s="247"/>
      <c r="BU33" s="247"/>
      <c r="BV33" s="247"/>
      <c r="BW33" s="247"/>
      <c r="BX33" s="247"/>
      <c r="BY33" s="247"/>
      <c r="BZ33" s="247"/>
      <c r="CA33" s="247"/>
      <c r="CB33" s="247"/>
      <c r="CC33" s="247"/>
      <c r="CD33" s="247"/>
      <c r="CE33" s="247"/>
      <c r="CF33" s="247"/>
      <c r="CG33" s="247"/>
      <c r="CH33" s="247"/>
      <c r="CI33" s="247"/>
      <c r="CJ33" s="247"/>
    </row>
    <row r="34" spans="1:88">
      <c r="A34" s="66">
        <v>1</v>
      </c>
      <c r="B34" s="767">
        <f>ProjectSummary!C18</f>
        <v>830012</v>
      </c>
      <c r="C34" s="66" t="str">
        <f>INDEX(ProjectSummary!$C$6:$F$20,MATCH(B34,ProjectSummary!$C$6:$C$20,0),4)</f>
        <v>MOUNTAIN CREEK ROAD</v>
      </c>
      <c r="D34" s="516">
        <f t="shared" si="5"/>
        <v>280</v>
      </c>
      <c r="E34" s="516">
        <f>_xlfn.XLOOKUP(C34, ProjectSummary!$F$30:$F$44, ProjectSummary!$R$30:$R$44)</f>
        <v>3</v>
      </c>
      <c r="F34" s="516">
        <f t="shared" si="7"/>
        <v>277</v>
      </c>
      <c r="G34" s="516">
        <f>VMTCalc!D65</f>
        <v>2021</v>
      </c>
      <c r="H34" s="517">
        <f>(VMTCalc!E99*E34)</f>
        <v>1974</v>
      </c>
      <c r="I34" s="518">
        <f>VMTCalc!G65</f>
        <v>0.62137100000000001</v>
      </c>
      <c r="J34" s="879">
        <f>VMTCalc!H65</f>
        <v>0</v>
      </c>
      <c r="L34" s="519">
        <f t="shared" si="8"/>
        <v>17172.208955999995</v>
      </c>
      <c r="M34" s="74">
        <f t="shared" ref="M34:BA34" si="20">IF(M11&lt;=$M$9,($H34*(1+$J34)^(M$11-$G34))*$I34,0)</f>
        <v>1226.586354</v>
      </c>
      <c r="N34" s="74">
        <f t="shared" si="20"/>
        <v>1226.586354</v>
      </c>
      <c r="O34" s="74">
        <f t="shared" si="20"/>
        <v>1226.586354</v>
      </c>
      <c r="P34" s="74">
        <f t="shared" si="20"/>
        <v>1226.586354</v>
      </c>
      <c r="Q34" s="74">
        <f t="shared" si="20"/>
        <v>1226.586354</v>
      </c>
      <c r="R34" s="74">
        <f t="shared" si="20"/>
        <v>1226.586354</v>
      </c>
      <c r="S34" s="74">
        <f t="shared" si="20"/>
        <v>1226.586354</v>
      </c>
      <c r="T34" s="74">
        <f t="shared" si="20"/>
        <v>1226.586354</v>
      </c>
      <c r="U34" s="74">
        <f t="shared" si="20"/>
        <v>1226.586354</v>
      </c>
      <c r="V34" s="74">
        <f t="shared" si="20"/>
        <v>1226.586354</v>
      </c>
      <c r="W34" s="74">
        <f t="shared" si="20"/>
        <v>1226.586354</v>
      </c>
      <c r="X34" s="74">
        <f t="shared" si="20"/>
        <v>1226.586354</v>
      </c>
      <c r="Y34" s="74">
        <f t="shared" si="20"/>
        <v>1226.586354</v>
      </c>
      <c r="Z34" s="74">
        <f t="shared" si="20"/>
        <v>1226.586354</v>
      </c>
      <c r="AA34" s="74">
        <f t="shared" si="20"/>
        <v>0</v>
      </c>
      <c r="AB34" s="74">
        <f t="shared" si="20"/>
        <v>0</v>
      </c>
      <c r="AC34" s="74">
        <f t="shared" si="20"/>
        <v>0</v>
      </c>
      <c r="AD34" s="74">
        <f t="shared" si="20"/>
        <v>0</v>
      </c>
      <c r="AE34" s="74">
        <f t="shared" si="20"/>
        <v>0</v>
      </c>
      <c r="AF34" s="74">
        <f t="shared" si="20"/>
        <v>0</v>
      </c>
      <c r="AG34" s="74">
        <f t="shared" si="20"/>
        <v>0</v>
      </c>
      <c r="AH34" s="74">
        <f t="shared" si="20"/>
        <v>0</v>
      </c>
      <c r="AI34" s="74">
        <f t="shared" si="20"/>
        <v>0</v>
      </c>
      <c r="AJ34" s="74">
        <f t="shared" si="20"/>
        <v>0</v>
      </c>
      <c r="AK34" s="74">
        <f t="shared" si="20"/>
        <v>0</v>
      </c>
      <c r="AL34" s="74">
        <f t="shared" si="20"/>
        <v>0</v>
      </c>
      <c r="AM34" s="74">
        <f t="shared" si="20"/>
        <v>0</v>
      </c>
      <c r="AN34" s="74">
        <f t="shared" si="20"/>
        <v>0</v>
      </c>
      <c r="AO34" s="74">
        <f t="shared" si="20"/>
        <v>0</v>
      </c>
      <c r="AP34" s="74">
        <f t="shared" si="20"/>
        <v>0</v>
      </c>
      <c r="AQ34" s="74">
        <f t="shared" si="20"/>
        <v>0</v>
      </c>
      <c r="AR34" s="74">
        <f t="shared" si="20"/>
        <v>0</v>
      </c>
      <c r="AS34" s="74">
        <f t="shared" si="20"/>
        <v>0</v>
      </c>
      <c r="AT34" s="74">
        <f t="shared" si="20"/>
        <v>0</v>
      </c>
      <c r="AU34" s="74">
        <f t="shared" si="20"/>
        <v>0</v>
      </c>
      <c r="AV34" s="74">
        <f t="shared" si="20"/>
        <v>0</v>
      </c>
      <c r="AW34" s="74">
        <f t="shared" si="20"/>
        <v>0</v>
      </c>
      <c r="AX34" s="74">
        <f t="shared" si="20"/>
        <v>0</v>
      </c>
      <c r="AY34" s="74">
        <f t="shared" si="20"/>
        <v>0</v>
      </c>
      <c r="AZ34" s="74">
        <f t="shared" si="20"/>
        <v>0</v>
      </c>
      <c r="BA34" s="74">
        <f t="shared" si="20"/>
        <v>0</v>
      </c>
      <c r="BB34" s="74"/>
      <c r="BC34" s="247"/>
      <c r="BD34" s="247"/>
      <c r="BE34" s="247"/>
      <c r="BF34" s="247"/>
      <c r="BG34" s="247"/>
      <c r="BH34" s="247"/>
      <c r="BI34" s="247"/>
      <c r="BJ34" s="247"/>
      <c r="BK34" s="247"/>
      <c r="BL34" s="247"/>
      <c r="BM34" s="247"/>
      <c r="BN34" s="247"/>
      <c r="BO34" s="247"/>
      <c r="BP34" s="247"/>
      <c r="BQ34" s="247"/>
      <c r="BR34" s="247"/>
      <c r="BS34" s="247"/>
      <c r="BT34" s="247"/>
      <c r="BU34" s="247"/>
      <c r="BV34" s="247"/>
      <c r="BW34" s="247"/>
      <c r="BX34" s="247"/>
      <c r="BY34" s="247"/>
      <c r="BZ34" s="247"/>
      <c r="CA34" s="247"/>
      <c r="CB34" s="247"/>
      <c r="CC34" s="247"/>
      <c r="CD34" s="247"/>
      <c r="CE34" s="247"/>
      <c r="CF34" s="247"/>
      <c r="CG34" s="247"/>
      <c r="CH34" s="247"/>
      <c r="CI34" s="247"/>
      <c r="CJ34" s="247"/>
    </row>
    <row r="35" spans="1:88">
      <c r="A35" s="66">
        <v>1</v>
      </c>
      <c r="B35" s="767">
        <f>ProjectSummary!C19</f>
        <v>120050</v>
      </c>
      <c r="C35" s="66" t="str">
        <f>INDEX(ProjectSummary!$C$6:$F$20,MATCH(B35,ProjectSummary!$C$6:$C$20,0),4)</f>
        <v>PENNINGER ROAD</v>
      </c>
      <c r="D35" s="516">
        <f t="shared" si="5"/>
        <v>280</v>
      </c>
      <c r="E35" s="516">
        <f>_xlfn.XLOOKUP(C35, ProjectSummary!$F$30:$F$44, ProjectSummary!$R$30:$R$44)</f>
        <v>4</v>
      </c>
      <c r="F35" s="516">
        <f t="shared" si="7"/>
        <v>276</v>
      </c>
      <c r="G35" s="516">
        <f>VMTCalc!D66</f>
        <v>2018</v>
      </c>
      <c r="H35" s="517">
        <f>(VMTCalc!E100*E35)</f>
        <v>2232</v>
      </c>
      <c r="I35" s="518">
        <f>VMTCalc!G66</f>
        <v>0.99419360000000001</v>
      </c>
      <c r="J35" s="879">
        <f>VMTCalc!H66</f>
        <v>0</v>
      </c>
      <c r="L35" s="519">
        <f t="shared" si="8"/>
        <v>31066.561612800007</v>
      </c>
      <c r="M35" s="74">
        <f t="shared" ref="M35:BA35" si="21">IF(M11&lt;=$M$9,($H35*(1+$J35)^(M$11-$G35))*$I35,0)</f>
        <v>2219.0401151999999</v>
      </c>
      <c r="N35" s="74">
        <f t="shared" si="21"/>
        <v>2219.0401151999999</v>
      </c>
      <c r="O35" s="74">
        <f t="shared" si="21"/>
        <v>2219.0401151999999</v>
      </c>
      <c r="P35" s="74">
        <f t="shared" si="21"/>
        <v>2219.0401151999999</v>
      </c>
      <c r="Q35" s="74">
        <f t="shared" si="21"/>
        <v>2219.0401151999999</v>
      </c>
      <c r="R35" s="74">
        <f t="shared" si="21"/>
        <v>2219.0401151999999</v>
      </c>
      <c r="S35" s="74">
        <f t="shared" si="21"/>
        <v>2219.0401151999999</v>
      </c>
      <c r="T35" s="74">
        <f t="shared" si="21"/>
        <v>2219.0401151999999</v>
      </c>
      <c r="U35" s="74">
        <f t="shared" si="21"/>
        <v>2219.0401151999999</v>
      </c>
      <c r="V35" s="74">
        <f t="shared" si="21"/>
        <v>2219.0401151999999</v>
      </c>
      <c r="W35" s="74">
        <f t="shared" si="21"/>
        <v>2219.0401151999999</v>
      </c>
      <c r="X35" s="74">
        <f t="shared" si="21"/>
        <v>2219.0401151999999</v>
      </c>
      <c r="Y35" s="74">
        <f t="shared" si="21"/>
        <v>2219.0401151999999</v>
      </c>
      <c r="Z35" s="74">
        <f t="shared" si="21"/>
        <v>2219.0401151999999</v>
      </c>
      <c r="AA35" s="74">
        <f t="shared" si="21"/>
        <v>0</v>
      </c>
      <c r="AB35" s="74">
        <f t="shared" si="21"/>
        <v>0</v>
      </c>
      <c r="AC35" s="74">
        <f t="shared" si="21"/>
        <v>0</v>
      </c>
      <c r="AD35" s="74">
        <f t="shared" si="21"/>
        <v>0</v>
      </c>
      <c r="AE35" s="74">
        <f t="shared" si="21"/>
        <v>0</v>
      </c>
      <c r="AF35" s="74">
        <f t="shared" si="21"/>
        <v>0</v>
      </c>
      <c r="AG35" s="74">
        <f t="shared" si="21"/>
        <v>0</v>
      </c>
      <c r="AH35" s="74">
        <f t="shared" si="21"/>
        <v>0</v>
      </c>
      <c r="AI35" s="74">
        <f t="shared" si="21"/>
        <v>0</v>
      </c>
      <c r="AJ35" s="74">
        <f t="shared" si="21"/>
        <v>0</v>
      </c>
      <c r="AK35" s="74">
        <f t="shared" si="21"/>
        <v>0</v>
      </c>
      <c r="AL35" s="74">
        <f t="shared" si="21"/>
        <v>0</v>
      </c>
      <c r="AM35" s="74">
        <f t="shared" si="21"/>
        <v>0</v>
      </c>
      <c r="AN35" s="74">
        <f t="shared" si="21"/>
        <v>0</v>
      </c>
      <c r="AO35" s="74">
        <f t="shared" si="21"/>
        <v>0</v>
      </c>
      <c r="AP35" s="74">
        <f t="shared" si="21"/>
        <v>0</v>
      </c>
      <c r="AQ35" s="74">
        <f t="shared" si="21"/>
        <v>0</v>
      </c>
      <c r="AR35" s="74">
        <f t="shared" si="21"/>
        <v>0</v>
      </c>
      <c r="AS35" s="74">
        <f t="shared" si="21"/>
        <v>0</v>
      </c>
      <c r="AT35" s="74">
        <f t="shared" si="21"/>
        <v>0</v>
      </c>
      <c r="AU35" s="74">
        <f t="shared" si="21"/>
        <v>0</v>
      </c>
      <c r="AV35" s="74">
        <f t="shared" si="21"/>
        <v>0</v>
      </c>
      <c r="AW35" s="74">
        <f t="shared" si="21"/>
        <v>0</v>
      </c>
      <c r="AX35" s="74">
        <f t="shared" si="21"/>
        <v>0</v>
      </c>
      <c r="AY35" s="74">
        <f t="shared" si="21"/>
        <v>0</v>
      </c>
      <c r="AZ35" s="74">
        <f t="shared" si="21"/>
        <v>0</v>
      </c>
      <c r="BA35" s="74">
        <f t="shared" si="21"/>
        <v>0</v>
      </c>
      <c r="BB35" s="74"/>
    </row>
    <row r="36" spans="1:88">
      <c r="A36" s="66">
        <v>1</v>
      </c>
      <c r="B36" s="767">
        <f>ProjectSummary!C20</f>
        <v>590060</v>
      </c>
      <c r="C36" s="66" t="str">
        <f>INDEX(ProjectSummary!$C$6:$F$20,MATCH(B36,ProjectSummary!$C$6:$C$20,0),4)</f>
        <v>ROBINSON CHURCH ROAD</v>
      </c>
      <c r="D36" s="516">
        <f t="shared" si="5"/>
        <v>280</v>
      </c>
      <c r="E36" s="516">
        <f>_xlfn.XLOOKUP(C36, ProjectSummary!$F$30:$F$44, ProjectSummary!$R$30:$R$44)</f>
        <v>3</v>
      </c>
      <c r="F36" s="516">
        <f t="shared" si="7"/>
        <v>277</v>
      </c>
      <c r="G36" s="516">
        <f>VMTCalc!D67</f>
        <v>2022</v>
      </c>
      <c r="H36" s="517">
        <f>(VMTCalc!E101*E36)</f>
        <v>23994</v>
      </c>
      <c r="I36" s="518">
        <f>VMTCalc!G67</f>
        <v>5.5923389999999999</v>
      </c>
      <c r="J36" s="879">
        <f>VMTCalc!H67</f>
        <v>0</v>
      </c>
      <c r="L36" s="519">
        <f t="shared" si="8"/>
        <v>1878556.1475239994</v>
      </c>
      <c r="M36" s="74">
        <f t="shared" ref="M36:BA36" si="22">IF(M11&lt;=$M$9,($H36*(1+$J36)^(M$11-$G36))*$I36,0)</f>
        <v>134182.581966</v>
      </c>
      <c r="N36" s="74">
        <f t="shared" si="22"/>
        <v>134182.581966</v>
      </c>
      <c r="O36" s="74">
        <f t="shared" si="22"/>
        <v>134182.581966</v>
      </c>
      <c r="P36" s="74">
        <f t="shared" si="22"/>
        <v>134182.581966</v>
      </c>
      <c r="Q36" s="74">
        <f t="shared" si="22"/>
        <v>134182.581966</v>
      </c>
      <c r="R36" s="74">
        <f t="shared" si="22"/>
        <v>134182.581966</v>
      </c>
      <c r="S36" s="74">
        <f t="shared" si="22"/>
        <v>134182.581966</v>
      </c>
      <c r="T36" s="74">
        <f t="shared" si="22"/>
        <v>134182.581966</v>
      </c>
      <c r="U36" s="74">
        <f t="shared" si="22"/>
        <v>134182.581966</v>
      </c>
      <c r="V36" s="74">
        <f t="shared" si="22"/>
        <v>134182.581966</v>
      </c>
      <c r="W36" s="74">
        <f t="shared" si="22"/>
        <v>134182.581966</v>
      </c>
      <c r="X36" s="74">
        <f t="shared" si="22"/>
        <v>134182.581966</v>
      </c>
      <c r="Y36" s="74">
        <f t="shared" si="22"/>
        <v>134182.581966</v>
      </c>
      <c r="Z36" s="74">
        <f t="shared" si="22"/>
        <v>134182.581966</v>
      </c>
      <c r="AA36" s="74">
        <f t="shared" si="22"/>
        <v>0</v>
      </c>
      <c r="AB36" s="74">
        <f t="shared" si="22"/>
        <v>0</v>
      </c>
      <c r="AC36" s="74">
        <f t="shared" si="22"/>
        <v>0</v>
      </c>
      <c r="AD36" s="74">
        <f t="shared" si="22"/>
        <v>0</v>
      </c>
      <c r="AE36" s="74">
        <f t="shared" si="22"/>
        <v>0</v>
      </c>
      <c r="AF36" s="74">
        <f t="shared" si="22"/>
        <v>0</v>
      </c>
      <c r="AG36" s="74">
        <f t="shared" si="22"/>
        <v>0</v>
      </c>
      <c r="AH36" s="74">
        <f t="shared" si="22"/>
        <v>0</v>
      </c>
      <c r="AI36" s="74">
        <f t="shared" si="22"/>
        <v>0</v>
      </c>
      <c r="AJ36" s="74">
        <f t="shared" si="22"/>
        <v>0</v>
      </c>
      <c r="AK36" s="74">
        <f t="shared" si="22"/>
        <v>0</v>
      </c>
      <c r="AL36" s="74">
        <f t="shared" si="22"/>
        <v>0</v>
      </c>
      <c r="AM36" s="74">
        <f t="shared" si="22"/>
        <v>0</v>
      </c>
      <c r="AN36" s="74">
        <f t="shared" si="22"/>
        <v>0</v>
      </c>
      <c r="AO36" s="74">
        <f t="shared" si="22"/>
        <v>0</v>
      </c>
      <c r="AP36" s="74">
        <f t="shared" si="22"/>
        <v>0</v>
      </c>
      <c r="AQ36" s="74">
        <f t="shared" si="22"/>
        <v>0</v>
      </c>
      <c r="AR36" s="74">
        <f t="shared" si="22"/>
        <v>0</v>
      </c>
      <c r="AS36" s="74">
        <f t="shared" si="22"/>
        <v>0</v>
      </c>
      <c r="AT36" s="74">
        <f t="shared" si="22"/>
        <v>0</v>
      </c>
      <c r="AU36" s="74">
        <f t="shared" si="22"/>
        <v>0</v>
      </c>
      <c r="AV36" s="74">
        <f t="shared" si="22"/>
        <v>0</v>
      </c>
      <c r="AW36" s="74">
        <f t="shared" si="22"/>
        <v>0</v>
      </c>
      <c r="AX36" s="74">
        <f t="shared" si="22"/>
        <v>0</v>
      </c>
      <c r="AY36" s="74">
        <f t="shared" si="22"/>
        <v>0</v>
      </c>
      <c r="AZ36" s="74">
        <f t="shared" si="22"/>
        <v>0</v>
      </c>
      <c r="BA36" s="74">
        <f t="shared" si="22"/>
        <v>0</v>
      </c>
      <c r="BB36" s="74"/>
    </row>
    <row r="37" spans="1:88">
      <c r="B37" s="344"/>
      <c r="C37" s="66"/>
      <c r="D37" s="81"/>
      <c r="E37" s="81"/>
      <c r="F37" s="2"/>
      <c r="G37" s="2"/>
      <c r="H37" s="520"/>
      <c r="J37" s="247"/>
      <c r="K37" s="521"/>
      <c r="L37" s="247"/>
      <c r="M37" s="247"/>
      <c r="N37" s="247"/>
      <c r="O37" s="247"/>
      <c r="P37" s="247"/>
      <c r="Q37" s="247"/>
      <c r="R37" s="247"/>
      <c r="S37" s="247"/>
      <c r="T37" s="247"/>
      <c r="U37" s="247"/>
      <c r="V37" s="247"/>
      <c r="W37" s="247"/>
      <c r="X37" s="247"/>
      <c r="Y37" s="247"/>
      <c r="Z37" s="247"/>
      <c r="AA37" s="247"/>
      <c r="AB37" s="247"/>
      <c r="AC37" s="247"/>
      <c r="AD37" s="247"/>
      <c r="AE37" s="247"/>
      <c r="AF37" s="247"/>
      <c r="AG37" s="247"/>
      <c r="AH37" s="247"/>
      <c r="AI37" s="247"/>
      <c r="AJ37" s="247"/>
      <c r="AK37" s="247"/>
      <c r="AL37" s="247"/>
      <c r="AM37" s="247"/>
      <c r="AN37" s="247"/>
      <c r="AO37" s="247"/>
      <c r="AP37" s="247"/>
      <c r="AQ37" s="247"/>
      <c r="AR37" s="247"/>
      <c r="AS37" s="247"/>
      <c r="AT37" s="247"/>
      <c r="AU37" s="247"/>
      <c r="AV37" s="247"/>
      <c r="AW37" s="247"/>
      <c r="AX37" s="247"/>
      <c r="AY37" s="247"/>
      <c r="AZ37" s="247"/>
      <c r="BA37" s="247"/>
    </row>
    <row r="38" spans="1:88" ht="45">
      <c r="A38" s="873" t="s">
        <v>203</v>
      </c>
      <c r="B38" s="762" t="s">
        <v>120</v>
      </c>
      <c r="C38" s="456" t="s">
        <v>326</v>
      </c>
      <c r="D38" s="515" t="s">
        <v>318</v>
      </c>
      <c r="E38" s="515" t="s">
        <v>319</v>
      </c>
      <c r="F38" s="417" t="s">
        <v>320</v>
      </c>
      <c r="G38" s="417" t="s">
        <v>321</v>
      </c>
      <c r="H38" s="417" t="s">
        <v>322</v>
      </c>
      <c r="I38" s="165" t="s">
        <v>323</v>
      </c>
      <c r="J38" s="165" t="s">
        <v>324</v>
      </c>
      <c r="L38" s="4" t="s">
        <v>150</v>
      </c>
    </row>
    <row r="39" spans="1:88">
      <c r="A39" s="218" t="s">
        <v>198</v>
      </c>
      <c r="B39" s="767" t="str">
        <f>B22</f>
        <v>030161</v>
      </c>
      <c r="C39" s="66" t="str">
        <f>INDEX(ProjectSummary!$C$6:$F$20,MATCH(B39,ProjectSummary!$C$6:$C$20,0),4)</f>
        <v>LOCKHART ROAD</v>
      </c>
      <c r="D39" s="516">
        <f t="shared" ref="D39:D53" si="23">$Q$6</f>
        <v>280</v>
      </c>
      <c r="E39" s="516">
        <f>_xlfn.XLOOKUP(C39, ProjectSummary!$F$30:$F$44, ProjectSummary!$R$30:$R$44)</f>
        <v>12</v>
      </c>
      <c r="F39" s="516">
        <f>D39-E39</f>
        <v>268</v>
      </c>
      <c r="G39" s="516">
        <f>VMTCalc!D53</f>
        <v>2022</v>
      </c>
      <c r="H39" s="517">
        <f>(VMTCalc!E70*E39)</f>
        <v>72</v>
      </c>
      <c r="I39" s="518">
        <f>VMTCalc!G70</f>
        <v>4.9709680000000001</v>
      </c>
      <c r="J39" s="879">
        <f>VMTCalc!H70</f>
        <v>0</v>
      </c>
      <c r="L39" s="522">
        <f>SUM(M39:BA39)</f>
        <v>5010.7357440000005</v>
      </c>
      <c r="M39" s="74">
        <f t="shared" ref="M39:BA39" si="24">IF(M11&lt;=$M$9,($H39*(1+$J39)^(M$11-$G39))*$I39,0)</f>
        <v>357.909696</v>
      </c>
      <c r="N39" s="74">
        <f t="shared" si="24"/>
        <v>357.909696</v>
      </c>
      <c r="O39" s="74">
        <f t="shared" si="24"/>
        <v>357.909696</v>
      </c>
      <c r="P39" s="74">
        <f t="shared" si="24"/>
        <v>357.909696</v>
      </c>
      <c r="Q39" s="74">
        <f t="shared" si="24"/>
        <v>357.909696</v>
      </c>
      <c r="R39" s="74">
        <f t="shared" si="24"/>
        <v>357.909696</v>
      </c>
      <c r="S39" s="74">
        <f t="shared" si="24"/>
        <v>357.909696</v>
      </c>
      <c r="T39" s="74">
        <f t="shared" si="24"/>
        <v>357.909696</v>
      </c>
      <c r="U39" s="74">
        <f t="shared" si="24"/>
        <v>357.909696</v>
      </c>
      <c r="V39" s="74">
        <f t="shared" si="24"/>
        <v>357.909696</v>
      </c>
      <c r="W39" s="74">
        <f t="shared" si="24"/>
        <v>357.909696</v>
      </c>
      <c r="X39" s="74">
        <f t="shared" si="24"/>
        <v>357.909696</v>
      </c>
      <c r="Y39" s="74">
        <f t="shared" si="24"/>
        <v>357.909696</v>
      </c>
      <c r="Z39" s="74">
        <f t="shared" si="24"/>
        <v>357.909696</v>
      </c>
      <c r="AA39" s="74">
        <f t="shared" si="24"/>
        <v>0</v>
      </c>
      <c r="AB39" s="74">
        <f t="shared" si="24"/>
        <v>0</v>
      </c>
      <c r="AC39" s="74">
        <f t="shared" si="24"/>
        <v>0</v>
      </c>
      <c r="AD39" s="74">
        <f t="shared" si="24"/>
        <v>0</v>
      </c>
      <c r="AE39" s="74">
        <f t="shared" si="24"/>
        <v>0</v>
      </c>
      <c r="AF39" s="74">
        <f t="shared" si="24"/>
        <v>0</v>
      </c>
      <c r="AG39" s="74">
        <f t="shared" si="24"/>
        <v>0</v>
      </c>
      <c r="AH39" s="74">
        <f t="shared" si="24"/>
        <v>0</v>
      </c>
      <c r="AI39" s="74">
        <f t="shared" si="24"/>
        <v>0</v>
      </c>
      <c r="AJ39" s="74">
        <f t="shared" si="24"/>
        <v>0</v>
      </c>
      <c r="AK39" s="74">
        <f t="shared" si="24"/>
        <v>0</v>
      </c>
      <c r="AL39" s="74">
        <f t="shared" si="24"/>
        <v>0</v>
      </c>
      <c r="AM39" s="74">
        <f t="shared" si="24"/>
        <v>0</v>
      </c>
      <c r="AN39" s="74">
        <f t="shared" si="24"/>
        <v>0</v>
      </c>
      <c r="AO39" s="74">
        <f t="shared" si="24"/>
        <v>0</v>
      </c>
      <c r="AP39" s="74">
        <f t="shared" si="24"/>
        <v>0</v>
      </c>
      <c r="AQ39" s="74">
        <f t="shared" si="24"/>
        <v>0</v>
      </c>
      <c r="AR39" s="74">
        <f t="shared" si="24"/>
        <v>0</v>
      </c>
      <c r="AS39" s="74">
        <f t="shared" si="24"/>
        <v>0</v>
      </c>
      <c r="AT39" s="74">
        <f t="shared" si="24"/>
        <v>0</v>
      </c>
      <c r="AU39" s="74">
        <f t="shared" si="24"/>
        <v>0</v>
      </c>
      <c r="AV39" s="74">
        <f t="shared" si="24"/>
        <v>0</v>
      </c>
      <c r="AW39" s="74">
        <f t="shared" si="24"/>
        <v>0</v>
      </c>
      <c r="AX39" s="74">
        <f t="shared" si="24"/>
        <v>0</v>
      </c>
      <c r="AY39" s="74">
        <f t="shared" si="24"/>
        <v>0</v>
      </c>
      <c r="AZ39" s="74">
        <f t="shared" si="24"/>
        <v>0</v>
      </c>
      <c r="BA39" s="74">
        <f t="shared" si="24"/>
        <v>0</v>
      </c>
    </row>
    <row r="40" spans="1:88">
      <c r="A40" s="218" t="s">
        <v>198</v>
      </c>
      <c r="B40" s="767" t="str">
        <f t="shared" ref="B40:B53" si="25">B23</f>
        <v>030148</v>
      </c>
      <c r="C40" s="66" t="str">
        <f>INDEX(ProjectSummary!$C$6:$F$20,MATCH(B40,ProjectSummary!$C$6:$C$20,0),4)</f>
        <v>MILLS ROAD</v>
      </c>
      <c r="D40" s="516">
        <f t="shared" si="23"/>
        <v>280</v>
      </c>
      <c r="E40" s="516">
        <f>_xlfn.XLOOKUP(C40, ProjectSummary!$F$30:$F$44, ProjectSummary!$R$30:$R$44)</f>
        <v>0</v>
      </c>
      <c r="F40" s="516">
        <f t="shared" ref="F40:F53" si="26">D40-E40</f>
        <v>280</v>
      </c>
      <c r="G40" s="516">
        <f>VMTCalc!D54</f>
        <v>2016</v>
      </c>
      <c r="H40" s="517">
        <f>(VMTCalc!E71*E40)</f>
        <v>0</v>
      </c>
      <c r="I40" s="518">
        <f>VMTCalc!G71</f>
        <v>4.9709680000000001</v>
      </c>
      <c r="J40" s="879">
        <f>VMTCalc!H71</f>
        <v>0</v>
      </c>
      <c r="L40" s="522">
        <f t="shared" ref="L40:L53" si="27">SUM(M40:BA40)</f>
        <v>0</v>
      </c>
      <c r="M40" s="74">
        <f t="shared" ref="M40:BA40" si="28">IF(M11&lt;=$M$9,($H40*(1+$J40)^(M$11-$G40))*$I40,0)</f>
        <v>0</v>
      </c>
      <c r="N40" s="74">
        <f t="shared" si="28"/>
        <v>0</v>
      </c>
      <c r="O40" s="74">
        <f t="shared" si="28"/>
        <v>0</v>
      </c>
      <c r="P40" s="74">
        <f t="shared" si="28"/>
        <v>0</v>
      </c>
      <c r="Q40" s="74">
        <f t="shared" si="28"/>
        <v>0</v>
      </c>
      <c r="R40" s="74">
        <f t="shared" si="28"/>
        <v>0</v>
      </c>
      <c r="S40" s="74">
        <f t="shared" si="28"/>
        <v>0</v>
      </c>
      <c r="T40" s="74">
        <f t="shared" si="28"/>
        <v>0</v>
      </c>
      <c r="U40" s="74">
        <f t="shared" si="28"/>
        <v>0</v>
      </c>
      <c r="V40" s="74">
        <f t="shared" si="28"/>
        <v>0</v>
      </c>
      <c r="W40" s="74">
        <f t="shared" si="28"/>
        <v>0</v>
      </c>
      <c r="X40" s="74">
        <f t="shared" si="28"/>
        <v>0</v>
      </c>
      <c r="Y40" s="74">
        <f t="shared" si="28"/>
        <v>0</v>
      </c>
      <c r="Z40" s="74">
        <f t="shared" si="28"/>
        <v>0</v>
      </c>
      <c r="AA40" s="74">
        <f t="shared" si="28"/>
        <v>0</v>
      </c>
      <c r="AB40" s="74">
        <f t="shared" si="28"/>
        <v>0</v>
      </c>
      <c r="AC40" s="74">
        <f t="shared" si="28"/>
        <v>0</v>
      </c>
      <c r="AD40" s="74">
        <f t="shared" si="28"/>
        <v>0</v>
      </c>
      <c r="AE40" s="74">
        <f t="shared" si="28"/>
        <v>0</v>
      </c>
      <c r="AF40" s="74">
        <f t="shared" si="28"/>
        <v>0</v>
      </c>
      <c r="AG40" s="74">
        <f t="shared" si="28"/>
        <v>0</v>
      </c>
      <c r="AH40" s="74">
        <f t="shared" si="28"/>
        <v>0</v>
      </c>
      <c r="AI40" s="74">
        <f t="shared" si="28"/>
        <v>0</v>
      </c>
      <c r="AJ40" s="74">
        <f t="shared" si="28"/>
        <v>0</v>
      </c>
      <c r="AK40" s="74">
        <f t="shared" si="28"/>
        <v>0</v>
      </c>
      <c r="AL40" s="74">
        <f t="shared" si="28"/>
        <v>0</v>
      </c>
      <c r="AM40" s="74">
        <f t="shared" si="28"/>
        <v>0</v>
      </c>
      <c r="AN40" s="74">
        <f t="shared" si="28"/>
        <v>0</v>
      </c>
      <c r="AO40" s="74">
        <f t="shared" si="28"/>
        <v>0</v>
      </c>
      <c r="AP40" s="74">
        <f t="shared" si="28"/>
        <v>0</v>
      </c>
      <c r="AQ40" s="74">
        <f t="shared" si="28"/>
        <v>0</v>
      </c>
      <c r="AR40" s="74">
        <f t="shared" si="28"/>
        <v>0</v>
      </c>
      <c r="AS40" s="74">
        <f t="shared" si="28"/>
        <v>0</v>
      </c>
      <c r="AT40" s="74">
        <f t="shared" si="28"/>
        <v>0</v>
      </c>
      <c r="AU40" s="74">
        <f t="shared" si="28"/>
        <v>0</v>
      </c>
      <c r="AV40" s="74">
        <f t="shared" si="28"/>
        <v>0</v>
      </c>
      <c r="AW40" s="74">
        <f t="shared" si="28"/>
        <v>0</v>
      </c>
      <c r="AX40" s="74">
        <f t="shared" si="28"/>
        <v>0</v>
      </c>
      <c r="AY40" s="74">
        <f t="shared" si="28"/>
        <v>0</v>
      </c>
      <c r="AZ40" s="74">
        <f t="shared" si="28"/>
        <v>0</v>
      </c>
      <c r="BA40" s="74">
        <f t="shared" si="28"/>
        <v>0</v>
      </c>
    </row>
    <row r="41" spans="1:88">
      <c r="A41" s="218" t="s">
        <v>198</v>
      </c>
      <c r="B41" s="767" t="str">
        <f t="shared" si="25"/>
        <v>030265</v>
      </c>
      <c r="C41" s="66" t="str">
        <f>INDEX(ProjectSummary!$C$6:$F$20,MATCH(B41,ProjectSummary!$C$6:$C$20,0),4)</f>
        <v>ROBINSON ROAD</v>
      </c>
      <c r="D41" s="516">
        <f t="shared" si="23"/>
        <v>280</v>
      </c>
      <c r="E41" s="516">
        <f>_xlfn.XLOOKUP(C41, ProjectSummary!$F$30:$F$44, ProjectSummary!$R$30:$R$44)</f>
        <v>4</v>
      </c>
      <c r="F41" s="516">
        <f t="shared" si="26"/>
        <v>276</v>
      </c>
      <c r="G41" s="516">
        <f>VMTCalc!D55</f>
        <v>2021</v>
      </c>
      <c r="H41" s="517">
        <f>(VMTCalc!E72*E41)</f>
        <v>24</v>
      </c>
      <c r="I41" s="518">
        <f>VMTCalc!G72</f>
        <v>9.9419360000000001</v>
      </c>
      <c r="J41" s="879">
        <f>VMTCalc!H72</f>
        <v>0</v>
      </c>
      <c r="L41" s="522">
        <f t="shared" si="27"/>
        <v>3340.4904959999999</v>
      </c>
      <c r="M41" s="74">
        <f t="shared" ref="M41:BA41" si="29">IF(M11&lt;=$M$9,($H41*(1+$J41)^(M$11-$G41))*$I41,0)</f>
        <v>238.60646400000002</v>
      </c>
      <c r="N41" s="74">
        <f t="shared" si="29"/>
        <v>238.60646400000002</v>
      </c>
      <c r="O41" s="74">
        <f t="shared" si="29"/>
        <v>238.60646400000002</v>
      </c>
      <c r="P41" s="74">
        <f t="shared" si="29"/>
        <v>238.60646400000002</v>
      </c>
      <c r="Q41" s="74">
        <f t="shared" si="29"/>
        <v>238.60646400000002</v>
      </c>
      <c r="R41" s="74">
        <f t="shared" si="29"/>
        <v>238.60646400000002</v>
      </c>
      <c r="S41" s="74">
        <f t="shared" si="29"/>
        <v>238.60646400000002</v>
      </c>
      <c r="T41" s="74">
        <f t="shared" si="29"/>
        <v>238.60646400000002</v>
      </c>
      <c r="U41" s="74">
        <f t="shared" si="29"/>
        <v>238.60646400000002</v>
      </c>
      <c r="V41" s="74">
        <f t="shared" si="29"/>
        <v>238.60646400000002</v>
      </c>
      <c r="W41" s="74">
        <f t="shared" si="29"/>
        <v>238.60646400000002</v>
      </c>
      <c r="X41" s="74">
        <f t="shared" si="29"/>
        <v>238.60646400000002</v>
      </c>
      <c r="Y41" s="74">
        <f t="shared" si="29"/>
        <v>238.60646400000002</v>
      </c>
      <c r="Z41" s="74">
        <f t="shared" si="29"/>
        <v>238.60646400000002</v>
      </c>
      <c r="AA41" s="74">
        <f t="shared" si="29"/>
        <v>0</v>
      </c>
      <c r="AB41" s="74">
        <f t="shared" si="29"/>
        <v>0</v>
      </c>
      <c r="AC41" s="74">
        <f t="shared" si="29"/>
        <v>0</v>
      </c>
      <c r="AD41" s="74">
        <f t="shared" si="29"/>
        <v>0</v>
      </c>
      <c r="AE41" s="74">
        <f t="shared" si="29"/>
        <v>0</v>
      </c>
      <c r="AF41" s="74">
        <f t="shared" si="29"/>
        <v>0</v>
      </c>
      <c r="AG41" s="74">
        <f t="shared" si="29"/>
        <v>0</v>
      </c>
      <c r="AH41" s="74">
        <f t="shared" si="29"/>
        <v>0</v>
      </c>
      <c r="AI41" s="74">
        <f t="shared" si="29"/>
        <v>0</v>
      </c>
      <c r="AJ41" s="74">
        <f t="shared" si="29"/>
        <v>0</v>
      </c>
      <c r="AK41" s="74">
        <f t="shared" si="29"/>
        <v>0</v>
      </c>
      <c r="AL41" s="74">
        <f t="shared" si="29"/>
        <v>0</v>
      </c>
      <c r="AM41" s="74">
        <f t="shared" si="29"/>
        <v>0</v>
      </c>
      <c r="AN41" s="74">
        <f t="shared" si="29"/>
        <v>0</v>
      </c>
      <c r="AO41" s="74">
        <f t="shared" si="29"/>
        <v>0</v>
      </c>
      <c r="AP41" s="74">
        <f t="shared" si="29"/>
        <v>0</v>
      </c>
      <c r="AQ41" s="74">
        <f t="shared" si="29"/>
        <v>0</v>
      </c>
      <c r="AR41" s="74">
        <f t="shared" si="29"/>
        <v>0</v>
      </c>
      <c r="AS41" s="74">
        <f t="shared" si="29"/>
        <v>0</v>
      </c>
      <c r="AT41" s="74">
        <f t="shared" si="29"/>
        <v>0</v>
      </c>
      <c r="AU41" s="74">
        <f t="shared" si="29"/>
        <v>0</v>
      </c>
      <c r="AV41" s="74">
        <f t="shared" si="29"/>
        <v>0</v>
      </c>
      <c r="AW41" s="74">
        <f t="shared" si="29"/>
        <v>0</v>
      </c>
      <c r="AX41" s="74">
        <f t="shared" si="29"/>
        <v>0</v>
      </c>
      <c r="AY41" s="74">
        <f t="shared" si="29"/>
        <v>0</v>
      </c>
      <c r="AZ41" s="74">
        <f t="shared" si="29"/>
        <v>0</v>
      </c>
      <c r="BA41" s="74">
        <f t="shared" si="29"/>
        <v>0</v>
      </c>
    </row>
    <row r="42" spans="1:88">
      <c r="A42" s="218" t="s">
        <v>198</v>
      </c>
      <c r="B42" s="767">
        <f t="shared" si="25"/>
        <v>830106</v>
      </c>
      <c r="C42" s="66" t="str">
        <f>INDEX(ProjectSummary!$C$6:$F$20,MATCH(B42,ProjectSummary!$C$6:$C$20,0),4)</f>
        <v>BOGGER HOLLAR ROAD</v>
      </c>
      <c r="D42" s="516">
        <f t="shared" si="23"/>
        <v>280</v>
      </c>
      <c r="E42" s="516">
        <f>_xlfn.XLOOKUP(C42, ProjectSummary!$F$30:$F$44, ProjectSummary!$R$30:$R$44)</f>
        <v>45</v>
      </c>
      <c r="F42" s="516">
        <f t="shared" si="26"/>
        <v>235</v>
      </c>
      <c r="G42" s="516">
        <f>VMTCalc!D56</f>
        <v>2015</v>
      </c>
      <c r="H42" s="517">
        <f>(VMTCalc!E73*E42)</f>
        <v>405</v>
      </c>
      <c r="I42" s="518">
        <f>VMTCalc!G73</f>
        <v>1.8641130000000001</v>
      </c>
      <c r="J42" s="879">
        <f>VMTCalc!H73</f>
        <v>0</v>
      </c>
      <c r="L42" s="522">
        <f t="shared" si="27"/>
        <v>10569.520710000003</v>
      </c>
      <c r="M42" s="74">
        <f t="shared" ref="M42:BA42" si="30">IF(M11&lt;=$M$9,($H42*(1+$J42)^(M$11-$G42))*$I42,0)</f>
        <v>754.96576500000003</v>
      </c>
      <c r="N42" s="74">
        <f t="shared" si="30"/>
        <v>754.96576500000003</v>
      </c>
      <c r="O42" s="74">
        <f t="shared" si="30"/>
        <v>754.96576500000003</v>
      </c>
      <c r="P42" s="74">
        <f t="shared" si="30"/>
        <v>754.96576500000003</v>
      </c>
      <c r="Q42" s="74">
        <f t="shared" si="30"/>
        <v>754.96576500000003</v>
      </c>
      <c r="R42" s="74">
        <f t="shared" si="30"/>
        <v>754.96576500000003</v>
      </c>
      <c r="S42" s="74">
        <f t="shared" si="30"/>
        <v>754.96576500000003</v>
      </c>
      <c r="T42" s="74">
        <f t="shared" si="30"/>
        <v>754.96576500000003</v>
      </c>
      <c r="U42" s="74">
        <f t="shared" si="30"/>
        <v>754.96576500000003</v>
      </c>
      <c r="V42" s="74">
        <f t="shared" si="30"/>
        <v>754.96576500000003</v>
      </c>
      <c r="W42" s="74">
        <f t="shared" si="30"/>
        <v>754.96576500000003</v>
      </c>
      <c r="X42" s="74">
        <f t="shared" si="30"/>
        <v>754.96576500000003</v>
      </c>
      <c r="Y42" s="74">
        <f t="shared" si="30"/>
        <v>754.96576500000003</v>
      </c>
      <c r="Z42" s="74">
        <f t="shared" si="30"/>
        <v>754.96576500000003</v>
      </c>
      <c r="AA42" s="74">
        <f t="shared" si="30"/>
        <v>0</v>
      </c>
      <c r="AB42" s="74">
        <f t="shared" si="30"/>
        <v>0</v>
      </c>
      <c r="AC42" s="74">
        <f t="shared" si="30"/>
        <v>0</v>
      </c>
      <c r="AD42" s="74">
        <f t="shared" si="30"/>
        <v>0</v>
      </c>
      <c r="AE42" s="74">
        <f t="shared" si="30"/>
        <v>0</v>
      </c>
      <c r="AF42" s="74">
        <f t="shared" si="30"/>
        <v>0</v>
      </c>
      <c r="AG42" s="74">
        <f t="shared" si="30"/>
        <v>0</v>
      </c>
      <c r="AH42" s="74">
        <f t="shared" si="30"/>
        <v>0</v>
      </c>
      <c r="AI42" s="74">
        <f t="shared" si="30"/>
        <v>0</v>
      </c>
      <c r="AJ42" s="74">
        <f t="shared" si="30"/>
        <v>0</v>
      </c>
      <c r="AK42" s="74">
        <f t="shared" si="30"/>
        <v>0</v>
      </c>
      <c r="AL42" s="74">
        <f t="shared" si="30"/>
        <v>0</v>
      </c>
      <c r="AM42" s="74">
        <f t="shared" si="30"/>
        <v>0</v>
      </c>
      <c r="AN42" s="74">
        <f t="shared" si="30"/>
        <v>0</v>
      </c>
      <c r="AO42" s="74">
        <f t="shared" si="30"/>
        <v>0</v>
      </c>
      <c r="AP42" s="74">
        <f t="shared" si="30"/>
        <v>0</v>
      </c>
      <c r="AQ42" s="74">
        <f t="shared" si="30"/>
        <v>0</v>
      </c>
      <c r="AR42" s="74">
        <f t="shared" si="30"/>
        <v>0</v>
      </c>
      <c r="AS42" s="74">
        <f t="shared" si="30"/>
        <v>0</v>
      </c>
      <c r="AT42" s="74">
        <f t="shared" si="30"/>
        <v>0</v>
      </c>
      <c r="AU42" s="74">
        <f t="shared" si="30"/>
        <v>0</v>
      </c>
      <c r="AV42" s="74">
        <f t="shared" si="30"/>
        <v>0</v>
      </c>
      <c r="AW42" s="74">
        <f t="shared" si="30"/>
        <v>0</v>
      </c>
      <c r="AX42" s="74">
        <f t="shared" si="30"/>
        <v>0</v>
      </c>
      <c r="AY42" s="74">
        <f t="shared" si="30"/>
        <v>0</v>
      </c>
      <c r="AZ42" s="74">
        <f t="shared" si="30"/>
        <v>0</v>
      </c>
      <c r="BA42" s="74">
        <f t="shared" si="30"/>
        <v>0</v>
      </c>
    </row>
    <row r="43" spans="1:88">
      <c r="A43" s="218" t="s">
        <v>198</v>
      </c>
      <c r="B43" s="767">
        <f t="shared" si="25"/>
        <v>830081</v>
      </c>
      <c r="C43" s="66" t="str">
        <f>INDEX(ProjectSummary!$C$6:$F$20,MATCH(B43,ProjectSummary!$C$6:$C$20,0),4)</f>
        <v>BRIDGE ROAD</v>
      </c>
      <c r="D43" s="516">
        <f t="shared" si="23"/>
        <v>280</v>
      </c>
      <c r="E43" s="516">
        <f>_xlfn.XLOOKUP(C43, ProjectSummary!$F$30:$F$44, ProjectSummary!$R$30:$R$44)</f>
        <v>2</v>
      </c>
      <c r="F43" s="516">
        <f t="shared" si="26"/>
        <v>278</v>
      </c>
      <c r="G43" s="516">
        <f>VMTCalc!D57</f>
        <v>2016</v>
      </c>
      <c r="H43" s="517">
        <f>(VMTCalc!E74*E43)</f>
        <v>39.6</v>
      </c>
      <c r="I43" s="518">
        <f>VMTCalc!G74</f>
        <v>4.9709680000000001</v>
      </c>
      <c r="J43" s="879">
        <f>VMTCalc!H74</f>
        <v>0</v>
      </c>
      <c r="L43" s="522">
        <f t="shared" si="27"/>
        <v>2755.9046592000004</v>
      </c>
      <c r="M43" s="74">
        <f t="shared" ref="M43:BA43" si="31">IF(M11&lt;=$M$9,($H43*(1+$J43)^(M$11-$G43))*$I43,0)</f>
        <v>196.85033280000002</v>
      </c>
      <c r="N43" s="74">
        <f t="shared" si="31"/>
        <v>196.85033280000002</v>
      </c>
      <c r="O43" s="74">
        <f t="shared" si="31"/>
        <v>196.85033280000002</v>
      </c>
      <c r="P43" s="74">
        <f t="shared" si="31"/>
        <v>196.85033280000002</v>
      </c>
      <c r="Q43" s="74">
        <f t="shared" si="31"/>
        <v>196.85033280000002</v>
      </c>
      <c r="R43" s="74">
        <f t="shared" si="31"/>
        <v>196.85033280000002</v>
      </c>
      <c r="S43" s="74">
        <f t="shared" si="31"/>
        <v>196.85033280000002</v>
      </c>
      <c r="T43" s="74">
        <f t="shared" si="31"/>
        <v>196.85033280000002</v>
      </c>
      <c r="U43" s="74">
        <f t="shared" si="31"/>
        <v>196.85033280000002</v>
      </c>
      <c r="V43" s="74">
        <f t="shared" si="31"/>
        <v>196.85033280000002</v>
      </c>
      <c r="W43" s="74">
        <f t="shared" si="31"/>
        <v>196.85033280000002</v>
      </c>
      <c r="X43" s="74">
        <f t="shared" si="31"/>
        <v>196.85033280000002</v>
      </c>
      <c r="Y43" s="74">
        <f t="shared" si="31"/>
        <v>196.85033280000002</v>
      </c>
      <c r="Z43" s="74">
        <f t="shared" si="31"/>
        <v>196.85033280000002</v>
      </c>
      <c r="AA43" s="74">
        <f t="shared" si="31"/>
        <v>0</v>
      </c>
      <c r="AB43" s="74">
        <f t="shared" si="31"/>
        <v>0</v>
      </c>
      <c r="AC43" s="74">
        <f t="shared" si="31"/>
        <v>0</v>
      </c>
      <c r="AD43" s="74">
        <f t="shared" si="31"/>
        <v>0</v>
      </c>
      <c r="AE43" s="74">
        <f t="shared" si="31"/>
        <v>0</v>
      </c>
      <c r="AF43" s="74">
        <f t="shared" si="31"/>
        <v>0</v>
      </c>
      <c r="AG43" s="74">
        <f t="shared" si="31"/>
        <v>0</v>
      </c>
      <c r="AH43" s="74">
        <f t="shared" si="31"/>
        <v>0</v>
      </c>
      <c r="AI43" s="74">
        <f t="shared" si="31"/>
        <v>0</v>
      </c>
      <c r="AJ43" s="74">
        <f t="shared" si="31"/>
        <v>0</v>
      </c>
      <c r="AK43" s="74">
        <f t="shared" si="31"/>
        <v>0</v>
      </c>
      <c r="AL43" s="74">
        <f t="shared" si="31"/>
        <v>0</v>
      </c>
      <c r="AM43" s="74">
        <f t="shared" si="31"/>
        <v>0</v>
      </c>
      <c r="AN43" s="74">
        <f t="shared" si="31"/>
        <v>0</v>
      </c>
      <c r="AO43" s="74">
        <f t="shared" si="31"/>
        <v>0</v>
      </c>
      <c r="AP43" s="74">
        <f t="shared" si="31"/>
        <v>0</v>
      </c>
      <c r="AQ43" s="74">
        <f t="shared" si="31"/>
        <v>0</v>
      </c>
      <c r="AR43" s="74">
        <f t="shared" si="31"/>
        <v>0</v>
      </c>
      <c r="AS43" s="74">
        <f t="shared" si="31"/>
        <v>0</v>
      </c>
      <c r="AT43" s="74">
        <f t="shared" si="31"/>
        <v>0</v>
      </c>
      <c r="AU43" s="74">
        <f t="shared" si="31"/>
        <v>0</v>
      </c>
      <c r="AV43" s="74">
        <f t="shared" si="31"/>
        <v>0</v>
      </c>
      <c r="AW43" s="74">
        <f t="shared" si="31"/>
        <v>0</v>
      </c>
      <c r="AX43" s="74">
        <f t="shared" si="31"/>
        <v>0</v>
      </c>
      <c r="AY43" s="74">
        <f t="shared" si="31"/>
        <v>0</v>
      </c>
      <c r="AZ43" s="74">
        <f t="shared" si="31"/>
        <v>0</v>
      </c>
      <c r="BA43" s="74">
        <f t="shared" si="31"/>
        <v>0</v>
      </c>
    </row>
    <row r="44" spans="1:88">
      <c r="A44" s="218" t="s">
        <v>198</v>
      </c>
      <c r="B44" s="767">
        <f t="shared" si="25"/>
        <v>830200</v>
      </c>
      <c r="C44" s="66" t="str">
        <f>INDEX(ProjectSummary!$C$6:$F$20,MATCH(B44,ProjectSummary!$C$6:$C$20,0),4)</f>
        <v>BRIDGE PORT ROAD</v>
      </c>
      <c r="D44" s="516">
        <f t="shared" si="23"/>
        <v>280</v>
      </c>
      <c r="E44" s="516">
        <f>_xlfn.XLOOKUP(C44, ProjectSummary!$F$30:$F$44, ProjectSummary!$R$30:$R$44)</f>
        <v>35</v>
      </c>
      <c r="F44" s="516">
        <f t="shared" si="26"/>
        <v>245</v>
      </c>
      <c r="G44" s="516">
        <f>VMTCalc!D58</f>
        <v>2000</v>
      </c>
      <c r="H44" s="517">
        <f>(VMTCalc!E75*E44)</f>
        <v>210</v>
      </c>
      <c r="I44" s="518">
        <f>VMTCalc!G75</f>
        <v>0.62137100000000001</v>
      </c>
      <c r="J44" s="879">
        <f>VMTCalc!H75</f>
        <v>0</v>
      </c>
      <c r="L44" s="522">
        <f t="shared" si="27"/>
        <v>1826.8307400000006</v>
      </c>
      <c r="M44" s="74">
        <f t="shared" ref="M44:BA44" si="32">IF(M11&lt;=$M$9,($H44*(1+$J44)^(M$11-$G44))*$I44,0)</f>
        <v>130.48791</v>
      </c>
      <c r="N44" s="74">
        <f t="shared" si="32"/>
        <v>130.48791</v>
      </c>
      <c r="O44" s="74">
        <f t="shared" si="32"/>
        <v>130.48791</v>
      </c>
      <c r="P44" s="74">
        <f t="shared" si="32"/>
        <v>130.48791</v>
      </c>
      <c r="Q44" s="74">
        <f t="shared" si="32"/>
        <v>130.48791</v>
      </c>
      <c r="R44" s="74">
        <f t="shared" si="32"/>
        <v>130.48791</v>
      </c>
      <c r="S44" s="74">
        <f t="shared" si="32"/>
        <v>130.48791</v>
      </c>
      <c r="T44" s="74">
        <f t="shared" si="32"/>
        <v>130.48791</v>
      </c>
      <c r="U44" s="74">
        <f t="shared" si="32"/>
        <v>130.48791</v>
      </c>
      <c r="V44" s="74">
        <f t="shared" si="32"/>
        <v>130.48791</v>
      </c>
      <c r="W44" s="74">
        <f t="shared" si="32"/>
        <v>130.48791</v>
      </c>
      <c r="X44" s="74">
        <f t="shared" si="32"/>
        <v>130.48791</v>
      </c>
      <c r="Y44" s="74">
        <f t="shared" si="32"/>
        <v>130.48791</v>
      </c>
      <c r="Z44" s="74">
        <f t="shared" si="32"/>
        <v>130.48791</v>
      </c>
      <c r="AA44" s="74">
        <f t="shared" si="32"/>
        <v>0</v>
      </c>
      <c r="AB44" s="74">
        <f t="shared" si="32"/>
        <v>0</v>
      </c>
      <c r="AC44" s="74">
        <f t="shared" si="32"/>
        <v>0</v>
      </c>
      <c r="AD44" s="74">
        <f t="shared" si="32"/>
        <v>0</v>
      </c>
      <c r="AE44" s="74">
        <f t="shared" si="32"/>
        <v>0</v>
      </c>
      <c r="AF44" s="74">
        <f t="shared" si="32"/>
        <v>0</v>
      </c>
      <c r="AG44" s="74">
        <f t="shared" si="32"/>
        <v>0</v>
      </c>
      <c r="AH44" s="74">
        <f t="shared" si="32"/>
        <v>0</v>
      </c>
      <c r="AI44" s="74">
        <f t="shared" si="32"/>
        <v>0</v>
      </c>
      <c r="AJ44" s="74">
        <f t="shared" si="32"/>
        <v>0</v>
      </c>
      <c r="AK44" s="74">
        <f t="shared" si="32"/>
        <v>0</v>
      </c>
      <c r="AL44" s="74">
        <f t="shared" si="32"/>
        <v>0</v>
      </c>
      <c r="AM44" s="74">
        <f t="shared" si="32"/>
        <v>0</v>
      </c>
      <c r="AN44" s="74">
        <f t="shared" si="32"/>
        <v>0</v>
      </c>
      <c r="AO44" s="74">
        <f t="shared" si="32"/>
        <v>0</v>
      </c>
      <c r="AP44" s="74">
        <f t="shared" si="32"/>
        <v>0</v>
      </c>
      <c r="AQ44" s="74">
        <f t="shared" si="32"/>
        <v>0</v>
      </c>
      <c r="AR44" s="74">
        <f t="shared" si="32"/>
        <v>0</v>
      </c>
      <c r="AS44" s="74">
        <f t="shared" si="32"/>
        <v>0</v>
      </c>
      <c r="AT44" s="74">
        <f t="shared" si="32"/>
        <v>0</v>
      </c>
      <c r="AU44" s="74">
        <f t="shared" si="32"/>
        <v>0</v>
      </c>
      <c r="AV44" s="74">
        <f t="shared" si="32"/>
        <v>0</v>
      </c>
      <c r="AW44" s="74">
        <f t="shared" si="32"/>
        <v>0</v>
      </c>
      <c r="AX44" s="74">
        <f t="shared" si="32"/>
        <v>0</v>
      </c>
      <c r="AY44" s="74">
        <f t="shared" si="32"/>
        <v>0</v>
      </c>
      <c r="AZ44" s="74">
        <f t="shared" si="32"/>
        <v>0</v>
      </c>
      <c r="BA44" s="74">
        <f t="shared" si="32"/>
        <v>0</v>
      </c>
    </row>
    <row r="45" spans="1:88">
      <c r="A45" s="218" t="s">
        <v>198</v>
      </c>
      <c r="B45" s="767">
        <f t="shared" si="25"/>
        <v>120173</v>
      </c>
      <c r="C45" s="66" t="str">
        <f>INDEX(ProjectSummary!$C$6:$F$20,MATCH(B45,ProjectSummary!$C$6:$C$20,0),4)</f>
        <v>PEACH ORCHARD ROAD</v>
      </c>
      <c r="D45" s="516">
        <f t="shared" si="23"/>
        <v>280</v>
      </c>
      <c r="E45" s="516">
        <f>_xlfn.XLOOKUP(C45, ProjectSummary!$F$30:$F$44, ProjectSummary!$R$30:$R$44)</f>
        <v>2</v>
      </c>
      <c r="F45" s="516">
        <f t="shared" si="26"/>
        <v>278</v>
      </c>
      <c r="G45" s="516">
        <f>VMTCalc!D59</f>
        <v>2022</v>
      </c>
      <c r="H45" s="517">
        <f>(VMTCalc!E76*E45)</f>
        <v>93.800000000000011</v>
      </c>
      <c r="I45" s="518">
        <f>VMTCalc!G76</f>
        <v>4.9709680000000001</v>
      </c>
      <c r="J45" s="879">
        <f>VMTCalc!H76</f>
        <v>0</v>
      </c>
      <c r="L45" s="522">
        <f t="shared" si="27"/>
        <v>6527.8751776000017</v>
      </c>
      <c r="M45" s="74">
        <f t="shared" ref="M45:BA45" si="33">IF(M11&lt;=$M$9,($H45*(1+$J45)^(M$11-$G45))*$I45,0)</f>
        <v>466.27679840000008</v>
      </c>
      <c r="N45" s="74">
        <f t="shared" si="33"/>
        <v>466.27679840000008</v>
      </c>
      <c r="O45" s="74">
        <f t="shared" si="33"/>
        <v>466.27679840000008</v>
      </c>
      <c r="P45" s="74">
        <f t="shared" si="33"/>
        <v>466.27679840000008</v>
      </c>
      <c r="Q45" s="74">
        <f t="shared" si="33"/>
        <v>466.27679840000008</v>
      </c>
      <c r="R45" s="74">
        <f t="shared" si="33"/>
        <v>466.27679840000008</v>
      </c>
      <c r="S45" s="74">
        <f t="shared" si="33"/>
        <v>466.27679840000008</v>
      </c>
      <c r="T45" s="74">
        <f t="shared" si="33"/>
        <v>466.27679840000008</v>
      </c>
      <c r="U45" s="74">
        <f t="shared" si="33"/>
        <v>466.27679840000008</v>
      </c>
      <c r="V45" s="74">
        <f t="shared" si="33"/>
        <v>466.27679840000008</v>
      </c>
      <c r="W45" s="74">
        <f t="shared" si="33"/>
        <v>466.27679840000008</v>
      </c>
      <c r="X45" s="74">
        <f t="shared" si="33"/>
        <v>466.27679840000008</v>
      </c>
      <c r="Y45" s="74">
        <f t="shared" si="33"/>
        <v>466.27679840000008</v>
      </c>
      <c r="Z45" s="74">
        <f t="shared" si="33"/>
        <v>466.27679840000008</v>
      </c>
      <c r="AA45" s="74">
        <f t="shared" si="33"/>
        <v>0</v>
      </c>
      <c r="AB45" s="74">
        <f t="shared" si="33"/>
        <v>0</v>
      </c>
      <c r="AC45" s="74">
        <f t="shared" si="33"/>
        <v>0</v>
      </c>
      <c r="AD45" s="74">
        <f t="shared" si="33"/>
        <v>0</v>
      </c>
      <c r="AE45" s="74">
        <f t="shared" si="33"/>
        <v>0</v>
      </c>
      <c r="AF45" s="74">
        <f t="shared" si="33"/>
        <v>0</v>
      </c>
      <c r="AG45" s="74">
        <f t="shared" si="33"/>
        <v>0</v>
      </c>
      <c r="AH45" s="74">
        <f t="shared" si="33"/>
        <v>0</v>
      </c>
      <c r="AI45" s="74">
        <f t="shared" si="33"/>
        <v>0</v>
      </c>
      <c r="AJ45" s="74">
        <f t="shared" si="33"/>
        <v>0</v>
      </c>
      <c r="AK45" s="74">
        <f t="shared" si="33"/>
        <v>0</v>
      </c>
      <c r="AL45" s="74">
        <f t="shared" si="33"/>
        <v>0</v>
      </c>
      <c r="AM45" s="74">
        <f t="shared" si="33"/>
        <v>0</v>
      </c>
      <c r="AN45" s="74">
        <f t="shared" si="33"/>
        <v>0</v>
      </c>
      <c r="AO45" s="74">
        <f t="shared" si="33"/>
        <v>0</v>
      </c>
      <c r="AP45" s="74">
        <f t="shared" si="33"/>
        <v>0</v>
      </c>
      <c r="AQ45" s="74">
        <f t="shared" si="33"/>
        <v>0</v>
      </c>
      <c r="AR45" s="74">
        <f t="shared" si="33"/>
        <v>0</v>
      </c>
      <c r="AS45" s="74">
        <f t="shared" si="33"/>
        <v>0</v>
      </c>
      <c r="AT45" s="74">
        <f t="shared" si="33"/>
        <v>0</v>
      </c>
      <c r="AU45" s="74">
        <f t="shared" si="33"/>
        <v>0</v>
      </c>
      <c r="AV45" s="74">
        <f t="shared" si="33"/>
        <v>0</v>
      </c>
      <c r="AW45" s="74">
        <f t="shared" si="33"/>
        <v>0</v>
      </c>
      <c r="AX45" s="74">
        <f t="shared" si="33"/>
        <v>0</v>
      </c>
      <c r="AY45" s="74">
        <f t="shared" si="33"/>
        <v>0</v>
      </c>
      <c r="AZ45" s="74">
        <f t="shared" si="33"/>
        <v>0</v>
      </c>
      <c r="BA45" s="74">
        <f t="shared" si="33"/>
        <v>0</v>
      </c>
    </row>
    <row r="46" spans="1:88">
      <c r="A46" s="218" t="s">
        <v>198</v>
      </c>
      <c r="B46" s="767">
        <f t="shared" si="25"/>
        <v>890074</v>
      </c>
      <c r="C46" s="66" t="str">
        <f>INDEX(ProjectSummary!$C$6:$F$20,MATCH(B46,ProjectSummary!$C$6:$C$20,0),4)</f>
        <v>MONROE-ANSONVILLE ROAD</v>
      </c>
      <c r="D46" s="516">
        <f t="shared" si="23"/>
        <v>280</v>
      </c>
      <c r="E46" s="516">
        <f>_xlfn.XLOOKUP(C46, ProjectSummary!$F$30:$F$44, ProjectSummary!$R$30:$R$44)</f>
        <v>8</v>
      </c>
      <c r="F46" s="516">
        <f t="shared" si="26"/>
        <v>272</v>
      </c>
      <c r="G46" s="516">
        <f>VMTCalc!D60</f>
        <v>2018</v>
      </c>
      <c r="H46" s="517">
        <f>(VMTCalc!E77*E46)</f>
        <v>1960.0000000000002</v>
      </c>
      <c r="I46" s="518">
        <f>VMTCalc!G77</f>
        <v>0.62137100000000001</v>
      </c>
      <c r="J46" s="879">
        <f>VMTCalc!H77</f>
        <v>0</v>
      </c>
      <c r="L46" s="522">
        <f t="shared" si="27"/>
        <v>17050.420240000003</v>
      </c>
      <c r="M46" s="74">
        <f t="shared" ref="M46:BA46" si="34">IF(M11&lt;=$M$9,($H46*(1+$J46)^(M$11-$G46))*$I46,0)</f>
        <v>1217.8871600000002</v>
      </c>
      <c r="N46" s="74">
        <f t="shared" si="34"/>
        <v>1217.8871600000002</v>
      </c>
      <c r="O46" s="74">
        <f t="shared" si="34"/>
        <v>1217.8871600000002</v>
      </c>
      <c r="P46" s="74">
        <f t="shared" si="34"/>
        <v>1217.8871600000002</v>
      </c>
      <c r="Q46" s="74">
        <f t="shared" si="34"/>
        <v>1217.8871600000002</v>
      </c>
      <c r="R46" s="74">
        <f t="shared" si="34"/>
        <v>1217.8871600000002</v>
      </c>
      <c r="S46" s="74">
        <f t="shared" si="34"/>
        <v>1217.8871600000002</v>
      </c>
      <c r="T46" s="74">
        <f t="shared" si="34"/>
        <v>1217.8871600000002</v>
      </c>
      <c r="U46" s="74">
        <f t="shared" si="34"/>
        <v>1217.8871600000002</v>
      </c>
      <c r="V46" s="74">
        <f t="shared" si="34"/>
        <v>1217.8871600000002</v>
      </c>
      <c r="W46" s="74">
        <f t="shared" si="34"/>
        <v>1217.8871600000002</v>
      </c>
      <c r="X46" s="74">
        <f t="shared" si="34"/>
        <v>1217.8871600000002</v>
      </c>
      <c r="Y46" s="74">
        <f t="shared" si="34"/>
        <v>1217.8871600000002</v>
      </c>
      <c r="Z46" s="74">
        <f t="shared" si="34"/>
        <v>1217.8871600000002</v>
      </c>
      <c r="AA46" s="74">
        <f t="shared" si="34"/>
        <v>0</v>
      </c>
      <c r="AB46" s="74">
        <f t="shared" si="34"/>
        <v>0</v>
      </c>
      <c r="AC46" s="74">
        <f t="shared" si="34"/>
        <v>0</v>
      </c>
      <c r="AD46" s="74">
        <f t="shared" si="34"/>
        <v>0</v>
      </c>
      <c r="AE46" s="74">
        <f t="shared" si="34"/>
        <v>0</v>
      </c>
      <c r="AF46" s="74">
        <f t="shared" si="34"/>
        <v>0</v>
      </c>
      <c r="AG46" s="74">
        <f t="shared" si="34"/>
        <v>0</v>
      </c>
      <c r="AH46" s="74">
        <f t="shared" si="34"/>
        <v>0</v>
      </c>
      <c r="AI46" s="74">
        <f t="shared" si="34"/>
        <v>0</v>
      </c>
      <c r="AJ46" s="74">
        <f t="shared" si="34"/>
        <v>0</v>
      </c>
      <c r="AK46" s="74">
        <f t="shared" si="34"/>
        <v>0</v>
      </c>
      <c r="AL46" s="74">
        <f t="shared" si="34"/>
        <v>0</v>
      </c>
      <c r="AM46" s="74">
        <f t="shared" si="34"/>
        <v>0</v>
      </c>
      <c r="AN46" s="74">
        <f t="shared" si="34"/>
        <v>0</v>
      </c>
      <c r="AO46" s="74">
        <f t="shared" si="34"/>
        <v>0</v>
      </c>
      <c r="AP46" s="74">
        <f t="shared" si="34"/>
        <v>0</v>
      </c>
      <c r="AQ46" s="74">
        <f t="shared" si="34"/>
        <v>0</v>
      </c>
      <c r="AR46" s="74">
        <f t="shared" si="34"/>
        <v>0</v>
      </c>
      <c r="AS46" s="74">
        <f t="shared" si="34"/>
        <v>0</v>
      </c>
      <c r="AT46" s="74">
        <f t="shared" si="34"/>
        <v>0</v>
      </c>
      <c r="AU46" s="74">
        <f t="shared" si="34"/>
        <v>0</v>
      </c>
      <c r="AV46" s="74">
        <f t="shared" si="34"/>
        <v>0</v>
      </c>
      <c r="AW46" s="74">
        <f t="shared" si="34"/>
        <v>0</v>
      </c>
      <c r="AX46" s="74">
        <f t="shared" si="34"/>
        <v>0</v>
      </c>
      <c r="AY46" s="74">
        <f t="shared" si="34"/>
        <v>0</v>
      </c>
      <c r="AZ46" s="74">
        <f t="shared" si="34"/>
        <v>0</v>
      </c>
      <c r="BA46" s="74">
        <f t="shared" si="34"/>
        <v>0</v>
      </c>
    </row>
    <row r="47" spans="1:88">
      <c r="A47" s="218" t="s">
        <v>198</v>
      </c>
      <c r="B47" s="767">
        <f t="shared" si="25"/>
        <v>890170</v>
      </c>
      <c r="C47" s="66" t="str">
        <f>INDEX(ProjectSummary!$C$6:$F$20,MATCH(B47,ProjectSummary!$C$6:$C$20,0),4)</f>
        <v>POTTERS ROAD</v>
      </c>
      <c r="D47" s="516">
        <f t="shared" si="23"/>
        <v>280</v>
      </c>
      <c r="E47" s="516">
        <f>_xlfn.XLOOKUP(C47, ProjectSummary!$F$30:$F$44, ProjectSummary!$R$30:$R$44)</f>
        <v>0</v>
      </c>
      <c r="F47" s="516">
        <f t="shared" si="26"/>
        <v>280</v>
      </c>
      <c r="G47" s="516">
        <f>VMTCalc!D61</f>
        <v>2018</v>
      </c>
      <c r="H47" s="517">
        <f>(VMTCalc!E78*E47)</f>
        <v>0</v>
      </c>
      <c r="I47" s="518">
        <f>VMTCalc!G78</f>
        <v>2.485484</v>
      </c>
      <c r="J47" s="879">
        <f>VMTCalc!H78</f>
        <v>0</v>
      </c>
      <c r="L47" s="522">
        <f t="shared" si="27"/>
        <v>0</v>
      </c>
      <c r="M47" s="74">
        <f t="shared" ref="M47:BA47" si="35">IF(M11&lt;=$M$9,($H47*(1+$J47)^(M$11-$G47))*$I47,0)</f>
        <v>0</v>
      </c>
      <c r="N47" s="74">
        <f t="shared" si="35"/>
        <v>0</v>
      </c>
      <c r="O47" s="74">
        <f t="shared" si="35"/>
        <v>0</v>
      </c>
      <c r="P47" s="74">
        <f t="shared" si="35"/>
        <v>0</v>
      </c>
      <c r="Q47" s="74">
        <f t="shared" si="35"/>
        <v>0</v>
      </c>
      <c r="R47" s="74">
        <f t="shared" si="35"/>
        <v>0</v>
      </c>
      <c r="S47" s="74">
        <f t="shared" si="35"/>
        <v>0</v>
      </c>
      <c r="T47" s="74">
        <f t="shared" si="35"/>
        <v>0</v>
      </c>
      <c r="U47" s="74">
        <f t="shared" si="35"/>
        <v>0</v>
      </c>
      <c r="V47" s="74">
        <f t="shared" si="35"/>
        <v>0</v>
      </c>
      <c r="W47" s="74">
        <f t="shared" si="35"/>
        <v>0</v>
      </c>
      <c r="X47" s="74">
        <f t="shared" si="35"/>
        <v>0</v>
      </c>
      <c r="Y47" s="74">
        <f t="shared" si="35"/>
        <v>0</v>
      </c>
      <c r="Z47" s="74">
        <f t="shared" si="35"/>
        <v>0</v>
      </c>
      <c r="AA47" s="74">
        <f t="shared" si="35"/>
        <v>0</v>
      </c>
      <c r="AB47" s="74">
        <f t="shared" si="35"/>
        <v>0</v>
      </c>
      <c r="AC47" s="74">
        <f t="shared" si="35"/>
        <v>0</v>
      </c>
      <c r="AD47" s="74">
        <f t="shared" si="35"/>
        <v>0</v>
      </c>
      <c r="AE47" s="74">
        <f t="shared" si="35"/>
        <v>0</v>
      </c>
      <c r="AF47" s="74">
        <f t="shared" si="35"/>
        <v>0</v>
      </c>
      <c r="AG47" s="74">
        <f t="shared" si="35"/>
        <v>0</v>
      </c>
      <c r="AH47" s="74">
        <f t="shared" si="35"/>
        <v>0</v>
      </c>
      <c r="AI47" s="74">
        <f t="shared" si="35"/>
        <v>0</v>
      </c>
      <c r="AJ47" s="74">
        <f t="shared" si="35"/>
        <v>0</v>
      </c>
      <c r="AK47" s="74">
        <f t="shared" si="35"/>
        <v>0</v>
      </c>
      <c r="AL47" s="74">
        <f t="shared" si="35"/>
        <v>0</v>
      </c>
      <c r="AM47" s="74">
        <f t="shared" si="35"/>
        <v>0</v>
      </c>
      <c r="AN47" s="74">
        <f t="shared" si="35"/>
        <v>0</v>
      </c>
      <c r="AO47" s="74">
        <f t="shared" si="35"/>
        <v>0</v>
      </c>
      <c r="AP47" s="74">
        <f t="shared" si="35"/>
        <v>0</v>
      </c>
      <c r="AQ47" s="74">
        <f t="shared" si="35"/>
        <v>0</v>
      </c>
      <c r="AR47" s="74">
        <f t="shared" si="35"/>
        <v>0</v>
      </c>
      <c r="AS47" s="74">
        <f t="shared" si="35"/>
        <v>0</v>
      </c>
      <c r="AT47" s="74">
        <f t="shared" si="35"/>
        <v>0</v>
      </c>
      <c r="AU47" s="74">
        <f t="shared" si="35"/>
        <v>0</v>
      </c>
      <c r="AV47" s="74">
        <f t="shared" si="35"/>
        <v>0</v>
      </c>
      <c r="AW47" s="74">
        <f t="shared" si="35"/>
        <v>0</v>
      </c>
      <c r="AX47" s="74">
        <f t="shared" si="35"/>
        <v>0</v>
      </c>
      <c r="AY47" s="74">
        <f t="shared" si="35"/>
        <v>0</v>
      </c>
      <c r="AZ47" s="74">
        <f t="shared" si="35"/>
        <v>0</v>
      </c>
      <c r="BA47" s="74">
        <f t="shared" si="35"/>
        <v>0</v>
      </c>
    </row>
    <row r="48" spans="1:88">
      <c r="A48" s="218" t="s">
        <v>198</v>
      </c>
      <c r="B48" s="767">
        <f t="shared" si="25"/>
        <v>890312</v>
      </c>
      <c r="C48" s="66" t="str">
        <f>INDEX(ProjectSummary!$C$6:$F$20,MATCH(B48,ProjectSummary!$C$6:$C$20,0),4)</f>
        <v>SHANNON ROAD</v>
      </c>
      <c r="D48" s="516">
        <f t="shared" si="23"/>
        <v>280</v>
      </c>
      <c r="E48" s="516">
        <f>_xlfn.XLOOKUP(C48, ProjectSummary!$F$30:$F$44, ProjectSummary!$R$30:$R$44)</f>
        <v>8</v>
      </c>
      <c r="F48" s="516">
        <f t="shared" si="26"/>
        <v>272</v>
      </c>
      <c r="G48" s="516">
        <f>VMTCalc!D62</f>
        <v>2016</v>
      </c>
      <c r="H48" s="517">
        <f>(VMTCalc!E79*E48)</f>
        <v>1104</v>
      </c>
      <c r="I48" s="518">
        <f>VMTCalc!G79</f>
        <v>3.7282260000000003</v>
      </c>
      <c r="J48" s="879">
        <f>VMTCalc!H79</f>
        <v>0</v>
      </c>
      <c r="L48" s="522">
        <f t="shared" si="27"/>
        <v>57623.461055999993</v>
      </c>
      <c r="M48" s="74">
        <f t="shared" ref="M48:BA48" si="36">IF(M11&lt;=$M$9,($H48*(1+$J48)^(M$11-$G48))*$I48,0)</f>
        <v>4115.9615039999999</v>
      </c>
      <c r="N48" s="74">
        <f t="shared" si="36"/>
        <v>4115.9615039999999</v>
      </c>
      <c r="O48" s="74">
        <f t="shared" si="36"/>
        <v>4115.9615039999999</v>
      </c>
      <c r="P48" s="74">
        <f t="shared" si="36"/>
        <v>4115.9615039999999</v>
      </c>
      <c r="Q48" s="74">
        <f t="shared" si="36"/>
        <v>4115.9615039999999</v>
      </c>
      <c r="R48" s="74">
        <f t="shared" si="36"/>
        <v>4115.9615039999999</v>
      </c>
      <c r="S48" s="74">
        <f t="shared" si="36"/>
        <v>4115.9615039999999</v>
      </c>
      <c r="T48" s="74">
        <f t="shared" si="36"/>
        <v>4115.9615039999999</v>
      </c>
      <c r="U48" s="74">
        <f t="shared" si="36"/>
        <v>4115.9615039999999</v>
      </c>
      <c r="V48" s="74">
        <f t="shared" si="36"/>
        <v>4115.9615039999999</v>
      </c>
      <c r="W48" s="74">
        <f t="shared" si="36"/>
        <v>4115.9615039999999</v>
      </c>
      <c r="X48" s="74">
        <f t="shared" si="36"/>
        <v>4115.9615039999999</v>
      </c>
      <c r="Y48" s="74">
        <f t="shared" si="36"/>
        <v>4115.9615039999999</v>
      </c>
      <c r="Z48" s="74">
        <f t="shared" si="36"/>
        <v>4115.9615039999999</v>
      </c>
      <c r="AA48" s="74">
        <f t="shared" si="36"/>
        <v>0</v>
      </c>
      <c r="AB48" s="74">
        <f t="shared" si="36"/>
        <v>0</v>
      </c>
      <c r="AC48" s="74">
        <f t="shared" si="36"/>
        <v>0</v>
      </c>
      <c r="AD48" s="74">
        <f t="shared" si="36"/>
        <v>0</v>
      </c>
      <c r="AE48" s="74">
        <f t="shared" si="36"/>
        <v>0</v>
      </c>
      <c r="AF48" s="74">
        <f t="shared" si="36"/>
        <v>0</v>
      </c>
      <c r="AG48" s="74">
        <f t="shared" si="36"/>
        <v>0</v>
      </c>
      <c r="AH48" s="74">
        <f t="shared" si="36"/>
        <v>0</v>
      </c>
      <c r="AI48" s="74">
        <f t="shared" si="36"/>
        <v>0</v>
      </c>
      <c r="AJ48" s="74">
        <f t="shared" si="36"/>
        <v>0</v>
      </c>
      <c r="AK48" s="74">
        <f t="shared" si="36"/>
        <v>0</v>
      </c>
      <c r="AL48" s="74">
        <f t="shared" si="36"/>
        <v>0</v>
      </c>
      <c r="AM48" s="74">
        <f t="shared" si="36"/>
        <v>0</v>
      </c>
      <c r="AN48" s="74">
        <f t="shared" si="36"/>
        <v>0</v>
      </c>
      <c r="AO48" s="74">
        <f t="shared" si="36"/>
        <v>0</v>
      </c>
      <c r="AP48" s="74">
        <f t="shared" si="36"/>
        <v>0</v>
      </c>
      <c r="AQ48" s="74">
        <f t="shared" si="36"/>
        <v>0</v>
      </c>
      <c r="AR48" s="74">
        <f t="shared" si="36"/>
        <v>0</v>
      </c>
      <c r="AS48" s="74">
        <f t="shared" si="36"/>
        <v>0</v>
      </c>
      <c r="AT48" s="74">
        <f t="shared" si="36"/>
        <v>0</v>
      </c>
      <c r="AU48" s="74">
        <f t="shared" si="36"/>
        <v>0</v>
      </c>
      <c r="AV48" s="74">
        <f t="shared" si="36"/>
        <v>0</v>
      </c>
      <c r="AW48" s="74">
        <f t="shared" si="36"/>
        <v>0</v>
      </c>
      <c r="AX48" s="74">
        <f t="shared" si="36"/>
        <v>0</v>
      </c>
      <c r="AY48" s="74">
        <f t="shared" si="36"/>
        <v>0</v>
      </c>
      <c r="AZ48" s="74">
        <f t="shared" si="36"/>
        <v>0</v>
      </c>
      <c r="BA48" s="74">
        <f t="shared" si="36"/>
        <v>0</v>
      </c>
    </row>
    <row r="49" spans="1:53">
      <c r="A49" s="218" t="s">
        <v>198</v>
      </c>
      <c r="B49" s="767">
        <f t="shared" si="25"/>
        <v>890144</v>
      </c>
      <c r="C49" s="66" t="str">
        <f>INDEX(ProjectSummary!$C$6:$F$20,MATCH(B49,ProjectSummary!$C$6:$C$20,0),4)</f>
        <v>STACK ROAD</v>
      </c>
      <c r="D49" s="516">
        <f t="shared" si="23"/>
        <v>280</v>
      </c>
      <c r="E49" s="516">
        <f>_xlfn.XLOOKUP(C49, ProjectSummary!$F$30:$F$44, ProjectSummary!$R$30:$R$44)</f>
        <v>0</v>
      </c>
      <c r="F49" s="516">
        <f t="shared" si="26"/>
        <v>280</v>
      </c>
      <c r="G49" s="516">
        <f>VMTCalc!D63</f>
        <v>2017</v>
      </c>
      <c r="H49" s="517">
        <f>(VMTCalc!E80*E49)</f>
        <v>0</v>
      </c>
      <c r="I49" s="518">
        <f>VMTCalc!G80</f>
        <v>1.8641130000000001</v>
      </c>
      <c r="J49" s="879">
        <f>VMTCalc!H80</f>
        <v>0</v>
      </c>
      <c r="L49" s="522">
        <f t="shared" si="27"/>
        <v>0</v>
      </c>
      <c r="M49" s="74">
        <f t="shared" ref="M49:BA49" si="37">IF(M11&lt;=$M$9,($H49*(1+$J49)^(M$11-$G49))*$I49,0)</f>
        <v>0</v>
      </c>
      <c r="N49" s="74">
        <f t="shared" si="37"/>
        <v>0</v>
      </c>
      <c r="O49" s="74">
        <f t="shared" si="37"/>
        <v>0</v>
      </c>
      <c r="P49" s="74">
        <f t="shared" si="37"/>
        <v>0</v>
      </c>
      <c r="Q49" s="74">
        <f t="shared" si="37"/>
        <v>0</v>
      </c>
      <c r="R49" s="74">
        <f t="shared" si="37"/>
        <v>0</v>
      </c>
      <c r="S49" s="74">
        <f t="shared" si="37"/>
        <v>0</v>
      </c>
      <c r="T49" s="74">
        <f t="shared" si="37"/>
        <v>0</v>
      </c>
      <c r="U49" s="74">
        <f t="shared" si="37"/>
        <v>0</v>
      </c>
      <c r="V49" s="74">
        <f t="shared" si="37"/>
        <v>0</v>
      </c>
      <c r="W49" s="74">
        <f t="shared" si="37"/>
        <v>0</v>
      </c>
      <c r="X49" s="74">
        <f t="shared" si="37"/>
        <v>0</v>
      </c>
      <c r="Y49" s="74">
        <f t="shared" si="37"/>
        <v>0</v>
      </c>
      <c r="Z49" s="74">
        <f t="shared" si="37"/>
        <v>0</v>
      </c>
      <c r="AA49" s="74">
        <f t="shared" si="37"/>
        <v>0</v>
      </c>
      <c r="AB49" s="74">
        <f t="shared" si="37"/>
        <v>0</v>
      </c>
      <c r="AC49" s="74">
        <f t="shared" si="37"/>
        <v>0</v>
      </c>
      <c r="AD49" s="74">
        <f t="shared" si="37"/>
        <v>0</v>
      </c>
      <c r="AE49" s="74">
        <f t="shared" si="37"/>
        <v>0</v>
      </c>
      <c r="AF49" s="74">
        <f t="shared" si="37"/>
        <v>0</v>
      </c>
      <c r="AG49" s="74">
        <f t="shared" si="37"/>
        <v>0</v>
      </c>
      <c r="AH49" s="74">
        <f t="shared" si="37"/>
        <v>0</v>
      </c>
      <c r="AI49" s="74">
        <f t="shared" si="37"/>
        <v>0</v>
      </c>
      <c r="AJ49" s="74">
        <f t="shared" si="37"/>
        <v>0</v>
      </c>
      <c r="AK49" s="74">
        <f t="shared" si="37"/>
        <v>0</v>
      </c>
      <c r="AL49" s="74">
        <f t="shared" si="37"/>
        <v>0</v>
      </c>
      <c r="AM49" s="74">
        <f t="shared" si="37"/>
        <v>0</v>
      </c>
      <c r="AN49" s="74">
        <f t="shared" si="37"/>
        <v>0</v>
      </c>
      <c r="AO49" s="74">
        <f t="shared" si="37"/>
        <v>0</v>
      </c>
      <c r="AP49" s="74">
        <f t="shared" si="37"/>
        <v>0</v>
      </c>
      <c r="AQ49" s="74">
        <f t="shared" si="37"/>
        <v>0</v>
      </c>
      <c r="AR49" s="74">
        <f t="shared" si="37"/>
        <v>0</v>
      </c>
      <c r="AS49" s="74">
        <f t="shared" si="37"/>
        <v>0</v>
      </c>
      <c r="AT49" s="74">
        <f t="shared" si="37"/>
        <v>0</v>
      </c>
      <c r="AU49" s="74">
        <f t="shared" si="37"/>
        <v>0</v>
      </c>
      <c r="AV49" s="74">
        <f t="shared" si="37"/>
        <v>0</v>
      </c>
      <c r="AW49" s="74">
        <f t="shared" si="37"/>
        <v>0</v>
      </c>
      <c r="AX49" s="74">
        <f t="shared" si="37"/>
        <v>0</v>
      </c>
      <c r="AY49" s="74">
        <f t="shared" si="37"/>
        <v>0</v>
      </c>
      <c r="AZ49" s="74">
        <f t="shared" si="37"/>
        <v>0</v>
      </c>
      <c r="BA49" s="74">
        <f t="shared" si="37"/>
        <v>0</v>
      </c>
    </row>
    <row r="50" spans="1:53">
      <c r="A50" s="66">
        <v>1</v>
      </c>
      <c r="B50" s="767">
        <f t="shared" si="25"/>
        <v>890067</v>
      </c>
      <c r="C50" s="66" t="str">
        <f>INDEX(ProjectSummary!$C$6:$F$20,MATCH(B50,ProjectSummary!$C$6:$C$20,0),4)</f>
        <v>AUSTIN GROVE CHURCH ROAD</v>
      </c>
      <c r="D50" s="516">
        <f t="shared" si="23"/>
        <v>280</v>
      </c>
      <c r="E50" s="516">
        <f>_xlfn.XLOOKUP(C50, ProjectSummary!$F$30:$F$44, ProjectSummary!$R$30:$R$44)</f>
        <v>1</v>
      </c>
      <c r="F50" s="516">
        <f t="shared" si="26"/>
        <v>279</v>
      </c>
      <c r="G50" s="516">
        <f>VMTCalc!D64</f>
        <v>2016</v>
      </c>
      <c r="H50" s="517">
        <f>(VMTCalc!E81*E50)</f>
        <v>105.00000000000001</v>
      </c>
      <c r="I50" s="518">
        <f>VMTCalc!G81</f>
        <v>2.485484</v>
      </c>
      <c r="J50" s="879">
        <f>VMTCalc!H81</f>
        <v>0</v>
      </c>
      <c r="L50" s="522">
        <f t="shared" si="27"/>
        <v>3653.6614800000011</v>
      </c>
      <c r="M50" s="74">
        <f t="shared" ref="M50:BA50" si="38">IF(M11&lt;=$M$9,($H50*(1+$J50)^(M$11-$G50))*$I50,0)</f>
        <v>260.97582000000006</v>
      </c>
      <c r="N50" s="74">
        <f t="shared" si="38"/>
        <v>260.97582000000006</v>
      </c>
      <c r="O50" s="74">
        <f t="shared" si="38"/>
        <v>260.97582000000006</v>
      </c>
      <c r="P50" s="74">
        <f t="shared" si="38"/>
        <v>260.97582000000006</v>
      </c>
      <c r="Q50" s="74">
        <f t="shared" si="38"/>
        <v>260.97582000000006</v>
      </c>
      <c r="R50" s="74">
        <f t="shared" si="38"/>
        <v>260.97582000000006</v>
      </c>
      <c r="S50" s="74">
        <f t="shared" si="38"/>
        <v>260.97582000000006</v>
      </c>
      <c r="T50" s="74">
        <f t="shared" si="38"/>
        <v>260.97582000000006</v>
      </c>
      <c r="U50" s="74">
        <f t="shared" si="38"/>
        <v>260.97582000000006</v>
      </c>
      <c r="V50" s="74">
        <f t="shared" si="38"/>
        <v>260.97582000000006</v>
      </c>
      <c r="W50" s="74">
        <f t="shared" si="38"/>
        <v>260.97582000000006</v>
      </c>
      <c r="X50" s="74">
        <f t="shared" si="38"/>
        <v>260.97582000000006</v>
      </c>
      <c r="Y50" s="74">
        <f t="shared" si="38"/>
        <v>260.97582000000006</v>
      </c>
      <c r="Z50" s="74">
        <f t="shared" si="38"/>
        <v>260.97582000000006</v>
      </c>
      <c r="AA50" s="74">
        <f t="shared" si="38"/>
        <v>0</v>
      </c>
      <c r="AB50" s="74">
        <f t="shared" si="38"/>
        <v>0</v>
      </c>
      <c r="AC50" s="74">
        <f t="shared" si="38"/>
        <v>0</v>
      </c>
      <c r="AD50" s="74">
        <f t="shared" si="38"/>
        <v>0</v>
      </c>
      <c r="AE50" s="74">
        <f t="shared" si="38"/>
        <v>0</v>
      </c>
      <c r="AF50" s="74">
        <f t="shared" si="38"/>
        <v>0</v>
      </c>
      <c r="AG50" s="74">
        <f t="shared" si="38"/>
        <v>0</v>
      </c>
      <c r="AH50" s="74">
        <f t="shared" si="38"/>
        <v>0</v>
      </c>
      <c r="AI50" s="74">
        <f t="shared" si="38"/>
        <v>0</v>
      </c>
      <c r="AJ50" s="74">
        <f t="shared" si="38"/>
        <v>0</v>
      </c>
      <c r="AK50" s="74">
        <f t="shared" si="38"/>
        <v>0</v>
      </c>
      <c r="AL50" s="74">
        <f t="shared" si="38"/>
        <v>0</v>
      </c>
      <c r="AM50" s="74">
        <f t="shared" si="38"/>
        <v>0</v>
      </c>
      <c r="AN50" s="74">
        <f t="shared" si="38"/>
        <v>0</v>
      </c>
      <c r="AO50" s="74">
        <f t="shared" si="38"/>
        <v>0</v>
      </c>
      <c r="AP50" s="74">
        <f t="shared" si="38"/>
        <v>0</v>
      </c>
      <c r="AQ50" s="74">
        <f t="shared" si="38"/>
        <v>0</v>
      </c>
      <c r="AR50" s="74">
        <f t="shared" si="38"/>
        <v>0</v>
      </c>
      <c r="AS50" s="74">
        <f t="shared" si="38"/>
        <v>0</v>
      </c>
      <c r="AT50" s="74">
        <f t="shared" si="38"/>
        <v>0</v>
      </c>
      <c r="AU50" s="74">
        <f t="shared" si="38"/>
        <v>0</v>
      </c>
      <c r="AV50" s="74">
        <f t="shared" si="38"/>
        <v>0</v>
      </c>
      <c r="AW50" s="74">
        <f t="shared" si="38"/>
        <v>0</v>
      </c>
      <c r="AX50" s="74">
        <f t="shared" si="38"/>
        <v>0</v>
      </c>
      <c r="AY50" s="74">
        <f t="shared" si="38"/>
        <v>0</v>
      </c>
      <c r="AZ50" s="74">
        <f t="shared" si="38"/>
        <v>0</v>
      </c>
      <c r="BA50" s="74">
        <f t="shared" si="38"/>
        <v>0</v>
      </c>
    </row>
    <row r="51" spans="1:53">
      <c r="A51" s="66">
        <v>1</v>
      </c>
      <c r="B51" s="767">
        <f t="shared" si="25"/>
        <v>830012</v>
      </c>
      <c r="C51" s="66" t="str">
        <f>INDEX(ProjectSummary!$C$6:$F$20,MATCH(B51,ProjectSummary!$C$6:$C$20,0),4)</f>
        <v>MOUNTAIN CREEK ROAD</v>
      </c>
      <c r="D51" s="516">
        <f t="shared" si="23"/>
        <v>280</v>
      </c>
      <c r="E51" s="516">
        <f>_xlfn.XLOOKUP(C51, ProjectSummary!$F$30:$F$44, ProjectSummary!$R$30:$R$44)</f>
        <v>3</v>
      </c>
      <c r="F51" s="516">
        <f t="shared" si="26"/>
        <v>277</v>
      </c>
      <c r="G51" s="516">
        <f>VMTCalc!D65</f>
        <v>2021</v>
      </c>
      <c r="H51" s="517">
        <f>(VMTCalc!E82*E51)</f>
        <v>126</v>
      </c>
      <c r="I51" s="518">
        <f>VMTCalc!G82</f>
        <v>0.62137100000000001</v>
      </c>
      <c r="J51" s="879">
        <f>VMTCalc!H82</f>
        <v>0</v>
      </c>
      <c r="L51" s="522">
        <f t="shared" si="27"/>
        <v>1096.0984439999997</v>
      </c>
      <c r="M51" s="74">
        <f t="shared" ref="M51:BA51" si="39">IF(M11&lt;=$M$9,($H51*(1+$J51)^(M$11-$G51))*$I51,0)</f>
        <v>78.292745999999994</v>
      </c>
      <c r="N51" s="74">
        <f t="shared" si="39"/>
        <v>78.292745999999994</v>
      </c>
      <c r="O51" s="74">
        <f t="shared" si="39"/>
        <v>78.292745999999994</v>
      </c>
      <c r="P51" s="74">
        <f t="shared" si="39"/>
        <v>78.292745999999994</v>
      </c>
      <c r="Q51" s="74">
        <f t="shared" si="39"/>
        <v>78.292745999999994</v>
      </c>
      <c r="R51" s="74">
        <f t="shared" si="39"/>
        <v>78.292745999999994</v>
      </c>
      <c r="S51" s="74">
        <f t="shared" si="39"/>
        <v>78.292745999999994</v>
      </c>
      <c r="T51" s="74">
        <f t="shared" si="39"/>
        <v>78.292745999999994</v>
      </c>
      <c r="U51" s="74">
        <f t="shared" si="39"/>
        <v>78.292745999999994</v>
      </c>
      <c r="V51" s="74">
        <f t="shared" si="39"/>
        <v>78.292745999999994</v>
      </c>
      <c r="W51" s="74">
        <f t="shared" si="39"/>
        <v>78.292745999999994</v>
      </c>
      <c r="X51" s="74">
        <f t="shared" si="39"/>
        <v>78.292745999999994</v>
      </c>
      <c r="Y51" s="74">
        <f t="shared" si="39"/>
        <v>78.292745999999994</v>
      </c>
      <c r="Z51" s="74">
        <f t="shared" si="39"/>
        <v>78.292745999999994</v>
      </c>
      <c r="AA51" s="74">
        <f t="shared" si="39"/>
        <v>0</v>
      </c>
      <c r="AB51" s="74">
        <f t="shared" si="39"/>
        <v>0</v>
      </c>
      <c r="AC51" s="74">
        <f t="shared" si="39"/>
        <v>0</v>
      </c>
      <c r="AD51" s="74">
        <f t="shared" si="39"/>
        <v>0</v>
      </c>
      <c r="AE51" s="74">
        <f t="shared" si="39"/>
        <v>0</v>
      </c>
      <c r="AF51" s="74">
        <f t="shared" si="39"/>
        <v>0</v>
      </c>
      <c r="AG51" s="74">
        <f t="shared" si="39"/>
        <v>0</v>
      </c>
      <c r="AH51" s="74">
        <f t="shared" si="39"/>
        <v>0</v>
      </c>
      <c r="AI51" s="74">
        <f t="shared" si="39"/>
        <v>0</v>
      </c>
      <c r="AJ51" s="74">
        <f t="shared" si="39"/>
        <v>0</v>
      </c>
      <c r="AK51" s="74">
        <f t="shared" si="39"/>
        <v>0</v>
      </c>
      <c r="AL51" s="74">
        <f t="shared" si="39"/>
        <v>0</v>
      </c>
      <c r="AM51" s="74">
        <f t="shared" si="39"/>
        <v>0</v>
      </c>
      <c r="AN51" s="74">
        <f t="shared" si="39"/>
        <v>0</v>
      </c>
      <c r="AO51" s="74">
        <f t="shared" si="39"/>
        <v>0</v>
      </c>
      <c r="AP51" s="74">
        <f t="shared" si="39"/>
        <v>0</v>
      </c>
      <c r="AQ51" s="74">
        <f t="shared" si="39"/>
        <v>0</v>
      </c>
      <c r="AR51" s="74">
        <f t="shared" si="39"/>
        <v>0</v>
      </c>
      <c r="AS51" s="74">
        <f t="shared" si="39"/>
        <v>0</v>
      </c>
      <c r="AT51" s="74">
        <f t="shared" si="39"/>
        <v>0</v>
      </c>
      <c r="AU51" s="74">
        <f t="shared" si="39"/>
        <v>0</v>
      </c>
      <c r="AV51" s="74">
        <f t="shared" si="39"/>
        <v>0</v>
      </c>
      <c r="AW51" s="74">
        <f t="shared" si="39"/>
        <v>0</v>
      </c>
      <c r="AX51" s="74">
        <f t="shared" si="39"/>
        <v>0</v>
      </c>
      <c r="AY51" s="74">
        <f t="shared" si="39"/>
        <v>0</v>
      </c>
      <c r="AZ51" s="74">
        <f t="shared" si="39"/>
        <v>0</v>
      </c>
      <c r="BA51" s="74">
        <f t="shared" si="39"/>
        <v>0</v>
      </c>
    </row>
    <row r="52" spans="1:53">
      <c r="A52" s="66">
        <v>1</v>
      </c>
      <c r="B52" s="767">
        <f t="shared" si="25"/>
        <v>120050</v>
      </c>
      <c r="C52" s="66" t="str">
        <f>INDEX(ProjectSummary!$C$6:$F$20,MATCH(B52,ProjectSummary!$C$6:$C$20,0),4)</f>
        <v>PENNINGER ROAD</v>
      </c>
      <c r="D52" s="516">
        <f t="shared" si="23"/>
        <v>280</v>
      </c>
      <c r="E52" s="516">
        <f>_xlfn.XLOOKUP(C52, ProjectSummary!$F$30:$F$44, ProjectSummary!$R$30:$R$44)</f>
        <v>4</v>
      </c>
      <c r="F52" s="516">
        <f t="shared" si="26"/>
        <v>276</v>
      </c>
      <c r="G52" s="516">
        <f>VMTCalc!D66</f>
        <v>2018</v>
      </c>
      <c r="H52" s="517">
        <f>(VMTCalc!E83*E52)</f>
        <v>168.00000000000003</v>
      </c>
      <c r="I52" s="518">
        <f>VMTCalc!G83</f>
        <v>0.99419360000000001</v>
      </c>
      <c r="J52" s="879">
        <f>VMTCalc!H83</f>
        <v>0</v>
      </c>
      <c r="L52" s="522">
        <f t="shared" si="27"/>
        <v>2338.3433472000006</v>
      </c>
      <c r="M52" s="74">
        <f t="shared" ref="M52:BA52" si="40">IF(M11&lt;=$M$9,($H52*(1+$J52)^(M$11-$G52))*$I52,0)</f>
        <v>167.02452480000002</v>
      </c>
      <c r="N52" s="74">
        <f t="shared" si="40"/>
        <v>167.02452480000002</v>
      </c>
      <c r="O52" s="74">
        <f t="shared" si="40"/>
        <v>167.02452480000002</v>
      </c>
      <c r="P52" s="74">
        <f t="shared" si="40"/>
        <v>167.02452480000002</v>
      </c>
      <c r="Q52" s="74">
        <f t="shared" si="40"/>
        <v>167.02452480000002</v>
      </c>
      <c r="R52" s="74">
        <f t="shared" si="40"/>
        <v>167.02452480000002</v>
      </c>
      <c r="S52" s="74">
        <f t="shared" si="40"/>
        <v>167.02452480000002</v>
      </c>
      <c r="T52" s="74">
        <f t="shared" si="40"/>
        <v>167.02452480000002</v>
      </c>
      <c r="U52" s="74">
        <f t="shared" si="40"/>
        <v>167.02452480000002</v>
      </c>
      <c r="V52" s="74">
        <f t="shared" si="40"/>
        <v>167.02452480000002</v>
      </c>
      <c r="W52" s="74">
        <f t="shared" si="40"/>
        <v>167.02452480000002</v>
      </c>
      <c r="X52" s="74">
        <f t="shared" si="40"/>
        <v>167.02452480000002</v>
      </c>
      <c r="Y52" s="74">
        <f t="shared" si="40"/>
        <v>167.02452480000002</v>
      </c>
      <c r="Z52" s="74">
        <f t="shared" si="40"/>
        <v>167.02452480000002</v>
      </c>
      <c r="AA52" s="74">
        <f t="shared" si="40"/>
        <v>0</v>
      </c>
      <c r="AB52" s="74">
        <f t="shared" si="40"/>
        <v>0</v>
      </c>
      <c r="AC52" s="74">
        <f t="shared" si="40"/>
        <v>0</v>
      </c>
      <c r="AD52" s="74">
        <f t="shared" si="40"/>
        <v>0</v>
      </c>
      <c r="AE52" s="74">
        <f t="shared" si="40"/>
        <v>0</v>
      </c>
      <c r="AF52" s="74">
        <f t="shared" si="40"/>
        <v>0</v>
      </c>
      <c r="AG52" s="74">
        <f t="shared" si="40"/>
        <v>0</v>
      </c>
      <c r="AH52" s="74">
        <f t="shared" si="40"/>
        <v>0</v>
      </c>
      <c r="AI52" s="74">
        <f t="shared" si="40"/>
        <v>0</v>
      </c>
      <c r="AJ52" s="74">
        <f t="shared" si="40"/>
        <v>0</v>
      </c>
      <c r="AK52" s="74">
        <f t="shared" si="40"/>
        <v>0</v>
      </c>
      <c r="AL52" s="74">
        <f t="shared" si="40"/>
        <v>0</v>
      </c>
      <c r="AM52" s="74">
        <f t="shared" si="40"/>
        <v>0</v>
      </c>
      <c r="AN52" s="74">
        <f t="shared" si="40"/>
        <v>0</v>
      </c>
      <c r="AO52" s="74">
        <f t="shared" si="40"/>
        <v>0</v>
      </c>
      <c r="AP52" s="74">
        <f t="shared" si="40"/>
        <v>0</v>
      </c>
      <c r="AQ52" s="74">
        <f t="shared" si="40"/>
        <v>0</v>
      </c>
      <c r="AR52" s="74">
        <f t="shared" si="40"/>
        <v>0</v>
      </c>
      <c r="AS52" s="74">
        <f t="shared" si="40"/>
        <v>0</v>
      </c>
      <c r="AT52" s="74">
        <f t="shared" si="40"/>
        <v>0</v>
      </c>
      <c r="AU52" s="74">
        <f t="shared" si="40"/>
        <v>0</v>
      </c>
      <c r="AV52" s="74">
        <f t="shared" si="40"/>
        <v>0</v>
      </c>
      <c r="AW52" s="74">
        <f t="shared" si="40"/>
        <v>0</v>
      </c>
      <c r="AX52" s="74">
        <f t="shared" si="40"/>
        <v>0</v>
      </c>
      <c r="AY52" s="74">
        <f t="shared" si="40"/>
        <v>0</v>
      </c>
      <c r="AZ52" s="74">
        <f t="shared" si="40"/>
        <v>0</v>
      </c>
      <c r="BA52" s="74">
        <f t="shared" si="40"/>
        <v>0</v>
      </c>
    </row>
    <row r="53" spans="1:53">
      <c r="A53" s="66">
        <v>1</v>
      </c>
      <c r="B53" s="767">
        <f t="shared" si="25"/>
        <v>590060</v>
      </c>
      <c r="C53" s="66" t="str">
        <f>INDEX(ProjectSummary!$C$6:$F$20,MATCH(B53,ProjectSummary!$C$6:$C$20,0),4)</f>
        <v>ROBINSON CHURCH ROAD</v>
      </c>
      <c r="D53" s="516">
        <f t="shared" si="23"/>
        <v>280</v>
      </c>
      <c r="E53" s="516">
        <f>_xlfn.XLOOKUP(C53, ProjectSummary!$F$30:$F$44, ProjectSummary!$R$30:$R$44)</f>
        <v>3</v>
      </c>
      <c r="F53" s="516">
        <f t="shared" si="26"/>
        <v>277</v>
      </c>
      <c r="G53" s="516">
        <f>VMTCalc!D67</f>
        <v>2022</v>
      </c>
      <c r="H53" s="517">
        <f>(VMTCalc!E84*E53)</f>
        <v>1806.0000000000005</v>
      </c>
      <c r="I53" s="518">
        <f>VMTCalc!G84</f>
        <v>5.5923389999999999</v>
      </c>
      <c r="J53" s="879">
        <f>VMTCalc!H84</f>
        <v>0</v>
      </c>
      <c r="L53" s="522">
        <f t="shared" si="27"/>
        <v>141396.69927600003</v>
      </c>
      <c r="M53" s="74">
        <f t="shared" ref="M53:BA53" si="41">IF(M11&lt;=$M$9,($H53*(1+$J53)^(M$11-$G53))*$I53,0)</f>
        <v>10099.764234000002</v>
      </c>
      <c r="N53" s="74">
        <f t="shared" si="41"/>
        <v>10099.764234000002</v>
      </c>
      <c r="O53" s="74">
        <f t="shared" si="41"/>
        <v>10099.764234000002</v>
      </c>
      <c r="P53" s="74">
        <f t="shared" si="41"/>
        <v>10099.764234000002</v>
      </c>
      <c r="Q53" s="74">
        <f t="shared" si="41"/>
        <v>10099.764234000002</v>
      </c>
      <c r="R53" s="74">
        <f t="shared" si="41"/>
        <v>10099.764234000002</v>
      </c>
      <c r="S53" s="74">
        <f t="shared" si="41"/>
        <v>10099.764234000002</v>
      </c>
      <c r="T53" s="74">
        <f t="shared" si="41"/>
        <v>10099.764234000002</v>
      </c>
      <c r="U53" s="74">
        <f t="shared" si="41"/>
        <v>10099.764234000002</v>
      </c>
      <c r="V53" s="74">
        <f t="shared" si="41"/>
        <v>10099.764234000002</v>
      </c>
      <c r="W53" s="74">
        <f t="shared" si="41"/>
        <v>10099.764234000002</v>
      </c>
      <c r="X53" s="74">
        <f t="shared" si="41"/>
        <v>10099.764234000002</v>
      </c>
      <c r="Y53" s="74">
        <f t="shared" si="41"/>
        <v>10099.764234000002</v>
      </c>
      <c r="Z53" s="74">
        <f t="shared" si="41"/>
        <v>10099.764234000002</v>
      </c>
      <c r="AA53" s="74">
        <f t="shared" si="41"/>
        <v>0</v>
      </c>
      <c r="AB53" s="74">
        <f t="shared" si="41"/>
        <v>0</v>
      </c>
      <c r="AC53" s="74">
        <f t="shared" si="41"/>
        <v>0</v>
      </c>
      <c r="AD53" s="74">
        <f t="shared" si="41"/>
        <v>0</v>
      </c>
      <c r="AE53" s="74">
        <f t="shared" si="41"/>
        <v>0</v>
      </c>
      <c r="AF53" s="74">
        <f t="shared" si="41"/>
        <v>0</v>
      </c>
      <c r="AG53" s="74">
        <f t="shared" si="41"/>
        <v>0</v>
      </c>
      <c r="AH53" s="74">
        <f t="shared" si="41"/>
        <v>0</v>
      </c>
      <c r="AI53" s="74">
        <f t="shared" si="41"/>
        <v>0</v>
      </c>
      <c r="AJ53" s="74">
        <f t="shared" si="41"/>
        <v>0</v>
      </c>
      <c r="AK53" s="74">
        <f t="shared" si="41"/>
        <v>0</v>
      </c>
      <c r="AL53" s="74">
        <f t="shared" si="41"/>
        <v>0</v>
      </c>
      <c r="AM53" s="74">
        <f t="shared" si="41"/>
        <v>0</v>
      </c>
      <c r="AN53" s="74">
        <f t="shared" si="41"/>
        <v>0</v>
      </c>
      <c r="AO53" s="74">
        <f t="shared" si="41"/>
        <v>0</v>
      </c>
      <c r="AP53" s="74">
        <f t="shared" si="41"/>
        <v>0</v>
      </c>
      <c r="AQ53" s="74">
        <f t="shared" si="41"/>
        <v>0</v>
      </c>
      <c r="AR53" s="74">
        <f t="shared" si="41"/>
        <v>0</v>
      </c>
      <c r="AS53" s="74">
        <f t="shared" si="41"/>
        <v>0</v>
      </c>
      <c r="AT53" s="74">
        <f t="shared" si="41"/>
        <v>0</v>
      </c>
      <c r="AU53" s="74">
        <f t="shared" si="41"/>
        <v>0</v>
      </c>
      <c r="AV53" s="74">
        <f t="shared" si="41"/>
        <v>0</v>
      </c>
      <c r="AW53" s="74">
        <f t="shared" si="41"/>
        <v>0</v>
      </c>
      <c r="AX53" s="74">
        <f t="shared" si="41"/>
        <v>0</v>
      </c>
      <c r="AY53" s="74">
        <f t="shared" si="41"/>
        <v>0</v>
      </c>
      <c r="AZ53" s="74">
        <f t="shared" si="41"/>
        <v>0</v>
      </c>
      <c r="BA53" s="74">
        <f t="shared" si="41"/>
        <v>0</v>
      </c>
    </row>
    <row r="54" spans="1:53">
      <c r="B54" s="344"/>
      <c r="C54" s="66"/>
      <c r="D54" s="81"/>
      <c r="E54" s="81"/>
      <c r="F54" s="2"/>
      <c r="G54" s="2"/>
      <c r="H54" s="520"/>
      <c r="I54" s="165"/>
      <c r="J54" s="165"/>
      <c r="K54" s="165"/>
    </row>
    <row r="55" spans="1:53">
      <c r="A55" s="523"/>
      <c r="B55" s="523"/>
      <c r="C55" s="524" t="s">
        <v>327</v>
      </c>
      <c r="D55" s="525"/>
      <c r="E55" s="525"/>
      <c r="F55" s="526"/>
      <c r="G55" s="526"/>
      <c r="H55" s="527"/>
      <c r="I55" s="528"/>
      <c r="J55" s="528"/>
      <c r="K55" s="528"/>
      <c r="L55" s="529"/>
      <c r="M55" s="529"/>
      <c r="N55" s="529"/>
      <c r="O55" s="529"/>
      <c r="P55" s="529"/>
      <c r="Q55" s="529"/>
      <c r="R55" s="529"/>
      <c r="S55" s="529"/>
      <c r="T55" s="529"/>
      <c r="U55" s="529"/>
      <c r="V55" s="529"/>
      <c r="W55" s="529"/>
      <c r="X55" s="529"/>
      <c r="Y55" s="529"/>
      <c r="Z55" s="529"/>
      <c r="AA55" s="529"/>
      <c r="AB55" s="529"/>
      <c r="AC55" s="529"/>
      <c r="AD55" s="529"/>
      <c r="AE55" s="529"/>
      <c r="AF55" s="529"/>
      <c r="AG55" s="529"/>
      <c r="AH55" s="529"/>
      <c r="AI55" s="529"/>
      <c r="AJ55" s="529"/>
      <c r="AK55" s="529"/>
      <c r="AL55" s="529"/>
      <c r="AM55" s="529"/>
      <c r="AN55" s="529"/>
      <c r="AO55" s="529"/>
      <c r="AP55" s="529"/>
      <c r="AQ55" s="529"/>
      <c r="AR55" s="529"/>
      <c r="AS55" s="529"/>
      <c r="AT55" s="529"/>
      <c r="AU55" s="529"/>
      <c r="AV55" s="529"/>
      <c r="AW55" s="529"/>
      <c r="AX55" s="529"/>
      <c r="AY55" s="529"/>
      <c r="AZ55" s="529"/>
      <c r="BA55" s="529"/>
    </row>
    <row r="56" spans="1:53" ht="45">
      <c r="A56" s="873" t="s">
        <v>203</v>
      </c>
      <c r="B56" s="762" t="s">
        <v>120</v>
      </c>
      <c r="C56" s="530" t="s">
        <v>317</v>
      </c>
      <c r="D56" s="429" t="s">
        <v>318</v>
      </c>
      <c r="E56" s="515" t="s">
        <v>319</v>
      </c>
      <c r="F56" s="417" t="s">
        <v>320</v>
      </c>
      <c r="G56" s="417" t="s">
        <v>321</v>
      </c>
      <c r="H56" s="417" t="s">
        <v>328</v>
      </c>
      <c r="I56" s="165" t="s">
        <v>323</v>
      </c>
      <c r="J56" s="165" t="s">
        <v>324</v>
      </c>
      <c r="L56" s="4" t="s">
        <v>150</v>
      </c>
    </row>
    <row r="57" spans="1:53">
      <c r="A57" s="218" t="s">
        <v>198</v>
      </c>
      <c r="B57" s="767" t="str">
        <f>B39</f>
        <v>030161</v>
      </c>
      <c r="C57" s="66" t="str">
        <f>INDEX(ProjectSummary!$C$6:$F$20,MATCH(B57,ProjectSummary!$C$6:$C$20,0),4)</f>
        <v>LOCKHART ROAD</v>
      </c>
      <c r="D57" s="516">
        <f t="shared" ref="D57:D71" si="42">$Q$6</f>
        <v>280</v>
      </c>
      <c r="E57" s="516">
        <f>_xlfn.XLOOKUP(C22, ProjectSummary!$F$30:$F$44, ProjectSummary!$Z$30:$Z$44)</f>
        <v>0</v>
      </c>
      <c r="F57" s="516">
        <f>D57-E57</f>
        <v>280</v>
      </c>
      <c r="G57" s="516">
        <f>VMTCalc!D53</f>
        <v>2022</v>
      </c>
      <c r="H57" s="517">
        <f>(VMTCalc!E53*E57)</f>
        <v>0</v>
      </c>
      <c r="I57" s="531">
        <f>VMTCalc!G53</f>
        <v>4.9709680000000001</v>
      </c>
      <c r="J57" s="879">
        <f>VMTCalc!H53</f>
        <v>0</v>
      </c>
      <c r="L57" s="519">
        <f>SUM(M57:BA57)</f>
        <v>0</v>
      </c>
      <c r="M57" s="74">
        <f t="shared" ref="M57:BA57" si="43">IF($A$57=$B$15,($H57*(1+$J57)^(M$11-$G57))*$E57*$I57*M15,($H57*(1+$J57)^(M$11-$G57))*$E57*$I57*M16)</f>
        <v>0</v>
      </c>
      <c r="N57" s="74">
        <f t="shared" si="43"/>
        <v>0</v>
      </c>
      <c r="O57" s="74">
        <f t="shared" si="43"/>
        <v>0</v>
      </c>
      <c r="P57" s="74">
        <f t="shared" si="43"/>
        <v>0</v>
      </c>
      <c r="Q57" s="74">
        <f t="shared" si="43"/>
        <v>0</v>
      </c>
      <c r="R57" s="74">
        <f t="shared" si="43"/>
        <v>0</v>
      </c>
      <c r="S57" s="74">
        <f t="shared" si="43"/>
        <v>0</v>
      </c>
      <c r="T57" s="74">
        <f t="shared" si="43"/>
        <v>0</v>
      </c>
      <c r="U57" s="74">
        <f t="shared" si="43"/>
        <v>0</v>
      </c>
      <c r="V57" s="74">
        <f t="shared" si="43"/>
        <v>0</v>
      </c>
      <c r="W57" s="74">
        <f t="shared" si="43"/>
        <v>0</v>
      </c>
      <c r="X57" s="74">
        <f t="shared" si="43"/>
        <v>0</v>
      </c>
      <c r="Y57" s="74">
        <f t="shared" si="43"/>
        <v>0</v>
      </c>
      <c r="Z57" s="74">
        <f t="shared" si="43"/>
        <v>0</v>
      </c>
      <c r="AA57" s="74">
        <f t="shared" si="43"/>
        <v>0</v>
      </c>
      <c r="AB57" s="74">
        <f t="shared" si="43"/>
        <v>0</v>
      </c>
      <c r="AC57" s="74">
        <f t="shared" si="43"/>
        <v>0</v>
      </c>
      <c r="AD57" s="74">
        <f t="shared" si="43"/>
        <v>0</v>
      </c>
      <c r="AE57" s="74">
        <f t="shared" si="43"/>
        <v>0</v>
      </c>
      <c r="AF57" s="74">
        <f t="shared" si="43"/>
        <v>0</v>
      </c>
      <c r="AG57" s="74">
        <f t="shared" si="43"/>
        <v>0</v>
      </c>
      <c r="AH57" s="74">
        <f t="shared" si="43"/>
        <v>0</v>
      </c>
      <c r="AI57" s="74">
        <f t="shared" si="43"/>
        <v>0</v>
      </c>
      <c r="AJ57" s="74">
        <f t="shared" si="43"/>
        <v>0</v>
      </c>
      <c r="AK57" s="74">
        <f t="shared" si="43"/>
        <v>0</v>
      </c>
      <c r="AL57" s="74">
        <f t="shared" si="43"/>
        <v>0</v>
      </c>
      <c r="AM57" s="74">
        <f t="shared" si="43"/>
        <v>0</v>
      </c>
      <c r="AN57" s="74">
        <f t="shared" si="43"/>
        <v>0</v>
      </c>
      <c r="AO57" s="74">
        <f t="shared" si="43"/>
        <v>0</v>
      </c>
      <c r="AP57" s="74">
        <f t="shared" si="43"/>
        <v>0</v>
      </c>
      <c r="AQ57" s="74">
        <f t="shared" si="43"/>
        <v>0</v>
      </c>
      <c r="AR57" s="74">
        <f t="shared" si="43"/>
        <v>0</v>
      </c>
      <c r="AS57" s="74">
        <f t="shared" si="43"/>
        <v>0</v>
      </c>
      <c r="AT57" s="74">
        <f t="shared" si="43"/>
        <v>0</v>
      </c>
      <c r="AU57" s="74">
        <f t="shared" si="43"/>
        <v>0</v>
      </c>
      <c r="AV57" s="74">
        <f t="shared" si="43"/>
        <v>0</v>
      </c>
      <c r="AW57" s="74">
        <f t="shared" si="43"/>
        <v>0</v>
      </c>
      <c r="AX57" s="74">
        <f t="shared" si="43"/>
        <v>0</v>
      </c>
      <c r="AY57" s="74">
        <f t="shared" si="43"/>
        <v>0</v>
      </c>
      <c r="AZ57" s="74">
        <f t="shared" si="43"/>
        <v>0</v>
      </c>
      <c r="BA57" s="74">
        <f t="shared" si="43"/>
        <v>0</v>
      </c>
    </row>
    <row r="58" spans="1:53">
      <c r="A58" s="218" t="s">
        <v>198</v>
      </c>
      <c r="B58" s="767" t="str">
        <f t="shared" ref="B58:B71" si="44">B40</f>
        <v>030148</v>
      </c>
      <c r="C58" s="66" t="str">
        <f>INDEX(ProjectSummary!$C$6:$F$20,MATCH(B58,ProjectSummary!$C$6:$C$20,0),4)</f>
        <v>MILLS ROAD</v>
      </c>
      <c r="D58" s="516">
        <f t="shared" si="42"/>
        <v>280</v>
      </c>
      <c r="E58" s="516">
        <f>_xlfn.XLOOKUP(C23, ProjectSummary!$F$30:$F$44, ProjectSummary!$Z$30:$Z$44)</f>
        <v>0</v>
      </c>
      <c r="F58" s="516">
        <f t="shared" ref="F58:F71" si="45">D58-E58</f>
        <v>280</v>
      </c>
      <c r="G58" s="516">
        <f>VMTCalc!D54</f>
        <v>2016</v>
      </c>
      <c r="H58" s="517">
        <f>(VMTCalc!E54*E58)</f>
        <v>0</v>
      </c>
      <c r="I58" s="531">
        <f>VMTCalc!G54</f>
        <v>4.9709680000000001</v>
      </c>
      <c r="J58" s="879">
        <f>VMTCalc!H54</f>
        <v>0</v>
      </c>
      <c r="L58" s="519">
        <f t="shared" ref="L58:L71" si="46">SUM(M58:BA58)</f>
        <v>0</v>
      </c>
      <c r="M58" s="74">
        <f t="shared" ref="M58:BA58" si="47">IF($A$58=$B$15,($H58*(1+$J58)^(M$11-$G58))*$E58*$I58*M15,($H58*(1+$J58)^(M$11-$G58))*$E58*$I58*M16)</f>
        <v>0</v>
      </c>
      <c r="N58" s="74">
        <f t="shared" si="47"/>
        <v>0</v>
      </c>
      <c r="O58" s="74">
        <f t="shared" si="47"/>
        <v>0</v>
      </c>
      <c r="P58" s="74">
        <f t="shared" si="47"/>
        <v>0</v>
      </c>
      <c r="Q58" s="74">
        <f t="shared" si="47"/>
        <v>0</v>
      </c>
      <c r="R58" s="74">
        <f t="shared" si="47"/>
        <v>0</v>
      </c>
      <c r="S58" s="74">
        <f t="shared" si="47"/>
        <v>0</v>
      </c>
      <c r="T58" s="74">
        <f t="shared" si="47"/>
        <v>0</v>
      </c>
      <c r="U58" s="74">
        <f t="shared" si="47"/>
        <v>0</v>
      </c>
      <c r="V58" s="74">
        <f t="shared" si="47"/>
        <v>0</v>
      </c>
      <c r="W58" s="74">
        <f t="shared" si="47"/>
        <v>0</v>
      </c>
      <c r="X58" s="74">
        <f t="shared" si="47"/>
        <v>0</v>
      </c>
      <c r="Y58" s="74">
        <f t="shared" si="47"/>
        <v>0</v>
      </c>
      <c r="Z58" s="74">
        <f t="shared" si="47"/>
        <v>0</v>
      </c>
      <c r="AA58" s="74">
        <f t="shared" si="47"/>
        <v>0</v>
      </c>
      <c r="AB58" s="74">
        <f t="shared" si="47"/>
        <v>0</v>
      </c>
      <c r="AC58" s="74">
        <f t="shared" si="47"/>
        <v>0</v>
      </c>
      <c r="AD58" s="74">
        <f t="shared" si="47"/>
        <v>0</v>
      </c>
      <c r="AE58" s="74">
        <f t="shared" si="47"/>
        <v>0</v>
      </c>
      <c r="AF58" s="74">
        <f t="shared" si="47"/>
        <v>0</v>
      </c>
      <c r="AG58" s="74">
        <f t="shared" si="47"/>
        <v>0</v>
      </c>
      <c r="AH58" s="74">
        <f t="shared" si="47"/>
        <v>0</v>
      </c>
      <c r="AI58" s="74">
        <f t="shared" si="47"/>
        <v>0</v>
      </c>
      <c r="AJ58" s="74">
        <f t="shared" si="47"/>
        <v>0</v>
      </c>
      <c r="AK58" s="74">
        <f t="shared" si="47"/>
        <v>0</v>
      </c>
      <c r="AL58" s="74">
        <f t="shared" si="47"/>
        <v>0</v>
      </c>
      <c r="AM58" s="74">
        <f t="shared" si="47"/>
        <v>0</v>
      </c>
      <c r="AN58" s="74">
        <f t="shared" si="47"/>
        <v>0</v>
      </c>
      <c r="AO58" s="74">
        <f t="shared" si="47"/>
        <v>0</v>
      </c>
      <c r="AP58" s="74">
        <f t="shared" si="47"/>
        <v>0</v>
      </c>
      <c r="AQ58" s="74">
        <f t="shared" si="47"/>
        <v>0</v>
      </c>
      <c r="AR58" s="74">
        <f t="shared" si="47"/>
        <v>0</v>
      </c>
      <c r="AS58" s="74">
        <f t="shared" si="47"/>
        <v>0</v>
      </c>
      <c r="AT58" s="74">
        <f t="shared" si="47"/>
        <v>0</v>
      </c>
      <c r="AU58" s="74">
        <f t="shared" si="47"/>
        <v>0</v>
      </c>
      <c r="AV58" s="74">
        <f t="shared" si="47"/>
        <v>0</v>
      </c>
      <c r="AW58" s="74">
        <f t="shared" si="47"/>
        <v>0</v>
      </c>
      <c r="AX58" s="74">
        <f t="shared" si="47"/>
        <v>0</v>
      </c>
      <c r="AY58" s="74">
        <f t="shared" si="47"/>
        <v>0</v>
      </c>
      <c r="AZ58" s="74">
        <f t="shared" si="47"/>
        <v>0</v>
      </c>
      <c r="BA58" s="74">
        <f t="shared" si="47"/>
        <v>0</v>
      </c>
    </row>
    <row r="59" spans="1:53">
      <c r="A59" s="218" t="s">
        <v>198</v>
      </c>
      <c r="B59" s="767" t="str">
        <f t="shared" si="44"/>
        <v>030265</v>
      </c>
      <c r="C59" s="66" t="str">
        <f>INDEX(ProjectSummary!$C$6:$F$20,MATCH(B59,ProjectSummary!$C$6:$C$20,0),4)</f>
        <v>ROBINSON ROAD</v>
      </c>
      <c r="D59" s="516">
        <f t="shared" si="42"/>
        <v>280</v>
      </c>
      <c r="E59" s="516">
        <f>_xlfn.XLOOKUP(C24, ProjectSummary!$F$30:$F$44, ProjectSummary!$Z$30:$Z$44)</f>
        <v>0</v>
      </c>
      <c r="F59" s="516">
        <f t="shared" si="45"/>
        <v>280</v>
      </c>
      <c r="G59" s="516">
        <f>VMTCalc!D55</f>
        <v>2021</v>
      </c>
      <c r="H59" s="517">
        <f>(VMTCalc!E55*E59)</f>
        <v>0</v>
      </c>
      <c r="I59" s="531">
        <f>VMTCalc!G55</f>
        <v>9.9419360000000001</v>
      </c>
      <c r="J59" s="879">
        <f>VMTCalc!H55</f>
        <v>0</v>
      </c>
      <c r="K59" s="140"/>
      <c r="L59" s="519">
        <f t="shared" si="46"/>
        <v>0</v>
      </c>
      <c r="M59" s="74">
        <f t="shared" ref="M59:BA59" si="48">IF($A$59=$B$15,($H59*(1+$J59)^(M$11-$G59))*$E59*$I59*M15,($H59*(1+$J59)^(M$11-$G59))*$E59*$I59*M16)</f>
        <v>0</v>
      </c>
      <c r="N59" s="74">
        <f t="shared" si="48"/>
        <v>0</v>
      </c>
      <c r="O59" s="74">
        <f t="shared" si="48"/>
        <v>0</v>
      </c>
      <c r="P59" s="74">
        <f t="shared" si="48"/>
        <v>0</v>
      </c>
      <c r="Q59" s="74">
        <f t="shared" si="48"/>
        <v>0</v>
      </c>
      <c r="R59" s="74">
        <f t="shared" si="48"/>
        <v>0</v>
      </c>
      <c r="S59" s="74">
        <f t="shared" si="48"/>
        <v>0</v>
      </c>
      <c r="T59" s="74">
        <f t="shared" si="48"/>
        <v>0</v>
      </c>
      <c r="U59" s="74">
        <f t="shared" si="48"/>
        <v>0</v>
      </c>
      <c r="V59" s="74">
        <f t="shared" si="48"/>
        <v>0</v>
      </c>
      <c r="W59" s="74">
        <f t="shared" si="48"/>
        <v>0</v>
      </c>
      <c r="X59" s="74">
        <f t="shared" si="48"/>
        <v>0</v>
      </c>
      <c r="Y59" s="74">
        <f t="shared" si="48"/>
        <v>0</v>
      </c>
      <c r="Z59" s="74">
        <f t="shared" si="48"/>
        <v>0</v>
      </c>
      <c r="AA59" s="74">
        <f t="shared" si="48"/>
        <v>0</v>
      </c>
      <c r="AB59" s="74">
        <f t="shared" si="48"/>
        <v>0</v>
      </c>
      <c r="AC59" s="74">
        <f t="shared" si="48"/>
        <v>0</v>
      </c>
      <c r="AD59" s="74">
        <f t="shared" si="48"/>
        <v>0</v>
      </c>
      <c r="AE59" s="74">
        <f t="shared" si="48"/>
        <v>0</v>
      </c>
      <c r="AF59" s="74">
        <f t="shared" si="48"/>
        <v>0</v>
      </c>
      <c r="AG59" s="74">
        <f t="shared" si="48"/>
        <v>0</v>
      </c>
      <c r="AH59" s="74">
        <f t="shared" si="48"/>
        <v>0</v>
      </c>
      <c r="AI59" s="74">
        <f t="shared" si="48"/>
        <v>0</v>
      </c>
      <c r="AJ59" s="74">
        <f t="shared" si="48"/>
        <v>0</v>
      </c>
      <c r="AK59" s="74">
        <f t="shared" si="48"/>
        <v>0</v>
      </c>
      <c r="AL59" s="74">
        <f t="shared" si="48"/>
        <v>0</v>
      </c>
      <c r="AM59" s="74">
        <f t="shared" si="48"/>
        <v>0</v>
      </c>
      <c r="AN59" s="74">
        <f t="shared" si="48"/>
        <v>0</v>
      </c>
      <c r="AO59" s="74">
        <f t="shared" si="48"/>
        <v>0</v>
      </c>
      <c r="AP59" s="74">
        <f t="shared" si="48"/>
        <v>0</v>
      </c>
      <c r="AQ59" s="74">
        <f t="shared" si="48"/>
        <v>0</v>
      </c>
      <c r="AR59" s="74">
        <f t="shared" si="48"/>
        <v>0</v>
      </c>
      <c r="AS59" s="74">
        <f t="shared" si="48"/>
        <v>0</v>
      </c>
      <c r="AT59" s="74">
        <f t="shared" si="48"/>
        <v>0</v>
      </c>
      <c r="AU59" s="74">
        <f t="shared" si="48"/>
        <v>0</v>
      </c>
      <c r="AV59" s="74">
        <f t="shared" si="48"/>
        <v>0</v>
      </c>
      <c r="AW59" s="74">
        <f t="shared" si="48"/>
        <v>0</v>
      </c>
      <c r="AX59" s="74">
        <f t="shared" si="48"/>
        <v>0</v>
      </c>
      <c r="AY59" s="74">
        <f t="shared" si="48"/>
        <v>0</v>
      </c>
      <c r="AZ59" s="74">
        <f t="shared" si="48"/>
        <v>0</v>
      </c>
      <c r="BA59" s="74">
        <f t="shared" si="48"/>
        <v>0</v>
      </c>
    </row>
    <row r="60" spans="1:53">
      <c r="A60" s="218" t="s">
        <v>198</v>
      </c>
      <c r="B60" s="767">
        <f t="shared" si="44"/>
        <v>830106</v>
      </c>
      <c r="C60" s="66" t="str">
        <f>INDEX(ProjectSummary!$C$6:$F$20,MATCH(B60,ProjectSummary!$C$6:$C$20,0),4)</f>
        <v>BOGGER HOLLAR ROAD</v>
      </c>
      <c r="D60" s="516">
        <f t="shared" si="42"/>
        <v>280</v>
      </c>
      <c r="E60" s="516">
        <f>_xlfn.XLOOKUP(C25, ProjectSummary!$F$30:$F$44, ProjectSummary!$Z$30:$Z$44)</f>
        <v>0</v>
      </c>
      <c r="F60" s="516">
        <f t="shared" si="45"/>
        <v>280</v>
      </c>
      <c r="G60" s="516">
        <f>VMTCalc!D56</f>
        <v>2015</v>
      </c>
      <c r="H60" s="517">
        <f>(VMTCalc!E56*E60)</f>
        <v>0</v>
      </c>
      <c r="I60" s="531">
        <f>VMTCalc!G56</f>
        <v>1.8641130000000001</v>
      </c>
      <c r="J60" s="879">
        <f>VMTCalc!H56</f>
        <v>0</v>
      </c>
      <c r="L60" s="519">
        <f t="shared" si="46"/>
        <v>0</v>
      </c>
      <c r="M60" s="74">
        <f t="shared" ref="M60:BA60" si="49">IF($A$60=$B$15,($H60*(1+$J60)^(M$11-$G60))*$E60*$I60*M15,($H60*(1+$J60)^(M$11-$G60))*$E60*$I60*M16)</f>
        <v>0</v>
      </c>
      <c r="N60" s="74">
        <f t="shared" si="49"/>
        <v>0</v>
      </c>
      <c r="O60" s="74">
        <f t="shared" si="49"/>
        <v>0</v>
      </c>
      <c r="P60" s="74">
        <f t="shared" si="49"/>
        <v>0</v>
      </c>
      <c r="Q60" s="74">
        <f t="shared" si="49"/>
        <v>0</v>
      </c>
      <c r="R60" s="74">
        <f t="shared" si="49"/>
        <v>0</v>
      </c>
      <c r="S60" s="74">
        <f t="shared" si="49"/>
        <v>0</v>
      </c>
      <c r="T60" s="74">
        <f t="shared" si="49"/>
        <v>0</v>
      </c>
      <c r="U60" s="74">
        <f t="shared" si="49"/>
        <v>0</v>
      </c>
      <c r="V60" s="74">
        <f t="shared" si="49"/>
        <v>0</v>
      </c>
      <c r="W60" s="74">
        <f t="shared" si="49"/>
        <v>0</v>
      </c>
      <c r="X60" s="74">
        <f t="shared" si="49"/>
        <v>0</v>
      </c>
      <c r="Y60" s="74">
        <f t="shared" si="49"/>
        <v>0</v>
      </c>
      <c r="Z60" s="74">
        <f t="shared" si="49"/>
        <v>0</v>
      </c>
      <c r="AA60" s="74">
        <f t="shared" si="49"/>
        <v>0</v>
      </c>
      <c r="AB60" s="74">
        <f t="shared" si="49"/>
        <v>0</v>
      </c>
      <c r="AC60" s="74">
        <f t="shared" si="49"/>
        <v>0</v>
      </c>
      <c r="AD60" s="74">
        <f t="shared" si="49"/>
        <v>0</v>
      </c>
      <c r="AE60" s="74">
        <f t="shared" si="49"/>
        <v>0</v>
      </c>
      <c r="AF60" s="74">
        <f t="shared" si="49"/>
        <v>0</v>
      </c>
      <c r="AG60" s="74">
        <f t="shared" si="49"/>
        <v>0</v>
      </c>
      <c r="AH60" s="74">
        <f t="shared" si="49"/>
        <v>0</v>
      </c>
      <c r="AI60" s="74">
        <f t="shared" si="49"/>
        <v>0</v>
      </c>
      <c r="AJ60" s="74">
        <f t="shared" si="49"/>
        <v>0</v>
      </c>
      <c r="AK60" s="74">
        <f t="shared" si="49"/>
        <v>0</v>
      </c>
      <c r="AL60" s="74">
        <f t="shared" si="49"/>
        <v>0</v>
      </c>
      <c r="AM60" s="74">
        <f t="shared" si="49"/>
        <v>0</v>
      </c>
      <c r="AN60" s="74">
        <f t="shared" si="49"/>
        <v>0</v>
      </c>
      <c r="AO60" s="74">
        <f t="shared" si="49"/>
        <v>0</v>
      </c>
      <c r="AP60" s="74">
        <f t="shared" si="49"/>
        <v>0</v>
      </c>
      <c r="AQ60" s="74">
        <f t="shared" si="49"/>
        <v>0</v>
      </c>
      <c r="AR60" s="74">
        <f t="shared" si="49"/>
        <v>0</v>
      </c>
      <c r="AS60" s="74">
        <f t="shared" si="49"/>
        <v>0</v>
      </c>
      <c r="AT60" s="74">
        <f t="shared" si="49"/>
        <v>0</v>
      </c>
      <c r="AU60" s="74">
        <f t="shared" si="49"/>
        <v>0</v>
      </c>
      <c r="AV60" s="74">
        <f t="shared" si="49"/>
        <v>0</v>
      </c>
      <c r="AW60" s="74">
        <f t="shared" si="49"/>
        <v>0</v>
      </c>
      <c r="AX60" s="74">
        <f t="shared" si="49"/>
        <v>0</v>
      </c>
      <c r="AY60" s="74">
        <f t="shared" si="49"/>
        <v>0</v>
      </c>
      <c r="AZ60" s="74">
        <f t="shared" si="49"/>
        <v>0</v>
      </c>
      <c r="BA60" s="74">
        <f t="shared" si="49"/>
        <v>0</v>
      </c>
    </row>
    <row r="61" spans="1:53">
      <c r="A61" s="218" t="s">
        <v>198</v>
      </c>
      <c r="B61" s="767">
        <f t="shared" si="44"/>
        <v>830081</v>
      </c>
      <c r="C61" s="66" t="str">
        <f>INDEX(ProjectSummary!$C$6:$F$20,MATCH(B61,ProjectSummary!$C$6:$C$20,0),4)</f>
        <v>BRIDGE ROAD</v>
      </c>
      <c r="D61" s="516">
        <f t="shared" si="42"/>
        <v>280</v>
      </c>
      <c r="E61" s="516">
        <f>_xlfn.XLOOKUP(C26, ProjectSummary!$F$30:$F$44, ProjectSummary!$Z$30:$Z$44)</f>
        <v>0</v>
      </c>
      <c r="F61" s="516">
        <f t="shared" si="45"/>
        <v>280</v>
      </c>
      <c r="G61" s="516">
        <f>VMTCalc!D57</f>
        <v>2016</v>
      </c>
      <c r="H61" s="517">
        <f>(VMTCalc!E57*E61)</f>
        <v>0</v>
      </c>
      <c r="I61" s="531">
        <f>VMTCalc!G57</f>
        <v>4.9709680000000001</v>
      </c>
      <c r="J61" s="879">
        <f>VMTCalc!H57</f>
        <v>0</v>
      </c>
      <c r="L61" s="519">
        <f t="shared" si="46"/>
        <v>0</v>
      </c>
      <c r="M61" s="74">
        <f t="shared" ref="M61:BA61" si="50">IF($A$61=$B$15,($H61*(1+$J61)^(M$11-$G61))*$E61*$I61*M15,($H61*(1+$J61)^(M$11-$G61))*$E61*$I61*M16)</f>
        <v>0</v>
      </c>
      <c r="N61" s="74">
        <f t="shared" si="50"/>
        <v>0</v>
      </c>
      <c r="O61" s="74">
        <f t="shared" si="50"/>
        <v>0</v>
      </c>
      <c r="P61" s="74">
        <f t="shared" si="50"/>
        <v>0</v>
      </c>
      <c r="Q61" s="74">
        <f t="shared" si="50"/>
        <v>0</v>
      </c>
      <c r="R61" s="74">
        <f t="shared" si="50"/>
        <v>0</v>
      </c>
      <c r="S61" s="74">
        <f t="shared" si="50"/>
        <v>0</v>
      </c>
      <c r="T61" s="74">
        <f t="shared" si="50"/>
        <v>0</v>
      </c>
      <c r="U61" s="74">
        <f t="shared" si="50"/>
        <v>0</v>
      </c>
      <c r="V61" s="74">
        <f t="shared" si="50"/>
        <v>0</v>
      </c>
      <c r="W61" s="74">
        <f t="shared" si="50"/>
        <v>0</v>
      </c>
      <c r="X61" s="74">
        <f t="shared" si="50"/>
        <v>0</v>
      </c>
      <c r="Y61" s="74">
        <f t="shared" si="50"/>
        <v>0</v>
      </c>
      <c r="Z61" s="74">
        <f t="shared" si="50"/>
        <v>0</v>
      </c>
      <c r="AA61" s="74">
        <f t="shared" si="50"/>
        <v>0</v>
      </c>
      <c r="AB61" s="74">
        <f t="shared" si="50"/>
        <v>0</v>
      </c>
      <c r="AC61" s="74">
        <f t="shared" si="50"/>
        <v>0</v>
      </c>
      <c r="AD61" s="74">
        <f t="shared" si="50"/>
        <v>0</v>
      </c>
      <c r="AE61" s="74">
        <f t="shared" si="50"/>
        <v>0</v>
      </c>
      <c r="AF61" s="74">
        <f t="shared" si="50"/>
        <v>0</v>
      </c>
      <c r="AG61" s="74">
        <f t="shared" si="50"/>
        <v>0</v>
      </c>
      <c r="AH61" s="74">
        <f t="shared" si="50"/>
        <v>0</v>
      </c>
      <c r="AI61" s="74">
        <f t="shared" si="50"/>
        <v>0</v>
      </c>
      <c r="AJ61" s="74">
        <f t="shared" si="50"/>
        <v>0</v>
      </c>
      <c r="AK61" s="74">
        <f t="shared" si="50"/>
        <v>0</v>
      </c>
      <c r="AL61" s="74">
        <f t="shared" si="50"/>
        <v>0</v>
      </c>
      <c r="AM61" s="74">
        <f t="shared" si="50"/>
        <v>0</v>
      </c>
      <c r="AN61" s="74">
        <f t="shared" si="50"/>
        <v>0</v>
      </c>
      <c r="AO61" s="74">
        <f t="shared" si="50"/>
        <v>0</v>
      </c>
      <c r="AP61" s="74">
        <f t="shared" si="50"/>
        <v>0</v>
      </c>
      <c r="AQ61" s="74">
        <f t="shared" si="50"/>
        <v>0</v>
      </c>
      <c r="AR61" s="74">
        <f t="shared" si="50"/>
        <v>0</v>
      </c>
      <c r="AS61" s="74">
        <f t="shared" si="50"/>
        <v>0</v>
      </c>
      <c r="AT61" s="74">
        <f t="shared" si="50"/>
        <v>0</v>
      </c>
      <c r="AU61" s="74">
        <f t="shared" si="50"/>
        <v>0</v>
      </c>
      <c r="AV61" s="74">
        <f t="shared" si="50"/>
        <v>0</v>
      </c>
      <c r="AW61" s="74">
        <f t="shared" si="50"/>
        <v>0</v>
      </c>
      <c r="AX61" s="74">
        <f t="shared" si="50"/>
        <v>0</v>
      </c>
      <c r="AY61" s="74">
        <f t="shared" si="50"/>
        <v>0</v>
      </c>
      <c r="AZ61" s="74">
        <f t="shared" si="50"/>
        <v>0</v>
      </c>
      <c r="BA61" s="74">
        <f t="shared" si="50"/>
        <v>0</v>
      </c>
    </row>
    <row r="62" spans="1:53">
      <c r="A62" s="218" t="s">
        <v>198</v>
      </c>
      <c r="B62" s="767">
        <f t="shared" si="44"/>
        <v>830200</v>
      </c>
      <c r="C62" s="66" t="str">
        <f>INDEX(ProjectSummary!$C$6:$F$20,MATCH(B62,ProjectSummary!$C$6:$C$20,0),4)</f>
        <v>BRIDGE PORT ROAD</v>
      </c>
      <c r="D62" s="516">
        <f t="shared" si="42"/>
        <v>280</v>
      </c>
      <c r="E62" s="516">
        <f>_xlfn.XLOOKUP(C27, ProjectSummary!$F$30:$F$44, ProjectSummary!$Z$30:$Z$44)</f>
        <v>0</v>
      </c>
      <c r="F62" s="516">
        <f t="shared" si="45"/>
        <v>280</v>
      </c>
      <c r="G62" s="516">
        <f>VMTCalc!D58</f>
        <v>2000</v>
      </c>
      <c r="H62" s="517">
        <f>(VMTCalc!E58*E62)</f>
        <v>0</v>
      </c>
      <c r="I62" s="531">
        <f>VMTCalc!G58</f>
        <v>0.62137100000000001</v>
      </c>
      <c r="J62" s="879">
        <f>VMTCalc!H58</f>
        <v>0</v>
      </c>
      <c r="L62" s="519">
        <f t="shared" si="46"/>
        <v>0</v>
      </c>
      <c r="M62" s="74">
        <f t="shared" ref="M62:BA62" si="51">IF($A$62=$B$15,($H62*(1+$J62)^(M$11-$G62))*$E62*$I62*M15,($H62*(1+$J62)^(M$11-$G62))*$E62*$I62*M16)</f>
        <v>0</v>
      </c>
      <c r="N62" s="74">
        <f t="shared" si="51"/>
        <v>0</v>
      </c>
      <c r="O62" s="74">
        <f t="shared" si="51"/>
        <v>0</v>
      </c>
      <c r="P62" s="74">
        <f t="shared" si="51"/>
        <v>0</v>
      </c>
      <c r="Q62" s="74">
        <f t="shared" si="51"/>
        <v>0</v>
      </c>
      <c r="R62" s="74">
        <f t="shared" si="51"/>
        <v>0</v>
      </c>
      <c r="S62" s="74">
        <f t="shared" si="51"/>
        <v>0</v>
      </c>
      <c r="T62" s="74">
        <f t="shared" si="51"/>
        <v>0</v>
      </c>
      <c r="U62" s="74">
        <f t="shared" si="51"/>
        <v>0</v>
      </c>
      <c r="V62" s="74">
        <f t="shared" si="51"/>
        <v>0</v>
      </c>
      <c r="W62" s="74">
        <f t="shared" si="51"/>
        <v>0</v>
      </c>
      <c r="X62" s="74">
        <f t="shared" si="51"/>
        <v>0</v>
      </c>
      <c r="Y62" s="74">
        <f t="shared" si="51"/>
        <v>0</v>
      </c>
      <c r="Z62" s="74">
        <f t="shared" si="51"/>
        <v>0</v>
      </c>
      <c r="AA62" s="74">
        <f t="shared" si="51"/>
        <v>0</v>
      </c>
      <c r="AB62" s="74">
        <f t="shared" si="51"/>
        <v>0</v>
      </c>
      <c r="AC62" s="74">
        <f t="shared" si="51"/>
        <v>0</v>
      </c>
      <c r="AD62" s="74">
        <f t="shared" si="51"/>
        <v>0</v>
      </c>
      <c r="AE62" s="74">
        <f t="shared" si="51"/>
        <v>0</v>
      </c>
      <c r="AF62" s="74">
        <f t="shared" si="51"/>
        <v>0</v>
      </c>
      <c r="AG62" s="74">
        <f t="shared" si="51"/>
        <v>0</v>
      </c>
      <c r="AH62" s="74">
        <f t="shared" si="51"/>
        <v>0</v>
      </c>
      <c r="AI62" s="74">
        <f t="shared" si="51"/>
        <v>0</v>
      </c>
      <c r="AJ62" s="74">
        <f t="shared" si="51"/>
        <v>0</v>
      </c>
      <c r="AK62" s="74">
        <f t="shared" si="51"/>
        <v>0</v>
      </c>
      <c r="AL62" s="74">
        <f t="shared" si="51"/>
        <v>0</v>
      </c>
      <c r="AM62" s="74">
        <f t="shared" si="51"/>
        <v>0</v>
      </c>
      <c r="AN62" s="74">
        <f t="shared" si="51"/>
        <v>0</v>
      </c>
      <c r="AO62" s="74">
        <f t="shared" si="51"/>
        <v>0</v>
      </c>
      <c r="AP62" s="74">
        <f t="shared" si="51"/>
        <v>0</v>
      </c>
      <c r="AQ62" s="74">
        <f t="shared" si="51"/>
        <v>0</v>
      </c>
      <c r="AR62" s="74">
        <f t="shared" si="51"/>
        <v>0</v>
      </c>
      <c r="AS62" s="74">
        <f t="shared" si="51"/>
        <v>0</v>
      </c>
      <c r="AT62" s="74">
        <f t="shared" si="51"/>
        <v>0</v>
      </c>
      <c r="AU62" s="74">
        <f t="shared" si="51"/>
        <v>0</v>
      </c>
      <c r="AV62" s="74">
        <f t="shared" si="51"/>
        <v>0</v>
      </c>
      <c r="AW62" s="74">
        <f t="shared" si="51"/>
        <v>0</v>
      </c>
      <c r="AX62" s="74">
        <f t="shared" si="51"/>
        <v>0</v>
      </c>
      <c r="AY62" s="74">
        <f t="shared" si="51"/>
        <v>0</v>
      </c>
      <c r="AZ62" s="74">
        <f t="shared" si="51"/>
        <v>0</v>
      </c>
      <c r="BA62" s="74">
        <f t="shared" si="51"/>
        <v>0</v>
      </c>
    </row>
    <row r="63" spans="1:53">
      <c r="A63" s="218" t="s">
        <v>198</v>
      </c>
      <c r="B63" s="767">
        <f t="shared" si="44"/>
        <v>120173</v>
      </c>
      <c r="C63" s="66" t="str">
        <f>INDEX(ProjectSummary!$C$6:$F$20,MATCH(B63,ProjectSummary!$C$6:$C$20,0),4)</f>
        <v>PEACH ORCHARD ROAD</v>
      </c>
      <c r="D63" s="516">
        <f t="shared" si="42"/>
        <v>280</v>
      </c>
      <c r="E63" s="516">
        <f>_xlfn.XLOOKUP(C28, ProjectSummary!$F$30:$F$44, ProjectSummary!$Z$30:$Z$44)</f>
        <v>0</v>
      </c>
      <c r="F63" s="516">
        <f t="shared" si="45"/>
        <v>280</v>
      </c>
      <c r="G63" s="516">
        <f>VMTCalc!D59</f>
        <v>2022</v>
      </c>
      <c r="H63" s="517">
        <f>(VMTCalc!E59*E63)</f>
        <v>0</v>
      </c>
      <c r="I63" s="531">
        <f>VMTCalc!G59</f>
        <v>4.9709680000000001</v>
      </c>
      <c r="J63" s="879">
        <f>VMTCalc!H59</f>
        <v>0</v>
      </c>
      <c r="L63" s="519">
        <f t="shared" si="46"/>
        <v>0</v>
      </c>
      <c r="M63" s="74">
        <f t="shared" ref="M63:BA63" si="52">IF($A$63=$B$15,($H63*(1+$J63)^(M$11-$G63))*$E63*$I63*M15,($H63*(1+$J63)^(M$11-$G63))*$E63*$I63*M16)</f>
        <v>0</v>
      </c>
      <c r="N63" s="74">
        <f t="shared" si="52"/>
        <v>0</v>
      </c>
      <c r="O63" s="74">
        <f t="shared" si="52"/>
        <v>0</v>
      </c>
      <c r="P63" s="74">
        <f t="shared" si="52"/>
        <v>0</v>
      </c>
      <c r="Q63" s="74">
        <f t="shared" si="52"/>
        <v>0</v>
      </c>
      <c r="R63" s="74">
        <f t="shared" si="52"/>
        <v>0</v>
      </c>
      <c r="S63" s="74">
        <f t="shared" si="52"/>
        <v>0</v>
      </c>
      <c r="T63" s="74">
        <f t="shared" si="52"/>
        <v>0</v>
      </c>
      <c r="U63" s="74">
        <f t="shared" si="52"/>
        <v>0</v>
      </c>
      <c r="V63" s="74">
        <f t="shared" si="52"/>
        <v>0</v>
      </c>
      <c r="W63" s="74">
        <f t="shared" si="52"/>
        <v>0</v>
      </c>
      <c r="X63" s="74">
        <f t="shared" si="52"/>
        <v>0</v>
      </c>
      <c r="Y63" s="74">
        <f t="shared" si="52"/>
        <v>0</v>
      </c>
      <c r="Z63" s="74">
        <f t="shared" si="52"/>
        <v>0</v>
      </c>
      <c r="AA63" s="74">
        <f t="shared" si="52"/>
        <v>0</v>
      </c>
      <c r="AB63" s="74">
        <f t="shared" si="52"/>
        <v>0</v>
      </c>
      <c r="AC63" s="74">
        <f t="shared" si="52"/>
        <v>0</v>
      </c>
      <c r="AD63" s="74">
        <f t="shared" si="52"/>
        <v>0</v>
      </c>
      <c r="AE63" s="74">
        <f t="shared" si="52"/>
        <v>0</v>
      </c>
      <c r="AF63" s="74">
        <f t="shared" si="52"/>
        <v>0</v>
      </c>
      <c r="AG63" s="74">
        <f t="shared" si="52"/>
        <v>0</v>
      </c>
      <c r="AH63" s="74">
        <f t="shared" si="52"/>
        <v>0</v>
      </c>
      <c r="AI63" s="74">
        <f t="shared" si="52"/>
        <v>0</v>
      </c>
      <c r="AJ63" s="74">
        <f t="shared" si="52"/>
        <v>0</v>
      </c>
      <c r="AK63" s="74">
        <f t="shared" si="52"/>
        <v>0</v>
      </c>
      <c r="AL63" s="74">
        <f t="shared" si="52"/>
        <v>0</v>
      </c>
      <c r="AM63" s="74">
        <f t="shared" si="52"/>
        <v>0</v>
      </c>
      <c r="AN63" s="74">
        <f t="shared" si="52"/>
        <v>0</v>
      </c>
      <c r="AO63" s="74">
        <f t="shared" si="52"/>
        <v>0</v>
      </c>
      <c r="AP63" s="74">
        <f t="shared" si="52"/>
        <v>0</v>
      </c>
      <c r="AQ63" s="74">
        <f t="shared" si="52"/>
        <v>0</v>
      </c>
      <c r="AR63" s="74">
        <f t="shared" si="52"/>
        <v>0</v>
      </c>
      <c r="AS63" s="74">
        <f t="shared" si="52"/>
        <v>0</v>
      </c>
      <c r="AT63" s="74">
        <f t="shared" si="52"/>
        <v>0</v>
      </c>
      <c r="AU63" s="74">
        <f t="shared" si="52"/>
        <v>0</v>
      </c>
      <c r="AV63" s="74">
        <f t="shared" si="52"/>
        <v>0</v>
      </c>
      <c r="AW63" s="74">
        <f t="shared" si="52"/>
        <v>0</v>
      </c>
      <c r="AX63" s="74">
        <f t="shared" si="52"/>
        <v>0</v>
      </c>
      <c r="AY63" s="74">
        <f t="shared" si="52"/>
        <v>0</v>
      </c>
      <c r="AZ63" s="74">
        <f t="shared" si="52"/>
        <v>0</v>
      </c>
      <c r="BA63" s="74">
        <f t="shared" si="52"/>
        <v>0</v>
      </c>
    </row>
    <row r="64" spans="1:53">
      <c r="A64" s="218" t="s">
        <v>198</v>
      </c>
      <c r="B64" s="767">
        <f t="shared" si="44"/>
        <v>890074</v>
      </c>
      <c r="C64" s="66" t="str">
        <f>INDEX(ProjectSummary!$C$6:$F$20,MATCH(B64,ProjectSummary!$C$6:$C$20,0),4)</f>
        <v>MONROE-ANSONVILLE ROAD</v>
      </c>
      <c r="D64" s="516">
        <f t="shared" si="42"/>
        <v>280</v>
      </c>
      <c r="E64" s="516">
        <f>_xlfn.XLOOKUP(C29, ProjectSummary!$F$30:$F$44, ProjectSummary!$Z$30:$Z$44)</f>
        <v>0</v>
      </c>
      <c r="F64" s="516">
        <f t="shared" si="45"/>
        <v>280</v>
      </c>
      <c r="G64" s="516">
        <f>VMTCalc!D60</f>
        <v>2018</v>
      </c>
      <c r="H64" s="517">
        <f>(VMTCalc!E60*E64)</f>
        <v>0</v>
      </c>
      <c r="I64" s="531">
        <f>VMTCalc!G60</f>
        <v>0.62137100000000001</v>
      </c>
      <c r="J64" s="879">
        <f>VMTCalc!H60</f>
        <v>0</v>
      </c>
      <c r="L64" s="519">
        <f t="shared" si="46"/>
        <v>0</v>
      </c>
      <c r="M64" s="74">
        <f t="shared" ref="M64:BA64" si="53">IF($A$64=$B$15,($H64*(1+$J64)^(M$11-$G64))*$E64*$I64*M15,($H64*(1+$J64)^(M$11-$G64))*$E64*$I64*M16)</f>
        <v>0</v>
      </c>
      <c r="N64" s="74">
        <f t="shared" si="53"/>
        <v>0</v>
      </c>
      <c r="O64" s="74">
        <f t="shared" si="53"/>
        <v>0</v>
      </c>
      <c r="P64" s="74">
        <f t="shared" si="53"/>
        <v>0</v>
      </c>
      <c r="Q64" s="74">
        <f t="shared" si="53"/>
        <v>0</v>
      </c>
      <c r="R64" s="74">
        <f t="shared" si="53"/>
        <v>0</v>
      </c>
      <c r="S64" s="74">
        <f t="shared" si="53"/>
        <v>0</v>
      </c>
      <c r="T64" s="74">
        <f t="shared" si="53"/>
        <v>0</v>
      </c>
      <c r="U64" s="74">
        <f t="shared" si="53"/>
        <v>0</v>
      </c>
      <c r="V64" s="74">
        <f t="shared" si="53"/>
        <v>0</v>
      </c>
      <c r="W64" s="74">
        <f t="shared" si="53"/>
        <v>0</v>
      </c>
      <c r="X64" s="74">
        <f t="shared" si="53"/>
        <v>0</v>
      </c>
      <c r="Y64" s="74">
        <f t="shared" si="53"/>
        <v>0</v>
      </c>
      <c r="Z64" s="74">
        <f t="shared" si="53"/>
        <v>0</v>
      </c>
      <c r="AA64" s="74">
        <f t="shared" si="53"/>
        <v>0</v>
      </c>
      <c r="AB64" s="74">
        <f t="shared" si="53"/>
        <v>0</v>
      </c>
      <c r="AC64" s="74">
        <f t="shared" si="53"/>
        <v>0</v>
      </c>
      <c r="AD64" s="74">
        <f t="shared" si="53"/>
        <v>0</v>
      </c>
      <c r="AE64" s="74">
        <f t="shared" si="53"/>
        <v>0</v>
      </c>
      <c r="AF64" s="74">
        <f t="shared" si="53"/>
        <v>0</v>
      </c>
      <c r="AG64" s="74">
        <f t="shared" si="53"/>
        <v>0</v>
      </c>
      <c r="AH64" s="74">
        <f t="shared" si="53"/>
        <v>0</v>
      </c>
      <c r="AI64" s="74">
        <f t="shared" si="53"/>
        <v>0</v>
      </c>
      <c r="AJ64" s="74">
        <f t="shared" si="53"/>
        <v>0</v>
      </c>
      <c r="AK64" s="74">
        <f t="shared" si="53"/>
        <v>0</v>
      </c>
      <c r="AL64" s="74">
        <f t="shared" si="53"/>
        <v>0</v>
      </c>
      <c r="AM64" s="74">
        <f t="shared" si="53"/>
        <v>0</v>
      </c>
      <c r="AN64" s="74">
        <f t="shared" si="53"/>
        <v>0</v>
      </c>
      <c r="AO64" s="74">
        <f t="shared" si="53"/>
        <v>0</v>
      </c>
      <c r="AP64" s="74">
        <f t="shared" si="53"/>
        <v>0</v>
      </c>
      <c r="AQ64" s="74">
        <f t="shared" si="53"/>
        <v>0</v>
      </c>
      <c r="AR64" s="74">
        <f t="shared" si="53"/>
        <v>0</v>
      </c>
      <c r="AS64" s="74">
        <f t="shared" si="53"/>
        <v>0</v>
      </c>
      <c r="AT64" s="74">
        <f t="shared" si="53"/>
        <v>0</v>
      </c>
      <c r="AU64" s="74">
        <f t="shared" si="53"/>
        <v>0</v>
      </c>
      <c r="AV64" s="74">
        <f t="shared" si="53"/>
        <v>0</v>
      </c>
      <c r="AW64" s="74">
        <f t="shared" si="53"/>
        <v>0</v>
      </c>
      <c r="AX64" s="74">
        <f t="shared" si="53"/>
        <v>0</v>
      </c>
      <c r="AY64" s="74">
        <f t="shared" si="53"/>
        <v>0</v>
      </c>
      <c r="AZ64" s="74">
        <f t="shared" si="53"/>
        <v>0</v>
      </c>
      <c r="BA64" s="74">
        <f t="shared" si="53"/>
        <v>0</v>
      </c>
    </row>
    <row r="65" spans="1:53">
      <c r="A65" s="218" t="s">
        <v>198</v>
      </c>
      <c r="B65" s="767">
        <f t="shared" si="44"/>
        <v>890170</v>
      </c>
      <c r="C65" s="66" t="str">
        <f>INDEX(ProjectSummary!$C$6:$F$20,MATCH(B65,ProjectSummary!$C$6:$C$20,0),4)</f>
        <v>POTTERS ROAD</v>
      </c>
      <c r="D65" s="516">
        <f t="shared" si="42"/>
        <v>280</v>
      </c>
      <c r="E65" s="516">
        <f>_xlfn.XLOOKUP(C30, ProjectSummary!$F$30:$F$44, ProjectSummary!$Z$30:$Z$44)</f>
        <v>0</v>
      </c>
      <c r="F65" s="516">
        <f t="shared" si="45"/>
        <v>280</v>
      </c>
      <c r="G65" s="516">
        <f>VMTCalc!D61</f>
        <v>2018</v>
      </c>
      <c r="H65" s="517">
        <f>(VMTCalc!E61*E65)</f>
        <v>0</v>
      </c>
      <c r="I65" s="531">
        <f>VMTCalc!G61</f>
        <v>2.485484</v>
      </c>
      <c r="J65" s="879">
        <f>VMTCalc!H61</f>
        <v>0</v>
      </c>
      <c r="L65" s="519">
        <f t="shared" si="46"/>
        <v>0</v>
      </c>
      <c r="M65" s="74">
        <f t="shared" ref="M65:BA65" si="54">IF($A$65=$B$15,($H65*(1+$J65)^(M$11-$G65))*$E65*$I65*M15,($H65*(1+$J65)^(M$11-$G65))*$E65*$I65*M16)</f>
        <v>0</v>
      </c>
      <c r="N65" s="74">
        <f t="shared" si="54"/>
        <v>0</v>
      </c>
      <c r="O65" s="74">
        <f t="shared" si="54"/>
        <v>0</v>
      </c>
      <c r="P65" s="74">
        <f t="shared" si="54"/>
        <v>0</v>
      </c>
      <c r="Q65" s="74">
        <f t="shared" si="54"/>
        <v>0</v>
      </c>
      <c r="R65" s="74">
        <f t="shared" si="54"/>
        <v>0</v>
      </c>
      <c r="S65" s="74">
        <f t="shared" si="54"/>
        <v>0</v>
      </c>
      <c r="T65" s="74">
        <f t="shared" si="54"/>
        <v>0</v>
      </c>
      <c r="U65" s="74">
        <f t="shared" si="54"/>
        <v>0</v>
      </c>
      <c r="V65" s="74">
        <f t="shared" si="54"/>
        <v>0</v>
      </c>
      <c r="W65" s="74">
        <f t="shared" si="54"/>
        <v>0</v>
      </c>
      <c r="X65" s="74">
        <f t="shared" si="54"/>
        <v>0</v>
      </c>
      <c r="Y65" s="74">
        <f t="shared" si="54"/>
        <v>0</v>
      </c>
      <c r="Z65" s="74">
        <f t="shared" si="54"/>
        <v>0</v>
      </c>
      <c r="AA65" s="74">
        <f t="shared" si="54"/>
        <v>0</v>
      </c>
      <c r="AB65" s="74">
        <f t="shared" si="54"/>
        <v>0</v>
      </c>
      <c r="AC65" s="74">
        <f t="shared" si="54"/>
        <v>0</v>
      </c>
      <c r="AD65" s="74">
        <f t="shared" si="54"/>
        <v>0</v>
      </c>
      <c r="AE65" s="74">
        <f t="shared" si="54"/>
        <v>0</v>
      </c>
      <c r="AF65" s="74">
        <f t="shared" si="54"/>
        <v>0</v>
      </c>
      <c r="AG65" s="74">
        <f t="shared" si="54"/>
        <v>0</v>
      </c>
      <c r="AH65" s="74">
        <f t="shared" si="54"/>
        <v>0</v>
      </c>
      <c r="AI65" s="74">
        <f t="shared" si="54"/>
        <v>0</v>
      </c>
      <c r="AJ65" s="74">
        <f t="shared" si="54"/>
        <v>0</v>
      </c>
      <c r="AK65" s="74">
        <f t="shared" si="54"/>
        <v>0</v>
      </c>
      <c r="AL65" s="74">
        <f t="shared" si="54"/>
        <v>0</v>
      </c>
      <c r="AM65" s="74">
        <f t="shared" si="54"/>
        <v>0</v>
      </c>
      <c r="AN65" s="74">
        <f t="shared" si="54"/>
        <v>0</v>
      </c>
      <c r="AO65" s="74">
        <f t="shared" si="54"/>
        <v>0</v>
      </c>
      <c r="AP65" s="74">
        <f t="shared" si="54"/>
        <v>0</v>
      </c>
      <c r="AQ65" s="74">
        <f t="shared" si="54"/>
        <v>0</v>
      </c>
      <c r="AR65" s="74">
        <f t="shared" si="54"/>
        <v>0</v>
      </c>
      <c r="AS65" s="74">
        <f t="shared" si="54"/>
        <v>0</v>
      </c>
      <c r="AT65" s="74">
        <f t="shared" si="54"/>
        <v>0</v>
      </c>
      <c r="AU65" s="74">
        <f t="shared" si="54"/>
        <v>0</v>
      </c>
      <c r="AV65" s="74">
        <f t="shared" si="54"/>
        <v>0</v>
      </c>
      <c r="AW65" s="74">
        <f t="shared" si="54"/>
        <v>0</v>
      </c>
      <c r="AX65" s="74">
        <f t="shared" si="54"/>
        <v>0</v>
      </c>
      <c r="AY65" s="74">
        <f t="shared" si="54"/>
        <v>0</v>
      </c>
      <c r="AZ65" s="74">
        <f t="shared" si="54"/>
        <v>0</v>
      </c>
      <c r="BA65" s="74">
        <f t="shared" si="54"/>
        <v>0</v>
      </c>
    </row>
    <row r="66" spans="1:53">
      <c r="A66" s="218" t="s">
        <v>198</v>
      </c>
      <c r="B66" s="767">
        <f t="shared" si="44"/>
        <v>890312</v>
      </c>
      <c r="C66" s="66" t="str">
        <f>INDEX(ProjectSummary!$C$6:$F$20,MATCH(B66,ProjectSummary!$C$6:$C$20,0),4)</f>
        <v>SHANNON ROAD</v>
      </c>
      <c r="D66" s="516">
        <f t="shared" si="42"/>
        <v>280</v>
      </c>
      <c r="E66" s="516">
        <f>_xlfn.XLOOKUP(C31, ProjectSummary!$F$30:$F$44, ProjectSummary!$Z$30:$Z$44)</f>
        <v>0</v>
      </c>
      <c r="F66" s="516">
        <f t="shared" si="45"/>
        <v>280</v>
      </c>
      <c r="G66" s="516">
        <f>VMTCalc!D62</f>
        <v>2016</v>
      </c>
      <c r="H66" s="517">
        <f>(VMTCalc!E62*E66)</f>
        <v>0</v>
      </c>
      <c r="I66" s="531">
        <f>VMTCalc!G62</f>
        <v>3.7282260000000003</v>
      </c>
      <c r="J66" s="879">
        <f>VMTCalc!H62</f>
        <v>0</v>
      </c>
      <c r="L66" s="519">
        <f t="shared" si="46"/>
        <v>0</v>
      </c>
      <c r="M66" s="74">
        <f t="shared" ref="M66:BA66" si="55">IF($A$66=$B$15,($H66*(1+$J66)^(M$11-$G66))*$E66*$I66*M15,($H66*(1+$J66)^(M$11-$G66))*$E66*$I66*M16)</f>
        <v>0</v>
      </c>
      <c r="N66" s="74">
        <f t="shared" si="55"/>
        <v>0</v>
      </c>
      <c r="O66" s="74">
        <f t="shared" si="55"/>
        <v>0</v>
      </c>
      <c r="P66" s="74">
        <f t="shared" si="55"/>
        <v>0</v>
      </c>
      <c r="Q66" s="74">
        <f t="shared" si="55"/>
        <v>0</v>
      </c>
      <c r="R66" s="74">
        <f t="shared" si="55"/>
        <v>0</v>
      </c>
      <c r="S66" s="74">
        <f t="shared" si="55"/>
        <v>0</v>
      </c>
      <c r="T66" s="74">
        <f t="shared" si="55"/>
        <v>0</v>
      </c>
      <c r="U66" s="74">
        <f t="shared" si="55"/>
        <v>0</v>
      </c>
      <c r="V66" s="74">
        <f t="shared" si="55"/>
        <v>0</v>
      </c>
      <c r="W66" s="74">
        <f t="shared" si="55"/>
        <v>0</v>
      </c>
      <c r="X66" s="74">
        <f t="shared" si="55"/>
        <v>0</v>
      </c>
      <c r="Y66" s="74">
        <f t="shared" si="55"/>
        <v>0</v>
      </c>
      <c r="Z66" s="74">
        <f t="shared" si="55"/>
        <v>0</v>
      </c>
      <c r="AA66" s="74">
        <f t="shared" si="55"/>
        <v>0</v>
      </c>
      <c r="AB66" s="74">
        <f t="shared" si="55"/>
        <v>0</v>
      </c>
      <c r="AC66" s="74">
        <f t="shared" si="55"/>
        <v>0</v>
      </c>
      <c r="AD66" s="74">
        <f t="shared" si="55"/>
        <v>0</v>
      </c>
      <c r="AE66" s="74">
        <f t="shared" si="55"/>
        <v>0</v>
      </c>
      <c r="AF66" s="74">
        <f t="shared" si="55"/>
        <v>0</v>
      </c>
      <c r="AG66" s="74">
        <f t="shared" si="55"/>
        <v>0</v>
      </c>
      <c r="AH66" s="74">
        <f t="shared" si="55"/>
        <v>0</v>
      </c>
      <c r="AI66" s="74">
        <f t="shared" si="55"/>
        <v>0</v>
      </c>
      <c r="AJ66" s="74">
        <f t="shared" si="55"/>
        <v>0</v>
      </c>
      <c r="AK66" s="74">
        <f t="shared" si="55"/>
        <v>0</v>
      </c>
      <c r="AL66" s="74">
        <f t="shared" si="55"/>
        <v>0</v>
      </c>
      <c r="AM66" s="74">
        <f t="shared" si="55"/>
        <v>0</v>
      </c>
      <c r="AN66" s="74">
        <f t="shared" si="55"/>
        <v>0</v>
      </c>
      <c r="AO66" s="74">
        <f t="shared" si="55"/>
        <v>0</v>
      </c>
      <c r="AP66" s="74">
        <f t="shared" si="55"/>
        <v>0</v>
      </c>
      <c r="AQ66" s="74">
        <f t="shared" si="55"/>
        <v>0</v>
      </c>
      <c r="AR66" s="74">
        <f t="shared" si="55"/>
        <v>0</v>
      </c>
      <c r="AS66" s="74">
        <f t="shared" si="55"/>
        <v>0</v>
      </c>
      <c r="AT66" s="74">
        <f t="shared" si="55"/>
        <v>0</v>
      </c>
      <c r="AU66" s="74">
        <f t="shared" si="55"/>
        <v>0</v>
      </c>
      <c r="AV66" s="74">
        <f t="shared" si="55"/>
        <v>0</v>
      </c>
      <c r="AW66" s="74">
        <f t="shared" si="55"/>
        <v>0</v>
      </c>
      <c r="AX66" s="74">
        <f t="shared" si="55"/>
        <v>0</v>
      </c>
      <c r="AY66" s="74">
        <f t="shared" si="55"/>
        <v>0</v>
      </c>
      <c r="AZ66" s="74">
        <f t="shared" si="55"/>
        <v>0</v>
      </c>
      <c r="BA66" s="74">
        <f t="shared" si="55"/>
        <v>0</v>
      </c>
    </row>
    <row r="67" spans="1:53">
      <c r="A67" s="218" t="s">
        <v>198</v>
      </c>
      <c r="B67" s="767">
        <f t="shared" si="44"/>
        <v>890144</v>
      </c>
      <c r="C67" s="66" t="str">
        <f>INDEX(ProjectSummary!$C$6:$F$20,MATCH(B67,ProjectSummary!$C$6:$C$20,0),4)</f>
        <v>STACK ROAD</v>
      </c>
      <c r="D67" s="516">
        <f t="shared" si="42"/>
        <v>280</v>
      </c>
      <c r="E67" s="516">
        <f>_xlfn.XLOOKUP(C32, ProjectSummary!$F$30:$F$44, ProjectSummary!$Z$30:$Z$44)</f>
        <v>0</v>
      </c>
      <c r="F67" s="516">
        <f t="shared" si="45"/>
        <v>280</v>
      </c>
      <c r="G67" s="516">
        <f>VMTCalc!D63</f>
        <v>2017</v>
      </c>
      <c r="H67" s="517">
        <f>(VMTCalc!E63*E67)</f>
        <v>0</v>
      </c>
      <c r="I67" s="531">
        <f>VMTCalc!G63</f>
        <v>1.8641130000000001</v>
      </c>
      <c r="J67" s="879">
        <f>VMTCalc!H63</f>
        <v>0</v>
      </c>
      <c r="L67" s="519">
        <f t="shared" si="46"/>
        <v>0</v>
      </c>
      <c r="M67" s="74">
        <f t="shared" ref="M67:BA67" si="56">IF($A$67=$B$15,($H67*(1+$J67)^(M$11-$G67))*$E67*$I67*M15,($H67*(1+$J67)^(M$11-$G67))*$E67*$I67*M16)</f>
        <v>0</v>
      </c>
      <c r="N67" s="74">
        <f t="shared" si="56"/>
        <v>0</v>
      </c>
      <c r="O67" s="74">
        <f t="shared" si="56"/>
        <v>0</v>
      </c>
      <c r="P67" s="74">
        <f t="shared" si="56"/>
        <v>0</v>
      </c>
      <c r="Q67" s="74">
        <f t="shared" si="56"/>
        <v>0</v>
      </c>
      <c r="R67" s="74">
        <f t="shared" si="56"/>
        <v>0</v>
      </c>
      <c r="S67" s="74">
        <f t="shared" si="56"/>
        <v>0</v>
      </c>
      <c r="T67" s="74">
        <f t="shared" si="56"/>
        <v>0</v>
      </c>
      <c r="U67" s="74">
        <f t="shared" si="56"/>
        <v>0</v>
      </c>
      <c r="V67" s="74">
        <f t="shared" si="56"/>
        <v>0</v>
      </c>
      <c r="W67" s="74">
        <f t="shared" si="56"/>
        <v>0</v>
      </c>
      <c r="X67" s="74">
        <f t="shared" si="56"/>
        <v>0</v>
      </c>
      <c r="Y67" s="74">
        <f t="shared" si="56"/>
        <v>0</v>
      </c>
      <c r="Z67" s="74">
        <f t="shared" si="56"/>
        <v>0</v>
      </c>
      <c r="AA67" s="74">
        <f t="shared" si="56"/>
        <v>0</v>
      </c>
      <c r="AB67" s="74">
        <f t="shared" si="56"/>
        <v>0</v>
      </c>
      <c r="AC67" s="74">
        <f t="shared" si="56"/>
        <v>0</v>
      </c>
      <c r="AD67" s="74">
        <f t="shared" si="56"/>
        <v>0</v>
      </c>
      <c r="AE67" s="74">
        <f t="shared" si="56"/>
        <v>0</v>
      </c>
      <c r="AF67" s="74">
        <f t="shared" si="56"/>
        <v>0</v>
      </c>
      <c r="AG67" s="74">
        <f t="shared" si="56"/>
        <v>0</v>
      </c>
      <c r="AH67" s="74">
        <f t="shared" si="56"/>
        <v>0</v>
      </c>
      <c r="AI67" s="74">
        <f t="shared" si="56"/>
        <v>0</v>
      </c>
      <c r="AJ67" s="74">
        <f t="shared" si="56"/>
        <v>0</v>
      </c>
      <c r="AK67" s="74">
        <f t="shared" si="56"/>
        <v>0</v>
      </c>
      <c r="AL67" s="74">
        <f t="shared" si="56"/>
        <v>0</v>
      </c>
      <c r="AM67" s="74">
        <f t="shared" si="56"/>
        <v>0</v>
      </c>
      <c r="AN67" s="74">
        <f t="shared" si="56"/>
        <v>0</v>
      </c>
      <c r="AO67" s="74">
        <f t="shared" si="56"/>
        <v>0</v>
      </c>
      <c r="AP67" s="74">
        <f t="shared" si="56"/>
        <v>0</v>
      </c>
      <c r="AQ67" s="74">
        <f t="shared" si="56"/>
        <v>0</v>
      </c>
      <c r="AR67" s="74">
        <f t="shared" si="56"/>
        <v>0</v>
      </c>
      <c r="AS67" s="74">
        <f t="shared" si="56"/>
        <v>0</v>
      </c>
      <c r="AT67" s="74">
        <f t="shared" si="56"/>
        <v>0</v>
      </c>
      <c r="AU67" s="74">
        <f t="shared" si="56"/>
        <v>0</v>
      </c>
      <c r="AV67" s="74">
        <f t="shared" si="56"/>
        <v>0</v>
      </c>
      <c r="AW67" s="74">
        <f t="shared" si="56"/>
        <v>0</v>
      </c>
      <c r="AX67" s="74">
        <f t="shared" si="56"/>
        <v>0</v>
      </c>
      <c r="AY67" s="74">
        <f t="shared" si="56"/>
        <v>0</v>
      </c>
      <c r="AZ67" s="74">
        <f t="shared" si="56"/>
        <v>0</v>
      </c>
      <c r="BA67" s="74">
        <f t="shared" si="56"/>
        <v>0</v>
      </c>
    </row>
    <row r="68" spans="1:53">
      <c r="A68" s="66">
        <v>1</v>
      </c>
      <c r="B68" s="767">
        <f t="shared" si="44"/>
        <v>890067</v>
      </c>
      <c r="C68" s="66" t="str">
        <f>INDEX(ProjectSummary!$C$6:$F$20,MATCH(B68,ProjectSummary!$C$6:$C$20,0),4)</f>
        <v>AUSTIN GROVE CHURCH ROAD</v>
      </c>
      <c r="D68" s="516">
        <f t="shared" si="42"/>
        <v>280</v>
      </c>
      <c r="E68" s="516">
        <f>_xlfn.XLOOKUP(C33, ProjectSummary!$F$30:$F$44, ProjectSummary!$Z$30:$Z$44)</f>
        <v>1</v>
      </c>
      <c r="F68" s="516">
        <f t="shared" si="45"/>
        <v>279</v>
      </c>
      <c r="G68" s="516">
        <f>VMTCalc!D64</f>
        <v>2016</v>
      </c>
      <c r="H68" s="517">
        <f>(VMTCalc!E64*E68)</f>
        <v>1500</v>
      </c>
      <c r="I68" s="531">
        <f>VMTCalc!G64</f>
        <v>2.485484</v>
      </c>
      <c r="J68" s="879">
        <f>VMTCalc!H64</f>
        <v>0</v>
      </c>
      <c r="L68" s="519">
        <f t="shared" si="46"/>
        <v>74564.52</v>
      </c>
      <c r="M68" s="74">
        <f t="shared" ref="M68:BA68" si="57">IF($A$68=$B$15,($H68*(1+$J68)^(M$11-$G68))*$E68*$I68*M15,($H68*(1+$J68)^(M$11-$G68))*$E68*$I68*M16)</f>
        <v>0</v>
      </c>
      <c r="N68" s="74">
        <f t="shared" si="57"/>
        <v>0</v>
      </c>
      <c r="O68" s="74">
        <f t="shared" si="57"/>
        <v>0</v>
      </c>
      <c r="P68" s="74">
        <f t="shared" si="57"/>
        <v>0</v>
      </c>
      <c r="Q68" s="74">
        <f t="shared" si="57"/>
        <v>0</v>
      </c>
      <c r="R68" s="74">
        <f t="shared" si="57"/>
        <v>0</v>
      </c>
      <c r="S68" s="74">
        <f t="shared" si="57"/>
        <v>3728.2260000000001</v>
      </c>
      <c r="T68" s="74">
        <f t="shared" si="57"/>
        <v>3728.2260000000001</v>
      </c>
      <c r="U68" s="74">
        <f t="shared" si="57"/>
        <v>3728.2260000000001</v>
      </c>
      <c r="V68" s="74">
        <f t="shared" si="57"/>
        <v>3728.2260000000001</v>
      </c>
      <c r="W68" s="74">
        <f t="shared" si="57"/>
        <v>3728.2260000000001</v>
      </c>
      <c r="X68" s="74">
        <f t="shared" si="57"/>
        <v>3728.2260000000001</v>
      </c>
      <c r="Y68" s="74">
        <f t="shared" si="57"/>
        <v>3728.2260000000001</v>
      </c>
      <c r="Z68" s="74">
        <f t="shared" si="57"/>
        <v>3728.2260000000001</v>
      </c>
      <c r="AA68" s="74">
        <f t="shared" si="57"/>
        <v>3728.2260000000001</v>
      </c>
      <c r="AB68" s="74">
        <f t="shared" si="57"/>
        <v>3728.2260000000001</v>
      </c>
      <c r="AC68" s="74">
        <f t="shared" si="57"/>
        <v>3728.2260000000001</v>
      </c>
      <c r="AD68" s="74">
        <f t="shared" si="57"/>
        <v>3728.2260000000001</v>
      </c>
      <c r="AE68" s="74">
        <f t="shared" si="57"/>
        <v>3728.2260000000001</v>
      </c>
      <c r="AF68" s="74">
        <f t="shared" si="57"/>
        <v>3728.2260000000001</v>
      </c>
      <c r="AG68" s="74">
        <f t="shared" si="57"/>
        <v>3728.2260000000001</v>
      </c>
      <c r="AH68" s="74">
        <f t="shared" si="57"/>
        <v>3728.2260000000001</v>
      </c>
      <c r="AI68" s="74">
        <f t="shared" si="57"/>
        <v>3728.2260000000001</v>
      </c>
      <c r="AJ68" s="74">
        <f t="shared" si="57"/>
        <v>3728.2260000000001</v>
      </c>
      <c r="AK68" s="74">
        <f t="shared" si="57"/>
        <v>3728.2260000000001</v>
      </c>
      <c r="AL68" s="74">
        <f t="shared" si="57"/>
        <v>3728.2260000000001</v>
      </c>
      <c r="AM68" s="74">
        <f t="shared" si="57"/>
        <v>0</v>
      </c>
      <c r="AN68" s="74">
        <f t="shared" si="57"/>
        <v>0</v>
      </c>
      <c r="AO68" s="74">
        <f t="shared" si="57"/>
        <v>0</v>
      </c>
      <c r="AP68" s="74">
        <f t="shared" si="57"/>
        <v>0</v>
      </c>
      <c r="AQ68" s="74">
        <f t="shared" si="57"/>
        <v>0</v>
      </c>
      <c r="AR68" s="74">
        <f t="shared" si="57"/>
        <v>0</v>
      </c>
      <c r="AS68" s="74">
        <f t="shared" si="57"/>
        <v>0</v>
      </c>
      <c r="AT68" s="74">
        <f t="shared" si="57"/>
        <v>0</v>
      </c>
      <c r="AU68" s="74">
        <f t="shared" si="57"/>
        <v>0</v>
      </c>
      <c r="AV68" s="74">
        <f t="shared" si="57"/>
        <v>0</v>
      </c>
      <c r="AW68" s="74">
        <f t="shared" si="57"/>
        <v>0</v>
      </c>
      <c r="AX68" s="74">
        <f t="shared" si="57"/>
        <v>0</v>
      </c>
      <c r="AY68" s="74">
        <f t="shared" si="57"/>
        <v>0</v>
      </c>
      <c r="AZ68" s="74">
        <f t="shared" si="57"/>
        <v>0</v>
      </c>
      <c r="BA68" s="74">
        <f t="shared" si="57"/>
        <v>0</v>
      </c>
    </row>
    <row r="69" spans="1:53">
      <c r="A69" s="66">
        <v>1</v>
      </c>
      <c r="B69" s="767">
        <f t="shared" si="44"/>
        <v>830012</v>
      </c>
      <c r="C69" s="66" t="str">
        <f>INDEX(ProjectSummary!$C$6:$F$20,MATCH(B69,ProjectSummary!$C$6:$C$20,0),4)</f>
        <v>MOUNTAIN CREEK ROAD</v>
      </c>
      <c r="D69" s="516">
        <f t="shared" si="42"/>
        <v>280</v>
      </c>
      <c r="E69" s="516">
        <f>_xlfn.XLOOKUP(C34, ProjectSummary!$F$30:$F$44, ProjectSummary!$Z$30:$Z$44)</f>
        <v>0</v>
      </c>
      <c r="F69" s="516">
        <f t="shared" si="45"/>
        <v>280</v>
      </c>
      <c r="G69" s="516">
        <f>VMTCalc!D65</f>
        <v>2021</v>
      </c>
      <c r="H69" s="517">
        <f>(VMTCalc!E65*E69)</f>
        <v>0</v>
      </c>
      <c r="I69" s="531">
        <f>VMTCalc!G65</f>
        <v>0.62137100000000001</v>
      </c>
      <c r="J69" s="879">
        <f>VMTCalc!H65</f>
        <v>0</v>
      </c>
      <c r="L69" s="519">
        <f t="shared" si="46"/>
        <v>0</v>
      </c>
      <c r="M69" s="74">
        <f t="shared" ref="M69:BA69" si="58">IF($A$69=$B$15,($H69*(1+$J69)^(M$11-$G69))*$E69*$I69*M15,($H69*(1+$J69)^(M$11-$G69))*$E69*$I69*M16)</f>
        <v>0</v>
      </c>
      <c r="N69" s="74">
        <f t="shared" si="58"/>
        <v>0</v>
      </c>
      <c r="O69" s="74">
        <f t="shared" si="58"/>
        <v>0</v>
      </c>
      <c r="P69" s="74">
        <f t="shared" si="58"/>
        <v>0</v>
      </c>
      <c r="Q69" s="74">
        <f t="shared" si="58"/>
        <v>0</v>
      </c>
      <c r="R69" s="74">
        <f t="shared" si="58"/>
        <v>0</v>
      </c>
      <c r="S69" s="74">
        <f t="shared" si="58"/>
        <v>0</v>
      </c>
      <c r="T69" s="74">
        <f t="shared" si="58"/>
        <v>0</v>
      </c>
      <c r="U69" s="74">
        <f t="shared" si="58"/>
        <v>0</v>
      </c>
      <c r="V69" s="74">
        <f t="shared" si="58"/>
        <v>0</v>
      </c>
      <c r="W69" s="74">
        <f t="shared" si="58"/>
        <v>0</v>
      </c>
      <c r="X69" s="74">
        <f t="shared" si="58"/>
        <v>0</v>
      </c>
      <c r="Y69" s="74">
        <f t="shared" si="58"/>
        <v>0</v>
      </c>
      <c r="Z69" s="74">
        <f t="shared" si="58"/>
        <v>0</v>
      </c>
      <c r="AA69" s="74">
        <f t="shared" si="58"/>
        <v>0</v>
      </c>
      <c r="AB69" s="74">
        <f t="shared" si="58"/>
        <v>0</v>
      </c>
      <c r="AC69" s="74">
        <f t="shared" si="58"/>
        <v>0</v>
      </c>
      <c r="AD69" s="74">
        <f t="shared" si="58"/>
        <v>0</v>
      </c>
      <c r="AE69" s="74">
        <f t="shared" si="58"/>
        <v>0</v>
      </c>
      <c r="AF69" s="74">
        <f t="shared" si="58"/>
        <v>0</v>
      </c>
      <c r="AG69" s="74">
        <f t="shared" si="58"/>
        <v>0</v>
      </c>
      <c r="AH69" s="74">
        <f t="shared" si="58"/>
        <v>0</v>
      </c>
      <c r="AI69" s="74">
        <f t="shared" si="58"/>
        <v>0</v>
      </c>
      <c r="AJ69" s="74">
        <f t="shared" si="58"/>
        <v>0</v>
      </c>
      <c r="AK69" s="74">
        <f t="shared" si="58"/>
        <v>0</v>
      </c>
      <c r="AL69" s="74">
        <f t="shared" si="58"/>
        <v>0</v>
      </c>
      <c r="AM69" s="74">
        <f t="shared" si="58"/>
        <v>0</v>
      </c>
      <c r="AN69" s="74">
        <f t="shared" si="58"/>
        <v>0</v>
      </c>
      <c r="AO69" s="74">
        <f t="shared" si="58"/>
        <v>0</v>
      </c>
      <c r="AP69" s="74">
        <f t="shared" si="58"/>
        <v>0</v>
      </c>
      <c r="AQ69" s="74">
        <f t="shared" si="58"/>
        <v>0</v>
      </c>
      <c r="AR69" s="74">
        <f t="shared" si="58"/>
        <v>0</v>
      </c>
      <c r="AS69" s="74">
        <f t="shared" si="58"/>
        <v>0</v>
      </c>
      <c r="AT69" s="74">
        <f t="shared" si="58"/>
        <v>0</v>
      </c>
      <c r="AU69" s="74">
        <f t="shared" si="58"/>
        <v>0</v>
      </c>
      <c r="AV69" s="74">
        <f t="shared" si="58"/>
        <v>0</v>
      </c>
      <c r="AW69" s="74">
        <f t="shared" si="58"/>
        <v>0</v>
      </c>
      <c r="AX69" s="74">
        <f t="shared" si="58"/>
        <v>0</v>
      </c>
      <c r="AY69" s="74">
        <f t="shared" si="58"/>
        <v>0</v>
      </c>
      <c r="AZ69" s="74">
        <f t="shared" si="58"/>
        <v>0</v>
      </c>
      <c r="BA69" s="74">
        <f t="shared" si="58"/>
        <v>0</v>
      </c>
    </row>
    <row r="70" spans="1:53">
      <c r="A70" s="66">
        <v>1</v>
      </c>
      <c r="B70" s="767">
        <f t="shared" si="44"/>
        <v>120050</v>
      </c>
      <c r="C70" s="66" t="str">
        <f>INDEX(ProjectSummary!$C$6:$F$20,MATCH(B70,ProjectSummary!$C$6:$C$20,0),4)</f>
        <v>PENNINGER ROAD</v>
      </c>
      <c r="D70" s="516">
        <f t="shared" si="42"/>
        <v>280</v>
      </c>
      <c r="E70" s="516">
        <f>_xlfn.XLOOKUP(C35, ProjectSummary!$F$30:$F$44, ProjectSummary!$Z$30:$Z$44)</f>
        <v>1</v>
      </c>
      <c r="F70" s="516">
        <f t="shared" si="45"/>
        <v>279</v>
      </c>
      <c r="G70" s="516">
        <f>VMTCalc!D66</f>
        <v>2018</v>
      </c>
      <c r="H70" s="517">
        <f>(VMTCalc!E66*E70)</f>
        <v>600</v>
      </c>
      <c r="I70" s="531">
        <f>VMTCalc!G66</f>
        <v>0.99419360000000001</v>
      </c>
      <c r="J70" s="879">
        <f>VMTCalc!H66</f>
        <v>0</v>
      </c>
      <c r="L70" s="519">
        <f t="shared" si="46"/>
        <v>11930.323199999995</v>
      </c>
      <c r="M70" s="74">
        <f t="shared" ref="M70:BA70" si="59">IF($A$70=$B$15,($H70*(1+$J70)^(M$11-$G70))*$E70*$I70*M15,($H70*(1+$J70)^(M$11-$G70))*$E70*$I70*M16)</f>
        <v>0</v>
      </c>
      <c r="N70" s="74">
        <f t="shared" si="59"/>
        <v>0</v>
      </c>
      <c r="O70" s="74">
        <f t="shared" si="59"/>
        <v>0</v>
      </c>
      <c r="P70" s="74">
        <f t="shared" si="59"/>
        <v>0</v>
      </c>
      <c r="Q70" s="74">
        <f t="shared" si="59"/>
        <v>0</v>
      </c>
      <c r="R70" s="74">
        <f t="shared" si="59"/>
        <v>0</v>
      </c>
      <c r="S70" s="74">
        <f t="shared" si="59"/>
        <v>596.51616000000001</v>
      </c>
      <c r="T70" s="74">
        <f t="shared" si="59"/>
        <v>596.51616000000001</v>
      </c>
      <c r="U70" s="74">
        <f t="shared" si="59"/>
        <v>596.51616000000001</v>
      </c>
      <c r="V70" s="74">
        <f t="shared" si="59"/>
        <v>596.51616000000001</v>
      </c>
      <c r="W70" s="74">
        <f t="shared" si="59"/>
        <v>596.51616000000001</v>
      </c>
      <c r="X70" s="74">
        <f t="shared" si="59"/>
        <v>596.51616000000001</v>
      </c>
      <c r="Y70" s="74">
        <f t="shared" si="59"/>
        <v>596.51616000000001</v>
      </c>
      <c r="Z70" s="74">
        <f t="shared" si="59"/>
        <v>596.51616000000001</v>
      </c>
      <c r="AA70" s="74">
        <f t="shared" si="59"/>
        <v>596.51616000000001</v>
      </c>
      <c r="AB70" s="74">
        <f t="shared" si="59"/>
        <v>596.51616000000001</v>
      </c>
      <c r="AC70" s="74">
        <f t="shared" si="59"/>
        <v>596.51616000000001</v>
      </c>
      <c r="AD70" s="74">
        <f t="shared" si="59"/>
        <v>596.51616000000001</v>
      </c>
      <c r="AE70" s="74">
        <f t="shared" si="59"/>
        <v>596.51616000000001</v>
      </c>
      <c r="AF70" s="74">
        <f t="shared" si="59"/>
        <v>596.51616000000001</v>
      </c>
      <c r="AG70" s="74">
        <f t="shared" si="59"/>
        <v>596.51616000000001</v>
      </c>
      <c r="AH70" s="74">
        <f t="shared" si="59"/>
        <v>596.51616000000001</v>
      </c>
      <c r="AI70" s="74">
        <f t="shared" si="59"/>
        <v>596.51616000000001</v>
      </c>
      <c r="AJ70" s="74">
        <f t="shared" si="59"/>
        <v>596.51616000000001</v>
      </c>
      <c r="AK70" s="74">
        <f t="shared" si="59"/>
        <v>596.51616000000001</v>
      </c>
      <c r="AL70" s="74">
        <f t="shared" si="59"/>
        <v>596.51616000000001</v>
      </c>
      <c r="AM70" s="74">
        <f t="shared" si="59"/>
        <v>0</v>
      </c>
      <c r="AN70" s="74">
        <f t="shared" si="59"/>
        <v>0</v>
      </c>
      <c r="AO70" s="74">
        <f t="shared" si="59"/>
        <v>0</v>
      </c>
      <c r="AP70" s="74">
        <f t="shared" si="59"/>
        <v>0</v>
      </c>
      <c r="AQ70" s="74">
        <f t="shared" si="59"/>
        <v>0</v>
      </c>
      <c r="AR70" s="74">
        <f t="shared" si="59"/>
        <v>0</v>
      </c>
      <c r="AS70" s="74">
        <f t="shared" si="59"/>
        <v>0</v>
      </c>
      <c r="AT70" s="74">
        <f t="shared" si="59"/>
        <v>0</v>
      </c>
      <c r="AU70" s="74">
        <f t="shared" si="59"/>
        <v>0</v>
      </c>
      <c r="AV70" s="74">
        <f t="shared" si="59"/>
        <v>0</v>
      </c>
      <c r="AW70" s="74">
        <f t="shared" si="59"/>
        <v>0</v>
      </c>
      <c r="AX70" s="74">
        <f t="shared" si="59"/>
        <v>0</v>
      </c>
      <c r="AY70" s="74">
        <f t="shared" si="59"/>
        <v>0</v>
      </c>
      <c r="AZ70" s="74">
        <f t="shared" si="59"/>
        <v>0</v>
      </c>
      <c r="BA70" s="74">
        <f t="shared" si="59"/>
        <v>0</v>
      </c>
    </row>
    <row r="71" spans="1:53">
      <c r="A71" s="66">
        <v>1</v>
      </c>
      <c r="B71" s="767">
        <f t="shared" si="44"/>
        <v>590060</v>
      </c>
      <c r="C71" s="66" t="str">
        <f>INDEX(ProjectSummary!$C$6:$F$20,MATCH(B71,ProjectSummary!$C$6:$C$20,0),4)</f>
        <v>ROBINSON CHURCH ROAD</v>
      </c>
      <c r="D71" s="516">
        <f t="shared" si="42"/>
        <v>280</v>
      </c>
      <c r="E71" s="516">
        <f>_xlfn.XLOOKUP(C36, ProjectSummary!$F$30:$F$44, ProjectSummary!$Z$30:$Z$44)</f>
        <v>0</v>
      </c>
      <c r="F71" s="516">
        <f t="shared" si="45"/>
        <v>280</v>
      </c>
      <c r="G71" s="516">
        <f>VMTCalc!D67</f>
        <v>2022</v>
      </c>
      <c r="H71" s="517">
        <f>(VMTCalc!E67*E71)</f>
        <v>0</v>
      </c>
      <c r="I71" s="531">
        <f>VMTCalc!G67</f>
        <v>5.5923389999999999</v>
      </c>
      <c r="J71" s="879">
        <f>VMTCalc!H67</f>
        <v>0</v>
      </c>
      <c r="L71" s="519">
        <f t="shared" si="46"/>
        <v>0</v>
      </c>
      <c r="M71" s="74">
        <f t="shared" ref="M71:BA71" si="60">IF($A$71=$B$15,($H71*(1+$J71)^(M$11-$G71))*$E71*$I71*M15,($H71*(1+$J71)^(M$11-$G71))*$E71*$I71*M16)</f>
        <v>0</v>
      </c>
      <c r="N71" s="74">
        <f t="shared" si="60"/>
        <v>0</v>
      </c>
      <c r="O71" s="74">
        <f t="shared" si="60"/>
        <v>0</v>
      </c>
      <c r="P71" s="74">
        <f t="shared" si="60"/>
        <v>0</v>
      </c>
      <c r="Q71" s="74">
        <f t="shared" si="60"/>
        <v>0</v>
      </c>
      <c r="R71" s="74">
        <f t="shared" si="60"/>
        <v>0</v>
      </c>
      <c r="S71" s="74">
        <f t="shared" si="60"/>
        <v>0</v>
      </c>
      <c r="T71" s="74">
        <f t="shared" si="60"/>
        <v>0</v>
      </c>
      <c r="U71" s="74">
        <f t="shared" si="60"/>
        <v>0</v>
      </c>
      <c r="V71" s="74">
        <f t="shared" si="60"/>
        <v>0</v>
      </c>
      <c r="W71" s="74">
        <f t="shared" si="60"/>
        <v>0</v>
      </c>
      <c r="X71" s="74">
        <f t="shared" si="60"/>
        <v>0</v>
      </c>
      <c r="Y71" s="74">
        <f t="shared" si="60"/>
        <v>0</v>
      </c>
      <c r="Z71" s="74">
        <f t="shared" si="60"/>
        <v>0</v>
      </c>
      <c r="AA71" s="74">
        <f t="shared" si="60"/>
        <v>0</v>
      </c>
      <c r="AB71" s="74">
        <f t="shared" si="60"/>
        <v>0</v>
      </c>
      <c r="AC71" s="74">
        <f t="shared" si="60"/>
        <v>0</v>
      </c>
      <c r="AD71" s="74">
        <f t="shared" si="60"/>
        <v>0</v>
      </c>
      <c r="AE71" s="74">
        <f t="shared" si="60"/>
        <v>0</v>
      </c>
      <c r="AF71" s="74">
        <f t="shared" si="60"/>
        <v>0</v>
      </c>
      <c r="AG71" s="74">
        <f t="shared" si="60"/>
        <v>0</v>
      </c>
      <c r="AH71" s="74">
        <f t="shared" si="60"/>
        <v>0</v>
      </c>
      <c r="AI71" s="74">
        <f t="shared" si="60"/>
        <v>0</v>
      </c>
      <c r="AJ71" s="74">
        <f t="shared" si="60"/>
        <v>0</v>
      </c>
      <c r="AK71" s="74">
        <f t="shared" si="60"/>
        <v>0</v>
      </c>
      <c r="AL71" s="74">
        <f t="shared" si="60"/>
        <v>0</v>
      </c>
      <c r="AM71" s="74">
        <f t="shared" si="60"/>
        <v>0</v>
      </c>
      <c r="AN71" s="74">
        <f t="shared" si="60"/>
        <v>0</v>
      </c>
      <c r="AO71" s="74">
        <f t="shared" si="60"/>
        <v>0</v>
      </c>
      <c r="AP71" s="74">
        <f t="shared" si="60"/>
        <v>0</v>
      </c>
      <c r="AQ71" s="74">
        <f t="shared" si="60"/>
        <v>0</v>
      </c>
      <c r="AR71" s="74">
        <f t="shared" si="60"/>
        <v>0</v>
      </c>
      <c r="AS71" s="74">
        <f t="shared" si="60"/>
        <v>0</v>
      </c>
      <c r="AT71" s="74">
        <f t="shared" si="60"/>
        <v>0</v>
      </c>
      <c r="AU71" s="74">
        <f t="shared" si="60"/>
        <v>0</v>
      </c>
      <c r="AV71" s="74">
        <f t="shared" si="60"/>
        <v>0</v>
      </c>
      <c r="AW71" s="74">
        <f t="shared" si="60"/>
        <v>0</v>
      </c>
      <c r="AX71" s="74">
        <f t="shared" si="60"/>
        <v>0</v>
      </c>
      <c r="AY71" s="74">
        <f t="shared" si="60"/>
        <v>0</v>
      </c>
      <c r="AZ71" s="74">
        <f t="shared" si="60"/>
        <v>0</v>
      </c>
      <c r="BA71" s="74">
        <f t="shared" si="60"/>
        <v>0</v>
      </c>
    </row>
    <row r="72" spans="1:53">
      <c r="B72" s="344"/>
      <c r="C72" s="66"/>
      <c r="D72" s="2"/>
      <c r="E72" s="81"/>
      <c r="F72" s="2"/>
      <c r="G72" s="2"/>
      <c r="H72" s="520"/>
      <c r="J72" s="247"/>
      <c r="K72" s="533"/>
      <c r="L72" s="247"/>
      <c r="M72" s="74"/>
      <c r="N72" s="247"/>
      <c r="O72" s="247"/>
      <c r="P72" s="247"/>
      <c r="Q72" s="247"/>
      <c r="R72" s="247"/>
      <c r="S72" s="247"/>
      <c r="T72" s="247"/>
      <c r="U72" s="247"/>
      <c r="V72" s="247"/>
      <c r="W72" s="247"/>
      <c r="X72" s="247"/>
      <c r="Y72" s="247"/>
      <c r="Z72" s="247"/>
      <c r="AA72" s="247"/>
      <c r="AB72" s="247"/>
      <c r="AC72" s="247"/>
      <c r="AD72" s="247"/>
      <c r="AE72" s="247"/>
      <c r="AF72" s="247"/>
      <c r="AG72" s="247"/>
      <c r="AH72" s="247"/>
      <c r="AI72" s="247"/>
      <c r="AJ72" s="247"/>
      <c r="AK72" s="247"/>
      <c r="AL72" s="247"/>
      <c r="AM72" s="247"/>
      <c r="AN72" s="247"/>
      <c r="AO72" s="247"/>
      <c r="AP72" s="247"/>
      <c r="AQ72" s="247"/>
      <c r="AR72" s="247"/>
      <c r="AS72" s="247"/>
      <c r="AT72" s="247"/>
      <c r="AU72" s="247"/>
      <c r="AV72" s="247"/>
      <c r="AW72" s="247"/>
      <c r="AX72" s="247"/>
      <c r="AY72" s="247"/>
      <c r="AZ72" s="247"/>
      <c r="BA72" s="247"/>
    </row>
    <row r="73" spans="1:53" ht="60">
      <c r="A73" s="873" t="s">
        <v>203</v>
      </c>
      <c r="B73" s="762" t="s">
        <v>120</v>
      </c>
      <c r="C73" s="456" t="s">
        <v>326</v>
      </c>
      <c r="D73" s="429" t="s">
        <v>318</v>
      </c>
      <c r="E73" s="515" t="s">
        <v>319</v>
      </c>
      <c r="F73" s="417" t="s">
        <v>320</v>
      </c>
      <c r="G73" s="417" t="s">
        <v>329</v>
      </c>
      <c r="H73" s="534" t="s">
        <v>330</v>
      </c>
      <c r="I73" s="165" t="s">
        <v>326</v>
      </c>
      <c r="J73" s="165" t="s">
        <v>323</v>
      </c>
      <c r="K73" s="165" t="s">
        <v>324</v>
      </c>
      <c r="L73" s="535" t="s">
        <v>150</v>
      </c>
      <c r="M73" s="247"/>
      <c r="N73" s="247"/>
      <c r="O73" s="247"/>
      <c r="P73" s="247"/>
      <c r="Q73" s="247"/>
      <c r="R73" s="247"/>
      <c r="S73" s="247"/>
      <c r="T73" s="247"/>
      <c r="U73" s="247"/>
      <c r="V73" s="247"/>
      <c r="W73" s="247"/>
      <c r="X73" s="247"/>
      <c r="Y73" s="247"/>
      <c r="Z73" s="247"/>
      <c r="AA73" s="247"/>
      <c r="AB73" s="247"/>
      <c r="AC73" s="247"/>
      <c r="AD73" s="247"/>
      <c r="AE73" s="247"/>
      <c r="AF73" s="247"/>
      <c r="AG73" s="247"/>
      <c r="AH73" s="247"/>
      <c r="AI73" s="247"/>
      <c r="AJ73" s="247"/>
      <c r="AK73" s="247"/>
      <c r="AL73" s="247"/>
      <c r="AM73" s="247"/>
      <c r="AN73" s="247"/>
      <c r="AO73" s="247"/>
      <c r="AP73" s="247"/>
      <c r="AQ73" s="247"/>
      <c r="AR73" s="247"/>
      <c r="AS73" s="247"/>
      <c r="AT73" s="247"/>
      <c r="AU73" s="247"/>
      <c r="AV73" s="247"/>
      <c r="AW73" s="247"/>
      <c r="AX73" s="247"/>
      <c r="AY73" s="247"/>
      <c r="AZ73" s="247"/>
      <c r="BA73" s="247"/>
    </row>
    <row r="74" spans="1:53">
      <c r="A74" s="218" t="s">
        <v>198</v>
      </c>
      <c r="B74" s="767" t="str">
        <f>B57</f>
        <v>030161</v>
      </c>
      <c r="C74" s="66" t="str">
        <f>INDEX(ProjectSummary!$C$6:$F$20,MATCH(B74,ProjectSummary!$C$6:$C$20,0),4)</f>
        <v>LOCKHART ROAD</v>
      </c>
      <c r="D74" s="516">
        <f t="shared" ref="D74:D88" si="61">$Q$6</f>
        <v>280</v>
      </c>
      <c r="E74" s="516">
        <f>_xlfn.XLOOKUP(C22, ProjectSummary!$F$30:$F$44, ProjectSummary!$Z$30:$Z$44)</f>
        <v>0</v>
      </c>
      <c r="F74" s="516">
        <f>D74-E74</f>
        <v>280</v>
      </c>
      <c r="G74" s="516">
        <f>VMTCalc!D53</f>
        <v>2022</v>
      </c>
      <c r="H74" s="538">
        <f>ProjectSummary!N6</f>
        <v>0.06</v>
      </c>
      <c r="I74" s="536">
        <f>(H57*H74)*E74</f>
        <v>0</v>
      </c>
      <c r="J74" s="531">
        <f>VMTCalc!G70</f>
        <v>4.9709680000000001</v>
      </c>
      <c r="K74" s="879">
        <f>VMTCalc!H70</f>
        <v>0</v>
      </c>
      <c r="L74" s="519">
        <f>SUM(M74:BA74)</f>
        <v>0</v>
      </c>
      <c r="M74" s="74">
        <f t="shared" ref="M74:BA74" si="62">IF($A$74=$B$15,($I74*(1+$K74)^(M$11-$G74))*$E74*$J74*M15,($I74*(1+$K74)^(M$11-$G74))*$E74*$J74*M16)</f>
        <v>0</v>
      </c>
      <c r="N74" s="74">
        <f t="shared" si="62"/>
        <v>0</v>
      </c>
      <c r="O74" s="74">
        <f t="shared" si="62"/>
        <v>0</v>
      </c>
      <c r="P74" s="74">
        <f t="shared" si="62"/>
        <v>0</v>
      </c>
      <c r="Q74" s="74">
        <f t="shared" si="62"/>
        <v>0</v>
      </c>
      <c r="R74" s="74">
        <f t="shared" si="62"/>
        <v>0</v>
      </c>
      <c r="S74" s="74">
        <f t="shared" si="62"/>
        <v>0</v>
      </c>
      <c r="T74" s="74">
        <f t="shared" si="62"/>
        <v>0</v>
      </c>
      <c r="U74" s="74">
        <f t="shared" si="62"/>
        <v>0</v>
      </c>
      <c r="V74" s="74">
        <f t="shared" si="62"/>
        <v>0</v>
      </c>
      <c r="W74" s="74">
        <f t="shared" si="62"/>
        <v>0</v>
      </c>
      <c r="X74" s="74">
        <f t="shared" si="62"/>
        <v>0</v>
      </c>
      <c r="Y74" s="74">
        <f t="shared" si="62"/>
        <v>0</v>
      </c>
      <c r="Z74" s="74">
        <f t="shared" si="62"/>
        <v>0</v>
      </c>
      <c r="AA74" s="74">
        <f t="shared" si="62"/>
        <v>0</v>
      </c>
      <c r="AB74" s="74">
        <f t="shared" si="62"/>
        <v>0</v>
      </c>
      <c r="AC74" s="74">
        <f t="shared" si="62"/>
        <v>0</v>
      </c>
      <c r="AD74" s="74">
        <f t="shared" si="62"/>
        <v>0</v>
      </c>
      <c r="AE74" s="74">
        <f t="shared" si="62"/>
        <v>0</v>
      </c>
      <c r="AF74" s="74">
        <f t="shared" si="62"/>
        <v>0</v>
      </c>
      <c r="AG74" s="74">
        <f t="shared" si="62"/>
        <v>0</v>
      </c>
      <c r="AH74" s="74">
        <f t="shared" si="62"/>
        <v>0</v>
      </c>
      <c r="AI74" s="74">
        <f t="shared" si="62"/>
        <v>0</v>
      </c>
      <c r="AJ74" s="74">
        <f t="shared" si="62"/>
        <v>0</v>
      </c>
      <c r="AK74" s="74">
        <f t="shared" si="62"/>
        <v>0</v>
      </c>
      <c r="AL74" s="74">
        <f t="shared" si="62"/>
        <v>0</v>
      </c>
      <c r="AM74" s="74">
        <f t="shared" si="62"/>
        <v>0</v>
      </c>
      <c r="AN74" s="74">
        <f t="shared" si="62"/>
        <v>0</v>
      </c>
      <c r="AO74" s="74">
        <f t="shared" si="62"/>
        <v>0</v>
      </c>
      <c r="AP74" s="74">
        <f t="shared" si="62"/>
        <v>0</v>
      </c>
      <c r="AQ74" s="74">
        <f t="shared" si="62"/>
        <v>0</v>
      </c>
      <c r="AR74" s="74">
        <f t="shared" si="62"/>
        <v>0</v>
      </c>
      <c r="AS74" s="74">
        <f t="shared" si="62"/>
        <v>0</v>
      </c>
      <c r="AT74" s="74">
        <f t="shared" si="62"/>
        <v>0</v>
      </c>
      <c r="AU74" s="74">
        <f t="shared" si="62"/>
        <v>0</v>
      </c>
      <c r="AV74" s="74">
        <f t="shared" si="62"/>
        <v>0</v>
      </c>
      <c r="AW74" s="74">
        <f t="shared" si="62"/>
        <v>0</v>
      </c>
      <c r="AX74" s="74">
        <f t="shared" si="62"/>
        <v>0</v>
      </c>
      <c r="AY74" s="74">
        <f t="shared" si="62"/>
        <v>0</v>
      </c>
      <c r="AZ74" s="74">
        <f t="shared" si="62"/>
        <v>0</v>
      </c>
      <c r="BA74" s="74">
        <f t="shared" si="62"/>
        <v>0</v>
      </c>
    </row>
    <row r="75" spans="1:53">
      <c r="A75" s="218" t="s">
        <v>198</v>
      </c>
      <c r="B75" s="767" t="str">
        <f t="shared" ref="B75:B87" si="63">B58</f>
        <v>030148</v>
      </c>
      <c r="C75" s="66" t="str">
        <f>INDEX(ProjectSummary!$C$6:$F$20,MATCH(B75,ProjectSummary!$C$6:$C$20,0),4)</f>
        <v>MILLS ROAD</v>
      </c>
      <c r="D75" s="516">
        <f t="shared" si="61"/>
        <v>280</v>
      </c>
      <c r="E75" s="516">
        <f>_xlfn.XLOOKUP(C23, ProjectSummary!$F$30:$F$44, ProjectSummary!$Z$30:$Z$44)</f>
        <v>0</v>
      </c>
      <c r="F75" s="516">
        <f t="shared" ref="F75:F88" si="64">D75-E75</f>
        <v>280</v>
      </c>
      <c r="G75" s="516">
        <f>VMTCalc!D54</f>
        <v>2016</v>
      </c>
      <c r="H75" s="538">
        <f>ProjectSummary!N7</f>
        <v>0.06</v>
      </c>
      <c r="I75" s="536">
        <f t="shared" ref="I75:I88" si="65">(H58*H75)*E75</f>
        <v>0</v>
      </c>
      <c r="J75" s="531">
        <f>VMTCalc!G71</f>
        <v>4.9709680000000001</v>
      </c>
      <c r="K75" s="879">
        <f>VMTCalc!H71</f>
        <v>0</v>
      </c>
      <c r="L75" s="519">
        <f t="shared" ref="L75:L88" si="66">SUM(M75:BA75)</f>
        <v>0</v>
      </c>
      <c r="M75" s="74">
        <f t="shared" ref="M75:BA75" si="67">IF($A$75=$B$15,($I75*(1+$K75)^(M$11-$G75))*$E75*$J75*M15,($I75*(1+$K75)^(M$11-$G75))*$E75*$J75*M16)</f>
        <v>0</v>
      </c>
      <c r="N75" s="74">
        <f t="shared" si="67"/>
        <v>0</v>
      </c>
      <c r="O75" s="74">
        <f t="shared" si="67"/>
        <v>0</v>
      </c>
      <c r="P75" s="74">
        <f t="shared" si="67"/>
        <v>0</v>
      </c>
      <c r="Q75" s="74">
        <f t="shared" si="67"/>
        <v>0</v>
      </c>
      <c r="R75" s="74">
        <f t="shared" si="67"/>
        <v>0</v>
      </c>
      <c r="S75" s="74">
        <f t="shared" si="67"/>
        <v>0</v>
      </c>
      <c r="T75" s="74">
        <f t="shared" si="67"/>
        <v>0</v>
      </c>
      <c r="U75" s="74">
        <f t="shared" si="67"/>
        <v>0</v>
      </c>
      <c r="V75" s="74">
        <f t="shared" si="67"/>
        <v>0</v>
      </c>
      <c r="W75" s="74">
        <f t="shared" si="67"/>
        <v>0</v>
      </c>
      <c r="X75" s="74">
        <f t="shared" si="67"/>
        <v>0</v>
      </c>
      <c r="Y75" s="74">
        <f t="shared" si="67"/>
        <v>0</v>
      </c>
      <c r="Z75" s="74">
        <f t="shared" si="67"/>
        <v>0</v>
      </c>
      <c r="AA75" s="74">
        <f t="shared" si="67"/>
        <v>0</v>
      </c>
      <c r="AB75" s="74">
        <f t="shared" si="67"/>
        <v>0</v>
      </c>
      <c r="AC75" s="74">
        <f t="shared" si="67"/>
        <v>0</v>
      </c>
      <c r="AD75" s="74">
        <f t="shared" si="67"/>
        <v>0</v>
      </c>
      <c r="AE75" s="74">
        <f t="shared" si="67"/>
        <v>0</v>
      </c>
      <c r="AF75" s="74">
        <f t="shared" si="67"/>
        <v>0</v>
      </c>
      <c r="AG75" s="74">
        <f t="shared" si="67"/>
        <v>0</v>
      </c>
      <c r="AH75" s="74">
        <f t="shared" si="67"/>
        <v>0</v>
      </c>
      <c r="AI75" s="74">
        <f t="shared" si="67"/>
        <v>0</v>
      </c>
      <c r="AJ75" s="74">
        <f t="shared" si="67"/>
        <v>0</v>
      </c>
      <c r="AK75" s="74">
        <f t="shared" si="67"/>
        <v>0</v>
      </c>
      <c r="AL75" s="74">
        <f t="shared" si="67"/>
        <v>0</v>
      </c>
      <c r="AM75" s="74">
        <f t="shared" si="67"/>
        <v>0</v>
      </c>
      <c r="AN75" s="74">
        <f t="shared" si="67"/>
        <v>0</v>
      </c>
      <c r="AO75" s="74">
        <f t="shared" si="67"/>
        <v>0</v>
      </c>
      <c r="AP75" s="74">
        <f t="shared" si="67"/>
        <v>0</v>
      </c>
      <c r="AQ75" s="74">
        <f t="shared" si="67"/>
        <v>0</v>
      </c>
      <c r="AR75" s="74">
        <f t="shared" si="67"/>
        <v>0</v>
      </c>
      <c r="AS75" s="74">
        <f t="shared" si="67"/>
        <v>0</v>
      </c>
      <c r="AT75" s="74">
        <f t="shared" si="67"/>
        <v>0</v>
      </c>
      <c r="AU75" s="74">
        <f t="shared" si="67"/>
        <v>0</v>
      </c>
      <c r="AV75" s="74">
        <f t="shared" si="67"/>
        <v>0</v>
      </c>
      <c r="AW75" s="74">
        <f t="shared" si="67"/>
        <v>0</v>
      </c>
      <c r="AX75" s="74">
        <f t="shared" si="67"/>
        <v>0</v>
      </c>
      <c r="AY75" s="74">
        <f t="shared" si="67"/>
        <v>0</v>
      </c>
      <c r="AZ75" s="74">
        <f t="shared" si="67"/>
        <v>0</v>
      </c>
      <c r="BA75" s="74">
        <f t="shared" si="67"/>
        <v>0</v>
      </c>
    </row>
    <row r="76" spans="1:53">
      <c r="A76" s="218" t="s">
        <v>198</v>
      </c>
      <c r="B76" s="767" t="str">
        <f t="shared" si="63"/>
        <v>030265</v>
      </c>
      <c r="C76" s="66" t="str">
        <f>INDEX(ProjectSummary!$C$6:$F$20,MATCH(B76,ProjectSummary!$C$6:$C$20,0),4)</f>
        <v>ROBINSON ROAD</v>
      </c>
      <c r="D76" s="516">
        <f t="shared" si="61"/>
        <v>280</v>
      </c>
      <c r="E76" s="516">
        <f>_xlfn.XLOOKUP(C24, ProjectSummary!$F$30:$F$44, ProjectSummary!$Z$30:$Z$44)</f>
        <v>0</v>
      </c>
      <c r="F76" s="516">
        <f t="shared" si="64"/>
        <v>280</v>
      </c>
      <c r="G76" s="516">
        <f>VMTCalc!D55</f>
        <v>2021</v>
      </c>
      <c r="H76" s="538">
        <f>ProjectSummary!N8</f>
        <v>0.06</v>
      </c>
      <c r="I76" s="536">
        <f t="shared" si="65"/>
        <v>0</v>
      </c>
      <c r="J76" s="531">
        <f>VMTCalc!G72</f>
        <v>9.9419360000000001</v>
      </c>
      <c r="K76" s="879">
        <f>VMTCalc!H72</f>
        <v>0</v>
      </c>
      <c r="L76" s="519">
        <f t="shared" si="66"/>
        <v>0</v>
      </c>
      <c r="M76" s="74">
        <f t="shared" ref="M76:BA76" si="68">IF($A$76=$B$15,($I76*(1+$K76)^(M$11-$G76))*$E76*$J76*M15,($I76*(1+$K76)^(M$11-$G76))*$E76*$J76*M16)</f>
        <v>0</v>
      </c>
      <c r="N76" s="74">
        <f t="shared" si="68"/>
        <v>0</v>
      </c>
      <c r="O76" s="74">
        <f t="shared" si="68"/>
        <v>0</v>
      </c>
      <c r="P76" s="74">
        <f t="shared" si="68"/>
        <v>0</v>
      </c>
      <c r="Q76" s="74">
        <f t="shared" si="68"/>
        <v>0</v>
      </c>
      <c r="R76" s="74">
        <f t="shared" si="68"/>
        <v>0</v>
      </c>
      <c r="S76" s="74">
        <f t="shared" si="68"/>
        <v>0</v>
      </c>
      <c r="T76" s="74">
        <f t="shared" si="68"/>
        <v>0</v>
      </c>
      <c r="U76" s="74">
        <f t="shared" si="68"/>
        <v>0</v>
      </c>
      <c r="V76" s="74">
        <f t="shared" si="68"/>
        <v>0</v>
      </c>
      <c r="W76" s="74">
        <f t="shared" si="68"/>
        <v>0</v>
      </c>
      <c r="X76" s="74">
        <f t="shared" si="68"/>
        <v>0</v>
      </c>
      <c r="Y76" s="74">
        <f t="shared" si="68"/>
        <v>0</v>
      </c>
      <c r="Z76" s="74">
        <f t="shared" si="68"/>
        <v>0</v>
      </c>
      <c r="AA76" s="74">
        <f t="shared" si="68"/>
        <v>0</v>
      </c>
      <c r="AB76" s="74">
        <f t="shared" si="68"/>
        <v>0</v>
      </c>
      <c r="AC76" s="74">
        <f t="shared" si="68"/>
        <v>0</v>
      </c>
      <c r="AD76" s="74">
        <f t="shared" si="68"/>
        <v>0</v>
      </c>
      <c r="AE76" s="74">
        <f t="shared" si="68"/>
        <v>0</v>
      </c>
      <c r="AF76" s="74">
        <f t="shared" si="68"/>
        <v>0</v>
      </c>
      <c r="AG76" s="74">
        <f t="shared" si="68"/>
        <v>0</v>
      </c>
      <c r="AH76" s="74">
        <f t="shared" si="68"/>
        <v>0</v>
      </c>
      <c r="AI76" s="74">
        <f t="shared" si="68"/>
        <v>0</v>
      </c>
      <c r="AJ76" s="74">
        <f t="shared" si="68"/>
        <v>0</v>
      </c>
      <c r="AK76" s="74">
        <f t="shared" si="68"/>
        <v>0</v>
      </c>
      <c r="AL76" s="74">
        <f t="shared" si="68"/>
        <v>0</v>
      </c>
      <c r="AM76" s="74">
        <f t="shared" si="68"/>
        <v>0</v>
      </c>
      <c r="AN76" s="74">
        <f t="shared" si="68"/>
        <v>0</v>
      </c>
      <c r="AO76" s="74">
        <f t="shared" si="68"/>
        <v>0</v>
      </c>
      <c r="AP76" s="74">
        <f t="shared" si="68"/>
        <v>0</v>
      </c>
      <c r="AQ76" s="74">
        <f t="shared" si="68"/>
        <v>0</v>
      </c>
      <c r="AR76" s="74">
        <f t="shared" si="68"/>
        <v>0</v>
      </c>
      <c r="AS76" s="74">
        <f t="shared" si="68"/>
        <v>0</v>
      </c>
      <c r="AT76" s="74">
        <f t="shared" si="68"/>
        <v>0</v>
      </c>
      <c r="AU76" s="74">
        <f t="shared" si="68"/>
        <v>0</v>
      </c>
      <c r="AV76" s="74">
        <f t="shared" si="68"/>
        <v>0</v>
      </c>
      <c r="AW76" s="74">
        <f t="shared" si="68"/>
        <v>0</v>
      </c>
      <c r="AX76" s="74">
        <f t="shared" si="68"/>
        <v>0</v>
      </c>
      <c r="AY76" s="74">
        <f t="shared" si="68"/>
        <v>0</v>
      </c>
      <c r="AZ76" s="74">
        <f t="shared" si="68"/>
        <v>0</v>
      </c>
      <c r="BA76" s="74">
        <f t="shared" si="68"/>
        <v>0</v>
      </c>
    </row>
    <row r="77" spans="1:53">
      <c r="A77" s="218" t="s">
        <v>198</v>
      </c>
      <c r="B77" s="767">
        <f t="shared" si="63"/>
        <v>830106</v>
      </c>
      <c r="C77" s="66" t="str">
        <f>INDEX(ProjectSummary!$C$6:$F$20,MATCH(B77,ProjectSummary!$C$6:$C$20,0),4)</f>
        <v>BOGGER HOLLAR ROAD</v>
      </c>
      <c r="D77" s="516">
        <f t="shared" si="61"/>
        <v>280</v>
      </c>
      <c r="E77" s="516">
        <f>_xlfn.XLOOKUP(C25, ProjectSummary!$F$30:$F$44, ProjectSummary!$Z$30:$Z$44)</f>
        <v>0</v>
      </c>
      <c r="F77" s="516">
        <f t="shared" si="64"/>
        <v>280</v>
      </c>
      <c r="G77" s="516">
        <f>VMTCalc!D56</f>
        <v>2015</v>
      </c>
      <c r="H77" s="538">
        <f>ProjectSummary!N9</f>
        <v>0.06</v>
      </c>
      <c r="I77" s="536">
        <f t="shared" si="65"/>
        <v>0</v>
      </c>
      <c r="J77" s="531">
        <f>VMTCalc!G73</f>
        <v>1.8641130000000001</v>
      </c>
      <c r="K77" s="879">
        <f>VMTCalc!H73</f>
        <v>0</v>
      </c>
      <c r="L77" s="519">
        <f t="shared" si="66"/>
        <v>0</v>
      </c>
      <c r="M77" s="74">
        <f t="shared" ref="M77:BA77" si="69">IF($A$77=$B$15,($I77*(1+$K77)^(M$11-$G77))*$E77*$J77*M15,($I77*(1+$K77)^(M$11-$G77))*$E77*$J77*M16)</f>
        <v>0</v>
      </c>
      <c r="N77" s="74">
        <f t="shared" si="69"/>
        <v>0</v>
      </c>
      <c r="O77" s="74">
        <f t="shared" si="69"/>
        <v>0</v>
      </c>
      <c r="P77" s="74">
        <f t="shared" si="69"/>
        <v>0</v>
      </c>
      <c r="Q77" s="74">
        <f t="shared" si="69"/>
        <v>0</v>
      </c>
      <c r="R77" s="74">
        <f t="shared" si="69"/>
        <v>0</v>
      </c>
      <c r="S77" s="74">
        <f t="shared" si="69"/>
        <v>0</v>
      </c>
      <c r="T77" s="74">
        <f t="shared" si="69"/>
        <v>0</v>
      </c>
      <c r="U77" s="74">
        <f t="shared" si="69"/>
        <v>0</v>
      </c>
      <c r="V77" s="74">
        <f t="shared" si="69"/>
        <v>0</v>
      </c>
      <c r="W77" s="74">
        <f t="shared" si="69"/>
        <v>0</v>
      </c>
      <c r="X77" s="74">
        <f t="shared" si="69"/>
        <v>0</v>
      </c>
      <c r="Y77" s="74">
        <f t="shared" si="69"/>
        <v>0</v>
      </c>
      <c r="Z77" s="74">
        <f t="shared" si="69"/>
        <v>0</v>
      </c>
      <c r="AA77" s="74">
        <f t="shared" si="69"/>
        <v>0</v>
      </c>
      <c r="AB77" s="74">
        <f t="shared" si="69"/>
        <v>0</v>
      </c>
      <c r="AC77" s="74">
        <f t="shared" si="69"/>
        <v>0</v>
      </c>
      <c r="AD77" s="74">
        <f t="shared" si="69"/>
        <v>0</v>
      </c>
      <c r="AE77" s="74">
        <f t="shared" si="69"/>
        <v>0</v>
      </c>
      <c r="AF77" s="74">
        <f t="shared" si="69"/>
        <v>0</v>
      </c>
      <c r="AG77" s="74">
        <f t="shared" si="69"/>
        <v>0</v>
      </c>
      <c r="AH77" s="74">
        <f t="shared" si="69"/>
        <v>0</v>
      </c>
      <c r="AI77" s="74">
        <f t="shared" si="69"/>
        <v>0</v>
      </c>
      <c r="AJ77" s="74">
        <f t="shared" si="69"/>
        <v>0</v>
      </c>
      <c r="AK77" s="74">
        <f t="shared" si="69"/>
        <v>0</v>
      </c>
      <c r="AL77" s="74">
        <f t="shared" si="69"/>
        <v>0</v>
      </c>
      <c r="AM77" s="74">
        <f t="shared" si="69"/>
        <v>0</v>
      </c>
      <c r="AN77" s="74">
        <f t="shared" si="69"/>
        <v>0</v>
      </c>
      <c r="AO77" s="74">
        <f t="shared" si="69"/>
        <v>0</v>
      </c>
      <c r="AP77" s="74">
        <f t="shared" si="69"/>
        <v>0</v>
      </c>
      <c r="AQ77" s="74">
        <f t="shared" si="69"/>
        <v>0</v>
      </c>
      <c r="AR77" s="74">
        <f t="shared" si="69"/>
        <v>0</v>
      </c>
      <c r="AS77" s="74">
        <f t="shared" si="69"/>
        <v>0</v>
      </c>
      <c r="AT77" s="74">
        <f t="shared" si="69"/>
        <v>0</v>
      </c>
      <c r="AU77" s="74">
        <f t="shared" si="69"/>
        <v>0</v>
      </c>
      <c r="AV77" s="74">
        <f t="shared" si="69"/>
        <v>0</v>
      </c>
      <c r="AW77" s="74">
        <f t="shared" si="69"/>
        <v>0</v>
      </c>
      <c r="AX77" s="74">
        <f t="shared" si="69"/>
        <v>0</v>
      </c>
      <c r="AY77" s="74">
        <f t="shared" si="69"/>
        <v>0</v>
      </c>
      <c r="AZ77" s="74">
        <f t="shared" si="69"/>
        <v>0</v>
      </c>
      <c r="BA77" s="74">
        <f t="shared" si="69"/>
        <v>0</v>
      </c>
    </row>
    <row r="78" spans="1:53">
      <c r="A78" s="218" t="s">
        <v>198</v>
      </c>
      <c r="B78" s="767">
        <f t="shared" si="63"/>
        <v>830081</v>
      </c>
      <c r="C78" s="66" t="str">
        <f>INDEX(ProjectSummary!$C$6:$F$20,MATCH(B78,ProjectSummary!$C$6:$C$20,0),4)</f>
        <v>BRIDGE ROAD</v>
      </c>
      <c r="D78" s="516">
        <f t="shared" si="61"/>
        <v>280</v>
      </c>
      <c r="E78" s="516">
        <f>_xlfn.XLOOKUP(C26, ProjectSummary!$F$30:$F$44, ProjectSummary!$Z$30:$Z$44)</f>
        <v>0</v>
      </c>
      <c r="F78" s="516">
        <f t="shared" si="64"/>
        <v>280</v>
      </c>
      <c r="G78" s="516">
        <f>VMTCalc!D57</f>
        <v>2016</v>
      </c>
      <c r="H78" s="538">
        <f>ProjectSummary!N10</f>
        <v>0.06</v>
      </c>
      <c r="I78" s="536">
        <f t="shared" si="65"/>
        <v>0</v>
      </c>
      <c r="J78" s="531">
        <f>VMTCalc!G74</f>
        <v>4.9709680000000001</v>
      </c>
      <c r="K78" s="879">
        <f>VMTCalc!H74</f>
        <v>0</v>
      </c>
      <c r="L78" s="519">
        <f t="shared" si="66"/>
        <v>0</v>
      </c>
      <c r="M78" s="74">
        <f t="shared" ref="M78:BA78" si="70">IF($A$78=$B$15,($I78*(1+$K78)^(M$11-$G78))*$E78*$J78*M15,($I78*(1+$K78)^(M$11-$G78))*$E78*$J78*M16)</f>
        <v>0</v>
      </c>
      <c r="N78" s="74">
        <f t="shared" si="70"/>
        <v>0</v>
      </c>
      <c r="O78" s="74">
        <f t="shared" si="70"/>
        <v>0</v>
      </c>
      <c r="P78" s="74">
        <f t="shared" si="70"/>
        <v>0</v>
      </c>
      <c r="Q78" s="74">
        <f t="shared" si="70"/>
        <v>0</v>
      </c>
      <c r="R78" s="74">
        <f t="shared" si="70"/>
        <v>0</v>
      </c>
      <c r="S78" s="74">
        <f t="shared" si="70"/>
        <v>0</v>
      </c>
      <c r="T78" s="74">
        <f t="shared" si="70"/>
        <v>0</v>
      </c>
      <c r="U78" s="74">
        <f t="shared" si="70"/>
        <v>0</v>
      </c>
      <c r="V78" s="74">
        <f t="shared" si="70"/>
        <v>0</v>
      </c>
      <c r="W78" s="74">
        <f t="shared" si="70"/>
        <v>0</v>
      </c>
      <c r="X78" s="74">
        <f t="shared" si="70"/>
        <v>0</v>
      </c>
      <c r="Y78" s="74">
        <f t="shared" si="70"/>
        <v>0</v>
      </c>
      <c r="Z78" s="74">
        <f t="shared" si="70"/>
        <v>0</v>
      </c>
      <c r="AA78" s="74">
        <f t="shared" si="70"/>
        <v>0</v>
      </c>
      <c r="AB78" s="74">
        <f t="shared" si="70"/>
        <v>0</v>
      </c>
      <c r="AC78" s="74">
        <f t="shared" si="70"/>
        <v>0</v>
      </c>
      <c r="AD78" s="74">
        <f t="shared" si="70"/>
        <v>0</v>
      </c>
      <c r="AE78" s="74">
        <f t="shared" si="70"/>
        <v>0</v>
      </c>
      <c r="AF78" s="74">
        <f t="shared" si="70"/>
        <v>0</v>
      </c>
      <c r="AG78" s="74">
        <f t="shared" si="70"/>
        <v>0</v>
      </c>
      <c r="AH78" s="74">
        <f t="shared" si="70"/>
        <v>0</v>
      </c>
      <c r="AI78" s="74">
        <f t="shared" si="70"/>
        <v>0</v>
      </c>
      <c r="AJ78" s="74">
        <f t="shared" si="70"/>
        <v>0</v>
      </c>
      <c r="AK78" s="74">
        <f t="shared" si="70"/>
        <v>0</v>
      </c>
      <c r="AL78" s="74">
        <f t="shared" si="70"/>
        <v>0</v>
      </c>
      <c r="AM78" s="74">
        <f t="shared" si="70"/>
        <v>0</v>
      </c>
      <c r="AN78" s="74">
        <f t="shared" si="70"/>
        <v>0</v>
      </c>
      <c r="AO78" s="74">
        <f t="shared" si="70"/>
        <v>0</v>
      </c>
      <c r="AP78" s="74">
        <f t="shared" si="70"/>
        <v>0</v>
      </c>
      <c r="AQ78" s="74">
        <f t="shared" si="70"/>
        <v>0</v>
      </c>
      <c r="AR78" s="74">
        <f t="shared" si="70"/>
        <v>0</v>
      </c>
      <c r="AS78" s="74">
        <f t="shared" si="70"/>
        <v>0</v>
      </c>
      <c r="AT78" s="74">
        <f t="shared" si="70"/>
        <v>0</v>
      </c>
      <c r="AU78" s="74">
        <f t="shared" si="70"/>
        <v>0</v>
      </c>
      <c r="AV78" s="74">
        <f t="shared" si="70"/>
        <v>0</v>
      </c>
      <c r="AW78" s="74">
        <f t="shared" si="70"/>
        <v>0</v>
      </c>
      <c r="AX78" s="74">
        <f t="shared" si="70"/>
        <v>0</v>
      </c>
      <c r="AY78" s="74">
        <f t="shared" si="70"/>
        <v>0</v>
      </c>
      <c r="AZ78" s="74">
        <f t="shared" si="70"/>
        <v>0</v>
      </c>
      <c r="BA78" s="74">
        <f t="shared" si="70"/>
        <v>0</v>
      </c>
    </row>
    <row r="79" spans="1:53">
      <c r="A79" s="218" t="s">
        <v>198</v>
      </c>
      <c r="B79" s="767">
        <f t="shared" si="63"/>
        <v>830200</v>
      </c>
      <c r="C79" s="66" t="str">
        <f>INDEX(ProjectSummary!$C$6:$F$20,MATCH(B79,ProjectSummary!$C$6:$C$20,0),4)</f>
        <v>BRIDGE PORT ROAD</v>
      </c>
      <c r="D79" s="516">
        <f t="shared" si="61"/>
        <v>280</v>
      </c>
      <c r="E79" s="516">
        <f>_xlfn.XLOOKUP(C27, ProjectSummary!$F$30:$F$44, ProjectSummary!$Z$30:$Z$44)</f>
        <v>0</v>
      </c>
      <c r="F79" s="516">
        <f t="shared" si="64"/>
        <v>280</v>
      </c>
      <c r="G79" s="516">
        <f>VMTCalc!D58</f>
        <v>2000</v>
      </c>
      <c r="H79" s="538">
        <f>ProjectSummary!N11</f>
        <v>0.06</v>
      </c>
      <c r="I79" s="536">
        <f t="shared" si="65"/>
        <v>0</v>
      </c>
      <c r="J79" s="531">
        <f>VMTCalc!G75</f>
        <v>0.62137100000000001</v>
      </c>
      <c r="K79" s="879">
        <f>VMTCalc!H75</f>
        <v>0</v>
      </c>
      <c r="L79" s="519">
        <f t="shared" si="66"/>
        <v>0</v>
      </c>
      <c r="M79" s="74">
        <f t="shared" ref="M79:BA79" si="71">IF($A$79=$B$15,($I79*(1+$K79)^(M$11-$G79))*$E79*$J79*M15,($I79*(1+$K79)^(M$11-$G79))*$E79*$J79*M16)</f>
        <v>0</v>
      </c>
      <c r="N79" s="74">
        <f t="shared" si="71"/>
        <v>0</v>
      </c>
      <c r="O79" s="74">
        <f t="shared" si="71"/>
        <v>0</v>
      </c>
      <c r="P79" s="74">
        <f t="shared" si="71"/>
        <v>0</v>
      </c>
      <c r="Q79" s="74">
        <f t="shared" si="71"/>
        <v>0</v>
      </c>
      <c r="R79" s="74">
        <f t="shared" si="71"/>
        <v>0</v>
      </c>
      <c r="S79" s="74">
        <f t="shared" si="71"/>
        <v>0</v>
      </c>
      <c r="T79" s="74">
        <f t="shared" si="71"/>
        <v>0</v>
      </c>
      <c r="U79" s="74">
        <f t="shared" si="71"/>
        <v>0</v>
      </c>
      <c r="V79" s="74">
        <f t="shared" si="71"/>
        <v>0</v>
      </c>
      <c r="W79" s="74">
        <f t="shared" si="71"/>
        <v>0</v>
      </c>
      <c r="X79" s="74">
        <f t="shared" si="71"/>
        <v>0</v>
      </c>
      <c r="Y79" s="74">
        <f t="shared" si="71"/>
        <v>0</v>
      </c>
      <c r="Z79" s="74">
        <f t="shared" si="71"/>
        <v>0</v>
      </c>
      <c r="AA79" s="74">
        <f t="shared" si="71"/>
        <v>0</v>
      </c>
      <c r="AB79" s="74">
        <f t="shared" si="71"/>
        <v>0</v>
      </c>
      <c r="AC79" s="74">
        <f t="shared" si="71"/>
        <v>0</v>
      </c>
      <c r="AD79" s="74">
        <f t="shared" si="71"/>
        <v>0</v>
      </c>
      <c r="AE79" s="74">
        <f t="shared" si="71"/>
        <v>0</v>
      </c>
      <c r="AF79" s="74">
        <f t="shared" si="71"/>
        <v>0</v>
      </c>
      <c r="AG79" s="74">
        <f t="shared" si="71"/>
        <v>0</v>
      </c>
      <c r="AH79" s="74">
        <f t="shared" si="71"/>
        <v>0</v>
      </c>
      <c r="AI79" s="74">
        <f t="shared" si="71"/>
        <v>0</v>
      </c>
      <c r="AJ79" s="74">
        <f t="shared" si="71"/>
        <v>0</v>
      </c>
      <c r="AK79" s="74">
        <f t="shared" si="71"/>
        <v>0</v>
      </c>
      <c r="AL79" s="74">
        <f t="shared" si="71"/>
        <v>0</v>
      </c>
      <c r="AM79" s="74">
        <f t="shared" si="71"/>
        <v>0</v>
      </c>
      <c r="AN79" s="74">
        <f t="shared" si="71"/>
        <v>0</v>
      </c>
      <c r="AO79" s="74">
        <f t="shared" si="71"/>
        <v>0</v>
      </c>
      <c r="AP79" s="74">
        <f t="shared" si="71"/>
        <v>0</v>
      </c>
      <c r="AQ79" s="74">
        <f t="shared" si="71"/>
        <v>0</v>
      </c>
      <c r="AR79" s="74">
        <f t="shared" si="71"/>
        <v>0</v>
      </c>
      <c r="AS79" s="74">
        <f t="shared" si="71"/>
        <v>0</v>
      </c>
      <c r="AT79" s="74">
        <f t="shared" si="71"/>
        <v>0</v>
      </c>
      <c r="AU79" s="74">
        <f t="shared" si="71"/>
        <v>0</v>
      </c>
      <c r="AV79" s="74">
        <f t="shared" si="71"/>
        <v>0</v>
      </c>
      <c r="AW79" s="74">
        <f t="shared" si="71"/>
        <v>0</v>
      </c>
      <c r="AX79" s="74">
        <f t="shared" si="71"/>
        <v>0</v>
      </c>
      <c r="AY79" s="74">
        <f t="shared" si="71"/>
        <v>0</v>
      </c>
      <c r="AZ79" s="74">
        <f t="shared" si="71"/>
        <v>0</v>
      </c>
      <c r="BA79" s="74">
        <f t="shared" si="71"/>
        <v>0</v>
      </c>
    </row>
    <row r="80" spans="1:53">
      <c r="A80" s="218" t="s">
        <v>198</v>
      </c>
      <c r="B80" s="767">
        <f t="shared" si="63"/>
        <v>120173</v>
      </c>
      <c r="C80" s="66" t="str">
        <f>INDEX(ProjectSummary!$C$6:$F$20,MATCH(B80,ProjectSummary!$C$6:$C$20,0),4)</f>
        <v>PEACH ORCHARD ROAD</v>
      </c>
      <c r="D80" s="516">
        <f t="shared" si="61"/>
        <v>280</v>
      </c>
      <c r="E80" s="516">
        <f>_xlfn.XLOOKUP(C28, ProjectSummary!$F$30:$F$44, ProjectSummary!$Z$30:$Z$44)</f>
        <v>0</v>
      </c>
      <c r="F80" s="516">
        <f t="shared" si="64"/>
        <v>280</v>
      </c>
      <c r="G80" s="516">
        <f>VMTCalc!D59</f>
        <v>2022</v>
      </c>
      <c r="H80" s="538">
        <f>ProjectSummary!N12</f>
        <v>7.0000000000000007E-2</v>
      </c>
      <c r="I80" s="536">
        <f t="shared" si="65"/>
        <v>0</v>
      </c>
      <c r="J80" s="531">
        <f>VMTCalc!G76</f>
        <v>4.9709680000000001</v>
      </c>
      <c r="K80" s="879">
        <f>VMTCalc!H76</f>
        <v>0</v>
      </c>
      <c r="L80" s="519">
        <f t="shared" si="66"/>
        <v>0</v>
      </c>
      <c r="M80" s="74">
        <f t="shared" ref="M80:BA80" si="72">IF($A$80=$B$15,($I80*(1+$K80)^(M$11-$G80))*$E80*$J80*M15,($I80*(1+$K80)^(M$11-$G80))*$E80*$J80*M16)</f>
        <v>0</v>
      </c>
      <c r="N80" s="74">
        <f t="shared" si="72"/>
        <v>0</v>
      </c>
      <c r="O80" s="74">
        <f t="shared" si="72"/>
        <v>0</v>
      </c>
      <c r="P80" s="74">
        <f t="shared" si="72"/>
        <v>0</v>
      </c>
      <c r="Q80" s="74">
        <f t="shared" si="72"/>
        <v>0</v>
      </c>
      <c r="R80" s="74">
        <f t="shared" si="72"/>
        <v>0</v>
      </c>
      <c r="S80" s="74">
        <f t="shared" si="72"/>
        <v>0</v>
      </c>
      <c r="T80" s="74">
        <f t="shared" si="72"/>
        <v>0</v>
      </c>
      <c r="U80" s="74">
        <f t="shared" si="72"/>
        <v>0</v>
      </c>
      <c r="V80" s="74">
        <f t="shared" si="72"/>
        <v>0</v>
      </c>
      <c r="W80" s="74">
        <f t="shared" si="72"/>
        <v>0</v>
      </c>
      <c r="X80" s="74">
        <f t="shared" si="72"/>
        <v>0</v>
      </c>
      <c r="Y80" s="74">
        <f t="shared" si="72"/>
        <v>0</v>
      </c>
      <c r="Z80" s="74">
        <f t="shared" si="72"/>
        <v>0</v>
      </c>
      <c r="AA80" s="74">
        <f t="shared" si="72"/>
        <v>0</v>
      </c>
      <c r="AB80" s="74">
        <f t="shared" si="72"/>
        <v>0</v>
      </c>
      <c r="AC80" s="74">
        <f t="shared" si="72"/>
        <v>0</v>
      </c>
      <c r="AD80" s="74">
        <f t="shared" si="72"/>
        <v>0</v>
      </c>
      <c r="AE80" s="74">
        <f t="shared" si="72"/>
        <v>0</v>
      </c>
      <c r="AF80" s="74">
        <f t="shared" si="72"/>
        <v>0</v>
      </c>
      <c r="AG80" s="74">
        <f t="shared" si="72"/>
        <v>0</v>
      </c>
      <c r="AH80" s="74">
        <f t="shared" si="72"/>
        <v>0</v>
      </c>
      <c r="AI80" s="74">
        <f t="shared" si="72"/>
        <v>0</v>
      </c>
      <c r="AJ80" s="74">
        <f t="shared" si="72"/>
        <v>0</v>
      </c>
      <c r="AK80" s="74">
        <f t="shared" si="72"/>
        <v>0</v>
      </c>
      <c r="AL80" s="74">
        <f t="shared" si="72"/>
        <v>0</v>
      </c>
      <c r="AM80" s="74">
        <f t="shared" si="72"/>
        <v>0</v>
      </c>
      <c r="AN80" s="74">
        <f t="shared" si="72"/>
        <v>0</v>
      </c>
      <c r="AO80" s="74">
        <f t="shared" si="72"/>
        <v>0</v>
      </c>
      <c r="AP80" s="74">
        <f t="shared" si="72"/>
        <v>0</v>
      </c>
      <c r="AQ80" s="74">
        <f t="shared" si="72"/>
        <v>0</v>
      </c>
      <c r="AR80" s="74">
        <f t="shared" si="72"/>
        <v>0</v>
      </c>
      <c r="AS80" s="74">
        <f t="shared" si="72"/>
        <v>0</v>
      </c>
      <c r="AT80" s="74">
        <f t="shared" si="72"/>
        <v>0</v>
      </c>
      <c r="AU80" s="74">
        <f t="shared" si="72"/>
        <v>0</v>
      </c>
      <c r="AV80" s="74">
        <f t="shared" si="72"/>
        <v>0</v>
      </c>
      <c r="AW80" s="74">
        <f t="shared" si="72"/>
        <v>0</v>
      </c>
      <c r="AX80" s="74">
        <f t="shared" si="72"/>
        <v>0</v>
      </c>
      <c r="AY80" s="74">
        <f t="shared" si="72"/>
        <v>0</v>
      </c>
      <c r="AZ80" s="74">
        <f t="shared" si="72"/>
        <v>0</v>
      </c>
      <c r="BA80" s="74">
        <f t="shared" si="72"/>
        <v>0</v>
      </c>
    </row>
    <row r="81" spans="1:53">
      <c r="A81" s="218" t="s">
        <v>198</v>
      </c>
      <c r="B81" s="767">
        <f t="shared" si="63"/>
        <v>890074</v>
      </c>
      <c r="C81" s="66" t="str">
        <f>INDEX(ProjectSummary!$C$6:$F$20,MATCH(B81,ProjectSummary!$C$6:$C$20,0),4)</f>
        <v>MONROE-ANSONVILLE ROAD</v>
      </c>
      <c r="D81" s="516">
        <f t="shared" si="61"/>
        <v>280</v>
      </c>
      <c r="E81" s="516">
        <f>_xlfn.XLOOKUP(C29, ProjectSummary!$F$30:$F$44, ProjectSummary!$Z$30:$Z$44)</f>
        <v>0</v>
      </c>
      <c r="F81" s="516">
        <f t="shared" si="64"/>
        <v>280</v>
      </c>
      <c r="G81" s="516">
        <f>VMTCalc!D60</f>
        <v>2018</v>
      </c>
      <c r="H81" s="538">
        <f>ProjectSummary!N13</f>
        <v>7.0000000000000007E-2</v>
      </c>
      <c r="I81" s="536">
        <f t="shared" si="65"/>
        <v>0</v>
      </c>
      <c r="J81" s="531">
        <f>VMTCalc!G77</f>
        <v>0.62137100000000001</v>
      </c>
      <c r="K81" s="879">
        <f>VMTCalc!H77</f>
        <v>0</v>
      </c>
      <c r="L81" s="519">
        <f t="shared" si="66"/>
        <v>0</v>
      </c>
      <c r="M81" s="74">
        <f t="shared" ref="M81:BA81" si="73">IF($A$81=$B$15,($I81*(1+$K81)^(M$11-$G81))*$E81*$J81*M15,($I81*(1+$K81)^(M$11-$G81))*$E81*$J81*M16)</f>
        <v>0</v>
      </c>
      <c r="N81" s="74">
        <f t="shared" si="73"/>
        <v>0</v>
      </c>
      <c r="O81" s="74">
        <f t="shared" si="73"/>
        <v>0</v>
      </c>
      <c r="P81" s="74">
        <f t="shared" si="73"/>
        <v>0</v>
      </c>
      <c r="Q81" s="74">
        <f t="shared" si="73"/>
        <v>0</v>
      </c>
      <c r="R81" s="74">
        <f t="shared" si="73"/>
        <v>0</v>
      </c>
      <c r="S81" s="74">
        <f t="shared" si="73"/>
        <v>0</v>
      </c>
      <c r="T81" s="74">
        <f t="shared" si="73"/>
        <v>0</v>
      </c>
      <c r="U81" s="74">
        <f t="shared" si="73"/>
        <v>0</v>
      </c>
      <c r="V81" s="74">
        <f t="shared" si="73"/>
        <v>0</v>
      </c>
      <c r="W81" s="74">
        <f t="shared" si="73"/>
        <v>0</v>
      </c>
      <c r="X81" s="74">
        <f t="shared" si="73"/>
        <v>0</v>
      </c>
      <c r="Y81" s="74">
        <f t="shared" si="73"/>
        <v>0</v>
      </c>
      <c r="Z81" s="74">
        <f t="shared" si="73"/>
        <v>0</v>
      </c>
      <c r="AA81" s="74">
        <f t="shared" si="73"/>
        <v>0</v>
      </c>
      <c r="AB81" s="74">
        <f t="shared" si="73"/>
        <v>0</v>
      </c>
      <c r="AC81" s="74">
        <f t="shared" si="73"/>
        <v>0</v>
      </c>
      <c r="AD81" s="74">
        <f t="shared" si="73"/>
        <v>0</v>
      </c>
      <c r="AE81" s="74">
        <f t="shared" si="73"/>
        <v>0</v>
      </c>
      <c r="AF81" s="74">
        <f t="shared" si="73"/>
        <v>0</v>
      </c>
      <c r="AG81" s="74">
        <f t="shared" si="73"/>
        <v>0</v>
      </c>
      <c r="AH81" s="74">
        <f t="shared" si="73"/>
        <v>0</v>
      </c>
      <c r="AI81" s="74">
        <f t="shared" si="73"/>
        <v>0</v>
      </c>
      <c r="AJ81" s="74">
        <f t="shared" si="73"/>
        <v>0</v>
      </c>
      <c r="AK81" s="74">
        <f t="shared" si="73"/>
        <v>0</v>
      </c>
      <c r="AL81" s="74">
        <f t="shared" si="73"/>
        <v>0</v>
      </c>
      <c r="AM81" s="74">
        <f t="shared" si="73"/>
        <v>0</v>
      </c>
      <c r="AN81" s="74">
        <f t="shared" si="73"/>
        <v>0</v>
      </c>
      <c r="AO81" s="74">
        <f t="shared" si="73"/>
        <v>0</v>
      </c>
      <c r="AP81" s="74">
        <f t="shared" si="73"/>
        <v>0</v>
      </c>
      <c r="AQ81" s="74">
        <f t="shared" si="73"/>
        <v>0</v>
      </c>
      <c r="AR81" s="74">
        <f t="shared" si="73"/>
        <v>0</v>
      </c>
      <c r="AS81" s="74">
        <f t="shared" si="73"/>
        <v>0</v>
      </c>
      <c r="AT81" s="74">
        <f t="shared" si="73"/>
        <v>0</v>
      </c>
      <c r="AU81" s="74">
        <f t="shared" si="73"/>
        <v>0</v>
      </c>
      <c r="AV81" s="74">
        <f t="shared" si="73"/>
        <v>0</v>
      </c>
      <c r="AW81" s="74">
        <f t="shared" si="73"/>
        <v>0</v>
      </c>
      <c r="AX81" s="74">
        <f t="shared" si="73"/>
        <v>0</v>
      </c>
      <c r="AY81" s="74">
        <f t="shared" si="73"/>
        <v>0</v>
      </c>
      <c r="AZ81" s="74">
        <f t="shared" si="73"/>
        <v>0</v>
      </c>
      <c r="BA81" s="74">
        <f t="shared" si="73"/>
        <v>0</v>
      </c>
    </row>
    <row r="82" spans="1:53">
      <c r="A82" s="218" t="s">
        <v>198</v>
      </c>
      <c r="B82" s="767">
        <f t="shared" si="63"/>
        <v>890170</v>
      </c>
      <c r="C82" s="66" t="str">
        <f>INDEX(ProjectSummary!$C$6:$F$20,MATCH(B82,ProjectSummary!$C$6:$C$20,0),4)</f>
        <v>POTTERS ROAD</v>
      </c>
      <c r="D82" s="516">
        <f t="shared" si="61"/>
        <v>280</v>
      </c>
      <c r="E82" s="516">
        <f>_xlfn.XLOOKUP(C30, ProjectSummary!$F$30:$F$44, ProjectSummary!$Z$30:$Z$44)</f>
        <v>0</v>
      </c>
      <c r="F82" s="516">
        <f t="shared" si="64"/>
        <v>280</v>
      </c>
      <c r="G82" s="516">
        <f>VMTCalc!D61</f>
        <v>2018</v>
      </c>
      <c r="H82" s="538">
        <f>ProjectSummary!N14</f>
        <v>0.06</v>
      </c>
      <c r="I82" s="536">
        <f t="shared" si="65"/>
        <v>0</v>
      </c>
      <c r="J82" s="531">
        <f>VMTCalc!G78</f>
        <v>2.485484</v>
      </c>
      <c r="K82" s="879">
        <f>VMTCalc!H78</f>
        <v>0</v>
      </c>
      <c r="L82" s="519">
        <f t="shared" si="66"/>
        <v>0</v>
      </c>
      <c r="M82" s="74">
        <f t="shared" ref="M82:BA82" si="74">IF($A$82=$B$15,($I82*(1+$K82)^(M$11-$G82))*$E82*$J82*M15,($I82*(1+$K82)^(M$11-$G82))*$E82*$J82*M16)</f>
        <v>0</v>
      </c>
      <c r="N82" s="74">
        <f t="shared" si="74"/>
        <v>0</v>
      </c>
      <c r="O82" s="74">
        <f t="shared" si="74"/>
        <v>0</v>
      </c>
      <c r="P82" s="74">
        <f t="shared" si="74"/>
        <v>0</v>
      </c>
      <c r="Q82" s="74">
        <f t="shared" si="74"/>
        <v>0</v>
      </c>
      <c r="R82" s="74">
        <f t="shared" si="74"/>
        <v>0</v>
      </c>
      <c r="S82" s="74">
        <f t="shared" si="74"/>
        <v>0</v>
      </c>
      <c r="T82" s="74">
        <f t="shared" si="74"/>
        <v>0</v>
      </c>
      <c r="U82" s="74">
        <f t="shared" si="74"/>
        <v>0</v>
      </c>
      <c r="V82" s="74">
        <f t="shared" si="74"/>
        <v>0</v>
      </c>
      <c r="W82" s="74">
        <f t="shared" si="74"/>
        <v>0</v>
      </c>
      <c r="X82" s="74">
        <f t="shared" si="74"/>
        <v>0</v>
      </c>
      <c r="Y82" s="74">
        <f t="shared" si="74"/>
        <v>0</v>
      </c>
      <c r="Z82" s="74">
        <f t="shared" si="74"/>
        <v>0</v>
      </c>
      <c r="AA82" s="74">
        <f t="shared" si="74"/>
        <v>0</v>
      </c>
      <c r="AB82" s="74">
        <f t="shared" si="74"/>
        <v>0</v>
      </c>
      <c r="AC82" s="74">
        <f t="shared" si="74"/>
        <v>0</v>
      </c>
      <c r="AD82" s="74">
        <f t="shared" si="74"/>
        <v>0</v>
      </c>
      <c r="AE82" s="74">
        <f t="shared" si="74"/>
        <v>0</v>
      </c>
      <c r="AF82" s="74">
        <f t="shared" si="74"/>
        <v>0</v>
      </c>
      <c r="AG82" s="74">
        <f t="shared" si="74"/>
        <v>0</v>
      </c>
      <c r="AH82" s="74">
        <f t="shared" si="74"/>
        <v>0</v>
      </c>
      <c r="AI82" s="74">
        <f t="shared" si="74"/>
        <v>0</v>
      </c>
      <c r="AJ82" s="74">
        <f t="shared" si="74"/>
        <v>0</v>
      </c>
      <c r="AK82" s="74">
        <f t="shared" si="74"/>
        <v>0</v>
      </c>
      <c r="AL82" s="74">
        <f t="shared" si="74"/>
        <v>0</v>
      </c>
      <c r="AM82" s="74">
        <f t="shared" si="74"/>
        <v>0</v>
      </c>
      <c r="AN82" s="74">
        <f t="shared" si="74"/>
        <v>0</v>
      </c>
      <c r="AO82" s="74">
        <f t="shared" si="74"/>
        <v>0</v>
      </c>
      <c r="AP82" s="74">
        <f t="shared" si="74"/>
        <v>0</v>
      </c>
      <c r="AQ82" s="74">
        <f t="shared" si="74"/>
        <v>0</v>
      </c>
      <c r="AR82" s="74">
        <f t="shared" si="74"/>
        <v>0</v>
      </c>
      <c r="AS82" s="74">
        <f t="shared" si="74"/>
        <v>0</v>
      </c>
      <c r="AT82" s="74">
        <f t="shared" si="74"/>
        <v>0</v>
      </c>
      <c r="AU82" s="74">
        <f t="shared" si="74"/>
        <v>0</v>
      </c>
      <c r="AV82" s="74">
        <f t="shared" si="74"/>
        <v>0</v>
      </c>
      <c r="AW82" s="74">
        <f t="shared" si="74"/>
        <v>0</v>
      </c>
      <c r="AX82" s="74">
        <f t="shared" si="74"/>
        <v>0</v>
      </c>
      <c r="AY82" s="74">
        <f t="shared" si="74"/>
        <v>0</v>
      </c>
      <c r="AZ82" s="74">
        <f t="shared" si="74"/>
        <v>0</v>
      </c>
      <c r="BA82" s="74">
        <f t="shared" si="74"/>
        <v>0</v>
      </c>
    </row>
    <row r="83" spans="1:53">
      <c r="A83" s="218" t="s">
        <v>198</v>
      </c>
      <c r="B83" s="767">
        <f t="shared" si="63"/>
        <v>890312</v>
      </c>
      <c r="C83" s="66" t="str">
        <f>INDEX(ProjectSummary!$C$6:$F$20,MATCH(B83,ProjectSummary!$C$6:$C$20,0),4)</f>
        <v>SHANNON ROAD</v>
      </c>
      <c r="D83" s="516">
        <f t="shared" si="61"/>
        <v>280</v>
      </c>
      <c r="E83" s="516">
        <f>_xlfn.XLOOKUP(C31, ProjectSummary!$F$30:$F$44, ProjectSummary!$Z$30:$Z$44)</f>
        <v>0</v>
      </c>
      <c r="F83" s="516">
        <f t="shared" si="64"/>
        <v>280</v>
      </c>
      <c r="G83" s="516">
        <f>VMTCalc!D62</f>
        <v>2016</v>
      </c>
      <c r="H83" s="538">
        <f>ProjectSummary!N15</f>
        <v>0.06</v>
      </c>
      <c r="I83" s="536">
        <f t="shared" si="65"/>
        <v>0</v>
      </c>
      <c r="J83" s="531">
        <f>VMTCalc!G79</f>
        <v>3.7282260000000003</v>
      </c>
      <c r="K83" s="879">
        <f>VMTCalc!H79</f>
        <v>0</v>
      </c>
      <c r="L83" s="519">
        <f t="shared" si="66"/>
        <v>0</v>
      </c>
      <c r="M83" s="74">
        <f t="shared" ref="M83:BA83" si="75">IF($A$83=$B$15,($I83*(1+$K83)^(M$11-$G83))*$E83*$J83*M15,($I83*(1+$K83)^(M$11-$G83))*$E83*$J83*M16)</f>
        <v>0</v>
      </c>
      <c r="N83" s="74">
        <f t="shared" si="75"/>
        <v>0</v>
      </c>
      <c r="O83" s="74">
        <f t="shared" si="75"/>
        <v>0</v>
      </c>
      <c r="P83" s="74">
        <f t="shared" si="75"/>
        <v>0</v>
      </c>
      <c r="Q83" s="74">
        <f t="shared" si="75"/>
        <v>0</v>
      </c>
      <c r="R83" s="74">
        <f t="shared" si="75"/>
        <v>0</v>
      </c>
      <c r="S83" s="74">
        <f t="shared" si="75"/>
        <v>0</v>
      </c>
      <c r="T83" s="74">
        <f t="shared" si="75"/>
        <v>0</v>
      </c>
      <c r="U83" s="74">
        <f t="shared" si="75"/>
        <v>0</v>
      </c>
      <c r="V83" s="74">
        <f t="shared" si="75"/>
        <v>0</v>
      </c>
      <c r="W83" s="74">
        <f t="shared" si="75"/>
        <v>0</v>
      </c>
      <c r="X83" s="74">
        <f t="shared" si="75"/>
        <v>0</v>
      </c>
      <c r="Y83" s="74">
        <f t="shared" si="75"/>
        <v>0</v>
      </c>
      <c r="Z83" s="74">
        <f t="shared" si="75"/>
        <v>0</v>
      </c>
      <c r="AA83" s="74">
        <f t="shared" si="75"/>
        <v>0</v>
      </c>
      <c r="AB83" s="74">
        <f t="shared" si="75"/>
        <v>0</v>
      </c>
      <c r="AC83" s="74">
        <f t="shared" si="75"/>
        <v>0</v>
      </c>
      <c r="AD83" s="74">
        <f t="shared" si="75"/>
        <v>0</v>
      </c>
      <c r="AE83" s="74">
        <f t="shared" si="75"/>
        <v>0</v>
      </c>
      <c r="AF83" s="74">
        <f t="shared" si="75"/>
        <v>0</v>
      </c>
      <c r="AG83" s="74">
        <f t="shared" si="75"/>
        <v>0</v>
      </c>
      <c r="AH83" s="74">
        <f t="shared" si="75"/>
        <v>0</v>
      </c>
      <c r="AI83" s="74">
        <f t="shared" si="75"/>
        <v>0</v>
      </c>
      <c r="AJ83" s="74">
        <f t="shared" si="75"/>
        <v>0</v>
      </c>
      <c r="AK83" s="74">
        <f t="shared" si="75"/>
        <v>0</v>
      </c>
      <c r="AL83" s="74">
        <f t="shared" si="75"/>
        <v>0</v>
      </c>
      <c r="AM83" s="74">
        <f t="shared" si="75"/>
        <v>0</v>
      </c>
      <c r="AN83" s="74">
        <f t="shared" si="75"/>
        <v>0</v>
      </c>
      <c r="AO83" s="74">
        <f t="shared" si="75"/>
        <v>0</v>
      </c>
      <c r="AP83" s="74">
        <f t="shared" si="75"/>
        <v>0</v>
      </c>
      <c r="AQ83" s="74">
        <f t="shared" si="75"/>
        <v>0</v>
      </c>
      <c r="AR83" s="74">
        <f t="shared" si="75"/>
        <v>0</v>
      </c>
      <c r="AS83" s="74">
        <f t="shared" si="75"/>
        <v>0</v>
      </c>
      <c r="AT83" s="74">
        <f t="shared" si="75"/>
        <v>0</v>
      </c>
      <c r="AU83" s="74">
        <f t="shared" si="75"/>
        <v>0</v>
      </c>
      <c r="AV83" s="74">
        <f t="shared" si="75"/>
        <v>0</v>
      </c>
      <c r="AW83" s="74">
        <f t="shared" si="75"/>
        <v>0</v>
      </c>
      <c r="AX83" s="74">
        <f t="shared" si="75"/>
        <v>0</v>
      </c>
      <c r="AY83" s="74">
        <f t="shared" si="75"/>
        <v>0</v>
      </c>
      <c r="AZ83" s="74">
        <f t="shared" si="75"/>
        <v>0</v>
      </c>
      <c r="BA83" s="74">
        <f t="shared" si="75"/>
        <v>0</v>
      </c>
    </row>
    <row r="84" spans="1:53">
      <c r="A84" s="218" t="s">
        <v>198</v>
      </c>
      <c r="B84" s="767">
        <f t="shared" si="63"/>
        <v>890144</v>
      </c>
      <c r="C84" s="66" t="str">
        <f>INDEX(ProjectSummary!$C$6:$F$20,MATCH(B84,ProjectSummary!$C$6:$C$20,0),4)</f>
        <v>STACK ROAD</v>
      </c>
      <c r="D84" s="516">
        <f t="shared" si="61"/>
        <v>280</v>
      </c>
      <c r="E84" s="516">
        <f>_xlfn.XLOOKUP(C32, ProjectSummary!$F$30:$F$44, ProjectSummary!$Z$30:$Z$44)</f>
        <v>0</v>
      </c>
      <c r="F84" s="516">
        <f t="shared" si="64"/>
        <v>280</v>
      </c>
      <c r="G84" s="516">
        <f>VMTCalc!D63</f>
        <v>2017</v>
      </c>
      <c r="H84" s="538">
        <f>ProjectSummary!N16</f>
        <v>0.06</v>
      </c>
      <c r="I84" s="536">
        <f t="shared" si="65"/>
        <v>0</v>
      </c>
      <c r="J84" s="531">
        <f>VMTCalc!G80</f>
        <v>1.8641130000000001</v>
      </c>
      <c r="K84" s="879">
        <f>VMTCalc!H80</f>
        <v>0</v>
      </c>
      <c r="L84" s="519">
        <f t="shared" si="66"/>
        <v>0</v>
      </c>
      <c r="M84" s="74">
        <f t="shared" ref="M84:BA84" si="76">IF($A$84=$B$15,($I84*(1+$K84)^(M$11-$G84))*$E84*$J84*M15,($I84*(1+$K84)^(M$11-$G84))*$E84*$J84*M16)</f>
        <v>0</v>
      </c>
      <c r="N84" s="74">
        <f t="shared" si="76"/>
        <v>0</v>
      </c>
      <c r="O84" s="74">
        <f t="shared" si="76"/>
        <v>0</v>
      </c>
      <c r="P84" s="74">
        <f t="shared" si="76"/>
        <v>0</v>
      </c>
      <c r="Q84" s="74">
        <f t="shared" si="76"/>
        <v>0</v>
      </c>
      <c r="R84" s="74">
        <f t="shared" si="76"/>
        <v>0</v>
      </c>
      <c r="S84" s="74">
        <f t="shared" si="76"/>
        <v>0</v>
      </c>
      <c r="T84" s="74">
        <f t="shared" si="76"/>
        <v>0</v>
      </c>
      <c r="U84" s="74">
        <f t="shared" si="76"/>
        <v>0</v>
      </c>
      <c r="V84" s="74">
        <f t="shared" si="76"/>
        <v>0</v>
      </c>
      <c r="W84" s="74">
        <f t="shared" si="76"/>
        <v>0</v>
      </c>
      <c r="X84" s="74">
        <f t="shared" si="76"/>
        <v>0</v>
      </c>
      <c r="Y84" s="74">
        <f t="shared" si="76"/>
        <v>0</v>
      </c>
      <c r="Z84" s="74">
        <f t="shared" si="76"/>
        <v>0</v>
      </c>
      <c r="AA84" s="74">
        <f t="shared" si="76"/>
        <v>0</v>
      </c>
      <c r="AB84" s="74">
        <f t="shared" si="76"/>
        <v>0</v>
      </c>
      <c r="AC84" s="74">
        <f t="shared" si="76"/>
        <v>0</v>
      </c>
      <c r="AD84" s="74">
        <f t="shared" si="76"/>
        <v>0</v>
      </c>
      <c r="AE84" s="74">
        <f t="shared" si="76"/>
        <v>0</v>
      </c>
      <c r="AF84" s="74">
        <f t="shared" si="76"/>
        <v>0</v>
      </c>
      <c r="AG84" s="74">
        <f t="shared" si="76"/>
        <v>0</v>
      </c>
      <c r="AH84" s="74">
        <f t="shared" si="76"/>
        <v>0</v>
      </c>
      <c r="AI84" s="74">
        <f t="shared" si="76"/>
        <v>0</v>
      </c>
      <c r="AJ84" s="74">
        <f t="shared" si="76"/>
        <v>0</v>
      </c>
      <c r="AK84" s="74">
        <f t="shared" si="76"/>
        <v>0</v>
      </c>
      <c r="AL84" s="74">
        <f t="shared" si="76"/>
        <v>0</v>
      </c>
      <c r="AM84" s="74">
        <f t="shared" si="76"/>
        <v>0</v>
      </c>
      <c r="AN84" s="74">
        <f t="shared" si="76"/>
        <v>0</v>
      </c>
      <c r="AO84" s="74">
        <f t="shared" si="76"/>
        <v>0</v>
      </c>
      <c r="AP84" s="74">
        <f t="shared" si="76"/>
        <v>0</v>
      </c>
      <c r="AQ84" s="74">
        <f t="shared" si="76"/>
        <v>0</v>
      </c>
      <c r="AR84" s="74">
        <f t="shared" si="76"/>
        <v>0</v>
      </c>
      <c r="AS84" s="74">
        <f t="shared" si="76"/>
        <v>0</v>
      </c>
      <c r="AT84" s="74">
        <f t="shared" si="76"/>
        <v>0</v>
      </c>
      <c r="AU84" s="74">
        <f t="shared" si="76"/>
        <v>0</v>
      </c>
      <c r="AV84" s="74">
        <f t="shared" si="76"/>
        <v>0</v>
      </c>
      <c r="AW84" s="74">
        <f t="shared" si="76"/>
        <v>0</v>
      </c>
      <c r="AX84" s="74">
        <f t="shared" si="76"/>
        <v>0</v>
      </c>
      <c r="AY84" s="74">
        <f t="shared" si="76"/>
        <v>0</v>
      </c>
      <c r="AZ84" s="74">
        <f t="shared" si="76"/>
        <v>0</v>
      </c>
      <c r="BA84" s="74">
        <f t="shared" si="76"/>
        <v>0</v>
      </c>
    </row>
    <row r="85" spans="1:53">
      <c r="A85" s="66">
        <v>1</v>
      </c>
      <c r="B85" s="767">
        <f t="shared" si="63"/>
        <v>890067</v>
      </c>
      <c r="C85" s="66" t="str">
        <f>INDEX(ProjectSummary!$C$6:$F$20,MATCH(B85,ProjectSummary!$C$6:$C$20,0),4)</f>
        <v>AUSTIN GROVE CHURCH ROAD</v>
      </c>
      <c r="D85" s="516">
        <f t="shared" si="61"/>
        <v>280</v>
      </c>
      <c r="E85" s="516">
        <f>_xlfn.XLOOKUP(C33, ProjectSummary!$F$30:$F$44, ProjectSummary!$Z$30:$Z$44)</f>
        <v>1</v>
      </c>
      <c r="F85" s="516">
        <f t="shared" si="64"/>
        <v>279</v>
      </c>
      <c r="G85" s="516">
        <f>VMTCalc!D64</f>
        <v>2016</v>
      </c>
      <c r="H85" s="538">
        <f>ProjectSummary!N17</f>
        <v>7.0000000000000007E-2</v>
      </c>
      <c r="I85" s="536">
        <f t="shared" si="65"/>
        <v>105.00000000000001</v>
      </c>
      <c r="J85" s="531">
        <f>VMTCalc!G81</f>
        <v>2.485484</v>
      </c>
      <c r="K85" s="879">
        <f>VMTCalc!H81</f>
        <v>0</v>
      </c>
      <c r="L85" s="519">
        <f t="shared" si="66"/>
        <v>5219.5163999999995</v>
      </c>
      <c r="M85" s="74">
        <f t="shared" ref="M85:BA85" si="77">IF($A$85=$B$15,($I85*(1+$K85)^(M$11-$G85))*$E85*$J85*M15,($I85*(1+$K85)^(M$11-$G85))*$E85*$J85*M16)</f>
        <v>0</v>
      </c>
      <c r="N85" s="74">
        <f t="shared" si="77"/>
        <v>0</v>
      </c>
      <c r="O85" s="74">
        <f t="shared" si="77"/>
        <v>0</v>
      </c>
      <c r="P85" s="74">
        <f t="shared" si="77"/>
        <v>0</v>
      </c>
      <c r="Q85" s="74">
        <f t="shared" si="77"/>
        <v>0</v>
      </c>
      <c r="R85" s="74">
        <f t="shared" si="77"/>
        <v>0</v>
      </c>
      <c r="S85" s="74">
        <f t="shared" si="77"/>
        <v>260.97582000000006</v>
      </c>
      <c r="T85" s="74">
        <f t="shared" si="77"/>
        <v>260.97582000000006</v>
      </c>
      <c r="U85" s="74">
        <f t="shared" si="77"/>
        <v>260.97582000000006</v>
      </c>
      <c r="V85" s="74">
        <f t="shared" si="77"/>
        <v>260.97582000000006</v>
      </c>
      <c r="W85" s="74">
        <f t="shared" si="77"/>
        <v>260.97582000000006</v>
      </c>
      <c r="X85" s="74">
        <f t="shared" si="77"/>
        <v>260.97582000000006</v>
      </c>
      <c r="Y85" s="74">
        <f t="shared" si="77"/>
        <v>260.97582000000006</v>
      </c>
      <c r="Z85" s="74">
        <f t="shared" si="77"/>
        <v>260.97582000000006</v>
      </c>
      <c r="AA85" s="74">
        <f t="shared" si="77"/>
        <v>260.97582000000006</v>
      </c>
      <c r="AB85" s="74">
        <f t="shared" si="77"/>
        <v>260.97582000000006</v>
      </c>
      <c r="AC85" s="74">
        <f t="shared" si="77"/>
        <v>260.97582000000006</v>
      </c>
      <c r="AD85" s="74">
        <f t="shared" si="77"/>
        <v>260.97582000000006</v>
      </c>
      <c r="AE85" s="74">
        <f t="shared" si="77"/>
        <v>260.97582000000006</v>
      </c>
      <c r="AF85" s="74">
        <f t="shared" si="77"/>
        <v>260.97582000000006</v>
      </c>
      <c r="AG85" s="74">
        <f t="shared" si="77"/>
        <v>260.97582000000006</v>
      </c>
      <c r="AH85" s="74">
        <f t="shared" si="77"/>
        <v>260.97582000000006</v>
      </c>
      <c r="AI85" s="74">
        <f t="shared" si="77"/>
        <v>260.97582000000006</v>
      </c>
      <c r="AJ85" s="74">
        <f t="shared" si="77"/>
        <v>260.97582000000006</v>
      </c>
      <c r="AK85" s="74">
        <f t="shared" si="77"/>
        <v>260.97582000000006</v>
      </c>
      <c r="AL85" s="74">
        <f t="shared" si="77"/>
        <v>260.97582000000006</v>
      </c>
      <c r="AM85" s="74">
        <f t="shared" si="77"/>
        <v>0</v>
      </c>
      <c r="AN85" s="74">
        <f t="shared" si="77"/>
        <v>0</v>
      </c>
      <c r="AO85" s="74">
        <f t="shared" si="77"/>
        <v>0</v>
      </c>
      <c r="AP85" s="74">
        <f t="shared" si="77"/>
        <v>0</v>
      </c>
      <c r="AQ85" s="74">
        <f t="shared" si="77"/>
        <v>0</v>
      </c>
      <c r="AR85" s="74">
        <f t="shared" si="77"/>
        <v>0</v>
      </c>
      <c r="AS85" s="74">
        <f t="shared" si="77"/>
        <v>0</v>
      </c>
      <c r="AT85" s="74">
        <f t="shared" si="77"/>
        <v>0</v>
      </c>
      <c r="AU85" s="74">
        <f t="shared" si="77"/>
        <v>0</v>
      </c>
      <c r="AV85" s="74">
        <f t="shared" si="77"/>
        <v>0</v>
      </c>
      <c r="AW85" s="74">
        <f t="shared" si="77"/>
        <v>0</v>
      </c>
      <c r="AX85" s="74">
        <f t="shared" si="77"/>
        <v>0</v>
      </c>
      <c r="AY85" s="74">
        <f t="shared" si="77"/>
        <v>0</v>
      </c>
      <c r="AZ85" s="74">
        <f t="shared" si="77"/>
        <v>0</v>
      </c>
      <c r="BA85" s="74">
        <f t="shared" si="77"/>
        <v>0</v>
      </c>
    </row>
    <row r="86" spans="1:53">
      <c r="A86" s="66">
        <v>1</v>
      </c>
      <c r="B86" s="767">
        <f t="shared" si="63"/>
        <v>830012</v>
      </c>
      <c r="C86" s="66" t="str">
        <f>INDEX(ProjectSummary!$C$6:$F$20,MATCH(B86,ProjectSummary!$C$6:$C$20,0),4)</f>
        <v>MOUNTAIN CREEK ROAD</v>
      </c>
      <c r="D86" s="516">
        <f t="shared" si="61"/>
        <v>280</v>
      </c>
      <c r="E86" s="516">
        <f>_xlfn.XLOOKUP(C34, ProjectSummary!$F$30:$F$44, ProjectSummary!$Z$30:$Z$44)</f>
        <v>0</v>
      </c>
      <c r="F86" s="516">
        <f t="shared" si="64"/>
        <v>280</v>
      </c>
      <c r="G86" s="516">
        <f>VMTCalc!D65</f>
        <v>2021</v>
      </c>
      <c r="H86" s="538">
        <f>ProjectSummary!N18</f>
        <v>0.06</v>
      </c>
      <c r="I86" s="536">
        <f t="shared" si="65"/>
        <v>0</v>
      </c>
      <c r="J86" s="531">
        <f>VMTCalc!G82</f>
        <v>0.62137100000000001</v>
      </c>
      <c r="K86" s="879">
        <f>VMTCalc!H82</f>
        <v>0</v>
      </c>
      <c r="L86" s="519">
        <f t="shared" si="66"/>
        <v>0</v>
      </c>
      <c r="M86" s="74">
        <f t="shared" ref="M86:BA86" si="78">IF($A$86=$B$15,($I86*(1+$K86)^(M$11-$G86))*$E86*$J86*M15,($I86*(1+$K86)^(M$11-$G86))*$E86*$J86*M16)</f>
        <v>0</v>
      </c>
      <c r="N86" s="74">
        <f t="shared" si="78"/>
        <v>0</v>
      </c>
      <c r="O86" s="74">
        <f t="shared" si="78"/>
        <v>0</v>
      </c>
      <c r="P86" s="74">
        <f t="shared" si="78"/>
        <v>0</v>
      </c>
      <c r="Q86" s="74">
        <f t="shared" si="78"/>
        <v>0</v>
      </c>
      <c r="R86" s="74">
        <f t="shared" si="78"/>
        <v>0</v>
      </c>
      <c r="S86" s="74">
        <f t="shared" si="78"/>
        <v>0</v>
      </c>
      <c r="T86" s="74">
        <f t="shared" si="78"/>
        <v>0</v>
      </c>
      <c r="U86" s="74">
        <f t="shared" si="78"/>
        <v>0</v>
      </c>
      <c r="V86" s="74">
        <f t="shared" si="78"/>
        <v>0</v>
      </c>
      <c r="W86" s="74">
        <f t="shared" si="78"/>
        <v>0</v>
      </c>
      <c r="X86" s="74">
        <f t="shared" si="78"/>
        <v>0</v>
      </c>
      <c r="Y86" s="74">
        <f t="shared" si="78"/>
        <v>0</v>
      </c>
      <c r="Z86" s="74">
        <f t="shared" si="78"/>
        <v>0</v>
      </c>
      <c r="AA86" s="74">
        <f t="shared" si="78"/>
        <v>0</v>
      </c>
      <c r="AB86" s="74">
        <f t="shared" si="78"/>
        <v>0</v>
      </c>
      <c r="AC86" s="74">
        <f t="shared" si="78"/>
        <v>0</v>
      </c>
      <c r="AD86" s="74">
        <f t="shared" si="78"/>
        <v>0</v>
      </c>
      <c r="AE86" s="74">
        <f t="shared" si="78"/>
        <v>0</v>
      </c>
      <c r="AF86" s="74">
        <f t="shared" si="78"/>
        <v>0</v>
      </c>
      <c r="AG86" s="74">
        <f t="shared" si="78"/>
        <v>0</v>
      </c>
      <c r="AH86" s="74">
        <f t="shared" si="78"/>
        <v>0</v>
      </c>
      <c r="AI86" s="74">
        <f t="shared" si="78"/>
        <v>0</v>
      </c>
      <c r="AJ86" s="74">
        <f t="shared" si="78"/>
        <v>0</v>
      </c>
      <c r="AK86" s="74">
        <f t="shared" si="78"/>
        <v>0</v>
      </c>
      <c r="AL86" s="74">
        <f t="shared" si="78"/>
        <v>0</v>
      </c>
      <c r="AM86" s="74">
        <f t="shared" si="78"/>
        <v>0</v>
      </c>
      <c r="AN86" s="74">
        <f t="shared" si="78"/>
        <v>0</v>
      </c>
      <c r="AO86" s="74">
        <f t="shared" si="78"/>
        <v>0</v>
      </c>
      <c r="AP86" s="74">
        <f t="shared" si="78"/>
        <v>0</v>
      </c>
      <c r="AQ86" s="74">
        <f t="shared" si="78"/>
        <v>0</v>
      </c>
      <c r="AR86" s="74">
        <f t="shared" si="78"/>
        <v>0</v>
      </c>
      <c r="AS86" s="74">
        <f t="shared" si="78"/>
        <v>0</v>
      </c>
      <c r="AT86" s="74">
        <f t="shared" si="78"/>
        <v>0</v>
      </c>
      <c r="AU86" s="74">
        <f t="shared" si="78"/>
        <v>0</v>
      </c>
      <c r="AV86" s="74">
        <f t="shared" si="78"/>
        <v>0</v>
      </c>
      <c r="AW86" s="74">
        <f t="shared" si="78"/>
        <v>0</v>
      </c>
      <c r="AX86" s="74">
        <f t="shared" si="78"/>
        <v>0</v>
      </c>
      <c r="AY86" s="74">
        <f t="shared" si="78"/>
        <v>0</v>
      </c>
      <c r="AZ86" s="74">
        <f t="shared" si="78"/>
        <v>0</v>
      </c>
      <c r="BA86" s="74">
        <f t="shared" si="78"/>
        <v>0</v>
      </c>
    </row>
    <row r="87" spans="1:53">
      <c r="A87" s="66">
        <v>1</v>
      </c>
      <c r="B87" s="767">
        <f t="shared" si="63"/>
        <v>120050</v>
      </c>
      <c r="C87" s="66" t="str">
        <f>INDEX(ProjectSummary!$C$6:$F$20,MATCH(B87,ProjectSummary!$C$6:$C$20,0),4)</f>
        <v>PENNINGER ROAD</v>
      </c>
      <c r="D87" s="516">
        <f t="shared" si="61"/>
        <v>280</v>
      </c>
      <c r="E87" s="516">
        <f>_xlfn.XLOOKUP(C35, ProjectSummary!$F$30:$F$44, ProjectSummary!$Z$30:$Z$44)</f>
        <v>1</v>
      </c>
      <c r="F87" s="516">
        <f t="shared" si="64"/>
        <v>279</v>
      </c>
      <c r="G87" s="516">
        <f>VMTCalc!D66</f>
        <v>2018</v>
      </c>
      <c r="H87" s="538">
        <f>ProjectSummary!N19</f>
        <v>7.0000000000000007E-2</v>
      </c>
      <c r="I87" s="536">
        <f t="shared" si="65"/>
        <v>42.000000000000007</v>
      </c>
      <c r="J87" s="531">
        <f>VMTCalc!G83</f>
        <v>0.99419360000000001</v>
      </c>
      <c r="K87" s="879">
        <f>VMTCalc!H83</f>
        <v>0</v>
      </c>
      <c r="L87" s="519">
        <f t="shared" si="66"/>
        <v>835.12262400000031</v>
      </c>
      <c r="M87" s="74">
        <f t="shared" ref="M87:BA87" si="79">IF($A$87=$B$15,($I87*(1+$K87)^(M$11-$G87))*$E87*$J87*M15,($I87*(1+$K87)^(M$11-$G87))*$E87*$J87*M16)</f>
        <v>0</v>
      </c>
      <c r="N87" s="74">
        <f t="shared" si="79"/>
        <v>0</v>
      </c>
      <c r="O87" s="74">
        <f t="shared" si="79"/>
        <v>0</v>
      </c>
      <c r="P87" s="74">
        <f t="shared" si="79"/>
        <v>0</v>
      </c>
      <c r="Q87" s="74">
        <f t="shared" si="79"/>
        <v>0</v>
      </c>
      <c r="R87" s="74">
        <f t="shared" si="79"/>
        <v>0</v>
      </c>
      <c r="S87" s="74">
        <f t="shared" si="79"/>
        <v>41.756131200000006</v>
      </c>
      <c r="T87" s="74">
        <f t="shared" si="79"/>
        <v>41.756131200000006</v>
      </c>
      <c r="U87" s="74">
        <f t="shared" si="79"/>
        <v>41.756131200000006</v>
      </c>
      <c r="V87" s="74">
        <f t="shared" si="79"/>
        <v>41.756131200000006</v>
      </c>
      <c r="W87" s="74">
        <f t="shared" si="79"/>
        <v>41.756131200000006</v>
      </c>
      <c r="X87" s="74">
        <f t="shared" si="79"/>
        <v>41.756131200000006</v>
      </c>
      <c r="Y87" s="74">
        <f t="shared" si="79"/>
        <v>41.756131200000006</v>
      </c>
      <c r="Z87" s="74">
        <f t="shared" si="79"/>
        <v>41.756131200000006</v>
      </c>
      <c r="AA87" s="74">
        <f t="shared" si="79"/>
        <v>41.756131200000006</v>
      </c>
      <c r="AB87" s="74">
        <f t="shared" si="79"/>
        <v>41.756131200000006</v>
      </c>
      <c r="AC87" s="74">
        <f t="shared" si="79"/>
        <v>41.756131200000006</v>
      </c>
      <c r="AD87" s="74">
        <f t="shared" si="79"/>
        <v>41.756131200000006</v>
      </c>
      <c r="AE87" s="74">
        <f t="shared" si="79"/>
        <v>41.756131200000006</v>
      </c>
      <c r="AF87" s="74">
        <f t="shared" si="79"/>
        <v>41.756131200000006</v>
      </c>
      <c r="AG87" s="74">
        <f t="shared" si="79"/>
        <v>41.756131200000006</v>
      </c>
      <c r="AH87" s="74">
        <f t="shared" si="79"/>
        <v>41.756131200000006</v>
      </c>
      <c r="AI87" s="74">
        <f t="shared" si="79"/>
        <v>41.756131200000006</v>
      </c>
      <c r="AJ87" s="74">
        <f t="shared" si="79"/>
        <v>41.756131200000006</v>
      </c>
      <c r="AK87" s="74">
        <f t="shared" si="79"/>
        <v>41.756131200000006</v>
      </c>
      <c r="AL87" s="74">
        <f t="shared" si="79"/>
        <v>41.756131200000006</v>
      </c>
      <c r="AM87" s="74">
        <f t="shared" si="79"/>
        <v>0</v>
      </c>
      <c r="AN87" s="74">
        <f t="shared" si="79"/>
        <v>0</v>
      </c>
      <c r="AO87" s="74">
        <f t="shared" si="79"/>
        <v>0</v>
      </c>
      <c r="AP87" s="74">
        <f t="shared" si="79"/>
        <v>0</v>
      </c>
      <c r="AQ87" s="74">
        <f t="shared" si="79"/>
        <v>0</v>
      </c>
      <c r="AR87" s="74">
        <f t="shared" si="79"/>
        <v>0</v>
      </c>
      <c r="AS87" s="74">
        <f t="shared" si="79"/>
        <v>0</v>
      </c>
      <c r="AT87" s="74">
        <f t="shared" si="79"/>
        <v>0</v>
      </c>
      <c r="AU87" s="74">
        <f t="shared" si="79"/>
        <v>0</v>
      </c>
      <c r="AV87" s="74">
        <f t="shared" si="79"/>
        <v>0</v>
      </c>
      <c r="AW87" s="74">
        <f t="shared" si="79"/>
        <v>0</v>
      </c>
      <c r="AX87" s="74">
        <f t="shared" si="79"/>
        <v>0</v>
      </c>
      <c r="AY87" s="74">
        <f t="shared" si="79"/>
        <v>0</v>
      </c>
      <c r="AZ87" s="74">
        <f t="shared" si="79"/>
        <v>0</v>
      </c>
      <c r="BA87" s="74">
        <f t="shared" si="79"/>
        <v>0</v>
      </c>
    </row>
    <row r="88" spans="1:53">
      <c r="A88" s="66">
        <v>1</v>
      </c>
      <c r="B88" s="767">
        <f>B71</f>
        <v>590060</v>
      </c>
      <c r="C88" s="66" t="str">
        <f>INDEX(ProjectSummary!$C$6:$F$20,MATCH(B88,ProjectSummary!$C$6:$C$20,0),4)</f>
        <v>ROBINSON CHURCH ROAD</v>
      </c>
      <c r="D88" s="516">
        <f t="shared" si="61"/>
        <v>280</v>
      </c>
      <c r="E88" s="516">
        <f>_xlfn.XLOOKUP(C36, ProjectSummary!$F$30:$F$44, ProjectSummary!$Z$30:$Z$44)</f>
        <v>0</v>
      </c>
      <c r="F88" s="516">
        <f t="shared" si="64"/>
        <v>280</v>
      </c>
      <c r="G88" s="516">
        <f>VMTCalc!D67</f>
        <v>2022</v>
      </c>
      <c r="H88" s="538">
        <f>ProjectSummary!N20</f>
        <v>7.0000000000000007E-2</v>
      </c>
      <c r="I88" s="536">
        <f t="shared" si="65"/>
        <v>0</v>
      </c>
      <c r="J88" s="531">
        <f>VMTCalc!G84</f>
        <v>5.5923389999999999</v>
      </c>
      <c r="K88" s="879">
        <f>VMTCalc!H84</f>
        <v>0</v>
      </c>
      <c r="L88" s="519">
        <f t="shared" si="66"/>
        <v>0</v>
      </c>
      <c r="M88" s="74">
        <f t="shared" ref="M88:BA88" si="80">IF($A$88=$B$15,($I88*(1+$K88)^(M$11-$G88))*$E88*$J88*M15,($I88*(1+$K88)^(M$11-$G88))*$E88*$J88*M16)</f>
        <v>0</v>
      </c>
      <c r="N88" s="74">
        <f t="shared" si="80"/>
        <v>0</v>
      </c>
      <c r="O88" s="74">
        <f t="shared" si="80"/>
        <v>0</v>
      </c>
      <c r="P88" s="74">
        <f t="shared" si="80"/>
        <v>0</v>
      </c>
      <c r="Q88" s="74">
        <f t="shared" si="80"/>
        <v>0</v>
      </c>
      <c r="R88" s="74">
        <f t="shared" si="80"/>
        <v>0</v>
      </c>
      <c r="S88" s="74">
        <f t="shared" si="80"/>
        <v>0</v>
      </c>
      <c r="T88" s="74">
        <f t="shared" si="80"/>
        <v>0</v>
      </c>
      <c r="U88" s="74">
        <f t="shared" si="80"/>
        <v>0</v>
      </c>
      <c r="V88" s="74">
        <f t="shared" si="80"/>
        <v>0</v>
      </c>
      <c r="W88" s="74">
        <f t="shared" si="80"/>
        <v>0</v>
      </c>
      <c r="X88" s="74">
        <f t="shared" si="80"/>
        <v>0</v>
      </c>
      <c r="Y88" s="74">
        <f t="shared" si="80"/>
        <v>0</v>
      </c>
      <c r="Z88" s="74">
        <f t="shared" si="80"/>
        <v>0</v>
      </c>
      <c r="AA88" s="74">
        <f t="shared" si="80"/>
        <v>0</v>
      </c>
      <c r="AB88" s="74">
        <f t="shared" si="80"/>
        <v>0</v>
      </c>
      <c r="AC88" s="74">
        <f t="shared" si="80"/>
        <v>0</v>
      </c>
      <c r="AD88" s="74">
        <f t="shared" si="80"/>
        <v>0</v>
      </c>
      <c r="AE88" s="74">
        <f t="shared" si="80"/>
        <v>0</v>
      </c>
      <c r="AF88" s="74">
        <f t="shared" si="80"/>
        <v>0</v>
      </c>
      <c r="AG88" s="74">
        <f t="shared" si="80"/>
        <v>0</v>
      </c>
      <c r="AH88" s="74">
        <f t="shared" si="80"/>
        <v>0</v>
      </c>
      <c r="AI88" s="74">
        <f t="shared" si="80"/>
        <v>0</v>
      </c>
      <c r="AJ88" s="74">
        <f t="shared" si="80"/>
        <v>0</v>
      </c>
      <c r="AK88" s="74">
        <f t="shared" si="80"/>
        <v>0</v>
      </c>
      <c r="AL88" s="74">
        <f t="shared" si="80"/>
        <v>0</v>
      </c>
      <c r="AM88" s="74">
        <f t="shared" si="80"/>
        <v>0</v>
      </c>
      <c r="AN88" s="74">
        <f t="shared" si="80"/>
        <v>0</v>
      </c>
      <c r="AO88" s="74">
        <f t="shared" si="80"/>
        <v>0</v>
      </c>
      <c r="AP88" s="74">
        <f t="shared" si="80"/>
        <v>0</v>
      </c>
      <c r="AQ88" s="74">
        <f t="shared" si="80"/>
        <v>0</v>
      </c>
      <c r="AR88" s="74">
        <f t="shared" si="80"/>
        <v>0</v>
      </c>
      <c r="AS88" s="74">
        <f t="shared" si="80"/>
        <v>0</v>
      </c>
      <c r="AT88" s="74">
        <f t="shared" si="80"/>
        <v>0</v>
      </c>
      <c r="AU88" s="74">
        <f t="shared" si="80"/>
        <v>0</v>
      </c>
      <c r="AV88" s="74">
        <f t="shared" si="80"/>
        <v>0</v>
      </c>
      <c r="AW88" s="74">
        <f t="shared" si="80"/>
        <v>0</v>
      </c>
      <c r="AX88" s="74">
        <f t="shared" si="80"/>
        <v>0</v>
      </c>
      <c r="AY88" s="74">
        <f t="shared" si="80"/>
        <v>0</v>
      </c>
      <c r="AZ88" s="74">
        <f t="shared" si="80"/>
        <v>0</v>
      </c>
      <c r="BA88" s="74">
        <f t="shared" si="80"/>
        <v>0</v>
      </c>
    </row>
    <row r="89" spans="1:53">
      <c r="B89" s="344"/>
      <c r="C89" s="66"/>
      <c r="D89" s="2"/>
      <c r="E89" s="81"/>
      <c r="F89" s="2"/>
      <c r="G89" s="2"/>
      <c r="H89" s="520"/>
      <c r="J89" s="247"/>
      <c r="K89" s="533"/>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7"/>
      <c r="BA89" s="247"/>
    </row>
    <row r="90" spans="1:53">
      <c r="B90" s="344"/>
      <c r="C90" s="66"/>
      <c r="D90" s="2"/>
      <c r="E90" s="81"/>
      <c r="F90" s="2"/>
      <c r="G90" s="2"/>
      <c r="H90" s="520"/>
      <c r="J90" s="247"/>
      <c r="K90" s="533"/>
      <c r="L90" s="247"/>
      <c r="M90" s="247"/>
      <c r="N90" s="247"/>
      <c r="O90" s="247"/>
      <c r="P90" s="247"/>
      <c r="Q90" s="247"/>
      <c r="R90" s="247"/>
      <c r="S90" s="247"/>
      <c r="T90" s="247"/>
      <c r="U90" s="247"/>
      <c r="V90" s="247"/>
      <c r="W90" s="247"/>
      <c r="X90" s="247"/>
      <c r="Y90" s="247"/>
      <c r="Z90" s="247"/>
      <c r="AA90" s="247"/>
      <c r="AB90" s="247"/>
      <c r="AC90" s="247"/>
      <c r="AD90" s="247"/>
      <c r="AE90" s="247"/>
      <c r="AF90" s="247"/>
      <c r="AG90" s="247"/>
      <c r="AH90" s="247"/>
      <c r="AI90" s="247"/>
      <c r="AJ90" s="247"/>
      <c r="AK90" s="247"/>
      <c r="AL90" s="247"/>
      <c r="AM90" s="247"/>
      <c r="AN90" s="247"/>
      <c r="AO90" s="247"/>
      <c r="AP90" s="247"/>
      <c r="AQ90" s="247"/>
      <c r="AR90" s="247"/>
      <c r="AS90" s="247"/>
      <c r="AT90" s="247"/>
      <c r="AU90" s="247"/>
      <c r="AV90" s="247"/>
      <c r="AW90" s="247"/>
      <c r="AX90" s="247"/>
      <c r="AY90" s="247"/>
      <c r="AZ90" s="247"/>
      <c r="BA90" s="247"/>
    </row>
    <row r="91" spans="1:53">
      <c r="B91" s="344"/>
      <c r="C91" s="66"/>
      <c r="D91" s="2"/>
      <c r="E91" s="81"/>
      <c r="F91" s="2"/>
      <c r="G91" s="2"/>
      <c r="H91" s="520"/>
      <c r="J91" s="247"/>
      <c r="K91" s="533"/>
      <c r="L91" s="247"/>
      <c r="M91" s="247"/>
      <c r="N91" s="247"/>
      <c r="O91" s="247"/>
      <c r="P91" s="247"/>
      <c r="Q91" s="247"/>
      <c r="R91" s="247"/>
      <c r="S91" s="247"/>
      <c r="T91" s="247"/>
      <c r="U91" s="247"/>
      <c r="V91" s="247"/>
      <c r="W91" s="247"/>
      <c r="X91" s="247"/>
      <c r="Y91" s="247"/>
      <c r="Z91" s="247"/>
      <c r="AA91" s="247"/>
      <c r="AB91" s="247"/>
      <c r="AC91" s="247"/>
      <c r="AD91" s="247"/>
      <c r="AE91" s="247"/>
      <c r="AF91" s="247"/>
      <c r="AG91" s="247"/>
      <c r="AH91" s="247"/>
      <c r="AI91" s="247"/>
      <c r="AJ91" s="247"/>
      <c r="AK91" s="247"/>
      <c r="AL91" s="247"/>
      <c r="AM91" s="247"/>
      <c r="AN91" s="247"/>
      <c r="AO91" s="247"/>
      <c r="AP91" s="247"/>
      <c r="AQ91" s="247"/>
      <c r="AR91" s="247"/>
      <c r="AS91" s="247"/>
      <c r="AT91" s="247"/>
      <c r="AU91" s="247"/>
      <c r="AV91" s="247"/>
      <c r="AW91" s="247"/>
      <c r="AX91" s="247"/>
      <c r="AY91" s="247"/>
      <c r="AZ91" s="247"/>
      <c r="BA91" s="247"/>
    </row>
    <row r="92" spans="1:53">
      <c r="B92" s="762" t="s">
        <v>331</v>
      </c>
      <c r="C92" s="66"/>
      <c r="D92" s="2"/>
      <c r="E92" s="81"/>
      <c r="F92" s="2"/>
      <c r="G92" s="2"/>
      <c r="H92" s="520"/>
      <c r="J92" s="247"/>
      <c r="K92" s="533"/>
      <c r="L92" s="247"/>
      <c r="M92" s="247"/>
      <c r="N92" s="247"/>
      <c r="O92" s="247"/>
      <c r="P92" s="247"/>
      <c r="Q92" s="247"/>
      <c r="R92" s="247"/>
      <c r="S92" s="247"/>
      <c r="T92" s="247"/>
      <c r="U92" s="247"/>
      <c r="V92" s="247"/>
      <c r="W92" s="247"/>
      <c r="X92" s="247"/>
      <c r="Y92" s="247"/>
      <c r="Z92" s="247"/>
      <c r="AA92" s="247"/>
      <c r="AB92" s="247"/>
      <c r="AC92" s="247"/>
      <c r="AD92" s="247"/>
      <c r="AE92" s="247"/>
      <c r="AF92" s="247"/>
      <c r="AG92" s="247"/>
      <c r="AH92" s="247"/>
      <c r="AI92" s="247"/>
      <c r="AJ92" s="247"/>
      <c r="AK92" s="247"/>
      <c r="AL92" s="247"/>
      <c r="AM92" s="247"/>
      <c r="AN92" s="247"/>
      <c r="AO92" s="247"/>
      <c r="AP92" s="247"/>
      <c r="AQ92" s="247"/>
      <c r="AR92" s="247"/>
      <c r="AS92" s="247"/>
      <c r="AT92" s="247"/>
      <c r="AU92" s="247"/>
      <c r="AV92" s="247"/>
      <c r="AW92" s="247"/>
      <c r="AX92" s="247"/>
      <c r="AY92" s="247"/>
      <c r="AZ92" s="247"/>
      <c r="BA92" s="247"/>
    </row>
    <row r="93" spans="1:53">
      <c r="B93" s="66" t="s">
        <v>332</v>
      </c>
      <c r="D93" s="2"/>
      <c r="E93" s="81"/>
      <c r="F93" s="2"/>
      <c r="G93" s="2"/>
      <c r="H93" s="520"/>
      <c r="J93" s="247"/>
      <c r="K93" s="533"/>
      <c r="L93" s="247"/>
      <c r="M93" s="247"/>
      <c r="N93" s="247"/>
      <c r="O93" s="247"/>
      <c r="P93" s="247"/>
      <c r="Q93" s="247"/>
      <c r="R93" s="247"/>
      <c r="S93" s="247"/>
      <c r="T93" s="247"/>
      <c r="U93" s="247"/>
      <c r="V93" s="247"/>
      <c r="W93" s="247"/>
      <c r="X93" s="247"/>
      <c r="Y93" s="247"/>
      <c r="Z93" s="247"/>
      <c r="AA93" s="247"/>
      <c r="AB93" s="247"/>
      <c r="AC93" s="247"/>
      <c r="AD93" s="247"/>
      <c r="AE93" s="247"/>
      <c r="AF93" s="247"/>
      <c r="AG93" s="247"/>
      <c r="AH93" s="247"/>
      <c r="AI93" s="247"/>
      <c r="AJ93" s="247"/>
      <c r="AK93" s="247"/>
      <c r="AL93" s="247"/>
      <c r="AM93" s="247"/>
      <c r="AN93" s="247"/>
      <c r="AO93" s="247"/>
      <c r="AP93" s="247"/>
      <c r="AQ93" s="247"/>
      <c r="AR93" s="247"/>
      <c r="AS93" s="247"/>
      <c r="AT93" s="247"/>
      <c r="AU93" s="247"/>
      <c r="AV93" s="247"/>
      <c r="AW93" s="247"/>
      <c r="AX93" s="247"/>
      <c r="AY93" s="247"/>
      <c r="AZ93" s="247"/>
      <c r="BA93" s="247"/>
    </row>
    <row r="94" spans="1:53">
      <c r="A94" s="15"/>
      <c r="B94" s="344"/>
      <c r="C94" t="s">
        <v>333</v>
      </c>
      <c r="D94" s="2"/>
      <c r="E94" s="81"/>
      <c r="F94" s="2"/>
      <c r="G94" s="2"/>
      <c r="H94" s="520"/>
      <c r="J94" s="247"/>
      <c r="K94" s="533"/>
      <c r="L94" s="70">
        <f>SUM(M94:BA94)</f>
        <v>843677.44075802073</v>
      </c>
      <c r="M94" s="70">
        <f>(SUM(M22:M32)-SUM(M57:M67))/$Q$9*$Q$2*$Q$4*M15</f>
        <v>0</v>
      </c>
      <c r="N94" s="70">
        <f t="shared" ref="N94:BA94" si="81">(SUM(N22:N32)-SUM(N57:N67))/$Q$9*$Q$2*$Q$4*N15</f>
        <v>0</v>
      </c>
      <c r="O94" s="70">
        <f t="shared" si="81"/>
        <v>0</v>
      </c>
      <c r="P94" s="70">
        <f t="shared" si="81"/>
        <v>0</v>
      </c>
      <c r="Q94" s="70">
        <f t="shared" si="81"/>
        <v>0</v>
      </c>
      <c r="R94" s="70">
        <f t="shared" si="81"/>
        <v>93741.93786200232</v>
      </c>
      <c r="S94" s="70">
        <f t="shared" si="81"/>
        <v>93741.93786200232</v>
      </c>
      <c r="T94" s="70">
        <f t="shared" si="81"/>
        <v>93741.93786200232</v>
      </c>
      <c r="U94" s="70">
        <f t="shared" si="81"/>
        <v>93741.93786200232</v>
      </c>
      <c r="V94" s="70">
        <f t="shared" si="81"/>
        <v>93741.93786200232</v>
      </c>
      <c r="W94" s="70">
        <f t="shared" si="81"/>
        <v>93741.93786200232</v>
      </c>
      <c r="X94" s="70">
        <f t="shared" si="81"/>
        <v>93741.93786200232</v>
      </c>
      <c r="Y94" s="70">
        <f t="shared" si="81"/>
        <v>93741.93786200232</v>
      </c>
      <c r="Z94" s="70">
        <f t="shared" si="81"/>
        <v>93741.93786200232</v>
      </c>
      <c r="AA94" s="70">
        <f t="shared" si="81"/>
        <v>0</v>
      </c>
      <c r="AB94" s="70">
        <f t="shared" si="81"/>
        <v>0</v>
      </c>
      <c r="AC94" s="70">
        <f t="shared" si="81"/>
        <v>0</v>
      </c>
      <c r="AD94" s="70">
        <f t="shared" si="81"/>
        <v>0</v>
      </c>
      <c r="AE94" s="70">
        <f t="shared" si="81"/>
        <v>0</v>
      </c>
      <c r="AF94" s="70">
        <f t="shared" si="81"/>
        <v>0</v>
      </c>
      <c r="AG94" s="70">
        <f t="shared" si="81"/>
        <v>0</v>
      </c>
      <c r="AH94" s="70">
        <f t="shared" si="81"/>
        <v>0</v>
      </c>
      <c r="AI94" s="70">
        <f t="shared" si="81"/>
        <v>0</v>
      </c>
      <c r="AJ94" s="70">
        <f t="shared" si="81"/>
        <v>0</v>
      </c>
      <c r="AK94" s="70">
        <f t="shared" si="81"/>
        <v>0</v>
      </c>
      <c r="AL94" s="70">
        <f t="shared" si="81"/>
        <v>0</v>
      </c>
      <c r="AM94" s="70">
        <f t="shared" si="81"/>
        <v>0</v>
      </c>
      <c r="AN94" s="70">
        <f t="shared" si="81"/>
        <v>0</v>
      </c>
      <c r="AO94" s="70">
        <f t="shared" si="81"/>
        <v>0</v>
      </c>
      <c r="AP94" s="70">
        <f t="shared" si="81"/>
        <v>0</v>
      </c>
      <c r="AQ94" s="70">
        <f t="shared" si="81"/>
        <v>0</v>
      </c>
      <c r="AR94" s="70">
        <f t="shared" si="81"/>
        <v>0</v>
      </c>
      <c r="AS94" s="70">
        <f t="shared" si="81"/>
        <v>0</v>
      </c>
      <c r="AT94" s="70">
        <f t="shared" si="81"/>
        <v>0</v>
      </c>
      <c r="AU94" s="70">
        <f t="shared" si="81"/>
        <v>0</v>
      </c>
      <c r="AV94" s="70">
        <f t="shared" si="81"/>
        <v>0</v>
      </c>
      <c r="AW94" s="70">
        <f t="shared" si="81"/>
        <v>0</v>
      </c>
      <c r="AX94" s="70">
        <f t="shared" si="81"/>
        <v>0</v>
      </c>
      <c r="AY94" s="70">
        <f t="shared" si="81"/>
        <v>0</v>
      </c>
      <c r="AZ94" s="70">
        <f t="shared" si="81"/>
        <v>0</v>
      </c>
      <c r="BA94" s="70">
        <f t="shared" si="81"/>
        <v>0</v>
      </c>
    </row>
    <row r="95" spans="1:53">
      <c r="B95" s="344"/>
      <c r="C95" t="s">
        <v>232</v>
      </c>
      <c r="D95" s="2"/>
      <c r="E95" s="81"/>
      <c r="F95" s="2"/>
      <c r="G95" s="2"/>
      <c r="H95" s="520"/>
      <c r="J95" s="247"/>
      <c r="K95" s="533"/>
      <c r="L95" s="70">
        <f t="shared" ref="L95:L106" si="82">SUM(M95:BA95)</f>
        <v>62598.774924773992</v>
      </c>
      <c r="M95" s="70">
        <f>(SUM(M39:M49)-SUM(M74:M84))/$Q$9*$Q$3*$Q$5*M15</f>
        <v>0</v>
      </c>
      <c r="N95" s="70">
        <f t="shared" ref="N95:BA95" si="83">(SUM(N39:N49)-SUM(N74:N84))/$Q$9*$Q$3*$Q$5*N15</f>
        <v>0</v>
      </c>
      <c r="O95" s="70">
        <f t="shared" si="83"/>
        <v>0</v>
      </c>
      <c r="P95" s="70">
        <f t="shared" si="83"/>
        <v>0</v>
      </c>
      <c r="Q95" s="70">
        <f t="shared" si="83"/>
        <v>0</v>
      </c>
      <c r="R95" s="70">
        <f t="shared" si="83"/>
        <v>6955.4194360860001</v>
      </c>
      <c r="S95" s="70">
        <f t="shared" si="83"/>
        <v>6955.4194360860001</v>
      </c>
      <c r="T95" s="70">
        <f t="shared" si="83"/>
        <v>6955.4194360860001</v>
      </c>
      <c r="U95" s="70">
        <f t="shared" si="83"/>
        <v>6955.4194360860001</v>
      </c>
      <c r="V95" s="70">
        <f t="shared" si="83"/>
        <v>6955.4194360860001</v>
      </c>
      <c r="W95" s="70">
        <f t="shared" si="83"/>
        <v>6955.4194360860001</v>
      </c>
      <c r="X95" s="70">
        <f t="shared" si="83"/>
        <v>6955.4194360860001</v>
      </c>
      <c r="Y95" s="70">
        <f t="shared" si="83"/>
        <v>6955.4194360860001</v>
      </c>
      <c r="Z95" s="70">
        <f t="shared" si="83"/>
        <v>6955.4194360860001</v>
      </c>
      <c r="AA95" s="70">
        <f t="shared" si="83"/>
        <v>0</v>
      </c>
      <c r="AB95" s="70">
        <f t="shared" si="83"/>
        <v>0</v>
      </c>
      <c r="AC95" s="70">
        <f t="shared" si="83"/>
        <v>0</v>
      </c>
      <c r="AD95" s="70">
        <f t="shared" si="83"/>
        <v>0</v>
      </c>
      <c r="AE95" s="70">
        <f t="shared" si="83"/>
        <v>0</v>
      </c>
      <c r="AF95" s="70">
        <f t="shared" si="83"/>
        <v>0</v>
      </c>
      <c r="AG95" s="70">
        <f t="shared" si="83"/>
        <v>0</v>
      </c>
      <c r="AH95" s="70">
        <f t="shared" si="83"/>
        <v>0</v>
      </c>
      <c r="AI95" s="70">
        <f t="shared" si="83"/>
        <v>0</v>
      </c>
      <c r="AJ95" s="70">
        <f t="shared" si="83"/>
        <v>0</v>
      </c>
      <c r="AK95" s="70">
        <f t="shared" si="83"/>
        <v>0</v>
      </c>
      <c r="AL95" s="70">
        <f t="shared" si="83"/>
        <v>0</v>
      </c>
      <c r="AM95" s="70">
        <f t="shared" si="83"/>
        <v>0</v>
      </c>
      <c r="AN95" s="70">
        <f t="shared" si="83"/>
        <v>0</v>
      </c>
      <c r="AO95" s="70">
        <f t="shared" si="83"/>
        <v>0</v>
      </c>
      <c r="AP95" s="70">
        <f t="shared" si="83"/>
        <v>0</v>
      </c>
      <c r="AQ95" s="70">
        <f t="shared" si="83"/>
        <v>0</v>
      </c>
      <c r="AR95" s="70">
        <f t="shared" si="83"/>
        <v>0</v>
      </c>
      <c r="AS95" s="70">
        <f t="shared" si="83"/>
        <v>0</v>
      </c>
      <c r="AT95" s="70">
        <f t="shared" si="83"/>
        <v>0</v>
      </c>
      <c r="AU95" s="70">
        <f t="shared" si="83"/>
        <v>0</v>
      </c>
      <c r="AV95" s="70">
        <f t="shared" si="83"/>
        <v>0</v>
      </c>
      <c r="AW95" s="70">
        <f t="shared" si="83"/>
        <v>0</v>
      </c>
      <c r="AX95" s="70">
        <f t="shared" si="83"/>
        <v>0</v>
      </c>
      <c r="AY95" s="70">
        <f t="shared" si="83"/>
        <v>0</v>
      </c>
      <c r="AZ95" s="70">
        <f t="shared" si="83"/>
        <v>0</v>
      </c>
      <c r="BA95" s="70">
        <f t="shared" si="83"/>
        <v>0</v>
      </c>
    </row>
    <row r="96" spans="1:53">
      <c r="B96" s="66" t="s">
        <v>334</v>
      </c>
      <c r="D96" s="2"/>
      <c r="E96" s="81"/>
      <c r="F96" s="2"/>
      <c r="G96" s="2"/>
      <c r="H96" s="520"/>
      <c r="J96" s="247"/>
      <c r="K96" s="533"/>
      <c r="L96" s="70"/>
      <c r="M96" s="247"/>
      <c r="N96" s="247"/>
      <c r="O96" s="247"/>
      <c r="P96" s="247"/>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c r="AO96" s="247"/>
      <c r="AP96" s="247"/>
      <c r="AQ96" s="247"/>
      <c r="AR96" s="247"/>
      <c r="AS96" s="247"/>
      <c r="AT96" s="247"/>
      <c r="AU96" s="247"/>
      <c r="AV96" s="247"/>
      <c r="AW96" s="247"/>
      <c r="AX96" s="247"/>
      <c r="AY96" s="247"/>
      <c r="AZ96" s="247"/>
      <c r="BA96" s="247"/>
    </row>
    <row r="97" spans="1:53">
      <c r="B97" s="344"/>
      <c r="C97" t="s">
        <v>333</v>
      </c>
      <c r="D97" s="2"/>
      <c r="E97" s="81"/>
      <c r="F97" s="2"/>
      <c r="G97" s="2"/>
      <c r="H97" s="520"/>
      <c r="J97" s="247"/>
      <c r="K97" s="533"/>
      <c r="L97" s="70">
        <f t="shared" si="82"/>
        <v>863415.49522777391</v>
      </c>
      <c r="M97" s="70">
        <f>(SUM(M33:M36)-SUM(M68:M71))/$Q$9*$Q$2*$Q$4*M16</f>
        <v>0</v>
      </c>
      <c r="N97" s="70">
        <f t="shared" ref="N97:BA97" si="84">(SUM(N33:N36)-SUM(N68:N71))/$Q$9*$Q$2*$Q$4*N16</f>
        <v>0</v>
      </c>
      <c r="O97" s="70">
        <f t="shared" si="84"/>
        <v>0</v>
      </c>
      <c r="P97" s="70">
        <f t="shared" si="84"/>
        <v>0</v>
      </c>
      <c r="Q97" s="70">
        <f t="shared" si="84"/>
        <v>0</v>
      </c>
      <c r="R97" s="70">
        <f t="shared" si="84"/>
        <v>0</v>
      </c>
      <c r="S97" s="70">
        <f t="shared" si="84"/>
        <v>113300.86151148769</v>
      </c>
      <c r="T97" s="70">
        <f t="shared" si="84"/>
        <v>113300.86151148769</v>
      </c>
      <c r="U97" s="70">
        <f t="shared" si="84"/>
        <v>113300.86151148769</v>
      </c>
      <c r="V97" s="70">
        <f t="shared" si="84"/>
        <v>113300.86151148769</v>
      </c>
      <c r="W97" s="70">
        <f t="shared" si="84"/>
        <v>113300.86151148769</v>
      </c>
      <c r="X97" s="70">
        <f t="shared" si="84"/>
        <v>113300.86151148769</v>
      </c>
      <c r="Y97" s="70">
        <f t="shared" si="84"/>
        <v>113300.86151148769</v>
      </c>
      <c r="Z97" s="70">
        <f t="shared" si="84"/>
        <v>113300.86151148769</v>
      </c>
      <c r="AA97" s="70">
        <f t="shared" si="84"/>
        <v>-3582.6164053439998</v>
      </c>
      <c r="AB97" s="70">
        <f t="shared" si="84"/>
        <v>-3582.6164053439998</v>
      </c>
      <c r="AC97" s="70">
        <f t="shared" si="84"/>
        <v>-3582.6164053439998</v>
      </c>
      <c r="AD97" s="70">
        <f t="shared" si="84"/>
        <v>-3582.6164053439998</v>
      </c>
      <c r="AE97" s="70">
        <f t="shared" si="84"/>
        <v>-3582.6164053439998</v>
      </c>
      <c r="AF97" s="70">
        <f t="shared" si="84"/>
        <v>-3582.6164053439998</v>
      </c>
      <c r="AG97" s="70">
        <f t="shared" si="84"/>
        <v>-3582.6164053439998</v>
      </c>
      <c r="AH97" s="70">
        <f t="shared" si="84"/>
        <v>-3582.6164053439998</v>
      </c>
      <c r="AI97" s="70">
        <f t="shared" si="84"/>
        <v>-3582.6164053439998</v>
      </c>
      <c r="AJ97" s="70">
        <f t="shared" si="84"/>
        <v>-3582.6164053439998</v>
      </c>
      <c r="AK97" s="70">
        <f t="shared" si="84"/>
        <v>-3582.6164053439998</v>
      </c>
      <c r="AL97" s="70">
        <f t="shared" si="84"/>
        <v>-3582.6164053439998</v>
      </c>
      <c r="AM97" s="70">
        <f t="shared" si="84"/>
        <v>0</v>
      </c>
      <c r="AN97" s="70">
        <f t="shared" si="84"/>
        <v>0</v>
      </c>
      <c r="AO97" s="70">
        <f t="shared" si="84"/>
        <v>0</v>
      </c>
      <c r="AP97" s="70">
        <f t="shared" si="84"/>
        <v>0</v>
      </c>
      <c r="AQ97" s="70">
        <f t="shared" si="84"/>
        <v>0</v>
      </c>
      <c r="AR97" s="70">
        <f t="shared" si="84"/>
        <v>0</v>
      </c>
      <c r="AS97" s="70">
        <f t="shared" si="84"/>
        <v>0</v>
      </c>
      <c r="AT97" s="70">
        <f t="shared" si="84"/>
        <v>0</v>
      </c>
      <c r="AU97" s="70">
        <f t="shared" si="84"/>
        <v>0</v>
      </c>
      <c r="AV97" s="70">
        <f t="shared" si="84"/>
        <v>0</v>
      </c>
      <c r="AW97" s="70">
        <f t="shared" si="84"/>
        <v>0</v>
      </c>
      <c r="AX97" s="70">
        <f t="shared" si="84"/>
        <v>0</v>
      </c>
      <c r="AY97" s="70">
        <f t="shared" si="84"/>
        <v>0</v>
      </c>
      <c r="AZ97" s="70">
        <f t="shared" si="84"/>
        <v>0</v>
      </c>
      <c r="BA97" s="70">
        <f t="shared" si="84"/>
        <v>0</v>
      </c>
    </row>
    <row r="98" spans="1:53">
      <c r="B98" s="344"/>
      <c r="C98" t="s">
        <v>232</v>
      </c>
      <c r="D98" s="2"/>
      <c r="E98" s="81"/>
      <c r="F98" s="2"/>
      <c r="G98" s="2"/>
      <c r="H98" s="520"/>
      <c r="J98" s="247"/>
      <c r="K98" s="533"/>
      <c r="L98" s="70">
        <f t="shared" si="82"/>
        <v>73278.252204192031</v>
      </c>
      <c r="M98" s="70">
        <f>(SUM(M50:M53)-SUM(M85:M88))/$Q$9*$Q$3*$Q$5*M16</f>
        <v>0</v>
      </c>
      <c r="N98" s="70">
        <f t="shared" ref="N98:BA98" si="85">(SUM(N50:N53)-SUM(N85:N88))/$Q$9*$Q$3*$Q$5*N16</f>
        <v>0</v>
      </c>
      <c r="O98" s="70">
        <f t="shared" si="85"/>
        <v>0</v>
      </c>
      <c r="P98" s="70">
        <f t="shared" si="85"/>
        <v>0</v>
      </c>
      <c r="Q98" s="70">
        <f t="shared" si="85"/>
        <v>0</v>
      </c>
      <c r="R98" s="70">
        <f t="shared" si="85"/>
        <v>0</v>
      </c>
      <c r="S98" s="70">
        <f t="shared" si="85"/>
        <v>9582.0925974480033</v>
      </c>
      <c r="T98" s="70">
        <f t="shared" si="85"/>
        <v>9582.0925974480033</v>
      </c>
      <c r="U98" s="70">
        <f t="shared" si="85"/>
        <v>9582.0925974480033</v>
      </c>
      <c r="V98" s="70">
        <f t="shared" si="85"/>
        <v>9582.0925974480033</v>
      </c>
      <c r="W98" s="70">
        <f t="shared" si="85"/>
        <v>9582.0925974480033</v>
      </c>
      <c r="X98" s="70">
        <f t="shared" si="85"/>
        <v>9582.0925974480033</v>
      </c>
      <c r="Y98" s="70">
        <f t="shared" si="85"/>
        <v>9582.0925974480033</v>
      </c>
      <c r="Z98" s="70">
        <f t="shared" si="85"/>
        <v>9582.0925974480033</v>
      </c>
      <c r="AA98" s="70">
        <f t="shared" si="85"/>
        <v>-281.54071461600012</v>
      </c>
      <c r="AB98" s="70">
        <f t="shared" si="85"/>
        <v>-281.54071461600012</v>
      </c>
      <c r="AC98" s="70">
        <f t="shared" si="85"/>
        <v>-281.54071461600012</v>
      </c>
      <c r="AD98" s="70">
        <f t="shared" si="85"/>
        <v>-281.54071461600012</v>
      </c>
      <c r="AE98" s="70">
        <f t="shared" si="85"/>
        <v>-281.54071461600012</v>
      </c>
      <c r="AF98" s="70">
        <f t="shared" si="85"/>
        <v>-281.54071461600012</v>
      </c>
      <c r="AG98" s="70">
        <f t="shared" si="85"/>
        <v>-281.54071461600012</v>
      </c>
      <c r="AH98" s="70">
        <f t="shared" si="85"/>
        <v>-281.54071461600012</v>
      </c>
      <c r="AI98" s="70">
        <f t="shared" si="85"/>
        <v>-281.54071461600012</v>
      </c>
      <c r="AJ98" s="70">
        <f t="shared" si="85"/>
        <v>-281.54071461600012</v>
      </c>
      <c r="AK98" s="70">
        <f t="shared" si="85"/>
        <v>-281.54071461600012</v>
      </c>
      <c r="AL98" s="70">
        <f t="shared" si="85"/>
        <v>-281.54071461600012</v>
      </c>
      <c r="AM98" s="70">
        <f t="shared" si="85"/>
        <v>0</v>
      </c>
      <c r="AN98" s="70">
        <f t="shared" si="85"/>
        <v>0</v>
      </c>
      <c r="AO98" s="70">
        <f t="shared" si="85"/>
        <v>0</v>
      </c>
      <c r="AP98" s="70">
        <f t="shared" si="85"/>
        <v>0</v>
      </c>
      <c r="AQ98" s="70">
        <f t="shared" si="85"/>
        <v>0</v>
      </c>
      <c r="AR98" s="70">
        <f t="shared" si="85"/>
        <v>0</v>
      </c>
      <c r="AS98" s="70">
        <f t="shared" si="85"/>
        <v>0</v>
      </c>
      <c r="AT98" s="70">
        <f t="shared" si="85"/>
        <v>0</v>
      </c>
      <c r="AU98" s="70">
        <f t="shared" si="85"/>
        <v>0</v>
      </c>
      <c r="AV98" s="70">
        <f t="shared" si="85"/>
        <v>0</v>
      </c>
      <c r="AW98" s="70">
        <f t="shared" si="85"/>
        <v>0</v>
      </c>
      <c r="AX98" s="70">
        <f t="shared" si="85"/>
        <v>0</v>
      </c>
      <c r="AY98" s="70">
        <f t="shared" si="85"/>
        <v>0</v>
      </c>
      <c r="AZ98" s="70">
        <f t="shared" si="85"/>
        <v>0</v>
      </c>
      <c r="BA98" s="70">
        <f t="shared" si="85"/>
        <v>0</v>
      </c>
    </row>
    <row r="99" spans="1:53">
      <c r="B99" s="344"/>
      <c r="C99" s="66"/>
      <c r="D99" s="2"/>
      <c r="E99" s="81"/>
      <c r="F99" s="2"/>
      <c r="G99" s="2"/>
      <c r="H99" s="520"/>
      <c r="J99" s="247"/>
      <c r="K99" s="533"/>
      <c r="L99" s="70"/>
      <c r="M99" s="247"/>
      <c r="N99" s="247"/>
      <c r="O99" s="247"/>
      <c r="P99" s="247"/>
      <c r="Q99" s="247"/>
      <c r="R99" s="247"/>
      <c r="S99" s="247"/>
      <c r="T99" s="247"/>
      <c r="U99" s="247"/>
      <c r="V99" s="247"/>
      <c r="W99" s="247"/>
      <c r="X99" s="247"/>
      <c r="Y99" s="247"/>
      <c r="Z99" s="247"/>
      <c r="AA99" s="247"/>
      <c r="AB99" s="247"/>
      <c r="AC99" s="247"/>
      <c r="AD99" s="247"/>
      <c r="AE99" s="247"/>
      <c r="AF99" s="247"/>
      <c r="AG99" s="247"/>
      <c r="AH99" s="247"/>
      <c r="AI99" s="247"/>
      <c r="AJ99" s="247"/>
      <c r="AK99" s="247"/>
      <c r="AL99" s="247"/>
      <c r="AM99" s="247"/>
      <c r="AN99" s="247"/>
      <c r="AO99" s="247"/>
      <c r="AP99" s="247"/>
      <c r="AQ99" s="247"/>
      <c r="AR99" s="247"/>
      <c r="AS99" s="247"/>
      <c r="AT99" s="247"/>
      <c r="AU99" s="247"/>
      <c r="AV99" s="247"/>
      <c r="AW99" s="247"/>
      <c r="AX99" s="247"/>
      <c r="AY99" s="247"/>
      <c r="AZ99" s="247"/>
      <c r="BA99" s="247"/>
    </row>
    <row r="100" spans="1:53">
      <c r="B100" s="762" t="s">
        <v>335</v>
      </c>
      <c r="C100" s="66"/>
      <c r="D100" s="2"/>
      <c r="E100" s="81"/>
      <c r="F100" s="2"/>
      <c r="G100" s="2"/>
      <c r="H100" s="520"/>
      <c r="J100" s="247"/>
      <c r="K100" s="533"/>
      <c r="L100" s="70"/>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247"/>
      <c r="AZ100" s="247"/>
      <c r="BA100" s="247"/>
    </row>
    <row r="101" spans="1:53">
      <c r="B101" s="66" t="s">
        <v>332</v>
      </c>
      <c r="D101" s="2"/>
      <c r="E101" s="81"/>
      <c r="F101" s="2"/>
      <c r="G101" s="2"/>
      <c r="H101" s="520"/>
      <c r="J101" s="247"/>
      <c r="K101" s="533"/>
      <c r="L101" s="70"/>
      <c r="M101" s="247"/>
      <c r="N101" s="247"/>
      <c r="O101" s="247"/>
      <c r="P101" s="247"/>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c r="AM101" s="247"/>
      <c r="AN101" s="247"/>
      <c r="AO101" s="247"/>
      <c r="AP101" s="247"/>
      <c r="AQ101" s="247"/>
      <c r="AR101" s="247"/>
      <c r="AS101" s="247"/>
      <c r="AT101" s="247"/>
      <c r="AU101" s="247"/>
      <c r="AV101" s="247"/>
      <c r="AW101" s="247"/>
      <c r="AX101" s="247"/>
      <c r="AY101" s="247"/>
      <c r="AZ101" s="247"/>
      <c r="BA101" s="247"/>
    </row>
    <row r="102" spans="1:53">
      <c r="B102" s="344"/>
      <c r="C102" t="s">
        <v>333</v>
      </c>
      <c r="D102" s="2"/>
      <c r="E102" s="81"/>
      <c r="F102" s="2"/>
      <c r="G102" s="2"/>
      <c r="H102" s="520"/>
      <c r="J102" s="247"/>
      <c r="K102" s="533"/>
      <c r="L102" s="70">
        <f t="shared" si="82"/>
        <v>570327.57945979212</v>
      </c>
      <c r="M102" s="70">
        <f>(SUM(M22:M32)-SUM(M57:M67))*$Q$7*M15</f>
        <v>0</v>
      </c>
      <c r="N102" s="70">
        <f t="shared" ref="N102:BA102" si="86">(SUM(N22:N32)-SUM(N57:N67))*$Q$7*N15</f>
        <v>0</v>
      </c>
      <c r="O102" s="70">
        <f t="shared" si="86"/>
        <v>0</v>
      </c>
      <c r="P102" s="70">
        <f t="shared" si="86"/>
        <v>0</v>
      </c>
      <c r="Q102" s="70">
        <f t="shared" si="86"/>
        <v>0</v>
      </c>
      <c r="R102" s="70">
        <f t="shared" si="86"/>
        <v>63369.731051088005</v>
      </c>
      <c r="S102" s="70">
        <f t="shared" si="86"/>
        <v>63369.731051088005</v>
      </c>
      <c r="T102" s="70">
        <f t="shared" si="86"/>
        <v>63369.731051088005</v>
      </c>
      <c r="U102" s="70">
        <f t="shared" si="86"/>
        <v>63369.731051088005</v>
      </c>
      <c r="V102" s="70">
        <f t="shared" si="86"/>
        <v>63369.731051088005</v>
      </c>
      <c r="W102" s="70">
        <f t="shared" si="86"/>
        <v>63369.731051088005</v>
      </c>
      <c r="X102" s="70">
        <f t="shared" si="86"/>
        <v>63369.731051088005</v>
      </c>
      <c r="Y102" s="70">
        <f t="shared" si="86"/>
        <v>63369.731051088005</v>
      </c>
      <c r="Z102" s="70">
        <f t="shared" si="86"/>
        <v>63369.731051088005</v>
      </c>
      <c r="AA102" s="70">
        <f t="shared" si="86"/>
        <v>0</v>
      </c>
      <c r="AB102" s="70">
        <f t="shared" si="86"/>
        <v>0</v>
      </c>
      <c r="AC102" s="70">
        <f t="shared" si="86"/>
        <v>0</v>
      </c>
      <c r="AD102" s="70">
        <f t="shared" si="86"/>
        <v>0</v>
      </c>
      <c r="AE102" s="70">
        <f t="shared" si="86"/>
        <v>0</v>
      </c>
      <c r="AF102" s="70">
        <f t="shared" si="86"/>
        <v>0</v>
      </c>
      <c r="AG102" s="70">
        <f t="shared" si="86"/>
        <v>0</v>
      </c>
      <c r="AH102" s="70">
        <f t="shared" si="86"/>
        <v>0</v>
      </c>
      <c r="AI102" s="70">
        <f t="shared" si="86"/>
        <v>0</v>
      </c>
      <c r="AJ102" s="70">
        <f t="shared" si="86"/>
        <v>0</v>
      </c>
      <c r="AK102" s="70">
        <f t="shared" si="86"/>
        <v>0</v>
      </c>
      <c r="AL102" s="70">
        <f t="shared" si="86"/>
        <v>0</v>
      </c>
      <c r="AM102" s="70">
        <f t="shared" si="86"/>
        <v>0</v>
      </c>
      <c r="AN102" s="70">
        <f t="shared" si="86"/>
        <v>0</v>
      </c>
      <c r="AO102" s="70">
        <f t="shared" si="86"/>
        <v>0</v>
      </c>
      <c r="AP102" s="70">
        <f t="shared" si="86"/>
        <v>0</v>
      </c>
      <c r="AQ102" s="70">
        <f t="shared" si="86"/>
        <v>0</v>
      </c>
      <c r="AR102" s="70">
        <f t="shared" si="86"/>
        <v>0</v>
      </c>
      <c r="AS102" s="70">
        <f t="shared" si="86"/>
        <v>0</v>
      </c>
      <c r="AT102" s="70">
        <f t="shared" si="86"/>
        <v>0</v>
      </c>
      <c r="AU102" s="70">
        <f t="shared" si="86"/>
        <v>0</v>
      </c>
      <c r="AV102" s="70">
        <f t="shared" si="86"/>
        <v>0</v>
      </c>
      <c r="AW102" s="70">
        <f t="shared" si="86"/>
        <v>0</v>
      </c>
      <c r="AX102" s="70">
        <f t="shared" si="86"/>
        <v>0</v>
      </c>
      <c r="AY102" s="70">
        <f t="shared" si="86"/>
        <v>0</v>
      </c>
      <c r="AZ102" s="70">
        <f t="shared" si="86"/>
        <v>0</v>
      </c>
      <c r="BA102" s="70">
        <f t="shared" si="86"/>
        <v>0</v>
      </c>
    </row>
    <row r="103" spans="1:53">
      <c r="B103" s="344"/>
      <c r="C103" t="s">
        <v>232</v>
      </c>
      <c r="D103" s="2"/>
      <c r="E103" s="81"/>
      <c r="F103" s="2"/>
      <c r="G103" s="2"/>
      <c r="H103" s="520"/>
      <c r="J103" s="247"/>
      <c r="K103" s="533"/>
      <c r="L103" s="70">
        <f t="shared" si="82"/>
        <v>82791.928126313986</v>
      </c>
      <c r="M103" s="70">
        <f>(SUM(M39:M49)-SUM(M74:M84))*$Q$8*M15</f>
        <v>0</v>
      </c>
      <c r="N103" s="70">
        <f t="shared" ref="N103:BA103" si="87">(SUM(N39:N49)-SUM(N74:N84))*$Q$8*N15</f>
        <v>0</v>
      </c>
      <c r="O103" s="70">
        <f t="shared" si="87"/>
        <v>0</v>
      </c>
      <c r="P103" s="70">
        <f t="shared" si="87"/>
        <v>0</v>
      </c>
      <c r="Q103" s="70">
        <f t="shared" si="87"/>
        <v>0</v>
      </c>
      <c r="R103" s="70">
        <f t="shared" si="87"/>
        <v>9199.103125145999</v>
      </c>
      <c r="S103" s="70">
        <f t="shared" si="87"/>
        <v>9199.103125145999</v>
      </c>
      <c r="T103" s="70">
        <f t="shared" si="87"/>
        <v>9199.103125145999</v>
      </c>
      <c r="U103" s="70">
        <f t="shared" si="87"/>
        <v>9199.103125145999</v>
      </c>
      <c r="V103" s="70">
        <f t="shared" si="87"/>
        <v>9199.103125145999</v>
      </c>
      <c r="W103" s="70">
        <f t="shared" si="87"/>
        <v>9199.103125145999</v>
      </c>
      <c r="X103" s="70">
        <f t="shared" si="87"/>
        <v>9199.103125145999</v>
      </c>
      <c r="Y103" s="70">
        <f t="shared" si="87"/>
        <v>9199.103125145999</v>
      </c>
      <c r="Z103" s="70">
        <f t="shared" si="87"/>
        <v>9199.103125145999</v>
      </c>
      <c r="AA103" s="70">
        <f t="shared" si="87"/>
        <v>0</v>
      </c>
      <c r="AB103" s="70">
        <f t="shared" si="87"/>
        <v>0</v>
      </c>
      <c r="AC103" s="70">
        <f t="shared" si="87"/>
        <v>0</v>
      </c>
      <c r="AD103" s="70">
        <f t="shared" si="87"/>
        <v>0</v>
      </c>
      <c r="AE103" s="70">
        <f t="shared" si="87"/>
        <v>0</v>
      </c>
      <c r="AF103" s="70">
        <f t="shared" si="87"/>
        <v>0</v>
      </c>
      <c r="AG103" s="70">
        <f t="shared" si="87"/>
        <v>0</v>
      </c>
      <c r="AH103" s="70">
        <f t="shared" si="87"/>
        <v>0</v>
      </c>
      <c r="AI103" s="70">
        <f t="shared" si="87"/>
        <v>0</v>
      </c>
      <c r="AJ103" s="70">
        <f t="shared" si="87"/>
        <v>0</v>
      </c>
      <c r="AK103" s="70">
        <f t="shared" si="87"/>
        <v>0</v>
      </c>
      <c r="AL103" s="70">
        <f t="shared" si="87"/>
        <v>0</v>
      </c>
      <c r="AM103" s="70">
        <f t="shared" si="87"/>
        <v>0</v>
      </c>
      <c r="AN103" s="70">
        <f t="shared" si="87"/>
        <v>0</v>
      </c>
      <c r="AO103" s="70">
        <f t="shared" si="87"/>
        <v>0</v>
      </c>
      <c r="AP103" s="70">
        <f t="shared" si="87"/>
        <v>0</v>
      </c>
      <c r="AQ103" s="70">
        <f t="shared" si="87"/>
        <v>0</v>
      </c>
      <c r="AR103" s="70">
        <f t="shared" si="87"/>
        <v>0</v>
      </c>
      <c r="AS103" s="70">
        <f t="shared" si="87"/>
        <v>0</v>
      </c>
      <c r="AT103" s="70">
        <f t="shared" si="87"/>
        <v>0</v>
      </c>
      <c r="AU103" s="70">
        <f t="shared" si="87"/>
        <v>0</v>
      </c>
      <c r="AV103" s="70">
        <f t="shared" si="87"/>
        <v>0</v>
      </c>
      <c r="AW103" s="70">
        <f t="shared" si="87"/>
        <v>0</v>
      </c>
      <c r="AX103" s="70">
        <f t="shared" si="87"/>
        <v>0</v>
      </c>
      <c r="AY103" s="70">
        <f t="shared" si="87"/>
        <v>0</v>
      </c>
      <c r="AZ103" s="70">
        <f t="shared" si="87"/>
        <v>0</v>
      </c>
      <c r="BA103" s="70">
        <f t="shared" si="87"/>
        <v>0</v>
      </c>
    </row>
    <row r="104" spans="1:53">
      <c r="B104" s="66" t="s">
        <v>334</v>
      </c>
      <c r="D104" s="2"/>
      <c r="E104" s="81"/>
      <c r="F104" s="2"/>
      <c r="G104" s="2"/>
      <c r="H104" s="520"/>
      <c r="J104" s="247"/>
      <c r="K104" s="533"/>
      <c r="L104" s="70"/>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247"/>
      <c r="AM104" s="247"/>
      <c r="AN104" s="247"/>
      <c r="AO104" s="247"/>
      <c r="AP104" s="247"/>
      <c r="AQ104" s="247"/>
      <c r="AR104" s="247"/>
      <c r="AS104" s="247"/>
      <c r="AT104" s="247"/>
      <c r="AU104" s="247"/>
      <c r="AV104" s="247"/>
      <c r="AW104" s="247"/>
      <c r="AX104" s="247"/>
      <c r="AY104" s="247"/>
      <c r="AZ104" s="247"/>
      <c r="BA104" s="247"/>
    </row>
    <row r="105" spans="1:53">
      <c r="B105" s="344"/>
      <c r="C105" t="s">
        <v>333</v>
      </c>
      <c r="D105" s="2"/>
      <c r="E105" s="81"/>
      <c r="F105" s="2"/>
      <c r="G105" s="2"/>
      <c r="H105" s="520"/>
      <c r="J105" s="247"/>
      <c r="K105" s="533"/>
      <c r="L105" s="70">
        <f t="shared" si="82"/>
        <v>628717.05674265651</v>
      </c>
      <c r="M105" s="70">
        <f>(SUM(M33:M36)-SUM(M85:M88))*$Q$7*M16</f>
        <v>0</v>
      </c>
      <c r="N105" s="70">
        <f t="shared" ref="N105:BA105" si="88">(SUM(N33:N36)-SUM(N85:N88))*$Q$7*N16</f>
        <v>0</v>
      </c>
      <c r="O105" s="70">
        <f t="shared" si="88"/>
        <v>0</v>
      </c>
      <c r="P105" s="70">
        <f t="shared" si="88"/>
        <v>0</v>
      </c>
      <c r="Q105" s="70">
        <f t="shared" si="88"/>
        <v>0</v>
      </c>
      <c r="R105" s="70">
        <f t="shared" si="88"/>
        <v>0</v>
      </c>
      <c r="S105" s="70">
        <f t="shared" si="88"/>
        <v>78843.926931840018</v>
      </c>
      <c r="T105" s="70">
        <f t="shared" si="88"/>
        <v>78843.926931840018</v>
      </c>
      <c r="U105" s="70">
        <f t="shared" si="88"/>
        <v>78843.926931840018</v>
      </c>
      <c r="V105" s="70">
        <f t="shared" si="88"/>
        <v>78843.926931840018</v>
      </c>
      <c r="W105" s="70">
        <f t="shared" si="88"/>
        <v>78843.926931840018</v>
      </c>
      <c r="X105" s="70">
        <f t="shared" si="88"/>
        <v>78843.926931840018</v>
      </c>
      <c r="Y105" s="70">
        <f t="shared" si="88"/>
        <v>78843.926931840018</v>
      </c>
      <c r="Z105" s="70">
        <f t="shared" si="88"/>
        <v>78843.926931840018</v>
      </c>
      <c r="AA105" s="70">
        <f t="shared" si="88"/>
        <v>-169.52989267200007</v>
      </c>
      <c r="AB105" s="70">
        <f t="shared" si="88"/>
        <v>-169.52989267200007</v>
      </c>
      <c r="AC105" s="70">
        <f t="shared" si="88"/>
        <v>-169.52989267200007</v>
      </c>
      <c r="AD105" s="70">
        <f t="shared" si="88"/>
        <v>-169.52989267200007</v>
      </c>
      <c r="AE105" s="70">
        <f t="shared" si="88"/>
        <v>-169.52989267200007</v>
      </c>
      <c r="AF105" s="70">
        <f t="shared" si="88"/>
        <v>-169.52989267200007</v>
      </c>
      <c r="AG105" s="70">
        <f t="shared" si="88"/>
        <v>-169.52989267200007</v>
      </c>
      <c r="AH105" s="70">
        <f t="shared" si="88"/>
        <v>-169.52989267200007</v>
      </c>
      <c r="AI105" s="70">
        <f t="shared" si="88"/>
        <v>-169.52989267200007</v>
      </c>
      <c r="AJ105" s="70">
        <f t="shared" si="88"/>
        <v>-169.52989267200007</v>
      </c>
      <c r="AK105" s="70">
        <f t="shared" si="88"/>
        <v>-169.52989267200007</v>
      </c>
      <c r="AL105" s="70">
        <f t="shared" si="88"/>
        <v>-169.52989267200007</v>
      </c>
      <c r="AM105" s="70">
        <f t="shared" si="88"/>
        <v>0</v>
      </c>
      <c r="AN105" s="70">
        <f t="shared" si="88"/>
        <v>0</v>
      </c>
      <c r="AO105" s="70">
        <f t="shared" si="88"/>
        <v>0</v>
      </c>
      <c r="AP105" s="70">
        <f t="shared" si="88"/>
        <v>0</v>
      </c>
      <c r="AQ105" s="70">
        <f t="shared" si="88"/>
        <v>0</v>
      </c>
      <c r="AR105" s="70">
        <f t="shared" si="88"/>
        <v>0</v>
      </c>
      <c r="AS105" s="70">
        <f t="shared" si="88"/>
        <v>0</v>
      </c>
      <c r="AT105" s="70">
        <f t="shared" si="88"/>
        <v>0</v>
      </c>
      <c r="AU105" s="70">
        <f t="shared" si="88"/>
        <v>0</v>
      </c>
      <c r="AV105" s="70">
        <f t="shared" si="88"/>
        <v>0</v>
      </c>
      <c r="AW105" s="70">
        <f t="shared" si="88"/>
        <v>0</v>
      </c>
      <c r="AX105" s="70">
        <f t="shared" si="88"/>
        <v>0</v>
      </c>
      <c r="AY105" s="70">
        <f t="shared" si="88"/>
        <v>0</v>
      </c>
      <c r="AZ105" s="70">
        <f t="shared" si="88"/>
        <v>0</v>
      </c>
      <c r="BA105" s="70">
        <f t="shared" si="88"/>
        <v>0</v>
      </c>
    </row>
    <row r="106" spans="1:53">
      <c r="B106" s="344"/>
      <c r="C106" t="s">
        <v>232</v>
      </c>
      <c r="D106" s="2"/>
      <c r="E106" s="81"/>
      <c r="F106" s="2"/>
      <c r="G106" s="2"/>
      <c r="H106" s="520"/>
      <c r="J106" s="247"/>
      <c r="K106" s="533"/>
      <c r="L106" s="70">
        <f t="shared" si="82"/>
        <v>1380932.1067740472</v>
      </c>
      <c r="M106" s="70">
        <f>(SUM(M33:M36)-SUM(M85:M88))*$Q$8*M16</f>
        <v>0</v>
      </c>
      <c r="N106" s="70">
        <f t="shared" ref="N106:BA106" si="89">(SUM(N33:N36)-SUM(N85:N88))*$Q$8*N16</f>
        <v>0</v>
      </c>
      <c r="O106" s="70">
        <f t="shared" si="89"/>
        <v>0</v>
      </c>
      <c r="P106" s="70">
        <f t="shared" si="89"/>
        <v>0</v>
      </c>
      <c r="Q106" s="70">
        <f t="shared" si="89"/>
        <v>0</v>
      </c>
      <c r="R106" s="70">
        <f t="shared" si="89"/>
        <v>0</v>
      </c>
      <c r="S106" s="70">
        <f t="shared" si="89"/>
        <v>173175.05379672002</v>
      </c>
      <c r="T106" s="70">
        <f t="shared" si="89"/>
        <v>173175.05379672002</v>
      </c>
      <c r="U106" s="70">
        <f t="shared" si="89"/>
        <v>173175.05379672002</v>
      </c>
      <c r="V106" s="70">
        <f t="shared" si="89"/>
        <v>173175.05379672002</v>
      </c>
      <c r="W106" s="70">
        <f t="shared" si="89"/>
        <v>173175.05379672002</v>
      </c>
      <c r="X106" s="70">
        <f t="shared" si="89"/>
        <v>173175.05379672002</v>
      </c>
      <c r="Y106" s="70">
        <f t="shared" si="89"/>
        <v>173175.05379672002</v>
      </c>
      <c r="Z106" s="70">
        <f t="shared" si="89"/>
        <v>173175.05379672002</v>
      </c>
      <c r="AA106" s="70">
        <f t="shared" si="89"/>
        <v>-372.36029997600008</v>
      </c>
      <c r="AB106" s="70">
        <f t="shared" si="89"/>
        <v>-372.36029997600008</v>
      </c>
      <c r="AC106" s="70">
        <f t="shared" si="89"/>
        <v>-372.36029997600008</v>
      </c>
      <c r="AD106" s="70">
        <f t="shared" si="89"/>
        <v>-372.36029997600008</v>
      </c>
      <c r="AE106" s="70">
        <f t="shared" si="89"/>
        <v>-372.36029997600008</v>
      </c>
      <c r="AF106" s="70">
        <f t="shared" si="89"/>
        <v>-372.36029997600008</v>
      </c>
      <c r="AG106" s="70">
        <f t="shared" si="89"/>
        <v>-372.36029997600008</v>
      </c>
      <c r="AH106" s="70">
        <f t="shared" si="89"/>
        <v>-372.36029997600008</v>
      </c>
      <c r="AI106" s="70">
        <f t="shared" si="89"/>
        <v>-372.36029997600008</v>
      </c>
      <c r="AJ106" s="70">
        <f t="shared" si="89"/>
        <v>-372.36029997600008</v>
      </c>
      <c r="AK106" s="70">
        <f t="shared" si="89"/>
        <v>-372.36029997600008</v>
      </c>
      <c r="AL106" s="70">
        <f t="shared" si="89"/>
        <v>-372.36029997600008</v>
      </c>
      <c r="AM106" s="70">
        <f t="shared" si="89"/>
        <v>0</v>
      </c>
      <c r="AN106" s="70">
        <f t="shared" si="89"/>
        <v>0</v>
      </c>
      <c r="AO106" s="70">
        <f t="shared" si="89"/>
        <v>0</v>
      </c>
      <c r="AP106" s="70">
        <f t="shared" si="89"/>
        <v>0</v>
      </c>
      <c r="AQ106" s="70">
        <f t="shared" si="89"/>
        <v>0</v>
      </c>
      <c r="AR106" s="70">
        <f t="shared" si="89"/>
        <v>0</v>
      </c>
      <c r="AS106" s="70">
        <f t="shared" si="89"/>
        <v>0</v>
      </c>
      <c r="AT106" s="70">
        <f t="shared" si="89"/>
        <v>0</v>
      </c>
      <c r="AU106" s="70">
        <f t="shared" si="89"/>
        <v>0</v>
      </c>
      <c r="AV106" s="70">
        <f t="shared" si="89"/>
        <v>0</v>
      </c>
      <c r="AW106" s="70">
        <f t="shared" si="89"/>
        <v>0</v>
      </c>
      <c r="AX106" s="70">
        <f t="shared" si="89"/>
        <v>0</v>
      </c>
      <c r="AY106" s="70">
        <f t="shared" si="89"/>
        <v>0</v>
      </c>
      <c r="AZ106" s="70">
        <f t="shared" si="89"/>
        <v>0</v>
      </c>
      <c r="BA106" s="70">
        <f t="shared" si="89"/>
        <v>0</v>
      </c>
    </row>
    <row r="107" spans="1:53">
      <c r="B107" s="344"/>
      <c r="C107" s="66"/>
      <c r="D107" s="2"/>
      <c r="E107" s="81"/>
      <c r="F107" s="2"/>
      <c r="G107" s="2"/>
      <c r="H107" s="520"/>
      <c r="J107" s="247"/>
      <c r="K107" s="533"/>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row>
    <row r="108" spans="1:53">
      <c r="B108" s="344"/>
      <c r="C108" s="66"/>
      <c r="D108" s="2"/>
      <c r="E108" s="81"/>
      <c r="F108" s="2"/>
      <c r="G108" s="2"/>
      <c r="H108" s="520"/>
      <c r="I108" s="533"/>
      <c r="J108" s="532"/>
      <c r="K108" s="532"/>
      <c r="L108" s="322"/>
      <c r="M108" s="322"/>
      <c r="N108" s="322"/>
      <c r="O108" s="322"/>
      <c r="P108" s="322"/>
      <c r="Q108" s="322"/>
      <c r="R108" s="322"/>
      <c r="S108" s="322"/>
      <c r="T108" s="322"/>
      <c r="U108" s="322"/>
      <c r="V108" s="322"/>
      <c r="W108" s="322"/>
      <c r="X108" s="322"/>
      <c r="Y108" s="322"/>
      <c r="Z108" s="322"/>
      <c r="AA108" s="322"/>
      <c r="AB108" s="322"/>
      <c r="AC108" s="322"/>
      <c r="AD108" s="322"/>
      <c r="AE108" s="322"/>
      <c r="AF108" s="322"/>
      <c r="AG108" s="322"/>
      <c r="AH108" s="322"/>
      <c r="AI108" s="322"/>
      <c r="AJ108" s="322"/>
      <c r="AK108" s="322"/>
      <c r="AL108" s="322"/>
      <c r="AM108" s="322"/>
      <c r="AN108" s="322"/>
      <c r="AO108" s="322"/>
      <c r="AP108" s="322"/>
      <c r="AQ108" s="322"/>
      <c r="AR108" s="322"/>
      <c r="AS108" s="322"/>
      <c r="AT108" s="322"/>
      <c r="AU108" s="322"/>
      <c r="AV108" s="322"/>
      <c r="AW108" s="322"/>
      <c r="AX108" s="322"/>
      <c r="AY108" s="322"/>
      <c r="AZ108" s="322"/>
      <c r="BA108" s="322"/>
    </row>
    <row r="109" spans="1:53">
      <c r="A109" s="5" t="s">
        <v>336</v>
      </c>
      <c r="B109" s="537"/>
      <c r="C109" s="415"/>
      <c r="D109" s="505"/>
      <c r="E109" s="505"/>
      <c r="F109" s="505"/>
      <c r="G109" s="505"/>
      <c r="H109" s="415"/>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c r="AJ109" s="415"/>
      <c r="AK109" s="415"/>
      <c r="AL109" s="415"/>
      <c r="AM109" s="415"/>
      <c r="AN109" s="415"/>
      <c r="AO109" s="415"/>
      <c r="AP109" s="415"/>
      <c r="AQ109" s="415"/>
      <c r="AR109" s="415"/>
      <c r="AS109" s="415"/>
      <c r="AT109" s="415"/>
      <c r="AU109" s="415"/>
      <c r="AV109" s="415"/>
      <c r="AW109" s="415"/>
      <c r="AX109" s="415"/>
      <c r="AY109" s="415"/>
      <c r="AZ109" s="415"/>
      <c r="BA109" s="415"/>
    </row>
    <row r="111" spans="1:53">
      <c r="B111" s="344"/>
      <c r="C111" s="102" t="s">
        <v>337</v>
      </c>
      <c r="D111" s="81"/>
      <c r="E111" s="81"/>
      <c r="J111" s="70">
        <f>SUM(M111:BA111)</f>
        <v>4505738.6342175715</v>
      </c>
      <c r="K111" s="70"/>
      <c r="M111" s="70">
        <f>SUM(M94:M106)</f>
        <v>0</v>
      </c>
      <c r="N111" s="70">
        <f t="shared" ref="N111:BA111" si="90">SUM(N94:N106)</f>
        <v>0</v>
      </c>
      <c r="O111" s="70">
        <f t="shared" si="90"/>
        <v>0</v>
      </c>
      <c r="P111" s="70">
        <f t="shared" si="90"/>
        <v>0</v>
      </c>
      <c r="Q111" s="70">
        <f t="shared" si="90"/>
        <v>0</v>
      </c>
      <c r="R111" s="70">
        <f t="shared" si="90"/>
        <v>173266.19147432235</v>
      </c>
      <c r="S111" s="70">
        <f t="shared" si="90"/>
        <v>548168.12631181802</v>
      </c>
      <c r="T111" s="70">
        <f t="shared" si="90"/>
        <v>548168.12631181802</v>
      </c>
      <c r="U111" s="70">
        <f t="shared" si="90"/>
        <v>548168.12631181802</v>
      </c>
      <c r="V111" s="70">
        <f t="shared" si="90"/>
        <v>548168.12631181802</v>
      </c>
      <c r="W111" s="70">
        <f t="shared" si="90"/>
        <v>548168.12631181802</v>
      </c>
      <c r="X111" s="70">
        <f t="shared" si="90"/>
        <v>548168.12631181802</v>
      </c>
      <c r="Y111" s="70">
        <f t="shared" si="90"/>
        <v>548168.12631181802</v>
      </c>
      <c r="Z111" s="70">
        <f t="shared" si="90"/>
        <v>548168.12631181802</v>
      </c>
      <c r="AA111" s="70">
        <f t="shared" si="90"/>
        <v>-4406.0473126079996</v>
      </c>
      <c r="AB111" s="70">
        <f t="shared" si="90"/>
        <v>-4406.0473126079996</v>
      </c>
      <c r="AC111" s="70">
        <f t="shared" si="90"/>
        <v>-4406.0473126079996</v>
      </c>
      <c r="AD111" s="70">
        <f t="shared" si="90"/>
        <v>-4406.0473126079996</v>
      </c>
      <c r="AE111" s="70">
        <f t="shared" si="90"/>
        <v>-4406.0473126079996</v>
      </c>
      <c r="AF111" s="70">
        <f t="shared" si="90"/>
        <v>-4406.0473126079996</v>
      </c>
      <c r="AG111" s="70">
        <f t="shared" si="90"/>
        <v>-4406.0473126079996</v>
      </c>
      <c r="AH111" s="70">
        <f t="shared" si="90"/>
        <v>-4406.0473126079996</v>
      </c>
      <c r="AI111" s="70">
        <f t="shared" si="90"/>
        <v>-4406.0473126079996</v>
      </c>
      <c r="AJ111" s="70">
        <f t="shared" si="90"/>
        <v>-4406.0473126079996</v>
      </c>
      <c r="AK111" s="70">
        <f t="shared" si="90"/>
        <v>-4406.0473126079996</v>
      </c>
      <c r="AL111" s="70">
        <f t="shared" si="90"/>
        <v>-4406.0473126079996</v>
      </c>
      <c r="AM111" s="70">
        <f t="shared" si="90"/>
        <v>0</v>
      </c>
      <c r="AN111" s="70">
        <f t="shared" si="90"/>
        <v>0</v>
      </c>
      <c r="AO111" s="70">
        <f t="shared" si="90"/>
        <v>0</v>
      </c>
      <c r="AP111" s="70">
        <f t="shared" si="90"/>
        <v>0</v>
      </c>
      <c r="AQ111" s="70">
        <f t="shared" si="90"/>
        <v>0</v>
      </c>
      <c r="AR111" s="70">
        <f t="shared" si="90"/>
        <v>0</v>
      </c>
      <c r="AS111" s="70">
        <f t="shared" si="90"/>
        <v>0</v>
      </c>
      <c r="AT111" s="70">
        <f t="shared" si="90"/>
        <v>0</v>
      </c>
      <c r="AU111" s="70">
        <f t="shared" si="90"/>
        <v>0</v>
      </c>
      <c r="AV111" s="70">
        <f t="shared" si="90"/>
        <v>0</v>
      </c>
      <c r="AW111" s="70">
        <f t="shared" si="90"/>
        <v>0</v>
      </c>
      <c r="AX111" s="70">
        <f t="shared" si="90"/>
        <v>0</v>
      </c>
      <c r="AY111" s="70">
        <f t="shared" si="90"/>
        <v>0</v>
      </c>
      <c r="AZ111" s="70">
        <f t="shared" si="90"/>
        <v>0</v>
      </c>
      <c r="BA111" s="70">
        <f t="shared" si="90"/>
        <v>0</v>
      </c>
    </row>
    <row r="112" spans="1:53">
      <c r="B112" s="344"/>
      <c r="C112" s="102" t="s">
        <v>338</v>
      </c>
      <c r="D112" s="81"/>
      <c r="E112" s="81"/>
      <c r="J112" s="70">
        <f>SUM(M112:BA112)</f>
        <v>2283004.2697495148</v>
      </c>
      <c r="K112" s="70"/>
      <c r="M112" s="70">
        <f t="shared" ref="M112:BA112" si="91">M111*M13</f>
        <v>0</v>
      </c>
      <c r="N112" s="70">
        <f t="shared" si="91"/>
        <v>0</v>
      </c>
      <c r="O112" s="70">
        <f t="shared" si="91"/>
        <v>0</v>
      </c>
      <c r="P112" s="70">
        <f t="shared" si="91"/>
        <v>0</v>
      </c>
      <c r="Q112" s="70">
        <f t="shared" si="91"/>
        <v>0</v>
      </c>
      <c r="R112" s="70">
        <f t="shared" si="91"/>
        <v>115454.57933921761</v>
      </c>
      <c r="S112" s="70">
        <f t="shared" si="91"/>
        <v>341371.55917004461</v>
      </c>
      <c r="T112" s="70">
        <f t="shared" si="91"/>
        <v>319038.84034583607</v>
      </c>
      <c r="U112" s="70">
        <f t="shared" si="91"/>
        <v>298167.14051012718</v>
      </c>
      <c r="V112" s="70">
        <f t="shared" si="91"/>
        <v>278660.87898142729</v>
      </c>
      <c r="W112" s="70">
        <f t="shared" si="91"/>
        <v>260430.72802002545</v>
      </c>
      <c r="X112" s="70">
        <f t="shared" si="91"/>
        <v>243393.20375703316</v>
      </c>
      <c r="Y112" s="70">
        <f t="shared" si="91"/>
        <v>227470.28388507769</v>
      </c>
      <c r="Z112" s="70">
        <f t="shared" si="91"/>
        <v>212589.05035988573</v>
      </c>
      <c r="AA112" s="70">
        <f t="shared" si="91"/>
        <v>-1596.954310810685</v>
      </c>
      <c r="AB112" s="70">
        <f t="shared" si="91"/>
        <v>-1492.4806643090517</v>
      </c>
      <c r="AC112" s="70">
        <f t="shared" si="91"/>
        <v>-1394.8417423449082</v>
      </c>
      <c r="AD112" s="70">
        <f t="shared" si="91"/>
        <v>-1303.590413406456</v>
      </c>
      <c r="AE112" s="70">
        <f t="shared" si="91"/>
        <v>-1218.3087975761271</v>
      </c>
      <c r="AF112" s="70">
        <f t="shared" si="91"/>
        <v>-1138.6063528748853</v>
      </c>
      <c r="AG112" s="70">
        <f t="shared" si="91"/>
        <v>-1064.1180867989583</v>
      </c>
      <c r="AH112" s="70">
        <f t="shared" si="91"/>
        <v>-994.50288485883948</v>
      </c>
      <c r="AI112" s="70">
        <f t="shared" si="91"/>
        <v>-929.44194846620496</v>
      </c>
      <c r="AJ112" s="70">
        <f t="shared" si="91"/>
        <v>-868.63733501514491</v>
      </c>
      <c r="AK112" s="70">
        <f t="shared" si="91"/>
        <v>-811.81059347209793</v>
      </c>
      <c r="AL112" s="70">
        <f t="shared" si="91"/>
        <v>-758.70148922625992</v>
      </c>
      <c r="AM112" s="70">
        <f t="shared" si="91"/>
        <v>0</v>
      </c>
      <c r="AN112" s="70">
        <f t="shared" si="91"/>
        <v>0</v>
      </c>
      <c r="AO112" s="70">
        <f t="shared" si="91"/>
        <v>0</v>
      </c>
      <c r="AP112" s="70">
        <f t="shared" si="91"/>
        <v>0</v>
      </c>
      <c r="AQ112" s="70">
        <f t="shared" si="91"/>
        <v>0</v>
      </c>
      <c r="AR112" s="70">
        <f t="shared" si="91"/>
        <v>0</v>
      </c>
      <c r="AS112" s="70">
        <f t="shared" si="91"/>
        <v>0</v>
      </c>
      <c r="AT112" s="70">
        <f t="shared" si="91"/>
        <v>0</v>
      </c>
      <c r="AU112" s="70">
        <f t="shared" si="91"/>
        <v>0</v>
      </c>
      <c r="AV112" s="70">
        <f t="shared" si="91"/>
        <v>0</v>
      </c>
      <c r="AW112" s="70">
        <f t="shared" si="91"/>
        <v>0</v>
      </c>
      <c r="AX112" s="70">
        <f t="shared" si="91"/>
        <v>0</v>
      </c>
      <c r="AY112" s="70">
        <f t="shared" si="91"/>
        <v>0</v>
      </c>
      <c r="AZ112" s="70">
        <f t="shared" si="91"/>
        <v>0</v>
      </c>
      <c r="BA112" s="70">
        <f t="shared" si="91"/>
        <v>0</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81A46-B37A-49F2-BD0A-3A3CBD3C3E81}">
  <sheetPr>
    <tabColor theme="9" tint="0.79998168889431442"/>
  </sheetPr>
  <dimension ref="A1:AY41"/>
  <sheetViews>
    <sheetView topLeftCell="A13" workbookViewId="0">
      <selection activeCell="G35" sqref="G35"/>
    </sheetView>
  </sheetViews>
  <sheetFormatPr defaultColWidth="0" defaultRowHeight="15"/>
  <cols>
    <col min="1" max="1" width="9.42578125" customWidth="1"/>
    <col min="2" max="2" width="9.7109375" customWidth="1"/>
    <col min="3" max="3" width="50.7109375" customWidth="1"/>
    <col min="4" max="4" width="14.28515625" customWidth="1"/>
    <col min="5" max="7" width="13.42578125" customWidth="1"/>
    <col min="8" max="8" width="14.7109375" customWidth="1"/>
    <col min="9" max="9" width="15.7109375" customWidth="1"/>
    <col min="10" max="48" width="13.28515625" customWidth="1"/>
    <col min="49" max="49" width="13.7109375" customWidth="1"/>
    <col min="50" max="50" width="13.28515625" customWidth="1"/>
    <col min="51" max="51" width="8.85546875" customWidth="1"/>
    <col min="52" max="16384" width="9.28515625" hidden="1"/>
  </cols>
  <sheetData>
    <row r="1" spans="1:50">
      <c r="A1" s="5" t="s">
        <v>339</v>
      </c>
      <c r="B1" s="8"/>
      <c r="C1" s="8"/>
      <c r="D1" s="88"/>
      <c r="E1" s="88"/>
      <c r="F1" s="88"/>
      <c r="G1" s="88"/>
      <c r="H1" s="8"/>
      <c r="I1" s="8"/>
      <c r="J1" s="8"/>
      <c r="K1" s="8"/>
      <c r="L1" s="8"/>
      <c r="M1" s="8"/>
      <c r="N1" s="8"/>
      <c r="O1" s="8"/>
      <c r="P1" s="8"/>
      <c r="Q1" s="89"/>
      <c r="R1" s="8"/>
      <c r="S1" s="5"/>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row>
    <row r="2" spans="1:50">
      <c r="C2" t="str">
        <f>project.name</f>
        <v>Bridges not Barriers - A Collaborative Bridge Bundle Replacement Project BUILD Application</v>
      </c>
      <c r="D2" s="2"/>
      <c r="E2" s="2"/>
      <c r="F2" s="2"/>
      <c r="G2" s="6" t="s">
        <v>192</v>
      </c>
      <c r="H2" s="25">
        <f>BaseYear</f>
        <v>2024</v>
      </c>
      <c r="J2" s="57"/>
      <c r="K2" s="6" t="s">
        <v>25</v>
      </c>
      <c r="L2" s="25">
        <f>Assumptions!D11</f>
        <v>2028</v>
      </c>
      <c r="P2" s="7"/>
      <c r="S2" s="176"/>
      <c r="T2" s="177"/>
    </row>
    <row r="3" spans="1:50">
      <c r="C3" t="s">
        <v>193</v>
      </c>
      <c r="D3" s="2"/>
      <c r="E3" s="2"/>
      <c r="F3" s="2"/>
      <c r="G3" s="6" t="s">
        <v>20</v>
      </c>
      <c r="H3" s="25">
        <f>Assumptions!D8</f>
        <v>2025</v>
      </c>
      <c r="K3" s="6" t="s">
        <v>26</v>
      </c>
      <c r="L3" s="25">
        <f>Assumptions!D12</f>
        <v>2029</v>
      </c>
      <c r="N3" s="36"/>
      <c r="O3" s="36"/>
      <c r="P3" s="7"/>
      <c r="S3" s="176"/>
      <c r="T3" s="177"/>
    </row>
    <row r="4" spans="1:50">
      <c r="D4" s="2"/>
      <c r="E4" s="2"/>
      <c r="F4" s="2"/>
      <c r="G4" s="6" t="s">
        <v>21</v>
      </c>
      <c r="H4" s="25">
        <f>Assumptions!D9</f>
        <v>2026</v>
      </c>
      <c r="K4" s="6" t="s">
        <v>27</v>
      </c>
      <c r="L4" s="25">
        <f>Assumptions!D13</f>
        <v>2030</v>
      </c>
      <c r="N4" s="36"/>
      <c r="O4" s="36"/>
      <c r="P4" s="7"/>
      <c r="S4" s="176"/>
      <c r="T4" s="177"/>
    </row>
    <row r="5" spans="1:50">
      <c r="D5" s="2"/>
      <c r="E5" s="2"/>
      <c r="F5" s="2"/>
      <c r="G5" s="6" t="s">
        <v>194</v>
      </c>
      <c r="H5" s="25">
        <f>Assumptions!D10</f>
        <v>20</v>
      </c>
      <c r="K5" s="6" t="s">
        <v>28</v>
      </c>
      <c r="L5" s="25">
        <f>Assumptions!D14</f>
        <v>2029</v>
      </c>
    </row>
    <row r="6" spans="1:50">
      <c r="D6" s="2"/>
      <c r="E6" s="2"/>
      <c r="F6" s="2"/>
      <c r="G6" s="6" t="s">
        <v>196</v>
      </c>
      <c r="H6" s="341">
        <f>Assumptions!D21</f>
        <v>7.0000000000000007E-2</v>
      </c>
      <c r="K6" s="6" t="s">
        <v>29</v>
      </c>
      <c r="L6" s="25">
        <f>Assumptions!D15</f>
        <v>2030</v>
      </c>
      <c r="N6" s="6"/>
      <c r="U6" s="6"/>
      <c r="V6" s="92"/>
    </row>
    <row r="7" spans="1:50">
      <c r="D7" s="2"/>
      <c r="E7" s="2"/>
      <c r="F7" s="2"/>
      <c r="G7" s="2"/>
      <c r="H7" s="2"/>
      <c r="K7" s="6" t="s">
        <v>30</v>
      </c>
      <c r="L7" s="25">
        <f>Assumptions!D16</f>
        <v>2031</v>
      </c>
      <c r="N7" s="6"/>
      <c r="U7" s="6"/>
      <c r="V7" s="92"/>
    </row>
    <row r="8" spans="1:50">
      <c r="D8" s="2"/>
      <c r="E8" s="2"/>
      <c r="F8" s="2"/>
      <c r="G8" s="2"/>
      <c r="H8" s="2"/>
      <c r="U8" s="6"/>
      <c r="V8" s="92"/>
    </row>
    <row r="9" spans="1:50" s="57" customFormat="1">
      <c r="A9" s="134"/>
      <c r="B9" s="134"/>
      <c r="C9" s="134" t="s">
        <v>73</v>
      </c>
      <c r="D9" s="135"/>
      <c r="E9" s="135"/>
      <c r="F9" s="135"/>
      <c r="G9" s="135"/>
      <c r="H9" s="135"/>
      <c r="I9" s="134"/>
      <c r="J9" s="134">
        <f>$H$3</f>
        <v>2025</v>
      </c>
      <c r="K9" s="134">
        <f>J9+1</f>
        <v>2026</v>
      </c>
      <c r="L9" s="134">
        <f>K9+1</f>
        <v>2027</v>
      </c>
      <c r="M9" s="134">
        <f t="shared" ref="M9:AX9" si="0">L9+1</f>
        <v>2028</v>
      </c>
      <c r="N9" s="134">
        <f t="shared" si="0"/>
        <v>2029</v>
      </c>
      <c r="O9" s="134">
        <f t="shared" si="0"/>
        <v>2030</v>
      </c>
      <c r="P9" s="134">
        <f t="shared" si="0"/>
        <v>2031</v>
      </c>
      <c r="Q9" s="134">
        <f t="shared" si="0"/>
        <v>2032</v>
      </c>
      <c r="R9" s="134">
        <f t="shared" si="0"/>
        <v>2033</v>
      </c>
      <c r="S9" s="134">
        <f t="shared" si="0"/>
        <v>2034</v>
      </c>
      <c r="T9" s="134">
        <f t="shared" si="0"/>
        <v>2035</v>
      </c>
      <c r="U9" s="134">
        <f t="shared" si="0"/>
        <v>2036</v>
      </c>
      <c r="V9" s="134">
        <f t="shared" si="0"/>
        <v>2037</v>
      </c>
      <c r="W9" s="134">
        <f t="shared" si="0"/>
        <v>2038</v>
      </c>
      <c r="X9" s="134">
        <f t="shared" si="0"/>
        <v>2039</v>
      </c>
      <c r="Y9" s="134">
        <f t="shared" si="0"/>
        <v>2040</v>
      </c>
      <c r="Z9" s="134">
        <f t="shared" si="0"/>
        <v>2041</v>
      </c>
      <c r="AA9" s="134">
        <f t="shared" si="0"/>
        <v>2042</v>
      </c>
      <c r="AB9" s="134">
        <f t="shared" si="0"/>
        <v>2043</v>
      </c>
      <c r="AC9" s="134">
        <f t="shared" si="0"/>
        <v>2044</v>
      </c>
      <c r="AD9" s="134">
        <f t="shared" si="0"/>
        <v>2045</v>
      </c>
      <c r="AE9" s="134">
        <f t="shared" si="0"/>
        <v>2046</v>
      </c>
      <c r="AF9" s="134">
        <f t="shared" si="0"/>
        <v>2047</v>
      </c>
      <c r="AG9" s="134">
        <f t="shared" si="0"/>
        <v>2048</v>
      </c>
      <c r="AH9" s="134">
        <f t="shared" si="0"/>
        <v>2049</v>
      </c>
      <c r="AI9" s="134">
        <f t="shared" si="0"/>
        <v>2050</v>
      </c>
      <c r="AJ9" s="134">
        <f t="shared" si="0"/>
        <v>2051</v>
      </c>
      <c r="AK9" s="134">
        <f t="shared" si="0"/>
        <v>2052</v>
      </c>
      <c r="AL9" s="134">
        <f t="shared" si="0"/>
        <v>2053</v>
      </c>
      <c r="AM9" s="134">
        <f t="shared" si="0"/>
        <v>2054</v>
      </c>
      <c r="AN9" s="134">
        <f t="shared" si="0"/>
        <v>2055</v>
      </c>
      <c r="AO9" s="134">
        <f t="shared" si="0"/>
        <v>2056</v>
      </c>
      <c r="AP9" s="134">
        <f t="shared" si="0"/>
        <v>2057</v>
      </c>
      <c r="AQ9" s="134">
        <f t="shared" si="0"/>
        <v>2058</v>
      </c>
      <c r="AR9" s="134">
        <f t="shared" si="0"/>
        <v>2059</v>
      </c>
      <c r="AS9" s="134">
        <f t="shared" si="0"/>
        <v>2060</v>
      </c>
      <c r="AT9" s="134">
        <f t="shared" si="0"/>
        <v>2061</v>
      </c>
      <c r="AU9" s="134">
        <f t="shared" si="0"/>
        <v>2062</v>
      </c>
      <c r="AV9" s="134">
        <f t="shared" si="0"/>
        <v>2063</v>
      </c>
      <c r="AW9" s="134">
        <f t="shared" si="0"/>
        <v>2064</v>
      </c>
      <c r="AX9" s="134">
        <f t="shared" si="0"/>
        <v>2065</v>
      </c>
    </row>
    <row r="10" spans="1:50" s="57" customFormat="1">
      <c r="A10" s="134"/>
      <c r="B10" s="134"/>
      <c r="C10" s="134" t="s">
        <v>195</v>
      </c>
      <c r="D10" s="135"/>
      <c r="E10" s="135"/>
      <c r="F10" s="135"/>
      <c r="G10" s="135"/>
      <c r="H10" s="135"/>
      <c r="I10" s="134"/>
      <c r="J10" s="134">
        <f>IF(J9=$H$3,1,IF(J9&lt;SUM($H$5,$L$7),I10+1,0))</f>
        <v>1</v>
      </c>
      <c r="K10" s="134">
        <f>IF(K9=$H$3,1,IF(K9&lt;SUM($H$5,$L$7),J10+1,0))</f>
        <v>2</v>
      </c>
      <c r="L10" s="134">
        <f>IF(L9=$H$3,1,IF(L9&lt;SUM($H$5,$L$7),K10+1,0))</f>
        <v>3</v>
      </c>
      <c r="M10" s="134">
        <f t="shared" ref="M10:AX10" si="1">IF(M9=$H$3,1,IF(M9&lt;SUM($H$5,$L$7),L10+1,0))</f>
        <v>4</v>
      </c>
      <c r="N10" s="134">
        <f t="shared" si="1"/>
        <v>5</v>
      </c>
      <c r="O10" s="134">
        <f t="shared" si="1"/>
        <v>6</v>
      </c>
      <c r="P10" s="134">
        <f t="shared" si="1"/>
        <v>7</v>
      </c>
      <c r="Q10" s="134">
        <f t="shared" si="1"/>
        <v>8</v>
      </c>
      <c r="R10" s="134">
        <f t="shared" si="1"/>
        <v>9</v>
      </c>
      <c r="S10" s="134">
        <f t="shared" si="1"/>
        <v>10</v>
      </c>
      <c r="T10" s="134">
        <f t="shared" si="1"/>
        <v>11</v>
      </c>
      <c r="U10" s="134">
        <f t="shared" si="1"/>
        <v>12</v>
      </c>
      <c r="V10" s="134">
        <f t="shared" si="1"/>
        <v>13</v>
      </c>
      <c r="W10" s="134">
        <f t="shared" si="1"/>
        <v>14</v>
      </c>
      <c r="X10" s="134">
        <f t="shared" si="1"/>
        <v>15</v>
      </c>
      <c r="Y10" s="134">
        <f t="shared" si="1"/>
        <v>16</v>
      </c>
      <c r="Z10" s="134">
        <f t="shared" si="1"/>
        <v>17</v>
      </c>
      <c r="AA10" s="134">
        <f t="shared" si="1"/>
        <v>18</v>
      </c>
      <c r="AB10" s="134">
        <f t="shared" si="1"/>
        <v>19</v>
      </c>
      <c r="AC10" s="134">
        <f t="shared" si="1"/>
        <v>20</v>
      </c>
      <c r="AD10" s="134">
        <f t="shared" si="1"/>
        <v>21</v>
      </c>
      <c r="AE10" s="134">
        <f t="shared" si="1"/>
        <v>22</v>
      </c>
      <c r="AF10" s="134">
        <f t="shared" si="1"/>
        <v>23</v>
      </c>
      <c r="AG10" s="134">
        <f t="shared" si="1"/>
        <v>24</v>
      </c>
      <c r="AH10" s="134">
        <f t="shared" si="1"/>
        <v>25</v>
      </c>
      <c r="AI10" s="134">
        <f t="shared" si="1"/>
        <v>26</v>
      </c>
      <c r="AJ10" s="134">
        <f t="shared" si="1"/>
        <v>0</v>
      </c>
      <c r="AK10" s="134">
        <f t="shared" si="1"/>
        <v>0</v>
      </c>
      <c r="AL10" s="134">
        <f t="shared" si="1"/>
        <v>0</v>
      </c>
      <c r="AM10" s="134">
        <f t="shared" si="1"/>
        <v>0</v>
      </c>
      <c r="AN10" s="134">
        <f t="shared" si="1"/>
        <v>0</v>
      </c>
      <c r="AO10" s="134">
        <f t="shared" si="1"/>
        <v>0</v>
      </c>
      <c r="AP10" s="134">
        <f t="shared" si="1"/>
        <v>0</v>
      </c>
      <c r="AQ10" s="134">
        <f t="shared" si="1"/>
        <v>0</v>
      </c>
      <c r="AR10" s="134">
        <f t="shared" si="1"/>
        <v>0</v>
      </c>
      <c r="AS10" s="134">
        <f t="shared" si="1"/>
        <v>0</v>
      </c>
      <c r="AT10" s="134">
        <f t="shared" si="1"/>
        <v>0</v>
      </c>
      <c r="AU10" s="134">
        <f t="shared" si="1"/>
        <v>0</v>
      </c>
      <c r="AV10" s="134">
        <f t="shared" si="1"/>
        <v>0</v>
      </c>
      <c r="AW10" s="134">
        <f t="shared" si="1"/>
        <v>0</v>
      </c>
      <c r="AX10" s="134">
        <f t="shared" si="1"/>
        <v>0</v>
      </c>
    </row>
    <row r="11" spans="1:50" s="781" customFormat="1">
      <c r="A11" s="134"/>
      <c r="B11" s="134"/>
      <c r="C11" s="134" t="s">
        <v>196</v>
      </c>
      <c r="D11" s="135"/>
      <c r="E11" s="135"/>
      <c r="F11" s="135"/>
      <c r="G11" s="135"/>
      <c r="H11" s="135"/>
      <c r="I11" s="134"/>
      <c r="J11" s="136">
        <f t="shared" ref="J11:AX11" si="2">1/((1+$H$6)^(J9-$H$2))</f>
        <v>0.93457943925233644</v>
      </c>
      <c r="K11" s="136">
        <f t="shared" si="2"/>
        <v>0.87343872827321156</v>
      </c>
      <c r="L11" s="136">
        <f t="shared" si="2"/>
        <v>0.81629787689085187</v>
      </c>
      <c r="M11" s="136">
        <f t="shared" si="2"/>
        <v>0.7628952120475252</v>
      </c>
      <c r="N11" s="136">
        <f t="shared" si="2"/>
        <v>0.71298617948366838</v>
      </c>
      <c r="O11" s="136">
        <f t="shared" si="2"/>
        <v>0.66634222381651254</v>
      </c>
      <c r="P11" s="136">
        <f t="shared" si="2"/>
        <v>0.62274974188459109</v>
      </c>
      <c r="Q11" s="136">
        <f t="shared" si="2"/>
        <v>0.5820091045650384</v>
      </c>
      <c r="R11" s="136">
        <f t="shared" si="2"/>
        <v>0.54393374258414806</v>
      </c>
      <c r="S11" s="136">
        <f t="shared" si="2"/>
        <v>0.5083492921347178</v>
      </c>
      <c r="T11" s="136">
        <f t="shared" si="2"/>
        <v>0.47509279638758667</v>
      </c>
      <c r="U11" s="136">
        <f t="shared" si="2"/>
        <v>0.44401195924073528</v>
      </c>
      <c r="V11" s="136">
        <f t="shared" si="2"/>
        <v>0.41496444788853759</v>
      </c>
      <c r="W11" s="136">
        <f t="shared" si="2"/>
        <v>0.3878172410173249</v>
      </c>
      <c r="X11" s="136">
        <f t="shared" si="2"/>
        <v>0.36244601964235967</v>
      </c>
      <c r="Y11" s="136">
        <f t="shared" si="2"/>
        <v>0.33873459779659787</v>
      </c>
      <c r="Z11" s="136">
        <f t="shared" si="2"/>
        <v>0.31657439046411018</v>
      </c>
      <c r="AA11" s="136">
        <f t="shared" si="2"/>
        <v>0.29586391632159825</v>
      </c>
      <c r="AB11" s="136">
        <f t="shared" si="2"/>
        <v>0.27650833301083949</v>
      </c>
      <c r="AC11" s="136">
        <f t="shared" si="2"/>
        <v>0.2584190028138687</v>
      </c>
      <c r="AD11" s="136">
        <f t="shared" si="2"/>
        <v>0.24151308674193336</v>
      </c>
      <c r="AE11" s="136">
        <f t="shared" si="2"/>
        <v>0.22571316517937698</v>
      </c>
      <c r="AF11" s="136">
        <f t="shared" si="2"/>
        <v>0.21094688334521211</v>
      </c>
      <c r="AG11" s="136">
        <f t="shared" si="2"/>
        <v>0.19714661994879637</v>
      </c>
      <c r="AH11" s="136">
        <f t="shared" si="2"/>
        <v>0.18424917752223957</v>
      </c>
      <c r="AI11" s="136">
        <f t="shared" si="2"/>
        <v>0.17219549301143888</v>
      </c>
      <c r="AJ11" s="136">
        <f t="shared" si="2"/>
        <v>0.16093036730041013</v>
      </c>
      <c r="AK11" s="136">
        <f t="shared" si="2"/>
        <v>0.15040221243028987</v>
      </c>
      <c r="AL11" s="136">
        <f t="shared" si="2"/>
        <v>0.1405628153554111</v>
      </c>
      <c r="AM11" s="136">
        <f t="shared" si="2"/>
        <v>0.13136711715458982</v>
      </c>
      <c r="AN11" s="136">
        <f t="shared" si="2"/>
        <v>0.1227730066865325</v>
      </c>
      <c r="AO11" s="136">
        <f t="shared" si="2"/>
        <v>0.11474112774442291</v>
      </c>
      <c r="AP11" s="136">
        <f t="shared" si="2"/>
        <v>0.10723469882656347</v>
      </c>
      <c r="AQ11" s="136">
        <f t="shared" si="2"/>
        <v>0.10021934469772288</v>
      </c>
      <c r="AR11" s="136">
        <f t="shared" si="2"/>
        <v>9.366293896983445E-2</v>
      </c>
      <c r="AS11" s="136">
        <f t="shared" si="2"/>
        <v>8.7535456981153698E-2</v>
      </c>
      <c r="AT11" s="136">
        <f t="shared" si="2"/>
        <v>8.1808838300143641E-2</v>
      </c>
      <c r="AU11" s="136">
        <f t="shared" si="2"/>
        <v>7.6456858224433308E-2</v>
      </c>
      <c r="AV11" s="136">
        <f t="shared" si="2"/>
        <v>7.1455007686386268E-2</v>
      </c>
      <c r="AW11" s="136">
        <f t="shared" si="2"/>
        <v>6.6780381015314264E-2</v>
      </c>
      <c r="AX11" s="136">
        <f t="shared" si="2"/>
        <v>6.2411571042349782E-2</v>
      </c>
    </row>
    <row r="12" spans="1:50">
      <c r="D12" s="80" t="s">
        <v>197</v>
      </c>
      <c r="E12" s="80"/>
      <c r="F12" s="80"/>
      <c r="G12" s="80"/>
      <c r="H12" s="80"/>
      <c r="I12" s="80" t="s">
        <v>150</v>
      </c>
    </row>
    <row r="13" spans="1:50" s="83" customFormat="1">
      <c r="A13"/>
      <c r="B13" t="s">
        <v>198</v>
      </c>
      <c r="C13" s="66" t="s">
        <v>199</v>
      </c>
      <c r="D13" s="81" t="s">
        <v>200</v>
      </c>
      <c r="E13" s="2"/>
      <c r="F13" s="2"/>
      <c r="G13" s="2"/>
      <c r="H13" s="2"/>
      <c r="I13" s="82">
        <f t="shared" ref="I13:I14" si="3">SUM(J13:AX13)</f>
        <v>20</v>
      </c>
      <c r="J13" s="83">
        <f t="shared" ref="J13:AX13" si="4">IF(AND(J9&gt;=$L$4,J9&lt;SUM($H$5,$L$4)),1,0)</f>
        <v>0</v>
      </c>
      <c r="K13" s="83">
        <f t="shared" si="4"/>
        <v>0</v>
      </c>
      <c r="L13" s="83">
        <f t="shared" si="4"/>
        <v>0</v>
      </c>
      <c r="M13" s="83">
        <f t="shared" si="4"/>
        <v>0</v>
      </c>
      <c r="N13" s="83">
        <f t="shared" si="4"/>
        <v>0</v>
      </c>
      <c r="O13" s="83">
        <f t="shared" si="4"/>
        <v>1</v>
      </c>
      <c r="P13" s="83">
        <f t="shared" si="4"/>
        <v>1</v>
      </c>
      <c r="Q13" s="83">
        <f t="shared" si="4"/>
        <v>1</v>
      </c>
      <c r="R13" s="83">
        <f t="shared" si="4"/>
        <v>1</v>
      </c>
      <c r="S13" s="83">
        <f t="shared" si="4"/>
        <v>1</v>
      </c>
      <c r="T13" s="83">
        <f t="shared" si="4"/>
        <v>1</v>
      </c>
      <c r="U13" s="83">
        <f t="shared" si="4"/>
        <v>1</v>
      </c>
      <c r="V13" s="83">
        <f t="shared" si="4"/>
        <v>1</v>
      </c>
      <c r="W13" s="83">
        <f t="shared" si="4"/>
        <v>1</v>
      </c>
      <c r="X13" s="83">
        <f t="shared" si="4"/>
        <v>1</v>
      </c>
      <c r="Y13" s="83">
        <f t="shared" si="4"/>
        <v>1</v>
      </c>
      <c r="Z13" s="83">
        <f t="shared" si="4"/>
        <v>1</v>
      </c>
      <c r="AA13" s="83">
        <f t="shared" si="4"/>
        <v>1</v>
      </c>
      <c r="AB13" s="83">
        <f t="shared" si="4"/>
        <v>1</v>
      </c>
      <c r="AC13" s="83">
        <f t="shared" si="4"/>
        <v>1</v>
      </c>
      <c r="AD13" s="83">
        <f t="shared" si="4"/>
        <v>1</v>
      </c>
      <c r="AE13" s="83">
        <f t="shared" si="4"/>
        <v>1</v>
      </c>
      <c r="AF13" s="83">
        <f t="shared" si="4"/>
        <v>1</v>
      </c>
      <c r="AG13" s="83">
        <f t="shared" si="4"/>
        <v>1</v>
      </c>
      <c r="AH13" s="83">
        <f t="shared" si="4"/>
        <v>1</v>
      </c>
      <c r="AI13" s="83">
        <f t="shared" si="4"/>
        <v>0</v>
      </c>
      <c r="AJ13" s="83">
        <f t="shared" si="4"/>
        <v>0</v>
      </c>
      <c r="AK13" s="83">
        <f t="shared" si="4"/>
        <v>0</v>
      </c>
      <c r="AL13" s="83">
        <f t="shared" si="4"/>
        <v>0</v>
      </c>
      <c r="AM13" s="83">
        <f t="shared" si="4"/>
        <v>0</v>
      </c>
      <c r="AN13" s="83">
        <f t="shared" si="4"/>
        <v>0</v>
      </c>
      <c r="AO13" s="83">
        <f t="shared" si="4"/>
        <v>0</v>
      </c>
      <c r="AP13" s="83">
        <f t="shared" si="4"/>
        <v>0</v>
      </c>
      <c r="AQ13" s="83">
        <f t="shared" si="4"/>
        <v>0</v>
      </c>
      <c r="AR13" s="83">
        <f t="shared" si="4"/>
        <v>0</v>
      </c>
      <c r="AS13" s="83">
        <f t="shared" si="4"/>
        <v>0</v>
      </c>
      <c r="AT13" s="83">
        <f t="shared" si="4"/>
        <v>0</v>
      </c>
      <c r="AU13" s="83">
        <f t="shared" si="4"/>
        <v>0</v>
      </c>
      <c r="AV13" s="83">
        <f t="shared" si="4"/>
        <v>0</v>
      </c>
      <c r="AW13" s="83">
        <f t="shared" si="4"/>
        <v>0</v>
      </c>
      <c r="AX13" s="83">
        <f t="shared" si="4"/>
        <v>0</v>
      </c>
    </row>
    <row r="14" spans="1:50" s="83" customFormat="1">
      <c r="A14"/>
      <c r="B14" s="15">
        <v>1</v>
      </c>
      <c r="C14" s="66" t="s">
        <v>201</v>
      </c>
      <c r="D14" s="81" t="s">
        <v>200</v>
      </c>
      <c r="E14" s="2"/>
      <c r="F14" s="2"/>
      <c r="G14" s="2"/>
      <c r="H14" s="2"/>
      <c r="I14" s="82">
        <f t="shared" si="3"/>
        <v>20</v>
      </c>
      <c r="J14" s="83">
        <f t="shared" ref="J14:AX14" si="5">IF(AND(J9&gt;=$L$7,J9&lt;SUM($H$5,$L$7)),1,0)</f>
        <v>0</v>
      </c>
      <c r="K14" s="83">
        <f t="shared" si="5"/>
        <v>0</v>
      </c>
      <c r="L14" s="83">
        <f t="shared" si="5"/>
        <v>0</v>
      </c>
      <c r="M14" s="83">
        <f t="shared" si="5"/>
        <v>0</v>
      </c>
      <c r="N14" s="83">
        <f t="shared" si="5"/>
        <v>0</v>
      </c>
      <c r="O14" s="83">
        <f t="shared" si="5"/>
        <v>0</v>
      </c>
      <c r="P14" s="83">
        <f t="shared" si="5"/>
        <v>1</v>
      </c>
      <c r="Q14" s="83">
        <f t="shared" si="5"/>
        <v>1</v>
      </c>
      <c r="R14" s="83">
        <f t="shared" si="5"/>
        <v>1</v>
      </c>
      <c r="S14" s="83">
        <f t="shared" si="5"/>
        <v>1</v>
      </c>
      <c r="T14" s="83">
        <f t="shared" si="5"/>
        <v>1</v>
      </c>
      <c r="U14" s="83">
        <f t="shared" si="5"/>
        <v>1</v>
      </c>
      <c r="V14" s="83">
        <f t="shared" si="5"/>
        <v>1</v>
      </c>
      <c r="W14" s="83">
        <f t="shared" si="5"/>
        <v>1</v>
      </c>
      <c r="X14" s="83">
        <f t="shared" si="5"/>
        <v>1</v>
      </c>
      <c r="Y14" s="83">
        <f t="shared" si="5"/>
        <v>1</v>
      </c>
      <c r="Z14" s="83">
        <f t="shared" si="5"/>
        <v>1</v>
      </c>
      <c r="AA14" s="83">
        <f t="shared" si="5"/>
        <v>1</v>
      </c>
      <c r="AB14" s="83">
        <f t="shared" si="5"/>
        <v>1</v>
      </c>
      <c r="AC14" s="83">
        <f t="shared" si="5"/>
        <v>1</v>
      </c>
      <c r="AD14" s="83">
        <f t="shared" si="5"/>
        <v>1</v>
      </c>
      <c r="AE14" s="83">
        <f t="shared" si="5"/>
        <v>1</v>
      </c>
      <c r="AF14" s="83">
        <f t="shared" si="5"/>
        <v>1</v>
      </c>
      <c r="AG14" s="83">
        <f t="shared" si="5"/>
        <v>1</v>
      </c>
      <c r="AH14" s="83">
        <f t="shared" si="5"/>
        <v>1</v>
      </c>
      <c r="AI14" s="83">
        <f t="shared" si="5"/>
        <v>1</v>
      </c>
      <c r="AJ14" s="83">
        <f t="shared" si="5"/>
        <v>0</v>
      </c>
      <c r="AK14" s="83">
        <f t="shared" si="5"/>
        <v>0</v>
      </c>
      <c r="AL14" s="83">
        <f t="shared" si="5"/>
        <v>0</v>
      </c>
      <c r="AM14" s="83">
        <f t="shared" si="5"/>
        <v>0</v>
      </c>
      <c r="AN14" s="83">
        <f t="shared" si="5"/>
        <v>0</v>
      </c>
      <c r="AO14" s="83">
        <f t="shared" si="5"/>
        <v>0</v>
      </c>
      <c r="AP14" s="83">
        <f t="shared" si="5"/>
        <v>0</v>
      </c>
      <c r="AQ14" s="83">
        <f t="shared" si="5"/>
        <v>0</v>
      </c>
      <c r="AR14" s="83">
        <f t="shared" si="5"/>
        <v>0</v>
      </c>
      <c r="AS14" s="83">
        <f t="shared" si="5"/>
        <v>0</v>
      </c>
      <c r="AT14" s="83">
        <f t="shared" si="5"/>
        <v>0</v>
      </c>
      <c r="AU14" s="83">
        <f t="shared" si="5"/>
        <v>0</v>
      </c>
      <c r="AV14" s="83">
        <f t="shared" si="5"/>
        <v>0</v>
      </c>
      <c r="AW14" s="83">
        <f t="shared" si="5"/>
        <v>0</v>
      </c>
      <c r="AX14" s="83">
        <f t="shared" si="5"/>
        <v>0</v>
      </c>
    </row>
    <row r="15" spans="1:50" ht="15" customHeight="1">
      <c r="D15" s="2"/>
      <c r="E15" s="2"/>
      <c r="F15" s="2"/>
      <c r="G15" s="2"/>
      <c r="H15" s="2"/>
      <c r="I15" s="95"/>
      <c r="L15" s="74"/>
    </row>
    <row r="16" spans="1:50">
      <c r="A16" s="5" t="s">
        <v>340</v>
      </c>
      <c r="B16" s="99"/>
      <c r="C16" s="100"/>
      <c r="D16" s="101"/>
      <c r="E16" s="101"/>
      <c r="F16" s="101"/>
      <c r="G16" s="101"/>
      <c r="H16" s="101"/>
      <c r="I16" s="100"/>
      <c r="J16" s="100"/>
      <c r="K16" s="100"/>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c r="AR16" s="100"/>
      <c r="AS16" s="100"/>
      <c r="AT16" s="100"/>
      <c r="AU16" s="100"/>
      <c r="AV16" s="100"/>
      <c r="AW16" s="100"/>
      <c r="AX16" s="100"/>
    </row>
    <row r="17" spans="1:50">
      <c r="A17" s="56"/>
      <c r="B17" s="103"/>
      <c r="D17" s="2"/>
      <c r="E17" s="2"/>
      <c r="F17" s="2"/>
      <c r="G17" s="2"/>
      <c r="H17" s="2"/>
    </row>
    <row r="18" spans="1:50" ht="60">
      <c r="A18" s="873" t="s">
        <v>203</v>
      </c>
      <c r="B18" s="762" t="s">
        <v>120</v>
      </c>
      <c r="C18" s="4" t="s">
        <v>341</v>
      </c>
      <c r="D18" s="417" t="s">
        <v>342</v>
      </c>
      <c r="E18" s="417" t="s">
        <v>343</v>
      </c>
      <c r="F18" s="417" t="s">
        <v>344</v>
      </c>
      <c r="G18" s="417" t="s">
        <v>345</v>
      </c>
      <c r="H18" s="417" t="s">
        <v>346</v>
      </c>
      <c r="I18" s="417" t="s">
        <v>347</v>
      </c>
    </row>
    <row r="19" spans="1:50" s="322" customFormat="1">
      <c r="A19" s="218" t="s">
        <v>198</v>
      </c>
      <c r="B19" s="767" t="str">
        <f>ProjectSummary!C6</f>
        <v>030161</v>
      </c>
      <c r="C19" s="66" t="str">
        <f>INDEX(ProjectSummary!$C$6:$F$20,MATCH(B19,ProjectSummary!$C$6:$C$20,0),4)</f>
        <v>LOCKHART ROAD</v>
      </c>
      <c r="D19" s="416">
        <f>INDEX(ProjectCost!$W$4:$W$18,MATCH(B19,ProjectCost!$R$4:$R$18,0),1)</f>
        <v>1305000</v>
      </c>
      <c r="E19" s="416">
        <f t="shared" ref="E19:E33" si="6">D19/((1+$H$6)^($H$4-BaseYear))</f>
        <v>1139837.5403965411</v>
      </c>
      <c r="F19" s="81">
        <f>_xlfn.XLOOKUP(C19, ProjectSummary!$F$6:$F$20, ProjectSummary!$AG$6:$AG$20)</f>
        <v>75</v>
      </c>
      <c r="G19" s="81">
        <f t="shared" ref="G19:G33" si="7">F19-$H$5</f>
        <v>55</v>
      </c>
      <c r="H19" s="70">
        <f>E19*G19/F19</f>
        <v>835880.86295746348</v>
      </c>
      <c r="I19" s="2">
        <f>Timing!D38+Assumptions!$D$10-1</f>
        <v>2049</v>
      </c>
      <c r="J19" s="70">
        <f>IF(J9=$I$19,$H$19, 0)</f>
        <v>0</v>
      </c>
      <c r="K19" s="70">
        <f>IF(K9=$I$19,$H$19, 0)</f>
        <v>0</v>
      </c>
      <c r="L19" s="70">
        <f t="shared" ref="L19:AX19" si="8">IF(L9=$I$19,$H$19, 0)</f>
        <v>0</v>
      </c>
      <c r="M19" s="70">
        <f t="shared" si="8"/>
        <v>0</v>
      </c>
      <c r="N19" s="70">
        <f t="shared" si="8"/>
        <v>0</v>
      </c>
      <c r="O19" s="70">
        <f t="shared" si="8"/>
        <v>0</v>
      </c>
      <c r="P19" s="70">
        <f t="shared" si="8"/>
        <v>0</v>
      </c>
      <c r="Q19" s="70">
        <f t="shared" si="8"/>
        <v>0</v>
      </c>
      <c r="R19" s="70">
        <f t="shared" si="8"/>
        <v>0</v>
      </c>
      <c r="S19" s="70">
        <f t="shared" si="8"/>
        <v>0</v>
      </c>
      <c r="T19" s="70">
        <f t="shared" si="8"/>
        <v>0</v>
      </c>
      <c r="U19" s="70">
        <f t="shared" si="8"/>
        <v>0</v>
      </c>
      <c r="V19" s="70">
        <f t="shared" si="8"/>
        <v>0</v>
      </c>
      <c r="W19" s="70">
        <f t="shared" si="8"/>
        <v>0</v>
      </c>
      <c r="X19" s="70">
        <f t="shared" si="8"/>
        <v>0</v>
      </c>
      <c r="Y19" s="70">
        <f t="shared" si="8"/>
        <v>0</v>
      </c>
      <c r="Z19" s="70">
        <f t="shared" si="8"/>
        <v>0</v>
      </c>
      <c r="AA19" s="70">
        <f t="shared" si="8"/>
        <v>0</v>
      </c>
      <c r="AB19" s="70">
        <f t="shared" si="8"/>
        <v>0</v>
      </c>
      <c r="AC19" s="70">
        <f t="shared" si="8"/>
        <v>0</v>
      </c>
      <c r="AD19" s="70">
        <f t="shared" si="8"/>
        <v>0</v>
      </c>
      <c r="AE19" s="70">
        <f t="shared" si="8"/>
        <v>0</v>
      </c>
      <c r="AF19" s="70">
        <f t="shared" si="8"/>
        <v>0</v>
      </c>
      <c r="AG19" s="70">
        <f t="shared" si="8"/>
        <v>0</v>
      </c>
      <c r="AH19" s="70">
        <f t="shared" si="8"/>
        <v>835880.86295746348</v>
      </c>
      <c r="AI19" s="70">
        <f t="shared" si="8"/>
        <v>0</v>
      </c>
      <c r="AJ19" s="70">
        <f t="shared" si="8"/>
        <v>0</v>
      </c>
      <c r="AK19" s="70">
        <f t="shared" si="8"/>
        <v>0</v>
      </c>
      <c r="AL19" s="70">
        <f t="shared" si="8"/>
        <v>0</v>
      </c>
      <c r="AM19" s="70">
        <f t="shared" si="8"/>
        <v>0</v>
      </c>
      <c r="AN19" s="70">
        <f t="shared" si="8"/>
        <v>0</v>
      </c>
      <c r="AO19" s="70">
        <f t="shared" si="8"/>
        <v>0</v>
      </c>
      <c r="AP19" s="70">
        <f t="shared" si="8"/>
        <v>0</v>
      </c>
      <c r="AQ19" s="70">
        <f t="shared" si="8"/>
        <v>0</v>
      </c>
      <c r="AR19" s="70">
        <f t="shared" si="8"/>
        <v>0</v>
      </c>
      <c r="AS19" s="70">
        <f t="shared" si="8"/>
        <v>0</v>
      </c>
      <c r="AT19" s="70">
        <f t="shared" si="8"/>
        <v>0</v>
      </c>
      <c r="AU19" s="70">
        <f t="shared" si="8"/>
        <v>0</v>
      </c>
      <c r="AV19" s="70">
        <f t="shared" si="8"/>
        <v>0</v>
      </c>
      <c r="AW19" s="70">
        <f t="shared" si="8"/>
        <v>0</v>
      </c>
      <c r="AX19" s="70">
        <f t="shared" si="8"/>
        <v>0</v>
      </c>
    </row>
    <row r="20" spans="1:50" s="322" customFormat="1">
      <c r="A20" s="218" t="s">
        <v>198</v>
      </c>
      <c r="B20" s="767" t="str">
        <f>ProjectSummary!C7</f>
        <v>030148</v>
      </c>
      <c r="C20" s="66" t="str">
        <f>INDEX(ProjectSummary!$C$6:$F$20,MATCH(B20,ProjectSummary!$C$6:$C$20,0),4)</f>
        <v>MILLS ROAD</v>
      </c>
      <c r="D20" s="416">
        <f>INDEX(ProjectCost!$W$4:$W$18,MATCH(B20,ProjectCost!$R$4:$R$18,0),1)</f>
        <v>1435500</v>
      </c>
      <c r="E20" s="416">
        <f t="shared" si="6"/>
        <v>1253821.2944361952</v>
      </c>
      <c r="F20" s="81">
        <f>_xlfn.XLOOKUP(C20, ProjectSummary!$F$6:$F$20, ProjectSummary!$AG$6:$AG$20)</f>
        <v>75</v>
      </c>
      <c r="G20" s="81">
        <f t="shared" si="7"/>
        <v>55</v>
      </c>
      <c r="H20" s="70">
        <f t="shared" ref="H20:H33" si="9">E20*G20/F20</f>
        <v>919468.94925320987</v>
      </c>
      <c r="I20" s="2">
        <f>Timing!D39+Assumptions!$D$10-1</f>
        <v>2049</v>
      </c>
      <c r="J20" s="70">
        <f>IF(J9=$I$20,$H$20, 0)</f>
        <v>0</v>
      </c>
      <c r="K20" s="70">
        <f>IF(K9=$I$20,$H$20, 0)</f>
        <v>0</v>
      </c>
      <c r="L20" s="70">
        <f t="shared" ref="L20:AX20" si="10">IF(L9=$I$20,$H$20, 0)</f>
        <v>0</v>
      </c>
      <c r="M20" s="70">
        <f t="shared" si="10"/>
        <v>0</v>
      </c>
      <c r="N20" s="70">
        <f t="shared" si="10"/>
        <v>0</v>
      </c>
      <c r="O20" s="70">
        <f t="shared" si="10"/>
        <v>0</v>
      </c>
      <c r="P20" s="70">
        <f t="shared" si="10"/>
        <v>0</v>
      </c>
      <c r="Q20" s="70">
        <f t="shared" si="10"/>
        <v>0</v>
      </c>
      <c r="R20" s="70">
        <f t="shared" si="10"/>
        <v>0</v>
      </c>
      <c r="S20" s="70">
        <f t="shared" si="10"/>
        <v>0</v>
      </c>
      <c r="T20" s="70">
        <f t="shared" si="10"/>
        <v>0</v>
      </c>
      <c r="U20" s="70">
        <f t="shared" si="10"/>
        <v>0</v>
      </c>
      <c r="V20" s="70">
        <f t="shared" si="10"/>
        <v>0</v>
      </c>
      <c r="W20" s="70">
        <f t="shared" si="10"/>
        <v>0</v>
      </c>
      <c r="X20" s="70">
        <f t="shared" si="10"/>
        <v>0</v>
      </c>
      <c r="Y20" s="70">
        <f t="shared" si="10"/>
        <v>0</v>
      </c>
      <c r="Z20" s="70">
        <f t="shared" si="10"/>
        <v>0</v>
      </c>
      <c r="AA20" s="70">
        <f t="shared" si="10"/>
        <v>0</v>
      </c>
      <c r="AB20" s="70">
        <f t="shared" si="10"/>
        <v>0</v>
      </c>
      <c r="AC20" s="70">
        <f t="shared" si="10"/>
        <v>0</v>
      </c>
      <c r="AD20" s="70">
        <f t="shared" si="10"/>
        <v>0</v>
      </c>
      <c r="AE20" s="70">
        <f t="shared" si="10"/>
        <v>0</v>
      </c>
      <c r="AF20" s="70">
        <f t="shared" si="10"/>
        <v>0</v>
      </c>
      <c r="AG20" s="70">
        <f t="shared" si="10"/>
        <v>0</v>
      </c>
      <c r="AH20" s="70">
        <f t="shared" si="10"/>
        <v>919468.94925320987</v>
      </c>
      <c r="AI20" s="70">
        <f t="shared" si="10"/>
        <v>0</v>
      </c>
      <c r="AJ20" s="70">
        <f t="shared" si="10"/>
        <v>0</v>
      </c>
      <c r="AK20" s="70">
        <f t="shared" si="10"/>
        <v>0</v>
      </c>
      <c r="AL20" s="70">
        <f t="shared" si="10"/>
        <v>0</v>
      </c>
      <c r="AM20" s="70">
        <f t="shared" si="10"/>
        <v>0</v>
      </c>
      <c r="AN20" s="70">
        <f t="shared" si="10"/>
        <v>0</v>
      </c>
      <c r="AO20" s="70">
        <f t="shared" si="10"/>
        <v>0</v>
      </c>
      <c r="AP20" s="70">
        <f t="shared" si="10"/>
        <v>0</v>
      </c>
      <c r="AQ20" s="70">
        <f t="shared" si="10"/>
        <v>0</v>
      </c>
      <c r="AR20" s="70">
        <f t="shared" si="10"/>
        <v>0</v>
      </c>
      <c r="AS20" s="70">
        <f t="shared" si="10"/>
        <v>0</v>
      </c>
      <c r="AT20" s="70">
        <f t="shared" si="10"/>
        <v>0</v>
      </c>
      <c r="AU20" s="70">
        <f t="shared" si="10"/>
        <v>0</v>
      </c>
      <c r="AV20" s="70">
        <f t="shared" si="10"/>
        <v>0</v>
      </c>
      <c r="AW20" s="70">
        <f t="shared" si="10"/>
        <v>0</v>
      </c>
      <c r="AX20" s="70">
        <f t="shared" si="10"/>
        <v>0</v>
      </c>
    </row>
    <row r="21" spans="1:50" s="322" customFormat="1">
      <c r="A21" s="218" t="s">
        <v>198</v>
      </c>
      <c r="B21" s="767" t="str">
        <f>ProjectSummary!C8</f>
        <v>030265</v>
      </c>
      <c r="C21" s="66" t="str">
        <f>INDEX(ProjectSummary!$C$6:$F$20,MATCH(B21,ProjectSummary!$C$6:$C$20,0),4)</f>
        <v>ROBINSON ROAD</v>
      </c>
      <c r="D21" s="416">
        <f>INDEX(ProjectCost!$W$4:$W$18,MATCH(B21,ProjectCost!$R$4:$R$18,0),1)</f>
        <v>1435500</v>
      </c>
      <c r="E21" s="416">
        <f t="shared" si="6"/>
        <v>1253821.2944361952</v>
      </c>
      <c r="F21" s="81">
        <f>_xlfn.XLOOKUP(C21, ProjectSummary!$F$6:$F$20, ProjectSummary!$AG$6:$AG$20)</f>
        <v>75</v>
      </c>
      <c r="G21" s="81">
        <f t="shared" si="7"/>
        <v>55</v>
      </c>
      <c r="H21" s="70">
        <f t="shared" si="9"/>
        <v>919468.94925320987</v>
      </c>
      <c r="I21" s="2">
        <f>Timing!D40+Assumptions!$D$10-1</f>
        <v>2049</v>
      </c>
      <c r="J21" s="70">
        <f>IF(J9=$I$21,$H$21, 0)</f>
        <v>0</v>
      </c>
      <c r="K21" s="70">
        <f>IF(K9=$I$21,$H$21, 0)</f>
        <v>0</v>
      </c>
      <c r="L21" s="70">
        <f t="shared" ref="L21:AX21" si="11">IF(L9=$I$21,$H$21, 0)</f>
        <v>0</v>
      </c>
      <c r="M21" s="70">
        <f t="shared" si="11"/>
        <v>0</v>
      </c>
      <c r="N21" s="70">
        <f t="shared" si="11"/>
        <v>0</v>
      </c>
      <c r="O21" s="70">
        <f t="shared" si="11"/>
        <v>0</v>
      </c>
      <c r="P21" s="70">
        <f t="shared" si="11"/>
        <v>0</v>
      </c>
      <c r="Q21" s="70">
        <f t="shared" si="11"/>
        <v>0</v>
      </c>
      <c r="R21" s="70">
        <f t="shared" si="11"/>
        <v>0</v>
      </c>
      <c r="S21" s="70">
        <f t="shared" si="11"/>
        <v>0</v>
      </c>
      <c r="T21" s="70">
        <f t="shared" si="11"/>
        <v>0</v>
      </c>
      <c r="U21" s="70">
        <f t="shared" si="11"/>
        <v>0</v>
      </c>
      <c r="V21" s="70">
        <f t="shared" si="11"/>
        <v>0</v>
      </c>
      <c r="W21" s="70">
        <f t="shared" si="11"/>
        <v>0</v>
      </c>
      <c r="X21" s="70">
        <f t="shared" si="11"/>
        <v>0</v>
      </c>
      <c r="Y21" s="70">
        <f t="shared" si="11"/>
        <v>0</v>
      </c>
      <c r="Z21" s="70">
        <f t="shared" si="11"/>
        <v>0</v>
      </c>
      <c r="AA21" s="70">
        <f t="shared" si="11"/>
        <v>0</v>
      </c>
      <c r="AB21" s="70">
        <f t="shared" si="11"/>
        <v>0</v>
      </c>
      <c r="AC21" s="70">
        <f t="shared" si="11"/>
        <v>0</v>
      </c>
      <c r="AD21" s="70">
        <f t="shared" si="11"/>
        <v>0</v>
      </c>
      <c r="AE21" s="70">
        <f t="shared" si="11"/>
        <v>0</v>
      </c>
      <c r="AF21" s="70">
        <f t="shared" si="11"/>
        <v>0</v>
      </c>
      <c r="AG21" s="70">
        <f t="shared" si="11"/>
        <v>0</v>
      </c>
      <c r="AH21" s="70">
        <f t="shared" si="11"/>
        <v>919468.94925320987</v>
      </c>
      <c r="AI21" s="70">
        <f t="shared" si="11"/>
        <v>0</v>
      </c>
      <c r="AJ21" s="70">
        <f t="shared" si="11"/>
        <v>0</v>
      </c>
      <c r="AK21" s="70">
        <f t="shared" si="11"/>
        <v>0</v>
      </c>
      <c r="AL21" s="70">
        <f t="shared" si="11"/>
        <v>0</v>
      </c>
      <c r="AM21" s="70">
        <f t="shared" si="11"/>
        <v>0</v>
      </c>
      <c r="AN21" s="70">
        <f t="shared" si="11"/>
        <v>0</v>
      </c>
      <c r="AO21" s="70">
        <f t="shared" si="11"/>
        <v>0</v>
      </c>
      <c r="AP21" s="70">
        <f t="shared" si="11"/>
        <v>0</v>
      </c>
      <c r="AQ21" s="70">
        <f t="shared" si="11"/>
        <v>0</v>
      </c>
      <c r="AR21" s="70">
        <f t="shared" si="11"/>
        <v>0</v>
      </c>
      <c r="AS21" s="70">
        <f t="shared" si="11"/>
        <v>0</v>
      </c>
      <c r="AT21" s="70">
        <f t="shared" si="11"/>
        <v>0</v>
      </c>
      <c r="AU21" s="70">
        <f t="shared" si="11"/>
        <v>0</v>
      </c>
      <c r="AV21" s="70">
        <f t="shared" si="11"/>
        <v>0</v>
      </c>
      <c r="AW21" s="70">
        <f t="shared" si="11"/>
        <v>0</v>
      </c>
      <c r="AX21" s="70">
        <f t="shared" si="11"/>
        <v>0</v>
      </c>
    </row>
    <row r="22" spans="1:50">
      <c r="A22" s="218" t="s">
        <v>198</v>
      </c>
      <c r="B22" s="767">
        <f>ProjectSummary!C9</f>
        <v>830106</v>
      </c>
      <c r="C22" s="66" t="str">
        <f>INDEX(ProjectSummary!$C$6:$F$20,MATCH(B22,ProjectSummary!$C$6:$C$20,0),4)</f>
        <v>BOGGER HOLLAR ROAD</v>
      </c>
      <c r="D22" s="416">
        <f>INDEX(ProjectCost!$W$4:$W$18,MATCH(B22,ProjectCost!$R$4:$R$18,0),1)</f>
        <v>2349000</v>
      </c>
      <c r="E22" s="416">
        <f t="shared" si="6"/>
        <v>2051707.5727137742</v>
      </c>
      <c r="F22" s="81">
        <f>_xlfn.XLOOKUP(C22, ProjectSummary!$F$6:$F$20, ProjectSummary!$AG$6:$AG$20)</f>
        <v>75</v>
      </c>
      <c r="G22" s="81">
        <f t="shared" si="7"/>
        <v>55</v>
      </c>
      <c r="H22" s="70">
        <f t="shared" si="9"/>
        <v>1504585.5533234344</v>
      </c>
      <c r="I22" s="2">
        <f>Timing!D41+Assumptions!$D$10-1</f>
        <v>2049</v>
      </c>
      <c r="J22" s="70">
        <f>IF(J9=$I$22,$H$22, 0)</f>
        <v>0</v>
      </c>
      <c r="K22" s="70">
        <f>IF(K9=$I$22,$H$22, 0)</f>
        <v>0</v>
      </c>
      <c r="L22" s="70">
        <f t="shared" ref="L22:AX22" si="12">IF(L9=$I$22,$H$22, 0)</f>
        <v>0</v>
      </c>
      <c r="M22" s="70">
        <f t="shared" si="12"/>
        <v>0</v>
      </c>
      <c r="N22" s="70">
        <f t="shared" si="12"/>
        <v>0</v>
      </c>
      <c r="O22" s="70">
        <f t="shared" si="12"/>
        <v>0</v>
      </c>
      <c r="P22" s="70">
        <f t="shared" si="12"/>
        <v>0</v>
      </c>
      <c r="Q22" s="70">
        <f t="shared" si="12"/>
        <v>0</v>
      </c>
      <c r="R22" s="70">
        <f t="shared" si="12"/>
        <v>0</v>
      </c>
      <c r="S22" s="70">
        <f t="shared" si="12"/>
        <v>0</v>
      </c>
      <c r="T22" s="70">
        <f t="shared" si="12"/>
        <v>0</v>
      </c>
      <c r="U22" s="70">
        <f t="shared" si="12"/>
        <v>0</v>
      </c>
      <c r="V22" s="70">
        <f t="shared" si="12"/>
        <v>0</v>
      </c>
      <c r="W22" s="70">
        <f t="shared" si="12"/>
        <v>0</v>
      </c>
      <c r="X22" s="70">
        <f t="shared" si="12"/>
        <v>0</v>
      </c>
      <c r="Y22" s="70">
        <f t="shared" si="12"/>
        <v>0</v>
      </c>
      <c r="Z22" s="70">
        <f t="shared" si="12"/>
        <v>0</v>
      </c>
      <c r="AA22" s="70">
        <f t="shared" si="12"/>
        <v>0</v>
      </c>
      <c r="AB22" s="70">
        <f t="shared" si="12"/>
        <v>0</v>
      </c>
      <c r="AC22" s="70">
        <f t="shared" si="12"/>
        <v>0</v>
      </c>
      <c r="AD22" s="70">
        <f t="shared" si="12"/>
        <v>0</v>
      </c>
      <c r="AE22" s="70">
        <f t="shared" si="12"/>
        <v>0</v>
      </c>
      <c r="AF22" s="70">
        <f t="shared" si="12"/>
        <v>0</v>
      </c>
      <c r="AG22" s="70">
        <f t="shared" si="12"/>
        <v>0</v>
      </c>
      <c r="AH22" s="70">
        <f t="shared" si="12"/>
        <v>1504585.5533234344</v>
      </c>
      <c r="AI22" s="70">
        <f t="shared" si="12"/>
        <v>0</v>
      </c>
      <c r="AJ22" s="70">
        <f t="shared" si="12"/>
        <v>0</v>
      </c>
      <c r="AK22" s="70">
        <f t="shared" si="12"/>
        <v>0</v>
      </c>
      <c r="AL22" s="70">
        <f t="shared" si="12"/>
        <v>0</v>
      </c>
      <c r="AM22" s="70">
        <f t="shared" si="12"/>
        <v>0</v>
      </c>
      <c r="AN22" s="70">
        <f t="shared" si="12"/>
        <v>0</v>
      </c>
      <c r="AO22" s="70">
        <f t="shared" si="12"/>
        <v>0</v>
      </c>
      <c r="AP22" s="70">
        <f t="shared" si="12"/>
        <v>0</v>
      </c>
      <c r="AQ22" s="70">
        <f t="shared" si="12"/>
        <v>0</v>
      </c>
      <c r="AR22" s="70">
        <f t="shared" si="12"/>
        <v>0</v>
      </c>
      <c r="AS22" s="70">
        <f t="shared" si="12"/>
        <v>0</v>
      </c>
      <c r="AT22" s="70">
        <f t="shared" si="12"/>
        <v>0</v>
      </c>
      <c r="AU22" s="70">
        <f t="shared" si="12"/>
        <v>0</v>
      </c>
      <c r="AV22" s="70">
        <f t="shared" si="12"/>
        <v>0</v>
      </c>
      <c r="AW22" s="70">
        <f t="shared" si="12"/>
        <v>0</v>
      </c>
      <c r="AX22" s="70">
        <f t="shared" si="12"/>
        <v>0</v>
      </c>
    </row>
    <row r="23" spans="1:50">
      <c r="A23" s="218" t="s">
        <v>198</v>
      </c>
      <c r="B23" s="767">
        <f>ProjectSummary!C10</f>
        <v>830081</v>
      </c>
      <c r="C23" s="66" t="str">
        <f>INDEX(ProjectSummary!$C$6:$F$20,MATCH(B23,ProjectSummary!$C$6:$C$20,0),4)</f>
        <v>BRIDGE ROAD</v>
      </c>
      <c r="D23" s="416">
        <f>INDEX(ProjectCost!$W$4:$W$18,MATCH(B23,ProjectCost!$R$4:$R$18,0),1)</f>
        <v>1305000</v>
      </c>
      <c r="E23" s="416">
        <f t="shared" si="6"/>
        <v>1139837.5403965411</v>
      </c>
      <c r="F23" s="81">
        <f>_xlfn.XLOOKUP(C23, ProjectSummary!$F$6:$F$20, ProjectSummary!$AG$6:$AG$20)</f>
        <v>75</v>
      </c>
      <c r="G23" s="81">
        <f t="shared" si="7"/>
        <v>55</v>
      </c>
      <c r="H23" s="70">
        <f t="shared" si="9"/>
        <v>835880.86295746348</v>
      </c>
      <c r="I23" s="2">
        <f>Timing!D42+Assumptions!$D$10-1</f>
        <v>2049</v>
      </c>
      <c r="J23" s="70">
        <f>IF(J9=$I$23,$H$23, 0)</f>
        <v>0</v>
      </c>
      <c r="K23" s="70">
        <f>IF(K9=$I$23,$H$23, 0)</f>
        <v>0</v>
      </c>
      <c r="L23" s="70">
        <f t="shared" ref="L23:AX23" si="13">IF(L9=$I$23,$H$23, 0)</f>
        <v>0</v>
      </c>
      <c r="M23" s="70">
        <f t="shared" si="13"/>
        <v>0</v>
      </c>
      <c r="N23" s="70">
        <f t="shared" si="13"/>
        <v>0</v>
      </c>
      <c r="O23" s="70">
        <f t="shared" si="13"/>
        <v>0</v>
      </c>
      <c r="P23" s="70">
        <f t="shared" si="13"/>
        <v>0</v>
      </c>
      <c r="Q23" s="70">
        <f t="shared" si="13"/>
        <v>0</v>
      </c>
      <c r="R23" s="70">
        <f t="shared" si="13"/>
        <v>0</v>
      </c>
      <c r="S23" s="70">
        <f t="shared" si="13"/>
        <v>0</v>
      </c>
      <c r="T23" s="70">
        <f t="shared" si="13"/>
        <v>0</v>
      </c>
      <c r="U23" s="70">
        <f t="shared" si="13"/>
        <v>0</v>
      </c>
      <c r="V23" s="70">
        <f t="shared" si="13"/>
        <v>0</v>
      </c>
      <c r="W23" s="70">
        <f t="shared" si="13"/>
        <v>0</v>
      </c>
      <c r="X23" s="70">
        <f t="shared" si="13"/>
        <v>0</v>
      </c>
      <c r="Y23" s="70">
        <f t="shared" si="13"/>
        <v>0</v>
      </c>
      <c r="Z23" s="70">
        <f t="shared" si="13"/>
        <v>0</v>
      </c>
      <c r="AA23" s="70">
        <f t="shared" si="13"/>
        <v>0</v>
      </c>
      <c r="AB23" s="70">
        <f t="shared" si="13"/>
        <v>0</v>
      </c>
      <c r="AC23" s="70">
        <f t="shared" si="13"/>
        <v>0</v>
      </c>
      <c r="AD23" s="70">
        <f t="shared" si="13"/>
        <v>0</v>
      </c>
      <c r="AE23" s="70">
        <f t="shared" si="13"/>
        <v>0</v>
      </c>
      <c r="AF23" s="70">
        <f t="shared" si="13"/>
        <v>0</v>
      </c>
      <c r="AG23" s="70">
        <f t="shared" si="13"/>
        <v>0</v>
      </c>
      <c r="AH23" s="70">
        <f t="shared" si="13"/>
        <v>835880.86295746348</v>
      </c>
      <c r="AI23" s="70">
        <f t="shared" si="13"/>
        <v>0</v>
      </c>
      <c r="AJ23" s="70">
        <f t="shared" si="13"/>
        <v>0</v>
      </c>
      <c r="AK23" s="70">
        <f t="shared" si="13"/>
        <v>0</v>
      </c>
      <c r="AL23" s="70">
        <f t="shared" si="13"/>
        <v>0</v>
      </c>
      <c r="AM23" s="70">
        <f t="shared" si="13"/>
        <v>0</v>
      </c>
      <c r="AN23" s="70">
        <f t="shared" si="13"/>
        <v>0</v>
      </c>
      <c r="AO23" s="70">
        <f t="shared" si="13"/>
        <v>0</v>
      </c>
      <c r="AP23" s="70">
        <f t="shared" si="13"/>
        <v>0</v>
      </c>
      <c r="AQ23" s="70">
        <f t="shared" si="13"/>
        <v>0</v>
      </c>
      <c r="AR23" s="70">
        <f t="shared" si="13"/>
        <v>0</v>
      </c>
      <c r="AS23" s="70">
        <f t="shared" si="13"/>
        <v>0</v>
      </c>
      <c r="AT23" s="70">
        <f t="shared" si="13"/>
        <v>0</v>
      </c>
      <c r="AU23" s="70">
        <f t="shared" si="13"/>
        <v>0</v>
      </c>
      <c r="AV23" s="70">
        <f t="shared" si="13"/>
        <v>0</v>
      </c>
      <c r="AW23" s="70">
        <f t="shared" si="13"/>
        <v>0</v>
      </c>
      <c r="AX23" s="70">
        <f t="shared" si="13"/>
        <v>0</v>
      </c>
    </row>
    <row r="24" spans="1:50">
      <c r="A24" s="218" t="s">
        <v>198</v>
      </c>
      <c r="B24" s="767">
        <f>ProjectSummary!C11</f>
        <v>830200</v>
      </c>
      <c r="C24" s="66" t="str">
        <f>INDEX(ProjectSummary!$C$6:$F$20,MATCH(B24,ProjectSummary!$C$6:$C$20,0),4)</f>
        <v>BRIDGE PORT ROAD</v>
      </c>
      <c r="D24" s="416">
        <f>INDEX(ProjectCost!$W$4:$W$18,MATCH(B24,ProjectCost!$R$4:$R$18,0),1)</f>
        <v>2610000</v>
      </c>
      <c r="E24" s="416">
        <f t="shared" si="6"/>
        <v>2279675.0807930822</v>
      </c>
      <c r="F24" s="81">
        <f>_xlfn.XLOOKUP(C24, ProjectSummary!$F$6:$F$20, ProjectSummary!$AG$6:$AG$20)</f>
        <v>75</v>
      </c>
      <c r="G24" s="81">
        <f t="shared" si="7"/>
        <v>55</v>
      </c>
      <c r="H24" s="70">
        <f t="shared" si="9"/>
        <v>1671761.725914927</v>
      </c>
      <c r="I24" s="2">
        <f>Timing!D43+Assumptions!$D$10-1</f>
        <v>2049</v>
      </c>
      <c r="J24" s="70">
        <f>IF(J9=$I$24,$H$24, 0)</f>
        <v>0</v>
      </c>
      <c r="K24" s="70">
        <f>IF(K9=$I$24,$H$24, 0)</f>
        <v>0</v>
      </c>
      <c r="L24" s="70">
        <f t="shared" ref="L24:AX24" si="14">IF(L9=$I$24,$H$24, 0)</f>
        <v>0</v>
      </c>
      <c r="M24" s="70">
        <f t="shared" si="14"/>
        <v>0</v>
      </c>
      <c r="N24" s="70">
        <f t="shared" si="14"/>
        <v>0</v>
      </c>
      <c r="O24" s="70">
        <f t="shared" si="14"/>
        <v>0</v>
      </c>
      <c r="P24" s="70">
        <f t="shared" si="14"/>
        <v>0</v>
      </c>
      <c r="Q24" s="70">
        <f t="shared" si="14"/>
        <v>0</v>
      </c>
      <c r="R24" s="70">
        <f t="shared" si="14"/>
        <v>0</v>
      </c>
      <c r="S24" s="70">
        <f t="shared" si="14"/>
        <v>0</v>
      </c>
      <c r="T24" s="70">
        <f t="shared" si="14"/>
        <v>0</v>
      </c>
      <c r="U24" s="70">
        <f t="shared" si="14"/>
        <v>0</v>
      </c>
      <c r="V24" s="70">
        <f t="shared" si="14"/>
        <v>0</v>
      </c>
      <c r="W24" s="70">
        <f t="shared" si="14"/>
        <v>0</v>
      </c>
      <c r="X24" s="70">
        <f t="shared" si="14"/>
        <v>0</v>
      </c>
      <c r="Y24" s="70">
        <f t="shared" si="14"/>
        <v>0</v>
      </c>
      <c r="Z24" s="70">
        <f t="shared" si="14"/>
        <v>0</v>
      </c>
      <c r="AA24" s="70">
        <f t="shared" si="14"/>
        <v>0</v>
      </c>
      <c r="AB24" s="70">
        <f t="shared" si="14"/>
        <v>0</v>
      </c>
      <c r="AC24" s="70">
        <f t="shared" si="14"/>
        <v>0</v>
      </c>
      <c r="AD24" s="70">
        <f t="shared" si="14"/>
        <v>0</v>
      </c>
      <c r="AE24" s="70">
        <f t="shared" si="14"/>
        <v>0</v>
      </c>
      <c r="AF24" s="70">
        <f t="shared" si="14"/>
        <v>0</v>
      </c>
      <c r="AG24" s="70">
        <f t="shared" si="14"/>
        <v>0</v>
      </c>
      <c r="AH24" s="70">
        <f t="shared" si="14"/>
        <v>1671761.725914927</v>
      </c>
      <c r="AI24" s="70">
        <f t="shared" si="14"/>
        <v>0</v>
      </c>
      <c r="AJ24" s="70">
        <f t="shared" si="14"/>
        <v>0</v>
      </c>
      <c r="AK24" s="70">
        <f t="shared" si="14"/>
        <v>0</v>
      </c>
      <c r="AL24" s="70">
        <f t="shared" si="14"/>
        <v>0</v>
      </c>
      <c r="AM24" s="70">
        <f t="shared" si="14"/>
        <v>0</v>
      </c>
      <c r="AN24" s="70">
        <f t="shared" si="14"/>
        <v>0</v>
      </c>
      <c r="AO24" s="70">
        <f t="shared" si="14"/>
        <v>0</v>
      </c>
      <c r="AP24" s="70">
        <f t="shared" si="14"/>
        <v>0</v>
      </c>
      <c r="AQ24" s="70">
        <f t="shared" si="14"/>
        <v>0</v>
      </c>
      <c r="AR24" s="70">
        <f t="shared" si="14"/>
        <v>0</v>
      </c>
      <c r="AS24" s="70">
        <f t="shared" si="14"/>
        <v>0</v>
      </c>
      <c r="AT24" s="70">
        <f t="shared" si="14"/>
        <v>0</v>
      </c>
      <c r="AU24" s="70">
        <f t="shared" si="14"/>
        <v>0</v>
      </c>
      <c r="AV24" s="70">
        <f t="shared" si="14"/>
        <v>0</v>
      </c>
      <c r="AW24" s="70">
        <f t="shared" si="14"/>
        <v>0</v>
      </c>
      <c r="AX24" s="70">
        <f t="shared" si="14"/>
        <v>0</v>
      </c>
    </row>
    <row r="25" spans="1:50">
      <c r="A25" s="218" t="s">
        <v>198</v>
      </c>
      <c r="B25" s="767">
        <f>ProjectSummary!C12</f>
        <v>120173</v>
      </c>
      <c r="C25" s="66" t="str">
        <f>INDEX(ProjectSummary!$C$6:$F$20,MATCH(B25,ProjectSummary!$C$6:$C$20,0),4)</f>
        <v>PEACH ORCHARD ROAD</v>
      </c>
      <c r="D25" s="416">
        <f>INDEX(ProjectCost!$W$4:$W$18,MATCH(B25,ProjectCost!$R$4:$R$18,0),1)</f>
        <v>1566000</v>
      </c>
      <c r="E25" s="416">
        <f t="shared" si="6"/>
        <v>1367805.0484758494</v>
      </c>
      <c r="F25" s="81">
        <f>_xlfn.XLOOKUP(C25, ProjectSummary!$F$6:$F$20, ProjectSummary!$AG$6:$AG$20)</f>
        <v>75</v>
      </c>
      <c r="G25" s="81">
        <f t="shared" si="7"/>
        <v>55</v>
      </c>
      <c r="H25" s="70">
        <f t="shared" si="9"/>
        <v>1003057.0355489562</v>
      </c>
      <c r="I25" s="2">
        <f>Timing!D44+Assumptions!$D$10-1</f>
        <v>2049</v>
      </c>
      <c r="J25" s="70">
        <f>IF(J9=$I$25,$H$25, 0)</f>
        <v>0</v>
      </c>
      <c r="K25" s="70">
        <f>IF(K9=$I$25,$H$25, 0)</f>
        <v>0</v>
      </c>
      <c r="L25" s="70">
        <f t="shared" ref="L25:AX25" si="15">IF(L9=$I$25,$H$25, 0)</f>
        <v>0</v>
      </c>
      <c r="M25" s="70">
        <f t="shared" si="15"/>
        <v>0</v>
      </c>
      <c r="N25" s="70">
        <f t="shared" si="15"/>
        <v>0</v>
      </c>
      <c r="O25" s="70">
        <f t="shared" si="15"/>
        <v>0</v>
      </c>
      <c r="P25" s="70">
        <f t="shared" si="15"/>
        <v>0</v>
      </c>
      <c r="Q25" s="70">
        <f t="shared" si="15"/>
        <v>0</v>
      </c>
      <c r="R25" s="70">
        <f t="shared" si="15"/>
        <v>0</v>
      </c>
      <c r="S25" s="70">
        <f t="shared" si="15"/>
        <v>0</v>
      </c>
      <c r="T25" s="70">
        <f t="shared" si="15"/>
        <v>0</v>
      </c>
      <c r="U25" s="70">
        <f t="shared" si="15"/>
        <v>0</v>
      </c>
      <c r="V25" s="70">
        <f t="shared" si="15"/>
        <v>0</v>
      </c>
      <c r="W25" s="70">
        <f t="shared" si="15"/>
        <v>0</v>
      </c>
      <c r="X25" s="70">
        <f t="shared" si="15"/>
        <v>0</v>
      </c>
      <c r="Y25" s="70">
        <f t="shared" si="15"/>
        <v>0</v>
      </c>
      <c r="Z25" s="70">
        <f t="shared" si="15"/>
        <v>0</v>
      </c>
      <c r="AA25" s="70">
        <f t="shared" si="15"/>
        <v>0</v>
      </c>
      <c r="AB25" s="70">
        <f t="shared" si="15"/>
        <v>0</v>
      </c>
      <c r="AC25" s="70">
        <f t="shared" si="15"/>
        <v>0</v>
      </c>
      <c r="AD25" s="70">
        <f t="shared" si="15"/>
        <v>0</v>
      </c>
      <c r="AE25" s="70">
        <f t="shared" si="15"/>
        <v>0</v>
      </c>
      <c r="AF25" s="70">
        <f t="shared" si="15"/>
        <v>0</v>
      </c>
      <c r="AG25" s="70">
        <f t="shared" si="15"/>
        <v>0</v>
      </c>
      <c r="AH25" s="70">
        <f t="shared" si="15"/>
        <v>1003057.0355489562</v>
      </c>
      <c r="AI25" s="70">
        <f t="shared" si="15"/>
        <v>0</v>
      </c>
      <c r="AJ25" s="70">
        <f t="shared" si="15"/>
        <v>0</v>
      </c>
      <c r="AK25" s="70">
        <f t="shared" si="15"/>
        <v>0</v>
      </c>
      <c r="AL25" s="70">
        <f t="shared" si="15"/>
        <v>0</v>
      </c>
      <c r="AM25" s="70">
        <f t="shared" si="15"/>
        <v>0</v>
      </c>
      <c r="AN25" s="70">
        <f t="shared" si="15"/>
        <v>0</v>
      </c>
      <c r="AO25" s="70">
        <f t="shared" si="15"/>
        <v>0</v>
      </c>
      <c r="AP25" s="70">
        <f t="shared" si="15"/>
        <v>0</v>
      </c>
      <c r="AQ25" s="70">
        <f t="shared" si="15"/>
        <v>0</v>
      </c>
      <c r="AR25" s="70">
        <f t="shared" si="15"/>
        <v>0</v>
      </c>
      <c r="AS25" s="70">
        <f t="shared" si="15"/>
        <v>0</v>
      </c>
      <c r="AT25" s="70">
        <f t="shared" si="15"/>
        <v>0</v>
      </c>
      <c r="AU25" s="70">
        <f t="shared" si="15"/>
        <v>0</v>
      </c>
      <c r="AV25" s="70">
        <f t="shared" si="15"/>
        <v>0</v>
      </c>
      <c r="AW25" s="70">
        <f t="shared" si="15"/>
        <v>0</v>
      </c>
      <c r="AX25" s="70">
        <f t="shared" si="15"/>
        <v>0</v>
      </c>
    </row>
    <row r="26" spans="1:50">
      <c r="A26" s="218" t="s">
        <v>198</v>
      </c>
      <c r="B26" s="767">
        <f>ProjectSummary!C13</f>
        <v>890074</v>
      </c>
      <c r="C26" s="66" t="str">
        <f>INDEX(ProjectSummary!$C$6:$F$20,MATCH(B26,ProjectSummary!$C$6:$C$20,0),4)</f>
        <v>MONROE-ANSONVILLE ROAD</v>
      </c>
      <c r="D26" s="416">
        <f>INDEX(ProjectCost!$W$4:$W$18,MATCH(B26,ProjectCost!$R$4:$R$18,0),1)</f>
        <v>913500</v>
      </c>
      <c r="E26" s="416">
        <f t="shared" si="6"/>
        <v>797886.27827757876</v>
      </c>
      <c r="F26" s="81">
        <f>_xlfn.XLOOKUP(C26, ProjectSummary!$F$6:$F$20, ProjectSummary!$AG$6:$AG$20)</f>
        <v>75</v>
      </c>
      <c r="G26" s="81">
        <f t="shared" si="7"/>
        <v>55</v>
      </c>
      <c r="H26" s="70">
        <f t="shared" si="9"/>
        <v>585116.60407022445</v>
      </c>
      <c r="I26" s="2">
        <f>Timing!D45+Assumptions!$D$10-1</f>
        <v>2049</v>
      </c>
      <c r="J26" s="70">
        <f>IF(J9=$I$26,$H$26, 0)</f>
        <v>0</v>
      </c>
      <c r="K26" s="70">
        <f>IF(K9=$I$26,$H$26, 0)</f>
        <v>0</v>
      </c>
      <c r="L26" s="70">
        <f t="shared" ref="L26:AX26" si="16">IF(L9=$I$26,$H$26, 0)</f>
        <v>0</v>
      </c>
      <c r="M26" s="70">
        <f t="shared" si="16"/>
        <v>0</v>
      </c>
      <c r="N26" s="70">
        <f t="shared" si="16"/>
        <v>0</v>
      </c>
      <c r="O26" s="70">
        <f t="shared" si="16"/>
        <v>0</v>
      </c>
      <c r="P26" s="70">
        <f t="shared" si="16"/>
        <v>0</v>
      </c>
      <c r="Q26" s="70">
        <f t="shared" si="16"/>
        <v>0</v>
      </c>
      <c r="R26" s="70">
        <f t="shared" si="16"/>
        <v>0</v>
      </c>
      <c r="S26" s="70">
        <f t="shared" si="16"/>
        <v>0</v>
      </c>
      <c r="T26" s="70">
        <f t="shared" si="16"/>
        <v>0</v>
      </c>
      <c r="U26" s="70">
        <f t="shared" si="16"/>
        <v>0</v>
      </c>
      <c r="V26" s="70">
        <f t="shared" si="16"/>
        <v>0</v>
      </c>
      <c r="W26" s="70">
        <f t="shared" si="16"/>
        <v>0</v>
      </c>
      <c r="X26" s="70">
        <f t="shared" si="16"/>
        <v>0</v>
      </c>
      <c r="Y26" s="70">
        <f t="shared" si="16"/>
        <v>0</v>
      </c>
      <c r="Z26" s="70">
        <f t="shared" si="16"/>
        <v>0</v>
      </c>
      <c r="AA26" s="70">
        <f t="shared" si="16"/>
        <v>0</v>
      </c>
      <c r="AB26" s="70">
        <f t="shared" si="16"/>
        <v>0</v>
      </c>
      <c r="AC26" s="70">
        <f t="shared" si="16"/>
        <v>0</v>
      </c>
      <c r="AD26" s="70">
        <f t="shared" si="16"/>
        <v>0</v>
      </c>
      <c r="AE26" s="70">
        <f t="shared" si="16"/>
        <v>0</v>
      </c>
      <c r="AF26" s="70">
        <f t="shared" si="16"/>
        <v>0</v>
      </c>
      <c r="AG26" s="70">
        <f t="shared" si="16"/>
        <v>0</v>
      </c>
      <c r="AH26" s="70">
        <f t="shared" si="16"/>
        <v>585116.60407022445</v>
      </c>
      <c r="AI26" s="70">
        <f t="shared" si="16"/>
        <v>0</v>
      </c>
      <c r="AJ26" s="70">
        <f t="shared" si="16"/>
        <v>0</v>
      </c>
      <c r="AK26" s="70">
        <f t="shared" si="16"/>
        <v>0</v>
      </c>
      <c r="AL26" s="70">
        <f t="shared" si="16"/>
        <v>0</v>
      </c>
      <c r="AM26" s="70">
        <f t="shared" si="16"/>
        <v>0</v>
      </c>
      <c r="AN26" s="70">
        <f t="shared" si="16"/>
        <v>0</v>
      </c>
      <c r="AO26" s="70">
        <f t="shared" si="16"/>
        <v>0</v>
      </c>
      <c r="AP26" s="70">
        <f t="shared" si="16"/>
        <v>0</v>
      </c>
      <c r="AQ26" s="70">
        <f t="shared" si="16"/>
        <v>0</v>
      </c>
      <c r="AR26" s="70">
        <f t="shared" si="16"/>
        <v>0</v>
      </c>
      <c r="AS26" s="70">
        <f t="shared" si="16"/>
        <v>0</v>
      </c>
      <c r="AT26" s="70">
        <f t="shared" si="16"/>
        <v>0</v>
      </c>
      <c r="AU26" s="70">
        <f t="shared" si="16"/>
        <v>0</v>
      </c>
      <c r="AV26" s="70">
        <f t="shared" si="16"/>
        <v>0</v>
      </c>
      <c r="AW26" s="70">
        <f t="shared" si="16"/>
        <v>0</v>
      </c>
      <c r="AX26" s="70">
        <f t="shared" si="16"/>
        <v>0</v>
      </c>
    </row>
    <row r="27" spans="1:50">
      <c r="A27" s="218" t="s">
        <v>198</v>
      </c>
      <c r="B27" s="767">
        <f>ProjectSummary!C14</f>
        <v>890170</v>
      </c>
      <c r="C27" s="66" t="str">
        <f>INDEX(ProjectSummary!$C$6:$F$20,MATCH(B27,ProjectSummary!$C$6:$C$20,0),4)</f>
        <v>POTTERS ROAD</v>
      </c>
      <c r="D27" s="416">
        <f>INDEX(ProjectCost!$W$4:$W$18,MATCH(B27,ProjectCost!$R$4:$R$18,0),1)</f>
        <v>2368575</v>
      </c>
      <c r="E27" s="416">
        <f t="shared" si="6"/>
        <v>2068805.1358197222</v>
      </c>
      <c r="F27" s="81">
        <f>_xlfn.XLOOKUP(C27, ProjectSummary!$F$6:$F$20, ProjectSummary!$AG$6:$AG$20)</f>
        <v>75</v>
      </c>
      <c r="G27" s="81">
        <f t="shared" si="7"/>
        <v>55</v>
      </c>
      <c r="H27" s="70">
        <f t="shared" si="9"/>
        <v>1517123.7662677963</v>
      </c>
      <c r="I27" s="2">
        <f>Timing!D46+Assumptions!$D$10-1</f>
        <v>2049</v>
      </c>
      <c r="J27" s="70">
        <f>IF(J9=$I$27,$H$27, 0)</f>
        <v>0</v>
      </c>
      <c r="K27" s="70">
        <f>IF(K9=$I$27,$H$27, 0)</f>
        <v>0</v>
      </c>
      <c r="L27" s="70">
        <f t="shared" ref="L27:AX27" si="17">IF(L9=$I$27,$H$27, 0)</f>
        <v>0</v>
      </c>
      <c r="M27" s="70">
        <f t="shared" si="17"/>
        <v>0</v>
      </c>
      <c r="N27" s="70">
        <f t="shared" si="17"/>
        <v>0</v>
      </c>
      <c r="O27" s="70">
        <f t="shared" si="17"/>
        <v>0</v>
      </c>
      <c r="P27" s="70">
        <f t="shared" si="17"/>
        <v>0</v>
      </c>
      <c r="Q27" s="70">
        <f t="shared" si="17"/>
        <v>0</v>
      </c>
      <c r="R27" s="70">
        <f t="shared" si="17"/>
        <v>0</v>
      </c>
      <c r="S27" s="70">
        <f t="shared" si="17"/>
        <v>0</v>
      </c>
      <c r="T27" s="70">
        <f t="shared" si="17"/>
        <v>0</v>
      </c>
      <c r="U27" s="70">
        <f t="shared" si="17"/>
        <v>0</v>
      </c>
      <c r="V27" s="70">
        <f t="shared" si="17"/>
        <v>0</v>
      </c>
      <c r="W27" s="70">
        <f t="shared" si="17"/>
        <v>0</v>
      </c>
      <c r="X27" s="70">
        <f t="shared" si="17"/>
        <v>0</v>
      </c>
      <c r="Y27" s="70">
        <f t="shared" si="17"/>
        <v>0</v>
      </c>
      <c r="Z27" s="70">
        <f t="shared" si="17"/>
        <v>0</v>
      </c>
      <c r="AA27" s="70">
        <f t="shared" si="17"/>
        <v>0</v>
      </c>
      <c r="AB27" s="70">
        <f t="shared" si="17"/>
        <v>0</v>
      </c>
      <c r="AC27" s="70">
        <f t="shared" si="17"/>
        <v>0</v>
      </c>
      <c r="AD27" s="70">
        <f t="shared" si="17"/>
        <v>0</v>
      </c>
      <c r="AE27" s="70">
        <f t="shared" si="17"/>
        <v>0</v>
      </c>
      <c r="AF27" s="70">
        <f t="shared" si="17"/>
        <v>0</v>
      </c>
      <c r="AG27" s="70">
        <f t="shared" si="17"/>
        <v>0</v>
      </c>
      <c r="AH27" s="70">
        <f t="shared" si="17"/>
        <v>1517123.7662677963</v>
      </c>
      <c r="AI27" s="70">
        <f t="shared" si="17"/>
        <v>0</v>
      </c>
      <c r="AJ27" s="70">
        <f t="shared" si="17"/>
        <v>0</v>
      </c>
      <c r="AK27" s="70">
        <f t="shared" si="17"/>
        <v>0</v>
      </c>
      <c r="AL27" s="70">
        <f t="shared" si="17"/>
        <v>0</v>
      </c>
      <c r="AM27" s="70">
        <f t="shared" si="17"/>
        <v>0</v>
      </c>
      <c r="AN27" s="70">
        <f t="shared" si="17"/>
        <v>0</v>
      </c>
      <c r="AO27" s="70">
        <f t="shared" si="17"/>
        <v>0</v>
      </c>
      <c r="AP27" s="70">
        <f t="shared" si="17"/>
        <v>0</v>
      </c>
      <c r="AQ27" s="70">
        <f t="shared" si="17"/>
        <v>0</v>
      </c>
      <c r="AR27" s="70">
        <f t="shared" si="17"/>
        <v>0</v>
      </c>
      <c r="AS27" s="70">
        <f t="shared" si="17"/>
        <v>0</v>
      </c>
      <c r="AT27" s="70">
        <f t="shared" si="17"/>
        <v>0</v>
      </c>
      <c r="AU27" s="70">
        <f t="shared" si="17"/>
        <v>0</v>
      </c>
      <c r="AV27" s="70">
        <f t="shared" si="17"/>
        <v>0</v>
      </c>
      <c r="AW27" s="70">
        <f t="shared" si="17"/>
        <v>0</v>
      </c>
      <c r="AX27" s="70">
        <f t="shared" si="17"/>
        <v>0</v>
      </c>
    </row>
    <row r="28" spans="1:50">
      <c r="A28" s="218" t="s">
        <v>198</v>
      </c>
      <c r="B28" s="767">
        <f>ProjectSummary!C15</f>
        <v>890312</v>
      </c>
      <c r="C28" s="66" t="str">
        <f>INDEX(ProjectSummary!$C$6:$F$20,MATCH(B28,ProjectSummary!$C$6:$C$20,0),4)</f>
        <v>SHANNON ROAD</v>
      </c>
      <c r="D28" s="416">
        <f>INDEX(ProjectCost!$W$4:$W$18,MATCH(B28,ProjectCost!$R$4:$R$18,0),1)</f>
        <v>1305000</v>
      </c>
      <c r="E28" s="416">
        <f t="shared" si="6"/>
        <v>1139837.5403965411</v>
      </c>
      <c r="F28" s="81">
        <f>_xlfn.XLOOKUP(C28, ProjectSummary!$F$6:$F$20, ProjectSummary!$AG$6:$AG$20)</f>
        <v>75</v>
      </c>
      <c r="G28" s="81">
        <f t="shared" si="7"/>
        <v>55</v>
      </c>
      <c r="H28" s="70">
        <f t="shared" si="9"/>
        <v>835880.86295746348</v>
      </c>
      <c r="I28" s="2">
        <f>Timing!D47+Assumptions!$D$10-1</f>
        <v>2049</v>
      </c>
      <c r="J28" s="70">
        <f>IF(J9=$I$28,$H$28, 0)</f>
        <v>0</v>
      </c>
      <c r="K28" s="70">
        <f>IF(K9=$I$28,$H$28, 0)</f>
        <v>0</v>
      </c>
      <c r="L28" s="70">
        <f t="shared" ref="L28:AX28" si="18">IF(L9=$I$28,$H$28, 0)</f>
        <v>0</v>
      </c>
      <c r="M28" s="70">
        <f t="shared" si="18"/>
        <v>0</v>
      </c>
      <c r="N28" s="70">
        <f t="shared" si="18"/>
        <v>0</v>
      </c>
      <c r="O28" s="70">
        <f t="shared" si="18"/>
        <v>0</v>
      </c>
      <c r="P28" s="70">
        <f t="shared" si="18"/>
        <v>0</v>
      </c>
      <c r="Q28" s="70">
        <f t="shared" si="18"/>
        <v>0</v>
      </c>
      <c r="R28" s="70">
        <f t="shared" si="18"/>
        <v>0</v>
      </c>
      <c r="S28" s="70">
        <f t="shared" si="18"/>
        <v>0</v>
      </c>
      <c r="T28" s="70">
        <f t="shared" si="18"/>
        <v>0</v>
      </c>
      <c r="U28" s="70">
        <f t="shared" si="18"/>
        <v>0</v>
      </c>
      <c r="V28" s="70">
        <f t="shared" si="18"/>
        <v>0</v>
      </c>
      <c r="W28" s="70">
        <f t="shared" si="18"/>
        <v>0</v>
      </c>
      <c r="X28" s="70">
        <f t="shared" si="18"/>
        <v>0</v>
      </c>
      <c r="Y28" s="70">
        <f t="shared" si="18"/>
        <v>0</v>
      </c>
      <c r="Z28" s="70">
        <f t="shared" si="18"/>
        <v>0</v>
      </c>
      <c r="AA28" s="70">
        <f t="shared" si="18"/>
        <v>0</v>
      </c>
      <c r="AB28" s="70">
        <f t="shared" si="18"/>
        <v>0</v>
      </c>
      <c r="AC28" s="70">
        <f t="shared" si="18"/>
        <v>0</v>
      </c>
      <c r="AD28" s="70">
        <f t="shared" si="18"/>
        <v>0</v>
      </c>
      <c r="AE28" s="70">
        <f t="shared" si="18"/>
        <v>0</v>
      </c>
      <c r="AF28" s="70">
        <f t="shared" si="18"/>
        <v>0</v>
      </c>
      <c r="AG28" s="70">
        <f t="shared" si="18"/>
        <v>0</v>
      </c>
      <c r="AH28" s="70">
        <f t="shared" si="18"/>
        <v>835880.86295746348</v>
      </c>
      <c r="AI28" s="70">
        <f t="shared" si="18"/>
        <v>0</v>
      </c>
      <c r="AJ28" s="70">
        <f t="shared" si="18"/>
        <v>0</v>
      </c>
      <c r="AK28" s="70">
        <f t="shared" si="18"/>
        <v>0</v>
      </c>
      <c r="AL28" s="70">
        <f t="shared" si="18"/>
        <v>0</v>
      </c>
      <c r="AM28" s="70">
        <f t="shared" si="18"/>
        <v>0</v>
      </c>
      <c r="AN28" s="70">
        <f t="shared" si="18"/>
        <v>0</v>
      </c>
      <c r="AO28" s="70">
        <f t="shared" si="18"/>
        <v>0</v>
      </c>
      <c r="AP28" s="70">
        <f t="shared" si="18"/>
        <v>0</v>
      </c>
      <c r="AQ28" s="70">
        <f t="shared" si="18"/>
        <v>0</v>
      </c>
      <c r="AR28" s="70">
        <f t="shared" si="18"/>
        <v>0</v>
      </c>
      <c r="AS28" s="70">
        <f t="shared" si="18"/>
        <v>0</v>
      </c>
      <c r="AT28" s="70">
        <f t="shared" si="18"/>
        <v>0</v>
      </c>
      <c r="AU28" s="70">
        <f t="shared" si="18"/>
        <v>0</v>
      </c>
      <c r="AV28" s="70">
        <f t="shared" si="18"/>
        <v>0</v>
      </c>
      <c r="AW28" s="70">
        <f t="shared" si="18"/>
        <v>0</v>
      </c>
      <c r="AX28" s="70">
        <f t="shared" si="18"/>
        <v>0</v>
      </c>
    </row>
    <row r="29" spans="1:50">
      <c r="A29" s="218" t="s">
        <v>198</v>
      </c>
      <c r="B29" s="767">
        <f>ProjectSummary!C16</f>
        <v>890144</v>
      </c>
      <c r="C29" s="66" t="str">
        <f>INDEX(ProjectSummary!$C$6:$F$20,MATCH(B29,ProjectSummary!$C$6:$C$20,0),4)</f>
        <v>STACK ROAD</v>
      </c>
      <c r="D29" s="416">
        <f>INDEX(ProjectCost!$W$4:$W$18,MATCH(B29,ProjectCost!$R$4:$R$18,0),1)</f>
        <v>1044000</v>
      </c>
      <c r="E29" s="416">
        <f t="shared" si="6"/>
        <v>911870.03231723292</v>
      </c>
      <c r="F29" s="81">
        <f>_xlfn.XLOOKUP(C29, ProjectSummary!$F$6:$F$20, ProjectSummary!$AG$6:$AG$20)</f>
        <v>75</v>
      </c>
      <c r="G29" s="81">
        <f t="shared" si="7"/>
        <v>55</v>
      </c>
      <c r="H29" s="70">
        <f t="shared" si="9"/>
        <v>668704.69036597083</v>
      </c>
      <c r="I29" s="2">
        <f>Timing!D48+Assumptions!$D$10-1</f>
        <v>2049</v>
      </c>
      <c r="J29" s="70">
        <f>IF(J9=$I$29,$H$29, 0)</f>
        <v>0</v>
      </c>
      <c r="K29" s="70">
        <f>IF(K9=$I$29,$H$29, 0)</f>
        <v>0</v>
      </c>
      <c r="L29" s="70">
        <f t="shared" ref="L29:AX29" si="19">IF(L9=$I$29,$H$29, 0)</f>
        <v>0</v>
      </c>
      <c r="M29" s="70">
        <f t="shared" si="19"/>
        <v>0</v>
      </c>
      <c r="N29" s="70">
        <f t="shared" si="19"/>
        <v>0</v>
      </c>
      <c r="O29" s="70">
        <f t="shared" si="19"/>
        <v>0</v>
      </c>
      <c r="P29" s="70">
        <f t="shared" si="19"/>
        <v>0</v>
      </c>
      <c r="Q29" s="70">
        <f t="shared" si="19"/>
        <v>0</v>
      </c>
      <c r="R29" s="70">
        <f t="shared" si="19"/>
        <v>0</v>
      </c>
      <c r="S29" s="70">
        <f t="shared" si="19"/>
        <v>0</v>
      </c>
      <c r="T29" s="70">
        <f t="shared" si="19"/>
        <v>0</v>
      </c>
      <c r="U29" s="70">
        <f t="shared" si="19"/>
        <v>0</v>
      </c>
      <c r="V29" s="70">
        <f t="shared" si="19"/>
        <v>0</v>
      </c>
      <c r="W29" s="70">
        <f t="shared" si="19"/>
        <v>0</v>
      </c>
      <c r="X29" s="70">
        <f t="shared" si="19"/>
        <v>0</v>
      </c>
      <c r="Y29" s="70">
        <f t="shared" si="19"/>
        <v>0</v>
      </c>
      <c r="Z29" s="70">
        <f t="shared" si="19"/>
        <v>0</v>
      </c>
      <c r="AA29" s="70">
        <f t="shared" si="19"/>
        <v>0</v>
      </c>
      <c r="AB29" s="70">
        <f t="shared" si="19"/>
        <v>0</v>
      </c>
      <c r="AC29" s="70">
        <f t="shared" si="19"/>
        <v>0</v>
      </c>
      <c r="AD29" s="70">
        <f t="shared" si="19"/>
        <v>0</v>
      </c>
      <c r="AE29" s="70">
        <f t="shared" si="19"/>
        <v>0</v>
      </c>
      <c r="AF29" s="70">
        <f t="shared" si="19"/>
        <v>0</v>
      </c>
      <c r="AG29" s="70">
        <f t="shared" si="19"/>
        <v>0</v>
      </c>
      <c r="AH29" s="70">
        <f t="shared" si="19"/>
        <v>668704.69036597083</v>
      </c>
      <c r="AI29" s="70">
        <f t="shared" si="19"/>
        <v>0</v>
      </c>
      <c r="AJ29" s="70">
        <f t="shared" si="19"/>
        <v>0</v>
      </c>
      <c r="AK29" s="70">
        <f t="shared" si="19"/>
        <v>0</v>
      </c>
      <c r="AL29" s="70">
        <f t="shared" si="19"/>
        <v>0</v>
      </c>
      <c r="AM29" s="70">
        <f t="shared" si="19"/>
        <v>0</v>
      </c>
      <c r="AN29" s="70">
        <f t="shared" si="19"/>
        <v>0</v>
      </c>
      <c r="AO29" s="70">
        <f t="shared" si="19"/>
        <v>0</v>
      </c>
      <c r="AP29" s="70">
        <f t="shared" si="19"/>
        <v>0</v>
      </c>
      <c r="AQ29" s="70">
        <f t="shared" si="19"/>
        <v>0</v>
      </c>
      <c r="AR29" s="70">
        <f t="shared" si="19"/>
        <v>0</v>
      </c>
      <c r="AS29" s="70">
        <f t="shared" si="19"/>
        <v>0</v>
      </c>
      <c r="AT29" s="70">
        <f t="shared" si="19"/>
        <v>0</v>
      </c>
      <c r="AU29" s="70">
        <f t="shared" si="19"/>
        <v>0</v>
      </c>
      <c r="AV29" s="70">
        <f t="shared" si="19"/>
        <v>0</v>
      </c>
      <c r="AW29" s="70">
        <f t="shared" si="19"/>
        <v>0</v>
      </c>
      <c r="AX29" s="70">
        <f t="shared" si="19"/>
        <v>0</v>
      </c>
    </row>
    <row r="30" spans="1:50">
      <c r="A30" s="66">
        <v>1</v>
      </c>
      <c r="B30" s="767">
        <f>ProjectSummary!C17</f>
        <v>890067</v>
      </c>
      <c r="C30" s="66" t="str">
        <f>INDEX(ProjectSummary!$C$6:$F$20,MATCH(B30,ProjectSummary!$C$6:$C$20,0),4)</f>
        <v>AUSTIN GROVE CHURCH ROAD</v>
      </c>
      <c r="D30" s="416">
        <f>INDEX(ProjectCost!$W$4:$W$18,MATCH(B30,ProjectCost!$R$4:$R$18,0),1)</f>
        <v>1561875</v>
      </c>
      <c r="E30" s="416">
        <f t="shared" si="6"/>
        <v>1364202.1137217223</v>
      </c>
      <c r="F30" s="81">
        <f>_xlfn.XLOOKUP(C30, ProjectSummary!$F$6:$F$20, ProjectSummary!$AG$6:$AG$20)</f>
        <v>75</v>
      </c>
      <c r="G30" s="81">
        <f t="shared" si="7"/>
        <v>55</v>
      </c>
      <c r="H30" s="70">
        <f t="shared" si="9"/>
        <v>1000414.8833959297</v>
      </c>
      <c r="I30" s="2">
        <f>Timing!D49+Assumptions!$D$10-1</f>
        <v>2050</v>
      </c>
      <c r="J30" s="70">
        <f>IF(J9=$I$30,$H$30, 0)</f>
        <v>0</v>
      </c>
      <c r="K30" s="70">
        <f>IF(K9=$I$30,$H$30, 0)</f>
        <v>0</v>
      </c>
      <c r="L30" s="70">
        <f t="shared" ref="L30:AX30" si="20">IF(L9=$I$30,$H$30, 0)</f>
        <v>0</v>
      </c>
      <c r="M30" s="70">
        <f t="shared" si="20"/>
        <v>0</v>
      </c>
      <c r="N30" s="70">
        <f t="shared" si="20"/>
        <v>0</v>
      </c>
      <c r="O30" s="70">
        <f t="shared" si="20"/>
        <v>0</v>
      </c>
      <c r="P30" s="70">
        <f t="shared" si="20"/>
        <v>0</v>
      </c>
      <c r="Q30" s="70">
        <f t="shared" si="20"/>
        <v>0</v>
      </c>
      <c r="R30" s="70">
        <f t="shared" si="20"/>
        <v>0</v>
      </c>
      <c r="S30" s="70">
        <f t="shared" si="20"/>
        <v>0</v>
      </c>
      <c r="T30" s="70">
        <f t="shared" si="20"/>
        <v>0</v>
      </c>
      <c r="U30" s="70">
        <f t="shared" si="20"/>
        <v>0</v>
      </c>
      <c r="V30" s="70">
        <f t="shared" si="20"/>
        <v>0</v>
      </c>
      <c r="W30" s="70">
        <f t="shared" si="20"/>
        <v>0</v>
      </c>
      <c r="X30" s="70">
        <f t="shared" si="20"/>
        <v>0</v>
      </c>
      <c r="Y30" s="70">
        <f t="shared" si="20"/>
        <v>0</v>
      </c>
      <c r="Z30" s="70">
        <f t="shared" si="20"/>
        <v>0</v>
      </c>
      <c r="AA30" s="70">
        <f t="shared" si="20"/>
        <v>0</v>
      </c>
      <c r="AB30" s="70">
        <f t="shared" si="20"/>
        <v>0</v>
      </c>
      <c r="AC30" s="70">
        <f t="shared" si="20"/>
        <v>0</v>
      </c>
      <c r="AD30" s="70">
        <f t="shared" si="20"/>
        <v>0</v>
      </c>
      <c r="AE30" s="70">
        <f t="shared" si="20"/>
        <v>0</v>
      </c>
      <c r="AF30" s="70">
        <f t="shared" si="20"/>
        <v>0</v>
      </c>
      <c r="AG30" s="70">
        <f t="shared" si="20"/>
        <v>0</v>
      </c>
      <c r="AH30" s="70">
        <f t="shared" si="20"/>
        <v>0</v>
      </c>
      <c r="AI30" s="70">
        <f t="shared" si="20"/>
        <v>1000414.8833959297</v>
      </c>
      <c r="AJ30" s="70">
        <f t="shared" si="20"/>
        <v>0</v>
      </c>
      <c r="AK30" s="70">
        <f t="shared" si="20"/>
        <v>0</v>
      </c>
      <c r="AL30" s="70">
        <f t="shared" si="20"/>
        <v>0</v>
      </c>
      <c r="AM30" s="70">
        <f t="shared" si="20"/>
        <v>0</v>
      </c>
      <c r="AN30" s="70">
        <f t="shared" si="20"/>
        <v>0</v>
      </c>
      <c r="AO30" s="70">
        <f t="shared" si="20"/>
        <v>0</v>
      </c>
      <c r="AP30" s="70">
        <f t="shared" si="20"/>
        <v>0</v>
      </c>
      <c r="AQ30" s="70">
        <f t="shared" si="20"/>
        <v>0</v>
      </c>
      <c r="AR30" s="70">
        <f t="shared" si="20"/>
        <v>0</v>
      </c>
      <c r="AS30" s="70">
        <f t="shared" si="20"/>
        <v>0</v>
      </c>
      <c r="AT30" s="70">
        <f t="shared" si="20"/>
        <v>0</v>
      </c>
      <c r="AU30" s="70">
        <f t="shared" si="20"/>
        <v>0</v>
      </c>
      <c r="AV30" s="70">
        <f t="shared" si="20"/>
        <v>0</v>
      </c>
      <c r="AW30" s="70">
        <f t="shared" si="20"/>
        <v>0</v>
      </c>
      <c r="AX30" s="70">
        <f t="shared" si="20"/>
        <v>0</v>
      </c>
    </row>
    <row r="31" spans="1:50">
      <c r="A31" s="66">
        <v>1</v>
      </c>
      <c r="B31" s="767">
        <f>ProjectSummary!C18</f>
        <v>830012</v>
      </c>
      <c r="C31" s="66" t="str">
        <f>INDEX(ProjectSummary!$C$6:$F$20,MATCH(B31,ProjectSummary!$C$6:$C$20,0),4)</f>
        <v>MOUNTAIN CREEK ROAD</v>
      </c>
      <c r="D31" s="416">
        <f>INDEX(ProjectCost!$W$4:$W$18,MATCH(B31,ProjectCost!$R$4:$R$18,0),1)</f>
        <v>2088000</v>
      </c>
      <c r="E31" s="416">
        <f t="shared" si="6"/>
        <v>1823740.0646344658</v>
      </c>
      <c r="F31" s="81">
        <f>_xlfn.XLOOKUP(C31, ProjectSummary!$F$6:$F$20, ProjectSummary!$AG$6:$AG$20)</f>
        <v>75</v>
      </c>
      <c r="G31" s="81">
        <f t="shared" si="7"/>
        <v>55</v>
      </c>
      <c r="H31" s="70">
        <f t="shared" si="9"/>
        <v>1337409.3807319417</v>
      </c>
      <c r="I31" s="2">
        <f>Timing!D50+Assumptions!$D$10-1</f>
        <v>2050</v>
      </c>
      <c r="J31" s="70">
        <f>IF(J9=$I$31,$H$31, 0)</f>
        <v>0</v>
      </c>
      <c r="K31" s="70">
        <f>IF(K9=$I$31,$H$31, 0)</f>
        <v>0</v>
      </c>
      <c r="L31" s="70">
        <f t="shared" ref="L31:AX31" si="21">IF(L9=$I$31,$H$31, 0)</f>
        <v>0</v>
      </c>
      <c r="M31" s="70">
        <f t="shared" si="21"/>
        <v>0</v>
      </c>
      <c r="N31" s="70">
        <f t="shared" si="21"/>
        <v>0</v>
      </c>
      <c r="O31" s="70">
        <f t="shared" si="21"/>
        <v>0</v>
      </c>
      <c r="P31" s="70">
        <f t="shared" si="21"/>
        <v>0</v>
      </c>
      <c r="Q31" s="70">
        <f t="shared" si="21"/>
        <v>0</v>
      </c>
      <c r="R31" s="70">
        <f t="shared" si="21"/>
        <v>0</v>
      </c>
      <c r="S31" s="70">
        <f t="shared" si="21"/>
        <v>0</v>
      </c>
      <c r="T31" s="70">
        <f t="shared" si="21"/>
        <v>0</v>
      </c>
      <c r="U31" s="70">
        <f t="shared" si="21"/>
        <v>0</v>
      </c>
      <c r="V31" s="70">
        <f t="shared" si="21"/>
        <v>0</v>
      </c>
      <c r="W31" s="70">
        <f t="shared" si="21"/>
        <v>0</v>
      </c>
      <c r="X31" s="70">
        <f t="shared" si="21"/>
        <v>0</v>
      </c>
      <c r="Y31" s="70">
        <f t="shared" si="21"/>
        <v>0</v>
      </c>
      <c r="Z31" s="70">
        <f t="shared" si="21"/>
        <v>0</v>
      </c>
      <c r="AA31" s="70">
        <f t="shared" si="21"/>
        <v>0</v>
      </c>
      <c r="AB31" s="70">
        <f t="shared" si="21"/>
        <v>0</v>
      </c>
      <c r="AC31" s="70">
        <f t="shared" si="21"/>
        <v>0</v>
      </c>
      <c r="AD31" s="70">
        <f t="shared" si="21"/>
        <v>0</v>
      </c>
      <c r="AE31" s="70">
        <f t="shared" si="21"/>
        <v>0</v>
      </c>
      <c r="AF31" s="70">
        <f t="shared" si="21"/>
        <v>0</v>
      </c>
      <c r="AG31" s="70">
        <f t="shared" si="21"/>
        <v>0</v>
      </c>
      <c r="AH31" s="70">
        <f t="shared" si="21"/>
        <v>0</v>
      </c>
      <c r="AI31" s="70">
        <f t="shared" si="21"/>
        <v>1337409.3807319417</v>
      </c>
      <c r="AJ31" s="70">
        <f t="shared" si="21"/>
        <v>0</v>
      </c>
      <c r="AK31" s="70">
        <f t="shared" si="21"/>
        <v>0</v>
      </c>
      <c r="AL31" s="70">
        <f t="shared" si="21"/>
        <v>0</v>
      </c>
      <c r="AM31" s="70">
        <f t="shared" si="21"/>
        <v>0</v>
      </c>
      <c r="AN31" s="70">
        <f t="shared" si="21"/>
        <v>0</v>
      </c>
      <c r="AO31" s="70">
        <f t="shared" si="21"/>
        <v>0</v>
      </c>
      <c r="AP31" s="70">
        <f t="shared" si="21"/>
        <v>0</v>
      </c>
      <c r="AQ31" s="70">
        <f t="shared" si="21"/>
        <v>0</v>
      </c>
      <c r="AR31" s="70">
        <f t="shared" si="21"/>
        <v>0</v>
      </c>
      <c r="AS31" s="70">
        <f t="shared" si="21"/>
        <v>0</v>
      </c>
      <c r="AT31" s="70">
        <f t="shared" si="21"/>
        <v>0</v>
      </c>
      <c r="AU31" s="70">
        <f t="shared" si="21"/>
        <v>0</v>
      </c>
      <c r="AV31" s="70">
        <f t="shared" si="21"/>
        <v>0</v>
      </c>
      <c r="AW31" s="70">
        <f t="shared" si="21"/>
        <v>0</v>
      </c>
      <c r="AX31" s="70">
        <f t="shared" si="21"/>
        <v>0</v>
      </c>
    </row>
    <row r="32" spans="1:50">
      <c r="A32" s="66">
        <v>1</v>
      </c>
      <c r="B32" s="767">
        <f>ProjectSummary!C19</f>
        <v>120050</v>
      </c>
      <c r="C32" s="66" t="str">
        <f>INDEX(ProjectSummary!$C$6:$F$20,MATCH(B32,ProjectSummary!$C$6:$C$20,0),4)</f>
        <v>PENNINGER ROAD</v>
      </c>
      <c r="D32" s="416">
        <f>INDEX(ProjectCost!$W$4:$W$18,MATCH(B32,ProjectCost!$R$4:$R$18,0),1)</f>
        <v>1566000</v>
      </c>
      <c r="E32" s="416">
        <f t="shared" si="6"/>
        <v>1367805.0484758494</v>
      </c>
      <c r="F32" s="81">
        <f>_xlfn.XLOOKUP(C32, ProjectSummary!$F$6:$F$20, ProjectSummary!$AG$6:$AG$20)</f>
        <v>75</v>
      </c>
      <c r="G32" s="81">
        <f t="shared" si="7"/>
        <v>55</v>
      </c>
      <c r="H32" s="70">
        <f t="shared" si="9"/>
        <v>1003057.0355489562</v>
      </c>
      <c r="I32" s="2">
        <f>Timing!D51+Assumptions!$D$10-1</f>
        <v>2050</v>
      </c>
      <c r="J32" s="70">
        <f>IF(J9=$I$32,$H$32, 0)</f>
        <v>0</v>
      </c>
      <c r="K32" s="70">
        <f>IF(K9=$I$32,$H$32, 0)</f>
        <v>0</v>
      </c>
      <c r="L32" s="70">
        <f t="shared" ref="L32:AX32" si="22">IF(L9=$I$32,$H$32, 0)</f>
        <v>0</v>
      </c>
      <c r="M32" s="70">
        <f t="shared" si="22"/>
        <v>0</v>
      </c>
      <c r="N32" s="70">
        <f t="shared" si="22"/>
        <v>0</v>
      </c>
      <c r="O32" s="70">
        <f t="shared" si="22"/>
        <v>0</v>
      </c>
      <c r="P32" s="70">
        <f t="shared" si="22"/>
        <v>0</v>
      </c>
      <c r="Q32" s="70">
        <f t="shared" si="22"/>
        <v>0</v>
      </c>
      <c r="R32" s="70">
        <f t="shared" si="22"/>
        <v>0</v>
      </c>
      <c r="S32" s="70">
        <f t="shared" si="22"/>
        <v>0</v>
      </c>
      <c r="T32" s="70">
        <f t="shared" si="22"/>
        <v>0</v>
      </c>
      <c r="U32" s="70">
        <f t="shared" si="22"/>
        <v>0</v>
      </c>
      <c r="V32" s="70">
        <f t="shared" si="22"/>
        <v>0</v>
      </c>
      <c r="W32" s="70">
        <f t="shared" si="22"/>
        <v>0</v>
      </c>
      <c r="X32" s="70">
        <f t="shared" si="22"/>
        <v>0</v>
      </c>
      <c r="Y32" s="70">
        <f t="shared" si="22"/>
        <v>0</v>
      </c>
      <c r="Z32" s="70">
        <f t="shared" si="22"/>
        <v>0</v>
      </c>
      <c r="AA32" s="70">
        <f t="shared" si="22"/>
        <v>0</v>
      </c>
      <c r="AB32" s="70">
        <f t="shared" si="22"/>
        <v>0</v>
      </c>
      <c r="AC32" s="70">
        <f t="shared" si="22"/>
        <v>0</v>
      </c>
      <c r="AD32" s="70">
        <f t="shared" si="22"/>
        <v>0</v>
      </c>
      <c r="AE32" s="70">
        <f t="shared" si="22"/>
        <v>0</v>
      </c>
      <c r="AF32" s="70">
        <f t="shared" si="22"/>
        <v>0</v>
      </c>
      <c r="AG32" s="70">
        <f t="shared" si="22"/>
        <v>0</v>
      </c>
      <c r="AH32" s="70">
        <f t="shared" si="22"/>
        <v>0</v>
      </c>
      <c r="AI32" s="70">
        <f t="shared" si="22"/>
        <v>1003057.0355489562</v>
      </c>
      <c r="AJ32" s="70">
        <f t="shared" si="22"/>
        <v>0</v>
      </c>
      <c r="AK32" s="70">
        <f t="shared" si="22"/>
        <v>0</v>
      </c>
      <c r="AL32" s="70">
        <f t="shared" si="22"/>
        <v>0</v>
      </c>
      <c r="AM32" s="70">
        <f t="shared" si="22"/>
        <v>0</v>
      </c>
      <c r="AN32" s="70">
        <f t="shared" si="22"/>
        <v>0</v>
      </c>
      <c r="AO32" s="70">
        <f t="shared" si="22"/>
        <v>0</v>
      </c>
      <c r="AP32" s="70">
        <f t="shared" si="22"/>
        <v>0</v>
      </c>
      <c r="AQ32" s="70">
        <f t="shared" si="22"/>
        <v>0</v>
      </c>
      <c r="AR32" s="70">
        <f t="shared" si="22"/>
        <v>0</v>
      </c>
      <c r="AS32" s="70">
        <f t="shared" si="22"/>
        <v>0</v>
      </c>
      <c r="AT32" s="70">
        <f t="shared" si="22"/>
        <v>0</v>
      </c>
      <c r="AU32" s="70">
        <f t="shared" si="22"/>
        <v>0</v>
      </c>
      <c r="AV32" s="70">
        <f t="shared" si="22"/>
        <v>0</v>
      </c>
      <c r="AW32" s="70">
        <f t="shared" si="22"/>
        <v>0</v>
      </c>
      <c r="AX32" s="70">
        <f t="shared" si="22"/>
        <v>0</v>
      </c>
    </row>
    <row r="33" spans="1:50">
      <c r="A33" s="66">
        <v>1</v>
      </c>
      <c r="B33" s="767">
        <f>ProjectSummary!C20</f>
        <v>590060</v>
      </c>
      <c r="C33" s="66" t="str">
        <f>INDEX(ProjectSummary!$C$6:$F$20,MATCH(B33,ProjectSummary!$C$6:$C$20,0),4)</f>
        <v>ROBINSON CHURCH ROAD</v>
      </c>
      <c r="D33" s="416">
        <f>INDEX(ProjectCost!$W$4:$W$18,MATCH(B33,ProjectCost!$R$4:$R$18,0),1)</f>
        <v>2349000</v>
      </c>
      <c r="E33" s="416">
        <f t="shared" si="6"/>
        <v>2051707.5727137742</v>
      </c>
      <c r="F33" s="81">
        <f>_xlfn.XLOOKUP(C33, ProjectSummary!$F$6:$F$20, ProjectSummary!$AG$6:$AG$20)</f>
        <v>75</v>
      </c>
      <c r="G33" s="81">
        <f t="shared" si="7"/>
        <v>55</v>
      </c>
      <c r="H33" s="70">
        <f t="shared" si="9"/>
        <v>1504585.5533234344</v>
      </c>
      <c r="I33" s="2">
        <f>Timing!D52+Assumptions!$D$10-1</f>
        <v>2050</v>
      </c>
      <c r="J33" s="70">
        <f>IF(J9=$I$33,$H$33, 0)</f>
        <v>0</v>
      </c>
      <c r="K33" s="70">
        <f>IF(K9=$I$33,$H$33, 0)</f>
        <v>0</v>
      </c>
      <c r="L33" s="70">
        <f t="shared" ref="L33:AX33" si="23">IF(L9=$I$33,$H$33, 0)</f>
        <v>0</v>
      </c>
      <c r="M33" s="70">
        <f t="shared" si="23"/>
        <v>0</v>
      </c>
      <c r="N33" s="70">
        <f t="shared" si="23"/>
        <v>0</v>
      </c>
      <c r="O33" s="70">
        <f t="shared" si="23"/>
        <v>0</v>
      </c>
      <c r="P33" s="70">
        <f t="shared" si="23"/>
        <v>0</v>
      </c>
      <c r="Q33" s="70">
        <f t="shared" si="23"/>
        <v>0</v>
      </c>
      <c r="R33" s="70">
        <f t="shared" si="23"/>
        <v>0</v>
      </c>
      <c r="S33" s="70">
        <f t="shared" si="23"/>
        <v>0</v>
      </c>
      <c r="T33" s="70">
        <f t="shared" si="23"/>
        <v>0</v>
      </c>
      <c r="U33" s="70">
        <f t="shared" si="23"/>
        <v>0</v>
      </c>
      <c r="V33" s="70">
        <f t="shared" si="23"/>
        <v>0</v>
      </c>
      <c r="W33" s="70">
        <f t="shared" si="23"/>
        <v>0</v>
      </c>
      <c r="X33" s="70">
        <f t="shared" si="23"/>
        <v>0</v>
      </c>
      <c r="Y33" s="70">
        <f t="shared" si="23"/>
        <v>0</v>
      </c>
      <c r="Z33" s="70">
        <f t="shared" si="23"/>
        <v>0</v>
      </c>
      <c r="AA33" s="70">
        <f t="shared" si="23"/>
        <v>0</v>
      </c>
      <c r="AB33" s="70">
        <f t="shared" si="23"/>
        <v>0</v>
      </c>
      <c r="AC33" s="70">
        <f t="shared" si="23"/>
        <v>0</v>
      </c>
      <c r="AD33" s="70">
        <f t="shared" si="23"/>
        <v>0</v>
      </c>
      <c r="AE33" s="70">
        <f t="shared" si="23"/>
        <v>0</v>
      </c>
      <c r="AF33" s="70">
        <f t="shared" si="23"/>
        <v>0</v>
      </c>
      <c r="AG33" s="70">
        <f t="shared" si="23"/>
        <v>0</v>
      </c>
      <c r="AH33" s="70">
        <f t="shared" si="23"/>
        <v>0</v>
      </c>
      <c r="AI33" s="70">
        <f t="shared" si="23"/>
        <v>1504585.5533234344</v>
      </c>
      <c r="AJ33" s="70">
        <f t="shared" si="23"/>
        <v>0</v>
      </c>
      <c r="AK33" s="70">
        <f t="shared" si="23"/>
        <v>0</v>
      </c>
      <c r="AL33" s="70">
        <f t="shared" si="23"/>
        <v>0</v>
      </c>
      <c r="AM33" s="70">
        <f t="shared" si="23"/>
        <v>0</v>
      </c>
      <c r="AN33" s="70">
        <f t="shared" si="23"/>
        <v>0</v>
      </c>
      <c r="AO33" s="70">
        <f t="shared" si="23"/>
        <v>0</v>
      </c>
      <c r="AP33" s="70">
        <f t="shared" si="23"/>
        <v>0</v>
      </c>
      <c r="AQ33" s="70">
        <f t="shared" si="23"/>
        <v>0</v>
      </c>
      <c r="AR33" s="70">
        <f t="shared" si="23"/>
        <v>0</v>
      </c>
      <c r="AS33" s="70">
        <f t="shared" si="23"/>
        <v>0</v>
      </c>
      <c r="AT33" s="70">
        <f t="shared" si="23"/>
        <v>0</v>
      </c>
      <c r="AU33" s="70">
        <f t="shared" si="23"/>
        <v>0</v>
      </c>
      <c r="AV33" s="70">
        <f t="shared" si="23"/>
        <v>0</v>
      </c>
      <c r="AW33" s="70">
        <f t="shared" si="23"/>
        <v>0</v>
      </c>
      <c r="AX33" s="70">
        <f t="shared" si="23"/>
        <v>0</v>
      </c>
    </row>
    <row r="34" spans="1:50">
      <c r="A34" s="66"/>
      <c r="B34" s="767"/>
      <c r="C34" s="66"/>
      <c r="D34" s="416"/>
      <c r="E34" s="416"/>
      <c r="F34" s="81"/>
      <c r="G34" s="81"/>
      <c r="H34" s="70"/>
      <c r="I34" s="2"/>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row>
    <row r="35" spans="1:50">
      <c r="A35" s="66"/>
      <c r="B35" s="767"/>
      <c r="C35" s="66"/>
      <c r="D35" s="416"/>
      <c r="E35" s="416"/>
      <c r="F35" s="81"/>
      <c r="G35" s="81"/>
      <c r="H35" s="70"/>
      <c r="I35" s="2"/>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row>
    <row r="38" spans="1:50">
      <c r="A38" s="5" t="s">
        <v>348</v>
      </c>
      <c r="B38" s="99"/>
      <c r="C38" s="100"/>
      <c r="D38" s="101"/>
      <c r="E38" s="101"/>
      <c r="F38" s="101"/>
      <c r="G38" s="101"/>
      <c r="H38" s="101"/>
      <c r="I38" s="100"/>
      <c r="J38" s="100"/>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row>
    <row r="40" spans="1:50" s="70" customFormat="1">
      <c r="A40"/>
      <c r="B40"/>
      <c r="C40" s="4" t="s">
        <v>349</v>
      </c>
      <c r="D40"/>
      <c r="E40"/>
      <c r="F40"/>
      <c r="G40"/>
      <c r="H40"/>
      <c r="I40" s="166">
        <f t="shared" ref="I40:I41" si="24">SUM(J40:AX40)</f>
        <v>16142396.71587038</v>
      </c>
      <c r="J40" s="70">
        <f>SUM(J19:J33)</f>
        <v>0</v>
      </c>
      <c r="K40" s="70">
        <f t="shared" ref="K40:AX40" si="25">SUM(K19:K33)</f>
        <v>0</v>
      </c>
      <c r="L40" s="70">
        <f t="shared" si="25"/>
        <v>0</v>
      </c>
      <c r="M40" s="70">
        <f t="shared" si="25"/>
        <v>0</v>
      </c>
      <c r="N40" s="70">
        <f t="shared" si="25"/>
        <v>0</v>
      </c>
      <c r="O40" s="70">
        <f t="shared" si="25"/>
        <v>0</v>
      </c>
      <c r="P40" s="70">
        <f t="shared" si="25"/>
        <v>0</v>
      </c>
      <c r="Q40" s="70">
        <f t="shared" si="25"/>
        <v>0</v>
      </c>
      <c r="R40" s="70">
        <f t="shared" si="25"/>
        <v>0</v>
      </c>
      <c r="S40" s="70">
        <f t="shared" si="25"/>
        <v>0</v>
      </c>
      <c r="T40" s="70">
        <f t="shared" si="25"/>
        <v>0</v>
      </c>
      <c r="U40" s="70">
        <f t="shared" si="25"/>
        <v>0</v>
      </c>
      <c r="V40" s="70">
        <f t="shared" si="25"/>
        <v>0</v>
      </c>
      <c r="W40" s="70">
        <f t="shared" si="25"/>
        <v>0</v>
      </c>
      <c r="X40" s="70">
        <f t="shared" si="25"/>
        <v>0</v>
      </c>
      <c r="Y40" s="70">
        <f t="shared" si="25"/>
        <v>0</v>
      </c>
      <c r="Z40" s="70">
        <f t="shared" si="25"/>
        <v>0</v>
      </c>
      <c r="AA40" s="70">
        <f t="shared" si="25"/>
        <v>0</v>
      </c>
      <c r="AB40" s="70">
        <f t="shared" si="25"/>
        <v>0</v>
      </c>
      <c r="AC40" s="70">
        <f t="shared" si="25"/>
        <v>0</v>
      </c>
      <c r="AD40" s="70">
        <f t="shared" si="25"/>
        <v>0</v>
      </c>
      <c r="AE40" s="70">
        <f t="shared" si="25"/>
        <v>0</v>
      </c>
      <c r="AF40" s="70">
        <f t="shared" si="25"/>
        <v>0</v>
      </c>
      <c r="AG40" s="70">
        <f t="shared" si="25"/>
        <v>0</v>
      </c>
      <c r="AH40" s="70">
        <f t="shared" si="25"/>
        <v>11296929.86287012</v>
      </c>
      <c r="AI40" s="70">
        <f t="shared" si="25"/>
        <v>4845466.8530002618</v>
      </c>
      <c r="AJ40" s="70">
        <f t="shared" si="25"/>
        <v>0</v>
      </c>
      <c r="AK40" s="70">
        <f t="shared" si="25"/>
        <v>0</v>
      </c>
      <c r="AL40" s="70">
        <f t="shared" si="25"/>
        <v>0</v>
      </c>
      <c r="AM40" s="70">
        <f t="shared" si="25"/>
        <v>0</v>
      </c>
      <c r="AN40" s="70">
        <f t="shared" si="25"/>
        <v>0</v>
      </c>
      <c r="AO40" s="70">
        <f t="shared" si="25"/>
        <v>0</v>
      </c>
      <c r="AP40" s="70">
        <f t="shared" si="25"/>
        <v>0</v>
      </c>
      <c r="AQ40" s="70">
        <f t="shared" si="25"/>
        <v>0</v>
      </c>
      <c r="AR40" s="70">
        <f t="shared" si="25"/>
        <v>0</v>
      </c>
      <c r="AS40" s="70">
        <f t="shared" si="25"/>
        <v>0</v>
      </c>
      <c r="AT40" s="70">
        <f t="shared" si="25"/>
        <v>0</v>
      </c>
      <c r="AU40" s="70">
        <f t="shared" si="25"/>
        <v>0</v>
      </c>
      <c r="AV40" s="70">
        <f t="shared" si="25"/>
        <v>0</v>
      </c>
      <c r="AW40" s="70">
        <f t="shared" si="25"/>
        <v>0</v>
      </c>
      <c r="AX40" s="70">
        <f t="shared" si="25"/>
        <v>0</v>
      </c>
    </row>
    <row r="41" spans="1:50" s="70" customFormat="1">
      <c r="A41"/>
      <c r="B41"/>
      <c r="C41" s="4" t="s">
        <v>350</v>
      </c>
      <c r="D41"/>
      <c r="E41"/>
      <c r="F41"/>
      <c r="G41"/>
      <c r="H41"/>
      <c r="I41" s="166">
        <f t="shared" si="24"/>
        <v>2915817.5893832115</v>
      </c>
      <c r="J41" s="70">
        <f t="shared" ref="J41:AX41" si="26">J40*J11</f>
        <v>0</v>
      </c>
      <c r="K41" s="70">
        <f t="shared" si="26"/>
        <v>0</v>
      </c>
      <c r="L41" s="70">
        <f t="shared" si="26"/>
        <v>0</v>
      </c>
      <c r="M41" s="70">
        <f t="shared" si="26"/>
        <v>0</v>
      </c>
      <c r="N41" s="70">
        <f t="shared" si="26"/>
        <v>0</v>
      </c>
      <c r="O41" s="70">
        <f t="shared" si="26"/>
        <v>0</v>
      </c>
      <c r="P41" s="70">
        <f t="shared" si="26"/>
        <v>0</v>
      </c>
      <c r="Q41" s="70">
        <f t="shared" si="26"/>
        <v>0</v>
      </c>
      <c r="R41" s="70">
        <f t="shared" si="26"/>
        <v>0</v>
      </c>
      <c r="S41" s="70">
        <f t="shared" si="26"/>
        <v>0</v>
      </c>
      <c r="T41" s="70">
        <f t="shared" si="26"/>
        <v>0</v>
      </c>
      <c r="U41" s="70">
        <f t="shared" si="26"/>
        <v>0</v>
      </c>
      <c r="V41" s="70">
        <f t="shared" si="26"/>
        <v>0</v>
      </c>
      <c r="W41" s="70">
        <f t="shared" si="26"/>
        <v>0</v>
      </c>
      <c r="X41" s="70">
        <f t="shared" si="26"/>
        <v>0</v>
      </c>
      <c r="Y41" s="70">
        <f t="shared" si="26"/>
        <v>0</v>
      </c>
      <c r="Z41" s="70">
        <f t="shared" si="26"/>
        <v>0</v>
      </c>
      <c r="AA41" s="70">
        <f t="shared" si="26"/>
        <v>0</v>
      </c>
      <c r="AB41" s="70">
        <f t="shared" si="26"/>
        <v>0</v>
      </c>
      <c r="AC41" s="70">
        <f t="shared" si="26"/>
        <v>0</v>
      </c>
      <c r="AD41" s="70">
        <f t="shared" si="26"/>
        <v>0</v>
      </c>
      <c r="AE41" s="70">
        <f t="shared" si="26"/>
        <v>0</v>
      </c>
      <c r="AF41" s="70">
        <f t="shared" si="26"/>
        <v>0</v>
      </c>
      <c r="AG41" s="70">
        <f t="shared" si="26"/>
        <v>0</v>
      </c>
      <c r="AH41" s="70">
        <f t="shared" si="26"/>
        <v>2081450.0357602462</v>
      </c>
      <c r="AI41" s="70">
        <f t="shared" si="26"/>
        <v>834367.55362296535</v>
      </c>
      <c r="AJ41" s="70">
        <f t="shared" si="26"/>
        <v>0</v>
      </c>
      <c r="AK41" s="70">
        <f t="shared" si="26"/>
        <v>0</v>
      </c>
      <c r="AL41" s="70">
        <f t="shared" si="26"/>
        <v>0</v>
      </c>
      <c r="AM41" s="70">
        <f t="shared" si="26"/>
        <v>0</v>
      </c>
      <c r="AN41" s="70">
        <f t="shared" si="26"/>
        <v>0</v>
      </c>
      <c r="AO41" s="70">
        <f t="shared" si="26"/>
        <v>0</v>
      </c>
      <c r="AP41" s="70">
        <f t="shared" si="26"/>
        <v>0</v>
      </c>
      <c r="AQ41" s="70">
        <f t="shared" si="26"/>
        <v>0</v>
      </c>
      <c r="AR41" s="70">
        <f t="shared" si="26"/>
        <v>0</v>
      </c>
      <c r="AS41" s="70">
        <f t="shared" si="26"/>
        <v>0</v>
      </c>
      <c r="AT41" s="70">
        <f t="shared" si="26"/>
        <v>0</v>
      </c>
      <c r="AU41" s="70">
        <f t="shared" si="26"/>
        <v>0</v>
      </c>
      <c r="AV41" s="70">
        <f t="shared" si="26"/>
        <v>0</v>
      </c>
      <c r="AW41" s="70">
        <f t="shared" si="26"/>
        <v>0</v>
      </c>
      <c r="AX41" s="70">
        <f t="shared" si="26"/>
        <v>0</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8A872-404E-42AD-8E18-68EEB8104A4E}">
  <sheetPr>
    <tabColor theme="7"/>
  </sheetPr>
  <dimension ref="A2:AI72"/>
  <sheetViews>
    <sheetView topLeftCell="A17" workbookViewId="0">
      <selection activeCell="N30" sqref="N30"/>
    </sheetView>
  </sheetViews>
  <sheetFormatPr defaultRowHeight="15"/>
  <cols>
    <col min="1" max="1" width="11.7109375" customWidth="1"/>
    <col min="2" max="2" width="3.28515625" customWidth="1"/>
    <col min="3" max="3" width="12.28515625" customWidth="1"/>
    <col min="4" max="4" width="11.28515625" customWidth="1"/>
    <col min="5" max="5" width="12" customWidth="1"/>
    <col min="6" max="6" width="26.7109375" bestFit="1" customWidth="1"/>
    <col min="7" max="7" width="23.28515625" customWidth="1"/>
    <col min="8" max="8" width="21.7109375" customWidth="1"/>
    <col min="9" max="10" width="15.5703125" customWidth="1"/>
    <col min="11" max="11" width="14.5703125" customWidth="1"/>
    <col min="12" max="12" width="15.7109375" customWidth="1"/>
    <col min="13" max="13" width="13" customWidth="1"/>
    <col min="14" max="14" width="14.5703125" customWidth="1"/>
    <col min="15" max="15" width="17.7109375" customWidth="1"/>
    <col min="16" max="16" width="15.7109375" customWidth="1"/>
    <col min="17" max="17" width="17.7109375" customWidth="1"/>
    <col min="18" max="18" width="18" customWidth="1"/>
    <col min="19" max="19" width="16" customWidth="1"/>
    <col min="20" max="20" width="10.7109375" customWidth="1"/>
    <col min="21" max="21" width="16.7109375" customWidth="1"/>
    <col min="22" max="22" width="17.7109375" customWidth="1"/>
    <col min="23" max="23" width="17.28515625" customWidth="1"/>
    <col min="24" max="24" width="14.28515625" customWidth="1"/>
    <col min="25" max="25" width="13.7109375" customWidth="1"/>
    <col min="26" max="26" width="19.28515625" customWidth="1"/>
    <col min="27" max="27" width="17.7109375" customWidth="1"/>
    <col min="28" max="28" width="14.28515625" customWidth="1"/>
    <col min="29" max="29" width="17.42578125" customWidth="1"/>
    <col min="30" max="30" width="12.28515625" customWidth="1"/>
    <col min="31" max="31" width="16.42578125" customWidth="1"/>
    <col min="32" max="32" width="15.7109375" customWidth="1"/>
    <col min="33" max="33" width="18.7109375" customWidth="1"/>
    <col min="34" max="34" width="12.28515625" customWidth="1"/>
    <col min="35" max="35" width="11" customWidth="1"/>
    <col min="36" max="36" width="23.5703125" customWidth="1"/>
    <col min="37" max="37" width="15.42578125" customWidth="1"/>
    <col min="38" max="38" width="19.28515625" customWidth="1"/>
    <col min="39" max="39" width="11.7109375" customWidth="1"/>
    <col min="40" max="40" width="12.42578125" customWidth="1"/>
    <col min="41" max="41" width="13.28515625" customWidth="1"/>
    <col min="42" max="42" width="11.42578125" customWidth="1"/>
    <col min="44" max="44" width="12" customWidth="1"/>
    <col min="45" max="45" width="12.5703125" customWidth="1"/>
    <col min="46" max="46" width="12.7109375" customWidth="1"/>
    <col min="48" max="48" width="15.28515625" customWidth="1"/>
    <col min="49" max="49" width="10.5703125" bestFit="1" customWidth="1"/>
  </cols>
  <sheetData>
    <row r="2" spans="1:33" ht="15.75" thickBot="1">
      <c r="B2" s="3"/>
      <c r="M2" s="7" t="s">
        <v>351</v>
      </c>
    </row>
    <row r="3" spans="1:33" ht="16.5" thickBot="1">
      <c r="T3" s="957" t="s">
        <v>352</v>
      </c>
      <c r="U3" s="958"/>
      <c r="V3" s="958"/>
      <c r="W3" s="958"/>
      <c r="X3" s="958"/>
      <c r="Y3" s="958"/>
      <c r="Z3" s="958"/>
      <c r="AA3" s="958"/>
      <c r="AB3" s="958"/>
      <c r="AC3" s="958"/>
      <c r="AD3" s="958"/>
      <c r="AE3" s="958"/>
      <c r="AF3" s="959"/>
    </row>
    <row r="4" spans="1:33" s="10" customFormat="1" ht="25.15" customHeight="1" thickBot="1">
      <c r="I4" s="802" t="s">
        <v>353</v>
      </c>
      <c r="J4" s="960" t="s">
        <v>354</v>
      </c>
      <c r="K4" s="961"/>
      <c r="L4" s="960" t="s">
        <v>355</v>
      </c>
      <c r="M4" s="961"/>
      <c r="N4" s="961"/>
      <c r="O4" s="961"/>
      <c r="P4" s="961"/>
      <c r="Q4" s="961"/>
      <c r="R4" s="961"/>
      <c r="S4" s="961"/>
      <c r="T4" s="962" t="s">
        <v>356</v>
      </c>
      <c r="U4" s="963"/>
      <c r="V4" s="963"/>
      <c r="W4" s="963"/>
      <c r="X4" s="964"/>
      <c r="Y4" s="962" t="s">
        <v>357</v>
      </c>
      <c r="Z4" s="963"/>
      <c r="AA4" s="963"/>
      <c r="AB4" s="964"/>
      <c r="AC4" s="962" t="s">
        <v>358</v>
      </c>
      <c r="AD4" s="963"/>
      <c r="AE4" s="963"/>
      <c r="AF4" s="963"/>
      <c r="AG4" s="761" t="s">
        <v>359</v>
      </c>
    </row>
    <row r="5" spans="1:33" s="140" customFormat="1" ht="60">
      <c r="A5" s="165" t="s">
        <v>360</v>
      </c>
      <c r="C5" s="165" t="s">
        <v>120</v>
      </c>
      <c r="D5" s="165" t="s">
        <v>361</v>
      </c>
      <c r="E5" s="165" t="s">
        <v>274</v>
      </c>
      <c r="F5" s="165" t="s">
        <v>362</v>
      </c>
      <c r="G5" s="165" t="s">
        <v>363</v>
      </c>
      <c r="H5" s="165" t="s">
        <v>364</v>
      </c>
      <c r="I5" s="334" t="s">
        <v>365</v>
      </c>
      <c r="J5" s="418" t="s">
        <v>366</v>
      </c>
      <c r="K5" s="790" t="s">
        <v>367</v>
      </c>
      <c r="L5" s="418" t="s">
        <v>368</v>
      </c>
      <c r="M5" s="790" t="s">
        <v>369</v>
      </c>
      <c r="N5" s="790" t="s">
        <v>370</v>
      </c>
      <c r="O5" s="790" t="s">
        <v>371</v>
      </c>
      <c r="P5" s="790" t="s">
        <v>372</v>
      </c>
      <c r="Q5" s="790" t="s">
        <v>373</v>
      </c>
      <c r="R5" s="790" t="s">
        <v>374</v>
      </c>
      <c r="S5" s="790" t="s">
        <v>375</v>
      </c>
      <c r="T5" s="418" t="s">
        <v>376</v>
      </c>
      <c r="U5" s="790" t="s">
        <v>377</v>
      </c>
      <c r="V5" s="790" t="s">
        <v>378</v>
      </c>
      <c r="W5" s="790" t="s">
        <v>379</v>
      </c>
      <c r="X5" s="419" t="s">
        <v>380</v>
      </c>
      <c r="Y5" s="418" t="s">
        <v>377</v>
      </c>
      <c r="Z5" s="790" t="s">
        <v>378</v>
      </c>
      <c r="AA5" s="790" t="s">
        <v>379</v>
      </c>
      <c r="AB5" s="419" t="s">
        <v>380</v>
      </c>
      <c r="AC5" s="418" t="s">
        <v>377</v>
      </c>
      <c r="AD5" s="790" t="s">
        <v>378</v>
      </c>
      <c r="AE5" s="790" t="s">
        <v>379</v>
      </c>
      <c r="AF5" s="790" t="s">
        <v>380</v>
      </c>
      <c r="AG5" s="813" t="s">
        <v>381</v>
      </c>
    </row>
    <row r="6" spans="1:33">
      <c r="A6" t="s">
        <v>382</v>
      </c>
      <c r="B6">
        <v>1</v>
      </c>
      <c r="C6" s="814" t="s">
        <v>179</v>
      </c>
      <c r="D6" s="815" t="s">
        <v>383</v>
      </c>
      <c r="E6" t="s">
        <v>384</v>
      </c>
      <c r="F6" t="s">
        <v>385</v>
      </c>
      <c r="G6" t="s">
        <v>386</v>
      </c>
      <c r="H6" t="s">
        <v>387</v>
      </c>
      <c r="I6" s="420">
        <v>1956</v>
      </c>
      <c r="J6" s="420">
        <v>8</v>
      </c>
      <c r="K6" s="533">
        <f>J6*Assumptions!$D$22</f>
        <v>4.9709680000000001</v>
      </c>
      <c r="L6" s="420">
        <v>100</v>
      </c>
      <c r="M6" s="2">
        <v>2022</v>
      </c>
      <c r="N6" s="840">
        <v>0.06</v>
      </c>
      <c r="O6" s="421">
        <f>L6*N6</f>
        <v>6</v>
      </c>
      <c r="P6" s="2">
        <v>200</v>
      </c>
      <c r="Q6" s="2">
        <v>2040</v>
      </c>
      <c r="R6" s="2">
        <f t="shared" ref="R6:R20" si="0">Q6-M6</f>
        <v>18</v>
      </c>
      <c r="S6" s="804">
        <v>0</v>
      </c>
      <c r="T6" s="422" t="s">
        <v>388</v>
      </c>
      <c r="U6" s="169">
        <f>CMFs!C32</f>
        <v>0.65999999999999992</v>
      </c>
      <c r="V6" s="36">
        <v>0</v>
      </c>
      <c r="W6">
        <v>0.98</v>
      </c>
      <c r="X6" s="807">
        <v>0.35</v>
      </c>
      <c r="Y6" s="809">
        <f t="shared" ref="Y6:Y11" si="1">U6*$V$23</f>
        <v>0.38675999999999999</v>
      </c>
      <c r="Z6" s="36">
        <f t="shared" ref="Z6:Z20" si="2">U6*$V$23</f>
        <v>0.38675999999999999</v>
      </c>
      <c r="AA6" s="36">
        <f>W6*$V$23</f>
        <v>0.57428000000000001</v>
      </c>
      <c r="AB6" s="810">
        <f t="shared" ref="AB6:AB20" si="3">X6</f>
        <v>0.35</v>
      </c>
      <c r="AC6" s="809">
        <f t="shared" ref="AC6:AC20" si="4">1-Y6</f>
        <v>0.61324000000000001</v>
      </c>
      <c r="AD6" s="36">
        <f t="shared" ref="AD6:AD20" si="5">1-Z6</f>
        <v>0.61324000000000001</v>
      </c>
      <c r="AE6" s="36">
        <f t="shared" ref="AE6:AE20" si="6">1-AA6</f>
        <v>0.42571999999999999</v>
      </c>
      <c r="AF6" s="169">
        <f t="shared" ref="AF6:AF20" si="7">1-AB6</f>
        <v>0.65</v>
      </c>
      <c r="AG6" s="800">
        <v>75</v>
      </c>
    </row>
    <row r="7" spans="1:33">
      <c r="A7" t="s">
        <v>382</v>
      </c>
      <c r="B7">
        <v>2</v>
      </c>
      <c r="C7" s="816" t="s">
        <v>182</v>
      </c>
      <c r="D7" s="815" t="s">
        <v>389</v>
      </c>
      <c r="E7" t="s">
        <v>384</v>
      </c>
      <c r="F7" t="s">
        <v>390</v>
      </c>
      <c r="G7" t="s">
        <v>391</v>
      </c>
      <c r="H7" t="s">
        <v>387</v>
      </c>
      <c r="I7" s="420">
        <v>1954</v>
      </c>
      <c r="J7" s="420">
        <v>8</v>
      </c>
      <c r="K7" s="533">
        <f>J7*Assumptions!$D$22</f>
        <v>4.9709680000000001</v>
      </c>
      <c r="L7" s="420">
        <v>200</v>
      </c>
      <c r="M7" s="2">
        <v>2016</v>
      </c>
      <c r="N7" s="840">
        <v>0.06</v>
      </c>
      <c r="O7" s="421">
        <f t="shared" ref="O7:O20" si="8">L7*N7</f>
        <v>12</v>
      </c>
      <c r="P7" s="2">
        <v>400</v>
      </c>
      <c r="Q7" s="2">
        <v>2040</v>
      </c>
      <c r="R7" s="2">
        <f t="shared" si="0"/>
        <v>24</v>
      </c>
      <c r="S7" s="804">
        <v>0</v>
      </c>
      <c r="T7" s="422" t="s">
        <v>392</v>
      </c>
      <c r="U7" s="169">
        <f>CMFs!C31</f>
        <v>0.71</v>
      </c>
      <c r="V7" s="36">
        <v>0</v>
      </c>
      <c r="W7">
        <v>0.35</v>
      </c>
      <c r="X7" s="807">
        <v>0.35</v>
      </c>
      <c r="Y7" s="809">
        <f t="shared" si="1"/>
        <v>0.41606000000000004</v>
      </c>
      <c r="Z7" s="36">
        <f t="shared" si="2"/>
        <v>0.41606000000000004</v>
      </c>
      <c r="AA7" s="36">
        <f>$U$7*$V$23</f>
        <v>0.41606000000000004</v>
      </c>
      <c r="AB7" s="810">
        <f t="shared" si="3"/>
        <v>0.35</v>
      </c>
      <c r="AC7" s="809">
        <f t="shared" si="4"/>
        <v>0.5839399999999999</v>
      </c>
      <c r="AD7" s="36">
        <f t="shared" si="5"/>
        <v>0.5839399999999999</v>
      </c>
      <c r="AE7" s="36">
        <f t="shared" si="6"/>
        <v>0.5839399999999999</v>
      </c>
      <c r="AF7" s="169">
        <f t="shared" si="7"/>
        <v>0.65</v>
      </c>
      <c r="AG7" s="800">
        <v>75</v>
      </c>
    </row>
    <row r="8" spans="1:33">
      <c r="A8" t="s">
        <v>382</v>
      </c>
      <c r="B8">
        <v>3</v>
      </c>
      <c r="C8" s="814" t="s">
        <v>183</v>
      </c>
      <c r="D8" s="815" t="s">
        <v>393</v>
      </c>
      <c r="E8" t="s">
        <v>384</v>
      </c>
      <c r="F8" t="s">
        <v>394</v>
      </c>
      <c r="G8" t="s">
        <v>395</v>
      </c>
      <c r="H8" t="s">
        <v>387</v>
      </c>
      <c r="I8" s="420">
        <v>1961</v>
      </c>
      <c r="J8" s="493">
        <v>16</v>
      </c>
      <c r="K8" s="533">
        <f>J8*Assumptions!$D$22</f>
        <v>9.9419360000000001</v>
      </c>
      <c r="L8" s="420">
        <v>100</v>
      </c>
      <c r="M8" s="2">
        <v>2021</v>
      </c>
      <c r="N8" s="840">
        <v>0.06</v>
      </c>
      <c r="O8" s="421">
        <f t="shared" si="8"/>
        <v>6</v>
      </c>
      <c r="P8" s="2">
        <v>200</v>
      </c>
      <c r="Q8" s="2">
        <v>2040</v>
      </c>
      <c r="R8" s="2">
        <f t="shared" si="0"/>
        <v>19</v>
      </c>
      <c r="S8" s="804">
        <v>0</v>
      </c>
      <c r="T8" s="422" t="s">
        <v>388</v>
      </c>
      <c r="U8" s="169">
        <f>CMFs!C32</f>
        <v>0.65999999999999992</v>
      </c>
      <c r="V8" s="36">
        <v>0</v>
      </c>
      <c r="W8">
        <v>0.98</v>
      </c>
      <c r="X8" s="807">
        <v>0.35</v>
      </c>
      <c r="Y8" s="809">
        <f t="shared" si="1"/>
        <v>0.38675999999999999</v>
      </c>
      <c r="Z8" s="36">
        <f t="shared" si="2"/>
        <v>0.38675999999999999</v>
      </c>
      <c r="AA8" s="36">
        <f>$W$8*$V$23</f>
        <v>0.57428000000000001</v>
      </c>
      <c r="AB8" s="810">
        <f t="shared" si="3"/>
        <v>0.35</v>
      </c>
      <c r="AC8" s="809">
        <f t="shared" si="4"/>
        <v>0.61324000000000001</v>
      </c>
      <c r="AD8" s="36">
        <f t="shared" si="5"/>
        <v>0.61324000000000001</v>
      </c>
      <c r="AE8" s="36">
        <f t="shared" si="6"/>
        <v>0.42571999999999999</v>
      </c>
      <c r="AF8" s="169">
        <f t="shared" si="7"/>
        <v>0.65</v>
      </c>
      <c r="AG8" s="800">
        <v>75</v>
      </c>
    </row>
    <row r="9" spans="1:33">
      <c r="A9" t="s">
        <v>396</v>
      </c>
      <c r="B9">
        <v>4</v>
      </c>
      <c r="C9" s="817">
        <v>830106</v>
      </c>
      <c r="D9" s="818">
        <v>1670106</v>
      </c>
      <c r="E9" t="s">
        <v>397</v>
      </c>
      <c r="F9" t="s">
        <v>398</v>
      </c>
      <c r="G9" t="s">
        <v>399</v>
      </c>
      <c r="H9" t="s">
        <v>387</v>
      </c>
      <c r="I9" s="420">
        <v>1959</v>
      </c>
      <c r="J9" s="420">
        <v>3</v>
      </c>
      <c r="K9" s="533">
        <f>J9*Assumptions!$D$22</f>
        <v>1.8641130000000001</v>
      </c>
      <c r="L9" s="420">
        <v>150</v>
      </c>
      <c r="M9" s="2">
        <v>2015</v>
      </c>
      <c r="N9" s="840">
        <v>0.06</v>
      </c>
      <c r="O9" s="421">
        <f t="shared" si="8"/>
        <v>9</v>
      </c>
      <c r="P9" s="2">
        <v>300</v>
      </c>
      <c r="Q9" s="2">
        <v>2040</v>
      </c>
      <c r="R9" s="2">
        <f t="shared" si="0"/>
        <v>25</v>
      </c>
      <c r="S9" s="804">
        <v>0</v>
      </c>
      <c r="T9" s="422" t="s">
        <v>388</v>
      </c>
      <c r="U9" s="169">
        <f>CMFs!C32</f>
        <v>0.65999999999999992</v>
      </c>
      <c r="V9" s="36">
        <v>0</v>
      </c>
      <c r="W9">
        <v>0.98</v>
      </c>
      <c r="X9" s="807">
        <v>0.35</v>
      </c>
      <c r="Y9" s="809">
        <f t="shared" si="1"/>
        <v>0.38675999999999999</v>
      </c>
      <c r="Z9" s="36">
        <f t="shared" si="2"/>
        <v>0.38675999999999999</v>
      </c>
      <c r="AA9" s="36">
        <f>W9*$V$23</f>
        <v>0.57428000000000001</v>
      </c>
      <c r="AB9" s="810">
        <f t="shared" si="3"/>
        <v>0.35</v>
      </c>
      <c r="AC9" s="809">
        <f t="shared" si="4"/>
        <v>0.61324000000000001</v>
      </c>
      <c r="AD9" s="36">
        <f t="shared" si="5"/>
        <v>0.61324000000000001</v>
      </c>
      <c r="AE9" s="36">
        <f t="shared" si="6"/>
        <v>0.42571999999999999</v>
      </c>
      <c r="AF9" s="169">
        <f t="shared" si="7"/>
        <v>0.65</v>
      </c>
      <c r="AG9" s="800">
        <v>75</v>
      </c>
    </row>
    <row r="10" spans="1:33">
      <c r="A10" t="s">
        <v>396</v>
      </c>
      <c r="B10">
        <v>5</v>
      </c>
      <c r="C10" s="817">
        <v>830081</v>
      </c>
      <c r="D10" s="818">
        <v>1670081</v>
      </c>
      <c r="E10" t="s">
        <v>397</v>
      </c>
      <c r="F10" t="s">
        <v>400</v>
      </c>
      <c r="G10" t="s">
        <v>401</v>
      </c>
      <c r="H10" t="s">
        <v>387</v>
      </c>
      <c r="I10" s="420">
        <v>1949</v>
      </c>
      <c r="J10" s="420">
        <v>8</v>
      </c>
      <c r="K10" s="533">
        <f>J10*Assumptions!$D$22</f>
        <v>4.9709680000000001</v>
      </c>
      <c r="L10" s="420">
        <v>330</v>
      </c>
      <c r="M10" s="2">
        <v>2016</v>
      </c>
      <c r="N10" s="840">
        <v>0.06</v>
      </c>
      <c r="O10" s="421">
        <f t="shared" si="8"/>
        <v>19.8</v>
      </c>
      <c r="P10" s="2">
        <v>660</v>
      </c>
      <c r="Q10" s="2">
        <v>2040</v>
      </c>
      <c r="R10" s="2">
        <f t="shared" si="0"/>
        <v>24</v>
      </c>
      <c r="S10" s="804">
        <v>0</v>
      </c>
      <c r="T10" s="422" t="s">
        <v>388</v>
      </c>
      <c r="U10" s="169">
        <f>CMFs!C32</f>
        <v>0.65999999999999992</v>
      </c>
      <c r="V10" s="36">
        <v>0</v>
      </c>
      <c r="W10">
        <v>0.98</v>
      </c>
      <c r="X10" s="807">
        <v>0.35</v>
      </c>
      <c r="Y10" s="809">
        <f t="shared" si="1"/>
        <v>0.38675999999999999</v>
      </c>
      <c r="Z10" s="36">
        <f t="shared" si="2"/>
        <v>0.38675999999999999</v>
      </c>
      <c r="AA10" s="36">
        <f>W10*$V$23</f>
        <v>0.57428000000000001</v>
      </c>
      <c r="AB10" s="810">
        <f t="shared" si="3"/>
        <v>0.35</v>
      </c>
      <c r="AC10" s="809">
        <f t="shared" si="4"/>
        <v>0.61324000000000001</v>
      </c>
      <c r="AD10" s="36">
        <f t="shared" si="5"/>
        <v>0.61324000000000001</v>
      </c>
      <c r="AE10" s="36">
        <f t="shared" si="6"/>
        <v>0.42571999999999999</v>
      </c>
      <c r="AF10" s="169">
        <f t="shared" si="7"/>
        <v>0.65</v>
      </c>
      <c r="AG10" s="800">
        <v>75</v>
      </c>
    </row>
    <row r="11" spans="1:33">
      <c r="A11" t="s">
        <v>396</v>
      </c>
      <c r="B11">
        <v>6</v>
      </c>
      <c r="C11" s="817">
        <v>830200</v>
      </c>
      <c r="D11" s="818">
        <v>1670200</v>
      </c>
      <c r="E11" t="s">
        <v>397</v>
      </c>
      <c r="F11" t="s">
        <v>402</v>
      </c>
      <c r="G11" t="s">
        <v>399</v>
      </c>
      <c r="H11" t="s">
        <v>387</v>
      </c>
      <c r="I11" s="420">
        <v>1958</v>
      </c>
      <c r="J11" s="420">
        <v>1</v>
      </c>
      <c r="K11" s="533">
        <f>J11*Assumptions!$D$22</f>
        <v>0.62137100000000001</v>
      </c>
      <c r="L11" s="420">
        <v>100</v>
      </c>
      <c r="M11" s="2">
        <v>2000</v>
      </c>
      <c r="N11" s="840">
        <v>0.06</v>
      </c>
      <c r="O11" s="421">
        <f t="shared" si="8"/>
        <v>6</v>
      </c>
      <c r="P11" s="2">
        <v>200</v>
      </c>
      <c r="Q11" s="2">
        <v>2040</v>
      </c>
      <c r="R11" s="2">
        <f t="shared" si="0"/>
        <v>40</v>
      </c>
      <c r="S11" s="804">
        <v>0</v>
      </c>
      <c r="T11" s="422" t="s">
        <v>392</v>
      </c>
      <c r="U11" s="169">
        <f>CMFs!C31</f>
        <v>0.71</v>
      </c>
      <c r="V11" s="36">
        <v>0</v>
      </c>
      <c r="W11">
        <v>0.35</v>
      </c>
      <c r="X11" s="807">
        <v>0.35</v>
      </c>
      <c r="Y11" s="809">
        <f t="shared" si="1"/>
        <v>0.41606000000000004</v>
      </c>
      <c r="Z11" s="36">
        <f t="shared" si="2"/>
        <v>0.41606000000000004</v>
      </c>
      <c r="AA11" s="36">
        <f>$U$11*$V$23</f>
        <v>0.41606000000000004</v>
      </c>
      <c r="AB11" s="810">
        <f t="shared" si="3"/>
        <v>0.35</v>
      </c>
      <c r="AC11" s="809">
        <f t="shared" si="4"/>
        <v>0.5839399999999999</v>
      </c>
      <c r="AD11" s="36">
        <f t="shared" si="5"/>
        <v>0.5839399999999999</v>
      </c>
      <c r="AE11" s="36">
        <f t="shared" si="6"/>
        <v>0.5839399999999999</v>
      </c>
      <c r="AF11" s="169">
        <f t="shared" si="7"/>
        <v>0.65</v>
      </c>
      <c r="AG11" s="800">
        <v>75</v>
      </c>
    </row>
    <row r="12" spans="1:33">
      <c r="A12" t="s">
        <v>396</v>
      </c>
      <c r="B12">
        <v>7</v>
      </c>
      <c r="C12" s="817">
        <v>120173</v>
      </c>
      <c r="D12" s="818" t="s">
        <v>403</v>
      </c>
      <c r="E12" t="s">
        <v>404</v>
      </c>
      <c r="F12" t="s">
        <v>405</v>
      </c>
      <c r="G12" t="s">
        <v>406</v>
      </c>
      <c r="H12" t="s">
        <v>387</v>
      </c>
      <c r="I12" s="420">
        <v>1961</v>
      </c>
      <c r="J12" s="420">
        <v>8</v>
      </c>
      <c r="K12" s="533">
        <f>J12*Assumptions!$D$22</f>
        <v>4.9709680000000001</v>
      </c>
      <c r="L12" s="420">
        <v>670</v>
      </c>
      <c r="M12" s="2">
        <v>2022</v>
      </c>
      <c r="N12" s="840">
        <v>7.0000000000000007E-2</v>
      </c>
      <c r="O12" s="421">
        <f t="shared" si="8"/>
        <v>46.900000000000006</v>
      </c>
      <c r="P12" s="2">
        <v>1340</v>
      </c>
      <c r="Q12" s="2">
        <v>2040</v>
      </c>
      <c r="R12" s="2">
        <f t="shared" si="0"/>
        <v>18</v>
      </c>
      <c r="S12" s="804">
        <v>0</v>
      </c>
      <c r="T12" s="422" t="s">
        <v>392</v>
      </c>
      <c r="U12" s="169">
        <f>CMFs!C31</f>
        <v>0.71</v>
      </c>
      <c r="V12" s="36">
        <v>0</v>
      </c>
      <c r="W12">
        <v>0.35</v>
      </c>
      <c r="X12" s="807">
        <v>0.35</v>
      </c>
      <c r="Y12" s="809">
        <f>$U$12*$V$23</f>
        <v>0.41606000000000004</v>
      </c>
      <c r="Z12" s="36">
        <f t="shared" si="2"/>
        <v>0.41606000000000004</v>
      </c>
      <c r="AA12" s="36">
        <f>$U$12*$V$23</f>
        <v>0.41606000000000004</v>
      </c>
      <c r="AB12" s="810">
        <f t="shared" si="3"/>
        <v>0.35</v>
      </c>
      <c r="AC12" s="809">
        <f t="shared" si="4"/>
        <v>0.5839399999999999</v>
      </c>
      <c r="AD12" s="36">
        <f t="shared" si="5"/>
        <v>0.5839399999999999</v>
      </c>
      <c r="AE12" s="36">
        <f t="shared" si="6"/>
        <v>0.5839399999999999</v>
      </c>
      <c r="AF12" s="169">
        <f t="shared" si="7"/>
        <v>0.65</v>
      </c>
      <c r="AG12" s="800">
        <v>75</v>
      </c>
    </row>
    <row r="13" spans="1:33">
      <c r="A13" t="s">
        <v>407</v>
      </c>
      <c r="B13">
        <v>8</v>
      </c>
      <c r="C13" s="819">
        <v>890074</v>
      </c>
      <c r="D13" s="820">
        <v>1790074</v>
      </c>
      <c r="E13" t="s">
        <v>408</v>
      </c>
      <c r="F13" t="s">
        <v>409</v>
      </c>
      <c r="G13" t="s">
        <v>410</v>
      </c>
      <c r="H13" t="s">
        <v>387</v>
      </c>
      <c r="I13" s="420">
        <v>1963</v>
      </c>
      <c r="J13" s="420">
        <v>1</v>
      </c>
      <c r="K13" s="533">
        <f>J13*Assumptions!$D$22</f>
        <v>0.62137100000000001</v>
      </c>
      <c r="L13" s="420">
        <v>3500</v>
      </c>
      <c r="M13" s="2">
        <v>2018</v>
      </c>
      <c r="N13" s="840">
        <v>7.0000000000000007E-2</v>
      </c>
      <c r="O13" s="421">
        <f t="shared" si="8"/>
        <v>245.00000000000003</v>
      </c>
      <c r="P13" s="2">
        <v>7000</v>
      </c>
      <c r="Q13" s="2">
        <v>2040</v>
      </c>
      <c r="R13" s="2">
        <f t="shared" si="0"/>
        <v>22</v>
      </c>
      <c r="S13" s="804">
        <v>0</v>
      </c>
      <c r="T13" s="422" t="s">
        <v>388</v>
      </c>
      <c r="U13" s="169">
        <f>CMFs!C32</f>
        <v>0.65999999999999992</v>
      </c>
      <c r="V13" s="36">
        <v>0</v>
      </c>
      <c r="W13">
        <v>0.98</v>
      </c>
      <c r="X13" s="807">
        <v>0.35</v>
      </c>
      <c r="Y13" s="809">
        <f t="shared" ref="Y13:Y20" si="9">U13*$V$23</f>
        <v>0.38675999999999999</v>
      </c>
      <c r="Z13" s="36">
        <f t="shared" si="2"/>
        <v>0.38675999999999999</v>
      </c>
      <c r="AA13" s="36">
        <f>$W$13*$V$23</f>
        <v>0.57428000000000001</v>
      </c>
      <c r="AB13" s="810">
        <f t="shared" si="3"/>
        <v>0.35</v>
      </c>
      <c r="AC13" s="809">
        <f t="shared" si="4"/>
        <v>0.61324000000000001</v>
      </c>
      <c r="AD13" s="36">
        <f t="shared" si="5"/>
        <v>0.61324000000000001</v>
      </c>
      <c r="AE13" s="36">
        <f t="shared" si="6"/>
        <v>0.42571999999999999</v>
      </c>
      <c r="AF13" s="169">
        <f t="shared" si="7"/>
        <v>0.65</v>
      </c>
      <c r="AG13" s="800">
        <v>75</v>
      </c>
    </row>
    <row r="14" spans="1:33">
      <c r="A14" t="s">
        <v>407</v>
      </c>
      <c r="B14">
        <v>9</v>
      </c>
      <c r="C14" s="819">
        <v>890170</v>
      </c>
      <c r="D14" s="820">
        <v>1790170</v>
      </c>
      <c r="E14" t="s">
        <v>408</v>
      </c>
      <c r="F14" t="s">
        <v>411</v>
      </c>
      <c r="G14" t="s">
        <v>412</v>
      </c>
      <c r="H14" t="s">
        <v>387</v>
      </c>
      <c r="I14" s="420">
        <v>1973</v>
      </c>
      <c r="J14" s="420">
        <v>4</v>
      </c>
      <c r="K14" s="533">
        <f>J14*Assumptions!$D$22</f>
        <v>2.485484</v>
      </c>
      <c r="L14" s="420">
        <v>800</v>
      </c>
      <c r="M14" s="2">
        <v>2018</v>
      </c>
      <c r="N14" s="840">
        <v>0.06</v>
      </c>
      <c r="O14" s="421">
        <f t="shared" si="8"/>
        <v>48</v>
      </c>
      <c r="P14" s="2">
        <v>1600</v>
      </c>
      <c r="Q14" s="2">
        <v>2040</v>
      </c>
      <c r="R14" s="2">
        <f t="shared" si="0"/>
        <v>22</v>
      </c>
      <c r="S14" s="804">
        <v>0</v>
      </c>
      <c r="T14" s="422" t="s">
        <v>392</v>
      </c>
      <c r="U14" s="169">
        <f>CMFs!C31</f>
        <v>0.71</v>
      </c>
      <c r="V14" s="36">
        <v>0</v>
      </c>
      <c r="W14">
        <v>0.35</v>
      </c>
      <c r="X14" s="807">
        <v>0.35</v>
      </c>
      <c r="Y14" s="809">
        <f t="shared" si="9"/>
        <v>0.41606000000000004</v>
      </c>
      <c r="Z14" s="36">
        <f t="shared" si="2"/>
        <v>0.41606000000000004</v>
      </c>
      <c r="AA14" s="36">
        <f>$U$14*$V$23</f>
        <v>0.41606000000000004</v>
      </c>
      <c r="AB14" s="810">
        <f t="shared" si="3"/>
        <v>0.35</v>
      </c>
      <c r="AC14" s="809">
        <f t="shared" si="4"/>
        <v>0.5839399999999999</v>
      </c>
      <c r="AD14" s="36">
        <f t="shared" si="5"/>
        <v>0.5839399999999999</v>
      </c>
      <c r="AE14" s="36">
        <f t="shared" si="6"/>
        <v>0.5839399999999999</v>
      </c>
      <c r="AF14" s="169">
        <f t="shared" si="7"/>
        <v>0.65</v>
      </c>
      <c r="AG14" s="800">
        <v>75</v>
      </c>
    </row>
    <row r="15" spans="1:33">
      <c r="A15" t="s">
        <v>407</v>
      </c>
      <c r="B15">
        <v>10</v>
      </c>
      <c r="C15" s="819">
        <v>890312</v>
      </c>
      <c r="D15" s="820">
        <v>1790312</v>
      </c>
      <c r="E15" t="s">
        <v>408</v>
      </c>
      <c r="F15" t="s">
        <v>413</v>
      </c>
      <c r="G15" t="s">
        <v>414</v>
      </c>
      <c r="H15" t="s">
        <v>387</v>
      </c>
      <c r="I15" s="420">
        <v>1962</v>
      </c>
      <c r="J15" s="420">
        <v>6</v>
      </c>
      <c r="K15" s="533">
        <f>J15*Assumptions!$D$22</f>
        <v>3.7282260000000003</v>
      </c>
      <c r="L15" s="420">
        <v>2300</v>
      </c>
      <c r="M15" s="2">
        <v>2016</v>
      </c>
      <c r="N15" s="840">
        <v>0.06</v>
      </c>
      <c r="O15" s="421">
        <f t="shared" si="8"/>
        <v>138</v>
      </c>
      <c r="P15" s="2">
        <v>4600</v>
      </c>
      <c r="Q15" s="2">
        <v>2040</v>
      </c>
      <c r="R15" s="2">
        <f t="shared" si="0"/>
        <v>24</v>
      </c>
      <c r="S15" s="804">
        <v>0</v>
      </c>
      <c r="T15" s="422" t="s">
        <v>388</v>
      </c>
      <c r="U15" s="169">
        <f>CMFs!C32</f>
        <v>0.65999999999999992</v>
      </c>
      <c r="V15" s="36">
        <v>0</v>
      </c>
      <c r="W15">
        <v>0.98</v>
      </c>
      <c r="X15" s="807">
        <v>0.35</v>
      </c>
      <c r="Y15" s="809">
        <f t="shared" si="9"/>
        <v>0.38675999999999999</v>
      </c>
      <c r="Z15" s="36">
        <f t="shared" si="2"/>
        <v>0.38675999999999999</v>
      </c>
      <c r="AA15" s="36">
        <f>W15*$V$23</f>
        <v>0.57428000000000001</v>
      </c>
      <c r="AB15" s="810">
        <f t="shared" si="3"/>
        <v>0.35</v>
      </c>
      <c r="AC15" s="809">
        <f t="shared" si="4"/>
        <v>0.61324000000000001</v>
      </c>
      <c r="AD15" s="36">
        <f t="shared" si="5"/>
        <v>0.61324000000000001</v>
      </c>
      <c r="AE15" s="36">
        <f t="shared" si="6"/>
        <v>0.42571999999999999</v>
      </c>
      <c r="AF15" s="169">
        <f t="shared" si="7"/>
        <v>0.65</v>
      </c>
      <c r="AG15" s="800">
        <v>75</v>
      </c>
    </row>
    <row r="16" spans="1:33">
      <c r="A16" t="s">
        <v>407</v>
      </c>
      <c r="B16">
        <v>11</v>
      </c>
      <c r="C16" s="819">
        <v>890144</v>
      </c>
      <c r="D16" s="820">
        <v>1790144</v>
      </c>
      <c r="E16" t="s">
        <v>408</v>
      </c>
      <c r="F16" t="s">
        <v>415</v>
      </c>
      <c r="G16" t="s">
        <v>416</v>
      </c>
      <c r="H16" t="s">
        <v>387</v>
      </c>
      <c r="I16" s="420">
        <v>1963</v>
      </c>
      <c r="J16" s="420">
        <v>3</v>
      </c>
      <c r="K16" s="533">
        <f>J16*Assumptions!$D$22</f>
        <v>1.8641130000000001</v>
      </c>
      <c r="L16" s="420">
        <v>2400</v>
      </c>
      <c r="M16" s="2">
        <v>2017</v>
      </c>
      <c r="N16" s="840">
        <v>0.06</v>
      </c>
      <c r="O16" s="421">
        <f t="shared" si="8"/>
        <v>144</v>
      </c>
      <c r="P16" s="2">
        <v>4800</v>
      </c>
      <c r="Q16" s="2">
        <v>2040</v>
      </c>
      <c r="R16" s="2">
        <f t="shared" si="0"/>
        <v>23</v>
      </c>
      <c r="S16" s="804">
        <v>0</v>
      </c>
      <c r="T16" s="422" t="s">
        <v>388</v>
      </c>
      <c r="U16" s="169">
        <f>CMFs!C32</f>
        <v>0.65999999999999992</v>
      </c>
      <c r="V16" s="36">
        <v>0</v>
      </c>
      <c r="W16">
        <v>0.98</v>
      </c>
      <c r="X16" s="807">
        <v>0.35</v>
      </c>
      <c r="Y16" s="809">
        <f t="shared" si="9"/>
        <v>0.38675999999999999</v>
      </c>
      <c r="Z16" s="36">
        <f t="shared" si="2"/>
        <v>0.38675999999999999</v>
      </c>
      <c r="AA16" s="36">
        <f>$W$16*$V$23</f>
        <v>0.57428000000000001</v>
      </c>
      <c r="AB16" s="810">
        <f t="shared" si="3"/>
        <v>0.35</v>
      </c>
      <c r="AC16" s="809">
        <f t="shared" si="4"/>
        <v>0.61324000000000001</v>
      </c>
      <c r="AD16" s="36">
        <f t="shared" si="5"/>
        <v>0.61324000000000001</v>
      </c>
      <c r="AE16" s="36">
        <f t="shared" si="6"/>
        <v>0.42571999999999999</v>
      </c>
      <c r="AF16" s="169">
        <f t="shared" si="7"/>
        <v>0.65</v>
      </c>
      <c r="AG16" s="800">
        <v>75</v>
      </c>
    </row>
    <row r="17" spans="1:33">
      <c r="A17" t="s">
        <v>255</v>
      </c>
      <c r="B17">
        <v>12</v>
      </c>
      <c r="C17" s="821">
        <v>890067</v>
      </c>
      <c r="D17" s="822">
        <v>1790067</v>
      </c>
      <c r="E17" t="s">
        <v>408</v>
      </c>
      <c r="F17" t="s">
        <v>417</v>
      </c>
      <c r="G17" t="s">
        <v>418</v>
      </c>
      <c r="H17" t="s">
        <v>387</v>
      </c>
      <c r="I17" s="420">
        <v>1982</v>
      </c>
      <c r="J17" s="420">
        <v>4</v>
      </c>
      <c r="K17" s="533">
        <f>J17*Assumptions!$D$22</f>
        <v>2.485484</v>
      </c>
      <c r="L17" s="420">
        <v>1500</v>
      </c>
      <c r="M17" s="2">
        <v>2016</v>
      </c>
      <c r="N17" s="840">
        <v>7.0000000000000007E-2</v>
      </c>
      <c r="O17" s="421">
        <f t="shared" si="8"/>
        <v>105.00000000000001</v>
      </c>
      <c r="P17" s="2">
        <v>3000</v>
      </c>
      <c r="Q17" s="2">
        <v>2040</v>
      </c>
      <c r="R17" s="2">
        <f t="shared" si="0"/>
        <v>24</v>
      </c>
      <c r="S17" s="804">
        <v>0</v>
      </c>
      <c r="T17" s="422" t="s">
        <v>388</v>
      </c>
      <c r="U17" s="169">
        <f>CMFs!C32</f>
        <v>0.65999999999999992</v>
      </c>
      <c r="V17" s="36">
        <v>0</v>
      </c>
      <c r="W17">
        <v>0.98</v>
      </c>
      <c r="X17" s="807">
        <v>0.35</v>
      </c>
      <c r="Y17" s="809">
        <f t="shared" si="9"/>
        <v>0.38675999999999999</v>
      </c>
      <c r="Z17" s="36">
        <f t="shared" si="2"/>
        <v>0.38675999999999999</v>
      </c>
      <c r="AA17" s="36">
        <f>W17*$V$23</f>
        <v>0.57428000000000001</v>
      </c>
      <c r="AB17" s="810">
        <f t="shared" si="3"/>
        <v>0.35</v>
      </c>
      <c r="AC17" s="809">
        <f t="shared" si="4"/>
        <v>0.61324000000000001</v>
      </c>
      <c r="AD17" s="36">
        <f t="shared" si="5"/>
        <v>0.61324000000000001</v>
      </c>
      <c r="AE17" s="36">
        <f t="shared" si="6"/>
        <v>0.42571999999999999</v>
      </c>
      <c r="AF17" s="169">
        <f t="shared" si="7"/>
        <v>0.65</v>
      </c>
      <c r="AG17" s="800">
        <v>75</v>
      </c>
    </row>
    <row r="18" spans="1:33">
      <c r="A18" t="s">
        <v>255</v>
      </c>
      <c r="B18">
        <v>13</v>
      </c>
      <c r="C18" s="821">
        <v>830012</v>
      </c>
      <c r="D18" s="822">
        <v>1670012</v>
      </c>
      <c r="E18" t="s">
        <v>397</v>
      </c>
      <c r="F18" t="s">
        <v>419</v>
      </c>
      <c r="G18" t="s">
        <v>420</v>
      </c>
      <c r="H18" t="s">
        <v>387</v>
      </c>
      <c r="I18" s="420">
        <v>1968</v>
      </c>
      <c r="J18" s="420">
        <v>1</v>
      </c>
      <c r="K18" s="533">
        <f>J18*Assumptions!$D$22</f>
        <v>0.62137100000000001</v>
      </c>
      <c r="L18" s="420">
        <v>700</v>
      </c>
      <c r="M18" s="2">
        <v>2021</v>
      </c>
      <c r="N18" s="840">
        <v>0.06</v>
      </c>
      <c r="O18" s="421">
        <f t="shared" si="8"/>
        <v>42</v>
      </c>
      <c r="P18" s="2">
        <v>2200</v>
      </c>
      <c r="Q18" s="2">
        <v>2040</v>
      </c>
      <c r="R18" s="2">
        <f t="shared" si="0"/>
        <v>19</v>
      </c>
      <c r="S18" s="804">
        <v>0</v>
      </c>
      <c r="T18" s="422" t="s">
        <v>388</v>
      </c>
      <c r="U18" s="169">
        <f>CMFs!C32</f>
        <v>0.65999999999999992</v>
      </c>
      <c r="V18" s="36">
        <v>0</v>
      </c>
      <c r="W18">
        <v>0.98</v>
      </c>
      <c r="X18" s="807">
        <v>0.35</v>
      </c>
      <c r="Y18" s="809">
        <f t="shared" si="9"/>
        <v>0.38675999999999999</v>
      </c>
      <c r="Z18" s="36">
        <f t="shared" si="2"/>
        <v>0.38675999999999999</v>
      </c>
      <c r="AA18" s="36">
        <f>W18*$V$23</f>
        <v>0.57428000000000001</v>
      </c>
      <c r="AB18" s="810">
        <f t="shared" si="3"/>
        <v>0.35</v>
      </c>
      <c r="AC18" s="809">
        <f t="shared" si="4"/>
        <v>0.61324000000000001</v>
      </c>
      <c r="AD18" s="36">
        <f t="shared" si="5"/>
        <v>0.61324000000000001</v>
      </c>
      <c r="AE18" s="36">
        <f t="shared" si="6"/>
        <v>0.42571999999999999</v>
      </c>
      <c r="AF18" s="169">
        <f t="shared" si="7"/>
        <v>0.65</v>
      </c>
      <c r="AG18" s="800">
        <v>75</v>
      </c>
    </row>
    <row r="19" spans="1:33">
      <c r="A19" t="s">
        <v>255</v>
      </c>
      <c r="B19">
        <v>14</v>
      </c>
      <c r="C19" s="821">
        <v>120050</v>
      </c>
      <c r="D19" s="822" t="s">
        <v>421</v>
      </c>
      <c r="E19" t="s">
        <v>404</v>
      </c>
      <c r="F19" t="s">
        <v>422</v>
      </c>
      <c r="G19" t="s">
        <v>423</v>
      </c>
      <c r="H19" t="s">
        <v>387</v>
      </c>
      <c r="I19" s="420">
        <v>1983</v>
      </c>
      <c r="J19" s="493">
        <v>1.6</v>
      </c>
      <c r="K19" s="533">
        <f>J19*Assumptions!$D$22</f>
        <v>0.99419360000000001</v>
      </c>
      <c r="L19" s="420">
        <v>600</v>
      </c>
      <c r="M19" s="2">
        <v>2018</v>
      </c>
      <c r="N19" s="840">
        <v>7.0000000000000007E-2</v>
      </c>
      <c r="O19" s="421">
        <f t="shared" si="8"/>
        <v>42.000000000000007</v>
      </c>
      <c r="P19" s="2">
        <v>1200</v>
      </c>
      <c r="Q19" s="2">
        <v>2040</v>
      </c>
      <c r="R19" s="2">
        <f t="shared" si="0"/>
        <v>22</v>
      </c>
      <c r="S19" s="804">
        <v>0</v>
      </c>
      <c r="T19" s="422" t="s">
        <v>388</v>
      </c>
      <c r="U19" s="169">
        <f>CMFs!C32</f>
        <v>0.65999999999999992</v>
      </c>
      <c r="V19" s="36">
        <v>0</v>
      </c>
      <c r="W19">
        <v>0.98</v>
      </c>
      <c r="X19" s="807">
        <v>0.35</v>
      </c>
      <c r="Y19" s="809">
        <f t="shared" si="9"/>
        <v>0.38675999999999999</v>
      </c>
      <c r="Z19" s="36">
        <f t="shared" si="2"/>
        <v>0.38675999999999999</v>
      </c>
      <c r="AA19" s="36">
        <f>W19*$V$23</f>
        <v>0.57428000000000001</v>
      </c>
      <c r="AB19" s="810">
        <f t="shared" si="3"/>
        <v>0.35</v>
      </c>
      <c r="AC19" s="809">
        <f t="shared" si="4"/>
        <v>0.61324000000000001</v>
      </c>
      <c r="AD19" s="36">
        <f t="shared" si="5"/>
        <v>0.61324000000000001</v>
      </c>
      <c r="AE19" s="36">
        <f t="shared" si="6"/>
        <v>0.42571999999999999</v>
      </c>
      <c r="AF19" s="169">
        <f t="shared" si="7"/>
        <v>0.65</v>
      </c>
      <c r="AG19" s="800">
        <v>75</v>
      </c>
    </row>
    <row r="20" spans="1:33" ht="15.75" thickBot="1">
      <c r="A20" t="s">
        <v>255</v>
      </c>
      <c r="B20">
        <v>15</v>
      </c>
      <c r="C20" s="821">
        <v>590060</v>
      </c>
      <c r="D20" s="822">
        <v>1190060</v>
      </c>
      <c r="E20" t="s">
        <v>424</v>
      </c>
      <c r="F20" t="s">
        <v>425</v>
      </c>
      <c r="G20" t="s">
        <v>426</v>
      </c>
      <c r="H20" t="s">
        <v>387</v>
      </c>
      <c r="I20" s="424">
        <v>1981</v>
      </c>
      <c r="J20" s="424">
        <v>9</v>
      </c>
      <c r="K20" s="805">
        <f>J20*Assumptions!$D$22</f>
        <v>5.5923389999999999</v>
      </c>
      <c r="L20" s="424">
        <v>8600</v>
      </c>
      <c r="M20" s="803">
        <v>2022</v>
      </c>
      <c r="N20" s="841">
        <v>7.0000000000000007E-2</v>
      </c>
      <c r="O20" s="803">
        <f t="shared" si="8"/>
        <v>602.00000000000011</v>
      </c>
      <c r="P20" s="803">
        <v>17200</v>
      </c>
      <c r="Q20" s="803">
        <v>2040</v>
      </c>
      <c r="R20" s="803">
        <f t="shared" si="0"/>
        <v>18</v>
      </c>
      <c r="S20" s="806">
        <v>0</v>
      </c>
      <c r="T20" s="425" t="s">
        <v>388</v>
      </c>
      <c r="U20" s="552">
        <f>CMFs!C32</f>
        <v>0.65999999999999992</v>
      </c>
      <c r="V20" s="426">
        <v>0</v>
      </c>
      <c r="W20" s="266">
        <v>0.98</v>
      </c>
      <c r="X20" s="808">
        <v>0.35</v>
      </c>
      <c r="Y20" s="811">
        <f t="shared" si="9"/>
        <v>0.38675999999999999</v>
      </c>
      <c r="Z20" s="426">
        <f t="shared" si="2"/>
        <v>0.38675999999999999</v>
      </c>
      <c r="AA20" s="426">
        <f>W20*$V$23</f>
        <v>0.57428000000000001</v>
      </c>
      <c r="AB20" s="812">
        <f t="shared" si="3"/>
        <v>0.35</v>
      </c>
      <c r="AC20" s="811">
        <f t="shared" si="4"/>
        <v>0.61324000000000001</v>
      </c>
      <c r="AD20" s="426">
        <f t="shared" si="5"/>
        <v>0.61324000000000001</v>
      </c>
      <c r="AE20" s="426">
        <f t="shared" si="6"/>
        <v>0.42571999999999999</v>
      </c>
      <c r="AF20" s="552">
        <f t="shared" si="7"/>
        <v>0.65</v>
      </c>
      <c r="AG20" s="801">
        <v>75</v>
      </c>
    </row>
    <row r="21" spans="1:33">
      <c r="C21" s="421"/>
      <c r="D21" s="2"/>
      <c r="I21" s="2"/>
      <c r="J21" s="421"/>
      <c r="K21" s="533"/>
      <c r="L21" s="2"/>
      <c r="M21" s="2"/>
      <c r="N21" s="2"/>
      <c r="O21" s="421"/>
      <c r="P21" s="2"/>
      <c r="Q21" s="2"/>
      <c r="R21" s="2"/>
      <c r="S21" s="804"/>
      <c r="T21" s="6"/>
      <c r="U21" s="169"/>
      <c r="Y21" s="36"/>
      <c r="Z21" s="36"/>
      <c r="AA21" s="36"/>
      <c r="AB21" s="169"/>
      <c r="AC21" s="36"/>
      <c r="AD21" s="36"/>
      <c r="AE21" s="36"/>
      <c r="AF21" s="169"/>
      <c r="AG21" s="2"/>
    </row>
    <row r="23" spans="1:33">
      <c r="U23" s="6" t="s">
        <v>427</v>
      </c>
      <c r="V23" s="28">
        <f>AVERAGE(0.524,0.648)</f>
        <v>0.58600000000000008</v>
      </c>
      <c r="W23" t="s">
        <v>428</v>
      </c>
    </row>
    <row r="24" spans="1:33">
      <c r="U24" s="6"/>
      <c r="V24" s="3" t="s">
        <v>429</v>
      </c>
    </row>
    <row r="25" spans="1:33">
      <c r="U25" s="6"/>
      <c r="V25" s="3" t="s">
        <v>430</v>
      </c>
    </row>
    <row r="26" spans="1:33">
      <c r="E26" t="s">
        <v>195</v>
      </c>
      <c r="F26">
        <f>Assumptions!D8</f>
        <v>2025</v>
      </c>
      <c r="AA26" s="3"/>
    </row>
    <row r="27" spans="1:33" ht="19.5" thickBot="1">
      <c r="H27" s="427" t="s">
        <v>431</v>
      </c>
      <c r="I27" s="427"/>
      <c r="J27" s="427"/>
      <c r="K27" s="427"/>
      <c r="L27" s="427"/>
      <c r="M27" s="427"/>
      <c r="N27" s="427"/>
      <c r="O27" s="427"/>
      <c r="P27" s="427"/>
      <c r="Q27" s="427"/>
      <c r="R27" s="427"/>
      <c r="S27" s="427"/>
      <c r="T27" s="427"/>
      <c r="U27" s="427"/>
      <c r="V27" s="427"/>
      <c r="W27" s="4"/>
      <c r="X27" s="4"/>
      <c r="Y27" s="4"/>
      <c r="Z27" s="4"/>
      <c r="AA27" s="4"/>
      <c r="AB27" s="4"/>
    </row>
    <row r="28" spans="1:33" ht="22.9" customHeight="1" thickBot="1">
      <c r="K28" s="950" t="s">
        <v>316</v>
      </c>
      <c r="L28" s="951"/>
      <c r="M28" s="951"/>
      <c r="N28" s="951"/>
      <c r="O28" s="951"/>
      <c r="P28" s="951"/>
      <c r="Q28" s="950" t="s">
        <v>432</v>
      </c>
      <c r="R28" s="951"/>
      <c r="S28" s="951"/>
      <c r="T28" s="951"/>
      <c r="U28" s="951"/>
      <c r="V28" s="952" t="s">
        <v>150</v>
      </c>
      <c r="W28" s="953"/>
      <c r="X28" s="830" t="s">
        <v>433</v>
      </c>
      <c r="Y28" s="954" t="s">
        <v>434</v>
      </c>
      <c r="Z28" s="955"/>
      <c r="AA28" s="955"/>
      <c r="AB28" s="955"/>
      <c r="AC28" s="955"/>
      <c r="AD28" s="955"/>
      <c r="AE28" s="956"/>
    </row>
    <row r="29" spans="1:33" s="241" customFormat="1" ht="105">
      <c r="A29" s="823" t="s">
        <v>360</v>
      </c>
      <c r="C29" s="417" t="s">
        <v>120</v>
      </c>
      <c r="D29" s="417" t="s">
        <v>361</v>
      </c>
      <c r="E29" s="417" t="s">
        <v>274</v>
      </c>
      <c r="F29" s="417" t="s">
        <v>362</v>
      </c>
      <c r="G29" s="417" t="s">
        <v>363</v>
      </c>
      <c r="H29" s="417" t="s">
        <v>435</v>
      </c>
      <c r="I29" s="417" t="s">
        <v>436</v>
      </c>
      <c r="J29" s="417" t="s">
        <v>437</v>
      </c>
      <c r="K29" s="334" t="s">
        <v>438</v>
      </c>
      <c r="L29" s="417" t="s">
        <v>439</v>
      </c>
      <c r="M29" s="417" t="s">
        <v>440</v>
      </c>
      <c r="N29" s="417" t="s">
        <v>441</v>
      </c>
      <c r="O29" s="417" t="s">
        <v>442</v>
      </c>
      <c r="P29" s="417" t="s">
        <v>443</v>
      </c>
      <c r="Q29" s="334" t="s">
        <v>444</v>
      </c>
      <c r="R29" s="417" t="s">
        <v>445</v>
      </c>
      <c r="S29" s="417" t="s">
        <v>446</v>
      </c>
      <c r="T29" s="417" t="s">
        <v>447</v>
      </c>
      <c r="U29" s="417" t="s">
        <v>448</v>
      </c>
      <c r="V29" s="824" t="s">
        <v>449</v>
      </c>
      <c r="W29" s="591" t="s">
        <v>450</v>
      </c>
      <c r="X29" s="824" t="s">
        <v>451</v>
      </c>
      <c r="Y29" s="824" t="s">
        <v>452</v>
      </c>
      <c r="Z29" s="591" t="s">
        <v>453</v>
      </c>
      <c r="AA29" s="591" t="s">
        <v>454</v>
      </c>
      <c r="AB29" s="591" t="s">
        <v>455</v>
      </c>
      <c r="AC29" s="591" t="s">
        <v>456</v>
      </c>
      <c r="AD29" s="591" t="s">
        <v>457</v>
      </c>
      <c r="AE29" s="825" t="s">
        <v>458</v>
      </c>
    </row>
    <row r="30" spans="1:33">
      <c r="A30" t="s">
        <v>382</v>
      </c>
      <c r="B30">
        <f>B6</f>
        <v>1</v>
      </c>
      <c r="C30" s="814" t="s">
        <v>179</v>
      </c>
      <c r="D30" s="815" t="s">
        <v>383</v>
      </c>
      <c r="E30" t="s">
        <v>384</v>
      </c>
      <c r="F30" t="s">
        <v>385</v>
      </c>
      <c r="G30" t="s">
        <v>386</v>
      </c>
      <c r="H30" s="2">
        <f t="shared" ref="H30:H44" si="10">I6</f>
        <v>1956</v>
      </c>
      <c r="I30" s="81">
        <v>2035</v>
      </c>
      <c r="J30" s="2">
        <f t="shared" ref="J30:J44" si="11">L30-$F$26</f>
        <v>6</v>
      </c>
      <c r="K30" s="831">
        <v>180000</v>
      </c>
      <c r="L30" s="545">
        <v>2031</v>
      </c>
      <c r="M30" s="545">
        <v>2035</v>
      </c>
      <c r="N30" s="545">
        <v>2038</v>
      </c>
      <c r="O30" s="2">
        <f t="shared" ref="O30:O44" si="12">N30-$F$26</f>
        <v>13</v>
      </c>
      <c r="P30" s="430">
        <f t="shared" ref="P30:P44" si="13">K30/O30</f>
        <v>13846.153846153846</v>
      </c>
      <c r="Q30" s="420">
        <v>12</v>
      </c>
      <c r="R30" s="2">
        <v>12</v>
      </c>
      <c r="S30" s="430">
        <v>6000</v>
      </c>
      <c r="T30" s="2">
        <v>12</v>
      </c>
      <c r="U30" s="430">
        <v>15000</v>
      </c>
      <c r="V30" s="831">
        <f t="shared" ref="V30:V41" si="14">P30+S30+U30</f>
        <v>34846.153846153844</v>
      </c>
      <c r="W30" s="832">
        <v>0</v>
      </c>
      <c r="X30" s="833">
        <v>10000</v>
      </c>
      <c r="Y30" s="826">
        <v>0</v>
      </c>
      <c r="Z30">
        <v>0</v>
      </c>
      <c r="AA30" s="70">
        <v>0</v>
      </c>
      <c r="AB30">
        <v>0</v>
      </c>
      <c r="AC30">
        <v>0</v>
      </c>
      <c r="AD30" s="70">
        <v>2500</v>
      </c>
      <c r="AE30" s="827">
        <f t="shared" ref="AE30:AE44" si="15">AD30/75</f>
        <v>33.333333333333336</v>
      </c>
    </row>
    <row r="31" spans="1:33">
      <c r="A31" t="s">
        <v>382</v>
      </c>
      <c r="B31">
        <f t="shared" ref="B31:B44" si="16">B7</f>
        <v>2</v>
      </c>
      <c r="C31" s="816" t="s">
        <v>182</v>
      </c>
      <c r="D31" s="815" t="s">
        <v>389</v>
      </c>
      <c r="E31" t="s">
        <v>384</v>
      </c>
      <c r="F31" t="s">
        <v>390</v>
      </c>
      <c r="G31" t="s">
        <v>391</v>
      </c>
      <c r="H31" s="2">
        <f t="shared" si="10"/>
        <v>1954</v>
      </c>
      <c r="I31" s="81">
        <v>2035</v>
      </c>
      <c r="J31" s="2">
        <f t="shared" si="11"/>
        <v>4</v>
      </c>
      <c r="K31" s="831">
        <v>300000</v>
      </c>
      <c r="L31" s="545">
        <v>2029</v>
      </c>
      <c r="M31" s="545">
        <v>2035</v>
      </c>
      <c r="N31" s="545">
        <v>2038</v>
      </c>
      <c r="O31" s="2">
        <f t="shared" si="12"/>
        <v>13</v>
      </c>
      <c r="P31" s="430">
        <f t="shared" si="13"/>
        <v>23076.923076923078</v>
      </c>
      <c r="Q31" s="420">
        <v>0</v>
      </c>
      <c r="R31" s="2">
        <v>0</v>
      </c>
      <c r="S31" s="430">
        <v>0</v>
      </c>
      <c r="T31" s="2">
        <v>0</v>
      </c>
      <c r="U31" s="430">
        <v>0</v>
      </c>
      <c r="V31" s="831">
        <f t="shared" si="14"/>
        <v>23076.923076923078</v>
      </c>
      <c r="W31">
        <v>0</v>
      </c>
      <c r="X31" s="833">
        <v>10000</v>
      </c>
      <c r="Y31" s="826">
        <v>0</v>
      </c>
      <c r="Z31">
        <v>0</v>
      </c>
      <c r="AA31" s="70">
        <v>0</v>
      </c>
      <c r="AB31">
        <v>0</v>
      </c>
      <c r="AC31">
        <v>0</v>
      </c>
      <c r="AD31" s="70">
        <v>2500</v>
      </c>
      <c r="AE31" s="827">
        <f t="shared" si="15"/>
        <v>33.333333333333336</v>
      </c>
    </row>
    <row r="32" spans="1:33">
      <c r="A32" t="s">
        <v>382</v>
      </c>
      <c r="B32">
        <f t="shared" si="16"/>
        <v>3</v>
      </c>
      <c r="C32" s="814" t="s">
        <v>183</v>
      </c>
      <c r="D32" s="815" t="s">
        <v>393</v>
      </c>
      <c r="E32" t="s">
        <v>384</v>
      </c>
      <c r="F32" t="s">
        <v>394</v>
      </c>
      <c r="G32" t="s">
        <v>395</v>
      </c>
      <c r="H32" s="2">
        <f t="shared" si="10"/>
        <v>1961</v>
      </c>
      <c r="I32" s="81">
        <v>2035</v>
      </c>
      <c r="J32" s="2">
        <f t="shared" si="11"/>
        <v>10</v>
      </c>
      <c r="K32" s="831">
        <v>100000</v>
      </c>
      <c r="L32" s="545">
        <v>2035</v>
      </c>
      <c r="M32" s="545">
        <v>2035</v>
      </c>
      <c r="N32" s="545">
        <v>2038</v>
      </c>
      <c r="O32" s="2">
        <f t="shared" si="12"/>
        <v>13</v>
      </c>
      <c r="P32" s="430">
        <f t="shared" si="13"/>
        <v>7692.3076923076924</v>
      </c>
      <c r="Q32" s="420">
        <v>4</v>
      </c>
      <c r="R32" s="2">
        <v>4</v>
      </c>
      <c r="S32" s="430">
        <v>8000</v>
      </c>
      <c r="T32" s="2">
        <v>4</v>
      </c>
      <c r="U32" s="430">
        <v>4000</v>
      </c>
      <c r="V32" s="831">
        <f t="shared" si="14"/>
        <v>19692.307692307691</v>
      </c>
      <c r="W32" s="832">
        <v>0</v>
      </c>
      <c r="X32" s="833">
        <v>10000</v>
      </c>
      <c r="Y32" s="826">
        <v>0</v>
      </c>
      <c r="Z32">
        <v>0</v>
      </c>
      <c r="AA32" s="70">
        <v>0</v>
      </c>
      <c r="AB32">
        <v>0</v>
      </c>
      <c r="AC32">
        <v>0</v>
      </c>
      <c r="AD32" s="70">
        <v>2500</v>
      </c>
      <c r="AE32" s="827">
        <f t="shared" si="15"/>
        <v>33.333333333333336</v>
      </c>
    </row>
    <row r="33" spans="1:34">
      <c r="A33" t="s">
        <v>396</v>
      </c>
      <c r="B33">
        <f t="shared" si="16"/>
        <v>4</v>
      </c>
      <c r="C33" s="817">
        <v>830106</v>
      </c>
      <c r="D33" s="818">
        <v>1670106</v>
      </c>
      <c r="E33" t="s">
        <v>397</v>
      </c>
      <c r="F33" t="s">
        <v>398</v>
      </c>
      <c r="G33" t="s">
        <v>399</v>
      </c>
      <c r="H33" s="2">
        <f t="shared" si="10"/>
        <v>1959</v>
      </c>
      <c r="I33" s="81">
        <v>2035</v>
      </c>
      <c r="J33" s="2">
        <f t="shared" si="11"/>
        <v>9</v>
      </c>
      <c r="K33" s="831">
        <v>400000</v>
      </c>
      <c r="L33" s="545">
        <v>2034</v>
      </c>
      <c r="M33" s="545">
        <v>2035</v>
      </c>
      <c r="N33" s="545">
        <v>2038</v>
      </c>
      <c r="O33" s="2">
        <f t="shared" si="12"/>
        <v>13</v>
      </c>
      <c r="P33" s="430">
        <f t="shared" si="13"/>
        <v>30769.23076923077</v>
      </c>
      <c r="Q33" s="420">
        <v>15</v>
      </c>
      <c r="R33" s="2">
        <v>45</v>
      </c>
      <c r="S33" s="430">
        <v>10000</v>
      </c>
      <c r="T33" s="2">
        <v>15</v>
      </c>
      <c r="U33" s="430">
        <v>37500</v>
      </c>
      <c r="V33" s="831">
        <f t="shared" si="14"/>
        <v>78269.230769230766</v>
      </c>
      <c r="W33" s="832">
        <v>0</v>
      </c>
      <c r="X33" s="833">
        <v>10000</v>
      </c>
      <c r="Y33" s="826">
        <v>0</v>
      </c>
      <c r="Z33">
        <v>0</v>
      </c>
      <c r="AA33" s="70">
        <v>0</v>
      </c>
      <c r="AB33">
        <v>0</v>
      </c>
      <c r="AC33">
        <v>0</v>
      </c>
      <c r="AD33" s="70">
        <v>2500</v>
      </c>
      <c r="AE33" s="827">
        <f t="shared" si="15"/>
        <v>33.333333333333336</v>
      </c>
    </row>
    <row r="34" spans="1:34">
      <c r="A34" t="s">
        <v>396</v>
      </c>
      <c r="B34">
        <f t="shared" si="16"/>
        <v>5</v>
      </c>
      <c r="C34" s="817">
        <v>830081</v>
      </c>
      <c r="D34" s="818">
        <v>1670081</v>
      </c>
      <c r="E34" t="s">
        <v>397</v>
      </c>
      <c r="F34" t="s">
        <v>400</v>
      </c>
      <c r="G34" t="s">
        <v>401</v>
      </c>
      <c r="H34" s="2">
        <f t="shared" si="10"/>
        <v>1949</v>
      </c>
      <c r="I34" s="81">
        <v>2035</v>
      </c>
      <c r="J34" s="2">
        <f t="shared" si="11"/>
        <v>4</v>
      </c>
      <c r="K34" s="831">
        <v>200000</v>
      </c>
      <c r="L34" s="545">
        <v>2029</v>
      </c>
      <c r="M34" s="545">
        <v>2035</v>
      </c>
      <c r="N34" s="545">
        <v>2038</v>
      </c>
      <c r="O34" s="2">
        <f t="shared" si="12"/>
        <v>13</v>
      </c>
      <c r="P34" s="430">
        <f t="shared" si="13"/>
        <v>15384.615384615385</v>
      </c>
      <c r="Q34" s="420">
        <v>2</v>
      </c>
      <c r="R34" s="2">
        <v>2</v>
      </c>
      <c r="S34" s="430">
        <v>15000</v>
      </c>
      <c r="T34" s="2">
        <v>2</v>
      </c>
      <c r="U34" s="430">
        <v>5000</v>
      </c>
      <c r="V34" s="831">
        <f t="shared" si="14"/>
        <v>35384.615384615383</v>
      </c>
      <c r="W34" s="832">
        <v>0</v>
      </c>
      <c r="X34" s="833">
        <v>10000</v>
      </c>
      <c r="Y34" s="826">
        <v>0</v>
      </c>
      <c r="Z34">
        <v>0</v>
      </c>
      <c r="AA34" s="70">
        <v>0</v>
      </c>
      <c r="AB34">
        <v>0</v>
      </c>
      <c r="AC34">
        <v>0</v>
      </c>
      <c r="AD34" s="70">
        <v>2500</v>
      </c>
      <c r="AE34" s="827">
        <f t="shared" si="15"/>
        <v>33.333333333333336</v>
      </c>
    </row>
    <row r="35" spans="1:34">
      <c r="A35" t="s">
        <v>396</v>
      </c>
      <c r="B35">
        <f t="shared" si="16"/>
        <v>6</v>
      </c>
      <c r="C35" s="817">
        <v>830200</v>
      </c>
      <c r="D35" s="818">
        <v>1670200</v>
      </c>
      <c r="E35" t="s">
        <v>397</v>
      </c>
      <c r="F35" t="s">
        <v>402</v>
      </c>
      <c r="G35" t="s">
        <v>399</v>
      </c>
      <c r="H35" s="2">
        <f t="shared" si="10"/>
        <v>1958</v>
      </c>
      <c r="I35" s="81">
        <v>2035</v>
      </c>
      <c r="J35" s="2">
        <f t="shared" si="11"/>
        <v>8</v>
      </c>
      <c r="K35" s="831">
        <v>350000</v>
      </c>
      <c r="L35" s="545">
        <v>2033</v>
      </c>
      <c r="M35" s="545">
        <v>2035</v>
      </c>
      <c r="N35" s="545">
        <v>2038</v>
      </c>
      <c r="O35" s="2">
        <f t="shared" si="12"/>
        <v>13</v>
      </c>
      <c r="P35" s="430">
        <f t="shared" si="13"/>
        <v>26923.076923076922</v>
      </c>
      <c r="Q35" s="420">
        <v>15</v>
      </c>
      <c r="R35" s="2">
        <v>35</v>
      </c>
      <c r="S35" s="430">
        <v>15000</v>
      </c>
      <c r="T35" s="2">
        <v>15</v>
      </c>
      <c r="U35" s="430">
        <v>37000</v>
      </c>
      <c r="V35" s="831">
        <f t="shared" si="14"/>
        <v>78923.076923076922</v>
      </c>
      <c r="W35" s="832">
        <v>0</v>
      </c>
      <c r="X35" s="833">
        <v>10000</v>
      </c>
      <c r="Y35" s="826">
        <v>0</v>
      </c>
      <c r="Z35">
        <v>0</v>
      </c>
      <c r="AA35" s="70">
        <v>0</v>
      </c>
      <c r="AB35">
        <v>0</v>
      </c>
      <c r="AC35">
        <v>0</v>
      </c>
      <c r="AD35" s="70">
        <v>2500</v>
      </c>
      <c r="AE35" s="827">
        <f t="shared" si="15"/>
        <v>33.333333333333336</v>
      </c>
    </row>
    <row r="36" spans="1:34">
      <c r="A36" t="s">
        <v>396</v>
      </c>
      <c r="B36">
        <f t="shared" si="16"/>
        <v>7</v>
      </c>
      <c r="C36" s="817">
        <v>120173</v>
      </c>
      <c r="D36" s="818" t="s">
        <v>403</v>
      </c>
      <c r="E36" t="s">
        <v>404</v>
      </c>
      <c r="F36" t="s">
        <v>405</v>
      </c>
      <c r="G36" t="s">
        <v>406</v>
      </c>
      <c r="H36" s="2">
        <f t="shared" si="10"/>
        <v>1961</v>
      </c>
      <c r="I36" s="81">
        <v>2035</v>
      </c>
      <c r="J36" s="2">
        <f t="shared" si="11"/>
        <v>10</v>
      </c>
      <c r="K36" s="831">
        <v>400000</v>
      </c>
      <c r="L36" s="545">
        <v>2035</v>
      </c>
      <c r="M36" s="545">
        <v>2035</v>
      </c>
      <c r="N36" s="545">
        <v>2038</v>
      </c>
      <c r="O36" s="2">
        <f t="shared" si="12"/>
        <v>13</v>
      </c>
      <c r="P36" s="430">
        <f t="shared" si="13"/>
        <v>30769.23076923077</v>
      </c>
      <c r="Q36" s="420">
        <v>2</v>
      </c>
      <c r="R36" s="2">
        <v>2</v>
      </c>
      <c r="S36" s="430">
        <v>2500</v>
      </c>
      <c r="T36" s="2">
        <v>2</v>
      </c>
      <c r="U36" s="430">
        <v>5000</v>
      </c>
      <c r="V36" s="831">
        <f t="shared" si="14"/>
        <v>38269.230769230766</v>
      </c>
      <c r="W36">
        <v>0</v>
      </c>
      <c r="X36" s="833">
        <v>10000</v>
      </c>
      <c r="Y36" s="826">
        <v>0</v>
      </c>
      <c r="Z36">
        <v>0</v>
      </c>
      <c r="AA36" s="70">
        <v>0</v>
      </c>
      <c r="AB36">
        <v>0</v>
      </c>
      <c r="AC36">
        <v>0</v>
      </c>
      <c r="AD36" s="70">
        <v>2500</v>
      </c>
      <c r="AE36" s="827">
        <f t="shared" si="15"/>
        <v>33.333333333333336</v>
      </c>
    </row>
    <row r="37" spans="1:34">
      <c r="A37" t="s">
        <v>407</v>
      </c>
      <c r="B37">
        <f t="shared" si="16"/>
        <v>8</v>
      </c>
      <c r="C37" s="819">
        <v>890074</v>
      </c>
      <c r="D37" s="820">
        <v>1790074</v>
      </c>
      <c r="E37" t="s">
        <v>408</v>
      </c>
      <c r="F37" t="s">
        <v>409</v>
      </c>
      <c r="G37" t="s">
        <v>410</v>
      </c>
      <c r="H37" s="2">
        <f t="shared" si="10"/>
        <v>1963</v>
      </c>
      <c r="I37" s="81">
        <v>2035</v>
      </c>
      <c r="J37" s="2">
        <f t="shared" si="11"/>
        <v>10</v>
      </c>
      <c r="K37" s="831">
        <v>160000</v>
      </c>
      <c r="L37" s="545">
        <v>2035</v>
      </c>
      <c r="M37" s="545">
        <v>2035</v>
      </c>
      <c r="N37" s="545">
        <v>2038</v>
      </c>
      <c r="O37" s="2">
        <f t="shared" si="12"/>
        <v>13</v>
      </c>
      <c r="P37" s="430">
        <f t="shared" si="13"/>
        <v>12307.692307692309</v>
      </c>
      <c r="Q37" s="420">
        <v>8</v>
      </c>
      <c r="R37" s="2">
        <v>8</v>
      </c>
      <c r="S37" s="430">
        <v>2000</v>
      </c>
      <c r="T37" s="2">
        <v>6</v>
      </c>
      <c r="U37" s="430">
        <v>6000</v>
      </c>
      <c r="V37" s="831">
        <f t="shared" si="14"/>
        <v>20307.692307692309</v>
      </c>
      <c r="W37" s="832">
        <v>0</v>
      </c>
      <c r="X37" s="833">
        <v>10000</v>
      </c>
      <c r="Y37" s="826">
        <v>0</v>
      </c>
      <c r="Z37">
        <v>0</v>
      </c>
      <c r="AA37" s="70">
        <v>0</v>
      </c>
      <c r="AB37">
        <v>0</v>
      </c>
      <c r="AC37">
        <v>0</v>
      </c>
      <c r="AD37" s="70">
        <v>2500</v>
      </c>
      <c r="AE37" s="827">
        <f t="shared" si="15"/>
        <v>33.333333333333336</v>
      </c>
    </row>
    <row r="38" spans="1:34">
      <c r="A38" t="s">
        <v>407</v>
      </c>
      <c r="B38">
        <f t="shared" si="16"/>
        <v>9</v>
      </c>
      <c r="C38" s="819">
        <v>890170</v>
      </c>
      <c r="D38" s="820">
        <v>1790170</v>
      </c>
      <c r="E38" t="s">
        <v>408</v>
      </c>
      <c r="F38" t="s">
        <v>411</v>
      </c>
      <c r="G38" t="s">
        <v>412</v>
      </c>
      <c r="H38" s="2">
        <f t="shared" si="10"/>
        <v>1973</v>
      </c>
      <c r="I38" s="81">
        <v>2035</v>
      </c>
      <c r="J38" s="2">
        <f t="shared" si="11"/>
        <v>10</v>
      </c>
      <c r="K38" s="831">
        <v>400000</v>
      </c>
      <c r="L38" s="545">
        <v>2035</v>
      </c>
      <c r="M38" s="545">
        <v>2035</v>
      </c>
      <c r="N38" s="545">
        <v>2038</v>
      </c>
      <c r="O38" s="2">
        <f t="shared" si="12"/>
        <v>13</v>
      </c>
      <c r="P38" s="430">
        <f t="shared" si="13"/>
        <v>30769.23076923077</v>
      </c>
      <c r="Q38" s="420">
        <v>0</v>
      </c>
      <c r="R38" s="2">
        <v>0</v>
      </c>
      <c r="S38" s="430">
        <v>0</v>
      </c>
      <c r="T38" s="2">
        <v>0</v>
      </c>
      <c r="U38" s="430">
        <v>0</v>
      </c>
      <c r="V38" s="831">
        <f t="shared" si="14"/>
        <v>30769.23076923077</v>
      </c>
      <c r="W38">
        <v>0</v>
      </c>
      <c r="X38" s="833">
        <v>10000</v>
      </c>
      <c r="Y38" s="826">
        <v>0</v>
      </c>
      <c r="Z38">
        <v>0</v>
      </c>
      <c r="AA38" s="70">
        <v>0</v>
      </c>
      <c r="AB38">
        <v>0</v>
      </c>
      <c r="AC38">
        <v>0</v>
      </c>
      <c r="AD38" s="70">
        <v>2500</v>
      </c>
      <c r="AE38" s="827">
        <f t="shared" si="15"/>
        <v>33.333333333333336</v>
      </c>
    </row>
    <row r="39" spans="1:34">
      <c r="A39" t="s">
        <v>407</v>
      </c>
      <c r="B39">
        <f t="shared" si="16"/>
        <v>10</v>
      </c>
      <c r="C39" s="819">
        <v>890312</v>
      </c>
      <c r="D39" s="820">
        <v>1790312</v>
      </c>
      <c r="E39" t="s">
        <v>408</v>
      </c>
      <c r="F39" t="s">
        <v>413</v>
      </c>
      <c r="G39" t="s">
        <v>414</v>
      </c>
      <c r="H39" s="2">
        <f t="shared" si="10"/>
        <v>1962</v>
      </c>
      <c r="I39" s="81">
        <v>2035</v>
      </c>
      <c r="J39" s="2">
        <f t="shared" si="11"/>
        <v>10</v>
      </c>
      <c r="K39" s="831">
        <v>300000</v>
      </c>
      <c r="L39" s="545">
        <v>2035</v>
      </c>
      <c r="M39" s="545">
        <v>2035</v>
      </c>
      <c r="N39" s="545">
        <v>2038</v>
      </c>
      <c r="O39" s="2">
        <f t="shared" si="12"/>
        <v>13</v>
      </c>
      <c r="P39" s="430">
        <f t="shared" si="13"/>
        <v>23076.923076923078</v>
      </c>
      <c r="Q39" s="420">
        <v>4</v>
      </c>
      <c r="R39" s="2">
        <v>8</v>
      </c>
      <c r="S39" s="430">
        <v>8000</v>
      </c>
      <c r="T39" s="2">
        <v>12</v>
      </c>
      <c r="U39" s="430">
        <v>25000</v>
      </c>
      <c r="V39" s="831">
        <f t="shared" si="14"/>
        <v>56076.923076923078</v>
      </c>
      <c r="W39" s="832">
        <v>0</v>
      </c>
      <c r="X39" s="833">
        <v>20000</v>
      </c>
      <c r="Y39" s="826">
        <v>0</v>
      </c>
      <c r="Z39">
        <v>0</v>
      </c>
      <c r="AA39" s="70">
        <v>0</v>
      </c>
      <c r="AB39">
        <v>0</v>
      </c>
      <c r="AC39">
        <v>0</v>
      </c>
      <c r="AD39" s="70">
        <v>2500</v>
      </c>
      <c r="AE39" s="827">
        <f t="shared" si="15"/>
        <v>33.333333333333336</v>
      </c>
    </row>
    <row r="40" spans="1:34">
      <c r="A40" t="s">
        <v>407</v>
      </c>
      <c r="B40">
        <f t="shared" si="16"/>
        <v>11</v>
      </c>
      <c r="C40" s="819">
        <v>890144</v>
      </c>
      <c r="D40" s="820">
        <v>1790144</v>
      </c>
      <c r="E40" t="s">
        <v>408</v>
      </c>
      <c r="F40" t="s">
        <v>415</v>
      </c>
      <c r="G40" t="s">
        <v>416</v>
      </c>
      <c r="H40" s="2">
        <f t="shared" si="10"/>
        <v>1963</v>
      </c>
      <c r="I40" s="81">
        <v>2035</v>
      </c>
      <c r="J40" s="2">
        <f t="shared" si="11"/>
        <v>10</v>
      </c>
      <c r="K40" s="831">
        <v>240000</v>
      </c>
      <c r="L40" s="545">
        <v>2035</v>
      </c>
      <c r="M40" s="545">
        <v>2035</v>
      </c>
      <c r="N40" s="545">
        <v>2038</v>
      </c>
      <c r="O40" s="2">
        <f t="shared" si="12"/>
        <v>13</v>
      </c>
      <c r="P40" s="430">
        <f t="shared" si="13"/>
        <v>18461.538461538461</v>
      </c>
      <c r="Q40" s="420">
        <v>0</v>
      </c>
      <c r="R40" s="2">
        <v>0</v>
      </c>
      <c r="S40" s="430">
        <v>0</v>
      </c>
      <c r="T40" s="2">
        <v>2</v>
      </c>
      <c r="U40" s="430">
        <v>2000</v>
      </c>
      <c r="V40" s="831">
        <f t="shared" si="14"/>
        <v>20461.538461538461</v>
      </c>
      <c r="W40">
        <v>0</v>
      </c>
      <c r="X40" s="833">
        <v>10000</v>
      </c>
      <c r="Y40" s="826">
        <v>0</v>
      </c>
      <c r="Z40">
        <v>0</v>
      </c>
      <c r="AA40" s="70">
        <v>0</v>
      </c>
      <c r="AB40">
        <v>0</v>
      </c>
      <c r="AC40">
        <v>0</v>
      </c>
      <c r="AD40" s="70">
        <v>2500</v>
      </c>
      <c r="AE40" s="827">
        <f t="shared" si="15"/>
        <v>33.333333333333336</v>
      </c>
    </row>
    <row r="41" spans="1:34" ht="15" customHeight="1">
      <c r="A41" t="s">
        <v>255</v>
      </c>
      <c r="B41">
        <f t="shared" si="16"/>
        <v>12</v>
      </c>
      <c r="C41" s="821">
        <v>890067</v>
      </c>
      <c r="D41" s="822">
        <v>1790067</v>
      </c>
      <c r="E41" s="539" t="s">
        <v>408</v>
      </c>
      <c r="F41" s="15" t="s">
        <v>417</v>
      </c>
      <c r="G41" s="539" t="s">
        <v>418</v>
      </c>
      <c r="H41" s="2">
        <f t="shared" si="10"/>
        <v>1982</v>
      </c>
      <c r="I41" s="81">
        <v>2035</v>
      </c>
      <c r="J41" s="2">
        <f t="shared" si="11"/>
        <v>10</v>
      </c>
      <c r="K41" s="831">
        <f>250000</f>
        <v>250000</v>
      </c>
      <c r="L41" s="545">
        <v>2035</v>
      </c>
      <c r="M41" s="545">
        <v>2035</v>
      </c>
      <c r="N41" s="545">
        <v>2038</v>
      </c>
      <c r="O41" s="2">
        <f t="shared" si="12"/>
        <v>13</v>
      </c>
      <c r="P41" s="430">
        <f t="shared" si="13"/>
        <v>19230.76923076923</v>
      </c>
      <c r="Q41" s="834">
        <v>1</v>
      </c>
      <c r="R41" s="80">
        <v>1</v>
      </c>
      <c r="S41" s="430">
        <v>3000</v>
      </c>
      <c r="T41" s="2">
        <v>4</v>
      </c>
      <c r="U41" s="430">
        <v>5000</v>
      </c>
      <c r="V41" s="831">
        <f t="shared" si="14"/>
        <v>27230.76923076923</v>
      </c>
      <c r="W41" s="323">
        <v>1561875</v>
      </c>
      <c r="X41" s="833">
        <v>5000</v>
      </c>
      <c r="Y41" s="826">
        <v>1</v>
      </c>
      <c r="Z41">
        <v>1</v>
      </c>
      <c r="AA41" s="70">
        <v>1000</v>
      </c>
      <c r="AB41" s="4">
        <v>0</v>
      </c>
      <c r="AC41" s="4">
        <v>0</v>
      </c>
      <c r="AD41" s="70">
        <v>2500</v>
      </c>
      <c r="AE41" s="827">
        <f t="shared" si="15"/>
        <v>33.333333333333336</v>
      </c>
    </row>
    <row r="42" spans="1:34" s="428" customFormat="1">
      <c r="A42" t="s">
        <v>255</v>
      </c>
      <c r="B42">
        <f t="shared" si="16"/>
        <v>13</v>
      </c>
      <c r="C42" s="821">
        <v>830012</v>
      </c>
      <c r="D42" s="822">
        <v>1670095</v>
      </c>
      <c r="E42" t="s">
        <v>397</v>
      </c>
      <c r="F42" t="s">
        <v>419</v>
      </c>
      <c r="G42" t="s">
        <v>459</v>
      </c>
      <c r="H42" s="2">
        <f t="shared" si="10"/>
        <v>1968</v>
      </c>
      <c r="I42" s="81">
        <v>2035</v>
      </c>
      <c r="J42" s="2">
        <f t="shared" si="11"/>
        <v>9</v>
      </c>
      <c r="K42" s="831">
        <v>500000</v>
      </c>
      <c r="L42" s="545">
        <v>2034</v>
      </c>
      <c r="M42" s="545">
        <v>2035</v>
      </c>
      <c r="N42" s="545">
        <v>2038</v>
      </c>
      <c r="O42" s="2">
        <f t="shared" si="12"/>
        <v>13</v>
      </c>
      <c r="P42" s="430">
        <f t="shared" si="13"/>
        <v>38461.538461538461</v>
      </c>
      <c r="Q42" s="420">
        <v>3</v>
      </c>
      <c r="R42" s="2">
        <v>3</v>
      </c>
      <c r="S42" s="430">
        <v>10000</v>
      </c>
      <c r="T42" s="2">
        <v>3</v>
      </c>
      <c r="U42" s="430">
        <v>6500</v>
      </c>
      <c r="V42" s="831">
        <v>60000</v>
      </c>
      <c r="W42" s="832">
        <v>0</v>
      </c>
      <c r="X42" s="833">
        <v>10000</v>
      </c>
      <c r="Y42" s="422">
        <v>0</v>
      </c>
      <c r="Z42" s="6">
        <v>0</v>
      </c>
      <c r="AA42" s="70">
        <v>0</v>
      </c>
      <c r="AB42">
        <v>0</v>
      </c>
      <c r="AC42">
        <v>0</v>
      </c>
      <c r="AD42" s="70">
        <v>2500</v>
      </c>
      <c r="AE42" s="827">
        <f t="shared" si="15"/>
        <v>33.333333333333336</v>
      </c>
    </row>
    <row r="43" spans="1:34">
      <c r="A43" t="s">
        <v>255</v>
      </c>
      <c r="B43">
        <f t="shared" si="16"/>
        <v>14</v>
      </c>
      <c r="C43" s="821">
        <v>120050</v>
      </c>
      <c r="D43" s="822" t="s">
        <v>421</v>
      </c>
      <c r="E43" s="539" t="s">
        <v>404</v>
      </c>
      <c r="F43" s="15" t="s">
        <v>422</v>
      </c>
      <c r="G43" s="539" t="s">
        <v>423</v>
      </c>
      <c r="H43" s="2">
        <f t="shared" si="10"/>
        <v>1983</v>
      </c>
      <c r="I43" s="81">
        <v>2035</v>
      </c>
      <c r="J43" s="2">
        <f t="shared" si="11"/>
        <v>10</v>
      </c>
      <c r="K43" s="831">
        <f>200000</f>
        <v>200000</v>
      </c>
      <c r="L43" s="545">
        <v>2035</v>
      </c>
      <c r="M43" s="545">
        <v>2035</v>
      </c>
      <c r="N43" s="545">
        <v>2038</v>
      </c>
      <c r="O43" s="2">
        <f t="shared" si="12"/>
        <v>13</v>
      </c>
      <c r="P43" s="430">
        <f t="shared" si="13"/>
        <v>15384.615384615385</v>
      </c>
      <c r="Q43" s="420">
        <v>2</v>
      </c>
      <c r="R43" s="2">
        <v>4</v>
      </c>
      <c r="S43" s="430">
        <v>20000</v>
      </c>
      <c r="T43" s="2">
        <v>4</v>
      </c>
      <c r="U43" s="430">
        <v>10000</v>
      </c>
      <c r="V43" s="831">
        <f>P43+S43+U43</f>
        <v>45384.615384615383</v>
      </c>
      <c r="W43" s="323">
        <v>1500000</v>
      </c>
      <c r="X43" s="833">
        <v>5000</v>
      </c>
      <c r="Y43" s="422">
        <v>1</v>
      </c>
      <c r="Z43" s="6">
        <v>1</v>
      </c>
      <c r="AA43" s="70">
        <v>1000</v>
      </c>
      <c r="AB43">
        <v>0</v>
      </c>
      <c r="AC43">
        <v>0</v>
      </c>
      <c r="AD43" s="70">
        <v>2500</v>
      </c>
      <c r="AE43" s="827">
        <f t="shared" si="15"/>
        <v>33.333333333333336</v>
      </c>
    </row>
    <row r="44" spans="1:34" ht="15.75" thickBot="1">
      <c r="A44" t="s">
        <v>255</v>
      </c>
      <c r="B44">
        <f t="shared" si="16"/>
        <v>15</v>
      </c>
      <c r="C44" s="821">
        <v>590060</v>
      </c>
      <c r="D44" s="822">
        <v>1190060</v>
      </c>
      <c r="E44" t="s">
        <v>424</v>
      </c>
      <c r="F44" t="s">
        <v>425</v>
      </c>
      <c r="G44" t="s">
        <v>426</v>
      </c>
      <c r="H44" s="2">
        <f t="shared" si="10"/>
        <v>1981</v>
      </c>
      <c r="I44" s="81">
        <v>2035</v>
      </c>
      <c r="J44" s="2">
        <f t="shared" si="11"/>
        <v>10</v>
      </c>
      <c r="K44" s="835">
        <v>300000</v>
      </c>
      <c r="L44" s="836">
        <v>2035</v>
      </c>
      <c r="M44" s="836">
        <v>2035</v>
      </c>
      <c r="N44" s="836">
        <v>2038</v>
      </c>
      <c r="O44" s="803">
        <f t="shared" si="12"/>
        <v>13</v>
      </c>
      <c r="P44" s="837">
        <f t="shared" si="13"/>
        <v>23076.923076923078</v>
      </c>
      <c r="Q44" s="424">
        <v>3</v>
      </c>
      <c r="R44" s="803">
        <v>3</v>
      </c>
      <c r="S44" s="837">
        <v>20000</v>
      </c>
      <c r="T44" s="803">
        <v>4</v>
      </c>
      <c r="U44" s="837">
        <v>4000</v>
      </c>
      <c r="V44" s="835">
        <f>P44+S44+U44</f>
        <v>47076.923076923078</v>
      </c>
      <c r="W44" s="838">
        <v>0</v>
      </c>
      <c r="X44" s="839">
        <v>20000</v>
      </c>
      <c r="Y44" s="828">
        <v>0</v>
      </c>
      <c r="Z44" s="266">
        <v>0</v>
      </c>
      <c r="AA44" s="350">
        <v>0</v>
      </c>
      <c r="AB44" s="266">
        <v>0</v>
      </c>
      <c r="AC44" s="266">
        <v>0</v>
      </c>
      <c r="AD44" s="350">
        <v>2500</v>
      </c>
      <c r="AE44" s="829">
        <f t="shared" si="15"/>
        <v>33.333333333333336</v>
      </c>
    </row>
    <row r="45" spans="1:34">
      <c r="C45" s="421"/>
      <c r="D45" s="2"/>
      <c r="H45" s="430"/>
      <c r="I45" s="2"/>
      <c r="J45" s="2"/>
      <c r="K45" s="2"/>
      <c r="L45" s="2"/>
      <c r="M45" s="2"/>
      <c r="N45" s="2"/>
      <c r="O45" s="2"/>
      <c r="P45" s="430"/>
      <c r="Q45" s="2"/>
      <c r="R45" s="430"/>
      <c r="U45" s="70"/>
      <c r="V45" s="2"/>
      <c r="W45" s="2"/>
      <c r="Z45" s="70"/>
      <c r="AH45" s="2"/>
    </row>
    <row r="46" spans="1:34" hidden="1">
      <c r="C46" s="421"/>
      <c r="D46" s="2"/>
      <c r="H46" s="430"/>
      <c r="I46" s="2"/>
      <c r="J46" s="2"/>
      <c r="K46" s="2"/>
      <c r="L46" s="2"/>
      <c r="M46" s="2"/>
      <c r="N46" s="2"/>
      <c r="O46" s="2"/>
      <c r="P46" s="430"/>
      <c r="Q46" s="2"/>
      <c r="R46" s="430"/>
      <c r="U46" s="70"/>
      <c r="V46" s="2"/>
      <c r="W46" s="2"/>
      <c r="Z46" s="70"/>
      <c r="AH46" s="2"/>
    </row>
    <row r="47" spans="1:34" hidden="1">
      <c r="M47" s="431" t="s">
        <v>460</v>
      </c>
      <c r="N47" s="432"/>
      <c r="O47" s="432"/>
      <c r="P47" s="432"/>
      <c r="Q47" s="433"/>
    </row>
    <row r="48" spans="1:34" ht="60" hidden="1">
      <c r="M48" s="434" t="s">
        <v>451</v>
      </c>
      <c r="N48" s="165" t="s">
        <v>461</v>
      </c>
      <c r="O48" s="165"/>
      <c r="P48" s="165"/>
      <c r="Q48" s="435" t="s">
        <v>461</v>
      </c>
    </row>
    <row r="49" spans="1:35" hidden="1">
      <c r="A49" s="3" t="s">
        <v>462</v>
      </c>
      <c r="C49" s="3"/>
      <c r="D49" s="3"/>
      <c r="M49" s="436">
        <v>400000</v>
      </c>
      <c r="N49" s="2" t="s">
        <v>463</v>
      </c>
      <c r="O49" s="2"/>
      <c r="P49" s="2"/>
      <c r="Q49" s="423">
        <v>2034</v>
      </c>
    </row>
    <row r="50" spans="1:35" hidden="1">
      <c r="A50">
        <v>1</v>
      </c>
      <c r="B50" s="3" t="s">
        <v>464</v>
      </c>
      <c r="C50" s="3"/>
      <c r="D50" s="3"/>
      <c r="M50" s="436">
        <v>300000</v>
      </c>
      <c r="N50" s="2" t="s">
        <v>463</v>
      </c>
      <c r="O50" s="2"/>
      <c r="P50" s="2"/>
      <c r="Q50" s="423">
        <v>2034</v>
      </c>
    </row>
    <row r="51" spans="1:35" hidden="1">
      <c r="A51">
        <v>2</v>
      </c>
      <c r="B51" s="3" t="s">
        <v>465</v>
      </c>
      <c r="M51" s="436">
        <v>400000</v>
      </c>
      <c r="N51" s="2" t="s">
        <v>463</v>
      </c>
      <c r="O51" s="2"/>
      <c r="P51" s="2"/>
      <c r="Q51" s="423">
        <v>2034</v>
      </c>
    </row>
    <row r="52" spans="1:35" hidden="1">
      <c r="A52">
        <v>3</v>
      </c>
      <c r="B52" s="3" t="s">
        <v>466</v>
      </c>
      <c r="M52" s="436">
        <v>240000</v>
      </c>
      <c r="N52" s="2" t="s">
        <v>463</v>
      </c>
      <c r="O52" s="2"/>
      <c r="P52" s="2"/>
      <c r="Q52" s="423">
        <v>2034</v>
      </c>
    </row>
    <row r="53" spans="1:35" hidden="1">
      <c r="A53">
        <v>4</v>
      </c>
      <c r="B53" s="164" t="s">
        <v>467</v>
      </c>
      <c r="M53" s="436">
        <v>160000</v>
      </c>
      <c r="N53" s="2" t="s">
        <v>463</v>
      </c>
      <c r="O53" s="2"/>
      <c r="P53" s="2"/>
      <c r="Q53" s="423">
        <v>2034</v>
      </c>
    </row>
    <row r="54" spans="1:35" hidden="1">
      <c r="C54" s="261" t="s">
        <v>468</v>
      </c>
      <c r="M54" s="436">
        <v>100000</v>
      </c>
      <c r="N54" s="2" t="s">
        <v>463</v>
      </c>
      <c r="O54" s="2"/>
      <c r="P54" s="2"/>
      <c r="Q54" s="423">
        <v>2034</v>
      </c>
      <c r="AC54" s="4"/>
      <c r="AE54" s="4"/>
      <c r="AF54" s="4"/>
      <c r="AG54" s="4"/>
      <c r="AH54" s="4"/>
      <c r="AI54" s="4"/>
    </row>
    <row r="55" spans="1:35" hidden="1">
      <c r="A55">
        <v>5</v>
      </c>
      <c r="B55" s="3" t="s">
        <v>469</v>
      </c>
      <c r="M55" s="436">
        <v>350000</v>
      </c>
      <c r="N55" s="2" t="s">
        <v>463</v>
      </c>
      <c r="O55" s="2"/>
      <c r="P55" s="2"/>
      <c r="Q55" s="423">
        <v>2034</v>
      </c>
      <c r="AC55" s="340"/>
      <c r="AD55" s="340"/>
      <c r="AE55" s="340"/>
      <c r="AF55" s="340"/>
      <c r="AG55" s="340"/>
      <c r="AH55" s="340"/>
      <c r="AI55" s="340"/>
    </row>
    <row r="56" spans="1:35" hidden="1">
      <c r="M56" s="436">
        <v>300000</v>
      </c>
      <c r="N56" s="2" t="s">
        <v>463</v>
      </c>
      <c r="O56" s="2"/>
      <c r="P56" s="2"/>
      <c r="Q56" s="423">
        <v>2034</v>
      </c>
      <c r="AC56" s="70"/>
      <c r="AD56" s="70"/>
      <c r="AE56" s="70"/>
      <c r="AF56" s="70"/>
    </row>
    <row r="57" spans="1:35" hidden="1">
      <c r="M57" s="436">
        <v>400000</v>
      </c>
      <c r="N57" s="2" t="s">
        <v>463</v>
      </c>
      <c r="O57" s="2"/>
      <c r="P57" s="2"/>
      <c r="Q57" s="423">
        <v>2034</v>
      </c>
      <c r="AC57" s="70"/>
      <c r="AD57" s="70"/>
      <c r="AE57" s="70"/>
      <c r="AF57" s="70"/>
    </row>
    <row r="58" spans="1:35" hidden="1">
      <c r="M58" s="436">
        <v>200000</v>
      </c>
      <c r="N58" s="2" t="s">
        <v>463</v>
      </c>
      <c r="O58" s="2"/>
      <c r="P58" s="2"/>
      <c r="Q58" s="423">
        <v>2034</v>
      </c>
      <c r="AC58" s="70"/>
      <c r="AD58" s="70"/>
      <c r="AE58" s="70"/>
      <c r="AF58" s="70"/>
    </row>
    <row r="59" spans="1:35" hidden="1">
      <c r="M59" s="436">
        <v>180000</v>
      </c>
      <c r="N59" s="2" t="s">
        <v>463</v>
      </c>
      <c r="O59" s="2"/>
      <c r="P59" s="2"/>
      <c r="Q59" s="423">
        <v>2034</v>
      </c>
      <c r="AC59" s="70"/>
      <c r="AD59" s="70"/>
      <c r="AE59" s="70"/>
      <c r="AF59" s="70"/>
    </row>
    <row r="60" spans="1:35" hidden="1">
      <c r="M60" s="436">
        <v>300000</v>
      </c>
      <c r="N60" s="2" t="s">
        <v>463</v>
      </c>
      <c r="O60" s="2"/>
      <c r="P60" s="2"/>
      <c r="Q60" s="423">
        <v>2034</v>
      </c>
      <c r="AC60" s="70"/>
      <c r="AD60" s="70"/>
      <c r="AE60" s="70"/>
      <c r="AF60" s="70"/>
    </row>
    <row r="61" spans="1:35" hidden="1">
      <c r="M61" s="436">
        <v>250000</v>
      </c>
      <c r="N61" s="2" t="s">
        <v>463</v>
      </c>
      <c r="O61" s="2"/>
      <c r="P61" s="2"/>
      <c r="Q61" s="423">
        <v>2034</v>
      </c>
      <c r="AC61" s="70"/>
      <c r="AD61" s="70"/>
      <c r="AE61" s="70"/>
      <c r="AF61" s="70"/>
    </row>
    <row r="62" spans="1:35" hidden="1">
      <c r="M62" s="436">
        <v>500000</v>
      </c>
      <c r="N62" s="2" t="s">
        <v>463</v>
      </c>
      <c r="O62" s="2"/>
      <c r="P62" s="2"/>
      <c r="Q62" s="423">
        <v>2034</v>
      </c>
      <c r="AC62" s="70"/>
      <c r="AD62" s="70"/>
      <c r="AE62" s="70"/>
      <c r="AF62" s="70"/>
    </row>
    <row r="63" spans="1:35" hidden="1">
      <c r="M63" s="437">
        <v>200000</v>
      </c>
      <c r="N63" s="438" t="s">
        <v>463</v>
      </c>
      <c r="O63" s="438"/>
      <c r="P63" s="438"/>
      <c r="Q63" s="423">
        <v>2034</v>
      </c>
      <c r="AC63" s="70"/>
      <c r="AD63" s="70"/>
      <c r="AE63" s="70"/>
      <c r="AF63" s="70"/>
    </row>
    <row r="64" spans="1:35">
      <c r="AC64" s="70"/>
      <c r="AD64" s="70"/>
      <c r="AE64" s="70"/>
      <c r="AF64" s="70"/>
    </row>
    <row r="65" spans="32:32">
      <c r="AF65" s="70"/>
    </row>
    <row r="66" spans="32:32">
      <c r="AF66" s="70"/>
    </row>
    <row r="67" spans="32:32">
      <c r="AF67" s="70"/>
    </row>
    <row r="68" spans="32:32">
      <c r="AF68" s="70"/>
    </row>
    <row r="69" spans="32:32">
      <c r="AF69" s="70"/>
    </row>
    <row r="70" spans="32:32">
      <c r="AF70" s="70"/>
    </row>
    <row r="72" spans="32:32">
      <c r="AF72" s="70"/>
    </row>
  </sheetData>
  <mergeCells count="10">
    <mergeCell ref="K28:P28"/>
    <mergeCell ref="Q28:U28"/>
    <mergeCell ref="V28:W28"/>
    <mergeCell ref="Y28:AE28"/>
    <mergeCell ref="T3:AF3"/>
    <mergeCell ref="J4:K4"/>
    <mergeCell ref="L4:S4"/>
    <mergeCell ref="T4:X4"/>
    <mergeCell ref="Y4:AB4"/>
    <mergeCell ref="AC4:AF4"/>
  </mergeCells>
  <phoneticPr fontId="55" type="noConversion"/>
  <conditionalFormatting sqref="Y30:AC40 Q30:U44 Y42:AC44 O43">
    <cfRule type="cellIs" dxfId="34" priority="2" operator="equal">
      <formula>0</formula>
    </cfRule>
  </conditionalFormatting>
  <conditionalFormatting sqref="AB41:AC41">
    <cfRule type="cellIs" dxfId="33" priority="4" operator="equal">
      <formula>0</formula>
    </cfRule>
  </conditionalFormatting>
  <conditionalFormatting sqref="AD43">
    <cfRule type="cellIs" dxfId="32" priority="1" operator="equal">
      <formula>0</formula>
    </cfRule>
  </conditionalFormatting>
  <hyperlinks>
    <hyperlink ref="C54" r:id="rId1" xr:uid="{2B48251F-A61F-49B5-8C29-301DC3242F0D}"/>
  </hyperlink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57796-DA12-445A-9A71-889D18B49781}">
  <sheetPr>
    <tabColor theme="7"/>
  </sheetPr>
  <dimension ref="A1:BA203"/>
  <sheetViews>
    <sheetView topLeftCell="A37" workbookViewId="0">
      <selection activeCell="G32" sqref="G32"/>
    </sheetView>
  </sheetViews>
  <sheetFormatPr defaultColWidth="0" defaultRowHeight="15"/>
  <cols>
    <col min="1" max="1" width="7.7109375" customWidth="1"/>
    <col min="2" max="2" width="10.7109375" customWidth="1"/>
    <col min="3" max="3" width="55.42578125" customWidth="1"/>
    <col min="4" max="4" width="19.5703125" style="2" customWidth="1"/>
    <col min="5" max="5" width="15.85546875" style="2" customWidth="1"/>
    <col min="6" max="6" width="14.85546875" style="2" customWidth="1"/>
    <col min="7" max="8" width="19.5703125" style="2" customWidth="1"/>
    <col min="9" max="9" width="20.5703125" customWidth="1"/>
    <col min="10" max="13" width="14.7109375" customWidth="1"/>
    <col min="14" max="14" width="17.7109375" customWidth="1"/>
    <col min="15" max="15" width="14.7109375" customWidth="1"/>
    <col min="16" max="16" width="17.7109375" customWidth="1"/>
    <col min="17" max="49" width="14.7109375" customWidth="1"/>
    <col min="50" max="50" width="12" customWidth="1"/>
    <col min="51" max="53" width="8.85546875" customWidth="1"/>
    <col min="54" max="16384" width="8.85546875" hidden="1"/>
  </cols>
  <sheetData>
    <row r="1" spans="1:50">
      <c r="A1" s="4" t="s">
        <v>470</v>
      </c>
      <c r="I1" s="6" t="s">
        <v>192</v>
      </c>
      <c r="J1" s="25">
        <f>Assumptions!D7</f>
        <v>2024</v>
      </c>
      <c r="L1" s="57"/>
      <c r="M1" s="6" t="s">
        <v>25</v>
      </c>
      <c r="N1" s="25">
        <f>Assumptions!D11</f>
        <v>2028</v>
      </c>
      <c r="Q1" s="217"/>
      <c r="R1" s="6"/>
      <c r="S1" s="74"/>
      <c r="U1" s="3"/>
      <c r="W1" s="6"/>
      <c r="X1" s="179"/>
    </row>
    <row r="2" spans="1:50">
      <c r="C2" t="str">
        <f>project.name</f>
        <v>Bridges not Barriers - A Collaborative Bridge Bundle Replacement Project BUILD Application</v>
      </c>
      <c r="I2" s="6" t="s">
        <v>20</v>
      </c>
      <c r="J2" s="25">
        <f>Assumptions!D8</f>
        <v>2025</v>
      </c>
      <c r="M2" s="6" t="s">
        <v>26</v>
      </c>
      <c r="N2" s="25">
        <f>Assumptions!D12</f>
        <v>2029</v>
      </c>
      <c r="Q2" s="217"/>
      <c r="R2" s="6"/>
      <c r="S2" s="74"/>
      <c r="W2" s="6"/>
      <c r="X2" s="179"/>
    </row>
    <row r="3" spans="1:50">
      <c r="C3" t="s">
        <v>193</v>
      </c>
      <c r="I3" s="6" t="s">
        <v>194</v>
      </c>
      <c r="J3" s="25">
        <f>Assumptions!D10</f>
        <v>20</v>
      </c>
      <c r="M3" s="6" t="s">
        <v>27</v>
      </c>
      <c r="N3" s="25">
        <f>Assumptions!D13</f>
        <v>2030</v>
      </c>
      <c r="R3" s="6"/>
      <c r="S3" s="74"/>
      <c r="W3" s="6"/>
      <c r="X3" s="179"/>
    </row>
    <row r="4" spans="1:50">
      <c r="I4" s="6" t="s">
        <v>37</v>
      </c>
      <c r="J4" s="341">
        <f>Assumptions!D21</f>
        <v>7.0000000000000007E-2</v>
      </c>
      <c r="M4" s="6" t="s">
        <v>28</v>
      </c>
      <c r="N4" s="25">
        <f>Assumptions!D14</f>
        <v>2029</v>
      </c>
      <c r="R4" s="6"/>
      <c r="S4" s="74"/>
      <c r="W4" s="6"/>
      <c r="X4" s="179"/>
    </row>
    <row r="5" spans="1:50">
      <c r="M5" s="6" t="s">
        <v>29</v>
      </c>
      <c r="N5" s="25">
        <f>Assumptions!D15</f>
        <v>2030</v>
      </c>
      <c r="S5" s="176"/>
      <c r="W5" s="6"/>
      <c r="X5" s="179"/>
    </row>
    <row r="6" spans="1:50">
      <c r="K6" s="2"/>
      <c r="M6" s="6" t="s">
        <v>30</v>
      </c>
      <c r="N6" s="25">
        <f>Assumptions!D16</f>
        <v>2031</v>
      </c>
      <c r="W6" s="6"/>
      <c r="X6" s="39"/>
    </row>
    <row r="7" spans="1:50">
      <c r="I7" s="6"/>
      <c r="J7" s="507"/>
      <c r="K7" s="2"/>
      <c r="W7" s="6"/>
      <c r="X7" s="39"/>
    </row>
    <row r="8" spans="1:50" s="57" customFormat="1">
      <c r="A8" s="134"/>
      <c r="B8" s="134"/>
      <c r="C8" s="134" t="s">
        <v>73</v>
      </c>
      <c r="D8" s="135"/>
      <c r="E8" s="135"/>
      <c r="F8" s="135"/>
      <c r="G8" s="135"/>
      <c r="H8" s="135"/>
      <c r="I8" s="134"/>
      <c r="J8" s="134">
        <f>$J$2</f>
        <v>2025</v>
      </c>
      <c r="K8" s="134">
        <f>J8+1</f>
        <v>2026</v>
      </c>
      <c r="L8" s="134">
        <f t="shared" ref="L8:AX8" si="0">K8+1</f>
        <v>2027</v>
      </c>
      <c r="M8" s="134">
        <f t="shared" si="0"/>
        <v>2028</v>
      </c>
      <c r="N8" s="134">
        <f t="shared" si="0"/>
        <v>2029</v>
      </c>
      <c r="O8" s="134">
        <f t="shared" si="0"/>
        <v>2030</v>
      </c>
      <c r="P8" s="134">
        <f t="shared" si="0"/>
        <v>2031</v>
      </c>
      <c r="Q8" s="134">
        <f t="shared" si="0"/>
        <v>2032</v>
      </c>
      <c r="R8" s="134">
        <f t="shared" si="0"/>
        <v>2033</v>
      </c>
      <c r="S8" s="134">
        <f t="shared" si="0"/>
        <v>2034</v>
      </c>
      <c r="T8" s="134">
        <f t="shared" si="0"/>
        <v>2035</v>
      </c>
      <c r="U8" s="134">
        <f t="shared" si="0"/>
        <v>2036</v>
      </c>
      <c r="V8" s="134">
        <f t="shared" si="0"/>
        <v>2037</v>
      </c>
      <c r="W8" s="134">
        <f t="shared" si="0"/>
        <v>2038</v>
      </c>
      <c r="X8" s="134">
        <f t="shared" si="0"/>
        <v>2039</v>
      </c>
      <c r="Y8" s="134">
        <f t="shared" si="0"/>
        <v>2040</v>
      </c>
      <c r="Z8" s="134">
        <f t="shared" si="0"/>
        <v>2041</v>
      </c>
      <c r="AA8" s="134">
        <f t="shared" si="0"/>
        <v>2042</v>
      </c>
      <c r="AB8" s="134">
        <f t="shared" si="0"/>
        <v>2043</v>
      </c>
      <c r="AC8" s="134">
        <f t="shared" si="0"/>
        <v>2044</v>
      </c>
      <c r="AD8" s="134">
        <f t="shared" si="0"/>
        <v>2045</v>
      </c>
      <c r="AE8" s="134">
        <f t="shared" si="0"/>
        <v>2046</v>
      </c>
      <c r="AF8" s="134">
        <f t="shared" si="0"/>
        <v>2047</v>
      </c>
      <c r="AG8" s="134">
        <f t="shared" si="0"/>
        <v>2048</v>
      </c>
      <c r="AH8" s="134">
        <f t="shared" si="0"/>
        <v>2049</v>
      </c>
      <c r="AI8" s="134">
        <f t="shared" si="0"/>
        <v>2050</v>
      </c>
      <c r="AJ8" s="134">
        <f t="shared" si="0"/>
        <v>2051</v>
      </c>
      <c r="AK8" s="134">
        <f t="shared" si="0"/>
        <v>2052</v>
      </c>
      <c r="AL8" s="134">
        <f t="shared" si="0"/>
        <v>2053</v>
      </c>
      <c r="AM8" s="134">
        <f t="shared" si="0"/>
        <v>2054</v>
      </c>
      <c r="AN8" s="134">
        <f t="shared" si="0"/>
        <v>2055</v>
      </c>
      <c r="AO8" s="134">
        <f t="shared" si="0"/>
        <v>2056</v>
      </c>
      <c r="AP8" s="134">
        <f t="shared" si="0"/>
        <v>2057</v>
      </c>
      <c r="AQ8" s="134">
        <f t="shared" si="0"/>
        <v>2058</v>
      </c>
      <c r="AR8" s="134">
        <f t="shared" si="0"/>
        <v>2059</v>
      </c>
      <c r="AS8" s="134">
        <f t="shared" si="0"/>
        <v>2060</v>
      </c>
      <c r="AT8" s="134">
        <f t="shared" si="0"/>
        <v>2061</v>
      </c>
      <c r="AU8" s="134">
        <f t="shared" si="0"/>
        <v>2062</v>
      </c>
      <c r="AV8" s="134">
        <f t="shared" si="0"/>
        <v>2063</v>
      </c>
      <c r="AW8" s="134">
        <f t="shared" si="0"/>
        <v>2064</v>
      </c>
      <c r="AX8" s="134">
        <f t="shared" si="0"/>
        <v>2065</v>
      </c>
    </row>
    <row r="9" spans="1:50" s="57" customFormat="1">
      <c r="A9" s="134"/>
      <c r="B9" s="134"/>
      <c r="C9" s="134" t="s">
        <v>195</v>
      </c>
      <c r="D9" s="135"/>
      <c r="E9" s="135"/>
      <c r="F9" s="135"/>
      <c r="G9" s="135"/>
      <c r="H9" s="135"/>
      <c r="I9" s="134"/>
      <c r="J9" s="134">
        <f>IF(J8=$J$2,1,IF(J8&lt;SUM($J$3,$N$6),I9+1,0))</f>
        <v>1</v>
      </c>
      <c r="K9" s="134">
        <f t="shared" ref="K9:AX9" si="1">IF(K8=$J$2,1,IF(K8&lt;SUM($J$3,$N$6),J9+1,0))</f>
        <v>2</v>
      </c>
      <c r="L9" s="134">
        <f t="shared" si="1"/>
        <v>3</v>
      </c>
      <c r="M9" s="134">
        <f t="shared" si="1"/>
        <v>4</v>
      </c>
      <c r="N9" s="134">
        <f t="shared" si="1"/>
        <v>5</v>
      </c>
      <c r="O9" s="134">
        <f t="shared" si="1"/>
        <v>6</v>
      </c>
      <c r="P9" s="134">
        <f t="shared" si="1"/>
        <v>7</v>
      </c>
      <c r="Q9" s="134">
        <f t="shared" si="1"/>
        <v>8</v>
      </c>
      <c r="R9" s="134">
        <f t="shared" si="1"/>
        <v>9</v>
      </c>
      <c r="S9" s="134">
        <f t="shared" si="1"/>
        <v>10</v>
      </c>
      <c r="T9" s="134">
        <f t="shared" si="1"/>
        <v>11</v>
      </c>
      <c r="U9" s="134">
        <f t="shared" si="1"/>
        <v>12</v>
      </c>
      <c r="V9" s="134">
        <f t="shared" si="1"/>
        <v>13</v>
      </c>
      <c r="W9" s="134">
        <f t="shared" si="1"/>
        <v>14</v>
      </c>
      <c r="X9" s="134">
        <f t="shared" si="1"/>
        <v>15</v>
      </c>
      <c r="Y9" s="134">
        <f t="shared" si="1"/>
        <v>16</v>
      </c>
      <c r="Z9" s="134">
        <f t="shared" si="1"/>
        <v>17</v>
      </c>
      <c r="AA9" s="134">
        <f t="shared" si="1"/>
        <v>18</v>
      </c>
      <c r="AB9" s="134">
        <f t="shared" si="1"/>
        <v>19</v>
      </c>
      <c r="AC9" s="134">
        <f t="shared" si="1"/>
        <v>20</v>
      </c>
      <c r="AD9" s="134">
        <f t="shared" si="1"/>
        <v>21</v>
      </c>
      <c r="AE9" s="134">
        <f t="shared" si="1"/>
        <v>22</v>
      </c>
      <c r="AF9" s="134">
        <f t="shared" si="1"/>
        <v>23</v>
      </c>
      <c r="AG9" s="134">
        <f t="shared" si="1"/>
        <v>24</v>
      </c>
      <c r="AH9" s="134">
        <f t="shared" si="1"/>
        <v>25</v>
      </c>
      <c r="AI9" s="134">
        <f t="shared" si="1"/>
        <v>26</v>
      </c>
      <c r="AJ9" s="134">
        <f t="shared" si="1"/>
        <v>0</v>
      </c>
      <c r="AK9" s="134">
        <f t="shared" si="1"/>
        <v>0</v>
      </c>
      <c r="AL9" s="134">
        <f t="shared" si="1"/>
        <v>0</v>
      </c>
      <c r="AM9" s="134">
        <f t="shared" si="1"/>
        <v>0</v>
      </c>
      <c r="AN9" s="134">
        <f t="shared" si="1"/>
        <v>0</v>
      </c>
      <c r="AO9" s="134">
        <f t="shared" si="1"/>
        <v>0</v>
      </c>
      <c r="AP9" s="134">
        <f t="shared" si="1"/>
        <v>0</v>
      </c>
      <c r="AQ9" s="134">
        <f t="shared" si="1"/>
        <v>0</v>
      </c>
      <c r="AR9" s="134">
        <f t="shared" si="1"/>
        <v>0</v>
      </c>
      <c r="AS9" s="134">
        <f t="shared" si="1"/>
        <v>0</v>
      </c>
      <c r="AT9" s="134">
        <f t="shared" si="1"/>
        <v>0</v>
      </c>
      <c r="AU9" s="134">
        <f t="shared" si="1"/>
        <v>0</v>
      </c>
      <c r="AV9" s="134">
        <f t="shared" si="1"/>
        <v>0</v>
      </c>
      <c r="AW9" s="134">
        <f t="shared" si="1"/>
        <v>0</v>
      </c>
      <c r="AX9" s="134">
        <f t="shared" si="1"/>
        <v>0</v>
      </c>
    </row>
    <row r="10" spans="1:50" s="781" customFormat="1">
      <c r="A10" s="134"/>
      <c r="B10" s="134"/>
      <c r="C10" s="134" t="s">
        <v>196</v>
      </c>
      <c r="D10" s="135"/>
      <c r="E10" s="135"/>
      <c r="F10" s="135"/>
      <c r="G10" s="135"/>
      <c r="H10" s="135"/>
      <c r="I10" s="134"/>
      <c r="J10" s="136">
        <f t="shared" ref="J10:AX10" si="2">1/((1+$J$4)^(J8-$J$1))</f>
        <v>0.93457943925233644</v>
      </c>
      <c r="K10" s="136">
        <f t="shared" si="2"/>
        <v>0.87343872827321156</v>
      </c>
      <c r="L10" s="136">
        <f t="shared" si="2"/>
        <v>0.81629787689085187</v>
      </c>
      <c r="M10" s="136">
        <f t="shared" si="2"/>
        <v>0.7628952120475252</v>
      </c>
      <c r="N10" s="136">
        <f t="shared" si="2"/>
        <v>0.71298617948366838</v>
      </c>
      <c r="O10" s="136">
        <f t="shared" si="2"/>
        <v>0.66634222381651254</v>
      </c>
      <c r="P10" s="136">
        <f t="shared" si="2"/>
        <v>0.62274974188459109</v>
      </c>
      <c r="Q10" s="136">
        <f t="shared" si="2"/>
        <v>0.5820091045650384</v>
      </c>
      <c r="R10" s="136">
        <f t="shared" si="2"/>
        <v>0.54393374258414806</v>
      </c>
      <c r="S10" s="136">
        <f t="shared" si="2"/>
        <v>0.5083492921347178</v>
      </c>
      <c r="T10" s="136">
        <f t="shared" si="2"/>
        <v>0.47509279638758667</v>
      </c>
      <c r="U10" s="136">
        <f t="shared" si="2"/>
        <v>0.44401195924073528</v>
      </c>
      <c r="V10" s="136">
        <f t="shared" si="2"/>
        <v>0.41496444788853759</v>
      </c>
      <c r="W10" s="136">
        <f t="shared" si="2"/>
        <v>0.3878172410173249</v>
      </c>
      <c r="X10" s="136">
        <f t="shared" si="2"/>
        <v>0.36244601964235967</v>
      </c>
      <c r="Y10" s="136">
        <f t="shared" si="2"/>
        <v>0.33873459779659787</v>
      </c>
      <c r="Z10" s="136">
        <f t="shared" si="2"/>
        <v>0.31657439046411018</v>
      </c>
      <c r="AA10" s="136">
        <f t="shared" si="2"/>
        <v>0.29586391632159825</v>
      </c>
      <c r="AB10" s="136">
        <f t="shared" si="2"/>
        <v>0.27650833301083949</v>
      </c>
      <c r="AC10" s="136">
        <f t="shared" si="2"/>
        <v>0.2584190028138687</v>
      </c>
      <c r="AD10" s="136">
        <f t="shared" si="2"/>
        <v>0.24151308674193336</v>
      </c>
      <c r="AE10" s="136">
        <f t="shared" si="2"/>
        <v>0.22571316517937698</v>
      </c>
      <c r="AF10" s="136">
        <f t="shared" si="2"/>
        <v>0.21094688334521211</v>
      </c>
      <c r="AG10" s="136">
        <f t="shared" si="2"/>
        <v>0.19714661994879637</v>
      </c>
      <c r="AH10" s="136">
        <f t="shared" si="2"/>
        <v>0.18424917752223957</v>
      </c>
      <c r="AI10" s="136">
        <f t="shared" si="2"/>
        <v>0.17219549301143888</v>
      </c>
      <c r="AJ10" s="136">
        <f t="shared" si="2"/>
        <v>0.16093036730041013</v>
      </c>
      <c r="AK10" s="136">
        <f t="shared" si="2"/>
        <v>0.15040221243028987</v>
      </c>
      <c r="AL10" s="136">
        <f t="shared" si="2"/>
        <v>0.1405628153554111</v>
      </c>
      <c r="AM10" s="136">
        <f t="shared" si="2"/>
        <v>0.13136711715458982</v>
      </c>
      <c r="AN10" s="136">
        <f t="shared" si="2"/>
        <v>0.1227730066865325</v>
      </c>
      <c r="AO10" s="136">
        <f t="shared" si="2"/>
        <v>0.11474112774442291</v>
      </c>
      <c r="AP10" s="136">
        <f t="shared" si="2"/>
        <v>0.10723469882656347</v>
      </c>
      <c r="AQ10" s="136">
        <f t="shared" si="2"/>
        <v>0.10021934469772288</v>
      </c>
      <c r="AR10" s="136">
        <f t="shared" si="2"/>
        <v>9.366293896983445E-2</v>
      </c>
      <c r="AS10" s="136">
        <f t="shared" si="2"/>
        <v>8.7535456981153698E-2</v>
      </c>
      <c r="AT10" s="136">
        <f t="shared" si="2"/>
        <v>8.1808838300143641E-2</v>
      </c>
      <c r="AU10" s="136">
        <f t="shared" si="2"/>
        <v>7.6456858224433308E-2</v>
      </c>
      <c r="AV10" s="136">
        <f t="shared" si="2"/>
        <v>7.1455007686386268E-2</v>
      </c>
      <c r="AW10" s="136">
        <f t="shared" si="2"/>
        <v>6.6780381015314264E-2</v>
      </c>
      <c r="AX10" s="136">
        <f t="shared" si="2"/>
        <v>6.2411571042349782E-2</v>
      </c>
    </row>
    <row r="11" spans="1:50">
      <c r="D11" s="80" t="s">
        <v>197</v>
      </c>
      <c r="E11" s="80"/>
      <c r="F11" s="80"/>
      <c r="G11" s="80"/>
      <c r="H11" s="80"/>
      <c r="I11" s="80" t="s">
        <v>150</v>
      </c>
    </row>
    <row r="12" spans="1:50" s="83" customFormat="1">
      <c r="A12"/>
      <c r="B12" s="6" t="s">
        <v>198</v>
      </c>
      <c r="C12" s="66" t="s">
        <v>199</v>
      </c>
      <c r="D12" s="81" t="s">
        <v>200</v>
      </c>
      <c r="E12" s="2"/>
      <c r="F12" s="2"/>
      <c r="G12" s="2"/>
      <c r="H12" s="2"/>
      <c r="I12" s="82">
        <f>SUM(J12:AX12)</f>
        <v>20</v>
      </c>
      <c r="J12" s="83">
        <f t="shared" ref="J12:AX12" si="3">IF(AND(J8&gt;=$N$3,J8&lt;SUM($J$3,$N$3)),1,0)</f>
        <v>0</v>
      </c>
      <c r="K12" s="83">
        <f t="shared" si="3"/>
        <v>0</v>
      </c>
      <c r="L12" s="83">
        <f t="shared" si="3"/>
        <v>0</v>
      </c>
      <c r="M12" s="83">
        <f t="shared" si="3"/>
        <v>0</v>
      </c>
      <c r="N12" s="83">
        <f t="shared" si="3"/>
        <v>0</v>
      </c>
      <c r="O12" s="83">
        <f t="shared" si="3"/>
        <v>1</v>
      </c>
      <c r="P12" s="83">
        <f t="shared" si="3"/>
        <v>1</v>
      </c>
      <c r="Q12" s="83">
        <f t="shared" si="3"/>
        <v>1</v>
      </c>
      <c r="R12" s="83">
        <f t="shared" si="3"/>
        <v>1</v>
      </c>
      <c r="S12" s="83">
        <f t="shared" si="3"/>
        <v>1</v>
      </c>
      <c r="T12" s="83">
        <f t="shared" si="3"/>
        <v>1</v>
      </c>
      <c r="U12" s="83">
        <f t="shared" si="3"/>
        <v>1</v>
      </c>
      <c r="V12" s="83">
        <f t="shared" si="3"/>
        <v>1</v>
      </c>
      <c r="W12" s="83">
        <f t="shared" si="3"/>
        <v>1</v>
      </c>
      <c r="X12" s="83">
        <f t="shared" si="3"/>
        <v>1</v>
      </c>
      <c r="Y12" s="83">
        <f t="shared" si="3"/>
        <v>1</v>
      </c>
      <c r="Z12" s="83">
        <f t="shared" si="3"/>
        <v>1</v>
      </c>
      <c r="AA12" s="83">
        <f t="shared" si="3"/>
        <v>1</v>
      </c>
      <c r="AB12" s="83">
        <f t="shared" si="3"/>
        <v>1</v>
      </c>
      <c r="AC12" s="83">
        <f t="shared" si="3"/>
        <v>1</v>
      </c>
      <c r="AD12" s="83">
        <f t="shared" si="3"/>
        <v>1</v>
      </c>
      <c r="AE12" s="83">
        <f t="shared" si="3"/>
        <v>1</v>
      </c>
      <c r="AF12" s="83">
        <f t="shared" si="3"/>
        <v>1</v>
      </c>
      <c r="AG12" s="83">
        <f t="shared" si="3"/>
        <v>1</v>
      </c>
      <c r="AH12" s="83">
        <f t="shared" si="3"/>
        <v>1</v>
      </c>
      <c r="AI12" s="83">
        <f t="shared" si="3"/>
        <v>0</v>
      </c>
      <c r="AJ12" s="83">
        <f t="shared" si="3"/>
        <v>0</v>
      </c>
      <c r="AK12" s="83">
        <f t="shared" si="3"/>
        <v>0</v>
      </c>
      <c r="AL12" s="83">
        <f t="shared" si="3"/>
        <v>0</v>
      </c>
      <c r="AM12" s="83">
        <f t="shared" si="3"/>
        <v>0</v>
      </c>
      <c r="AN12" s="83">
        <f t="shared" si="3"/>
        <v>0</v>
      </c>
      <c r="AO12" s="83">
        <f t="shared" si="3"/>
        <v>0</v>
      </c>
      <c r="AP12" s="83">
        <f t="shared" si="3"/>
        <v>0</v>
      </c>
      <c r="AQ12" s="83">
        <f t="shared" si="3"/>
        <v>0</v>
      </c>
      <c r="AR12" s="83">
        <f t="shared" si="3"/>
        <v>0</v>
      </c>
      <c r="AS12" s="83">
        <f t="shared" si="3"/>
        <v>0</v>
      </c>
      <c r="AT12" s="83">
        <f t="shared" si="3"/>
        <v>0</v>
      </c>
      <c r="AU12" s="83">
        <f t="shared" si="3"/>
        <v>0</v>
      </c>
      <c r="AV12" s="83">
        <f t="shared" si="3"/>
        <v>0</v>
      </c>
      <c r="AW12" s="83">
        <f t="shared" si="3"/>
        <v>0</v>
      </c>
      <c r="AX12" s="83">
        <f t="shared" si="3"/>
        <v>0</v>
      </c>
    </row>
    <row r="13" spans="1:50" s="83" customFormat="1">
      <c r="A13"/>
      <c r="B13">
        <v>1</v>
      </c>
      <c r="C13" s="66" t="s">
        <v>201</v>
      </c>
      <c r="D13" s="81" t="s">
        <v>200</v>
      </c>
      <c r="E13" s="2"/>
      <c r="F13" s="2"/>
      <c r="G13" s="2"/>
      <c r="H13" s="2"/>
      <c r="I13" s="82">
        <f>SUM(J13:AX13)</f>
        <v>20</v>
      </c>
      <c r="J13" s="83">
        <f t="shared" ref="J13:AX13" si="4">IF(AND(J8&gt;=$N$6,J8&lt;SUM($J$3,$N$6)),1,0)</f>
        <v>0</v>
      </c>
      <c r="K13" s="83">
        <f t="shared" si="4"/>
        <v>0</v>
      </c>
      <c r="L13" s="83">
        <f t="shared" si="4"/>
        <v>0</v>
      </c>
      <c r="M13" s="83">
        <f t="shared" si="4"/>
        <v>0</v>
      </c>
      <c r="N13" s="83">
        <f t="shared" si="4"/>
        <v>0</v>
      </c>
      <c r="O13" s="83">
        <f t="shared" si="4"/>
        <v>0</v>
      </c>
      <c r="P13" s="83">
        <f t="shared" si="4"/>
        <v>1</v>
      </c>
      <c r="Q13" s="83">
        <f t="shared" si="4"/>
        <v>1</v>
      </c>
      <c r="R13" s="83">
        <f t="shared" si="4"/>
        <v>1</v>
      </c>
      <c r="S13" s="83">
        <f t="shared" si="4"/>
        <v>1</v>
      </c>
      <c r="T13" s="83">
        <f t="shared" si="4"/>
        <v>1</v>
      </c>
      <c r="U13" s="83">
        <f t="shared" si="4"/>
        <v>1</v>
      </c>
      <c r="V13" s="83">
        <f t="shared" si="4"/>
        <v>1</v>
      </c>
      <c r="W13" s="83">
        <f t="shared" si="4"/>
        <v>1</v>
      </c>
      <c r="X13" s="83">
        <f t="shared" si="4"/>
        <v>1</v>
      </c>
      <c r="Y13" s="83">
        <f t="shared" si="4"/>
        <v>1</v>
      </c>
      <c r="Z13" s="83">
        <f t="shared" si="4"/>
        <v>1</v>
      </c>
      <c r="AA13" s="83">
        <f t="shared" si="4"/>
        <v>1</v>
      </c>
      <c r="AB13" s="83">
        <f t="shared" si="4"/>
        <v>1</v>
      </c>
      <c r="AC13" s="83">
        <f t="shared" si="4"/>
        <v>1</v>
      </c>
      <c r="AD13" s="83">
        <f t="shared" si="4"/>
        <v>1</v>
      </c>
      <c r="AE13" s="83">
        <f t="shared" si="4"/>
        <v>1</v>
      </c>
      <c r="AF13" s="83">
        <f t="shared" si="4"/>
        <v>1</v>
      </c>
      <c r="AG13" s="83">
        <f t="shared" si="4"/>
        <v>1</v>
      </c>
      <c r="AH13" s="83">
        <f t="shared" si="4"/>
        <v>1</v>
      </c>
      <c r="AI13" s="83">
        <f t="shared" si="4"/>
        <v>1</v>
      </c>
      <c r="AJ13" s="83">
        <f t="shared" si="4"/>
        <v>0</v>
      </c>
      <c r="AK13" s="83">
        <f t="shared" si="4"/>
        <v>0</v>
      </c>
      <c r="AL13" s="83">
        <f t="shared" si="4"/>
        <v>0</v>
      </c>
      <c r="AM13" s="83">
        <f t="shared" si="4"/>
        <v>0</v>
      </c>
      <c r="AN13" s="83">
        <f t="shared" si="4"/>
        <v>0</v>
      </c>
      <c r="AO13" s="83">
        <f t="shared" si="4"/>
        <v>0</v>
      </c>
      <c r="AP13" s="83">
        <f t="shared" si="4"/>
        <v>0</v>
      </c>
      <c r="AQ13" s="83">
        <f t="shared" si="4"/>
        <v>0</v>
      </c>
      <c r="AR13" s="83">
        <f t="shared" si="4"/>
        <v>0</v>
      </c>
      <c r="AS13" s="83">
        <f t="shared" si="4"/>
        <v>0</v>
      </c>
      <c r="AT13" s="83">
        <f t="shared" si="4"/>
        <v>0</v>
      </c>
      <c r="AU13" s="83">
        <f t="shared" si="4"/>
        <v>0</v>
      </c>
      <c r="AV13" s="83">
        <f t="shared" si="4"/>
        <v>0</v>
      </c>
      <c r="AW13" s="83">
        <f t="shared" si="4"/>
        <v>0</v>
      </c>
      <c r="AX13" s="83">
        <f t="shared" si="4"/>
        <v>0</v>
      </c>
    </row>
    <row r="14" spans="1:50" s="83" customFormat="1">
      <c r="A14"/>
    </row>
    <row r="15" spans="1:50" s="57" customFormat="1">
      <c r="A15" s="84" t="s">
        <v>471</v>
      </c>
      <c r="B15" s="84"/>
      <c r="C15" s="85"/>
      <c r="D15" s="86"/>
      <c r="E15" s="86"/>
      <c r="F15" s="86"/>
      <c r="G15" s="86"/>
      <c r="H15" s="86"/>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row>
    <row r="16" spans="1:50" ht="30">
      <c r="A16" s="873" t="s">
        <v>203</v>
      </c>
      <c r="B16" s="102" t="s">
        <v>120</v>
      </c>
      <c r="C16" s="102" t="s">
        <v>472</v>
      </c>
      <c r="D16" s="417" t="s">
        <v>473</v>
      </c>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row>
    <row r="17" spans="1:50">
      <c r="A17" s="218" t="s">
        <v>198</v>
      </c>
      <c r="B17" s="767" t="str">
        <f>ProjectSummary!C6</f>
        <v>030161</v>
      </c>
      <c r="C17" s="66" t="str">
        <f>INDEX(ProjectSummary!$C$6:$F$20,MATCH(B17,ProjectSummary!$C$6:$C$20,0),4)</f>
        <v>LOCKHART ROAD</v>
      </c>
      <c r="D17" s="81">
        <f>_xlfn.XLOOKUP(C17, Timing!$C$38:$C$52, Timing!$D$38:$D$52)</f>
        <v>2030</v>
      </c>
      <c r="I17">
        <f>SUM(J17:AX17)</f>
        <v>20</v>
      </c>
      <c r="J17">
        <f t="shared" ref="J17:S31" si="5">IF(AND(J$8&gt;=$D17,J$8&lt;$D17+$J$3),1,0)</f>
        <v>0</v>
      </c>
      <c r="K17">
        <f t="shared" si="5"/>
        <v>0</v>
      </c>
      <c r="L17">
        <f t="shared" si="5"/>
        <v>0</v>
      </c>
      <c r="M17">
        <f t="shared" si="5"/>
        <v>0</v>
      </c>
      <c r="N17">
        <f t="shared" si="5"/>
        <v>0</v>
      </c>
      <c r="O17">
        <f t="shared" si="5"/>
        <v>1</v>
      </c>
      <c r="P17">
        <f t="shared" si="5"/>
        <v>1</v>
      </c>
      <c r="Q17">
        <f t="shared" si="5"/>
        <v>1</v>
      </c>
      <c r="R17">
        <f t="shared" si="5"/>
        <v>1</v>
      </c>
      <c r="S17">
        <f t="shared" si="5"/>
        <v>1</v>
      </c>
      <c r="T17">
        <f t="shared" ref="T17:AC31" si="6">IF(AND(T$8&gt;=$D17,T$8&lt;$D17+$J$3),1,0)</f>
        <v>1</v>
      </c>
      <c r="U17">
        <f t="shared" si="6"/>
        <v>1</v>
      </c>
      <c r="V17">
        <f t="shared" si="6"/>
        <v>1</v>
      </c>
      <c r="W17">
        <f t="shared" si="6"/>
        <v>1</v>
      </c>
      <c r="X17">
        <f t="shared" si="6"/>
        <v>1</v>
      </c>
      <c r="Y17">
        <f t="shared" si="6"/>
        <v>1</v>
      </c>
      <c r="Z17">
        <f t="shared" si="6"/>
        <v>1</v>
      </c>
      <c r="AA17">
        <f t="shared" si="6"/>
        <v>1</v>
      </c>
      <c r="AB17">
        <f t="shared" si="6"/>
        <v>1</v>
      </c>
      <c r="AC17">
        <f t="shared" si="6"/>
        <v>1</v>
      </c>
      <c r="AD17">
        <f t="shared" ref="AD17:AM31" si="7">IF(AND(AD$8&gt;=$D17,AD$8&lt;$D17+$J$3),1,0)</f>
        <v>1</v>
      </c>
      <c r="AE17">
        <f t="shared" si="7"/>
        <v>1</v>
      </c>
      <c r="AF17">
        <f t="shared" si="7"/>
        <v>1</v>
      </c>
      <c r="AG17">
        <f t="shared" si="7"/>
        <v>1</v>
      </c>
      <c r="AH17">
        <f t="shared" si="7"/>
        <v>1</v>
      </c>
      <c r="AI17">
        <f t="shared" si="7"/>
        <v>0</v>
      </c>
      <c r="AJ17">
        <f t="shared" si="7"/>
        <v>0</v>
      </c>
      <c r="AK17">
        <f t="shared" si="7"/>
        <v>0</v>
      </c>
      <c r="AL17">
        <f t="shared" si="7"/>
        <v>0</v>
      </c>
      <c r="AM17">
        <f t="shared" si="7"/>
        <v>0</v>
      </c>
      <c r="AN17">
        <f t="shared" ref="AN17:AX31" si="8">IF(AND(AN$8&gt;=$D17,AN$8&lt;$D17+$J$3),1,0)</f>
        <v>0</v>
      </c>
      <c r="AO17">
        <f t="shared" si="8"/>
        <v>0</v>
      </c>
      <c r="AP17">
        <f t="shared" si="8"/>
        <v>0</v>
      </c>
      <c r="AQ17">
        <f t="shared" si="8"/>
        <v>0</v>
      </c>
      <c r="AR17">
        <f t="shared" si="8"/>
        <v>0</v>
      </c>
      <c r="AS17">
        <f t="shared" si="8"/>
        <v>0</v>
      </c>
      <c r="AT17">
        <f t="shared" si="8"/>
        <v>0</v>
      </c>
      <c r="AU17">
        <f t="shared" si="8"/>
        <v>0</v>
      </c>
      <c r="AV17">
        <f t="shared" si="8"/>
        <v>0</v>
      </c>
      <c r="AW17">
        <f t="shared" si="8"/>
        <v>0</v>
      </c>
      <c r="AX17">
        <f t="shared" si="8"/>
        <v>0</v>
      </c>
    </row>
    <row r="18" spans="1:50">
      <c r="A18" s="218" t="s">
        <v>198</v>
      </c>
      <c r="B18" s="767" t="str">
        <f>ProjectSummary!C7</f>
        <v>030148</v>
      </c>
      <c r="C18" s="66" t="str">
        <f>INDEX(ProjectSummary!$C$6:$F$20,MATCH(B18,ProjectSummary!$C$6:$C$20,0),4)</f>
        <v>MILLS ROAD</v>
      </c>
      <c r="D18" s="81">
        <f>_xlfn.XLOOKUP(C18, Timing!$C$38:$C$52, Timing!$D$38:$D$52)</f>
        <v>2030</v>
      </c>
      <c r="I18">
        <f>SUM(J18:AX18)</f>
        <v>20</v>
      </c>
      <c r="J18">
        <f t="shared" si="5"/>
        <v>0</v>
      </c>
      <c r="K18">
        <f t="shared" si="5"/>
        <v>0</v>
      </c>
      <c r="L18">
        <f t="shared" si="5"/>
        <v>0</v>
      </c>
      <c r="M18">
        <f t="shared" si="5"/>
        <v>0</v>
      </c>
      <c r="N18">
        <f t="shared" si="5"/>
        <v>0</v>
      </c>
      <c r="O18">
        <f t="shared" si="5"/>
        <v>1</v>
      </c>
      <c r="P18">
        <f t="shared" si="5"/>
        <v>1</v>
      </c>
      <c r="Q18">
        <f t="shared" si="5"/>
        <v>1</v>
      </c>
      <c r="R18">
        <f t="shared" si="5"/>
        <v>1</v>
      </c>
      <c r="S18">
        <f t="shared" si="5"/>
        <v>1</v>
      </c>
      <c r="T18">
        <f t="shared" si="6"/>
        <v>1</v>
      </c>
      <c r="U18">
        <f t="shared" si="6"/>
        <v>1</v>
      </c>
      <c r="V18">
        <f t="shared" si="6"/>
        <v>1</v>
      </c>
      <c r="W18">
        <f t="shared" si="6"/>
        <v>1</v>
      </c>
      <c r="X18">
        <f t="shared" si="6"/>
        <v>1</v>
      </c>
      <c r="Y18">
        <f t="shared" si="6"/>
        <v>1</v>
      </c>
      <c r="Z18">
        <f t="shared" si="6"/>
        <v>1</v>
      </c>
      <c r="AA18">
        <f t="shared" si="6"/>
        <v>1</v>
      </c>
      <c r="AB18">
        <f t="shared" si="6"/>
        <v>1</v>
      </c>
      <c r="AC18">
        <f t="shared" si="6"/>
        <v>1</v>
      </c>
      <c r="AD18">
        <f t="shared" si="7"/>
        <v>1</v>
      </c>
      <c r="AE18">
        <f t="shared" si="7"/>
        <v>1</v>
      </c>
      <c r="AF18">
        <f t="shared" si="7"/>
        <v>1</v>
      </c>
      <c r="AG18">
        <f t="shared" si="7"/>
        <v>1</v>
      </c>
      <c r="AH18">
        <f t="shared" si="7"/>
        <v>1</v>
      </c>
      <c r="AI18">
        <f t="shared" si="7"/>
        <v>0</v>
      </c>
      <c r="AJ18">
        <f t="shared" si="7"/>
        <v>0</v>
      </c>
      <c r="AK18">
        <f t="shared" si="7"/>
        <v>0</v>
      </c>
      <c r="AL18">
        <f t="shared" si="7"/>
        <v>0</v>
      </c>
      <c r="AM18">
        <f t="shared" si="7"/>
        <v>0</v>
      </c>
      <c r="AN18">
        <f t="shared" si="8"/>
        <v>0</v>
      </c>
      <c r="AO18">
        <f t="shared" si="8"/>
        <v>0</v>
      </c>
      <c r="AP18">
        <f t="shared" si="8"/>
        <v>0</v>
      </c>
      <c r="AQ18">
        <f t="shared" si="8"/>
        <v>0</v>
      </c>
      <c r="AR18">
        <f t="shared" si="8"/>
        <v>0</v>
      </c>
      <c r="AS18">
        <f t="shared" si="8"/>
        <v>0</v>
      </c>
      <c r="AT18">
        <f t="shared" si="8"/>
        <v>0</v>
      </c>
      <c r="AU18">
        <f t="shared" si="8"/>
        <v>0</v>
      </c>
      <c r="AV18">
        <f t="shared" si="8"/>
        <v>0</v>
      </c>
      <c r="AW18">
        <f t="shared" si="8"/>
        <v>0</v>
      </c>
      <c r="AX18">
        <f t="shared" si="8"/>
        <v>0</v>
      </c>
    </row>
    <row r="19" spans="1:50">
      <c r="A19" s="218" t="s">
        <v>198</v>
      </c>
      <c r="B19" s="767" t="str">
        <f>ProjectSummary!C8</f>
        <v>030265</v>
      </c>
      <c r="C19" s="66" t="str">
        <f>INDEX(ProjectSummary!$C$6:$F$20,MATCH(B19,ProjectSummary!$C$6:$C$20,0),4)</f>
        <v>ROBINSON ROAD</v>
      </c>
      <c r="D19" s="81">
        <f>_xlfn.XLOOKUP(C19, Timing!$C$38:$C$52, Timing!$D$38:$D$52)</f>
        <v>2030</v>
      </c>
      <c r="I19">
        <f t="shared" ref="I19:I31" si="9">SUM(J19:AX19)</f>
        <v>20</v>
      </c>
      <c r="J19">
        <f t="shared" si="5"/>
        <v>0</v>
      </c>
      <c r="K19">
        <f t="shared" si="5"/>
        <v>0</v>
      </c>
      <c r="L19">
        <f t="shared" si="5"/>
        <v>0</v>
      </c>
      <c r="M19">
        <f t="shared" si="5"/>
        <v>0</v>
      </c>
      <c r="N19">
        <f t="shared" si="5"/>
        <v>0</v>
      </c>
      <c r="O19">
        <f t="shared" si="5"/>
        <v>1</v>
      </c>
      <c r="P19">
        <f t="shared" si="5"/>
        <v>1</v>
      </c>
      <c r="Q19">
        <f t="shared" si="5"/>
        <v>1</v>
      </c>
      <c r="R19">
        <f t="shared" si="5"/>
        <v>1</v>
      </c>
      <c r="S19">
        <f t="shared" si="5"/>
        <v>1</v>
      </c>
      <c r="T19">
        <f t="shared" si="6"/>
        <v>1</v>
      </c>
      <c r="U19">
        <f t="shared" si="6"/>
        <v>1</v>
      </c>
      <c r="V19">
        <f t="shared" si="6"/>
        <v>1</v>
      </c>
      <c r="W19">
        <f t="shared" si="6"/>
        <v>1</v>
      </c>
      <c r="X19">
        <f t="shared" si="6"/>
        <v>1</v>
      </c>
      <c r="Y19">
        <f t="shared" si="6"/>
        <v>1</v>
      </c>
      <c r="Z19">
        <f t="shared" si="6"/>
        <v>1</v>
      </c>
      <c r="AA19">
        <f t="shared" si="6"/>
        <v>1</v>
      </c>
      <c r="AB19">
        <f t="shared" si="6"/>
        <v>1</v>
      </c>
      <c r="AC19">
        <f t="shared" si="6"/>
        <v>1</v>
      </c>
      <c r="AD19">
        <f t="shared" si="7"/>
        <v>1</v>
      </c>
      <c r="AE19">
        <f t="shared" si="7"/>
        <v>1</v>
      </c>
      <c r="AF19">
        <f t="shared" si="7"/>
        <v>1</v>
      </c>
      <c r="AG19">
        <f t="shared" si="7"/>
        <v>1</v>
      </c>
      <c r="AH19">
        <f t="shared" si="7"/>
        <v>1</v>
      </c>
      <c r="AI19">
        <f t="shared" si="7"/>
        <v>0</v>
      </c>
      <c r="AJ19">
        <f t="shared" si="7"/>
        <v>0</v>
      </c>
      <c r="AK19">
        <f t="shared" si="7"/>
        <v>0</v>
      </c>
      <c r="AL19">
        <f t="shared" si="7"/>
        <v>0</v>
      </c>
      <c r="AM19">
        <f t="shared" si="7"/>
        <v>0</v>
      </c>
      <c r="AN19">
        <f t="shared" si="8"/>
        <v>0</v>
      </c>
      <c r="AO19">
        <f t="shared" si="8"/>
        <v>0</v>
      </c>
      <c r="AP19">
        <f t="shared" si="8"/>
        <v>0</v>
      </c>
      <c r="AQ19">
        <f t="shared" si="8"/>
        <v>0</v>
      </c>
      <c r="AR19">
        <f t="shared" si="8"/>
        <v>0</v>
      </c>
      <c r="AS19">
        <f t="shared" si="8"/>
        <v>0</v>
      </c>
      <c r="AT19">
        <f t="shared" si="8"/>
        <v>0</v>
      </c>
      <c r="AU19">
        <f t="shared" si="8"/>
        <v>0</v>
      </c>
      <c r="AV19">
        <f t="shared" si="8"/>
        <v>0</v>
      </c>
      <c r="AW19">
        <f t="shared" si="8"/>
        <v>0</v>
      </c>
      <c r="AX19">
        <f t="shared" si="8"/>
        <v>0</v>
      </c>
    </row>
    <row r="20" spans="1:50">
      <c r="A20" s="218" t="s">
        <v>198</v>
      </c>
      <c r="B20" s="767">
        <f>ProjectSummary!C9</f>
        <v>830106</v>
      </c>
      <c r="C20" s="66" t="str">
        <f>INDEX(ProjectSummary!$C$6:$F$20,MATCH(B20,ProjectSummary!$C$6:$C$20,0),4)</f>
        <v>BOGGER HOLLAR ROAD</v>
      </c>
      <c r="D20" s="81">
        <f>_xlfn.XLOOKUP(C20, Timing!$C$38:$C$52, Timing!$D$38:$D$52)</f>
        <v>2030</v>
      </c>
      <c r="I20">
        <f>SUM(J20:AX20)</f>
        <v>20</v>
      </c>
      <c r="J20">
        <f t="shared" si="5"/>
        <v>0</v>
      </c>
      <c r="K20">
        <f t="shared" si="5"/>
        <v>0</v>
      </c>
      <c r="L20">
        <f t="shared" si="5"/>
        <v>0</v>
      </c>
      <c r="M20">
        <f t="shared" si="5"/>
        <v>0</v>
      </c>
      <c r="N20">
        <f t="shared" si="5"/>
        <v>0</v>
      </c>
      <c r="O20">
        <f t="shared" si="5"/>
        <v>1</v>
      </c>
      <c r="P20">
        <f t="shared" si="5"/>
        <v>1</v>
      </c>
      <c r="Q20">
        <f t="shared" si="5"/>
        <v>1</v>
      </c>
      <c r="R20">
        <f t="shared" si="5"/>
        <v>1</v>
      </c>
      <c r="S20">
        <f t="shared" si="5"/>
        <v>1</v>
      </c>
      <c r="T20">
        <f t="shared" si="6"/>
        <v>1</v>
      </c>
      <c r="U20">
        <f t="shared" si="6"/>
        <v>1</v>
      </c>
      <c r="V20">
        <f t="shared" si="6"/>
        <v>1</v>
      </c>
      <c r="W20">
        <f t="shared" si="6"/>
        <v>1</v>
      </c>
      <c r="X20">
        <f t="shared" si="6"/>
        <v>1</v>
      </c>
      <c r="Y20">
        <f t="shared" si="6"/>
        <v>1</v>
      </c>
      <c r="Z20">
        <f t="shared" si="6"/>
        <v>1</v>
      </c>
      <c r="AA20">
        <f t="shared" si="6"/>
        <v>1</v>
      </c>
      <c r="AB20">
        <f t="shared" si="6"/>
        <v>1</v>
      </c>
      <c r="AC20">
        <f t="shared" si="6"/>
        <v>1</v>
      </c>
      <c r="AD20">
        <f t="shared" si="7"/>
        <v>1</v>
      </c>
      <c r="AE20">
        <f t="shared" si="7"/>
        <v>1</v>
      </c>
      <c r="AF20">
        <f t="shared" si="7"/>
        <v>1</v>
      </c>
      <c r="AG20">
        <f t="shared" si="7"/>
        <v>1</v>
      </c>
      <c r="AH20">
        <f t="shared" si="7"/>
        <v>1</v>
      </c>
      <c r="AI20">
        <f t="shared" si="7"/>
        <v>0</v>
      </c>
      <c r="AJ20">
        <f t="shared" si="7"/>
        <v>0</v>
      </c>
      <c r="AK20">
        <f t="shared" si="7"/>
        <v>0</v>
      </c>
      <c r="AL20">
        <f t="shared" si="7"/>
        <v>0</v>
      </c>
      <c r="AM20">
        <f t="shared" si="7"/>
        <v>0</v>
      </c>
      <c r="AN20">
        <f t="shared" si="8"/>
        <v>0</v>
      </c>
      <c r="AO20">
        <f t="shared" si="8"/>
        <v>0</v>
      </c>
      <c r="AP20">
        <f t="shared" si="8"/>
        <v>0</v>
      </c>
      <c r="AQ20">
        <f t="shared" si="8"/>
        <v>0</v>
      </c>
      <c r="AR20">
        <f t="shared" si="8"/>
        <v>0</v>
      </c>
      <c r="AS20">
        <f t="shared" si="8"/>
        <v>0</v>
      </c>
      <c r="AT20">
        <f t="shared" si="8"/>
        <v>0</v>
      </c>
      <c r="AU20">
        <f t="shared" si="8"/>
        <v>0</v>
      </c>
      <c r="AV20">
        <f t="shared" si="8"/>
        <v>0</v>
      </c>
      <c r="AW20">
        <f t="shared" si="8"/>
        <v>0</v>
      </c>
      <c r="AX20">
        <f t="shared" si="8"/>
        <v>0</v>
      </c>
    </row>
    <row r="21" spans="1:50">
      <c r="A21" s="218" t="s">
        <v>198</v>
      </c>
      <c r="B21" s="767">
        <f>ProjectSummary!C10</f>
        <v>830081</v>
      </c>
      <c r="C21" s="66" t="str">
        <f>INDEX(ProjectSummary!$C$6:$F$20,MATCH(B21,ProjectSummary!$C$6:$C$20,0),4)</f>
        <v>BRIDGE ROAD</v>
      </c>
      <c r="D21" s="81">
        <f>_xlfn.XLOOKUP(C21, Timing!$C$38:$C$52, Timing!$D$38:$D$52)</f>
        <v>2030</v>
      </c>
      <c r="I21">
        <f t="shared" si="9"/>
        <v>20</v>
      </c>
      <c r="J21">
        <f t="shared" si="5"/>
        <v>0</v>
      </c>
      <c r="K21">
        <f t="shared" si="5"/>
        <v>0</v>
      </c>
      <c r="L21">
        <f t="shared" si="5"/>
        <v>0</v>
      </c>
      <c r="M21">
        <f t="shared" si="5"/>
        <v>0</v>
      </c>
      <c r="N21">
        <f t="shared" si="5"/>
        <v>0</v>
      </c>
      <c r="O21">
        <f t="shared" si="5"/>
        <v>1</v>
      </c>
      <c r="P21">
        <f t="shared" si="5"/>
        <v>1</v>
      </c>
      <c r="Q21">
        <f t="shared" si="5"/>
        <v>1</v>
      </c>
      <c r="R21">
        <f t="shared" si="5"/>
        <v>1</v>
      </c>
      <c r="S21">
        <f t="shared" si="5"/>
        <v>1</v>
      </c>
      <c r="T21">
        <f t="shared" si="6"/>
        <v>1</v>
      </c>
      <c r="U21">
        <f t="shared" si="6"/>
        <v>1</v>
      </c>
      <c r="V21">
        <f t="shared" si="6"/>
        <v>1</v>
      </c>
      <c r="W21">
        <f t="shared" si="6"/>
        <v>1</v>
      </c>
      <c r="X21">
        <f t="shared" si="6"/>
        <v>1</v>
      </c>
      <c r="Y21">
        <f t="shared" si="6"/>
        <v>1</v>
      </c>
      <c r="Z21">
        <f t="shared" si="6"/>
        <v>1</v>
      </c>
      <c r="AA21">
        <f t="shared" si="6"/>
        <v>1</v>
      </c>
      <c r="AB21">
        <f t="shared" si="6"/>
        <v>1</v>
      </c>
      <c r="AC21">
        <f t="shared" si="6"/>
        <v>1</v>
      </c>
      <c r="AD21">
        <f t="shared" si="7"/>
        <v>1</v>
      </c>
      <c r="AE21">
        <f t="shared" si="7"/>
        <v>1</v>
      </c>
      <c r="AF21">
        <f t="shared" si="7"/>
        <v>1</v>
      </c>
      <c r="AG21">
        <f t="shared" si="7"/>
        <v>1</v>
      </c>
      <c r="AH21">
        <f t="shared" si="7"/>
        <v>1</v>
      </c>
      <c r="AI21">
        <f t="shared" si="7"/>
        <v>0</v>
      </c>
      <c r="AJ21">
        <f t="shared" si="7"/>
        <v>0</v>
      </c>
      <c r="AK21">
        <f t="shared" si="7"/>
        <v>0</v>
      </c>
      <c r="AL21">
        <f t="shared" si="7"/>
        <v>0</v>
      </c>
      <c r="AM21">
        <f t="shared" si="7"/>
        <v>0</v>
      </c>
      <c r="AN21">
        <f t="shared" si="8"/>
        <v>0</v>
      </c>
      <c r="AO21">
        <f t="shared" si="8"/>
        <v>0</v>
      </c>
      <c r="AP21">
        <f t="shared" si="8"/>
        <v>0</v>
      </c>
      <c r="AQ21">
        <f t="shared" si="8"/>
        <v>0</v>
      </c>
      <c r="AR21">
        <f t="shared" si="8"/>
        <v>0</v>
      </c>
      <c r="AS21">
        <f t="shared" si="8"/>
        <v>0</v>
      </c>
      <c r="AT21">
        <f t="shared" si="8"/>
        <v>0</v>
      </c>
      <c r="AU21">
        <f t="shared" si="8"/>
        <v>0</v>
      </c>
      <c r="AV21">
        <f t="shared" si="8"/>
        <v>0</v>
      </c>
      <c r="AW21">
        <f t="shared" si="8"/>
        <v>0</v>
      </c>
      <c r="AX21">
        <f t="shared" si="8"/>
        <v>0</v>
      </c>
    </row>
    <row r="22" spans="1:50" ht="15.6" customHeight="1">
      <c r="A22" s="218" t="s">
        <v>198</v>
      </c>
      <c r="B22" s="767">
        <f>ProjectSummary!C11</f>
        <v>830200</v>
      </c>
      <c r="C22" s="66" t="str">
        <f>INDEX(ProjectSummary!$C$6:$F$20,MATCH(B22,ProjectSummary!$C$6:$C$20,0),4)</f>
        <v>BRIDGE PORT ROAD</v>
      </c>
      <c r="D22" s="81">
        <f>_xlfn.XLOOKUP(C22, Timing!$C$38:$C$52, Timing!$D$38:$D$52)</f>
        <v>2030</v>
      </c>
      <c r="I22">
        <f t="shared" si="9"/>
        <v>20</v>
      </c>
      <c r="J22">
        <f t="shared" si="5"/>
        <v>0</v>
      </c>
      <c r="K22">
        <f t="shared" si="5"/>
        <v>0</v>
      </c>
      <c r="L22">
        <f t="shared" si="5"/>
        <v>0</v>
      </c>
      <c r="M22">
        <f t="shared" si="5"/>
        <v>0</v>
      </c>
      <c r="N22">
        <f t="shared" si="5"/>
        <v>0</v>
      </c>
      <c r="O22">
        <f t="shared" si="5"/>
        <v>1</v>
      </c>
      <c r="P22">
        <f t="shared" si="5"/>
        <v>1</v>
      </c>
      <c r="Q22">
        <f t="shared" si="5"/>
        <v>1</v>
      </c>
      <c r="R22">
        <f t="shared" si="5"/>
        <v>1</v>
      </c>
      <c r="S22">
        <f t="shared" si="5"/>
        <v>1</v>
      </c>
      <c r="T22">
        <f t="shared" si="6"/>
        <v>1</v>
      </c>
      <c r="U22">
        <f t="shared" si="6"/>
        <v>1</v>
      </c>
      <c r="V22">
        <f t="shared" si="6"/>
        <v>1</v>
      </c>
      <c r="W22">
        <f t="shared" si="6"/>
        <v>1</v>
      </c>
      <c r="X22">
        <f t="shared" si="6"/>
        <v>1</v>
      </c>
      <c r="Y22">
        <f t="shared" si="6"/>
        <v>1</v>
      </c>
      <c r="Z22">
        <f t="shared" si="6"/>
        <v>1</v>
      </c>
      <c r="AA22">
        <f t="shared" si="6"/>
        <v>1</v>
      </c>
      <c r="AB22">
        <f t="shared" si="6"/>
        <v>1</v>
      </c>
      <c r="AC22">
        <f t="shared" si="6"/>
        <v>1</v>
      </c>
      <c r="AD22">
        <f t="shared" si="7"/>
        <v>1</v>
      </c>
      <c r="AE22">
        <f t="shared" si="7"/>
        <v>1</v>
      </c>
      <c r="AF22">
        <f t="shared" si="7"/>
        <v>1</v>
      </c>
      <c r="AG22">
        <f t="shared" si="7"/>
        <v>1</v>
      </c>
      <c r="AH22">
        <f t="shared" si="7"/>
        <v>1</v>
      </c>
      <c r="AI22">
        <f t="shared" si="7"/>
        <v>0</v>
      </c>
      <c r="AJ22">
        <f t="shared" si="7"/>
        <v>0</v>
      </c>
      <c r="AK22">
        <f t="shared" si="7"/>
        <v>0</v>
      </c>
      <c r="AL22">
        <f t="shared" si="7"/>
        <v>0</v>
      </c>
      <c r="AM22">
        <f t="shared" si="7"/>
        <v>0</v>
      </c>
      <c r="AN22">
        <f t="shared" si="8"/>
        <v>0</v>
      </c>
      <c r="AO22">
        <f t="shared" si="8"/>
        <v>0</v>
      </c>
      <c r="AP22">
        <f t="shared" si="8"/>
        <v>0</v>
      </c>
      <c r="AQ22">
        <f t="shared" si="8"/>
        <v>0</v>
      </c>
      <c r="AR22">
        <f t="shared" si="8"/>
        <v>0</v>
      </c>
      <c r="AS22">
        <f t="shared" si="8"/>
        <v>0</v>
      </c>
      <c r="AT22">
        <f t="shared" si="8"/>
        <v>0</v>
      </c>
      <c r="AU22">
        <f t="shared" si="8"/>
        <v>0</v>
      </c>
      <c r="AV22">
        <f t="shared" si="8"/>
        <v>0</v>
      </c>
      <c r="AW22">
        <f t="shared" si="8"/>
        <v>0</v>
      </c>
      <c r="AX22">
        <f t="shared" si="8"/>
        <v>0</v>
      </c>
    </row>
    <row r="23" spans="1:50" ht="15.6" customHeight="1">
      <c r="A23" s="218" t="s">
        <v>198</v>
      </c>
      <c r="B23" s="767">
        <f>ProjectSummary!C12</f>
        <v>120173</v>
      </c>
      <c r="C23" s="66" t="str">
        <f>INDEX(ProjectSummary!$C$6:$F$20,MATCH(B23,ProjectSummary!$C$6:$C$20,0),4)</f>
        <v>PEACH ORCHARD ROAD</v>
      </c>
      <c r="D23" s="81">
        <f>_xlfn.XLOOKUP(C23, Timing!$C$38:$C$52, Timing!$D$38:$D$52)</f>
        <v>2030</v>
      </c>
      <c r="I23">
        <f t="shared" si="9"/>
        <v>20</v>
      </c>
      <c r="J23">
        <f t="shared" si="5"/>
        <v>0</v>
      </c>
      <c r="K23">
        <f t="shared" si="5"/>
        <v>0</v>
      </c>
      <c r="L23">
        <f t="shared" si="5"/>
        <v>0</v>
      </c>
      <c r="M23">
        <f t="shared" si="5"/>
        <v>0</v>
      </c>
      <c r="N23">
        <f t="shared" si="5"/>
        <v>0</v>
      </c>
      <c r="O23">
        <f t="shared" si="5"/>
        <v>1</v>
      </c>
      <c r="P23">
        <f t="shared" si="5"/>
        <v>1</v>
      </c>
      <c r="Q23">
        <f t="shared" si="5"/>
        <v>1</v>
      </c>
      <c r="R23">
        <f t="shared" si="5"/>
        <v>1</v>
      </c>
      <c r="S23">
        <f t="shared" si="5"/>
        <v>1</v>
      </c>
      <c r="T23">
        <f t="shared" si="6"/>
        <v>1</v>
      </c>
      <c r="U23">
        <f t="shared" si="6"/>
        <v>1</v>
      </c>
      <c r="V23">
        <f t="shared" si="6"/>
        <v>1</v>
      </c>
      <c r="W23">
        <f t="shared" si="6"/>
        <v>1</v>
      </c>
      <c r="X23">
        <f t="shared" si="6"/>
        <v>1</v>
      </c>
      <c r="Y23">
        <f t="shared" si="6"/>
        <v>1</v>
      </c>
      <c r="Z23">
        <f t="shared" si="6"/>
        <v>1</v>
      </c>
      <c r="AA23">
        <f t="shared" si="6"/>
        <v>1</v>
      </c>
      <c r="AB23">
        <f t="shared" si="6"/>
        <v>1</v>
      </c>
      <c r="AC23">
        <f t="shared" si="6"/>
        <v>1</v>
      </c>
      <c r="AD23">
        <f t="shared" si="7"/>
        <v>1</v>
      </c>
      <c r="AE23">
        <f t="shared" si="7"/>
        <v>1</v>
      </c>
      <c r="AF23">
        <f t="shared" si="7"/>
        <v>1</v>
      </c>
      <c r="AG23">
        <f t="shared" si="7"/>
        <v>1</v>
      </c>
      <c r="AH23">
        <f t="shared" si="7"/>
        <v>1</v>
      </c>
      <c r="AI23">
        <f t="shared" si="7"/>
        <v>0</v>
      </c>
      <c r="AJ23">
        <f t="shared" si="7"/>
        <v>0</v>
      </c>
      <c r="AK23">
        <f t="shared" si="7"/>
        <v>0</v>
      </c>
      <c r="AL23">
        <f t="shared" si="7"/>
        <v>0</v>
      </c>
      <c r="AM23">
        <f t="shared" si="7"/>
        <v>0</v>
      </c>
      <c r="AN23">
        <f t="shared" si="8"/>
        <v>0</v>
      </c>
      <c r="AO23">
        <f t="shared" si="8"/>
        <v>0</v>
      </c>
      <c r="AP23">
        <f t="shared" si="8"/>
        <v>0</v>
      </c>
      <c r="AQ23">
        <f t="shared" si="8"/>
        <v>0</v>
      </c>
      <c r="AR23">
        <f t="shared" si="8"/>
        <v>0</v>
      </c>
      <c r="AS23">
        <f t="shared" si="8"/>
        <v>0</v>
      </c>
      <c r="AT23">
        <f t="shared" si="8"/>
        <v>0</v>
      </c>
      <c r="AU23">
        <f t="shared" si="8"/>
        <v>0</v>
      </c>
      <c r="AV23">
        <f t="shared" si="8"/>
        <v>0</v>
      </c>
      <c r="AW23">
        <f t="shared" si="8"/>
        <v>0</v>
      </c>
      <c r="AX23">
        <f t="shared" si="8"/>
        <v>0</v>
      </c>
    </row>
    <row r="24" spans="1:50" ht="15.6" customHeight="1">
      <c r="A24" s="218" t="s">
        <v>198</v>
      </c>
      <c r="B24" s="767">
        <f>ProjectSummary!C13</f>
        <v>890074</v>
      </c>
      <c r="C24" s="66" t="str">
        <f>INDEX(ProjectSummary!$C$6:$F$20,MATCH(B24,ProjectSummary!$C$6:$C$20,0),4)</f>
        <v>MONROE-ANSONVILLE ROAD</v>
      </c>
      <c r="D24" s="81">
        <f>_xlfn.XLOOKUP(C24, Timing!$C$38:$C$52, Timing!$D$38:$D$52)</f>
        <v>2030</v>
      </c>
      <c r="I24">
        <f t="shared" si="9"/>
        <v>20</v>
      </c>
      <c r="J24">
        <f t="shared" si="5"/>
        <v>0</v>
      </c>
      <c r="K24">
        <f t="shared" si="5"/>
        <v>0</v>
      </c>
      <c r="L24">
        <f t="shared" si="5"/>
        <v>0</v>
      </c>
      <c r="M24">
        <f t="shared" si="5"/>
        <v>0</v>
      </c>
      <c r="N24">
        <f t="shared" si="5"/>
        <v>0</v>
      </c>
      <c r="O24">
        <f t="shared" si="5"/>
        <v>1</v>
      </c>
      <c r="P24">
        <f t="shared" si="5"/>
        <v>1</v>
      </c>
      <c r="Q24">
        <f t="shared" si="5"/>
        <v>1</v>
      </c>
      <c r="R24">
        <f t="shared" si="5"/>
        <v>1</v>
      </c>
      <c r="S24">
        <f t="shared" si="5"/>
        <v>1</v>
      </c>
      <c r="T24">
        <f t="shared" si="6"/>
        <v>1</v>
      </c>
      <c r="U24">
        <f t="shared" si="6"/>
        <v>1</v>
      </c>
      <c r="V24">
        <f t="shared" si="6"/>
        <v>1</v>
      </c>
      <c r="W24">
        <f t="shared" si="6"/>
        <v>1</v>
      </c>
      <c r="X24">
        <f t="shared" si="6"/>
        <v>1</v>
      </c>
      <c r="Y24">
        <f t="shared" si="6"/>
        <v>1</v>
      </c>
      <c r="Z24">
        <f t="shared" si="6"/>
        <v>1</v>
      </c>
      <c r="AA24">
        <f t="shared" si="6"/>
        <v>1</v>
      </c>
      <c r="AB24">
        <f t="shared" si="6"/>
        <v>1</v>
      </c>
      <c r="AC24">
        <f t="shared" si="6"/>
        <v>1</v>
      </c>
      <c r="AD24">
        <f t="shared" si="7"/>
        <v>1</v>
      </c>
      <c r="AE24">
        <f t="shared" si="7"/>
        <v>1</v>
      </c>
      <c r="AF24">
        <f t="shared" si="7"/>
        <v>1</v>
      </c>
      <c r="AG24">
        <f t="shared" si="7"/>
        <v>1</v>
      </c>
      <c r="AH24">
        <f t="shared" si="7"/>
        <v>1</v>
      </c>
      <c r="AI24">
        <f t="shared" si="7"/>
        <v>0</v>
      </c>
      <c r="AJ24">
        <f t="shared" si="7"/>
        <v>0</v>
      </c>
      <c r="AK24">
        <f t="shared" si="7"/>
        <v>0</v>
      </c>
      <c r="AL24">
        <f t="shared" si="7"/>
        <v>0</v>
      </c>
      <c r="AM24">
        <f t="shared" si="7"/>
        <v>0</v>
      </c>
      <c r="AN24">
        <f t="shared" si="8"/>
        <v>0</v>
      </c>
      <c r="AO24">
        <f t="shared" si="8"/>
        <v>0</v>
      </c>
      <c r="AP24">
        <f t="shared" si="8"/>
        <v>0</v>
      </c>
      <c r="AQ24">
        <f t="shared" si="8"/>
        <v>0</v>
      </c>
      <c r="AR24">
        <f t="shared" si="8"/>
        <v>0</v>
      </c>
      <c r="AS24">
        <f t="shared" si="8"/>
        <v>0</v>
      </c>
      <c r="AT24">
        <f t="shared" si="8"/>
        <v>0</v>
      </c>
      <c r="AU24">
        <f t="shared" si="8"/>
        <v>0</v>
      </c>
      <c r="AV24">
        <f t="shared" si="8"/>
        <v>0</v>
      </c>
      <c r="AW24">
        <f t="shared" si="8"/>
        <v>0</v>
      </c>
      <c r="AX24">
        <f t="shared" si="8"/>
        <v>0</v>
      </c>
    </row>
    <row r="25" spans="1:50" ht="15.6" customHeight="1">
      <c r="A25" s="218" t="s">
        <v>198</v>
      </c>
      <c r="B25" s="767">
        <f>ProjectSummary!C14</f>
        <v>890170</v>
      </c>
      <c r="C25" s="66" t="str">
        <f>INDEX(ProjectSummary!$C$6:$F$20,MATCH(B25,ProjectSummary!$C$6:$C$20,0),4)</f>
        <v>POTTERS ROAD</v>
      </c>
      <c r="D25" s="81">
        <f>_xlfn.XLOOKUP(C25, Timing!$C$38:$C$52, Timing!$D$38:$D$52)</f>
        <v>2030</v>
      </c>
      <c r="I25">
        <f t="shared" si="9"/>
        <v>20</v>
      </c>
      <c r="J25">
        <f t="shared" si="5"/>
        <v>0</v>
      </c>
      <c r="K25">
        <f t="shared" si="5"/>
        <v>0</v>
      </c>
      <c r="L25">
        <f t="shared" si="5"/>
        <v>0</v>
      </c>
      <c r="M25">
        <f t="shared" si="5"/>
        <v>0</v>
      </c>
      <c r="N25">
        <f t="shared" si="5"/>
        <v>0</v>
      </c>
      <c r="O25">
        <f t="shared" si="5"/>
        <v>1</v>
      </c>
      <c r="P25">
        <f t="shared" si="5"/>
        <v>1</v>
      </c>
      <c r="Q25">
        <f t="shared" si="5"/>
        <v>1</v>
      </c>
      <c r="R25">
        <f t="shared" si="5"/>
        <v>1</v>
      </c>
      <c r="S25">
        <f t="shared" si="5"/>
        <v>1</v>
      </c>
      <c r="T25">
        <f t="shared" si="6"/>
        <v>1</v>
      </c>
      <c r="U25">
        <f t="shared" si="6"/>
        <v>1</v>
      </c>
      <c r="V25">
        <f t="shared" si="6"/>
        <v>1</v>
      </c>
      <c r="W25">
        <f t="shared" si="6"/>
        <v>1</v>
      </c>
      <c r="X25">
        <f t="shared" si="6"/>
        <v>1</v>
      </c>
      <c r="Y25">
        <f t="shared" si="6"/>
        <v>1</v>
      </c>
      <c r="Z25">
        <f t="shared" si="6"/>
        <v>1</v>
      </c>
      <c r="AA25">
        <f t="shared" si="6"/>
        <v>1</v>
      </c>
      <c r="AB25">
        <f t="shared" si="6"/>
        <v>1</v>
      </c>
      <c r="AC25">
        <f t="shared" si="6"/>
        <v>1</v>
      </c>
      <c r="AD25">
        <f t="shared" si="7"/>
        <v>1</v>
      </c>
      <c r="AE25">
        <f t="shared" si="7"/>
        <v>1</v>
      </c>
      <c r="AF25">
        <f t="shared" si="7"/>
        <v>1</v>
      </c>
      <c r="AG25">
        <f t="shared" si="7"/>
        <v>1</v>
      </c>
      <c r="AH25">
        <f t="shared" si="7"/>
        <v>1</v>
      </c>
      <c r="AI25">
        <f t="shared" si="7"/>
        <v>0</v>
      </c>
      <c r="AJ25">
        <f t="shared" si="7"/>
        <v>0</v>
      </c>
      <c r="AK25">
        <f t="shared" si="7"/>
        <v>0</v>
      </c>
      <c r="AL25">
        <f t="shared" si="7"/>
        <v>0</v>
      </c>
      <c r="AM25">
        <f t="shared" si="7"/>
        <v>0</v>
      </c>
      <c r="AN25">
        <f t="shared" si="8"/>
        <v>0</v>
      </c>
      <c r="AO25">
        <f t="shared" si="8"/>
        <v>0</v>
      </c>
      <c r="AP25">
        <f t="shared" si="8"/>
        <v>0</v>
      </c>
      <c r="AQ25">
        <f t="shared" si="8"/>
        <v>0</v>
      </c>
      <c r="AR25">
        <f t="shared" si="8"/>
        <v>0</v>
      </c>
      <c r="AS25">
        <f t="shared" si="8"/>
        <v>0</v>
      </c>
      <c r="AT25">
        <f t="shared" si="8"/>
        <v>0</v>
      </c>
      <c r="AU25">
        <f t="shared" si="8"/>
        <v>0</v>
      </c>
      <c r="AV25">
        <f t="shared" si="8"/>
        <v>0</v>
      </c>
      <c r="AW25">
        <f t="shared" si="8"/>
        <v>0</v>
      </c>
      <c r="AX25">
        <f t="shared" si="8"/>
        <v>0</v>
      </c>
    </row>
    <row r="26" spans="1:50" ht="15.6" customHeight="1">
      <c r="A26" s="218" t="s">
        <v>198</v>
      </c>
      <c r="B26" s="767">
        <f>ProjectSummary!C15</f>
        <v>890312</v>
      </c>
      <c r="C26" s="66" t="str">
        <f>INDEX(ProjectSummary!$C$6:$F$20,MATCH(B26,ProjectSummary!$C$6:$C$20,0),4)</f>
        <v>SHANNON ROAD</v>
      </c>
      <c r="D26" s="81">
        <f>_xlfn.XLOOKUP(C26, Timing!$C$38:$C$52, Timing!$D$38:$D$52)</f>
        <v>2030</v>
      </c>
      <c r="I26">
        <f t="shared" si="9"/>
        <v>20</v>
      </c>
      <c r="J26">
        <f t="shared" si="5"/>
        <v>0</v>
      </c>
      <c r="K26">
        <f t="shared" si="5"/>
        <v>0</v>
      </c>
      <c r="L26">
        <f t="shared" si="5"/>
        <v>0</v>
      </c>
      <c r="M26">
        <f t="shared" si="5"/>
        <v>0</v>
      </c>
      <c r="N26">
        <f t="shared" si="5"/>
        <v>0</v>
      </c>
      <c r="O26">
        <f t="shared" si="5"/>
        <v>1</v>
      </c>
      <c r="P26">
        <f t="shared" si="5"/>
        <v>1</v>
      </c>
      <c r="Q26">
        <f t="shared" si="5"/>
        <v>1</v>
      </c>
      <c r="R26">
        <f t="shared" si="5"/>
        <v>1</v>
      </c>
      <c r="S26">
        <f t="shared" si="5"/>
        <v>1</v>
      </c>
      <c r="T26">
        <f t="shared" si="6"/>
        <v>1</v>
      </c>
      <c r="U26">
        <f t="shared" si="6"/>
        <v>1</v>
      </c>
      <c r="V26">
        <f t="shared" si="6"/>
        <v>1</v>
      </c>
      <c r="W26">
        <f t="shared" si="6"/>
        <v>1</v>
      </c>
      <c r="X26">
        <f t="shared" si="6"/>
        <v>1</v>
      </c>
      <c r="Y26">
        <f t="shared" si="6"/>
        <v>1</v>
      </c>
      <c r="Z26">
        <f t="shared" si="6"/>
        <v>1</v>
      </c>
      <c r="AA26">
        <f t="shared" si="6"/>
        <v>1</v>
      </c>
      <c r="AB26">
        <f t="shared" si="6"/>
        <v>1</v>
      </c>
      <c r="AC26">
        <f t="shared" si="6"/>
        <v>1</v>
      </c>
      <c r="AD26">
        <f t="shared" si="7"/>
        <v>1</v>
      </c>
      <c r="AE26">
        <f t="shared" si="7"/>
        <v>1</v>
      </c>
      <c r="AF26">
        <f t="shared" si="7"/>
        <v>1</v>
      </c>
      <c r="AG26">
        <f t="shared" si="7"/>
        <v>1</v>
      </c>
      <c r="AH26">
        <f t="shared" si="7"/>
        <v>1</v>
      </c>
      <c r="AI26">
        <f t="shared" si="7"/>
        <v>0</v>
      </c>
      <c r="AJ26">
        <f t="shared" si="7"/>
        <v>0</v>
      </c>
      <c r="AK26">
        <f t="shared" si="7"/>
        <v>0</v>
      </c>
      <c r="AL26">
        <f t="shared" si="7"/>
        <v>0</v>
      </c>
      <c r="AM26">
        <f t="shared" si="7"/>
        <v>0</v>
      </c>
      <c r="AN26">
        <f t="shared" si="8"/>
        <v>0</v>
      </c>
      <c r="AO26">
        <f t="shared" si="8"/>
        <v>0</v>
      </c>
      <c r="AP26">
        <f t="shared" si="8"/>
        <v>0</v>
      </c>
      <c r="AQ26">
        <f t="shared" si="8"/>
        <v>0</v>
      </c>
      <c r="AR26">
        <f t="shared" si="8"/>
        <v>0</v>
      </c>
      <c r="AS26">
        <f t="shared" si="8"/>
        <v>0</v>
      </c>
      <c r="AT26">
        <f t="shared" si="8"/>
        <v>0</v>
      </c>
      <c r="AU26">
        <f t="shared" si="8"/>
        <v>0</v>
      </c>
      <c r="AV26">
        <f t="shared" si="8"/>
        <v>0</v>
      </c>
      <c r="AW26">
        <f t="shared" si="8"/>
        <v>0</v>
      </c>
      <c r="AX26">
        <f t="shared" si="8"/>
        <v>0</v>
      </c>
    </row>
    <row r="27" spans="1:50" ht="15.6" customHeight="1">
      <c r="A27" s="218" t="s">
        <v>198</v>
      </c>
      <c r="B27" s="767">
        <f>ProjectSummary!C16</f>
        <v>890144</v>
      </c>
      <c r="C27" s="66" t="str">
        <f>INDEX(ProjectSummary!$C$6:$F$20,MATCH(B27,ProjectSummary!$C$6:$C$20,0),4)</f>
        <v>STACK ROAD</v>
      </c>
      <c r="D27" s="81">
        <f>_xlfn.XLOOKUP(C27, Timing!$C$38:$C$52, Timing!$D$38:$D$52)</f>
        <v>2030</v>
      </c>
      <c r="I27">
        <f t="shared" si="9"/>
        <v>20</v>
      </c>
      <c r="J27">
        <f t="shared" si="5"/>
        <v>0</v>
      </c>
      <c r="K27">
        <f t="shared" si="5"/>
        <v>0</v>
      </c>
      <c r="L27">
        <f t="shared" si="5"/>
        <v>0</v>
      </c>
      <c r="M27">
        <f t="shared" si="5"/>
        <v>0</v>
      </c>
      <c r="N27">
        <f t="shared" si="5"/>
        <v>0</v>
      </c>
      <c r="O27">
        <f t="shared" si="5"/>
        <v>1</v>
      </c>
      <c r="P27">
        <f t="shared" si="5"/>
        <v>1</v>
      </c>
      <c r="Q27">
        <f t="shared" si="5"/>
        <v>1</v>
      </c>
      <c r="R27">
        <f t="shared" si="5"/>
        <v>1</v>
      </c>
      <c r="S27">
        <f t="shared" si="5"/>
        <v>1</v>
      </c>
      <c r="T27">
        <f t="shared" si="6"/>
        <v>1</v>
      </c>
      <c r="U27">
        <f t="shared" si="6"/>
        <v>1</v>
      </c>
      <c r="V27">
        <f t="shared" si="6"/>
        <v>1</v>
      </c>
      <c r="W27">
        <f t="shared" si="6"/>
        <v>1</v>
      </c>
      <c r="X27">
        <f t="shared" si="6"/>
        <v>1</v>
      </c>
      <c r="Y27">
        <f t="shared" si="6"/>
        <v>1</v>
      </c>
      <c r="Z27">
        <f t="shared" si="6"/>
        <v>1</v>
      </c>
      <c r="AA27">
        <f t="shared" si="6"/>
        <v>1</v>
      </c>
      <c r="AB27">
        <f t="shared" si="6"/>
        <v>1</v>
      </c>
      <c r="AC27">
        <f t="shared" si="6"/>
        <v>1</v>
      </c>
      <c r="AD27">
        <f t="shared" si="7"/>
        <v>1</v>
      </c>
      <c r="AE27">
        <f t="shared" si="7"/>
        <v>1</v>
      </c>
      <c r="AF27">
        <f t="shared" si="7"/>
        <v>1</v>
      </c>
      <c r="AG27">
        <f t="shared" si="7"/>
        <v>1</v>
      </c>
      <c r="AH27">
        <f t="shared" si="7"/>
        <v>1</v>
      </c>
      <c r="AI27">
        <f t="shared" si="7"/>
        <v>0</v>
      </c>
      <c r="AJ27">
        <f t="shared" si="7"/>
        <v>0</v>
      </c>
      <c r="AK27">
        <f t="shared" si="7"/>
        <v>0</v>
      </c>
      <c r="AL27">
        <f t="shared" si="7"/>
        <v>0</v>
      </c>
      <c r="AM27">
        <f t="shared" si="7"/>
        <v>0</v>
      </c>
      <c r="AN27">
        <f t="shared" si="8"/>
        <v>0</v>
      </c>
      <c r="AO27">
        <f t="shared" si="8"/>
        <v>0</v>
      </c>
      <c r="AP27">
        <f t="shared" si="8"/>
        <v>0</v>
      </c>
      <c r="AQ27">
        <f t="shared" si="8"/>
        <v>0</v>
      </c>
      <c r="AR27">
        <f t="shared" si="8"/>
        <v>0</v>
      </c>
      <c r="AS27">
        <f t="shared" si="8"/>
        <v>0</v>
      </c>
      <c r="AT27">
        <f t="shared" si="8"/>
        <v>0</v>
      </c>
      <c r="AU27">
        <f t="shared" si="8"/>
        <v>0</v>
      </c>
      <c r="AV27">
        <f t="shared" si="8"/>
        <v>0</v>
      </c>
      <c r="AW27">
        <f t="shared" si="8"/>
        <v>0</v>
      </c>
      <c r="AX27">
        <f t="shared" si="8"/>
        <v>0</v>
      </c>
    </row>
    <row r="28" spans="1:50" ht="15.6" customHeight="1">
      <c r="A28" s="66">
        <v>1</v>
      </c>
      <c r="B28" s="767">
        <f>ProjectSummary!C17</f>
        <v>890067</v>
      </c>
      <c r="C28" s="66" t="str">
        <f>INDEX(ProjectSummary!$C$6:$F$20,MATCH(B28,ProjectSummary!$C$6:$C$20,0),4)</f>
        <v>AUSTIN GROVE CHURCH ROAD</v>
      </c>
      <c r="D28" s="81">
        <f>_xlfn.XLOOKUP(C28, Timing!$C$38:$C$52, Timing!$D$38:$D$52)</f>
        <v>2031</v>
      </c>
      <c r="I28">
        <f t="shared" si="9"/>
        <v>20</v>
      </c>
      <c r="J28">
        <f t="shared" si="5"/>
        <v>0</v>
      </c>
      <c r="K28">
        <f t="shared" si="5"/>
        <v>0</v>
      </c>
      <c r="L28">
        <f t="shared" si="5"/>
        <v>0</v>
      </c>
      <c r="M28">
        <f t="shared" si="5"/>
        <v>0</v>
      </c>
      <c r="N28">
        <f t="shared" si="5"/>
        <v>0</v>
      </c>
      <c r="O28">
        <f t="shared" si="5"/>
        <v>0</v>
      </c>
      <c r="P28">
        <f t="shared" si="5"/>
        <v>1</v>
      </c>
      <c r="Q28">
        <f t="shared" si="5"/>
        <v>1</v>
      </c>
      <c r="R28">
        <f t="shared" si="5"/>
        <v>1</v>
      </c>
      <c r="S28">
        <f t="shared" si="5"/>
        <v>1</v>
      </c>
      <c r="T28">
        <f t="shared" si="6"/>
        <v>1</v>
      </c>
      <c r="U28">
        <f t="shared" si="6"/>
        <v>1</v>
      </c>
      <c r="V28">
        <f t="shared" si="6"/>
        <v>1</v>
      </c>
      <c r="W28">
        <f t="shared" si="6"/>
        <v>1</v>
      </c>
      <c r="X28">
        <f t="shared" si="6"/>
        <v>1</v>
      </c>
      <c r="Y28">
        <f t="shared" si="6"/>
        <v>1</v>
      </c>
      <c r="Z28">
        <f t="shared" si="6"/>
        <v>1</v>
      </c>
      <c r="AA28">
        <f t="shared" si="6"/>
        <v>1</v>
      </c>
      <c r="AB28">
        <f t="shared" si="6"/>
        <v>1</v>
      </c>
      <c r="AC28">
        <f t="shared" si="6"/>
        <v>1</v>
      </c>
      <c r="AD28">
        <f t="shared" si="7"/>
        <v>1</v>
      </c>
      <c r="AE28">
        <f t="shared" si="7"/>
        <v>1</v>
      </c>
      <c r="AF28">
        <f t="shared" si="7"/>
        <v>1</v>
      </c>
      <c r="AG28">
        <f t="shared" si="7"/>
        <v>1</v>
      </c>
      <c r="AH28">
        <f t="shared" si="7"/>
        <v>1</v>
      </c>
      <c r="AI28">
        <f t="shared" si="7"/>
        <v>1</v>
      </c>
      <c r="AJ28">
        <f t="shared" si="7"/>
        <v>0</v>
      </c>
      <c r="AK28">
        <f t="shared" si="7"/>
        <v>0</v>
      </c>
      <c r="AL28">
        <f t="shared" si="7"/>
        <v>0</v>
      </c>
      <c r="AM28">
        <f t="shared" si="7"/>
        <v>0</v>
      </c>
      <c r="AN28">
        <f t="shared" si="8"/>
        <v>0</v>
      </c>
      <c r="AO28">
        <f t="shared" si="8"/>
        <v>0</v>
      </c>
      <c r="AP28">
        <f t="shared" si="8"/>
        <v>0</v>
      </c>
      <c r="AQ28">
        <f t="shared" si="8"/>
        <v>0</v>
      </c>
      <c r="AR28">
        <f t="shared" si="8"/>
        <v>0</v>
      </c>
      <c r="AS28">
        <f t="shared" si="8"/>
        <v>0</v>
      </c>
      <c r="AT28">
        <f t="shared" si="8"/>
        <v>0</v>
      </c>
      <c r="AU28">
        <f t="shared" si="8"/>
        <v>0</v>
      </c>
      <c r="AV28">
        <f t="shared" si="8"/>
        <v>0</v>
      </c>
      <c r="AW28">
        <f t="shared" si="8"/>
        <v>0</v>
      </c>
      <c r="AX28">
        <f t="shared" si="8"/>
        <v>0</v>
      </c>
    </row>
    <row r="29" spans="1:50" ht="15.6" customHeight="1">
      <c r="A29" s="66">
        <v>1</v>
      </c>
      <c r="B29" s="767">
        <f>ProjectSummary!C18</f>
        <v>830012</v>
      </c>
      <c r="C29" s="66" t="str">
        <f>INDEX(ProjectSummary!$C$6:$F$20,MATCH(B29,ProjectSummary!$C$6:$C$20,0),4)</f>
        <v>MOUNTAIN CREEK ROAD</v>
      </c>
      <c r="D29" s="81">
        <f>_xlfn.XLOOKUP(C29, Timing!$C$38:$C$52, Timing!$D$38:$D$52)</f>
        <v>2031</v>
      </c>
      <c r="I29">
        <f t="shared" si="9"/>
        <v>20</v>
      </c>
      <c r="J29">
        <f t="shared" si="5"/>
        <v>0</v>
      </c>
      <c r="K29">
        <f t="shared" si="5"/>
        <v>0</v>
      </c>
      <c r="L29">
        <f t="shared" si="5"/>
        <v>0</v>
      </c>
      <c r="M29">
        <f t="shared" si="5"/>
        <v>0</v>
      </c>
      <c r="N29">
        <f t="shared" si="5"/>
        <v>0</v>
      </c>
      <c r="O29">
        <f t="shared" si="5"/>
        <v>0</v>
      </c>
      <c r="P29">
        <f t="shared" si="5"/>
        <v>1</v>
      </c>
      <c r="Q29">
        <f t="shared" si="5"/>
        <v>1</v>
      </c>
      <c r="R29">
        <f t="shared" si="5"/>
        <v>1</v>
      </c>
      <c r="S29">
        <f t="shared" si="5"/>
        <v>1</v>
      </c>
      <c r="T29">
        <f t="shared" si="6"/>
        <v>1</v>
      </c>
      <c r="U29">
        <f t="shared" si="6"/>
        <v>1</v>
      </c>
      <c r="V29">
        <f t="shared" si="6"/>
        <v>1</v>
      </c>
      <c r="W29">
        <f t="shared" si="6"/>
        <v>1</v>
      </c>
      <c r="X29">
        <f t="shared" si="6"/>
        <v>1</v>
      </c>
      <c r="Y29">
        <f t="shared" si="6"/>
        <v>1</v>
      </c>
      <c r="Z29">
        <f t="shared" si="6"/>
        <v>1</v>
      </c>
      <c r="AA29">
        <f t="shared" si="6"/>
        <v>1</v>
      </c>
      <c r="AB29">
        <f t="shared" si="6"/>
        <v>1</v>
      </c>
      <c r="AC29">
        <f t="shared" si="6"/>
        <v>1</v>
      </c>
      <c r="AD29">
        <f t="shared" si="7"/>
        <v>1</v>
      </c>
      <c r="AE29">
        <f t="shared" si="7"/>
        <v>1</v>
      </c>
      <c r="AF29">
        <f t="shared" si="7"/>
        <v>1</v>
      </c>
      <c r="AG29">
        <f t="shared" si="7"/>
        <v>1</v>
      </c>
      <c r="AH29">
        <f t="shared" si="7"/>
        <v>1</v>
      </c>
      <c r="AI29">
        <f t="shared" si="7"/>
        <v>1</v>
      </c>
      <c r="AJ29">
        <f t="shared" si="7"/>
        <v>0</v>
      </c>
      <c r="AK29">
        <f t="shared" si="7"/>
        <v>0</v>
      </c>
      <c r="AL29">
        <f t="shared" si="7"/>
        <v>0</v>
      </c>
      <c r="AM29">
        <f t="shared" si="7"/>
        <v>0</v>
      </c>
      <c r="AN29">
        <f t="shared" si="8"/>
        <v>0</v>
      </c>
      <c r="AO29">
        <f t="shared" si="8"/>
        <v>0</v>
      </c>
      <c r="AP29">
        <f t="shared" si="8"/>
        <v>0</v>
      </c>
      <c r="AQ29">
        <f t="shared" si="8"/>
        <v>0</v>
      </c>
      <c r="AR29">
        <f t="shared" si="8"/>
        <v>0</v>
      </c>
      <c r="AS29">
        <f t="shared" si="8"/>
        <v>0</v>
      </c>
      <c r="AT29">
        <f t="shared" si="8"/>
        <v>0</v>
      </c>
      <c r="AU29">
        <f t="shared" si="8"/>
        <v>0</v>
      </c>
      <c r="AV29">
        <f t="shared" si="8"/>
        <v>0</v>
      </c>
      <c r="AW29">
        <f t="shared" si="8"/>
        <v>0</v>
      </c>
      <c r="AX29">
        <f t="shared" si="8"/>
        <v>0</v>
      </c>
    </row>
    <row r="30" spans="1:50" ht="15.6" customHeight="1">
      <c r="A30" s="66">
        <v>1</v>
      </c>
      <c r="B30" s="767">
        <f>ProjectSummary!C19</f>
        <v>120050</v>
      </c>
      <c r="C30" s="66" t="str">
        <f>INDEX(ProjectSummary!$C$6:$F$20,MATCH(B30,ProjectSummary!$C$6:$C$20,0),4)</f>
        <v>PENNINGER ROAD</v>
      </c>
      <c r="D30" s="81">
        <f>_xlfn.XLOOKUP(C30, Timing!$C$38:$C$52, Timing!$D$38:$D$52)</f>
        <v>2031</v>
      </c>
      <c r="I30">
        <f t="shared" si="9"/>
        <v>20</v>
      </c>
      <c r="J30">
        <f t="shared" si="5"/>
        <v>0</v>
      </c>
      <c r="K30">
        <f t="shared" si="5"/>
        <v>0</v>
      </c>
      <c r="L30">
        <f t="shared" si="5"/>
        <v>0</v>
      </c>
      <c r="M30">
        <f t="shared" si="5"/>
        <v>0</v>
      </c>
      <c r="N30">
        <f t="shared" si="5"/>
        <v>0</v>
      </c>
      <c r="O30">
        <f t="shared" si="5"/>
        <v>0</v>
      </c>
      <c r="P30">
        <f t="shared" si="5"/>
        <v>1</v>
      </c>
      <c r="Q30">
        <f t="shared" si="5"/>
        <v>1</v>
      </c>
      <c r="R30">
        <f t="shared" si="5"/>
        <v>1</v>
      </c>
      <c r="S30">
        <f t="shared" si="5"/>
        <v>1</v>
      </c>
      <c r="T30">
        <f t="shared" si="6"/>
        <v>1</v>
      </c>
      <c r="U30">
        <f t="shared" si="6"/>
        <v>1</v>
      </c>
      <c r="V30">
        <f t="shared" si="6"/>
        <v>1</v>
      </c>
      <c r="W30">
        <f t="shared" si="6"/>
        <v>1</v>
      </c>
      <c r="X30">
        <f t="shared" si="6"/>
        <v>1</v>
      </c>
      <c r="Y30">
        <f t="shared" si="6"/>
        <v>1</v>
      </c>
      <c r="Z30">
        <f t="shared" si="6"/>
        <v>1</v>
      </c>
      <c r="AA30">
        <f t="shared" si="6"/>
        <v>1</v>
      </c>
      <c r="AB30">
        <f t="shared" si="6"/>
        <v>1</v>
      </c>
      <c r="AC30">
        <f t="shared" si="6"/>
        <v>1</v>
      </c>
      <c r="AD30">
        <f t="shared" si="7"/>
        <v>1</v>
      </c>
      <c r="AE30">
        <f t="shared" si="7"/>
        <v>1</v>
      </c>
      <c r="AF30">
        <f t="shared" si="7"/>
        <v>1</v>
      </c>
      <c r="AG30">
        <f t="shared" si="7"/>
        <v>1</v>
      </c>
      <c r="AH30">
        <f t="shared" si="7"/>
        <v>1</v>
      </c>
      <c r="AI30">
        <f t="shared" si="7"/>
        <v>1</v>
      </c>
      <c r="AJ30">
        <f t="shared" si="7"/>
        <v>0</v>
      </c>
      <c r="AK30">
        <f t="shared" si="7"/>
        <v>0</v>
      </c>
      <c r="AL30">
        <f t="shared" si="7"/>
        <v>0</v>
      </c>
      <c r="AM30">
        <f t="shared" si="7"/>
        <v>0</v>
      </c>
      <c r="AN30">
        <f t="shared" si="8"/>
        <v>0</v>
      </c>
      <c r="AO30">
        <f t="shared" si="8"/>
        <v>0</v>
      </c>
      <c r="AP30">
        <f t="shared" si="8"/>
        <v>0</v>
      </c>
      <c r="AQ30">
        <f t="shared" si="8"/>
        <v>0</v>
      </c>
      <c r="AR30">
        <f t="shared" si="8"/>
        <v>0</v>
      </c>
      <c r="AS30">
        <f t="shared" si="8"/>
        <v>0</v>
      </c>
      <c r="AT30">
        <f t="shared" si="8"/>
        <v>0</v>
      </c>
      <c r="AU30">
        <f t="shared" si="8"/>
        <v>0</v>
      </c>
      <c r="AV30">
        <f t="shared" si="8"/>
        <v>0</v>
      </c>
      <c r="AW30">
        <f t="shared" si="8"/>
        <v>0</v>
      </c>
      <c r="AX30">
        <f t="shared" si="8"/>
        <v>0</v>
      </c>
    </row>
    <row r="31" spans="1:50" ht="15.6" customHeight="1">
      <c r="A31" s="66">
        <v>1</v>
      </c>
      <c r="B31" s="767">
        <f>ProjectSummary!C20</f>
        <v>590060</v>
      </c>
      <c r="C31" s="66" t="str">
        <f>INDEX(ProjectSummary!$C$6:$F$20,MATCH(B31,ProjectSummary!$C$6:$C$20,0),4)</f>
        <v>ROBINSON CHURCH ROAD</v>
      </c>
      <c r="D31" s="81">
        <f>_xlfn.XLOOKUP(C31, Timing!$C$38:$C$52, Timing!$D$38:$D$52)</f>
        <v>2031</v>
      </c>
      <c r="I31">
        <f t="shared" si="9"/>
        <v>20</v>
      </c>
      <c r="J31">
        <f t="shared" si="5"/>
        <v>0</v>
      </c>
      <c r="K31">
        <f t="shared" si="5"/>
        <v>0</v>
      </c>
      <c r="L31">
        <f t="shared" si="5"/>
        <v>0</v>
      </c>
      <c r="M31">
        <f t="shared" si="5"/>
        <v>0</v>
      </c>
      <c r="N31">
        <f t="shared" si="5"/>
        <v>0</v>
      </c>
      <c r="O31">
        <f t="shared" si="5"/>
        <v>0</v>
      </c>
      <c r="P31">
        <f t="shared" si="5"/>
        <v>1</v>
      </c>
      <c r="Q31">
        <f t="shared" si="5"/>
        <v>1</v>
      </c>
      <c r="R31">
        <f t="shared" si="5"/>
        <v>1</v>
      </c>
      <c r="S31">
        <f t="shared" si="5"/>
        <v>1</v>
      </c>
      <c r="T31">
        <f t="shared" si="6"/>
        <v>1</v>
      </c>
      <c r="U31">
        <f t="shared" si="6"/>
        <v>1</v>
      </c>
      <c r="V31">
        <f t="shared" si="6"/>
        <v>1</v>
      </c>
      <c r="W31">
        <f t="shared" si="6"/>
        <v>1</v>
      </c>
      <c r="X31">
        <f t="shared" si="6"/>
        <v>1</v>
      </c>
      <c r="Y31">
        <f t="shared" si="6"/>
        <v>1</v>
      </c>
      <c r="Z31">
        <f t="shared" si="6"/>
        <v>1</v>
      </c>
      <c r="AA31">
        <f t="shared" si="6"/>
        <v>1</v>
      </c>
      <c r="AB31">
        <f t="shared" si="6"/>
        <v>1</v>
      </c>
      <c r="AC31">
        <f t="shared" si="6"/>
        <v>1</v>
      </c>
      <c r="AD31">
        <f t="shared" si="7"/>
        <v>1</v>
      </c>
      <c r="AE31">
        <f t="shared" si="7"/>
        <v>1</v>
      </c>
      <c r="AF31">
        <f t="shared" si="7"/>
        <v>1</v>
      </c>
      <c r="AG31">
        <f t="shared" si="7"/>
        <v>1</v>
      </c>
      <c r="AH31">
        <f t="shared" si="7"/>
        <v>1</v>
      </c>
      <c r="AI31">
        <f t="shared" si="7"/>
        <v>1</v>
      </c>
      <c r="AJ31">
        <f t="shared" si="7"/>
        <v>0</v>
      </c>
      <c r="AK31">
        <f t="shared" si="7"/>
        <v>0</v>
      </c>
      <c r="AL31">
        <f t="shared" si="7"/>
        <v>0</v>
      </c>
      <c r="AM31">
        <f t="shared" si="7"/>
        <v>0</v>
      </c>
      <c r="AN31">
        <f t="shared" si="8"/>
        <v>0</v>
      </c>
      <c r="AO31">
        <f t="shared" si="8"/>
        <v>0</v>
      </c>
      <c r="AP31">
        <f t="shared" si="8"/>
        <v>0</v>
      </c>
      <c r="AQ31">
        <f t="shared" si="8"/>
        <v>0</v>
      </c>
      <c r="AR31">
        <f t="shared" si="8"/>
        <v>0</v>
      </c>
      <c r="AS31">
        <f t="shared" si="8"/>
        <v>0</v>
      </c>
      <c r="AT31">
        <f t="shared" si="8"/>
        <v>0</v>
      </c>
      <c r="AU31">
        <f t="shared" si="8"/>
        <v>0</v>
      </c>
      <c r="AV31">
        <f t="shared" si="8"/>
        <v>0</v>
      </c>
      <c r="AW31">
        <f t="shared" si="8"/>
        <v>0</v>
      </c>
      <c r="AX31">
        <f t="shared" si="8"/>
        <v>0</v>
      </c>
    </row>
    <row r="32" spans="1:50">
      <c r="D32" s="197"/>
    </row>
    <row r="33" spans="1:50" ht="30">
      <c r="A33" s="873" t="s">
        <v>203</v>
      </c>
      <c r="B33" s="102" t="s">
        <v>120</v>
      </c>
      <c r="C33" s="102" t="s">
        <v>474</v>
      </c>
      <c r="D33" s="80" t="s">
        <v>475</v>
      </c>
    </row>
    <row r="34" spans="1:50">
      <c r="A34" s="218" t="s">
        <v>198</v>
      </c>
      <c r="B34" s="767" t="str">
        <f>B17</f>
        <v>030161</v>
      </c>
      <c r="C34" s="66" t="str">
        <f>INDEX(ProjectSummary!$C$6:$F$20,MATCH(B34,ProjectSummary!$C$6:$C$20,0),4)</f>
        <v>LOCKHART ROAD</v>
      </c>
      <c r="D34" s="81">
        <f>_xlfn.XLOOKUP(C34, ProjectSummary!$F$30:$F$44, ProjectSummary!$N$30:$N$44)</f>
        <v>2038</v>
      </c>
      <c r="I34">
        <f>SUM(J34:AX34)</f>
        <v>12</v>
      </c>
      <c r="J34">
        <f t="shared" ref="J34:AX34" si="10">IF(J8&lt;$D$34,0,1)*J17</f>
        <v>0</v>
      </c>
      <c r="K34">
        <f t="shared" si="10"/>
        <v>0</v>
      </c>
      <c r="L34">
        <f t="shared" si="10"/>
        <v>0</v>
      </c>
      <c r="M34">
        <f t="shared" si="10"/>
        <v>0</v>
      </c>
      <c r="N34">
        <f t="shared" si="10"/>
        <v>0</v>
      </c>
      <c r="O34">
        <f t="shared" si="10"/>
        <v>0</v>
      </c>
      <c r="P34">
        <f t="shared" si="10"/>
        <v>0</v>
      </c>
      <c r="Q34">
        <f t="shared" si="10"/>
        <v>0</v>
      </c>
      <c r="R34">
        <f t="shared" si="10"/>
        <v>0</v>
      </c>
      <c r="S34">
        <f t="shared" si="10"/>
        <v>0</v>
      </c>
      <c r="T34">
        <f t="shared" si="10"/>
        <v>0</v>
      </c>
      <c r="U34">
        <f t="shared" si="10"/>
        <v>0</v>
      </c>
      <c r="V34">
        <f t="shared" si="10"/>
        <v>0</v>
      </c>
      <c r="W34">
        <f t="shared" si="10"/>
        <v>1</v>
      </c>
      <c r="X34">
        <f t="shared" si="10"/>
        <v>1</v>
      </c>
      <c r="Y34">
        <f t="shared" si="10"/>
        <v>1</v>
      </c>
      <c r="Z34">
        <f t="shared" si="10"/>
        <v>1</v>
      </c>
      <c r="AA34">
        <f t="shared" si="10"/>
        <v>1</v>
      </c>
      <c r="AB34">
        <f t="shared" si="10"/>
        <v>1</v>
      </c>
      <c r="AC34">
        <f t="shared" si="10"/>
        <v>1</v>
      </c>
      <c r="AD34">
        <f t="shared" si="10"/>
        <v>1</v>
      </c>
      <c r="AE34">
        <f t="shared" si="10"/>
        <v>1</v>
      </c>
      <c r="AF34">
        <f t="shared" si="10"/>
        <v>1</v>
      </c>
      <c r="AG34">
        <f t="shared" si="10"/>
        <v>1</v>
      </c>
      <c r="AH34">
        <f t="shared" si="10"/>
        <v>1</v>
      </c>
      <c r="AI34">
        <f t="shared" si="10"/>
        <v>0</v>
      </c>
      <c r="AJ34">
        <f t="shared" si="10"/>
        <v>0</v>
      </c>
      <c r="AK34">
        <f t="shared" si="10"/>
        <v>0</v>
      </c>
      <c r="AL34">
        <f t="shared" si="10"/>
        <v>0</v>
      </c>
      <c r="AM34">
        <f t="shared" si="10"/>
        <v>0</v>
      </c>
      <c r="AN34">
        <f t="shared" si="10"/>
        <v>0</v>
      </c>
      <c r="AO34">
        <f t="shared" si="10"/>
        <v>0</v>
      </c>
      <c r="AP34">
        <f t="shared" si="10"/>
        <v>0</v>
      </c>
      <c r="AQ34">
        <f t="shared" si="10"/>
        <v>0</v>
      </c>
      <c r="AR34">
        <f t="shared" si="10"/>
        <v>0</v>
      </c>
      <c r="AS34">
        <f t="shared" si="10"/>
        <v>0</v>
      </c>
      <c r="AT34">
        <f t="shared" si="10"/>
        <v>0</v>
      </c>
      <c r="AU34">
        <f t="shared" si="10"/>
        <v>0</v>
      </c>
      <c r="AV34">
        <f t="shared" si="10"/>
        <v>0</v>
      </c>
      <c r="AW34">
        <f t="shared" si="10"/>
        <v>0</v>
      </c>
      <c r="AX34">
        <f t="shared" si="10"/>
        <v>0</v>
      </c>
    </row>
    <row r="35" spans="1:50">
      <c r="A35" s="218" t="s">
        <v>198</v>
      </c>
      <c r="B35" s="767" t="str">
        <f t="shared" ref="B35:B48" si="11">B18</f>
        <v>030148</v>
      </c>
      <c r="C35" s="66" t="str">
        <f>INDEX(ProjectSummary!$C$6:$F$20,MATCH(B35,ProjectSummary!$C$6:$C$20,0),4)</f>
        <v>MILLS ROAD</v>
      </c>
      <c r="D35" s="81">
        <f>_xlfn.XLOOKUP(C35, ProjectSummary!$F$30:$F$44, ProjectSummary!$N$30:$N$44)</f>
        <v>2038</v>
      </c>
      <c r="I35">
        <f t="shared" ref="I35:I48" si="12">SUM(J35:AX35)</f>
        <v>12</v>
      </c>
      <c r="J35">
        <f t="shared" ref="J35:AX35" si="13">IF(J8&lt;$D$35,0,1)*J18</f>
        <v>0</v>
      </c>
      <c r="K35">
        <f t="shared" si="13"/>
        <v>0</v>
      </c>
      <c r="L35">
        <f t="shared" si="13"/>
        <v>0</v>
      </c>
      <c r="M35">
        <f t="shared" si="13"/>
        <v>0</v>
      </c>
      <c r="N35">
        <f t="shared" si="13"/>
        <v>0</v>
      </c>
      <c r="O35">
        <f t="shared" si="13"/>
        <v>0</v>
      </c>
      <c r="P35">
        <f t="shared" si="13"/>
        <v>0</v>
      </c>
      <c r="Q35">
        <f t="shared" si="13"/>
        <v>0</v>
      </c>
      <c r="R35">
        <f t="shared" si="13"/>
        <v>0</v>
      </c>
      <c r="S35">
        <f t="shared" si="13"/>
        <v>0</v>
      </c>
      <c r="T35">
        <f t="shared" si="13"/>
        <v>0</v>
      </c>
      <c r="U35">
        <f t="shared" si="13"/>
        <v>0</v>
      </c>
      <c r="V35">
        <f t="shared" si="13"/>
        <v>0</v>
      </c>
      <c r="W35">
        <f t="shared" si="13"/>
        <v>1</v>
      </c>
      <c r="X35">
        <f t="shared" si="13"/>
        <v>1</v>
      </c>
      <c r="Y35">
        <f t="shared" si="13"/>
        <v>1</v>
      </c>
      <c r="Z35">
        <f t="shared" si="13"/>
        <v>1</v>
      </c>
      <c r="AA35">
        <f t="shared" si="13"/>
        <v>1</v>
      </c>
      <c r="AB35">
        <f t="shared" si="13"/>
        <v>1</v>
      </c>
      <c r="AC35">
        <f t="shared" si="13"/>
        <v>1</v>
      </c>
      <c r="AD35">
        <f t="shared" si="13"/>
        <v>1</v>
      </c>
      <c r="AE35">
        <f t="shared" si="13"/>
        <v>1</v>
      </c>
      <c r="AF35">
        <f t="shared" si="13"/>
        <v>1</v>
      </c>
      <c r="AG35">
        <f t="shared" si="13"/>
        <v>1</v>
      </c>
      <c r="AH35">
        <f t="shared" si="13"/>
        <v>1</v>
      </c>
      <c r="AI35">
        <f t="shared" si="13"/>
        <v>0</v>
      </c>
      <c r="AJ35">
        <f t="shared" si="13"/>
        <v>0</v>
      </c>
      <c r="AK35">
        <f t="shared" si="13"/>
        <v>0</v>
      </c>
      <c r="AL35">
        <f t="shared" si="13"/>
        <v>0</v>
      </c>
      <c r="AM35">
        <f t="shared" si="13"/>
        <v>0</v>
      </c>
      <c r="AN35">
        <f t="shared" si="13"/>
        <v>0</v>
      </c>
      <c r="AO35">
        <f t="shared" si="13"/>
        <v>0</v>
      </c>
      <c r="AP35">
        <f t="shared" si="13"/>
        <v>0</v>
      </c>
      <c r="AQ35">
        <f t="shared" si="13"/>
        <v>0</v>
      </c>
      <c r="AR35">
        <f t="shared" si="13"/>
        <v>0</v>
      </c>
      <c r="AS35">
        <f t="shared" si="13"/>
        <v>0</v>
      </c>
      <c r="AT35">
        <f t="shared" si="13"/>
        <v>0</v>
      </c>
      <c r="AU35">
        <f t="shared" si="13"/>
        <v>0</v>
      </c>
      <c r="AV35">
        <f t="shared" si="13"/>
        <v>0</v>
      </c>
      <c r="AW35">
        <f t="shared" si="13"/>
        <v>0</v>
      </c>
      <c r="AX35">
        <f t="shared" si="13"/>
        <v>0</v>
      </c>
    </row>
    <row r="36" spans="1:50">
      <c r="A36" s="218" t="s">
        <v>198</v>
      </c>
      <c r="B36" s="767" t="str">
        <f t="shared" si="11"/>
        <v>030265</v>
      </c>
      <c r="C36" s="66" t="str">
        <f>INDEX(ProjectSummary!$C$6:$F$20,MATCH(B36,ProjectSummary!$C$6:$C$20,0),4)</f>
        <v>ROBINSON ROAD</v>
      </c>
      <c r="D36" s="81">
        <f>_xlfn.XLOOKUP(C36, ProjectSummary!$F$30:$F$44, ProjectSummary!$N$30:$N$44)</f>
        <v>2038</v>
      </c>
      <c r="I36">
        <f t="shared" si="12"/>
        <v>12</v>
      </c>
      <c r="J36">
        <f t="shared" ref="J36:AX36" si="14">IF(J8&lt;$D$36,0,1)*J19</f>
        <v>0</v>
      </c>
      <c r="K36">
        <f t="shared" si="14"/>
        <v>0</v>
      </c>
      <c r="L36">
        <f t="shared" si="14"/>
        <v>0</v>
      </c>
      <c r="M36">
        <f t="shared" si="14"/>
        <v>0</v>
      </c>
      <c r="N36">
        <f t="shared" si="14"/>
        <v>0</v>
      </c>
      <c r="O36">
        <f t="shared" si="14"/>
        <v>0</v>
      </c>
      <c r="P36">
        <f t="shared" si="14"/>
        <v>0</v>
      </c>
      <c r="Q36">
        <f t="shared" si="14"/>
        <v>0</v>
      </c>
      <c r="R36">
        <f t="shared" si="14"/>
        <v>0</v>
      </c>
      <c r="S36">
        <f t="shared" si="14"/>
        <v>0</v>
      </c>
      <c r="T36">
        <f t="shared" si="14"/>
        <v>0</v>
      </c>
      <c r="U36">
        <f t="shared" si="14"/>
        <v>0</v>
      </c>
      <c r="V36">
        <f t="shared" si="14"/>
        <v>0</v>
      </c>
      <c r="W36">
        <f t="shared" si="14"/>
        <v>1</v>
      </c>
      <c r="X36">
        <f t="shared" si="14"/>
        <v>1</v>
      </c>
      <c r="Y36">
        <f t="shared" si="14"/>
        <v>1</v>
      </c>
      <c r="Z36">
        <f t="shared" si="14"/>
        <v>1</v>
      </c>
      <c r="AA36">
        <f t="shared" si="14"/>
        <v>1</v>
      </c>
      <c r="AB36">
        <f t="shared" si="14"/>
        <v>1</v>
      </c>
      <c r="AC36">
        <f t="shared" si="14"/>
        <v>1</v>
      </c>
      <c r="AD36">
        <f t="shared" si="14"/>
        <v>1</v>
      </c>
      <c r="AE36">
        <f t="shared" si="14"/>
        <v>1</v>
      </c>
      <c r="AF36">
        <f t="shared" si="14"/>
        <v>1</v>
      </c>
      <c r="AG36">
        <f t="shared" si="14"/>
        <v>1</v>
      </c>
      <c r="AH36">
        <f t="shared" si="14"/>
        <v>1</v>
      </c>
      <c r="AI36">
        <f t="shared" si="14"/>
        <v>0</v>
      </c>
      <c r="AJ36">
        <f t="shared" si="14"/>
        <v>0</v>
      </c>
      <c r="AK36">
        <f t="shared" si="14"/>
        <v>0</v>
      </c>
      <c r="AL36">
        <f t="shared" si="14"/>
        <v>0</v>
      </c>
      <c r="AM36">
        <f t="shared" si="14"/>
        <v>0</v>
      </c>
      <c r="AN36">
        <f t="shared" si="14"/>
        <v>0</v>
      </c>
      <c r="AO36">
        <f t="shared" si="14"/>
        <v>0</v>
      </c>
      <c r="AP36">
        <f t="shared" si="14"/>
        <v>0</v>
      </c>
      <c r="AQ36">
        <f t="shared" si="14"/>
        <v>0</v>
      </c>
      <c r="AR36">
        <f t="shared" si="14"/>
        <v>0</v>
      </c>
      <c r="AS36">
        <f t="shared" si="14"/>
        <v>0</v>
      </c>
      <c r="AT36">
        <f t="shared" si="14"/>
        <v>0</v>
      </c>
      <c r="AU36">
        <f t="shared" si="14"/>
        <v>0</v>
      </c>
      <c r="AV36">
        <f t="shared" si="14"/>
        <v>0</v>
      </c>
      <c r="AW36">
        <f t="shared" si="14"/>
        <v>0</v>
      </c>
      <c r="AX36">
        <f t="shared" si="14"/>
        <v>0</v>
      </c>
    </row>
    <row r="37" spans="1:50">
      <c r="A37" s="218" t="s">
        <v>198</v>
      </c>
      <c r="B37" s="767">
        <f t="shared" si="11"/>
        <v>830106</v>
      </c>
      <c r="C37" s="66" t="str">
        <f>INDEX(ProjectSummary!$C$6:$F$20,MATCH(B37,ProjectSummary!$C$6:$C$20,0),4)</f>
        <v>BOGGER HOLLAR ROAD</v>
      </c>
      <c r="D37" s="81">
        <f>_xlfn.XLOOKUP(C37, ProjectSummary!$F$30:$F$44, ProjectSummary!$N$30:$N$44)</f>
        <v>2038</v>
      </c>
      <c r="I37">
        <f>SUM(J37:AX37)</f>
        <v>12</v>
      </c>
      <c r="J37">
        <f t="shared" ref="J37:AX37" si="15">IF(J8&lt;$D$37,0,1)*J20</f>
        <v>0</v>
      </c>
      <c r="K37">
        <f t="shared" si="15"/>
        <v>0</v>
      </c>
      <c r="L37">
        <f t="shared" si="15"/>
        <v>0</v>
      </c>
      <c r="M37">
        <f t="shared" si="15"/>
        <v>0</v>
      </c>
      <c r="N37">
        <f t="shared" si="15"/>
        <v>0</v>
      </c>
      <c r="O37">
        <f t="shared" si="15"/>
        <v>0</v>
      </c>
      <c r="P37">
        <f t="shared" si="15"/>
        <v>0</v>
      </c>
      <c r="Q37">
        <f t="shared" si="15"/>
        <v>0</v>
      </c>
      <c r="R37">
        <f t="shared" si="15"/>
        <v>0</v>
      </c>
      <c r="S37">
        <f t="shared" si="15"/>
        <v>0</v>
      </c>
      <c r="T37">
        <f t="shared" si="15"/>
        <v>0</v>
      </c>
      <c r="U37">
        <f t="shared" si="15"/>
        <v>0</v>
      </c>
      <c r="V37">
        <f t="shared" si="15"/>
        <v>0</v>
      </c>
      <c r="W37">
        <f t="shared" si="15"/>
        <v>1</v>
      </c>
      <c r="X37">
        <f t="shared" si="15"/>
        <v>1</v>
      </c>
      <c r="Y37">
        <f t="shared" si="15"/>
        <v>1</v>
      </c>
      <c r="Z37">
        <f t="shared" si="15"/>
        <v>1</v>
      </c>
      <c r="AA37">
        <f t="shared" si="15"/>
        <v>1</v>
      </c>
      <c r="AB37">
        <f t="shared" si="15"/>
        <v>1</v>
      </c>
      <c r="AC37">
        <f t="shared" si="15"/>
        <v>1</v>
      </c>
      <c r="AD37">
        <f t="shared" si="15"/>
        <v>1</v>
      </c>
      <c r="AE37">
        <f t="shared" si="15"/>
        <v>1</v>
      </c>
      <c r="AF37">
        <f t="shared" si="15"/>
        <v>1</v>
      </c>
      <c r="AG37">
        <f t="shared" si="15"/>
        <v>1</v>
      </c>
      <c r="AH37">
        <f t="shared" si="15"/>
        <v>1</v>
      </c>
      <c r="AI37">
        <f t="shared" si="15"/>
        <v>0</v>
      </c>
      <c r="AJ37">
        <f t="shared" si="15"/>
        <v>0</v>
      </c>
      <c r="AK37">
        <f t="shared" si="15"/>
        <v>0</v>
      </c>
      <c r="AL37">
        <f t="shared" si="15"/>
        <v>0</v>
      </c>
      <c r="AM37">
        <f t="shared" si="15"/>
        <v>0</v>
      </c>
      <c r="AN37">
        <f t="shared" si="15"/>
        <v>0</v>
      </c>
      <c r="AO37">
        <f t="shared" si="15"/>
        <v>0</v>
      </c>
      <c r="AP37">
        <f t="shared" si="15"/>
        <v>0</v>
      </c>
      <c r="AQ37">
        <f t="shared" si="15"/>
        <v>0</v>
      </c>
      <c r="AR37">
        <f t="shared" si="15"/>
        <v>0</v>
      </c>
      <c r="AS37">
        <f t="shared" si="15"/>
        <v>0</v>
      </c>
      <c r="AT37">
        <f t="shared" si="15"/>
        <v>0</v>
      </c>
      <c r="AU37">
        <f t="shared" si="15"/>
        <v>0</v>
      </c>
      <c r="AV37">
        <f t="shared" si="15"/>
        <v>0</v>
      </c>
      <c r="AW37">
        <f t="shared" si="15"/>
        <v>0</v>
      </c>
      <c r="AX37">
        <f t="shared" si="15"/>
        <v>0</v>
      </c>
    </row>
    <row r="38" spans="1:50">
      <c r="A38" s="218" t="s">
        <v>198</v>
      </c>
      <c r="B38" s="767">
        <f t="shared" si="11"/>
        <v>830081</v>
      </c>
      <c r="C38" s="66" t="str">
        <f>INDEX(ProjectSummary!$C$6:$F$20,MATCH(B38,ProjectSummary!$C$6:$C$20,0),4)</f>
        <v>BRIDGE ROAD</v>
      </c>
      <c r="D38" s="81">
        <f>_xlfn.XLOOKUP(C38, ProjectSummary!$F$30:$F$44, ProjectSummary!$N$30:$N$44)</f>
        <v>2038</v>
      </c>
      <c r="I38">
        <f>SUM(J38:AX38)</f>
        <v>12</v>
      </c>
      <c r="J38">
        <f t="shared" ref="J38:AX38" si="16">IF(J8&lt;$D$38,0,1)*J21</f>
        <v>0</v>
      </c>
      <c r="K38">
        <f t="shared" si="16"/>
        <v>0</v>
      </c>
      <c r="L38">
        <f t="shared" si="16"/>
        <v>0</v>
      </c>
      <c r="M38">
        <f t="shared" si="16"/>
        <v>0</v>
      </c>
      <c r="N38">
        <f t="shared" si="16"/>
        <v>0</v>
      </c>
      <c r="O38">
        <f t="shared" si="16"/>
        <v>0</v>
      </c>
      <c r="P38">
        <f t="shared" si="16"/>
        <v>0</v>
      </c>
      <c r="Q38">
        <f t="shared" si="16"/>
        <v>0</v>
      </c>
      <c r="R38">
        <f t="shared" si="16"/>
        <v>0</v>
      </c>
      <c r="S38">
        <f t="shared" si="16"/>
        <v>0</v>
      </c>
      <c r="T38">
        <f t="shared" si="16"/>
        <v>0</v>
      </c>
      <c r="U38">
        <f t="shared" si="16"/>
        <v>0</v>
      </c>
      <c r="V38">
        <f t="shared" si="16"/>
        <v>0</v>
      </c>
      <c r="W38">
        <f t="shared" si="16"/>
        <v>1</v>
      </c>
      <c r="X38">
        <f t="shared" si="16"/>
        <v>1</v>
      </c>
      <c r="Y38">
        <f t="shared" si="16"/>
        <v>1</v>
      </c>
      <c r="Z38">
        <f t="shared" si="16"/>
        <v>1</v>
      </c>
      <c r="AA38">
        <f t="shared" si="16"/>
        <v>1</v>
      </c>
      <c r="AB38">
        <f t="shared" si="16"/>
        <v>1</v>
      </c>
      <c r="AC38">
        <f t="shared" si="16"/>
        <v>1</v>
      </c>
      <c r="AD38">
        <f t="shared" si="16"/>
        <v>1</v>
      </c>
      <c r="AE38">
        <f t="shared" si="16"/>
        <v>1</v>
      </c>
      <c r="AF38">
        <f t="shared" si="16"/>
        <v>1</v>
      </c>
      <c r="AG38">
        <f t="shared" si="16"/>
        <v>1</v>
      </c>
      <c r="AH38">
        <f t="shared" si="16"/>
        <v>1</v>
      </c>
      <c r="AI38">
        <f t="shared" si="16"/>
        <v>0</v>
      </c>
      <c r="AJ38">
        <f t="shared" si="16"/>
        <v>0</v>
      </c>
      <c r="AK38">
        <f t="shared" si="16"/>
        <v>0</v>
      </c>
      <c r="AL38">
        <f t="shared" si="16"/>
        <v>0</v>
      </c>
      <c r="AM38">
        <f t="shared" si="16"/>
        <v>0</v>
      </c>
      <c r="AN38">
        <f t="shared" si="16"/>
        <v>0</v>
      </c>
      <c r="AO38">
        <f t="shared" si="16"/>
        <v>0</v>
      </c>
      <c r="AP38">
        <f t="shared" si="16"/>
        <v>0</v>
      </c>
      <c r="AQ38">
        <f t="shared" si="16"/>
        <v>0</v>
      </c>
      <c r="AR38">
        <f t="shared" si="16"/>
        <v>0</v>
      </c>
      <c r="AS38">
        <f t="shared" si="16"/>
        <v>0</v>
      </c>
      <c r="AT38">
        <f t="shared" si="16"/>
        <v>0</v>
      </c>
      <c r="AU38">
        <f t="shared" si="16"/>
        <v>0</v>
      </c>
      <c r="AV38">
        <f t="shared" si="16"/>
        <v>0</v>
      </c>
      <c r="AW38">
        <f t="shared" si="16"/>
        <v>0</v>
      </c>
      <c r="AX38">
        <f t="shared" si="16"/>
        <v>0</v>
      </c>
    </row>
    <row r="39" spans="1:50">
      <c r="A39" s="218" t="s">
        <v>198</v>
      </c>
      <c r="B39" s="767">
        <f t="shared" si="11"/>
        <v>830200</v>
      </c>
      <c r="C39" s="66" t="str">
        <f>INDEX(ProjectSummary!$C$6:$F$20,MATCH(B39,ProjectSummary!$C$6:$C$20,0),4)</f>
        <v>BRIDGE PORT ROAD</v>
      </c>
      <c r="D39" s="81">
        <f>_xlfn.XLOOKUP(C39, ProjectSummary!$F$30:$F$44, ProjectSummary!$N$30:$N$44)</f>
        <v>2038</v>
      </c>
      <c r="I39">
        <f t="shared" si="12"/>
        <v>12</v>
      </c>
      <c r="J39">
        <f t="shared" ref="J39:AX39" si="17">IF(J8&lt;$D$39,0,1)*J22</f>
        <v>0</v>
      </c>
      <c r="K39">
        <f t="shared" si="17"/>
        <v>0</v>
      </c>
      <c r="L39">
        <f t="shared" si="17"/>
        <v>0</v>
      </c>
      <c r="M39">
        <f t="shared" si="17"/>
        <v>0</v>
      </c>
      <c r="N39">
        <f t="shared" si="17"/>
        <v>0</v>
      </c>
      <c r="O39">
        <f t="shared" si="17"/>
        <v>0</v>
      </c>
      <c r="P39">
        <f t="shared" si="17"/>
        <v>0</v>
      </c>
      <c r="Q39">
        <f t="shared" si="17"/>
        <v>0</v>
      </c>
      <c r="R39">
        <f t="shared" si="17"/>
        <v>0</v>
      </c>
      <c r="S39">
        <f t="shared" si="17"/>
        <v>0</v>
      </c>
      <c r="T39">
        <f t="shared" si="17"/>
        <v>0</v>
      </c>
      <c r="U39">
        <f t="shared" si="17"/>
        <v>0</v>
      </c>
      <c r="V39">
        <f t="shared" si="17"/>
        <v>0</v>
      </c>
      <c r="W39">
        <f t="shared" si="17"/>
        <v>1</v>
      </c>
      <c r="X39">
        <f t="shared" si="17"/>
        <v>1</v>
      </c>
      <c r="Y39">
        <f t="shared" si="17"/>
        <v>1</v>
      </c>
      <c r="Z39">
        <f t="shared" si="17"/>
        <v>1</v>
      </c>
      <c r="AA39">
        <f t="shared" si="17"/>
        <v>1</v>
      </c>
      <c r="AB39">
        <f t="shared" si="17"/>
        <v>1</v>
      </c>
      <c r="AC39">
        <f t="shared" si="17"/>
        <v>1</v>
      </c>
      <c r="AD39">
        <f t="shared" si="17"/>
        <v>1</v>
      </c>
      <c r="AE39">
        <f t="shared" si="17"/>
        <v>1</v>
      </c>
      <c r="AF39">
        <f t="shared" si="17"/>
        <v>1</v>
      </c>
      <c r="AG39">
        <f t="shared" si="17"/>
        <v>1</v>
      </c>
      <c r="AH39">
        <f t="shared" si="17"/>
        <v>1</v>
      </c>
      <c r="AI39">
        <f t="shared" si="17"/>
        <v>0</v>
      </c>
      <c r="AJ39">
        <f t="shared" si="17"/>
        <v>0</v>
      </c>
      <c r="AK39">
        <f t="shared" si="17"/>
        <v>0</v>
      </c>
      <c r="AL39">
        <f t="shared" si="17"/>
        <v>0</v>
      </c>
      <c r="AM39">
        <f t="shared" si="17"/>
        <v>0</v>
      </c>
      <c r="AN39">
        <f t="shared" si="17"/>
        <v>0</v>
      </c>
      <c r="AO39">
        <f t="shared" si="17"/>
        <v>0</v>
      </c>
      <c r="AP39">
        <f t="shared" si="17"/>
        <v>0</v>
      </c>
      <c r="AQ39">
        <f t="shared" si="17"/>
        <v>0</v>
      </c>
      <c r="AR39">
        <f t="shared" si="17"/>
        <v>0</v>
      </c>
      <c r="AS39">
        <f t="shared" si="17"/>
        <v>0</v>
      </c>
      <c r="AT39">
        <f t="shared" si="17"/>
        <v>0</v>
      </c>
      <c r="AU39">
        <f t="shared" si="17"/>
        <v>0</v>
      </c>
      <c r="AV39">
        <f t="shared" si="17"/>
        <v>0</v>
      </c>
      <c r="AW39">
        <f t="shared" si="17"/>
        <v>0</v>
      </c>
      <c r="AX39">
        <f t="shared" si="17"/>
        <v>0</v>
      </c>
    </row>
    <row r="40" spans="1:50">
      <c r="A40" s="218" t="s">
        <v>198</v>
      </c>
      <c r="B40" s="767">
        <f t="shared" si="11"/>
        <v>120173</v>
      </c>
      <c r="C40" s="66" t="str">
        <f>INDEX(ProjectSummary!$C$6:$F$20,MATCH(B40,ProjectSummary!$C$6:$C$20,0),4)</f>
        <v>PEACH ORCHARD ROAD</v>
      </c>
      <c r="D40" s="81">
        <f>_xlfn.XLOOKUP(C40, ProjectSummary!$F$30:$F$44, ProjectSummary!$N$30:$N$44)</f>
        <v>2038</v>
      </c>
      <c r="I40">
        <f t="shared" si="12"/>
        <v>12</v>
      </c>
      <c r="J40">
        <f t="shared" ref="J40:AX40" si="18">IF(J8&lt;$D$40,0,1)*J23</f>
        <v>0</v>
      </c>
      <c r="K40">
        <f t="shared" si="18"/>
        <v>0</v>
      </c>
      <c r="L40">
        <f t="shared" si="18"/>
        <v>0</v>
      </c>
      <c r="M40">
        <f t="shared" si="18"/>
        <v>0</v>
      </c>
      <c r="N40">
        <f t="shared" si="18"/>
        <v>0</v>
      </c>
      <c r="O40">
        <f t="shared" si="18"/>
        <v>0</v>
      </c>
      <c r="P40">
        <f t="shared" si="18"/>
        <v>0</v>
      </c>
      <c r="Q40">
        <f t="shared" si="18"/>
        <v>0</v>
      </c>
      <c r="R40">
        <f t="shared" si="18"/>
        <v>0</v>
      </c>
      <c r="S40">
        <f t="shared" si="18"/>
        <v>0</v>
      </c>
      <c r="T40">
        <f t="shared" si="18"/>
        <v>0</v>
      </c>
      <c r="U40">
        <f t="shared" si="18"/>
        <v>0</v>
      </c>
      <c r="V40">
        <f t="shared" si="18"/>
        <v>0</v>
      </c>
      <c r="W40">
        <f t="shared" si="18"/>
        <v>1</v>
      </c>
      <c r="X40">
        <f t="shared" si="18"/>
        <v>1</v>
      </c>
      <c r="Y40">
        <f t="shared" si="18"/>
        <v>1</v>
      </c>
      <c r="Z40">
        <f t="shared" si="18"/>
        <v>1</v>
      </c>
      <c r="AA40">
        <f t="shared" si="18"/>
        <v>1</v>
      </c>
      <c r="AB40">
        <f t="shared" si="18"/>
        <v>1</v>
      </c>
      <c r="AC40">
        <f t="shared" si="18"/>
        <v>1</v>
      </c>
      <c r="AD40">
        <f t="shared" si="18"/>
        <v>1</v>
      </c>
      <c r="AE40">
        <f t="shared" si="18"/>
        <v>1</v>
      </c>
      <c r="AF40">
        <f t="shared" si="18"/>
        <v>1</v>
      </c>
      <c r="AG40">
        <f t="shared" si="18"/>
        <v>1</v>
      </c>
      <c r="AH40">
        <f t="shared" si="18"/>
        <v>1</v>
      </c>
      <c r="AI40">
        <f t="shared" si="18"/>
        <v>0</v>
      </c>
      <c r="AJ40">
        <f t="shared" si="18"/>
        <v>0</v>
      </c>
      <c r="AK40">
        <f t="shared" si="18"/>
        <v>0</v>
      </c>
      <c r="AL40">
        <f t="shared" si="18"/>
        <v>0</v>
      </c>
      <c r="AM40">
        <f t="shared" si="18"/>
        <v>0</v>
      </c>
      <c r="AN40">
        <f t="shared" si="18"/>
        <v>0</v>
      </c>
      <c r="AO40">
        <f t="shared" si="18"/>
        <v>0</v>
      </c>
      <c r="AP40">
        <f t="shared" si="18"/>
        <v>0</v>
      </c>
      <c r="AQ40">
        <f t="shared" si="18"/>
        <v>0</v>
      </c>
      <c r="AR40">
        <f t="shared" si="18"/>
        <v>0</v>
      </c>
      <c r="AS40">
        <f t="shared" si="18"/>
        <v>0</v>
      </c>
      <c r="AT40">
        <f t="shared" si="18"/>
        <v>0</v>
      </c>
      <c r="AU40">
        <f t="shared" si="18"/>
        <v>0</v>
      </c>
      <c r="AV40">
        <f t="shared" si="18"/>
        <v>0</v>
      </c>
      <c r="AW40">
        <f t="shared" si="18"/>
        <v>0</v>
      </c>
      <c r="AX40">
        <f t="shared" si="18"/>
        <v>0</v>
      </c>
    </row>
    <row r="41" spans="1:50">
      <c r="A41" s="218" t="s">
        <v>198</v>
      </c>
      <c r="B41" s="767">
        <f t="shared" si="11"/>
        <v>890074</v>
      </c>
      <c r="C41" s="66" t="str">
        <f>INDEX(ProjectSummary!$C$6:$F$20,MATCH(B41,ProjectSummary!$C$6:$C$20,0),4)</f>
        <v>MONROE-ANSONVILLE ROAD</v>
      </c>
      <c r="D41" s="81">
        <f>_xlfn.XLOOKUP(C41, ProjectSummary!$F$30:$F$44, ProjectSummary!$N$30:$N$44)</f>
        <v>2038</v>
      </c>
      <c r="I41">
        <f t="shared" si="12"/>
        <v>12</v>
      </c>
      <c r="J41">
        <f t="shared" ref="J41:AX41" si="19">IF(J8&lt;$D$41,0,1)*J24</f>
        <v>0</v>
      </c>
      <c r="K41">
        <f t="shared" si="19"/>
        <v>0</v>
      </c>
      <c r="L41">
        <f t="shared" si="19"/>
        <v>0</v>
      </c>
      <c r="M41">
        <f t="shared" si="19"/>
        <v>0</v>
      </c>
      <c r="N41">
        <f t="shared" si="19"/>
        <v>0</v>
      </c>
      <c r="O41">
        <f t="shared" si="19"/>
        <v>0</v>
      </c>
      <c r="P41">
        <f t="shared" si="19"/>
        <v>0</v>
      </c>
      <c r="Q41">
        <f t="shared" si="19"/>
        <v>0</v>
      </c>
      <c r="R41">
        <f t="shared" si="19"/>
        <v>0</v>
      </c>
      <c r="S41">
        <f t="shared" si="19"/>
        <v>0</v>
      </c>
      <c r="T41">
        <f t="shared" si="19"/>
        <v>0</v>
      </c>
      <c r="U41">
        <f t="shared" si="19"/>
        <v>0</v>
      </c>
      <c r="V41">
        <f t="shared" si="19"/>
        <v>0</v>
      </c>
      <c r="W41">
        <f t="shared" si="19"/>
        <v>1</v>
      </c>
      <c r="X41">
        <f t="shared" si="19"/>
        <v>1</v>
      </c>
      <c r="Y41">
        <f t="shared" si="19"/>
        <v>1</v>
      </c>
      <c r="Z41">
        <f t="shared" si="19"/>
        <v>1</v>
      </c>
      <c r="AA41">
        <f t="shared" si="19"/>
        <v>1</v>
      </c>
      <c r="AB41">
        <f t="shared" si="19"/>
        <v>1</v>
      </c>
      <c r="AC41">
        <f t="shared" si="19"/>
        <v>1</v>
      </c>
      <c r="AD41">
        <f t="shared" si="19"/>
        <v>1</v>
      </c>
      <c r="AE41">
        <f t="shared" si="19"/>
        <v>1</v>
      </c>
      <c r="AF41">
        <f t="shared" si="19"/>
        <v>1</v>
      </c>
      <c r="AG41">
        <f t="shared" si="19"/>
        <v>1</v>
      </c>
      <c r="AH41">
        <f t="shared" si="19"/>
        <v>1</v>
      </c>
      <c r="AI41">
        <f t="shared" si="19"/>
        <v>0</v>
      </c>
      <c r="AJ41">
        <f t="shared" si="19"/>
        <v>0</v>
      </c>
      <c r="AK41">
        <f t="shared" si="19"/>
        <v>0</v>
      </c>
      <c r="AL41">
        <f t="shared" si="19"/>
        <v>0</v>
      </c>
      <c r="AM41">
        <f t="shared" si="19"/>
        <v>0</v>
      </c>
      <c r="AN41">
        <f t="shared" si="19"/>
        <v>0</v>
      </c>
      <c r="AO41">
        <f t="shared" si="19"/>
        <v>0</v>
      </c>
      <c r="AP41">
        <f t="shared" si="19"/>
        <v>0</v>
      </c>
      <c r="AQ41">
        <f t="shared" si="19"/>
        <v>0</v>
      </c>
      <c r="AR41">
        <f t="shared" si="19"/>
        <v>0</v>
      </c>
      <c r="AS41">
        <f t="shared" si="19"/>
        <v>0</v>
      </c>
      <c r="AT41">
        <f t="shared" si="19"/>
        <v>0</v>
      </c>
      <c r="AU41">
        <f t="shared" si="19"/>
        <v>0</v>
      </c>
      <c r="AV41">
        <f t="shared" si="19"/>
        <v>0</v>
      </c>
      <c r="AW41">
        <f t="shared" si="19"/>
        <v>0</v>
      </c>
      <c r="AX41">
        <f t="shared" si="19"/>
        <v>0</v>
      </c>
    </row>
    <row r="42" spans="1:50">
      <c r="A42" s="218" t="s">
        <v>198</v>
      </c>
      <c r="B42" s="767">
        <f t="shared" si="11"/>
        <v>890170</v>
      </c>
      <c r="C42" s="66" t="str">
        <f>INDEX(ProjectSummary!$C$6:$F$20,MATCH(B42,ProjectSummary!$C$6:$C$20,0),4)</f>
        <v>POTTERS ROAD</v>
      </c>
      <c r="D42" s="81">
        <f>_xlfn.XLOOKUP(C42, ProjectSummary!$F$30:$F$44, ProjectSummary!$N$30:$N$44)</f>
        <v>2038</v>
      </c>
      <c r="I42">
        <f t="shared" si="12"/>
        <v>12</v>
      </c>
      <c r="J42">
        <f t="shared" ref="J42:AX42" si="20">IF(J8&lt;$D$42,0,1)*J25</f>
        <v>0</v>
      </c>
      <c r="K42">
        <f t="shared" si="20"/>
        <v>0</v>
      </c>
      <c r="L42">
        <f t="shared" si="20"/>
        <v>0</v>
      </c>
      <c r="M42">
        <f t="shared" si="20"/>
        <v>0</v>
      </c>
      <c r="N42">
        <f t="shared" si="20"/>
        <v>0</v>
      </c>
      <c r="O42">
        <f t="shared" si="20"/>
        <v>0</v>
      </c>
      <c r="P42">
        <f t="shared" si="20"/>
        <v>0</v>
      </c>
      <c r="Q42">
        <f t="shared" si="20"/>
        <v>0</v>
      </c>
      <c r="R42">
        <f t="shared" si="20"/>
        <v>0</v>
      </c>
      <c r="S42">
        <f t="shared" si="20"/>
        <v>0</v>
      </c>
      <c r="T42">
        <f t="shared" si="20"/>
        <v>0</v>
      </c>
      <c r="U42">
        <f t="shared" si="20"/>
        <v>0</v>
      </c>
      <c r="V42">
        <f t="shared" si="20"/>
        <v>0</v>
      </c>
      <c r="W42">
        <f t="shared" si="20"/>
        <v>1</v>
      </c>
      <c r="X42">
        <f t="shared" si="20"/>
        <v>1</v>
      </c>
      <c r="Y42">
        <f t="shared" si="20"/>
        <v>1</v>
      </c>
      <c r="Z42">
        <f t="shared" si="20"/>
        <v>1</v>
      </c>
      <c r="AA42">
        <f t="shared" si="20"/>
        <v>1</v>
      </c>
      <c r="AB42">
        <f t="shared" si="20"/>
        <v>1</v>
      </c>
      <c r="AC42">
        <f t="shared" si="20"/>
        <v>1</v>
      </c>
      <c r="AD42">
        <f t="shared" si="20"/>
        <v>1</v>
      </c>
      <c r="AE42">
        <f t="shared" si="20"/>
        <v>1</v>
      </c>
      <c r="AF42">
        <f t="shared" si="20"/>
        <v>1</v>
      </c>
      <c r="AG42">
        <f t="shared" si="20"/>
        <v>1</v>
      </c>
      <c r="AH42">
        <f t="shared" si="20"/>
        <v>1</v>
      </c>
      <c r="AI42">
        <f t="shared" si="20"/>
        <v>0</v>
      </c>
      <c r="AJ42">
        <f t="shared" si="20"/>
        <v>0</v>
      </c>
      <c r="AK42">
        <f t="shared" si="20"/>
        <v>0</v>
      </c>
      <c r="AL42">
        <f t="shared" si="20"/>
        <v>0</v>
      </c>
      <c r="AM42">
        <f t="shared" si="20"/>
        <v>0</v>
      </c>
      <c r="AN42">
        <f t="shared" si="20"/>
        <v>0</v>
      </c>
      <c r="AO42">
        <f t="shared" si="20"/>
        <v>0</v>
      </c>
      <c r="AP42">
        <f t="shared" si="20"/>
        <v>0</v>
      </c>
      <c r="AQ42">
        <f t="shared" si="20"/>
        <v>0</v>
      </c>
      <c r="AR42">
        <f t="shared" si="20"/>
        <v>0</v>
      </c>
      <c r="AS42">
        <f t="shared" si="20"/>
        <v>0</v>
      </c>
      <c r="AT42">
        <f t="shared" si="20"/>
        <v>0</v>
      </c>
      <c r="AU42">
        <f t="shared" si="20"/>
        <v>0</v>
      </c>
      <c r="AV42">
        <f t="shared" si="20"/>
        <v>0</v>
      </c>
      <c r="AW42">
        <f t="shared" si="20"/>
        <v>0</v>
      </c>
      <c r="AX42">
        <f t="shared" si="20"/>
        <v>0</v>
      </c>
    </row>
    <row r="43" spans="1:50">
      <c r="A43" s="218" t="s">
        <v>198</v>
      </c>
      <c r="B43" s="767">
        <f t="shared" si="11"/>
        <v>890312</v>
      </c>
      <c r="C43" s="66" t="str">
        <f>INDEX(ProjectSummary!$C$6:$F$20,MATCH(B43,ProjectSummary!$C$6:$C$20,0),4)</f>
        <v>SHANNON ROAD</v>
      </c>
      <c r="D43" s="81">
        <f>_xlfn.XLOOKUP(C43, ProjectSummary!$F$30:$F$44, ProjectSummary!$N$30:$N$44)</f>
        <v>2038</v>
      </c>
      <c r="I43">
        <f t="shared" si="12"/>
        <v>12</v>
      </c>
      <c r="J43">
        <f t="shared" ref="J43:AX43" si="21">IF(J8&lt;$D$43,0,1)*J26</f>
        <v>0</v>
      </c>
      <c r="K43">
        <f t="shared" si="21"/>
        <v>0</v>
      </c>
      <c r="L43">
        <f t="shared" si="21"/>
        <v>0</v>
      </c>
      <c r="M43">
        <f t="shared" si="21"/>
        <v>0</v>
      </c>
      <c r="N43">
        <f t="shared" si="21"/>
        <v>0</v>
      </c>
      <c r="O43">
        <f t="shared" si="21"/>
        <v>0</v>
      </c>
      <c r="P43">
        <f t="shared" si="21"/>
        <v>0</v>
      </c>
      <c r="Q43">
        <f t="shared" si="21"/>
        <v>0</v>
      </c>
      <c r="R43">
        <f t="shared" si="21"/>
        <v>0</v>
      </c>
      <c r="S43">
        <f t="shared" si="21"/>
        <v>0</v>
      </c>
      <c r="T43">
        <f t="shared" si="21"/>
        <v>0</v>
      </c>
      <c r="U43">
        <f t="shared" si="21"/>
        <v>0</v>
      </c>
      <c r="V43">
        <f t="shared" si="21"/>
        <v>0</v>
      </c>
      <c r="W43">
        <f t="shared" si="21"/>
        <v>1</v>
      </c>
      <c r="X43">
        <f t="shared" si="21"/>
        <v>1</v>
      </c>
      <c r="Y43">
        <f t="shared" si="21"/>
        <v>1</v>
      </c>
      <c r="Z43">
        <f t="shared" si="21"/>
        <v>1</v>
      </c>
      <c r="AA43">
        <f t="shared" si="21"/>
        <v>1</v>
      </c>
      <c r="AB43">
        <f t="shared" si="21"/>
        <v>1</v>
      </c>
      <c r="AC43">
        <f t="shared" si="21"/>
        <v>1</v>
      </c>
      <c r="AD43">
        <f t="shared" si="21"/>
        <v>1</v>
      </c>
      <c r="AE43">
        <f t="shared" si="21"/>
        <v>1</v>
      </c>
      <c r="AF43">
        <f t="shared" si="21"/>
        <v>1</v>
      </c>
      <c r="AG43">
        <f t="shared" si="21"/>
        <v>1</v>
      </c>
      <c r="AH43">
        <f t="shared" si="21"/>
        <v>1</v>
      </c>
      <c r="AI43">
        <f t="shared" si="21"/>
        <v>0</v>
      </c>
      <c r="AJ43">
        <f t="shared" si="21"/>
        <v>0</v>
      </c>
      <c r="AK43">
        <f t="shared" si="21"/>
        <v>0</v>
      </c>
      <c r="AL43">
        <f t="shared" si="21"/>
        <v>0</v>
      </c>
      <c r="AM43">
        <f t="shared" si="21"/>
        <v>0</v>
      </c>
      <c r="AN43">
        <f t="shared" si="21"/>
        <v>0</v>
      </c>
      <c r="AO43">
        <f t="shared" si="21"/>
        <v>0</v>
      </c>
      <c r="AP43">
        <f t="shared" si="21"/>
        <v>0</v>
      </c>
      <c r="AQ43">
        <f t="shared" si="21"/>
        <v>0</v>
      </c>
      <c r="AR43">
        <f t="shared" si="21"/>
        <v>0</v>
      </c>
      <c r="AS43">
        <f t="shared" si="21"/>
        <v>0</v>
      </c>
      <c r="AT43">
        <f t="shared" si="21"/>
        <v>0</v>
      </c>
      <c r="AU43">
        <f t="shared" si="21"/>
        <v>0</v>
      </c>
      <c r="AV43">
        <f t="shared" si="21"/>
        <v>0</v>
      </c>
      <c r="AW43">
        <f t="shared" si="21"/>
        <v>0</v>
      </c>
      <c r="AX43">
        <f t="shared" si="21"/>
        <v>0</v>
      </c>
    </row>
    <row r="44" spans="1:50">
      <c r="A44" s="218" t="s">
        <v>198</v>
      </c>
      <c r="B44" s="767">
        <f t="shared" si="11"/>
        <v>890144</v>
      </c>
      <c r="C44" s="66" t="str">
        <f>INDEX(ProjectSummary!$C$6:$F$20,MATCH(B44,ProjectSummary!$C$6:$C$20,0),4)</f>
        <v>STACK ROAD</v>
      </c>
      <c r="D44" s="81">
        <f>_xlfn.XLOOKUP(C44, ProjectSummary!$F$30:$F$44, ProjectSummary!$N$30:$N$44)</f>
        <v>2038</v>
      </c>
      <c r="I44">
        <f t="shared" si="12"/>
        <v>12</v>
      </c>
      <c r="J44">
        <f t="shared" ref="J44:AX44" si="22">IF(J8&lt;$D$44,0,1)*J27</f>
        <v>0</v>
      </c>
      <c r="K44">
        <f t="shared" si="22"/>
        <v>0</v>
      </c>
      <c r="L44">
        <f t="shared" si="22"/>
        <v>0</v>
      </c>
      <c r="M44">
        <f t="shared" si="22"/>
        <v>0</v>
      </c>
      <c r="N44">
        <f t="shared" si="22"/>
        <v>0</v>
      </c>
      <c r="O44">
        <f t="shared" si="22"/>
        <v>0</v>
      </c>
      <c r="P44">
        <f t="shared" si="22"/>
        <v>0</v>
      </c>
      <c r="Q44">
        <f t="shared" si="22"/>
        <v>0</v>
      </c>
      <c r="R44">
        <f t="shared" si="22"/>
        <v>0</v>
      </c>
      <c r="S44">
        <f t="shared" si="22"/>
        <v>0</v>
      </c>
      <c r="T44">
        <f t="shared" si="22"/>
        <v>0</v>
      </c>
      <c r="U44">
        <f t="shared" si="22"/>
        <v>0</v>
      </c>
      <c r="V44">
        <f t="shared" si="22"/>
        <v>0</v>
      </c>
      <c r="W44">
        <f t="shared" si="22"/>
        <v>1</v>
      </c>
      <c r="X44">
        <f t="shared" si="22"/>
        <v>1</v>
      </c>
      <c r="Y44">
        <f t="shared" si="22"/>
        <v>1</v>
      </c>
      <c r="Z44">
        <f t="shared" si="22"/>
        <v>1</v>
      </c>
      <c r="AA44">
        <f t="shared" si="22"/>
        <v>1</v>
      </c>
      <c r="AB44">
        <f t="shared" si="22"/>
        <v>1</v>
      </c>
      <c r="AC44">
        <f t="shared" si="22"/>
        <v>1</v>
      </c>
      <c r="AD44">
        <f t="shared" si="22"/>
        <v>1</v>
      </c>
      <c r="AE44">
        <f t="shared" si="22"/>
        <v>1</v>
      </c>
      <c r="AF44">
        <f t="shared" si="22"/>
        <v>1</v>
      </c>
      <c r="AG44">
        <f t="shared" si="22"/>
        <v>1</v>
      </c>
      <c r="AH44">
        <f t="shared" si="22"/>
        <v>1</v>
      </c>
      <c r="AI44">
        <f t="shared" si="22"/>
        <v>0</v>
      </c>
      <c r="AJ44">
        <f t="shared" si="22"/>
        <v>0</v>
      </c>
      <c r="AK44">
        <f t="shared" si="22"/>
        <v>0</v>
      </c>
      <c r="AL44">
        <f t="shared" si="22"/>
        <v>0</v>
      </c>
      <c r="AM44">
        <f t="shared" si="22"/>
        <v>0</v>
      </c>
      <c r="AN44">
        <f t="shared" si="22"/>
        <v>0</v>
      </c>
      <c r="AO44">
        <f t="shared" si="22"/>
        <v>0</v>
      </c>
      <c r="AP44">
        <f t="shared" si="22"/>
        <v>0</v>
      </c>
      <c r="AQ44">
        <f t="shared" si="22"/>
        <v>0</v>
      </c>
      <c r="AR44">
        <f t="shared" si="22"/>
        <v>0</v>
      </c>
      <c r="AS44">
        <f t="shared" si="22"/>
        <v>0</v>
      </c>
      <c r="AT44">
        <f t="shared" si="22"/>
        <v>0</v>
      </c>
      <c r="AU44">
        <f t="shared" si="22"/>
        <v>0</v>
      </c>
      <c r="AV44">
        <f t="shared" si="22"/>
        <v>0</v>
      </c>
      <c r="AW44">
        <f t="shared" si="22"/>
        <v>0</v>
      </c>
      <c r="AX44">
        <f t="shared" si="22"/>
        <v>0</v>
      </c>
    </row>
    <row r="45" spans="1:50">
      <c r="A45" s="218">
        <v>1</v>
      </c>
      <c r="B45" s="767">
        <f t="shared" si="11"/>
        <v>890067</v>
      </c>
      <c r="C45" s="66" t="str">
        <f>INDEX(ProjectSummary!$C$6:$F$20,MATCH(B45,ProjectSummary!$C$6:$C$20,0),4)</f>
        <v>AUSTIN GROVE CHURCH ROAD</v>
      </c>
      <c r="D45" s="81">
        <f>_xlfn.XLOOKUP(C45, ProjectSummary!$F$30:$F$44, ProjectSummary!$N$30:$N$44)</f>
        <v>2038</v>
      </c>
      <c r="I45">
        <f t="shared" si="12"/>
        <v>13</v>
      </c>
      <c r="J45">
        <f t="shared" ref="J45:AX45" si="23">IF(J8&lt;$D$45,0,1)*J28</f>
        <v>0</v>
      </c>
      <c r="K45">
        <f t="shared" si="23"/>
        <v>0</v>
      </c>
      <c r="L45">
        <f t="shared" si="23"/>
        <v>0</v>
      </c>
      <c r="M45">
        <f t="shared" si="23"/>
        <v>0</v>
      </c>
      <c r="N45">
        <f t="shared" si="23"/>
        <v>0</v>
      </c>
      <c r="O45">
        <f t="shared" si="23"/>
        <v>0</v>
      </c>
      <c r="P45">
        <f t="shared" si="23"/>
        <v>0</v>
      </c>
      <c r="Q45">
        <f t="shared" si="23"/>
        <v>0</v>
      </c>
      <c r="R45">
        <f t="shared" si="23"/>
        <v>0</v>
      </c>
      <c r="S45">
        <f t="shared" si="23"/>
        <v>0</v>
      </c>
      <c r="T45">
        <f t="shared" si="23"/>
        <v>0</v>
      </c>
      <c r="U45">
        <f t="shared" si="23"/>
        <v>0</v>
      </c>
      <c r="V45">
        <f t="shared" si="23"/>
        <v>0</v>
      </c>
      <c r="W45">
        <f t="shared" si="23"/>
        <v>1</v>
      </c>
      <c r="X45">
        <f t="shared" si="23"/>
        <v>1</v>
      </c>
      <c r="Y45">
        <f t="shared" si="23"/>
        <v>1</v>
      </c>
      <c r="Z45">
        <f t="shared" si="23"/>
        <v>1</v>
      </c>
      <c r="AA45">
        <f t="shared" si="23"/>
        <v>1</v>
      </c>
      <c r="AB45">
        <f t="shared" si="23"/>
        <v>1</v>
      </c>
      <c r="AC45">
        <f t="shared" si="23"/>
        <v>1</v>
      </c>
      <c r="AD45">
        <f t="shared" si="23"/>
        <v>1</v>
      </c>
      <c r="AE45">
        <f t="shared" si="23"/>
        <v>1</v>
      </c>
      <c r="AF45">
        <f t="shared" si="23"/>
        <v>1</v>
      </c>
      <c r="AG45">
        <f t="shared" si="23"/>
        <v>1</v>
      </c>
      <c r="AH45">
        <f t="shared" si="23"/>
        <v>1</v>
      </c>
      <c r="AI45">
        <f t="shared" si="23"/>
        <v>1</v>
      </c>
      <c r="AJ45">
        <f t="shared" si="23"/>
        <v>0</v>
      </c>
      <c r="AK45">
        <f t="shared" si="23"/>
        <v>0</v>
      </c>
      <c r="AL45">
        <f t="shared" si="23"/>
        <v>0</v>
      </c>
      <c r="AM45">
        <f t="shared" si="23"/>
        <v>0</v>
      </c>
      <c r="AN45">
        <f t="shared" si="23"/>
        <v>0</v>
      </c>
      <c r="AO45">
        <f t="shared" si="23"/>
        <v>0</v>
      </c>
      <c r="AP45">
        <f t="shared" si="23"/>
        <v>0</v>
      </c>
      <c r="AQ45">
        <f t="shared" si="23"/>
        <v>0</v>
      </c>
      <c r="AR45">
        <f t="shared" si="23"/>
        <v>0</v>
      </c>
      <c r="AS45">
        <f t="shared" si="23"/>
        <v>0</v>
      </c>
      <c r="AT45">
        <f t="shared" si="23"/>
        <v>0</v>
      </c>
      <c r="AU45">
        <f t="shared" si="23"/>
        <v>0</v>
      </c>
      <c r="AV45">
        <f t="shared" si="23"/>
        <v>0</v>
      </c>
      <c r="AW45">
        <f t="shared" si="23"/>
        <v>0</v>
      </c>
      <c r="AX45">
        <f t="shared" si="23"/>
        <v>0</v>
      </c>
    </row>
    <row r="46" spans="1:50">
      <c r="A46" s="66">
        <v>1</v>
      </c>
      <c r="B46" s="767">
        <f t="shared" si="11"/>
        <v>830012</v>
      </c>
      <c r="C46" s="66" t="str">
        <f>INDEX(ProjectSummary!$C$6:$F$20,MATCH(B46,ProjectSummary!$C$6:$C$20,0),4)</f>
        <v>MOUNTAIN CREEK ROAD</v>
      </c>
      <c r="D46" s="81">
        <f>_xlfn.XLOOKUP(C46, ProjectSummary!$F$30:$F$44, ProjectSummary!$N$30:$N$44)</f>
        <v>2038</v>
      </c>
      <c r="I46">
        <f t="shared" si="12"/>
        <v>13</v>
      </c>
      <c r="J46">
        <f t="shared" ref="J46:AX46" si="24">IF(J8&lt;$D$46,0,1)*J29</f>
        <v>0</v>
      </c>
      <c r="K46">
        <f t="shared" si="24"/>
        <v>0</v>
      </c>
      <c r="L46">
        <f t="shared" si="24"/>
        <v>0</v>
      </c>
      <c r="M46">
        <f t="shared" si="24"/>
        <v>0</v>
      </c>
      <c r="N46">
        <f t="shared" si="24"/>
        <v>0</v>
      </c>
      <c r="O46">
        <f t="shared" si="24"/>
        <v>0</v>
      </c>
      <c r="P46">
        <f t="shared" si="24"/>
        <v>0</v>
      </c>
      <c r="Q46">
        <f t="shared" si="24"/>
        <v>0</v>
      </c>
      <c r="R46">
        <f t="shared" si="24"/>
        <v>0</v>
      </c>
      <c r="S46">
        <f t="shared" si="24"/>
        <v>0</v>
      </c>
      <c r="T46">
        <f t="shared" si="24"/>
        <v>0</v>
      </c>
      <c r="U46">
        <f t="shared" si="24"/>
        <v>0</v>
      </c>
      <c r="V46">
        <f t="shared" si="24"/>
        <v>0</v>
      </c>
      <c r="W46">
        <f t="shared" si="24"/>
        <v>1</v>
      </c>
      <c r="X46">
        <f t="shared" si="24"/>
        <v>1</v>
      </c>
      <c r="Y46">
        <f t="shared" si="24"/>
        <v>1</v>
      </c>
      <c r="Z46">
        <f t="shared" si="24"/>
        <v>1</v>
      </c>
      <c r="AA46">
        <f t="shared" si="24"/>
        <v>1</v>
      </c>
      <c r="AB46">
        <f t="shared" si="24"/>
        <v>1</v>
      </c>
      <c r="AC46">
        <f t="shared" si="24"/>
        <v>1</v>
      </c>
      <c r="AD46">
        <f t="shared" si="24"/>
        <v>1</v>
      </c>
      <c r="AE46">
        <f t="shared" si="24"/>
        <v>1</v>
      </c>
      <c r="AF46">
        <f t="shared" si="24"/>
        <v>1</v>
      </c>
      <c r="AG46">
        <f t="shared" si="24"/>
        <v>1</v>
      </c>
      <c r="AH46">
        <f t="shared" si="24"/>
        <v>1</v>
      </c>
      <c r="AI46">
        <f t="shared" si="24"/>
        <v>1</v>
      </c>
      <c r="AJ46">
        <f t="shared" si="24"/>
        <v>0</v>
      </c>
      <c r="AK46">
        <f t="shared" si="24"/>
        <v>0</v>
      </c>
      <c r="AL46">
        <f t="shared" si="24"/>
        <v>0</v>
      </c>
      <c r="AM46">
        <f t="shared" si="24"/>
        <v>0</v>
      </c>
      <c r="AN46">
        <f t="shared" si="24"/>
        <v>0</v>
      </c>
      <c r="AO46">
        <f t="shared" si="24"/>
        <v>0</v>
      </c>
      <c r="AP46">
        <f t="shared" si="24"/>
        <v>0</v>
      </c>
      <c r="AQ46">
        <f t="shared" si="24"/>
        <v>0</v>
      </c>
      <c r="AR46">
        <f t="shared" si="24"/>
        <v>0</v>
      </c>
      <c r="AS46">
        <f t="shared" si="24"/>
        <v>0</v>
      </c>
      <c r="AT46">
        <f t="shared" si="24"/>
        <v>0</v>
      </c>
      <c r="AU46">
        <f t="shared" si="24"/>
        <v>0</v>
      </c>
      <c r="AV46">
        <f t="shared" si="24"/>
        <v>0</v>
      </c>
      <c r="AW46">
        <f t="shared" si="24"/>
        <v>0</v>
      </c>
      <c r="AX46">
        <f t="shared" si="24"/>
        <v>0</v>
      </c>
    </row>
    <row r="47" spans="1:50">
      <c r="A47" s="66">
        <v>1</v>
      </c>
      <c r="B47" s="767">
        <f t="shared" si="11"/>
        <v>120050</v>
      </c>
      <c r="C47" s="66" t="str">
        <f>INDEX(ProjectSummary!$C$6:$F$20,MATCH(B47,ProjectSummary!$C$6:$C$20,0),4)</f>
        <v>PENNINGER ROAD</v>
      </c>
      <c r="D47" s="81">
        <f>_xlfn.XLOOKUP(C47, ProjectSummary!$F$30:$F$44, ProjectSummary!$N$30:$N$44)</f>
        <v>2038</v>
      </c>
      <c r="I47">
        <f t="shared" si="12"/>
        <v>13</v>
      </c>
      <c r="J47">
        <f t="shared" ref="J47:AX47" si="25">IF(J8&lt;$D$47,0,1)*J30</f>
        <v>0</v>
      </c>
      <c r="K47">
        <f t="shared" si="25"/>
        <v>0</v>
      </c>
      <c r="L47">
        <f t="shared" si="25"/>
        <v>0</v>
      </c>
      <c r="M47">
        <f t="shared" si="25"/>
        <v>0</v>
      </c>
      <c r="N47">
        <f t="shared" si="25"/>
        <v>0</v>
      </c>
      <c r="O47">
        <f t="shared" si="25"/>
        <v>0</v>
      </c>
      <c r="P47">
        <f t="shared" si="25"/>
        <v>0</v>
      </c>
      <c r="Q47">
        <f t="shared" si="25"/>
        <v>0</v>
      </c>
      <c r="R47">
        <f t="shared" si="25"/>
        <v>0</v>
      </c>
      <c r="S47">
        <f t="shared" si="25"/>
        <v>0</v>
      </c>
      <c r="T47">
        <f t="shared" si="25"/>
        <v>0</v>
      </c>
      <c r="U47">
        <f t="shared" si="25"/>
        <v>0</v>
      </c>
      <c r="V47">
        <f t="shared" si="25"/>
        <v>0</v>
      </c>
      <c r="W47">
        <f t="shared" si="25"/>
        <v>1</v>
      </c>
      <c r="X47">
        <f t="shared" si="25"/>
        <v>1</v>
      </c>
      <c r="Y47">
        <f t="shared" si="25"/>
        <v>1</v>
      </c>
      <c r="Z47">
        <f t="shared" si="25"/>
        <v>1</v>
      </c>
      <c r="AA47">
        <f t="shared" si="25"/>
        <v>1</v>
      </c>
      <c r="AB47">
        <f t="shared" si="25"/>
        <v>1</v>
      </c>
      <c r="AC47">
        <f t="shared" si="25"/>
        <v>1</v>
      </c>
      <c r="AD47">
        <f t="shared" si="25"/>
        <v>1</v>
      </c>
      <c r="AE47">
        <f t="shared" si="25"/>
        <v>1</v>
      </c>
      <c r="AF47">
        <f t="shared" si="25"/>
        <v>1</v>
      </c>
      <c r="AG47">
        <f t="shared" si="25"/>
        <v>1</v>
      </c>
      <c r="AH47">
        <f t="shared" si="25"/>
        <v>1</v>
      </c>
      <c r="AI47">
        <f t="shared" si="25"/>
        <v>1</v>
      </c>
      <c r="AJ47">
        <f t="shared" si="25"/>
        <v>0</v>
      </c>
      <c r="AK47">
        <f t="shared" si="25"/>
        <v>0</v>
      </c>
      <c r="AL47">
        <f t="shared" si="25"/>
        <v>0</v>
      </c>
      <c r="AM47">
        <f t="shared" si="25"/>
        <v>0</v>
      </c>
      <c r="AN47">
        <f t="shared" si="25"/>
        <v>0</v>
      </c>
      <c r="AO47">
        <f t="shared" si="25"/>
        <v>0</v>
      </c>
      <c r="AP47">
        <f t="shared" si="25"/>
        <v>0</v>
      </c>
      <c r="AQ47">
        <f t="shared" si="25"/>
        <v>0</v>
      </c>
      <c r="AR47">
        <f t="shared" si="25"/>
        <v>0</v>
      </c>
      <c r="AS47">
        <f t="shared" si="25"/>
        <v>0</v>
      </c>
      <c r="AT47">
        <f t="shared" si="25"/>
        <v>0</v>
      </c>
      <c r="AU47">
        <f t="shared" si="25"/>
        <v>0</v>
      </c>
      <c r="AV47">
        <f t="shared" si="25"/>
        <v>0</v>
      </c>
      <c r="AW47">
        <f t="shared" si="25"/>
        <v>0</v>
      </c>
      <c r="AX47">
        <f t="shared" si="25"/>
        <v>0</v>
      </c>
    </row>
    <row r="48" spans="1:50">
      <c r="A48" s="66">
        <v>1</v>
      </c>
      <c r="B48" s="767">
        <f t="shared" si="11"/>
        <v>590060</v>
      </c>
      <c r="C48" s="66" t="str">
        <f>INDEX(ProjectSummary!$C$6:$F$20,MATCH(B48,ProjectSummary!$C$6:$C$20,0),4)</f>
        <v>ROBINSON CHURCH ROAD</v>
      </c>
      <c r="D48" s="81">
        <f>_xlfn.XLOOKUP(C48, ProjectSummary!$F$30:$F$44, ProjectSummary!$N$30:$N$44)</f>
        <v>2038</v>
      </c>
      <c r="I48">
        <f t="shared" si="12"/>
        <v>13</v>
      </c>
      <c r="J48">
        <f t="shared" ref="J48:AX48" si="26">IF(J8&lt;$D$48,0,1)*J31</f>
        <v>0</v>
      </c>
      <c r="K48">
        <f t="shared" si="26"/>
        <v>0</v>
      </c>
      <c r="L48">
        <f t="shared" si="26"/>
        <v>0</v>
      </c>
      <c r="M48">
        <f t="shared" si="26"/>
        <v>0</v>
      </c>
      <c r="N48">
        <f t="shared" si="26"/>
        <v>0</v>
      </c>
      <c r="O48">
        <f t="shared" si="26"/>
        <v>0</v>
      </c>
      <c r="P48">
        <f t="shared" si="26"/>
        <v>0</v>
      </c>
      <c r="Q48">
        <f t="shared" si="26"/>
        <v>0</v>
      </c>
      <c r="R48">
        <f t="shared" si="26"/>
        <v>0</v>
      </c>
      <c r="S48">
        <f t="shared" si="26"/>
        <v>0</v>
      </c>
      <c r="T48">
        <f t="shared" si="26"/>
        <v>0</v>
      </c>
      <c r="U48">
        <f t="shared" si="26"/>
        <v>0</v>
      </c>
      <c r="V48">
        <f t="shared" si="26"/>
        <v>0</v>
      </c>
      <c r="W48">
        <f t="shared" si="26"/>
        <v>1</v>
      </c>
      <c r="X48">
        <f t="shared" si="26"/>
        <v>1</v>
      </c>
      <c r="Y48">
        <f t="shared" si="26"/>
        <v>1</v>
      </c>
      <c r="Z48">
        <f t="shared" si="26"/>
        <v>1</v>
      </c>
      <c r="AA48">
        <f t="shared" si="26"/>
        <v>1</v>
      </c>
      <c r="AB48">
        <f t="shared" si="26"/>
        <v>1</v>
      </c>
      <c r="AC48">
        <f t="shared" si="26"/>
        <v>1</v>
      </c>
      <c r="AD48">
        <f t="shared" si="26"/>
        <v>1</v>
      </c>
      <c r="AE48">
        <f t="shared" si="26"/>
        <v>1</v>
      </c>
      <c r="AF48">
        <f t="shared" si="26"/>
        <v>1</v>
      </c>
      <c r="AG48">
        <f t="shared" si="26"/>
        <v>1</v>
      </c>
      <c r="AH48">
        <f t="shared" si="26"/>
        <v>1</v>
      </c>
      <c r="AI48">
        <f t="shared" si="26"/>
        <v>1</v>
      </c>
      <c r="AJ48">
        <f t="shared" si="26"/>
        <v>0</v>
      </c>
      <c r="AK48">
        <f t="shared" si="26"/>
        <v>0</v>
      </c>
      <c r="AL48">
        <f t="shared" si="26"/>
        <v>0</v>
      </c>
      <c r="AM48">
        <f t="shared" si="26"/>
        <v>0</v>
      </c>
      <c r="AN48">
        <f t="shared" si="26"/>
        <v>0</v>
      </c>
      <c r="AO48">
        <f t="shared" si="26"/>
        <v>0</v>
      </c>
      <c r="AP48">
        <f t="shared" si="26"/>
        <v>0</v>
      </c>
      <c r="AQ48">
        <f t="shared" si="26"/>
        <v>0</v>
      </c>
      <c r="AR48">
        <f t="shared" si="26"/>
        <v>0</v>
      </c>
      <c r="AS48">
        <f t="shared" si="26"/>
        <v>0</v>
      </c>
      <c r="AT48">
        <f t="shared" si="26"/>
        <v>0</v>
      </c>
      <c r="AU48">
        <f t="shared" si="26"/>
        <v>0</v>
      </c>
      <c r="AV48">
        <f t="shared" si="26"/>
        <v>0</v>
      </c>
      <c r="AW48">
        <f t="shared" si="26"/>
        <v>0</v>
      </c>
      <c r="AX48">
        <f t="shared" si="26"/>
        <v>0</v>
      </c>
    </row>
    <row r="49" spans="1:50">
      <c r="B49" s="66"/>
      <c r="C49" s="66"/>
      <c r="D49" s="492"/>
    </row>
    <row r="50" spans="1:50" s="57" customFormat="1">
      <c r="A50" s="84" t="s">
        <v>476</v>
      </c>
      <c r="B50" s="84"/>
      <c r="C50" s="85"/>
      <c r="D50" s="86"/>
      <c r="E50" s="86"/>
      <c r="F50" s="86"/>
      <c r="G50" s="86"/>
      <c r="H50" s="86"/>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row>
    <row r="51" spans="1:50" s="66" customFormat="1">
      <c r="A51" s="102"/>
      <c r="B51" s="102"/>
      <c r="D51" s="349">
        <f>BaseYear</f>
        <v>2024</v>
      </c>
      <c r="E51" s="81"/>
      <c r="F51" s="81"/>
      <c r="G51" s="81"/>
      <c r="H51" s="81"/>
    </row>
    <row r="52" spans="1:50" s="181" customFormat="1" ht="30">
      <c r="A52" s="873" t="s">
        <v>203</v>
      </c>
      <c r="B52" s="102" t="s">
        <v>120</v>
      </c>
      <c r="C52" s="16" t="s">
        <v>477</v>
      </c>
      <c r="D52" s="2" t="s">
        <v>478</v>
      </c>
      <c r="E52" s="2" t="s">
        <v>479</v>
      </c>
      <c r="F52" s="241" t="s">
        <v>480</v>
      </c>
      <c r="G52" s="241" t="s">
        <v>481</v>
      </c>
      <c r="H52" s="2" t="s">
        <v>482</v>
      </c>
      <c r="I52" s="181">
        <f>SUM(J52:AX52)</f>
        <v>987221.81737999991</v>
      </c>
      <c r="J52" s="181">
        <f>SUM(J53:J67)</f>
        <v>0</v>
      </c>
      <c r="K52" s="181">
        <f t="shared" ref="K52:AX52" si="27">SUM(K53:K67)</f>
        <v>0</v>
      </c>
      <c r="L52" s="181">
        <f t="shared" si="27"/>
        <v>0</v>
      </c>
      <c r="M52" s="181">
        <f t="shared" si="27"/>
        <v>0</v>
      </c>
      <c r="N52" s="181">
        <f t="shared" si="27"/>
        <v>0</v>
      </c>
      <c r="O52" s="181">
        <f t="shared" si="27"/>
        <v>0</v>
      </c>
      <c r="P52" s="181">
        <f t="shared" si="27"/>
        <v>0</v>
      </c>
      <c r="Q52" s="181">
        <f t="shared" si="27"/>
        <v>0</v>
      </c>
      <c r="R52" s="181">
        <f t="shared" si="27"/>
        <v>0</v>
      </c>
      <c r="S52" s="181">
        <f t="shared" si="27"/>
        <v>0</v>
      </c>
      <c r="T52" s="181">
        <f t="shared" si="27"/>
        <v>0</v>
      </c>
      <c r="U52" s="181">
        <f t="shared" si="27"/>
        <v>0</v>
      </c>
      <c r="V52" s="181">
        <f t="shared" si="27"/>
        <v>0</v>
      </c>
      <c r="W52" s="181">
        <f t="shared" si="27"/>
        <v>77864.000010000003</v>
      </c>
      <c r="X52" s="181">
        <f t="shared" si="27"/>
        <v>77864.000010000003</v>
      </c>
      <c r="Y52" s="181">
        <f t="shared" si="27"/>
        <v>77864.000010000003</v>
      </c>
      <c r="Z52" s="181">
        <f t="shared" si="27"/>
        <v>77864.000010000003</v>
      </c>
      <c r="AA52" s="181">
        <f t="shared" si="27"/>
        <v>77864.000010000003</v>
      </c>
      <c r="AB52" s="181">
        <f t="shared" si="27"/>
        <v>77864.000010000003</v>
      </c>
      <c r="AC52" s="181">
        <f t="shared" si="27"/>
        <v>77864.000010000003</v>
      </c>
      <c r="AD52" s="181">
        <f t="shared" si="27"/>
        <v>77864.000010000003</v>
      </c>
      <c r="AE52" s="181">
        <f t="shared" si="27"/>
        <v>77864.000010000003</v>
      </c>
      <c r="AF52" s="181">
        <f t="shared" si="27"/>
        <v>77864.000010000003</v>
      </c>
      <c r="AG52" s="181">
        <f t="shared" si="27"/>
        <v>77864.000010000003</v>
      </c>
      <c r="AH52" s="181">
        <f t="shared" si="27"/>
        <v>77864.000010000003</v>
      </c>
      <c r="AI52" s="181">
        <f t="shared" si="27"/>
        <v>52853.817260000003</v>
      </c>
      <c r="AJ52" s="181">
        <f t="shared" si="27"/>
        <v>0</v>
      </c>
      <c r="AK52" s="181">
        <f t="shared" si="27"/>
        <v>0</v>
      </c>
      <c r="AL52" s="181">
        <f t="shared" si="27"/>
        <v>0</v>
      </c>
      <c r="AM52" s="181">
        <f t="shared" si="27"/>
        <v>0</v>
      </c>
      <c r="AN52" s="181">
        <f t="shared" si="27"/>
        <v>0</v>
      </c>
      <c r="AO52" s="181">
        <f t="shared" si="27"/>
        <v>0</v>
      </c>
      <c r="AP52" s="181">
        <f t="shared" si="27"/>
        <v>0</v>
      </c>
      <c r="AQ52" s="181">
        <f t="shared" si="27"/>
        <v>0</v>
      </c>
      <c r="AR52" s="181">
        <f t="shared" si="27"/>
        <v>0</v>
      </c>
      <c r="AS52" s="181">
        <f t="shared" si="27"/>
        <v>0</v>
      </c>
      <c r="AT52" s="181">
        <f t="shared" si="27"/>
        <v>0</v>
      </c>
      <c r="AU52" s="181">
        <f t="shared" si="27"/>
        <v>0</v>
      </c>
      <c r="AV52" s="181">
        <f t="shared" si="27"/>
        <v>0</v>
      </c>
      <c r="AW52" s="181">
        <f t="shared" si="27"/>
        <v>0</v>
      </c>
      <c r="AX52" s="181">
        <f t="shared" si="27"/>
        <v>0</v>
      </c>
    </row>
    <row r="53" spans="1:50" s="199" customFormat="1">
      <c r="A53" s="218" t="s">
        <v>198</v>
      </c>
      <c r="B53" s="767" t="str">
        <f>B34</f>
        <v>030161</v>
      </c>
      <c r="C53" s="66" t="str">
        <f>INDEX(ProjectSummary!$C$6:$F$20,MATCH(B53,ProjectSummary!$C$6:$C$20,0),4)</f>
        <v>LOCKHART ROAD</v>
      </c>
      <c r="D53" s="2">
        <f>_xlfn.XLOOKUP(C53, ProjectSummary!$F$6:$F$20, ProjectSummary!$M$6:$M$20)</f>
        <v>2022</v>
      </c>
      <c r="E53" s="347">
        <f>_xlfn.XLOOKUP(C53, ProjectSummary!$F$6:$F$20, ProjectSummary!$L$6:$L$20)</f>
        <v>100</v>
      </c>
      <c r="F53" s="2">
        <f>_xlfn.XLOOKUP(C53, ProjectSummary!$F$6:$F$20, ProjectSummary!$Q$6:$Q$20)</f>
        <v>2040</v>
      </c>
      <c r="G53" s="348">
        <f>_xlfn.XLOOKUP(C53,ProjectSummary!$F$6:$F$20, ProjectSummary!$K$6:$K$20)</f>
        <v>4.9709680000000001</v>
      </c>
      <c r="H53" s="246">
        <f>_xlfn.XLOOKUP(C53,ProjectSummary!$F$6:$F$20, ProjectSummary!$S$6:$S$20)</f>
        <v>0</v>
      </c>
      <c r="I53" s="93">
        <f>SUM(J53:AX53)</f>
        <v>5965.1616000000022</v>
      </c>
      <c r="J53" s="199">
        <f t="shared" ref="J53:AX53" si="28">IF(J8&lt;$F$53,($E53*(1+$H53)^(J$8-$D$53))*$G53*J34,($E53*(1+$H53)^($F$53-$D$53))*$G53*J34)</f>
        <v>0</v>
      </c>
      <c r="K53" s="199">
        <f t="shared" si="28"/>
        <v>0</v>
      </c>
      <c r="L53" s="199">
        <f t="shared" si="28"/>
        <v>0</v>
      </c>
      <c r="M53" s="199">
        <f t="shared" si="28"/>
        <v>0</v>
      </c>
      <c r="N53" s="199">
        <f t="shared" si="28"/>
        <v>0</v>
      </c>
      <c r="O53" s="199">
        <f t="shared" si="28"/>
        <v>0</v>
      </c>
      <c r="P53" s="199">
        <f t="shared" si="28"/>
        <v>0</v>
      </c>
      <c r="Q53" s="199">
        <f t="shared" si="28"/>
        <v>0</v>
      </c>
      <c r="R53" s="199">
        <f t="shared" si="28"/>
        <v>0</v>
      </c>
      <c r="S53" s="199">
        <f t="shared" si="28"/>
        <v>0</v>
      </c>
      <c r="T53" s="199">
        <f t="shared" si="28"/>
        <v>0</v>
      </c>
      <c r="U53" s="199">
        <f t="shared" si="28"/>
        <v>0</v>
      </c>
      <c r="V53" s="199">
        <f t="shared" si="28"/>
        <v>0</v>
      </c>
      <c r="W53" s="199">
        <f t="shared" si="28"/>
        <v>497.09680000000003</v>
      </c>
      <c r="X53" s="199">
        <f t="shared" si="28"/>
        <v>497.09680000000003</v>
      </c>
      <c r="Y53" s="199">
        <f t="shared" si="28"/>
        <v>497.09680000000003</v>
      </c>
      <c r="Z53" s="199">
        <f t="shared" si="28"/>
        <v>497.09680000000003</v>
      </c>
      <c r="AA53" s="199">
        <f t="shared" si="28"/>
        <v>497.09680000000003</v>
      </c>
      <c r="AB53" s="199">
        <f t="shared" si="28"/>
        <v>497.09680000000003</v>
      </c>
      <c r="AC53" s="199">
        <f t="shared" si="28"/>
        <v>497.09680000000003</v>
      </c>
      <c r="AD53" s="199">
        <f t="shared" si="28"/>
        <v>497.09680000000003</v>
      </c>
      <c r="AE53" s="199">
        <f t="shared" si="28"/>
        <v>497.09680000000003</v>
      </c>
      <c r="AF53" s="199">
        <f t="shared" si="28"/>
        <v>497.09680000000003</v>
      </c>
      <c r="AG53" s="199">
        <f t="shared" si="28"/>
        <v>497.09680000000003</v>
      </c>
      <c r="AH53" s="199">
        <f t="shared" si="28"/>
        <v>497.09680000000003</v>
      </c>
      <c r="AI53" s="199">
        <f t="shared" si="28"/>
        <v>0</v>
      </c>
      <c r="AJ53" s="199">
        <f t="shared" si="28"/>
        <v>0</v>
      </c>
      <c r="AK53" s="199">
        <f t="shared" si="28"/>
        <v>0</v>
      </c>
      <c r="AL53" s="199">
        <f t="shared" si="28"/>
        <v>0</v>
      </c>
      <c r="AM53" s="199">
        <f t="shared" si="28"/>
        <v>0</v>
      </c>
      <c r="AN53" s="199">
        <f t="shared" si="28"/>
        <v>0</v>
      </c>
      <c r="AO53" s="199">
        <f t="shared" si="28"/>
        <v>0</v>
      </c>
      <c r="AP53" s="199">
        <f t="shared" si="28"/>
        <v>0</v>
      </c>
      <c r="AQ53" s="199">
        <f t="shared" si="28"/>
        <v>0</v>
      </c>
      <c r="AR53" s="199">
        <f t="shared" si="28"/>
        <v>0</v>
      </c>
      <c r="AS53" s="199">
        <f t="shared" si="28"/>
        <v>0</v>
      </c>
      <c r="AT53" s="199">
        <f t="shared" si="28"/>
        <v>0</v>
      </c>
      <c r="AU53" s="199">
        <f t="shared" si="28"/>
        <v>0</v>
      </c>
      <c r="AV53" s="199">
        <f t="shared" si="28"/>
        <v>0</v>
      </c>
      <c r="AW53" s="199">
        <f t="shared" si="28"/>
        <v>0</v>
      </c>
      <c r="AX53" s="199">
        <f t="shared" si="28"/>
        <v>0</v>
      </c>
    </row>
    <row r="54" spans="1:50" s="199" customFormat="1">
      <c r="A54" s="218" t="s">
        <v>198</v>
      </c>
      <c r="B54" s="767" t="str">
        <f t="shared" ref="B54:B67" si="29">B35</f>
        <v>030148</v>
      </c>
      <c r="C54" s="66" t="str">
        <f>INDEX(ProjectSummary!$C$6:$F$20,MATCH(B54,ProjectSummary!$C$6:$C$20,0),4)</f>
        <v>MILLS ROAD</v>
      </c>
      <c r="D54" s="2">
        <f>_xlfn.XLOOKUP(C54, ProjectSummary!$F$6:$F$20, ProjectSummary!$M$6:$M$20)</f>
        <v>2016</v>
      </c>
      <c r="E54" s="347">
        <f>_xlfn.XLOOKUP(C54, ProjectSummary!$F$6:$F$20, ProjectSummary!$L$6:$L$20)</f>
        <v>200</v>
      </c>
      <c r="F54" s="2">
        <f>_xlfn.XLOOKUP(C54, ProjectSummary!$F$6:$F$20, ProjectSummary!$Q$6:$Q$20)</f>
        <v>2040</v>
      </c>
      <c r="G54" s="348">
        <f>_xlfn.XLOOKUP(C54,ProjectSummary!$F$6:$F$20, ProjectSummary!$K$6:$K$20)</f>
        <v>4.9709680000000001</v>
      </c>
      <c r="H54" s="246">
        <f>_xlfn.XLOOKUP(C54,ProjectSummary!$F$6:$F$20, ProjectSummary!$S$6:$S$20)</f>
        <v>0</v>
      </c>
      <c r="I54" s="93">
        <f t="shared" ref="I54:I67" si="30">SUM(J54:AX54)</f>
        <v>11930.323200000004</v>
      </c>
      <c r="J54" s="199">
        <f t="shared" ref="J54:AX54" si="31">IF(J8&lt;$F$54,($E54*(1+$H54)^(J$8-$D$54))*$G54*J35,($E54*(1+$H54)^($F$54-$D$54))*$G54*J35)</f>
        <v>0</v>
      </c>
      <c r="K54" s="199">
        <f t="shared" si="31"/>
        <v>0</v>
      </c>
      <c r="L54" s="199">
        <f t="shared" si="31"/>
        <v>0</v>
      </c>
      <c r="M54" s="199">
        <f t="shared" si="31"/>
        <v>0</v>
      </c>
      <c r="N54" s="199">
        <f t="shared" si="31"/>
        <v>0</v>
      </c>
      <c r="O54" s="199">
        <f t="shared" si="31"/>
        <v>0</v>
      </c>
      <c r="P54" s="199">
        <f t="shared" si="31"/>
        <v>0</v>
      </c>
      <c r="Q54" s="199">
        <f t="shared" si="31"/>
        <v>0</v>
      </c>
      <c r="R54" s="199">
        <f t="shared" si="31"/>
        <v>0</v>
      </c>
      <c r="S54" s="199">
        <f t="shared" si="31"/>
        <v>0</v>
      </c>
      <c r="T54" s="199">
        <f t="shared" si="31"/>
        <v>0</v>
      </c>
      <c r="U54" s="199">
        <f t="shared" si="31"/>
        <v>0</v>
      </c>
      <c r="V54" s="199">
        <f t="shared" si="31"/>
        <v>0</v>
      </c>
      <c r="W54" s="199">
        <f t="shared" si="31"/>
        <v>994.19360000000006</v>
      </c>
      <c r="X54" s="199">
        <f t="shared" si="31"/>
        <v>994.19360000000006</v>
      </c>
      <c r="Y54" s="199">
        <f t="shared" si="31"/>
        <v>994.19360000000006</v>
      </c>
      <c r="Z54" s="199">
        <f t="shared" si="31"/>
        <v>994.19360000000006</v>
      </c>
      <c r="AA54" s="199">
        <f t="shared" si="31"/>
        <v>994.19360000000006</v>
      </c>
      <c r="AB54" s="199">
        <f t="shared" si="31"/>
        <v>994.19360000000006</v>
      </c>
      <c r="AC54" s="199">
        <f t="shared" si="31"/>
        <v>994.19360000000006</v>
      </c>
      <c r="AD54" s="199">
        <f t="shared" si="31"/>
        <v>994.19360000000006</v>
      </c>
      <c r="AE54" s="199">
        <f t="shared" si="31"/>
        <v>994.19360000000006</v>
      </c>
      <c r="AF54" s="199">
        <f t="shared" si="31"/>
        <v>994.19360000000006</v>
      </c>
      <c r="AG54" s="199">
        <f t="shared" si="31"/>
        <v>994.19360000000006</v>
      </c>
      <c r="AH54" s="199">
        <f t="shared" si="31"/>
        <v>994.19360000000006</v>
      </c>
      <c r="AI54" s="199">
        <f t="shared" si="31"/>
        <v>0</v>
      </c>
      <c r="AJ54" s="199">
        <f t="shared" si="31"/>
        <v>0</v>
      </c>
      <c r="AK54" s="199">
        <f t="shared" si="31"/>
        <v>0</v>
      </c>
      <c r="AL54" s="199">
        <f t="shared" si="31"/>
        <v>0</v>
      </c>
      <c r="AM54" s="199">
        <f t="shared" si="31"/>
        <v>0</v>
      </c>
      <c r="AN54" s="199">
        <f t="shared" si="31"/>
        <v>0</v>
      </c>
      <c r="AO54" s="199">
        <f t="shared" si="31"/>
        <v>0</v>
      </c>
      <c r="AP54" s="199">
        <f t="shared" si="31"/>
        <v>0</v>
      </c>
      <c r="AQ54" s="199">
        <f t="shared" si="31"/>
        <v>0</v>
      </c>
      <c r="AR54" s="199">
        <f t="shared" si="31"/>
        <v>0</v>
      </c>
      <c r="AS54" s="199">
        <f t="shared" si="31"/>
        <v>0</v>
      </c>
      <c r="AT54" s="199">
        <f t="shared" si="31"/>
        <v>0</v>
      </c>
      <c r="AU54" s="199">
        <f t="shared" si="31"/>
        <v>0</v>
      </c>
      <c r="AV54" s="199">
        <f t="shared" si="31"/>
        <v>0</v>
      </c>
      <c r="AW54" s="199">
        <f t="shared" si="31"/>
        <v>0</v>
      </c>
      <c r="AX54" s="199">
        <f t="shared" si="31"/>
        <v>0</v>
      </c>
    </row>
    <row r="55" spans="1:50" s="199" customFormat="1">
      <c r="A55" s="218" t="s">
        <v>198</v>
      </c>
      <c r="B55" s="767" t="str">
        <f t="shared" si="29"/>
        <v>030265</v>
      </c>
      <c r="C55" s="66" t="str">
        <f>INDEX(ProjectSummary!$C$6:$F$20,MATCH(B55,ProjectSummary!$C$6:$C$20,0),4)</f>
        <v>ROBINSON ROAD</v>
      </c>
      <c r="D55" s="2">
        <f>_xlfn.XLOOKUP(C55, ProjectSummary!$F$6:$F$20, ProjectSummary!$M$6:$M$20)</f>
        <v>2021</v>
      </c>
      <c r="E55" s="347">
        <f>_xlfn.XLOOKUP(C55, ProjectSummary!$F$6:$F$20, ProjectSummary!$L$6:$L$20)</f>
        <v>100</v>
      </c>
      <c r="F55" s="2">
        <f>_xlfn.XLOOKUP(C55, ProjectSummary!$F$6:$F$20, ProjectSummary!$Q$6:$Q$20)</f>
        <v>2040</v>
      </c>
      <c r="G55" s="348">
        <f>_xlfn.XLOOKUP(C55,ProjectSummary!$F$6:$F$20, ProjectSummary!$K$6:$K$20)</f>
        <v>9.9419360000000001</v>
      </c>
      <c r="H55" s="246">
        <f>_xlfn.XLOOKUP(C55,ProjectSummary!$F$6:$F$20, ProjectSummary!$S$6:$S$20)</f>
        <v>0</v>
      </c>
      <c r="I55" s="93">
        <f t="shared" si="30"/>
        <v>11930.323200000004</v>
      </c>
      <c r="J55" s="199">
        <f t="shared" ref="J55:AX55" si="32">IF(J8&lt;$F$55,($E55*(1+$H55)^(J$8-$D$55))*$G55*J36,($E55*(1+$H55)^($F$55-$D$55))*$G55*J36)</f>
        <v>0</v>
      </c>
      <c r="K55" s="199">
        <f t="shared" si="32"/>
        <v>0</v>
      </c>
      <c r="L55" s="199">
        <f t="shared" si="32"/>
        <v>0</v>
      </c>
      <c r="M55" s="199">
        <f t="shared" si="32"/>
        <v>0</v>
      </c>
      <c r="N55" s="199">
        <f t="shared" si="32"/>
        <v>0</v>
      </c>
      <c r="O55" s="199">
        <f t="shared" si="32"/>
        <v>0</v>
      </c>
      <c r="P55" s="199">
        <f t="shared" si="32"/>
        <v>0</v>
      </c>
      <c r="Q55" s="199">
        <f t="shared" si="32"/>
        <v>0</v>
      </c>
      <c r="R55" s="199">
        <f t="shared" si="32"/>
        <v>0</v>
      </c>
      <c r="S55" s="199">
        <f t="shared" si="32"/>
        <v>0</v>
      </c>
      <c r="T55" s="199">
        <f t="shared" si="32"/>
        <v>0</v>
      </c>
      <c r="U55" s="199">
        <f t="shared" si="32"/>
        <v>0</v>
      </c>
      <c r="V55" s="199">
        <f t="shared" si="32"/>
        <v>0</v>
      </c>
      <c r="W55" s="199">
        <f t="shared" si="32"/>
        <v>994.19360000000006</v>
      </c>
      <c r="X55" s="199">
        <f t="shared" si="32"/>
        <v>994.19360000000006</v>
      </c>
      <c r="Y55" s="199">
        <f t="shared" si="32"/>
        <v>994.19360000000006</v>
      </c>
      <c r="Z55" s="199">
        <f t="shared" si="32"/>
        <v>994.19360000000006</v>
      </c>
      <c r="AA55" s="199">
        <f t="shared" si="32"/>
        <v>994.19360000000006</v>
      </c>
      <c r="AB55" s="199">
        <f t="shared" si="32"/>
        <v>994.19360000000006</v>
      </c>
      <c r="AC55" s="199">
        <f t="shared" si="32"/>
        <v>994.19360000000006</v>
      </c>
      <c r="AD55" s="199">
        <f t="shared" si="32"/>
        <v>994.19360000000006</v>
      </c>
      <c r="AE55" s="199">
        <f t="shared" si="32"/>
        <v>994.19360000000006</v>
      </c>
      <c r="AF55" s="199">
        <f t="shared" si="32"/>
        <v>994.19360000000006</v>
      </c>
      <c r="AG55" s="199">
        <f t="shared" si="32"/>
        <v>994.19360000000006</v>
      </c>
      <c r="AH55" s="199">
        <f t="shared" si="32"/>
        <v>994.19360000000006</v>
      </c>
      <c r="AI55" s="199">
        <f t="shared" si="32"/>
        <v>0</v>
      </c>
      <c r="AJ55" s="199">
        <f t="shared" si="32"/>
        <v>0</v>
      </c>
      <c r="AK55" s="199">
        <f t="shared" si="32"/>
        <v>0</v>
      </c>
      <c r="AL55" s="199">
        <f t="shared" si="32"/>
        <v>0</v>
      </c>
      <c r="AM55" s="199">
        <f t="shared" si="32"/>
        <v>0</v>
      </c>
      <c r="AN55" s="199">
        <f t="shared" si="32"/>
        <v>0</v>
      </c>
      <c r="AO55" s="199">
        <f t="shared" si="32"/>
        <v>0</v>
      </c>
      <c r="AP55" s="199">
        <f t="shared" si="32"/>
        <v>0</v>
      </c>
      <c r="AQ55" s="199">
        <f t="shared" si="32"/>
        <v>0</v>
      </c>
      <c r="AR55" s="199">
        <f t="shared" si="32"/>
        <v>0</v>
      </c>
      <c r="AS55" s="199">
        <f t="shared" si="32"/>
        <v>0</v>
      </c>
      <c r="AT55" s="199">
        <f t="shared" si="32"/>
        <v>0</v>
      </c>
      <c r="AU55" s="199">
        <f t="shared" si="32"/>
        <v>0</v>
      </c>
      <c r="AV55" s="199">
        <f t="shared" si="32"/>
        <v>0</v>
      </c>
      <c r="AW55" s="199">
        <f t="shared" si="32"/>
        <v>0</v>
      </c>
      <c r="AX55" s="199">
        <f t="shared" si="32"/>
        <v>0</v>
      </c>
    </row>
    <row r="56" spans="1:50" s="199" customFormat="1">
      <c r="A56" s="218" t="s">
        <v>198</v>
      </c>
      <c r="B56" s="767">
        <f t="shared" si="29"/>
        <v>830106</v>
      </c>
      <c r="C56" s="66" t="str">
        <f>INDEX(ProjectSummary!$C$6:$F$20,MATCH(B56,ProjectSummary!$C$6:$C$20,0),4)</f>
        <v>BOGGER HOLLAR ROAD</v>
      </c>
      <c r="D56" s="2">
        <f>_xlfn.XLOOKUP(C56, ProjectSummary!$F$6:$F$20, ProjectSummary!$M$6:$M$20)</f>
        <v>2015</v>
      </c>
      <c r="E56" s="347">
        <f>_xlfn.XLOOKUP(C56, ProjectSummary!$F$6:$F$20, ProjectSummary!$L$6:$L$20)</f>
        <v>150</v>
      </c>
      <c r="F56" s="2">
        <f>_xlfn.XLOOKUP(C56, ProjectSummary!$F$6:$F$20, ProjectSummary!$Q$6:$Q$20)</f>
        <v>2040</v>
      </c>
      <c r="G56" s="348">
        <f>_xlfn.XLOOKUP(C56,ProjectSummary!$F$6:$F$20, ProjectSummary!$K$6:$K$20)</f>
        <v>1.8641130000000001</v>
      </c>
      <c r="H56" s="246">
        <f>_xlfn.XLOOKUP(C56,ProjectSummary!$F$6:$F$20, ProjectSummary!$S$6:$S$20)</f>
        <v>0</v>
      </c>
      <c r="I56" s="93">
        <f t="shared" si="30"/>
        <v>3355.4034000000006</v>
      </c>
      <c r="J56" s="199">
        <f t="shared" ref="J56:AX56" si="33">IF(J8&lt;$F$56,($E56*(1+$H56)^(J$8-$D$56))*$G56*J37,($E56*(1+$H56)^($F$56-$D$56))*$G56*J37)</f>
        <v>0</v>
      </c>
      <c r="K56" s="199">
        <f t="shared" si="33"/>
        <v>0</v>
      </c>
      <c r="L56" s="199">
        <f t="shared" si="33"/>
        <v>0</v>
      </c>
      <c r="M56" s="199">
        <f t="shared" si="33"/>
        <v>0</v>
      </c>
      <c r="N56" s="199">
        <f t="shared" si="33"/>
        <v>0</v>
      </c>
      <c r="O56" s="199">
        <f t="shared" si="33"/>
        <v>0</v>
      </c>
      <c r="P56" s="199">
        <f t="shared" si="33"/>
        <v>0</v>
      </c>
      <c r="Q56" s="199">
        <f t="shared" si="33"/>
        <v>0</v>
      </c>
      <c r="R56" s="199">
        <f t="shared" si="33"/>
        <v>0</v>
      </c>
      <c r="S56" s="199">
        <f t="shared" si="33"/>
        <v>0</v>
      </c>
      <c r="T56" s="199">
        <f t="shared" si="33"/>
        <v>0</v>
      </c>
      <c r="U56" s="199">
        <f t="shared" si="33"/>
        <v>0</v>
      </c>
      <c r="V56" s="199">
        <f t="shared" si="33"/>
        <v>0</v>
      </c>
      <c r="W56" s="199">
        <f t="shared" si="33"/>
        <v>279.61695000000003</v>
      </c>
      <c r="X56" s="199">
        <f t="shared" si="33"/>
        <v>279.61695000000003</v>
      </c>
      <c r="Y56" s="199">
        <f t="shared" si="33"/>
        <v>279.61695000000003</v>
      </c>
      <c r="Z56" s="199">
        <f t="shared" si="33"/>
        <v>279.61695000000003</v>
      </c>
      <c r="AA56" s="199">
        <f t="shared" si="33"/>
        <v>279.61695000000003</v>
      </c>
      <c r="AB56" s="199">
        <f t="shared" si="33"/>
        <v>279.61695000000003</v>
      </c>
      <c r="AC56" s="199">
        <f t="shared" si="33"/>
        <v>279.61695000000003</v>
      </c>
      <c r="AD56" s="199">
        <f t="shared" si="33"/>
        <v>279.61695000000003</v>
      </c>
      <c r="AE56" s="199">
        <f t="shared" si="33"/>
        <v>279.61695000000003</v>
      </c>
      <c r="AF56" s="199">
        <f t="shared" si="33"/>
        <v>279.61695000000003</v>
      </c>
      <c r="AG56" s="199">
        <f t="shared" si="33"/>
        <v>279.61695000000003</v>
      </c>
      <c r="AH56" s="199">
        <f t="shared" si="33"/>
        <v>279.61695000000003</v>
      </c>
      <c r="AI56" s="199">
        <f t="shared" si="33"/>
        <v>0</v>
      </c>
      <c r="AJ56" s="199">
        <f t="shared" si="33"/>
        <v>0</v>
      </c>
      <c r="AK56" s="199">
        <f t="shared" si="33"/>
        <v>0</v>
      </c>
      <c r="AL56" s="199">
        <f t="shared" si="33"/>
        <v>0</v>
      </c>
      <c r="AM56" s="199">
        <f t="shared" si="33"/>
        <v>0</v>
      </c>
      <c r="AN56" s="199">
        <f t="shared" si="33"/>
        <v>0</v>
      </c>
      <c r="AO56" s="199">
        <f t="shared" si="33"/>
        <v>0</v>
      </c>
      <c r="AP56" s="199">
        <f t="shared" si="33"/>
        <v>0</v>
      </c>
      <c r="AQ56" s="199">
        <f t="shared" si="33"/>
        <v>0</v>
      </c>
      <c r="AR56" s="199">
        <f t="shared" si="33"/>
        <v>0</v>
      </c>
      <c r="AS56" s="199">
        <f t="shared" si="33"/>
        <v>0</v>
      </c>
      <c r="AT56" s="199">
        <f t="shared" si="33"/>
        <v>0</v>
      </c>
      <c r="AU56" s="199">
        <f t="shared" si="33"/>
        <v>0</v>
      </c>
      <c r="AV56" s="199">
        <f t="shared" si="33"/>
        <v>0</v>
      </c>
      <c r="AW56" s="199">
        <f t="shared" si="33"/>
        <v>0</v>
      </c>
      <c r="AX56" s="199">
        <f t="shared" si="33"/>
        <v>0</v>
      </c>
    </row>
    <row r="57" spans="1:50" s="199" customFormat="1">
      <c r="A57" s="218" t="s">
        <v>198</v>
      </c>
      <c r="B57" s="767">
        <f t="shared" si="29"/>
        <v>830081</v>
      </c>
      <c r="C57" s="66" t="str">
        <f>INDEX(ProjectSummary!$C$6:$F$20,MATCH(B57,ProjectSummary!$C$6:$C$20,0),4)</f>
        <v>BRIDGE ROAD</v>
      </c>
      <c r="D57" s="2">
        <f>_xlfn.XLOOKUP(C57, ProjectSummary!$F$6:$F$20, ProjectSummary!$M$6:$M$20)</f>
        <v>2016</v>
      </c>
      <c r="E57" s="347">
        <f>_xlfn.XLOOKUP(C57, ProjectSummary!$F$6:$F$20, ProjectSummary!$L$6:$L$20)</f>
        <v>330</v>
      </c>
      <c r="F57" s="2">
        <f>_xlfn.XLOOKUP(C57, ProjectSummary!$F$6:$F$20, ProjectSummary!$Q$6:$Q$20)</f>
        <v>2040</v>
      </c>
      <c r="G57" s="348">
        <f>_xlfn.XLOOKUP(C57,ProjectSummary!$F$6:$F$20, ProjectSummary!$K$6:$K$20)</f>
        <v>4.9709680000000001</v>
      </c>
      <c r="H57" s="246">
        <f>_xlfn.XLOOKUP(C57,ProjectSummary!$F$6:$F$20, ProjectSummary!$S$6:$S$20)</f>
        <v>0</v>
      </c>
      <c r="I57" s="93">
        <f t="shared" si="30"/>
        <v>19685.033280000003</v>
      </c>
      <c r="J57" s="199">
        <f t="shared" ref="J57:AX57" si="34">IF(J8&lt;$F$57,($E57*(1+$H57)^(J$8-$D$57))*$G57*J38,($E57*(1+$H57)^($F$57-$D$57))*$G57*J38)</f>
        <v>0</v>
      </c>
      <c r="K57" s="199">
        <f t="shared" si="34"/>
        <v>0</v>
      </c>
      <c r="L57" s="199">
        <f t="shared" si="34"/>
        <v>0</v>
      </c>
      <c r="M57" s="199">
        <f t="shared" si="34"/>
        <v>0</v>
      </c>
      <c r="N57" s="199">
        <f t="shared" si="34"/>
        <v>0</v>
      </c>
      <c r="O57" s="199">
        <f t="shared" si="34"/>
        <v>0</v>
      </c>
      <c r="P57" s="199">
        <f t="shared" si="34"/>
        <v>0</v>
      </c>
      <c r="Q57" s="199">
        <f t="shared" si="34"/>
        <v>0</v>
      </c>
      <c r="R57" s="199">
        <f t="shared" si="34"/>
        <v>0</v>
      </c>
      <c r="S57" s="199">
        <f t="shared" si="34"/>
        <v>0</v>
      </c>
      <c r="T57" s="199">
        <f t="shared" si="34"/>
        <v>0</v>
      </c>
      <c r="U57" s="199">
        <f t="shared" si="34"/>
        <v>0</v>
      </c>
      <c r="V57" s="199">
        <f t="shared" si="34"/>
        <v>0</v>
      </c>
      <c r="W57" s="199">
        <f t="shared" si="34"/>
        <v>1640.4194400000001</v>
      </c>
      <c r="X57" s="199">
        <f t="shared" si="34"/>
        <v>1640.4194400000001</v>
      </c>
      <c r="Y57" s="199">
        <f t="shared" si="34"/>
        <v>1640.4194400000001</v>
      </c>
      <c r="Z57" s="199">
        <f t="shared" si="34"/>
        <v>1640.4194400000001</v>
      </c>
      <c r="AA57" s="199">
        <f t="shared" si="34"/>
        <v>1640.4194400000001</v>
      </c>
      <c r="AB57" s="199">
        <f t="shared" si="34"/>
        <v>1640.4194400000001</v>
      </c>
      <c r="AC57" s="199">
        <f t="shared" si="34"/>
        <v>1640.4194400000001</v>
      </c>
      <c r="AD57" s="199">
        <f t="shared" si="34"/>
        <v>1640.4194400000001</v>
      </c>
      <c r="AE57" s="199">
        <f t="shared" si="34"/>
        <v>1640.4194400000001</v>
      </c>
      <c r="AF57" s="199">
        <f t="shared" si="34"/>
        <v>1640.4194400000001</v>
      </c>
      <c r="AG57" s="199">
        <f t="shared" si="34"/>
        <v>1640.4194400000001</v>
      </c>
      <c r="AH57" s="199">
        <f t="shared" si="34"/>
        <v>1640.4194400000001</v>
      </c>
      <c r="AI57" s="199">
        <f t="shared" si="34"/>
        <v>0</v>
      </c>
      <c r="AJ57" s="199">
        <f t="shared" si="34"/>
        <v>0</v>
      </c>
      <c r="AK57" s="199">
        <f t="shared" si="34"/>
        <v>0</v>
      </c>
      <c r="AL57" s="199">
        <f t="shared" si="34"/>
        <v>0</v>
      </c>
      <c r="AM57" s="199">
        <f t="shared" si="34"/>
        <v>0</v>
      </c>
      <c r="AN57" s="199">
        <f t="shared" si="34"/>
        <v>0</v>
      </c>
      <c r="AO57" s="199">
        <f t="shared" si="34"/>
        <v>0</v>
      </c>
      <c r="AP57" s="199">
        <f t="shared" si="34"/>
        <v>0</v>
      </c>
      <c r="AQ57" s="199">
        <f t="shared" si="34"/>
        <v>0</v>
      </c>
      <c r="AR57" s="199">
        <f t="shared" si="34"/>
        <v>0</v>
      </c>
      <c r="AS57" s="199">
        <f t="shared" si="34"/>
        <v>0</v>
      </c>
      <c r="AT57" s="199">
        <f t="shared" si="34"/>
        <v>0</v>
      </c>
      <c r="AU57" s="199">
        <f t="shared" si="34"/>
        <v>0</v>
      </c>
      <c r="AV57" s="199">
        <f t="shared" si="34"/>
        <v>0</v>
      </c>
      <c r="AW57" s="199">
        <f t="shared" si="34"/>
        <v>0</v>
      </c>
      <c r="AX57" s="199">
        <f t="shared" si="34"/>
        <v>0</v>
      </c>
    </row>
    <row r="58" spans="1:50" s="199" customFormat="1">
      <c r="A58" s="218" t="s">
        <v>198</v>
      </c>
      <c r="B58" s="767">
        <f t="shared" si="29"/>
        <v>830200</v>
      </c>
      <c r="C58" s="66" t="str">
        <f>INDEX(ProjectSummary!$C$6:$F$20,MATCH(B58,ProjectSummary!$C$6:$C$20,0),4)</f>
        <v>BRIDGE PORT ROAD</v>
      </c>
      <c r="D58" s="2">
        <f>_xlfn.XLOOKUP(C58, ProjectSummary!$F$6:$F$20, ProjectSummary!$M$6:$M$20)</f>
        <v>2000</v>
      </c>
      <c r="E58" s="347">
        <f>_xlfn.XLOOKUP(C58, ProjectSummary!$F$6:$F$20, ProjectSummary!$L$6:$L$20)</f>
        <v>100</v>
      </c>
      <c r="F58" s="2">
        <f>_xlfn.XLOOKUP(C58, ProjectSummary!$F$6:$F$20, ProjectSummary!$Q$6:$Q$20)</f>
        <v>2040</v>
      </c>
      <c r="G58" s="348">
        <f>_xlfn.XLOOKUP(C58,ProjectSummary!$F$6:$F$20, ProjectSummary!$K$6:$K$20)</f>
        <v>0.62137100000000001</v>
      </c>
      <c r="H58" s="246">
        <f>_xlfn.XLOOKUP(C58,ProjectSummary!$F$6:$F$20, ProjectSummary!$S$6:$S$20)</f>
        <v>0</v>
      </c>
      <c r="I58" s="93">
        <f t="shared" si="30"/>
        <v>745.64520000000027</v>
      </c>
      <c r="J58" s="199">
        <f t="shared" ref="J58:AX58" si="35">IF(J8&lt;$F$58,($E58*(1+$H58)^(J$8-$D$58))*$G58*J39,($E58*(1+$H58)^($F$58-$D$58))*$G58*J39)</f>
        <v>0</v>
      </c>
      <c r="K58" s="199">
        <f t="shared" si="35"/>
        <v>0</v>
      </c>
      <c r="L58" s="199">
        <f t="shared" si="35"/>
        <v>0</v>
      </c>
      <c r="M58" s="199">
        <f t="shared" si="35"/>
        <v>0</v>
      </c>
      <c r="N58" s="199">
        <f t="shared" si="35"/>
        <v>0</v>
      </c>
      <c r="O58" s="199">
        <f t="shared" si="35"/>
        <v>0</v>
      </c>
      <c r="P58" s="199">
        <f t="shared" si="35"/>
        <v>0</v>
      </c>
      <c r="Q58" s="199">
        <f t="shared" si="35"/>
        <v>0</v>
      </c>
      <c r="R58" s="199">
        <f t="shared" si="35"/>
        <v>0</v>
      </c>
      <c r="S58" s="199">
        <f t="shared" si="35"/>
        <v>0</v>
      </c>
      <c r="T58" s="199">
        <f t="shared" si="35"/>
        <v>0</v>
      </c>
      <c r="U58" s="199">
        <f t="shared" si="35"/>
        <v>0</v>
      </c>
      <c r="V58" s="199">
        <f t="shared" si="35"/>
        <v>0</v>
      </c>
      <c r="W58" s="199">
        <f t="shared" si="35"/>
        <v>62.137100000000004</v>
      </c>
      <c r="X58" s="199">
        <f t="shared" si="35"/>
        <v>62.137100000000004</v>
      </c>
      <c r="Y58" s="199">
        <f t="shared" si="35"/>
        <v>62.137100000000004</v>
      </c>
      <c r="Z58" s="199">
        <f t="shared" si="35"/>
        <v>62.137100000000004</v>
      </c>
      <c r="AA58" s="199">
        <f t="shared" si="35"/>
        <v>62.137100000000004</v>
      </c>
      <c r="AB58" s="199">
        <f t="shared" si="35"/>
        <v>62.137100000000004</v>
      </c>
      <c r="AC58" s="199">
        <f t="shared" si="35"/>
        <v>62.137100000000004</v>
      </c>
      <c r="AD58" s="199">
        <f t="shared" si="35"/>
        <v>62.137100000000004</v>
      </c>
      <c r="AE58" s="199">
        <f t="shared" si="35"/>
        <v>62.137100000000004</v>
      </c>
      <c r="AF58" s="199">
        <f t="shared" si="35"/>
        <v>62.137100000000004</v>
      </c>
      <c r="AG58" s="199">
        <f t="shared" si="35"/>
        <v>62.137100000000004</v>
      </c>
      <c r="AH58" s="199">
        <f t="shared" si="35"/>
        <v>62.137100000000004</v>
      </c>
      <c r="AI58" s="199">
        <f t="shared" si="35"/>
        <v>0</v>
      </c>
      <c r="AJ58" s="199">
        <f t="shared" si="35"/>
        <v>0</v>
      </c>
      <c r="AK58" s="199">
        <f t="shared" si="35"/>
        <v>0</v>
      </c>
      <c r="AL58" s="199">
        <f t="shared" si="35"/>
        <v>0</v>
      </c>
      <c r="AM58" s="199">
        <f t="shared" si="35"/>
        <v>0</v>
      </c>
      <c r="AN58" s="199">
        <f t="shared" si="35"/>
        <v>0</v>
      </c>
      <c r="AO58" s="199">
        <f t="shared" si="35"/>
        <v>0</v>
      </c>
      <c r="AP58" s="199">
        <f t="shared" si="35"/>
        <v>0</v>
      </c>
      <c r="AQ58" s="199">
        <f t="shared" si="35"/>
        <v>0</v>
      </c>
      <c r="AR58" s="199">
        <f t="shared" si="35"/>
        <v>0</v>
      </c>
      <c r="AS58" s="199">
        <f t="shared" si="35"/>
        <v>0</v>
      </c>
      <c r="AT58" s="199">
        <f t="shared" si="35"/>
        <v>0</v>
      </c>
      <c r="AU58" s="199">
        <f t="shared" si="35"/>
        <v>0</v>
      </c>
      <c r="AV58" s="199">
        <f t="shared" si="35"/>
        <v>0</v>
      </c>
      <c r="AW58" s="199">
        <f t="shared" si="35"/>
        <v>0</v>
      </c>
      <c r="AX58" s="199">
        <f t="shared" si="35"/>
        <v>0</v>
      </c>
    </row>
    <row r="59" spans="1:50" s="199" customFormat="1">
      <c r="A59" s="218" t="s">
        <v>198</v>
      </c>
      <c r="B59" s="767">
        <f t="shared" si="29"/>
        <v>120173</v>
      </c>
      <c r="C59" s="66" t="str">
        <f>INDEX(ProjectSummary!$C$6:$F$20,MATCH(B59,ProjectSummary!$C$6:$C$20,0),4)</f>
        <v>PEACH ORCHARD ROAD</v>
      </c>
      <c r="D59" s="2">
        <f>_xlfn.XLOOKUP(C59, ProjectSummary!$F$6:$F$20, ProjectSummary!$M$6:$M$20)</f>
        <v>2022</v>
      </c>
      <c r="E59" s="347">
        <f>_xlfn.XLOOKUP(C59, ProjectSummary!$F$6:$F$20, ProjectSummary!$L$6:$L$20)</f>
        <v>670</v>
      </c>
      <c r="F59" s="2">
        <f>_xlfn.XLOOKUP(C59, ProjectSummary!$F$6:$F$20, ProjectSummary!$Q$6:$Q$20)</f>
        <v>2040</v>
      </c>
      <c r="G59" s="348">
        <f>_xlfn.XLOOKUP(C59,ProjectSummary!$F$6:$F$20, ProjectSummary!$K$6:$K$20)</f>
        <v>4.9709680000000001</v>
      </c>
      <c r="H59" s="246">
        <f>_xlfn.XLOOKUP(C59,ProjectSummary!$F$6:$F$20, ProjectSummary!$S$6:$S$20)</f>
        <v>0</v>
      </c>
      <c r="I59" s="93">
        <f t="shared" si="30"/>
        <v>39966.582720000006</v>
      </c>
      <c r="J59" s="199">
        <f t="shared" ref="J59:AX59" si="36">IF(J8&lt;$F$59,($E59*(1+$H59)^(J$8-$D$59))*$G59*J40,($E59*(1+$H59)^($F$59-$D$59))*$G59*J40)</f>
        <v>0</v>
      </c>
      <c r="K59" s="199">
        <f t="shared" si="36"/>
        <v>0</v>
      </c>
      <c r="L59" s="199">
        <f t="shared" si="36"/>
        <v>0</v>
      </c>
      <c r="M59" s="199">
        <f t="shared" si="36"/>
        <v>0</v>
      </c>
      <c r="N59" s="199">
        <f t="shared" si="36"/>
        <v>0</v>
      </c>
      <c r="O59" s="199">
        <f t="shared" si="36"/>
        <v>0</v>
      </c>
      <c r="P59" s="199">
        <f t="shared" si="36"/>
        <v>0</v>
      </c>
      <c r="Q59" s="199">
        <f t="shared" si="36"/>
        <v>0</v>
      </c>
      <c r="R59" s="199">
        <f t="shared" si="36"/>
        <v>0</v>
      </c>
      <c r="S59" s="199">
        <f t="shared" si="36"/>
        <v>0</v>
      </c>
      <c r="T59" s="199">
        <f t="shared" si="36"/>
        <v>0</v>
      </c>
      <c r="U59" s="199">
        <f t="shared" si="36"/>
        <v>0</v>
      </c>
      <c r="V59" s="199">
        <f t="shared" si="36"/>
        <v>0</v>
      </c>
      <c r="W59" s="199">
        <f t="shared" si="36"/>
        <v>3330.5485600000002</v>
      </c>
      <c r="X59" s="199">
        <f t="shared" si="36"/>
        <v>3330.5485600000002</v>
      </c>
      <c r="Y59" s="199">
        <f t="shared" si="36"/>
        <v>3330.5485600000002</v>
      </c>
      <c r="Z59" s="199">
        <f t="shared" si="36"/>
        <v>3330.5485600000002</v>
      </c>
      <c r="AA59" s="199">
        <f t="shared" si="36"/>
        <v>3330.5485600000002</v>
      </c>
      <c r="AB59" s="199">
        <f t="shared" si="36"/>
        <v>3330.5485600000002</v>
      </c>
      <c r="AC59" s="199">
        <f t="shared" si="36"/>
        <v>3330.5485600000002</v>
      </c>
      <c r="AD59" s="199">
        <f t="shared" si="36"/>
        <v>3330.5485600000002</v>
      </c>
      <c r="AE59" s="199">
        <f t="shared" si="36"/>
        <v>3330.5485600000002</v>
      </c>
      <c r="AF59" s="199">
        <f t="shared" si="36"/>
        <v>3330.5485600000002</v>
      </c>
      <c r="AG59" s="199">
        <f t="shared" si="36"/>
        <v>3330.5485600000002</v>
      </c>
      <c r="AH59" s="199">
        <f t="shared" si="36"/>
        <v>3330.5485600000002</v>
      </c>
      <c r="AI59" s="199">
        <f t="shared" si="36"/>
        <v>0</v>
      </c>
      <c r="AJ59" s="199">
        <f t="shared" si="36"/>
        <v>0</v>
      </c>
      <c r="AK59" s="199">
        <f t="shared" si="36"/>
        <v>0</v>
      </c>
      <c r="AL59" s="199">
        <f t="shared" si="36"/>
        <v>0</v>
      </c>
      <c r="AM59" s="199">
        <f t="shared" si="36"/>
        <v>0</v>
      </c>
      <c r="AN59" s="199">
        <f t="shared" si="36"/>
        <v>0</v>
      </c>
      <c r="AO59" s="199">
        <f t="shared" si="36"/>
        <v>0</v>
      </c>
      <c r="AP59" s="199">
        <f t="shared" si="36"/>
        <v>0</v>
      </c>
      <c r="AQ59" s="199">
        <f t="shared" si="36"/>
        <v>0</v>
      </c>
      <c r="AR59" s="199">
        <f t="shared" si="36"/>
        <v>0</v>
      </c>
      <c r="AS59" s="199">
        <f t="shared" si="36"/>
        <v>0</v>
      </c>
      <c r="AT59" s="199">
        <f t="shared" si="36"/>
        <v>0</v>
      </c>
      <c r="AU59" s="199">
        <f t="shared" si="36"/>
        <v>0</v>
      </c>
      <c r="AV59" s="199">
        <f t="shared" si="36"/>
        <v>0</v>
      </c>
      <c r="AW59" s="199">
        <f t="shared" si="36"/>
        <v>0</v>
      </c>
      <c r="AX59" s="199">
        <f t="shared" si="36"/>
        <v>0</v>
      </c>
    </row>
    <row r="60" spans="1:50" s="199" customFormat="1">
      <c r="A60" s="218" t="s">
        <v>198</v>
      </c>
      <c r="B60" s="767">
        <f t="shared" si="29"/>
        <v>890074</v>
      </c>
      <c r="C60" s="66" t="str">
        <f>INDEX(ProjectSummary!$C$6:$F$20,MATCH(B60,ProjectSummary!$C$6:$C$20,0),4)</f>
        <v>MONROE-ANSONVILLE ROAD</v>
      </c>
      <c r="D60" s="2">
        <f>_xlfn.XLOOKUP(C60, ProjectSummary!$F$6:$F$20, ProjectSummary!$M$6:$M$20)</f>
        <v>2018</v>
      </c>
      <c r="E60" s="347">
        <f>_xlfn.XLOOKUP(C60, ProjectSummary!$F$6:$F$20, ProjectSummary!$L$6:$L$20)</f>
        <v>3500</v>
      </c>
      <c r="F60" s="2">
        <f>_xlfn.XLOOKUP(C60, ProjectSummary!$F$6:$F$20, ProjectSummary!$Q$6:$Q$20)</f>
        <v>2040</v>
      </c>
      <c r="G60" s="348">
        <f>_xlfn.XLOOKUP(C60,ProjectSummary!$F$6:$F$20, ProjectSummary!$K$6:$K$20)</f>
        <v>0.62137100000000001</v>
      </c>
      <c r="H60" s="246">
        <f>_xlfn.XLOOKUP(C60,ProjectSummary!$F$6:$F$20, ProjectSummary!$S$6:$S$20)</f>
        <v>0</v>
      </c>
      <c r="I60" s="93">
        <f t="shared" si="30"/>
        <v>26097.582000000006</v>
      </c>
      <c r="J60" s="199">
        <f t="shared" ref="J60:AX60" si="37">IF(J8&lt;$F$60,($E60*(1+$H60)^(J$8-$D$60))*$G60*J41,($E60*(1+$H60)^($F$60-$D$60))*$G60*J41)</f>
        <v>0</v>
      </c>
      <c r="K60" s="199">
        <f t="shared" si="37"/>
        <v>0</v>
      </c>
      <c r="L60" s="199">
        <f t="shared" si="37"/>
        <v>0</v>
      </c>
      <c r="M60" s="199">
        <f t="shared" si="37"/>
        <v>0</v>
      </c>
      <c r="N60" s="199">
        <f t="shared" si="37"/>
        <v>0</v>
      </c>
      <c r="O60" s="199">
        <f t="shared" si="37"/>
        <v>0</v>
      </c>
      <c r="P60" s="199">
        <f t="shared" si="37"/>
        <v>0</v>
      </c>
      <c r="Q60" s="199">
        <f t="shared" si="37"/>
        <v>0</v>
      </c>
      <c r="R60" s="199">
        <f t="shared" si="37"/>
        <v>0</v>
      </c>
      <c r="S60" s="199">
        <f t="shared" si="37"/>
        <v>0</v>
      </c>
      <c r="T60" s="199">
        <f t="shared" si="37"/>
        <v>0</v>
      </c>
      <c r="U60" s="199">
        <f t="shared" si="37"/>
        <v>0</v>
      </c>
      <c r="V60" s="199">
        <f t="shared" si="37"/>
        <v>0</v>
      </c>
      <c r="W60" s="199">
        <f t="shared" si="37"/>
        <v>2174.7984999999999</v>
      </c>
      <c r="X60" s="199">
        <f t="shared" si="37"/>
        <v>2174.7984999999999</v>
      </c>
      <c r="Y60" s="199">
        <f t="shared" si="37"/>
        <v>2174.7984999999999</v>
      </c>
      <c r="Z60" s="199">
        <f t="shared" si="37"/>
        <v>2174.7984999999999</v>
      </c>
      <c r="AA60" s="199">
        <f t="shared" si="37"/>
        <v>2174.7984999999999</v>
      </c>
      <c r="AB60" s="199">
        <f t="shared" si="37"/>
        <v>2174.7984999999999</v>
      </c>
      <c r="AC60" s="199">
        <f t="shared" si="37"/>
        <v>2174.7984999999999</v>
      </c>
      <c r="AD60" s="199">
        <f t="shared" si="37"/>
        <v>2174.7984999999999</v>
      </c>
      <c r="AE60" s="199">
        <f t="shared" si="37"/>
        <v>2174.7984999999999</v>
      </c>
      <c r="AF60" s="199">
        <f t="shared" si="37"/>
        <v>2174.7984999999999</v>
      </c>
      <c r="AG60" s="199">
        <f t="shared" si="37"/>
        <v>2174.7984999999999</v>
      </c>
      <c r="AH60" s="199">
        <f t="shared" si="37"/>
        <v>2174.7984999999999</v>
      </c>
      <c r="AI60" s="199">
        <f t="shared" si="37"/>
        <v>0</v>
      </c>
      <c r="AJ60" s="199">
        <f t="shared" si="37"/>
        <v>0</v>
      </c>
      <c r="AK60" s="199">
        <f t="shared" si="37"/>
        <v>0</v>
      </c>
      <c r="AL60" s="199">
        <f t="shared" si="37"/>
        <v>0</v>
      </c>
      <c r="AM60" s="199">
        <f t="shared" si="37"/>
        <v>0</v>
      </c>
      <c r="AN60" s="199">
        <f t="shared" si="37"/>
        <v>0</v>
      </c>
      <c r="AO60" s="199">
        <f t="shared" si="37"/>
        <v>0</v>
      </c>
      <c r="AP60" s="199">
        <f t="shared" si="37"/>
        <v>0</v>
      </c>
      <c r="AQ60" s="199">
        <f t="shared" si="37"/>
        <v>0</v>
      </c>
      <c r="AR60" s="199">
        <f t="shared" si="37"/>
        <v>0</v>
      </c>
      <c r="AS60" s="199">
        <f t="shared" si="37"/>
        <v>0</v>
      </c>
      <c r="AT60" s="199">
        <f t="shared" si="37"/>
        <v>0</v>
      </c>
      <c r="AU60" s="199">
        <f t="shared" si="37"/>
        <v>0</v>
      </c>
      <c r="AV60" s="199">
        <f t="shared" si="37"/>
        <v>0</v>
      </c>
      <c r="AW60" s="199">
        <f t="shared" si="37"/>
        <v>0</v>
      </c>
      <c r="AX60" s="199">
        <f t="shared" si="37"/>
        <v>0</v>
      </c>
    </row>
    <row r="61" spans="1:50" s="199" customFormat="1">
      <c r="A61" s="218" t="s">
        <v>198</v>
      </c>
      <c r="B61" s="767">
        <f t="shared" si="29"/>
        <v>890170</v>
      </c>
      <c r="C61" s="66" t="str">
        <f>INDEX(ProjectSummary!$C$6:$F$20,MATCH(B61,ProjectSummary!$C$6:$C$20,0),4)</f>
        <v>POTTERS ROAD</v>
      </c>
      <c r="D61" s="2">
        <f>_xlfn.XLOOKUP(C61, ProjectSummary!$F$6:$F$20, ProjectSummary!$M$6:$M$20)</f>
        <v>2018</v>
      </c>
      <c r="E61" s="347">
        <f>_xlfn.XLOOKUP(C61, ProjectSummary!$F$6:$F$20, ProjectSummary!$L$6:$L$20)</f>
        <v>800</v>
      </c>
      <c r="F61" s="2">
        <f>_xlfn.XLOOKUP(C61, ProjectSummary!$F$6:$F$20, ProjectSummary!$Q$6:$Q$20)</f>
        <v>2040</v>
      </c>
      <c r="G61" s="348">
        <f>_xlfn.XLOOKUP(C61,ProjectSummary!$F$6:$F$20, ProjectSummary!$K$6:$K$20)</f>
        <v>2.485484</v>
      </c>
      <c r="H61" s="246">
        <f>_xlfn.XLOOKUP(C61,ProjectSummary!$F$6:$F$20, ProjectSummary!$S$6:$S$20)</f>
        <v>0</v>
      </c>
      <c r="I61" s="93">
        <f t="shared" si="30"/>
        <v>23860.646400000009</v>
      </c>
      <c r="J61" s="199">
        <f t="shared" ref="J61:AX61" si="38">IF(J8&lt;$F$61,($E61*(1+$H61)^(J$8-$D$61))*$G61*J42,($E61*(1+$H61)^($F$61-$D$61))*$G61*J42)</f>
        <v>0</v>
      </c>
      <c r="K61" s="199">
        <f t="shared" si="38"/>
        <v>0</v>
      </c>
      <c r="L61" s="199">
        <f t="shared" si="38"/>
        <v>0</v>
      </c>
      <c r="M61" s="199">
        <f t="shared" si="38"/>
        <v>0</v>
      </c>
      <c r="N61" s="199">
        <f t="shared" si="38"/>
        <v>0</v>
      </c>
      <c r="O61" s="199">
        <f t="shared" si="38"/>
        <v>0</v>
      </c>
      <c r="P61" s="199">
        <f t="shared" si="38"/>
        <v>0</v>
      </c>
      <c r="Q61" s="199">
        <f t="shared" si="38"/>
        <v>0</v>
      </c>
      <c r="R61" s="199">
        <f t="shared" si="38"/>
        <v>0</v>
      </c>
      <c r="S61" s="199">
        <f t="shared" si="38"/>
        <v>0</v>
      </c>
      <c r="T61" s="199">
        <f t="shared" si="38"/>
        <v>0</v>
      </c>
      <c r="U61" s="199">
        <f t="shared" si="38"/>
        <v>0</v>
      </c>
      <c r="V61" s="199">
        <f t="shared" si="38"/>
        <v>0</v>
      </c>
      <c r="W61" s="199">
        <f t="shared" si="38"/>
        <v>1988.3872000000001</v>
      </c>
      <c r="X61" s="199">
        <f t="shared" si="38"/>
        <v>1988.3872000000001</v>
      </c>
      <c r="Y61" s="199">
        <f t="shared" si="38"/>
        <v>1988.3872000000001</v>
      </c>
      <c r="Z61" s="199">
        <f t="shared" si="38"/>
        <v>1988.3872000000001</v>
      </c>
      <c r="AA61" s="199">
        <f t="shared" si="38"/>
        <v>1988.3872000000001</v>
      </c>
      <c r="AB61" s="199">
        <f t="shared" si="38"/>
        <v>1988.3872000000001</v>
      </c>
      <c r="AC61" s="199">
        <f t="shared" si="38"/>
        <v>1988.3872000000001</v>
      </c>
      <c r="AD61" s="199">
        <f t="shared" si="38"/>
        <v>1988.3872000000001</v>
      </c>
      <c r="AE61" s="199">
        <f t="shared" si="38"/>
        <v>1988.3872000000001</v>
      </c>
      <c r="AF61" s="199">
        <f t="shared" si="38"/>
        <v>1988.3872000000001</v>
      </c>
      <c r="AG61" s="199">
        <f t="shared" si="38"/>
        <v>1988.3872000000001</v>
      </c>
      <c r="AH61" s="199">
        <f t="shared" si="38"/>
        <v>1988.3872000000001</v>
      </c>
      <c r="AI61" s="199">
        <f t="shared" si="38"/>
        <v>0</v>
      </c>
      <c r="AJ61" s="199">
        <f t="shared" si="38"/>
        <v>0</v>
      </c>
      <c r="AK61" s="199">
        <f t="shared" si="38"/>
        <v>0</v>
      </c>
      <c r="AL61" s="199">
        <f t="shared" si="38"/>
        <v>0</v>
      </c>
      <c r="AM61" s="199">
        <f t="shared" si="38"/>
        <v>0</v>
      </c>
      <c r="AN61" s="199">
        <f t="shared" si="38"/>
        <v>0</v>
      </c>
      <c r="AO61" s="199">
        <f t="shared" si="38"/>
        <v>0</v>
      </c>
      <c r="AP61" s="199">
        <f t="shared" si="38"/>
        <v>0</v>
      </c>
      <c r="AQ61" s="199">
        <f t="shared" si="38"/>
        <v>0</v>
      </c>
      <c r="AR61" s="199">
        <f t="shared" si="38"/>
        <v>0</v>
      </c>
      <c r="AS61" s="199">
        <f t="shared" si="38"/>
        <v>0</v>
      </c>
      <c r="AT61" s="199">
        <f t="shared" si="38"/>
        <v>0</v>
      </c>
      <c r="AU61" s="199">
        <f t="shared" si="38"/>
        <v>0</v>
      </c>
      <c r="AV61" s="199">
        <f t="shared" si="38"/>
        <v>0</v>
      </c>
      <c r="AW61" s="199">
        <f t="shared" si="38"/>
        <v>0</v>
      </c>
      <c r="AX61" s="199">
        <f t="shared" si="38"/>
        <v>0</v>
      </c>
    </row>
    <row r="62" spans="1:50" s="199" customFormat="1">
      <c r="A62" s="218" t="s">
        <v>198</v>
      </c>
      <c r="B62" s="767">
        <f t="shared" si="29"/>
        <v>890312</v>
      </c>
      <c r="C62" s="66" t="str">
        <f>INDEX(ProjectSummary!$C$6:$F$20,MATCH(B62,ProjectSummary!$C$6:$C$20,0),4)</f>
        <v>SHANNON ROAD</v>
      </c>
      <c r="D62" s="2">
        <f>_xlfn.XLOOKUP(C62, ProjectSummary!$F$6:$F$20, ProjectSummary!$M$6:$M$20)</f>
        <v>2016</v>
      </c>
      <c r="E62" s="347">
        <f>_xlfn.XLOOKUP(C62, ProjectSummary!$F$6:$F$20, ProjectSummary!$L$6:$L$20)</f>
        <v>2300</v>
      </c>
      <c r="F62" s="2">
        <f>_xlfn.XLOOKUP(C62, ProjectSummary!$F$6:$F$20, ProjectSummary!$Q$6:$Q$20)</f>
        <v>2040</v>
      </c>
      <c r="G62" s="348">
        <f>_xlfn.XLOOKUP(C62,ProjectSummary!$F$6:$F$20, ProjectSummary!$K$6:$K$20)</f>
        <v>3.7282260000000003</v>
      </c>
      <c r="H62" s="246">
        <f>_xlfn.XLOOKUP(C62,ProjectSummary!$F$6:$F$20, ProjectSummary!$S$6:$S$20)</f>
        <v>0</v>
      </c>
      <c r="I62" s="93">
        <f t="shared" si="30"/>
        <v>102899.03760000003</v>
      </c>
      <c r="J62" s="199">
        <f t="shared" ref="J62:AX62" si="39">IF(J8&lt;$F$62,($E62*(1+$H62)^(J$8-$D$62))*$G62*J43,($E62*(1+$H62)^($F$62-$D$62))*$G62*J43)</f>
        <v>0</v>
      </c>
      <c r="K62" s="199">
        <f t="shared" si="39"/>
        <v>0</v>
      </c>
      <c r="L62" s="199">
        <f t="shared" si="39"/>
        <v>0</v>
      </c>
      <c r="M62" s="199">
        <f t="shared" si="39"/>
        <v>0</v>
      </c>
      <c r="N62" s="199">
        <f t="shared" si="39"/>
        <v>0</v>
      </c>
      <c r="O62" s="199">
        <f t="shared" si="39"/>
        <v>0</v>
      </c>
      <c r="P62" s="199">
        <f t="shared" si="39"/>
        <v>0</v>
      </c>
      <c r="Q62" s="199">
        <f t="shared" si="39"/>
        <v>0</v>
      </c>
      <c r="R62" s="199">
        <f t="shared" si="39"/>
        <v>0</v>
      </c>
      <c r="S62" s="199">
        <f t="shared" si="39"/>
        <v>0</v>
      </c>
      <c r="T62" s="199">
        <f t="shared" si="39"/>
        <v>0</v>
      </c>
      <c r="U62" s="199">
        <f t="shared" si="39"/>
        <v>0</v>
      </c>
      <c r="V62" s="199">
        <f t="shared" si="39"/>
        <v>0</v>
      </c>
      <c r="W62" s="199">
        <f t="shared" si="39"/>
        <v>8574.9198000000015</v>
      </c>
      <c r="X62" s="199">
        <f t="shared" si="39"/>
        <v>8574.9198000000015</v>
      </c>
      <c r="Y62" s="199">
        <f t="shared" si="39"/>
        <v>8574.9198000000015</v>
      </c>
      <c r="Z62" s="199">
        <f t="shared" si="39"/>
        <v>8574.9198000000015</v>
      </c>
      <c r="AA62" s="199">
        <f t="shared" si="39"/>
        <v>8574.9198000000015</v>
      </c>
      <c r="AB62" s="199">
        <f t="shared" si="39"/>
        <v>8574.9198000000015</v>
      </c>
      <c r="AC62" s="199">
        <f t="shared" si="39"/>
        <v>8574.9198000000015</v>
      </c>
      <c r="AD62" s="199">
        <f t="shared" si="39"/>
        <v>8574.9198000000015</v>
      </c>
      <c r="AE62" s="199">
        <f t="shared" si="39"/>
        <v>8574.9198000000015</v>
      </c>
      <c r="AF62" s="199">
        <f t="shared" si="39"/>
        <v>8574.9198000000015</v>
      </c>
      <c r="AG62" s="199">
        <f t="shared" si="39"/>
        <v>8574.9198000000015</v>
      </c>
      <c r="AH62" s="199">
        <f t="shared" si="39"/>
        <v>8574.9198000000015</v>
      </c>
      <c r="AI62" s="199">
        <f t="shared" si="39"/>
        <v>0</v>
      </c>
      <c r="AJ62" s="199">
        <f t="shared" si="39"/>
        <v>0</v>
      </c>
      <c r="AK62" s="199">
        <f t="shared" si="39"/>
        <v>0</v>
      </c>
      <c r="AL62" s="199">
        <f t="shared" si="39"/>
        <v>0</v>
      </c>
      <c r="AM62" s="199">
        <f t="shared" si="39"/>
        <v>0</v>
      </c>
      <c r="AN62" s="199">
        <f t="shared" si="39"/>
        <v>0</v>
      </c>
      <c r="AO62" s="199">
        <f t="shared" si="39"/>
        <v>0</v>
      </c>
      <c r="AP62" s="199">
        <f t="shared" si="39"/>
        <v>0</v>
      </c>
      <c r="AQ62" s="199">
        <f t="shared" si="39"/>
        <v>0</v>
      </c>
      <c r="AR62" s="199">
        <f t="shared" si="39"/>
        <v>0</v>
      </c>
      <c r="AS62" s="199">
        <f t="shared" si="39"/>
        <v>0</v>
      </c>
      <c r="AT62" s="199">
        <f t="shared" si="39"/>
        <v>0</v>
      </c>
      <c r="AU62" s="199">
        <f t="shared" si="39"/>
        <v>0</v>
      </c>
      <c r="AV62" s="199">
        <f t="shared" si="39"/>
        <v>0</v>
      </c>
      <c r="AW62" s="199">
        <f t="shared" si="39"/>
        <v>0</v>
      </c>
      <c r="AX62" s="199">
        <f t="shared" si="39"/>
        <v>0</v>
      </c>
    </row>
    <row r="63" spans="1:50" s="199" customFormat="1">
      <c r="A63" s="218" t="s">
        <v>198</v>
      </c>
      <c r="B63" s="767">
        <f t="shared" si="29"/>
        <v>890144</v>
      </c>
      <c r="C63" s="66" t="str">
        <f>INDEX(ProjectSummary!$C$6:$F$20,MATCH(B63,ProjectSummary!$C$6:$C$20,0),4)</f>
        <v>STACK ROAD</v>
      </c>
      <c r="D63" s="2">
        <f>_xlfn.XLOOKUP(C63, ProjectSummary!$F$6:$F$20, ProjectSummary!$M$6:$M$20)</f>
        <v>2017</v>
      </c>
      <c r="E63" s="347">
        <f>_xlfn.XLOOKUP(C63, ProjectSummary!$F$6:$F$20, ProjectSummary!$L$6:$L$20)</f>
        <v>2400</v>
      </c>
      <c r="F63" s="2">
        <f>_xlfn.XLOOKUP(C63, ProjectSummary!$F$6:$F$20, ProjectSummary!$Q$6:$Q$20)</f>
        <v>2040</v>
      </c>
      <c r="G63" s="348">
        <f>_xlfn.XLOOKUP(C63,ProjectSummary!$F$6:$F$20, ProjectSummary!$K$6:$K$20)</f>
        <v>1.8641130000000001</v>
      </c>
      <c r="H63" s="246">
        <f>_xlfn.XLOOKUP(C63,ProjectSummary!$F$6:$F$20, ProjectSummary!$S$6:$S$20)</f>
        <v>0</v>
      </c>
      <c r="I63" s="93">
        <f t="shared" si="30"/>
        <v>53686.45440000001</v>
      </c>
      <c r="J63" s="199">
        <f t="shared" ref="J63:AX63" si="40">IF(J8&lt;$F$63,($E63*(1+$H63)^(J$8-$D$63))*$G63*J44,($E63*(1+$H63)^($F$63-$D$63))*$G63*J44)</f>
        <v>0</v>
      </c>
      <c r="K63" s="199">
        <f t="shared" si="40"/>
        <v>0</v>
      </c>
      <c r="L63" s="199">
        <f t="shared" si="40"/>
        <v>0</v>
      </c>
      <c r="M63" s="199">
        <f t="shared" si="40"/>
        <v>0</v>
      </c>
      <c r="N63" s="199">
        <f t="shared" si="40"/>
        <v>0</v>
      </c>
      <c r="O63" s="199">
        <f t="shared" si="40"/>
        <v>0</v>
      </c>
      <c r="P63" s="199">
        <f t="shared" si="40"/>
        <v>0</v>
      </c>
      <c r="Q63" s="199">
        <f t="shared" si="40"/>
        <v>0</v>
      </c>
      <c r="R63" s="199">
        <f t="shared" si="40"/>
        <v>0</v>
      </c>
      <c r="S63" s="199">
        <f t="shared" si="40"/>
        <v>0</v>
      </c>
      <c r="T63" s="199">
        <f t="shared" si="40"/>
        <v>0</v>
      </c>
      <c r="U63" s="199">
        <f t="shared" si="40"/>
        <v>0</v>
      </c>
      <c r="V63" s="199">
        <f t="shared" si="40"/>
        <v>0</v>
      </c>
      <c r="W63" s="199">
        <f t="shared" si="40"/>
        <v>4473.8712000000005</v>
      </c>
      <c r="X63" s="199">
        <f t="shared" si="40"/>
        <v>4473.8712000000005</v>
      </c>
      <c r="Y63" s="199">
        <f t="shared" si="40"/>
        <v>4473.8712000000005</v>
      </c>
      <c r="Z63" s="199">
        <f t="shared" si="40"/>
        <v>4473.8712000000005</v>
      </c>
      <c r="AA63" s="199">
        <f t="shared" si="40"/>
        <v>4473.8712000000005</v>
      </c>
      <c r="AB63" s="199">
        <f t="shared" si="40"/>
        <v>4473.8712000000005</v>
      </c>
      <c r="AC63" s="199">
        <f t="shared" si="40"/>
        <v>4473.8712000000005</v>
      </c>
      <c r="AD63" s="199">
        <f t="shared" si="40"/>
        <v>4473.8712000000005</v>
      </c>
      <c r="AE63" s="199">
        <f t="shared" si="40"/>
        <v>4473.8712000000005</v>
      </c>
      <c r="AF63" s="199">
        <f t="shared" si="40"/>
        <v>4473.8712000000005</v>
      </c>
      <c r="AG63" s="199">
        <f t="shared" si="40"/>
        <v>4473.8712000000005</v>
      </c>
      <c r="AH63" s="199">
        <f t="shared" si="40"/>
        <v>4473.8712000000005</v>
      </c>
      <c r="AI63" s="199">
        <f t="shared" si="40"/>
        <v>0</v>
      </c>
      <c r="AJ63" s="199">
        <f t="shared" si="40"/>
        <v>0</v>
      </c>
      <c r="AK63" s="199">
        <f t="shared" si="40"/>
        <v>0</v>
      </c>
      <c r="AL63" s="199">
        <f t="shared" si="40"/>
        <v>0</v>
      </c>
      <c r="AM63" s="199">
        <f t="shared" si="40"/>
        <v>0</v>
      </c>
      <c r="AN63" s="199">
        <f t="shared" si="40"/>
        <v>0</v>
      </c>
      <c r="AO63" s="199">
        <f t="shared" si="40"/>
        <v>0</v>
      </c>
      <c r="AP63" s="199">
        <f t="shared" si="40"/>
        <v>0</v>
      </c>
      <c r="AQ63" s="199">
        <f t="shared" si="40"/>
        <v>0</v>
      </c>
      <c r="AR63" s="199">
        <f t="shared" si="40"/>
        <v>0</v>
      </c>
      <c r="AS63" s="199">
        <f t="shared" si="40"/>
        <v>0</v>
      </c>
      <c r="AT63" s="199">
        <f t="shared" si="40"/>
        <v>0</v>
      </c>
      <c r="AU63" s="199">
        <f t="shared" si="40"/>
        <v>0</v>
      </c>
      <c r="AV63" s="199">
        <f t="shared" si="40"/>
        <v>0</v>
      </c>
      <c r="AW63" s="199">
        <f t="shared" si="40"/>
        <v>0</v>
      </c>
      <c r="AX63" s="199">
        <f t="shared" si="40"/>
        <v>0</v>
      </c>
    </row>
    <row r="64" spans="1:50" s="199" customFormat="1">
      <c r="A64" s="218">
        <v>1</v>
      </c>
      <c r="B64" s="767">
        <f t="shared" si="29"/>
        <v>890067</v>
      </c>
      <c r="C64" s="66" t="str">
        <f>INDEX(ProjectSummary!$C$6:$F$20,MATCH(B64,ProjectSummary!$C$6:$C$20,0),4)</f>
        <v>AUSTIN GROVE CHURCH ROAD</v>
      </c>
      <c r="D64" s="2">
        <f>_xlfn.XLOOKUP(C64, ProjectSummary!$F$6:$F$20, ProjectSummary!$M$6:$M$20)</f>
        <v>2016</v>
      </c>
      <c r="E64" s="347">
        <f>_xlfn.XLOOKUP(C64, ProjectSummary!$F$6:$F$20, ProjectSummary!$L$6:$L$20)</f>
        <v>1500</v>
      </c>
      <c r="F64" s="2">
        <f>_xlfn.XLOOKUP(C64, ProjectSummary!$F$6:$F$20, ProjectSummary!$Q$6:$Q$20)</f>
        <v>2040</v>
      </c>
      <c r="G64" s="348">
        <f>_xlfn.XLOOKUP(C64,ProjectSummary!$F$6:$F$20, ProjectSummary!$K$6:$K$20)</f>
        <v>2.485484</v>
      </c>
      <c r="H64" s="246">
        <f>_xlfn.XLOOKUP(C64,ProjectSummary!$F$6:$F$20, ProjectSummary!$S$6:$S$20)</f>
        <v>0</v>
      </c>
      <c r="I64" s="93">
        <f t="shared" si="30"/>
        <v>48466.938000000009</v>
      </c>
      <c r="J64" s="199">
        <f t="shared" ref="J64:AX64" si="41">IF(J8&lt;$F$64,($E64*(1+$H64)^(J$8-$D$64))*$G64*J45,($E64*(1+$H64)^($F$64-$D$64))*$G64*J45)</f>
        <v>0</v>
      </c>
      <c r="K64" s="199">
        <f t="shared" si="41"/>
        <v>0</v>
      </c>
      <c r="L64" s="199">
        <f t="shared" si="41"/>
        <v>0</v>
      </c>
      <c r="M64" s="199">
        <f t="shared" si="41"/>
        <v>0</v>
      </c>
      <c r="N64" s="199">
        <f t="shared" si="41"/>
        <v>0</v>
      </c>
      <c r="O64" s="199">
        <f t="shared" si="41"/>
        <v>0</v>
      </c>
      <c r="P64" s="199">
        <f t="shared" si="41"/>
        <v>0</v>
      </c>
      <c r="Q64" s="199">
        <f t="shared" si="41"/>
        <v>0</v>
      </c>
      <c r="R64" s="199">
        <f t="shared" si="41"/>
        <v>0</v>
      </c>
      <c r="S64" s="199">
        <f t="shared" si="41"/>
        <v>0</v>
      </c>
      <c r="T64" s="199">
        <f t="shared" si="41"/>
        <v>0</v>
      </c>
      <c r="U64" s="199">
        <f t="shared" si="41"/>
        <v>0</v>
      </c>
      <c r="V64" s="199">
        <f t="shared" si="41"/>
        <v>0</v>
      </c>
      <c r="W64" s="199">
        <f t="shared" si="41"/>
        <v>3728.2260000000001</v>
      </c>
      <c r="X64" s="199">
        <f t="shared" si="41"/>
        <v>3728.2260000000001</v>
      </c>
      <c r="Y64" s="199">
        <f t="shared" si="41"/>
        <v>3728.2260000000001</v>
      </c>
      <c r="Z64" s="199">
        <f t="shared" si="41"/>
        <v>3728.2260000000001</v>
      </c>
      <c r="AA64" s="199">
        <f t="shared" si="41"/>
        <v>3728.2260000000001</v>
      </c>
      <c r="AB64" s="199">
        <f t="shared" si="41"/>
        <v>3728.2260000000001</v>
      </c>
      <c r="AC64" s="199">
        <f t="shared" si="41"/>
        <v>3728.2260000000001</v>
      </c>
      <c r="AD64" s="199">
        <f t="shared" si="41"/>
        <v>3728.2260000000001</v>
      </c>
      <c r="AE64" s="199">
        <f t="shared" si="41"/>
        <v>3728.2260000000001</v>
      </c>
      <c r="AF64" s="199">
        <f t="shared" si="41"/>
        <v>3728.2260000000001</v>
      </c>
      <c r="AG64" s="199">
        <f t="shared" si="41"/>
        <v>3728.2260000000001</v>
      </c>
      <c r="AH64" s="199">
        <f t="shared" si="41"/>
        <v>3728.2260000000001</v>
      </c>
      <c r="AI64" s="199">
        <f t="shared" si="41"/>
        <v>3728.2260000000001</v>
      </c>
      <c r="AJ64" s="199">
        <f t="shared" si="41"/>
        <v>0</v>
      </c>
      <c r="AK64" s="199">
        <f t="shared" si="41"/>
        <v>0</v>
      </c>
      <c r="AL64" s="199">
        <f t="shared" si="41"/>
        <v>0</v>
      </c>
      <c r="AM64" s="199">
        <f t="shared" si="41"/>
        <v>0</v>
      </c>
      <c r="AN64" s="199">
        <f t="shared" si="41"/>
        <v>0</v>
      </c>
      <c r="AO64" s="199">
        <f t="shared" si="41"/>
        <v>0</v>
      </c>
      <c r="AP64" s="199">
        <f t="shared" si="41"/>
        <v>0</v>
      </c>
      <c r="AQ64" s="199">
        <f t="shared" si="41"/>
        <v>0</v>
      </c>
      <c r="AR64" s="199">
        <f t="shared" si="41"/>
        <v>0</v>
      </c>
      <c r="AS64" s="199">
        <f t="shared" si="41"/>
        <v>0</v>
      </c>
      <c r="AT64" s="199">
        <f t="shared" si="41"/>
        <v>0</v>
      </c>
      <c r="AU64" s="199">
        <f t="shared" si="41"/>
        <v>0</v>
      </c>
      <c r="AV64" s="199">
        <f t="shared" si="41"/>
        <v>0</v>
      </c>
      <c r="AW64" s="199">
        <f t="shared" si="41"/>
        <v>0</v>
      </c>
      <c r="AX64" s="199">
        <f t="shared" si="41"/>
        <v>0</v>
      </c>
    </row>
    <row r="65" spans="1:50" s="199" customFormat="1">
      <c r="A65" s="66">
        <v>1</v>
      </c>
      <c r="B65" s="767">
        <f t="shared" si="29"/>
        <v>830012</v>
      </c>
      <c r="C65" s="66" t="str">
        <f>INDEX(ProjectSummary!$C$6:$F$20,MATCH(B65,ProjectSummary!$C$6:$C$20,0),4)</f>
        <v>MOUNTAIN CREEK ROAD</v>
      </c>
      <c r="D65" s="2">
        <f>_xlfn.XLOOKUP(C65, ProjectSummary!$F$6:$F$20, ProjectSummary!$M$6:$M$20)</f>
        <v>2021</v>
      </c>
      <c r="E65" s="347">
        <f>_xlfn.XLOOKUP(C65, ProjectSummary!$F$6:$F$20, ProjectSummary!$L$6:$L$20)</f>
        <v>700</v>
      </c>
      <c r="F65" s="2">
        <f>_xlfn.XLOOKUP(C65, ProjectSummary!$F$6:$F$20, ProjectSummary!$Q$6:$Q$20)</f>
        <v>2040</v>
      </c>
      <c r="G65" s="348">
        <f>_xlfn.XLOOKUP(C65,ProjectSummary!$F$6:$F$20, ProjectSummary!$K$6:$K$20)</f>
        <v>0.62137100000000001</v>
      </c>
      <c r="H65" s="246">
        <f>_xlfn.XLOOKUP(C65,ProjectSummary!$F$6:$F$20, ProjectSummary!$S$6:$S$20)</f>
        <v>0</v>
      </c>
      <c r="I65" s="93">
        <f t="shared" si="30"/>
        <v>5654.4761000000008</v>
      </c>
      <c r="J65" s="199">
        <f t="shared" ref="J65:AX65" si="42">IF(J8&lt;$F$65,($E65*(1+$H65)^(J$8-$D$65))*$G65*J46,($E65*(1+$H65)^($F$65-$D$65))*$G65*J46)</f>
        <v>0</v>
      </c>
      <c r="K65" s="199">
        <f t="shared" si="42"/>
        <v>0</v>
      </c>
      <c r="L65" s="199">
        <f t="shared" si="42"/>
        <v>0</v>
      </c>
      <c r="M65" s="199">
        <f t="shared" si="42"/>
        <v>0</v>
      </c>
      <c r="N65" s="199">
        <f t="shared" si="42"/>
        <v>0</v>
      </c>
      <c r="O65" s="199">
        <f t="shared" si="42"/>
        <v>0</v>
      </c>
      <c r="P65" s="199">
        <f t="shared" si="42"/>
        <v>0</v>
      </c>
      <c r="Q65" s="199">
        <f t="shared" si="42"/>
        <v>0</v>
      </c>
      <c r="R65" s="199">
        <f t="shared" si="42"/>
        <v>0</v>
      </c>
      <c r="S65" s="199">
        <f t="shared" si="42"/>
        <v>0</v>
      </c>
      <c r="T65" s="199">
        <f t="shared" si="42"/>
        <v>0</v>
      </c>
      <c r="U65" s="199">
        <f t="shared" si="42"/>
        <v>0</v>
      </c>
      <c r="V65" s="199">
        <f t="shared" si="42"/>
        <v>0</v>
      </c>
      <c r="W65" s="199">
        <f t="shared" si="42"/>
        <v>434.9597</v>
      </c>
      <c r="X65" s="199">
        <f t="shared" si="42"/>
        <v>434.9597</v>
      </c>
      <c r="Y65" s="199">
        <f t="shared" si="42"/>
        <v>434.9597</v>
      </c>
      <c r="Z65" s="199">
        <f t="shared" si="42"/>
        <v>434.9597</v>
      </c>
      <c r="AA65" s="199">
        <f t="shared" si="42"/>
        <v>434.9597</v>
      </c>
      <c r="AB65" s="199">
        <f t="shared" si="42"/>
        <v>434.9597</v>
      </c>
      <c r="AC65" s="199">
        <f t="shared" si="42"/>
        <v>434.9597</v>
      </c>
      <c r="AD65" s="199">
        <f t="shared" si="42"/>
        <v>434.9597</v>
      </c>
      <c r="AE65" s="199">
        <f t="shared" si="42"/>
        <v>434.9597</v>
      </c>
      <c r="AF65" s="199">
        <f t="shared" si="42"/>
        <v>434.9597</v>
      </c>
      <c r="AG65" s="199">
        <f t="shared" si="42"/>
        <v>434.9597</v>
      </c>
      <c r="AH65" s="199">
        <f t="shared" si="42"/>
        <v>434.9597</v>
      </c>
      <c r="AI65" s="199">
        <f t="shared" si="42"/>
        <v>434.9597</v>
      </c>
      <c r="AJ65" s="199">
        <f t="shared" si="42"/>
        <v>0</v>
      </c>
      <c r="AK65" s="199">
        <f t="shared" si="42"/>
        <v>0</v>
      </c>
      <c r="AL65" s="199">
        <f t="shared" si="42"/>
        <v>0</v>
      </c>
      <c r="AM65" s="199">
        <f t="shared" si="42"/>
        <v>0</v>
      </c>
      <c r="AN65" s="199">
        <f t="shared" si="42"/>
        <v>0</v>
      </c>
      <c r="AO65" s="199">
        <f t="shared" si="42"/>
        <v>0</v>
      </c>
      <c r="AP65" s="199">
        <f t="shared" si="42"/>
        <v>0</v>
      </c>
      <c r="AQ65" s="199">
        <f t="shared" si="42"/>
        <v>0</v>
      </c>
      <c r="AR65" s="199">
        <f t="shared" si="42"/>
        <v>0</v>
      </c>
      <c r="AS65" s="199">
        <f t="shared" si="42"/>
        <v>0</v>
      </c>
      <c r="AT65" s="199">
        <f t="shared" si="42"/>
        <v>0</v>
      </c>
      <c r="AU65" s="199">
        <f t="shared" si="42"/>
        <v>0</v>
      </c>
      <c r="AV65" s="199">
        <f t="shared" si="42"/>
        <v>0</v>
      </c>
      <c r="AW65" s="199">
        <f t="shared" si="42"/>
        <v>0</v>
      </c>
      <c r="AX65" s="199">
        <f t="shared" si="42"/>
        <v>0</v>
      </c>
    </row>
    <row r="66" spans="1:50" s="199" customFormat="1">
      <c r="A66" s="66">
        <v>1</v>
      </c>
      <c r="B66" s="767">
        <f t="shared" si="29"/>
        <v>120050</v>
      </c>
      <c r="C66" s="66" t="str">
        <f>INDEX(ProjectSummary!$C$6:$F$20,MATCH(B66,ProjectSummary!$C$6:$C$20,0),4)</f>
        <v>PENNINGER ROAD</v>
      </c>
      <c r="D66" s="2">
        <f>_xlfn.XLOOKUP(C66, ProjectSummary!$F$6:$F$20, ProjectSummary!$M$6:$M$20)</f>
        <v>2018</v>
      </c>
      <c r="E66" s="347">
        <f>_xlfn.XLOOKUP(C66, ProjectSummary!$F$6:$F$20, ProjectSummary!$L$6:$L$20)</f>
        <v>600</v>
      </c>
      <c r="F66" s="2">
        <f>_xlfn.XLOOKUP(C66, ProjectSummary!$F$6:$F$20, ProjectSummary!$Q$6:$Q$20)</f>
        <v>2040</v>
      </c>
      <c r="G66" s="348">
        <f>_xlfn.XLOOKUP(C66,ProjectSummary!$F$6:$F$20, ProjectSummary!$K$6:$K$20)</f>
        <v>0.99419360000000001</v>
      </c>
      <c r="H66" s="246">
        <f>_xlfn.XLOOKUP(C66,ProjectSummary!$F$6:$F$20, ProjectSummary!$S$6:$S$20)</f>
        <v>0</v>
      </c>
      <c r="I66" s="93">
        <f t="shared" si="30"/>
        <v>7754.7100800000007</v>
      </c>
      <c r="J66" s="199">
        <f t="shared" ref="J66:AX66" si="43">IF(J8&lt;$F$66,($E66*(1+$H66)^(J$8-$D$66))*$G66*J47,($E66*(1+$H66)^($F$66-$D$66))*$G66*J47)</f>
        <v>0</v>
      </c>
      <c r="K66" s="199">
        <f t="shared" si="43"/>
        <v>0</v>
      </c>
      <c r="L66" s="199">
        <f t="shared" si="43"/>
        <v>0</v>
      </c>
      <c r="M66" s="199">
        <f t="shared" si="43"/>
        <v>0</v>
      </c>
      <c r="N66" s="199">
        <f t="shared" si="43"/>
        <v>0</v>
      </c>
      <c r="O66" s="199">
        <f t="shared" si="43"/>
        <v>0</v>
      </c>
      <c r="P66" s="199">
        <f t="shared" si="43"/>
        <v>0</v>
      </c>
      <c r="Q66" s="199">
        <f t="shared" si="43"/>
        <v>0</v>
      </c>
      <c r="R66" s="199">
        <f t="shared" si="43"/>
        <v>0</v>
      </c>
      <c r="S66" s="199">
        <f t="shared" si="43"/>
        <v>0</v>
      </c>
      <c r="T66" s="199">
        <f t="shared" si="43"/>
        <v>0</v>
      </c>
      <c r="U66" s="199">
        <f t="shared" si="43"/>
        <v>0</v>
      </c>
      <c r="V66" s="199">
        <f t="shared" si="43"/>
        <v>0</v>
      </c>
      <c r="W66" s="199">
        <f t="shared" si="43"/>
        <v>596.51616000000001</v>
      </c>
      <c r="X66" s="199">
        <f t="shared" si="43"/>
        <v>596.51616000000001</v>
      </c>
      <c r="Y66" s="199">
        <f t="shared" si="43"/>
        <v>596.51616000000001</v>
      </c>
      <c r="Z66" s="199">
        <f t="shared" si="43"/>
        <v>596.51616000000001</v>
      </c>
      <c r="AA66" s="199">
        <f t="shared" si="43"/>
        <v>596.51616000000001</v>
      </c>
      <c r="AB66" s="199">
        <f t="shared" si="43"/>
        <v>596.51616000000001</v>
      </c>
      <c r="AC66" s="199">
        <f t="shared" si="43"/>
        <v>596.51616000000001</v>
      </c>
      <c r="AD66" s="199">
        <f t="shared" si="43"/>
        <v>596.51616000000001</v>
      </c>
      <c r="AE66" s="199">
        <f t="shared" si="43"/>
        <v>596.51616000000001</v>
      </c>
      <c r="AF66" s="199">
        <f t="shared" si="43"/>
        <v>596.51616000000001</v>
      </c>
      <c r="AG66" s="199">
        <f t="shared" si="43"/>
        <v>596.51616000000001</v>
      </c>
      <c r="AH66" s="199">
        <f t="shared" si="43"/>
        <v>596.51616000000001</v>
      </c>
      <c r="AI66" s="199">
        <f t="shared" si="43"/>
        <v>596.51616000000001</v>
      </c>
      <c r="AJ66" s="199">
        <f t="shared" si="43"/>
        <v>0</v>
      </c>
      <c r="AK66" s="199">
        <f t="shared" si="43"/>
        <v>0</v>
      </c>
      <c r="AL66" s="199">
        <f t="shared" si="43"/>
        <v>0</v>
      </c>
      <c r="AM66" s="199">
        <f t="shared" si="43"/>
        <v>0</v>
      </c>
      <c r="AN66" s="199">
        <f t="shared" si="43"/>
        <v>0</v>
      </c>
      <c r="AO66" s="199">
        <f t="shared" si="43"/>
        <v>0</v>
      </c>
      <c r="AP66" s="199">
        <f t="shared" si="43"/>
        <v>0</v>
      </c>
      <c r="AQ66" s="199">
        <f t="shared" si="43"/>
        <v>0</v>
      </c>
      <c r="AR66" s="199">
        <f t="shared" si="43"/>
        <v>0</v>
      </c>
      <c r="AS66" s="199">
        <f t="shared" si="43"/>
        <v>0</v>
      </c>
      <c r="AT66" s="199">
        <f t="shared" si="43"/>
        <v>0</v>
      </c>
      <c r="AU66" s="199">
        <f t="shared" si="43"/>
        <v>0</v>
      </c>
      <c r="AV66" s="199">
        <f t="shared" si="43"/>
        <v>0</v>
      </c>
      <c r="AW66" s="199">
        <f t="shared" si="43"/>
        <v>0</v>
      </c>
      <c r="AX66" s="199">
        <f t="shared" si="43"/>
        <v>0</v>
      </c>
    </row>
    <row r="67" spans="1:50" s="199" customFormat="1">
      <c r="A67" s="66">
        <v>1</v>
      </c>
      <c r="B67" s="767">
        <f t="shared" si="29"/>
        <v>590060</v>
      </c>
      <c r="C67" s="66" t="str">
        <f>INDEX(ProjectSummary!$C$6:$F$20,MATCH(B67,ProjectSummary!$C$6:$C$20,0),4)</f>
        <v>ROBINSON CHURCH ROAD</v>
      </c>
      <c r="D67" s="2">
        <f>_xlfn.XLOOKUP(C67, ProjectSummary!$F$6:$F$20, ProjectSummary!$M$6:$M$20)</f>
        <v>2022</v>
      </c>
      <c r="E67" s="347">
        <f>_xlfn.XLOOKUP(C67, ProjectSummary!$F$6:$F$20, ProjectSummary!$L$6:$L$20)</f>
        <v>8600</v>
      </c>
      <c r="F67" s="2">
        <f>_xlfn.XLOOKUP(C67, ProjectSummary!$F$6:$F$20, ProjectSummary!$Q$6:$Q$20)</f>
        <v>2040</v>
      </c>
      <c r="G67" s="348">
        <f>_xlfn.XLOOKUP(C67,ProjectSummary!$F$6:$F$20, ProjectSummary!$K$6:$K$20)</f>
        <v>5.5923389999999999</v>
      </c>
      <c r="H67" s="246">
        <f>_xlfn.XLOOKUP(C67,ProjectSummary!$F$6:$F$20, ProjectSummary!$S$6:$S$20)</f>
        <v>0</v>
      </c>
      <c r="I67" s="93">
        <f t="shared" si="30"/>
        <v>625223.50020000001</v>
      </c>
      <c r="J67" s="199">
        <f t="shared" ref="J67:AX67" si="44">IF(J8&lt;$F$67,($E67*(1+$H67)^(J$8-$D$67))*$G67*J48,($E67*(1+$H67)^($F$67-$D$67))*$G67*J48)</f>
        <v>0</v>
      </c>
      <c r="K67" s="199">
        <f t="shared" si="44"/>
        <v>0</v>
      </c>
      <c r="L67" s="199">
        <f t="shared" si="44"/>
        <v>0</v>
      </c>
      <c r="M67" s="199">
        <f t="shared" si="44"/>
        <v>0</v>
      </c>
      <c r="N67" s="199">
        <f t="shared" si="44"/>
        <v>0</v>
      </c>
      <c r="O67" s="199">
        <f t="shared" si="44"/>
        <v>0</v>
      </c>
      <c r="P67" s="199">
        <f t="shared" si="44"/>
        <v>0</v>
      </c>
      <c r="Q67" s="199">
        <f t="shared" si="44"/>
        <v>0</v>
      </c>
      <c r="R67" s="199">
        <f t="shared" si="44"/>
        <v>0</v>
      </c>
      <c r="S67" s="199">
        <f t="shared" si="44"/>
        <v>0</v>
      </c>
      <c r="T67" s="199">
        <f t="shared" si="44"/>
        <v>0</v>
      </c>
      <c r="U67" s="199">
        <f t="shared" si="44"/>
        <v>0</v>
      </c>
      <c r="V67" s="199">
        <f t="shared" si="44"/>
        <v>0</v>
      </c>
      <c r="W67" s="199">
        <f t="shared" si="44"/>
        <v>48094.115400000002</v>
      </c>
      <c r="X67" s="199">
        <f t="shared" si="44"/>
        <v>48094.115400000002</v>
      </c>
      <c r="Y67" s="199">
        <f t="shared" si="44"/>
        <v>48094.115400000002</v>
      </c>
      <c r="Z67" s="199">
        <f t="shared" si="44"/>
        <v>48094.115400000002</v>
      </c>
      <c r="AA67" s="199">
        <f t="shared" si="44"/>
        <v>48094.115400000002</v>
      </c>
      <c r="AB67" s="199">
        <f t="shared" si="44"/>
        <v>48094.115400000002</v>
      </c>
      <c r="AC67" s="199">
        <f t="shared" si="44"/>
        <v>48094.115400000002</v>
      </c>
      <c r="AD67" s="199">
        <f t="shared" si="44"/>
        <v>48094.115400000002</v>
      </c>
      <c r="AE67" s="199">
        <f t="shared" si="44"/>
        <v>48094.115400000002</v>
      </c>
      <c r="AF67" s="199">
        <f t="shared" si="44"/>
        <v>48094.115400000002</v>
      </c>
      <c r="AG67" s="199">
        <f t="shared" si="44"/>
        <v>48094.115400000002</v>
      </c>
      <c r="AH67" s="199">
        <f t="shared" si="44"/>
        <v>48094.115400000002</v>
      </c>
      <c r="AI67" s="199">
        <f t="shared" si="44"/>
        <v>48094.115400000002</v>
      </c>
      <c r="AJ67" s="199">
        <f t="shared" si="44"/>
        <v>0</v>
      </c>
      <c r="AK67" s="199">
        <f t="shared" si="44"/>
        <v>0</v>
      </c>
      <c r="AL67" s="199">
        <f t="shared" si="44"/>
        <v>0</v>
      </c>
      <c r="AM67" s="199">
        <f t="shared" si="44"/>
        <v>0</v>
      </c>
      <c r="AN67" s="199">
        <f t="shared" si="44"/>
        <v>0</v>
      </c>
      <c r="AO67" s="199">
        <f t="shared" si="44"/>
        <v>0</v>
      </c>
      <c r="AP67" s="199">
        <f t="shared" si="44"/>
        <v>0</v>
      </c>
      <c r="AQ67" s="199">
        <f t="shared" si="44"/>
        <v>0</v>
      </c>
      <c r="AR67" s="199">
        <f t="shared" si="44"/>
        <v>0</v>
      </c>
      <c r="AS67" s="199">
        <f t="shared" si="44"/>
        <v>0</v>
      </c>
      <c r="AT67" s="199">
        <f t="shared" si="44"/>
        <v>0</v>
      </c>
      <c r="AU67" s="199">
        <f t="shared" si="44"/>
        <v>0</v>
      </c>
      <c r="AV67" s="199">
        <f t="shared" si="44"/>
        <v>0</v>
      </c>
      <c r="AW67" s="199">
        <f t="shared" si="44"/>
        <v>0</v>
      </c>
      <c r="AX67" s="199">
        <f t="shared" si="44"/>
        <v>0</v>
      </c>
    </row>
    <row r="68" spans="1:50" ht="15.75">
      <c r="C68" s="142"/>
      <c r="D68" s="240"/>
      <c r="E68" s="81"/>
      <c r="F68" s="81"/>
      <c r="G68" s="81"/>
      <c r="I68" s="181"/>
      <c r="J68" s="791"/>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row>
    <row r="69" spans="1:50" s="181" customFormat="1" ht="30">
      <c r="A69" s="873" t="s">
        <v>203</v>
      </c>
      <c r="B69" s="102" t="s">
        <v>120</v>
      </c>
      <c r="C69" s="16" t="s">
        <v>483</v>
      </c>
      <c r="D69" s="2" t="s">
        <v>478</v>
      </c>
      <c r="E69" s="2" t="s">
        <v>479</v>
      </c>
      <c r="F69" s="241" t="s">
        <v>480</v>
      </c>
      <c r="G69" s="241" t="s">
        <v>481</v>
      </c>
      <c r="H69" s="2" t="s">
        <v>482</v>
      </c>
      <c r="I69" s="181">
        <f>SUM(J69:AX69)</f>
        <v>66708.402172800023</v>
      </c>
      <c r="J69" s="181">
        <f>SUM(J70:J84)</f>
        <v>0</v>
      </c>
      <c r="K69" s="181">
        <f t="shared" ref="K69:AX69" si="45">SUM(K70:K84)</f>
        <v>0</v>
      </c>
      <c r="L69" s="181">
        <f t="shared" si="45"/>
        <v>0</v>
      </c>
      <c r="M69" s="181">
        <f t="shared" si="45"/>
        <v>0</v>
      </c>
      <c r="N69" s="181">
        <f t="shared" si="45"/>
        <v>0</v>
      </c>
      <c r="O69" s="181">
        <f t="shared" si="45"/>
        <v>0</v>
      </c>
      <c r="P69" s="181">
        <f t="shared" si="45"/>
        <v>0</v>
      </c>
      <c r="Q69" s="181">
        <f t="shared" si="45"/>
        <v>0</v>
      </c>
      <c r="R69" s="181">
        <f t="shared" si="45"/>
        <v>0</v>
      </c>
      <c r="S69" s="181">
        <f t="shared" si="45"/>
        <v>0</v>
      </c>
      <c r="T69" s="181">
        <f t="shared" si="45"/>
        <v>0</v>
      </c>
      <c r="U69" s="181">
        <f t="shared" si="45"/>
        <v>0</v>
      </c>
      <c r="V69" s="181">
        <f t="shared" si="45"/>
        <v>0</v>
      </c>
      <c r="W69" s="181">
        <f t="shared" si="45"/>
        <v>5251.0820468000011</v>
      </c>
      <c r="X69" s="181">
        <f t="shared" si="45"/>
        <v>5251.0820468000011</v>
      </c>
      <c r="Y69" s="181">
        <f t="shared" si="45"/>
        <v>5251.0820468000011</v>
      </c>
      <c r="Z69" s="181">
        <f t="shared" si="45"/>
        <v>5251.0820468000011</v>
      </c>
      <c r="AA69" s="181">
        <f t="shared" si="45"/>
        <v>5251.0820468000011</v>
      </c>
      <c r="AB69" s="181">
        <f t="shared" si="45"/>
        <v>5251.0820468000011</v>
      </c>
      <c r="AC69" s="181">
        <f t="shared" si="45"/>
        <v>5251.0820468000011</v>
      </c>
      <c r="AD69" s="181">
        <f t="shared" si="45"/>
        <v>5251.0820468000011</v>
      </c>
      <c r="AE69" s="181">
        <f t="shared" si="45"/>
        <v>5251.0820468000011</v>
      </c>
      <c r="AF69" s="181">
        <f t="shared" si="45"/>
        <v>5251.0820468000011</v>
      </c>
      <c r="AG69" s="181">
        <f t="shared" si="45"/>
        <v>5251.0820468000011</v>
      </c>
      <c r="AH69" s="181">
        <f t="shared" si="45"/>
        <v>5251.0820468000011</v>
      </c>
      <c r="AI69" s="181">
        <f t="shared" si="45"/>
        <v>3695.4176112000009</v>
      </c>
      <c r="AJ69" s="181">
        <f t="shared" si="45"/>
        <v>0</v>
      </c>
      <c r="AK69" s="181">
        <f t="shared" si="45"/>
        <v>0</v>
      </c>
      <c r="AL69" s="181">
        <f t="shared" si="45"/>
        <v>0</v>
      </c>
      <c r="AM69" s="181">
        <f t="shared" si="45"/>
        <v>0</v>
      </c>
      <c r="AN69" s="181">
        <f t="shared" si="45"/>
        <v>0</v>
      </c>
      <c r="AO69" s="181">
        <f t="shared" si="45"/>
        <v>0</v>
      </c>
      <c r="AP69" s="181">
        <f t="shared" si="45"/>
        <v>0</v>
      </c>
      <c r="AQ69" s="181">
        <f t="shared" si="45"/>
        <v>0</v>
      </c>
      <c r="AR69" s="181">
        <f t="shared" si="45"/>
        <v>0</v>
      </c>
      <c r="AS69" s="181">
        <f t="shared" si="45"/>
        <v>0</v>
      </c>
      <c r="AT69" s="181">
        <f t="shared" si="45"/>
        <v>0</v>
      </c>
      <c r="AU69" s="181">
        <f t="shared" si="45"/>
        <v>0</v>
      </c>
      <c r="AV69" s="181">
        <f t="shared" si="45"/>
        <v>0</v>
      </c>
      <c r="AW69" s="181">
        <f t="shared" si="45"/>
        <v>0</v>
      </c>
      <c r="AX69" s="181">
        <f t="shared" si="45"/>
        <v>0</v>
      </c>
    </row>
    <row r="70" spans="1:50">
      <c r="A70" s="218" t="s">
        <v>198</v>
      </c>
      <c r="B70" s="767" t="str">
        <f>B53</f>
        <v>030161</v>
      </c>
      <c r="C70" s="66" t="str">
        <f>INDEX(ProjectSummary!$C$6:$F$20,MATCH(B70,ProjectSummary!$C$6:$C$20,0),4)</f>
        <v>LOCKHART ROAD</v>
      </c>
      <c r="D70" s="2">
        <f>_xlfn.XLOOKUP(C70, ProjectSummary!$F$6:$F$20, ProjectSummary!$M$6:$M$20)</f>
        <v>2022</v>
      </c>
      <c r="E70" s="347">
        <f>_xlfn.XLOOKUP(C70, ProjectSummary!$F$6:$F$20, ProjectSummary!$O$6:$O$20)</f>
        <v>6</v>
      </c>
      <c r="F70" s="2">
        <f>_xlfn.XLOOKUP(C70, ProjectSummary!$F$6:$F$20, ProjectSummary!$Q$6:$Q$20)</f>
        <v>2040</v>
      </c>
      <c r="G70" s="348">
        <f>_xlfn.XLOOKUP(C70,ProjectSummary!$F$6:$F$20, ProjectSummary!$K$6:$K$20)</f>
        <v>4.9709680000000001</v>
      </c>
      <c r="H70" s="246">
        <f>_xlfn.XLOOKUP(C70,ProjectSummary!$F$6:$F$20, ProjectSummary!$S$6:$S$20)</f>
        <v>0</v>
      </c>
      <c r="I70" s="93">
        <f>SUM(J70:AX70)</f>
        <v>357.909696</v>
      </c>
      <c r="J70" s="199">
        <f t="shared" ref="J70:AX70" si="46">IF(J8&lt;$F$70,($E70*(1+$H70)^(J$8-$D$70))*$G70*J34,($E70*(1+$H70)^($F$70-$D$70))*$G70*J34)</f>
        <v>0</v>
      </c>
      <c r="K70" s="199">
        <f t="shared" si="46"/>
        <v>0</v>
      </c>
      <c r="L70" s="199">
        <f t="shared" si="46"/>
        <v>0</v>
      </c>
      <c r="M70" s="199">
        <f t="shared" si="46"/>
        <v>0</v>
      </c>
      <c r="N70" s="199">
        <f t="shared" si="46"/>
        <v>0</v>
      </c>
      <c r="O70" s="199">
        <f t="shared" si="46"/>
        <v>0</v>
      </c>
      <c r="P70" s="199">
        <f t="shared" si="46"/>
        <v>0</v>
      </c>
      <c r="Q70" s="199">
        <f t="shared" si="46"/>
        <v>0</v>
      </c>
      <c r="R70" s="199">
        <f t="shared" si="46"/>
        <v>0</v>
      </c>
      <c r="S70" s="199">
        <f t="shared" si="46"/>
        <v>0</v>
      </c>
      <c r="T70" s="199">
        <f t="shared" si="46"/>
        <v>0</v>
      </c>
      <c r="U70" s="199">
        <f t="shared" si="46"/>
        <v>0</v>
      </c>
      <c r="V70" s="199">
        <f t="shared" si="46"/>
        <v>0</v>
      </c>
      <c r="W70" s="199">
        <f t="shared" si="46"/>
        <v>29.825808000000002</v>
      </c>
      <c r="X70" s="199">
        <f t="shared" si="46"/>
        <v>29.825808000000002</v>
      </c>
      <c r="Y70" s="199">
        <f t="shared" si="46"/>
        <v>29.825808000000002</v>
      </c>
      <c r="Z70" s="199">
        <f t="shared" si="46"/>
        <v>29.825808000000002</v>
      </c>
      <c r="AA70" s="199">
        <f t="shared" si="46"/>
        <v>29.825808000000002</v>
      </c>
      <c r="AB70" s="199">
        <f t="shared" si="46"/>
        <v>29.825808000000002</v>
      </c>
      <c r="AC70" s="199">
        <f t="shared" si="46"/>
        <v>29.825808000000002</v>
      </c>
      <c r="AD70" s="199">
        <f t="shared" si="46"/>
        <v>29.825808000000002</v>
      </c>
      <c r="AE70" s="199">
        <f t="shared" si="46"/>
        <v>29.825808000000002</v>
      </c>
      <c r="AF70" s="199">
        <f t="shared" si="46"/>
        <v>29.825808000000002</v>
      </c>
      <c r="AG70" s="199">
        <f t="shared" si="46"/>
        <v>29.825808000000002</v>
      </c>
      <c r="AH70" s="199">
        <f t="shared" si="46"/>
        <v>29.825808000000002</v>
      </c>
      <c r="AI70" s="199">
        <f t="shared" si="46"/>
        <v>0</v>
      </c>
      <c r="AJ70" s="199">
        <f t="shared" si="46"/>
        <v>0</v>
      </c>
      <c r="AK70" s="199">
        <f t="shared" si="46"/>
        <v>0</v>
      </c>
      <c r="AL70" s="199">
        <f t="shared" si="46"/>
        <v>0</v>
      </c>
      <c r="AM70" s="199">
        <f t="shared" si="46"/>
        <v>0</v>
      </c>
      <c r="AN70" s="199">
        <f t="shared" si="46"/>
        <v>0</v>
      </c>
      <c r="AO70" s="199">
        <f t="shared" si="46"/>
        <v>0</v>
      </c>
      <c r="AP70" s="199">
        <f t="shared" si="46"/>
        <v>0</v>
      </c>
      <c r="AQ70" s="199">
        <f t="shared" si="46"/>
        <v>0</v>
      </c>
      <c r="AR70" s="199">
        <f t="shared" si="46"/>
        <v>0</v>
      </c>
      <c r="AS70" s="199">
        <f t="shared" si="46"/>
        <v>0</v>
      </c>
      <c r="AT70" s="199">
        <f t="shared" si="46"/>
        <v>0</v>
      </c>
      <c r="AU70" s="199">
        <f t="shared" si="46"/>
        <v>0</v>
      </c>
      <c r="AV70" s="199">
        <f t="shared" si="46"/>
        <v>0</v>
      </c>
      <c r="AW70" s="199">
        <f t="shared" si="46"/>
        <v>0</v>
      </c>
      <c r="AX70" s="199">
        <f t="shared" si="46"/>
        <v>0</v>
      </c>
    </row>
    <row r="71" spans="1:50">
      <c r="A71" s="218" t="s">
        <v>198</v>
      </c>
      <c r="B71" s="767" t="str">
        <f t="shared" ref="B71:B84" si="47">B54</f>
        <v>030148</v>
      </c>
      <c r="C71" s="66" t="str">
        <f>INDEX(ProjectSummary!$C$6:$F$20,MATCH(B71,ProjectSummary!$C$6:$C$20,0),4)</f>
        <v>MILLS ROAD</v>
      </c>
      <c r="D71" s="2">
        <f>_xlfn.XLOOKUP(C71, ProjectSummary!$F$6:$F$20, ProjectSummary!$M$6:$M$20)</f>
        <v>2016</v>
      </c>
      <c r="E71" s="347">
        <f>_xlfn.XLOOKUP(C71, ProjectSummary!$F$6:$F$20, ProjectSummary!$O$6:$O$20)</f>
        <v>12</v>
      </c>
      <c r="F71" s="2">
        <f>_xlfn.XLOOKUP(C71, ProjectSummary!$F$6:$F$20, ProjectSummary!$Q$6:$Q$20)</f>
        <v>2040</v>
      </c>
      <c r="G71" s="348">
        <f>_xlfn.XLOOKUP(C71,ProjectSummary!$F$6:$F$20, ProjectSummary!$K$6:$K$20)</f>
        <v>4.9709680000000001</v>
      </c>
      <c r="H71" s="246">
        <f>_xlfn.XLOOKUP(C71,ProjectSummary!$F$6:$F$20, ProjectSummary!$S$6:$S$20)</f>
        <v>0</v>
      </c>
      <c r="I71" s="93">
        <f t="shared" ref="I71:I84" si="48">SUM(J71:AX71)</f>
        <v>715.81939199999999</v>
      </c>
      <c r="J71" s="199">
        <f t="shared" ref="J71:AX71" si="49">IF(J8&lt;$F$71,($E71*(1+$H71)^(J$8-$D$71))*$G71*J35,($E71*(1+$H71)^($F$71-$D$71))*$G71*J35)</f>
        <v>0</v>
      </c>
      <c r="K71" s="199">
        <f t="shared" si="49"/>
        <v>0</v>
      </c>
      <c r="L71" s="199">
        <f t="shared" si="49"/>
        <v>0</v>
      </c>
      <c r="M71" s="199">
        <f t="shared" si="49"/>
        <v>0</v>
      </c>
      <c r="N71" s="199">
        <f t="shared" si="49"/>
        <v>0</v>
      </c>
      <c r="O71" s="199">
        <f t="shared" si="49"/>
        <v>0</v>
      </c>
      <c r="P71" s="199">
        <f t="shared" si="49"/>
        <v>0</v>
      </c>
      <c r="Q71" s="199">
        <f t="shared" si="49"/>
        <v>0</v>
      </c>
      <c r="R71" s="199">
        <f t="shared" si="49"/>
        <v>0</v>
      </c>
      <c r="S71" s="199">
        <f t="shared" si="49"/>
        <v>0</v>
      </c>
      <c r="T71" s="199">
        <f t="shared" si="49"/>
        <v>0</v>
      </c>
      <c r="U71" s="199">
        <f t="shared" si="49"/>
        <v>0</v>
      </c>
      <c r="V71" s="199">
        <f t="shared" si="49"/>
        <v>0</v>
      </c>
      <c r="W71" s="199">
        <f t="shared" si="49"/>
        <v>59.651616000000004</v>
      </c>
      <c r="X71" s="199">
        <f t="shared" si="49"/>
        <v>59.651616000000004</v>
      </c>
      <c r="Y71" s="199">
        <f t="shared" si="49"/>
        <v>59.651616000000004</v>
      </c>
      <c r="Z71" s="199">
        <f t="shared" si="49"/>
        <v>59.651616000000004</v>
      </c>
      <c r="AA71" s="199">
        <f t="shared" si="49"/>
        <v>59.651616000000004</v>
      </c>
      <c r="AB71" s="199">
        <f t="shared" si="49"/>
        <v>59.651616000000004</v>
      </c>
      <c r="AC71" s="199">
        <f t="shared" si="49"/>
        <v>59.651616000000004</v>
      </c>
      <c r="AD71" s="199">
        <f t="shared" si="49"/>
        <v>59.651616000000004</v>
      </c>
      <c r="AE71" s="199">
        <f t="shared" si="49"/>
        <v>59.651616000000004</v>
      </c>
      <c r="AF71" s="199">
        <f t="shared" si="49"/>
        <v>59.651616000000004</v>
      </c>
      <c r="AG71" s="199">
        <f t="shared" si="49"/>
        <v>59.651616000000004</v>
      </c>
      <c r="AH71" s="199">
        <f t="shared" si="49"/>
        <v>59.651616000000004</v>
      </c>
      <c r="AI71" s="199">
        <f t="shared" si="49"/>
        <v>0</v>
      </c>
      <c r="AJ71" s="199">
        <f t="shared" si="49"/>
        <v>0</v>
      </c>
      <c r="AK71" s="199">
        <f t="shared" si="49"/>
        <v>0</v>
      </c>
      <c r="AL71" s="199">
        <f t="shared" si="49"/>
        <v>0</v>
      </c>
      <c r="AM71" s="199">
        <f t="shared" si="49"/>
        <v>0</v>
      </c>
      <c r="AN71" s="199">
        <f t="shared" si="49"/>
        <v>0</v>
      </c>
      <c r="AO71" s="199">
        <f t="shared" si="49"/>
        <v>0</v>
      </c>
      <c r="AP71" s="199">
        <f t="shared" si="49"/>
        <v>0</v>
      </c>
      <c r="AQ71" s="199">
        <f t="shared" si="49"/>
        <v>0</v>
      </c>
      <c r="AR71" s="199">
        <f t="shared" si="49"/>
        <v>0</v>
      </c>
      <c r="AS71" s="199">
        <f t="shared" si="49"/>
        <v>0</v>
      </c>
      <c r="AT71" s="199">
        <f t="shared" si="49"/>
        <v>0</v>
      </c>
      <c r="AU71" s="199">
        <f t="shared" si="49"/>
        <v>0</v>
      </c>
      <c r="AV71" s="199">
        <f t="shared" si="49"/>
        <v>0</v>
      </c>
      <c r="AW71" s="199">
        <f t="shared" si="49"/>
        <v>0</v>
      </c>
      <c r="AX71" s="199">
        <f t="shared" si="49"/>
        <v>0</v>
      </c>
    </row>
    <row r="72" spans="1:50">
      <c r="A72" s="218" t="s">
        <v>198</v>
      </c>
      <c r="B72" s="767" t="str">
        <f t="shared" si="47"/>
        <v>030265</v>
      </c>
      <c r="C72" s="66" t="str">
        <f>INDEX(ProjectSummary!$C$6:$F$20,MATCH(B72,ProjectSummary!$C$6:$C$20,0),4)</f>
        <v>ROBINSON ROAD</v>
      </c>
      <c r="D72" s="2">
        <f>_xlfn.XLOOKUP(C72, ProjectSummary!$F$6:$F$20, ProjectSummary!$M$6:$M$20)</f>
        <v>2021</v>
      </c>
      <c r="E72" s="347">
        <f>_xlfn.XLOOKUP(C72, ProjectSummary!$F$6:$F$20, ProjectSummary!$O$6:$O$20)</f>
        <v>6</v>
      </c>
      <c r="F72" s="2">
        <f>_xlfn.XLOOKUP(C72, ProjectSummary!$F$6:$F$20, ProjectSummary!$Q$6:$Q$20)</f>
        <v>2040</v>
      </c>
      <c r="G72" s="348">
        <f>_xlfn.XLOOKUP(C72,ProjectSummary!$F$6:$F$20, ProjectSummary!$K$6:$K$20)</f>
        <v>9.9419360000000001</v>
      </c>
      <c r="H72" s="246">
        <f>_xlfn.XLOOKUP(C72,ProjectSummary!$F$6:$F$20, ProjectSummary!$S$6:$S$20)</f>
        <v>0</v>
      </c>
      <c r="I72" s="93">
        <f t="shared" si="48"/>
        <v>715.81939199999999</v>
      </c>
      <c r="J72" s="199">
        <f t="shared" ref="J72:AX72" si="50">IF(J8&lt;$F$72,($E72*(1+$H72)^(J$8-$D$72))*$G72*J36,($E72*(1+$H72)^($F$72-$D$72))*$G72*J36)</f>
        <v>0</v>
      </c>
      <c r="K72" s="199">
        <f t="shared" si="50"/>
        <v>0</v>
      </c>
      <c r="L72" s="199">
        <f t="shared" si="50"/>
        <v>0</v>
      </c>
      <c r="M72" s="199">
        <f t="shared" si="50"/>
        <v>0</v>
      </c>
      <c r="N72" s="199">
        <f t="shared" si="50"/>
        <v>0</v>
      </c>
      <c r="O72" s="199">
        <f t="shared" si="50"/>
        <v>0</v>
      </c>
      <c r="P72" s="199">
        <f t="shared" si="50"/>
        <v>0</v>
      </c>
      <c r="Q72" s="199">
        <f t="shared" si="50"/>
        <v>0</v>
      </c>
      <c r="R72" s="199">
        <f t="shared" si="50"/>
        <v>0</v>
      </c>
      <c r="S72" s="199">
        <f t="shared" si="50"/>
        <v>0</v>
      </c>
      <c r="T72" s="199">
        <f t="shared" si="50"/>
        <v>0</v>
      </c>
      <c r="U72" s="199">
        <f t="shared" si="50"/>
        <v>0</v>
      </c>
      <c r="V72" s="199">
        <f t="shared" si="50"/>
        <v>0</v>
      </c>
      <c r="W72" s="199">
        <f t="shared" si="50"/>
        <v>59.651616000000004</v>
      </c>
      <c r="X72" s="199">
        <f t="shared" si="50"/>
        <v>59.651616000000004</v>
      </c>
      <c r="Y72" s="199">
        <f t="shared" si="50"/>
        <v>59.651616000000004</v>
      </c>
      <c r="Z72" s="199">
        <f t="shared" si="50"/>
        <v>59.651616000000004</v>
      </c>
      <c r="AA72" s="199">
        <f t="shared" si="50"/>
        <v>59.651616000000004</v>
      </c>
      <c r="AB72" s="199">
        <f t="shared" si="50"/>
        <v>59.651616000000004</v>
      </c>
      <c r="AC72" s="199">
        <f t="shared" si="50"/>
        <v>59.651616000000004</v>
      </c>
      <c r="AD72" s="199">
        <f t="shared" si="50"/>
        <v>59.651616000000004</v>
      </c>
      <c r="AE72" s="199">
        <f t="shared" si="50"/>
        <v>59.651616000000004</v>
      </c>
      <c r="AF72" s="199">
        <f t="shared" si="50"/>
        <v>59.651616000000004</v>
      </c>
      <c r="AG72" s="199">
        <f t="shared" si="50"/>
        <v>59.651616000000004</v>
      </c>
      <c r="AH72" s="199">
        <f t="shared" si="50"/>
        <v>59.651616000000004</v>
      </c>
      <c r="AI72" s="199">
        <f t="shared" si="50"/>
        <v>0</v>
      </c>
      <c r="AJ72" s="199">
        <f t="shared" si="50"/>
        <v>0</v>
      </c>
      <c r="AK72" s="199">
        <f t="shared" si="50"/>
        <v>0</v>
      </c>
      <c r="AL72" s="199">
        <f t="shared" si="50"/>
        <v>0</v>
      </c>
      <c r="AM72" s="199">
        <f t="shared" si="50"/>
        <v>0</v>
      </c>
      <c r="AN72" s="199">
        <f t="shared" si="50"/>
        <v>0</v>
      </c>
      <c r="AO72" s="199">
        <f t="shared" si="50"/>
        <v>0</v>
      </c>
      <c r="AP72" s="199">
        <f t="shared" si="50"/>
        <v>0</v>
      </c>
      <c r="AQ72" s="199">
        <f t="shared" si="50"/>
        <v>0</v>
      </c>
      <c r="AR72" s="199">
        <f t="shared" si="50"/>
        <v>0</v>
      </c>
      <c r="AS72" s="199">
        <f t="shared" si="50"/>
        <v>0</v>
      </c>
      <c r="AT72" s="199">
        <f t="shared" si="50"/>
        <v>0</v>
      </c>
      <c r="AU72" s="199">
        <f t="shared" si="50"/>
        <v>0</v>
      </c>
      <c r="AV72" s="199">
        <f t="shared" si="50"/>
        <v>0</v>
      </c>
      <c r="AW72" s="199">
        <f t="shared" si="50"/>
        <v>0</v>
      </c>
      <c r="AX72" s="199">
        <f t="shared" si="50"/>
        <v>0</v>
      </c>
    </row>
    <row r="73" spans="1:50">
      <c r="A73" s="218" t="s">
        <v>198</v>
      </c>
      <c r="B73" s="767">
        <f t="shared" si="47"/>
        <v>830106</v>
      </c>
      <c r="C73" s="66" t="str">
        <f>INDEX(ProjectSummary!$C$6:$F$20,MATCH(B73,ProjectSummary!$C$6:$C$20,0),4)</f>
        <v>BOGGER HOLLAR ROAD</v>
      </c>
      <c r="D73" s="2">
        <f>_xlfn.XLOOKUP(C73, ProjectSummary!$F$6:$F$20, ProjectSummary!$M$6:$M$20)</f>
        <v>2015</v>
      </c>
      <c r="E73" s="347">
        <f>_xlfn.XLOOKUP(C73, ProjectSummary!$F$6:$F$20, ProjectSummary!$O$6:$O$20)</f>
        <v>9</v>
      </c>
      <c r="F73" s="2">
        <f>_xlfn.XLOOKUP(C73, ProjectSummary!$F$6:$F$20, ProjectSummary!$Q$6:$Q$20)</f>
        <v>2040</v>
      </c>
      <c r="G73" s="348">
        <f>_xlfn.XLOOKUP(C73,ProjectSummary!$F$6:$F$20, ProjectSummary!$K$6:$K$20)</f>
        <v>1.8641130000000001</v>
      </c>
      <c r="H73" s="246">
        <f>_xlfn.XLOOKUP(C73,ProjectSummary!$F$6:$F$20, ProjectSummary!$S$6:$S$20)</f>
        <v>0</v>
      </c>
      <c r="I73" s="93">
        <f t="shared" si="48"/>
        <v>201.32420400000001</v>
      </c>
      <c r="J73" s="199">
        <f t="shared" ref="J73:AX73" si="51">IF(J8&lt;$F$73,($E73*(1+$H73)^(J$8-$D$73))*$G73*J37,($E73*(1+$H73)^($F$73-$D$73))*$G73*J37)</f>
        <v>0</v>
      </c>
      <c r="K73" s="199">
        <f t="shared" si="51"/>
        <v>0</v>
      </c>
      <c r="L73" s="199">
        <f t="shared" si="51"/>
        <v>0</v>
      </c>
      <c r="M73" s="199">
        <f t="shared" si="51"/>
        <v>0</v>
      </c>
      <c r="N73" s="199">
        <f t="shared" si="51"/>
        <v>0</v>
      </c>
      <c r="O73" s="199">
        <f t="shared" si="51"/>
        <v>0</v>
      </c>
      <c r="P73" s="199">
        <f t="shared" si="51"/>
        <v>0</v>
      </c>
      <c r="Q73" s="199">
        <f t="shared" si="51"/>
        <v>0</v>
      </c>
      <c r="R73" s="199">
        <f t="shared" si="51"/>
        <v>0</v>
      </c>
      <c r="S73" s="199">
        <f t="shared" si="51"/>
        <v>0</v>
      </c>
      <c r="T73" s="199">
        <f t="shared" si="51"/>
        <v>0</v>
      </c>
      <c r="U73" s="199">
        <f t="shared" si="51"/>
        <v>0</v>
      </c>
      <c r="V73" s="199">
        <f t="shared" si="51"/>
        <v>0</v>
      </c>
      <c r="W73" s="199">
        <f t="shared" si="51"/>
        <v>16.777017000000001</v>
      </c>
      <c r="X73" s="199">
        <f t="shared" si="51"/>
        <v>16.777017000000001</v>
      </c>
      <c r="Y73" s="199">
        <f t="shared" si="51"/>
        <v>16.777017000000001</v>
      </c>
      <c r="Z73" s="199">
        <f t="shared" si="51"/>
        <v>16.777017000000001</v>
      </c>
      <c r="AA73" s="199">
        <f t="shared" si="51"/>
        <v>16.777017000000001</v>
      </c>
      <c r="AB73" s="199">
        <f t="shared" si="51"/>
        <v>16.777017000000001</v>
      </c>
      <c r="AC73" s="199">
        <f t="shared" si="51"/>
        <v>16.777017000000001</v>
      </c>
      <c r="AD73" s="199">
        <f t="shared" si="51"/>
        <v>16.777017000000001</v>
      </c>
      <c r="AE73" s="199">
        <f t="shared" si="51"/>
        <v>16.777017000000001</v>
      </c>
      <c r="AF73" s="199">
        <f t="shared" si="51"/>
        <v>16.777017000000001</v>
      </c>
      <c r="AG73" s="199">
        <f t="shared" si="51"/>
        <v>16.777017000000001</v>
      </c>
      <c r="AH73" s="199">
        <f t="shared" si="51"/>
        <v>16.777017000000001</v>
      </c>
      <c r="AI73" s="199">
        <f t="shared" si="51"/>
        <v>0</v>
      </c>
      <c r="AJ73" s="199">
        <f t="shared" si="51"/>
        <v>0</v>
      </c>
      <c r="AK73" s="199">
        <f t="shared" si="51"/>
        <v>0</v>
      </c>
      <c r="AL73" s="199">
        <f t="shared" si="51"/>
        <v>0</v>
      </c>
      <c r="AM73" s="199">
        <f t="shared" si="51"/>
        <v>0</v>
      </c>
      <c r="AN73" s="199">
        <f t="shared" si="51"/>
        <v>0</v>
      </c>
      <c r="AO73" s="199">
        <f t="shared" si="51"/>
        <v>0</v>
      </c>
      <c r="AP73" s="199">
        <f t="shared" si="51"/>
        <v>0</v>
      </c>
      <c r="AQ73" s="199">
        <f t="shared" si="51"/>
        <v>0</v>
      </c>
      <c r="AR73" s="199">
        <f t="shared" si="51"/>
        <v>0</v>
      </c>
      <c r="AS73" s="199">
        <f t="shared" si="51"/>
        <v>0</v>
      </c>
      <c r="AT73" s="199">
        <f t="shared" si="51"/>
        <v>0</v>
      </c>
      <c r="AU73" s="199">
        <f t="shared" si="51"/>
        <v>0</v>
      </c>
      <c r="AV73" s="199">
        <f t="shared" si="51"/>
        <v>0</v>
      </c>
      <c r="AW73" s="199">
        <f t="shared" si="51"/>
        <v>0</v>
      </c>
      <c r="AX73" s="199">
        <f t="shared" si="51"/>
        <v>0</v>
      </c>
    </row>
    <row r="74" spans="1:50">
      <c r="A74" s="218" t="s">
        <v>198</v>
      </c>
      <c r="B74" s="767">
        <f t="shared" si="47"/>
        <v>830081</v>
      </c>
      <c r="C74" s="66" t="str">
        <f>INDEX(ProjectSummary!$C$6:$F$20,MATCH(B74,ProjectSummary!$C$6:$C$20,0),4)</f>
        <v>BRIDGE ROAD</v>
      </c>
      <c r="D74" s="2">
        <f>_xlfn.XLOOKUP(C74, ProjectSummary!$F$6:$F$20, ProjectSummary!$M$6:$M$20)</f>
        <v>2016</v>
      </c>
      <c r="E74" s="347">
        <f>_xlfn.XLOOKUP(C74, ProjectSummary!$F$6:$F$20, ProjectSummary!$O$6:$O$20)</f>
        <v>19.8</v>
      </c>
      <c r="F74" s="2">
        <f>_xlfn.XLOOKUP(C74, ProjectSummary!$F$6:$F$20, ProjectSummary!$Q$6:$Q$20)</f>
        <v>2040</v>
      </c>
      <c r="G74" s="348">
        <f>_xlfn.XLOOKUP(C74,ProjectSummary!$F$6:$F$20, ProjectSummary!$K$6:$K$20)</f>
        <v>4.9709680000000001</v>
      </c>
      <c r="H74" s="246">
        <f>_xlfn.XLOOKUP(C74,ProjectSummary!$F$6:$F$20, ProjectSummary!$S$6:$S$20)</f>
        <v>0</v>
      </c>
      <c r="I74" s="93">
        <f t="shared" si="48"/>
        <v>1181.1019968000001</v>
      </c>
      <c r="J74" s="199">
        <f t="shared" ref="J74:AX74" si="52">IF(J8&lt;$F$74,($E74*(1+$H74)^(J$8-$D$74))*$G74*J38,($E74*(1+$H74)^($F$74-$D$74))*$G74*J38)</f>
        <v>0</v>
      </c>
      <c r="K74" s="199">
        <f t="shared" si="52"/>
        <v>0</v>
      </c>
      <c r="L74" s="199">
        <f t="shared" si="52"/>
        <v>0</v>
      </c>
      <c r="M74" s="199">
        <f t="shared" si="52"/>
        <v>0</v>
      </c>
      <c r="N74" s="199">
        <f t="shared" si="52"/>
        <v>0</v>
      </c>
      <c r="O74" s="199">
        <f t="shared" si="52"/>
        <v>0</v>
      </c>
      <c r="P74" s="199">
        <f t="shared" si="52"/>
        <v>0</v>
      </c>
      <c r="Q74" s="199">
        <f t="shared" si="52"/>
        <v>0</v>
      </c>
      <c r="R74" s="199">
        <f t="shared" si="52"/>
        <v>0</v>
      </c>
      <c r="S74" s="199">
        <f t="shared" si="52"/>
        <v>0</v>
      </c>
      <c r="T74" s="199">
        <f t="shared" si="52"/>
        <v>0</v>
      </c>
      <c r="U74" s="199">
        <f t="shared" si="52"/>
        <v>0</v>
      </c>
      <c r="V74" s="199">
        <f t="shared" si="52"/>
        <v>0</v>
      </c>
      <c r="W74" s="199">
        <f t="shared" si="52"/>
        <v>98.425166400000009</v>
      </c>
      <c r="X74" s="199">
        <f t="shared" si="52"/>
        <v>98.425166400000009</v>
      </c>
      <c r="Y74" s="199">
        <f t="shared" si="52"/>
        <v>98.425166400000009</v>
      </c>
      <c r="Z74" s="199">
        <f t="shared" si="52"/>
        <v>98.425166400000009</v>
      </c>
      <c r="AA74" s="199">
        <f t="shared" si="52"/>
        <v>98.425166400000009</v>
      </c>
      <c r="AB74" s="199">
        <f t="shared" si="52"/>
        <v>98.425166400000009</v>
      </c>
      <c r="AC74" s="199">
        <f t="shared" si="52"/>
        <v>98.425166400000009</v>
      </c>
      <c r="AD74" s="199">
        <f t="shared" si="52"/>
        <v>98.425166400000009</v>
      </c>
      <c r="AE74" s="199">
        <f t="shared" si="52"/>
        <v>98.425166400000009</v>
      </c>
      <c r="AF74" s="199">
        <f t="shared" si="52"/>
        <v>98.425166400000009</v>
      </c>
      <c r="AG74" s="199">
        <f t="shared" si="52"/>
        <v>98.425166400000009</v>
      </c>
      <c r="AH74" s="199">
        <f t="shared" si="52"/>
        <v>98.425166400000009</v>
      </c>
      <c r="AI74" s="199">
        <f t="shared" si="52"/>
        <v>0</v>
      </c>
      <c r="AJ74" s="199">
        <f t="shared" si="52"/>
        <v>0</v>
      </c>
      <c r="AK74" s="199">
        <f t="shared" si="52"/>
        <v>0</v>
      </c>
      <c r="AL74" s="199">
        <f t="shared" si="52"/>
        <v>0</v>
      </c>
      <c r="AM74" s="199">
        <f t="shared" si="52"/>
        <v>0</v>
      </c>
      <c r="AN74" s="199">
        <f t="shared" si="52"/>
        <v>0</v>
      </c>
      <c r="AO74" s="199">
        <f t="shared" si="52"/>
        <v>0</v>
      </c>
      <c r="AP74" s="199">
        <f t="shared" si="52"/>
        <v>0</v>
      </c>
      <c r="AQ74" s="199">
        <f t="shared" si="52"/>
        <v>0</v>
      </c>
      <c r="AR74" s="199">
        <f t="shared" si="52"/>
        <v>0</v>
      </c>
      <c r="AS74" s="199">
        <f t="shared" si="52"/>
        <v>0</v>
      </c>
      <c r="AT74" s="199">
        <f t="shared" si="52"/>
        <v>0</v>
      </c>
      <c r="AU74" s="199">
        <f t="shared" si="52"/>
        <v>0</v>
      </c>
      <c r="AV74" s="199">
        <f t="shared" si="52"/>
        <v>0</v>
      </c>
      <c r="AW74" s="199">
        <f t="shared" si="52"/>
        <v>0</v>
      </c>
      <c r="AX74" s="199">
        <f t="shared" si="52"/>
        <v>0</v>
      </c>
    </row>
    <row r="75" spans="1:50">
      <c r="A75" s="218" t="s">
        <v>198</v>
      </c>
      <c r="B75" s="767">
        <f t="shared" si="47"/>
        <v>830200</v>
      </c>
      <c r="C75" s="66" t="str">
        <f>INDEX(ProjectSummary!$C$6:$F$20,MATCH(B75,ProjectSummary!$C$6:$C$20,0),4)</f>
        <v>BRIDGE PORT ROAD</v>
      </c>
      <c r="D75" s="2">
        <f>_xlfn.XLOOKUP(C75, ProjectSummary!$F$6:$F$20, ProjectSummary!$M$6:$M$20)</f>
        <v>2000</v>
      </c>
      <c r="E75" s="347">
        <f>_xlfn.XLOOKUP(C75, ProjectSummary!$F$6:$F$20, ProjectSummary!$O$6:$O$20)</f>
        <v>6</v>
      </c>
      <c r="F75" s="2">
        <f>_xlfn.XLOOKUP(C75, ProjectSummary!$F$6:$F$20, ProjectSummary!$Q$6:$Q$20)</f>
        <v>2040</v>
      </c>
      <c r="G75" s="348">
        <f>_xlfn.XLOOKUP(C75,ProjectSummary!$F$6:$F$20, ProjectSummary!$K$6:$K$20)</f>
        <v>0.62137100000000001</v>
      </c>
      <c r="H75" s="246">
        <f>_xlfn.XLOOKUP(C75,ProjectSummary!$F$6:$F$20, ProjectSummary!$S$6:$S$20)</f>
        <v>0</v>
      </c>
      <c r="I75" s="93">
        <f t="shared" si="48"/>
        <v>44.738712</v>
      </c>
      <c r="J75" s="199">
        <f t="shared" ref="J75:AX75" si="53">IF(J8&lt;$F$75,($E75*(1+$H75)^(J$8-$D$75))*$G75*J39,($E75*(1+$H75)^($F$75-$D$75))*$G75*J39)</f>
        <v>0</v>
      </c>
      <c r="K75" s="199">
        <f t="shared" si="53"/>
        <v>0</v>
      </c>
      <c r="L75" s="199">
        <f t="shared" si="53"/>
        <v>0</v>
      </c>
      <c r="M75" s="199">
        <f t="shared" si="53"/>
        <v>0</v>
      </c>
      <c r="N75" s="199">
        <f t="shared" si="53"/>
        <v>0</v>
      </c>
      <c r="O75" s="199">
        <f t="shared" si="53"/>
        <v>0</v>
      </c>
      <c r="P75" s="199">
        <f t="shared" si="53"/>
        <v>0</v>
      </c>
      <c r="Q75" s="199">
        <f t="shared" si="53"/>
        <v>0</v>
      </c>
      <c r="R75" s="199">
        <f t="shared" si="53"/>
        <v>0</v>
      </c>
      <c r="S75" s="199">
        <f t="shared" si="53"/>
        <v>0</v>
      </c>
      <c r="T75" s="199">
        <f t="shared" si="53"/>
        <v>0</v>
      </c>
      <c r="U75" s="199">
        <f t="shared" si="53"/>
        <v>0</v>
      </c>
      <c r="V75" s="199">
        <f t="shared" si="53"/>
        <v>0</v>
      </c>
      <c r="W75" s="199">
        <f t="shared" si="53"/>
        <v>3.7282260000000003</v>
      </c>
      <c r="X75" s="199">
        <f t="shared" si="53"/>
        <v>3.7282260000000003</v>
      </c>
      <c r="Y75" s="199">
        <f t="shared" si="53"/>
        <v>3.7282260000000003</v>
      </c>
      <c r="Z75" s="199">
        <f t="shared" si="53"/>
        <v>3.7282260000000003</v>
      </c>
      <c r="AA75" s="199">
        <f t="shared" si="53"/>
        <v>3.7282260000000003</v>
      </c>
      <c r="AB75" s="199">
        <f t="shared" si="53"/>
        <v>3.7282260000000003</v>
      </c>
      <c r="AC75" s="199">
        <f t="shared" si="53"/>
        <v>3.7282260000000003</v>
      </c>
      <c r="AD75" s="199">
        <f t="shared" si="53"/>
        <v>3.7282260000000003</v>
      </c>
      <c r="AE75" s="199">
        <f t="shared" si="53"/>
        <v>3.7282260000000003</v>
      </c>
      <c r="AF75" s="199">
        <f t="shared" si="53"/>
        <v>3.7282260000000003</v>
      </c>
      <c r="AG75" s="199">
        <f t="shared" si="53"/>
        <v>3.7282260000000003</v>
      </c>
      <c r="AH75" s="199">
        <f t="shared" si="53"/>
        <v>3.7282260000000003</v>
      </c>
      <c r="AI75" s="199">
        <f t="shared" si="53"/>
        <v>0</v>
      </c>
      <c r="AJ75" s="199">
        <f t="shared" si="53"/>
        <v>0</v>
      </c>
      <c r="AK75" s="199">
        <f t="shared" si="53"/>
        <v>0</v>
      </c>
      <c r="AL75" s="199">
        <f t="shared" si="53"/>
        <v>0</v>
      </c>
      <c r="AM75" s="199">
        <f t="shared" si="53"/>
        <v>0</v>
      </c>
      <c r="AN75" s="199">
        <f t="shared" si="53"/>
        <v>0</v>
      </c>
      <c r="AO75" s="199">
        <f t="shared" si="53"/>
        <v>0</v>
      </c>
      <c r="AP75" s="199">
        <f t="shared" si="53"/>
        <v>0</v>
      </c>
      <c r="AQ75" s="199">
        <f t="shared" si="53"/>
        <v>0</v>
      </c>
      <c r="AR75" s="199">
        <f t="shared" si="53"/>
        <v>0</v>
      </c>
      <c r="AS75" s="199">
        <f t="shared" si="53"/>
        <v>0</v>
      </c>
      <c r="AT75" s="199">
        <f t="shared" si="53"/>
        <v>0</v>
      </c>
      <c r="AU75" s="199">
        <f t="shared" si="53"/>
        <v>0</v>
      </c>
      <c r="AV75" s="199">
        <f t="shared" si="53"/>
        <v>0</v>
      </c>
      <c r="AW75" s="199">
        <f t="shared" si="53"/>
        <v>0</v>
      </c>
      <c r="AX75" s="199">
        <f t="shared" si="53"/>
        <v>0</v>
      </c>
    </row>
    <row r="76" spans="1:50">
      <c r="A76" s="218" t="s">
        <v>198</v>
      </c>
      <c r="B76" s="767">
        <f t="shared" si="47"/>
        <v>120173</v>
      </c>
      <c r="C76" s="66" t="str">
        <f>INDEX(ProjectSummary!$C$6:$F$20,MATCH(B76,ProjectSummary!$C$6:$C$20,0),4)</f>
        <v>PEACH ORCHARD ROAD</v>
      </c>
      <c r="D76" s="2">
        <f>_xlfn.XLOOKUP(C76, ProjectSummary!$F$6:$F$20, ProjectSummary!$M$6:$M$20)</f>
        <v>2022</v>
      </c>
      <c r="E76" s="347">
        <f>_xlfn.XLOOKUP(C76, ProjectSummary!$F$6:$F$20, ProjectSummary!$O$6:$O$20)</f>
        <v>46.900000000000006</v>
      </c>
      <c r="F76" s="2">
        <f>_xlfn.XLOOKUP(C76, ProjectSummary!$F$6:$F$20, ProjectSummary!$Q$6:$Q$20)</f>
        <v>2040</v>
      </c>
      <c r="G76" s="348">
        <f>_xlfn.XLOOKUP(C76,ProjectSummary!$F$6:$F$20, ProjectSummary!$K$6:$K$20)</f>
        <v>4.9709680000000001</v>
      </c>
      <c r="H76" s="246">
        <f>_xlfn.XLOOKUP(C76,ProjectSummary!$F$6:$F$20, ProjectSummary!$S$6:$S$20)</f>
        <v>0</v>
      </c>
      <c r="I76" s="93">
        <f t="shared" si="48"/>
        <v>2797.6607904000007</v>
      </c>
      <c r="J76" s="199">
        <f t="shared" ref="J76:AX76" si="54">IF(J8&lt;$F$76,($E76*(1+$H76)^(J$8-$D$76))*$G76*J40,($E76*(1+$H76)^($F$76-$D$76))*$G76*J40)</f>
        <v>0</v>
      </c>
      <c r="K76" s="199">
        <f t="shared" si="54"/>
        <v>0</v>
      </c>
      <c r="L76" s="199">
        <f t="shared" si="54"/>
        <v>0</v>
      </c>
      <c r="M76" s="199">
        <f t="shared" si="54"/>
        <v>0</v>
      </c>
      <c r="N76" s="199">
        <f t="shared" si="54"/>
        <v>0</v>
      </c>
      <c r="O76" s="199">
        <f t="shared" si="54"/>
        <v>0</v>
      </c>
      <c r="P76" s="199">
        <f t="shared" si="54"/>
        <v>0</v>
      </c>
      <c r="Q76" s="199">
        <f t="shared" si="54"/>
        <v>0</v>
      </c>
      <c r="R76" s="199">
        <f t="shared" si="54"/>
        <v>0</v>
      </c>
      <c r="S76" s="199">
        <f t="shared" si="54"/>
        <v>0</v>
      </c>
      <c r="T76" s="199">
        <f t="shared" si="54"/>
        <v>0</v>
      </c>
      <c r="U76" s="199">
        <f t="shared" si="54"/>
        <v>0</v>
      </c>
      <c r="V76" s="199">
        <f t="shared" si="54"/>
        <v>0</v>
      </c>
      <c r="W76" s="199">
        <f t="shared" si="54"/>
        <v>233.13839920000004</v>
      </c>
      <c r="X76" s="199">
        <f t="shared" si="54"/>
        <v>233.13839920000004</v>
      </c>
      <c r="Y76" s="199">
        <f t="shared" si="54"/>
        <v>233.13839920000004</v>
      </c>
      <c r="Z76" s="199">
        <f t="shared" si="54"/>
        <v>233.13839920000004</v>
      </c>
      <c r="AA76" s="199">
        <f t="shared" si="54"/>
        <v>233.13839920000004</v>
      </c>
      <c r="AB76" s="199">
        <f t="shared" si="54"/>
        <v>233.13839920000004</v>
      </c>
      <c r="AC76" s="199">
        <f t="shared" si="54"/>
        <v>233.13839920000004</v>
      </c>
      <c r="AD76" s="199">
        <f t="shared" si="54"/>
        <v>233.13839920000004</v>
      </c>
      <c r="AE76" s="199">
        <f t="shared" si="54"/>
        <v>233.13839920000004</v>
      </c>
      <c r="AF76" s="199">
        <f t="shared" si="54"/>
        <v>233.13839920000004</v>
      </c>
      <c r="AG76" s="199">
        <f t="shared" si="54"/>
        <v>233.13839920000004</v>
      </c>
      <c r="AH76" s="199">
        <f t="shared" si="54"/>
        <v>233.13839920000004</v>
      </c>
      <c r="AI76" s="199">
        <f t="shared" si="54"/>
        <v>0</v>
      </c>
      <c r="AJ76" s="199">
        <f t="shared" si="54"/>
        <v>0</v>
      </c>
      <c r="AK76" s="199">
        <f t="shared" si="54"/>
        <v>0</v>
      </c>
      <c r="AL76" s="199">
        <f t="shared" si="54"/>
        <v>0</v>
      </c>
      <c r="AM76" s="199">
        <f t="shared" si="54"/>
        <v>0</v>
      </c>
      <c r="AN76" s="199">
        <f t="shared" si="54"/>
        <v>0</v>
      </c>
      <c r="AO76" s="199">
        <f t="shared" si="54"/>
        <v>0</v>
      </c>
      <c r="AP76" s="199">
        <f t="shared" si="54"/>
        <v>0</v>
      </c>
      <c r="AQ76" s="199">
        <f t="shared" si="54"/>
        <v>0</v>
      </c>
      <c r="AR76" s="199">
        <f t="shared" si="54"/>
        <v>0</v>
      </c>
      <c r="AS76" s="199">
        <f t="shared" si="54"/>
        <v>0</v>
      </c>
      <c r="AT76" s="199">
        <f t="shared" si="54"/>
        <v>0</v>
      </c>
      <c r="AU76" s="199">
        <f t="shared" si="54"/>
        <v>0</v>
      </c>
      <c r="AV76" s="199">
        <f t="shared" si="54"/>
        <v>0</v>
      </c>
      <c r="AW76" s="199">
        <f t="shared" si="54"/>
        <v>0</v>
      </c>
      <c r="AX76" s="199">
        <f t="shared" si="54"/>
        <v>0</v>
      </c>
    </row>
    <row r="77" spans="1:50">
      <c r="A77" s="218" t="s">
        <v>198</v>
      </c>
      <c r="B77" s="767">
        <f t="shared" si="47"/>
        <v>890074</v>
      </c>
      <c r="C77" s="66" t="str">
        <f>INDEX(ProjectSummary!$C$6:$F$20,MATCH(B77,ProjectSummary!$C$6:$C$20,0),4)</f>
        <v>MONROE-ANSONVILLE ROAD</v>
      </c>
      <c r="D77" s="2">
        <f>_xlfn.XLOOKUP(C77, ProjectSummary!$F$6:$F$20, ProjectSummary!$M$6:$M$20)</f>
        <v>2018</v>
      </c>
      <c r="E77" s="347">
        <f>_xlfn.XLOOKUP(C77, ProjectSummary!$F$6:$F$20, ProjectSummary!$O$6:$O$20)</f>
        <v>245.00000000000003</v>
      </c>
      <c r="F77" s="2">
        <f>_xlfn.XLOOKUP(C77, ProjectSummary!$F$6:$F$20, ProjectSummary!$Q$6:$Q$20)</f>
        <v>2040</v>
      </c>
      <c r="G77" s="348">
        <f>_xlfn.XLOOKUP(C77,ProjectSummary!$F$6:$F$20, ProjectSummary!$K$6:$K$20)</f>
        <v>0.62137100000000001</v>
      </c>
      <c r="H77" s="246">
        <f>_xlfn.XLOOKUP(C77,ProjectSummary!$F$6:$F$20, ProjectSummary!$S$6:$S$20)</f>
        <v>0</v>
      </c>
      <c r="I77" s="93">
        <f t="shared" si="48"/>
        <v>1826.8307400000003</v>
      </c>
      <c r="J77" s="199">
        <f t="shared" ref="J77:AX77" si="55">IF(J8&lt;$F$77,($E77*(1+$H77)^(J$8-$D$77))*$G77*J41,($E77*(1+$H77)^($F$77-$D$77))*$G77*J41)</f>
        <v>0</v>
      </c>
      <c r="K77" s="199">
        <f t="shared" si="55"/>
        <v>0</v>
      </c>
      <c r="L77" s="199">
        <f t="shared" si="55"/>
        <v>0</v>
      </c>
      <c r="M77" s="199">
        <f t="shared" si="55"/>
        <v>0</v>
      </c>
      <c r="N77" s="199">
        <f t="shared" si="55"/>
        <v>0</v>
      </c>
      <c r="O77" s="199">
        <f t="shared" si="55"/>
        <v>0</v>
      </c>
      <c r="P77" s="199">
        <f t="shared" si="55"/>
        <v>0</v>
      </c>
      <c r="Q77" s="199">
        <f t="shared" si="55"/>
        <v>0</v>
      </c>
      <c r="R77" s="199">
        <f t="shared" si="55"/>
        <v>0</v>
      </c>
      <c r="S77" s="199">
        <f t="shared" si="55"/>
        <v>0</v>
      </c>
      <c r="T77" s="199">
        <f t="shared" si="55"/>
        <v>0</v>
      </c>
      <c r="U77" s="199">
        <f t="shared" si="55"/>
        <v>0</v>
      </c>
      <c r="V77" s="199">
        <f t="shared" si="55"/>
        <v>0</v>
      </c>
      <c r="W77" s="199">
        <f t="shared" si="55"/>
        <v>152.23589500000003</v>
      </c>
      <c r="X77" s="199">
        <f t="shared" si="55"/>
        <v>152.23589500000003</v>
      </c>
      <c r="Y77" s="199">
        <f t="shared" si="55"/>
        <v>152.23589500000003</v>
      </c>
      <c r="Z77" s="199">
        <f t="shared" si="55"/>
        <v>152.23589500000003</v>
      </c>
      <c r="AA77" s="199">
        <f t="shared" si="55"/>
        <v>152.23589500000003</v>
      </c>
      <c r="AB77" s="199">
        <f t="shared" si="55"/>
        <v>152.23589500000003</v>
      </c>
      <c r="AC77" s="199">
        <f t="shared" si="55"/>
        <v>152.23589500000003</v>
      </c>
      <c r="AD77" s="199">
        <f t="shared" si="55"/>
        <v>152.23589500000003</v>
      </c>
      <c r="AE77" s="199">
        <f t="shared" si="55"/>
        <v>152.23589500000003</v>
      </c>
      <c r="AF77" s="199">
        <f t="shared" si="55"/>
        <v>152.23589500000003</v>
      </c>
      <c r="AG77" s="199">
        <f t="shared" si="55"/>
        <v>152.23589500000003</v>
      </c>
      <c r="AH77" s="199">
        <f t="shared" si="55"/>
        <v>152.23589500000003</v>
      </c>
      <c r="AI77" s="199">
        <f t="shared" si="55"/>
        <v>0</v>
      </c>
      <c r="AJ77" s="199">
        <f t="shared" si="55"/>
        <v>0</v>
      </c>
      <c r="AK77" s="199">
        <f t="shared" si="55"/>
        <v>0</v>
      </c>
      <c r="AL77" s="199">
        <f t="shared" si="55"/>
        <v>0</v>
      </c>
      <c r="AM77" s="199">
        <f t="shared" si="55"/>
        <v>0</v>
      </c>
      <c r="AN77" s="199">
        <f t="shared" si="55"/>
        <v>0</v>
      </c>
      <c r="AO77" s="199">
        <f t="shared" si="55"/>
        <v>0</v>
      </c>
      <c r="AP77" s="199">
        <f t="shared" si="55"/>
        <v>0</v>
      </c>
      <c r="AQ77" s="199">
        <f t="shared" si="55"/>
        <v>0</v>
      </c>
      <c r="AR77" s="199">
        <f t="shared" si="55"/>
        <v>0</v>
      </c>
      <c r="AS77" s="199">
        <f t="shared" si="55"/>
        <v>0</v>
      </c>
      <c r="AT77" s="199">
        <f t="shared" si="55"/>
        <v>0</v>
      </c>
      <c r="AU77" s="199">
        <f t="shared" si="55"/>
        <v>0</v>
      </c>
      <c r="AV77" s="199">
        <f t="shared" si="55"/>
        <v>0</v>
      </c>
      <c r="AW77" s="199">
        <f t="shared" si="55"/>
        <v>0</v>
      </c>
      <c r="AX77" s="199">
        <f t="shared" si="55"/>
        <v>0</v>
      </c>
    </row>
    <row r="78" spans="1:50">
      <c r="A78" s="218" t="s">
        <v>198</v>
      </c>
      <c r="B78" s="767">
        <f t="shared" si="47"/>
        <v>890170</v>
      </c>
      <c r="C78" s="66" t="str">
        <f>INDEX(ProjectSummary!$C$6:$F$20,MATCH(B78,ProjectSummary!$C$6:$C$20,0),4)</f>
        <v>POTTERS ROAD</v>
      </c>
      <c r="D78" s="2">
        <f>_xlfn.XLOOKUP(C78, ProjectSummary!$F$6:$F$20, ProjectSummary!$M$6:$M$20)</f>
        <v>2018</v>
      </c>
      <c r="E78" s="347">
        <f>_xlfn.XLOOKUP(C78, ProjectSummary!$F$6:$F$20, ProjectSummary!$O$6:$O$20)</f>
        <v>48</v>
      </c>
      <c r="F78" s="2">
        <f>_xlfn.XLOOKUP(C78, ProjectSummary!$F$6:$F$20, ProjectSummary!$Q$6:$Q$20)</f>
        <v>2040</v>
      </c>
      <c r="G78" s="348">
        <f>_xlfn.XLOOKUP(C78,ProjectSummary!$F$6:$F$20, ProjectSummary!$K$6:$K$20)</f>
        <v>2.485484</v>
      </c>
      <c r="H78" s="246">
        <f>_xlfn.XLOOKUP(C78,ProjectSummary!$F$6:$F$20, ProjectSummary!$S$6:$S$20)</f>
        <v>0</v>
      </c>
      <c r="I78" s="93">
        <f t="shared" si="48"/>
        <v>1431.638784</v>
      </c>
      <c r="J78" s="199">
        <f t="shared" ref="J78:AX78" si="56">IF(J8&lt;$F$78,($E78*(1+$H78)^(J$8-$D$78))*$G78*J42,($E78*(1+$H78)^($F$78-$D$78))*$G78*J42)</f>
        <v>0</v>
      </c>
      <c r="K78" s="199">
        <f t="shared" si="56"/>
        <v>0</v>
      </c>
      <c r="L78" s="199">
        <f t="shared" si="56"/>
        <v>0</v>
      </c>
      <c r="M78" s="199">
        <f t="shared" si="56"/>
        <v>0</v>
      </c>
      <c r="N78" s="199">
        <f t="shared" si="56"/>
        <v>0</v>
      </c>
      <c r="O78" s="199">
        <f t="shared" si="56"/>
        <v>0</v>
      </c>
      <c r="P78" s="199">
        <f t="shared" si="56"/>
        <v>0</v>
      </c>
      <c r="Q78" s="199">
        <f t="shared" si="56"/>
        <v>0</v>
      </c>
      <c r="R78" s="199">
        <f t="shared" si="56"/>
        <v>0</v>
      </c>
      <c r="S78" s="199">
        <f t="shared" si="56"/>
        <v>0</v>
      </c>
      <c r="T78" s="199">
        <f t="shared" si="56"/>
        <v>0</v>
      </c>
      <c r="U78" s="199">
        <f t="shared" si="56"/>
        <v>0</v>
      </c>
      <c r="V78" s="199">
        <f t="shared" si="56"/>
        <v>0</v>
      </c>
      <c r="W78" s="199">
        <f t="shared" si="56"/>
        <v>119.30323200000001</v>
      </c>
      <c r="X78" s="199">
        <f t="shared" si="56"/>
        <v>119.30323200000001</v>
      </c>
      <c r="Y78" s="199">
        <f t="shared" si="56"/>
        <v>119.30323200000001</v>
      </c>
      <c r="Z78" s="199">
        <f t="shared" si="56"/>
        <v>119.30323200000001</v>
      </c>
      <c r="AA78" s="199">
        <f t="shared" si="56"/>
        <v>119.30323200000001</v>
      </c>
      <c r="AB78" s="199">
        <f t="shared" si="56"/>
        <v>119.30323200000001</v>
      </c>
      <c r="AC78" s="199">
        <f t="shared" si="56"/>
        <v>119.30323200000001</v>
      </c>
      <c r="AD78" s="199">
        <f t="shared" si="56"/>
        <v>119.30323200000001</v>
      </c>
      <c r="AE78" s="199">
        <f t="shared" si="56"/>
        <v>119.30323200000001</v>
      </c>
      <c r="AF78" s="199">
        <f t="shared" si="56"/>
        <v>119.30323200000001</v>
      </c>
      <c r="AG78" s="199">
        <f t="shared" si="56"/>
        <v>119.30323200000001</v>
      </c>
      <c r="AH78" s="199">
        <f t="shared" si="56"/>
        <v>119.30323200000001</v>
      </c>
      <c r="AI78" s="199">
        <f t="shared" si="56"/>
        <v>0</v>
      </c>
      <c r="AJ78" s="199">
        <f t="shared" si="56"/>
        <v>0</v>
      </c>
      <c r="AK78" s="199">
        <f t="shared" si="56"/>
        <v>0</v>
      </c>
      <c r="AL78" s="199">
        <f t="shared" si="56"/>
        <v>0</v>
      </c>
      <c r="AM78" s="199">
        <f t="shared" si="56"/>
        <v>0</v>
      </c>
      <c r="AN78" s="199">
        <f t="shared" si="56"/>
        <v>0</v>
      </c>
      <c r="AO78" s="199">
        <f t="shared" si="56"/>
        <v>0</v>
      </c>
      <c r="AP78" s="199">
        <f t="shared" si="56"/>
        <v>0</v>
      </c>
      <c r="AQ78" s="199">
        <f t="shared" si="56"/>
        <v>0</v>
      </c>
      <c r="AR78" s="199">
        <f t="shared" si="56"/>
        <v>0</v>
      </c>
      <c r="AS78" s="199">
        <f t="shared" si="56"/>
        <v>0</v>
      </c>
      <c r="AT78" s="199">
        <f t="shared" si="56"/>
        <v>0</v>
      </c>
      <c r="AU78" s="199">
        <f t="shared" si="56"/>
        <v>0</v>
      </c>
      <c r="AV78" s="199">
        <f t="shared" si="56"/>
        <v>0</v>
      </c>
      <c r="AW78" s="199">
        <f t="shared" si="56"/>
        <v>0</v>
      </c>
      <c r="AX78" s="199">
        <f t="shared" si="56"/>
        <v>0</v>
      </c>
    </row>
    <row r="79" spans="1:50">
      <c r="A79" s="218" t="s">
        <v>198</v>
      </c>
      <c r="B79" s="767">
        <f t="shared" si="47"/>
        <v>890312</v>
      </c>
      <c r="C79" s="66" t="str">
        <f>INDEX(ProjectSummary!$C$6:$F$20,MATCH(B79,ProjectSummary!$C$6:$C$20,0),4)</f>
        <v>SHANNON ROAD</v>
      </c>
      <c r="D79" s="2">
        <f>_xlfn.XLOOKUP(C79, ProjectSummary!$F$6:$F$20, ProjectSummary!$M$6:$M$20)</f>
        <v>2016</v>
      </c>
      <c r="E79" s="347">
        <f>_xlfn.XLOOKUP(C79, ProjectSummary!$F$6:$F$20, ProjectSummary!$O$6:$O$20)</f>
        <v>138</v>
      </c>
      <c r="F79" s="2">
        <f>_xlfn.XLOOKUP(C79, ProjectSummary!$F$6:$F$20, ProjectSummary!$Q$6:$Q$20)</f>
        <v>2040</v>
      </c>
      <c r="G79" s="348">
        <f>_xlfn.XLOOKUP(C79,ProjectSummary!$F$6:$F$20, ProjectSummary!$K$6:$K$20)</f>
        <v>3.7282260000000003</v>
      </c>
      <c r="H79" s="246">
        <f>_xlfn.XLOOKUP(C79,ProjectSummary!$F$6:$F$20, ProjectSummary!$S$6:$S$20)</f>
        <v>0</v>
      </c>
      <c r="I79" s="93">
        <f t="shared" si="48"/>
        <v>6173.9422559999994</v>
      </c>
      <c r="J79" s="199">
        <f t="shared" ref="J79:AX79" si="57">IF(J8&lt;$F$79,($E79*(1+$H79)^(J$8-$D$79))*$G79*J43,($E79*(1+$H79)^($F$79-$D$79))*$G79*J43)</f>
        <v>0</v>
      </c>
      <c r="K79" s="199">
        <f t="shared" si="57"/>
        <v>0</v>
      </c>
      <c r="L79" s="199">
        <f t="shared" si="57"/>
        <v>0</v>
      </c>
      <c r="M79" s="199">
        <f t="shared" si="57"/>
        <v>0</v>
      </c>
      <c r="N79" s="199">
        <f t="shared" si="57"/>
        <v>0</v>
      </c>
      <c r="O79" s="199">
        <f t="shared" si="57"/>
        <v>0</v>
      </c>
      <c r="P79" s="199">
        <f t="shared" si="57"/>
        <v>0</v>
      </c>
      <c r="Q79" s="199">
        <f t="shared" si="57"/>
        <v>0</v>
      </c>
      <c r="R79" s="199">
        <f t="shared" si="57"/>
        <v>0</v>
      </c>
      <c r="S79" s="199">
        <f t="shared" si="57"/>
        <v>0</v>
      </c>
      <c r="T79" s="199">
        <f t="shared" si="57"/>
        <v>0</v>
      </c>
      <c r="U79" s="199">
        <f t="shared" si="57"/>
        <v>0</v>
      </c>
      <c r="V79" s="199">
        <f t="shared" si="57"/>
        <v>0</v>
      </c>
      <c r="W79" s="199">
        <f t="shared" si="57"/>
        <v>514.49518799999998</v>
      </c>
      <c r="X79" s="199">
        <f t="shared" si="57"/>
        <v>514.49518799999998</v>
      </c>
      <c r="Y79" s="199">
        <f t="shared" si="57"/>
        <v>514.49518799999998</v>
      </c>
      <c r="Z79" s="199">
        <f t="shared" si="57"/>
        <v>514.49518799999998</v>
      </c>
      <c r="AA79" s="199">
        <f t="shared" si="57"/>
        <v>514.49518799999998</v>
      </c>
      <c r="AB79" s="199">
        <f t="shared" si="57"/>
        <v>514.49518799999998</v>
      </c>
      <c r="AC79" s="199">
        <f t="shared" si="57"/>
        <v>514.49518799999998</v>
      </c>
      <c r="AD79" s="199">
        <f t="shared" si="57"/>
        <v>514.49518799999998</v>
      </c>
      <c r="AE79" s="199">
        <f t="shared" si="57"/>
        <v>514.49518799999998</v>
      </c>
      <c r="AF79" s="199">
        <f t="shared" si="57"/>
        <v>514.49518799999998</v>
      </c>
      <c r="AG79" s="199">
        <f t="shared" si="57"/>
        <v>514.49518799999998</v>
      </c>
      <c r="AH79" s="199">
        <f t="shared" si="57"/>
        <v>514.49518799999998</v>
      </c>
      <c r="AI79" s="199">
        <f t="shared" si="57"/>
        <v>0</v>
      </c>
      <c r="AJ79" s="199">
        <f t="shared" si="57"/>
        <v>0</v>
      </c>
      <c r="AK79" s="199">
        <f t="shared" si="57"/>
        <v>0</v>
      </c>
      <c r="AL79" s="199">
        <f t="shared" si="57"/>
        <v>0</v>
      </c>
      <c r="AM79" s="199">
        <f t="shared" si="57"/>
        <v>0</v>
      </c>
      <c r="AN79" s="199">
        <f t="shared" si="57"/>
        <v>0</v>
      </c>
      <c r="AO79" s="199">
        <f t="shared" si="57"/>
        <v>0</v>
      </c>
      <c r="AP79" s="199">
        <f t="shared" si="57"/>
        <v>0</v>
      </c>
      <c r="AQ79" s="199">
        <f t="shared" si="57"/>
        <v>0</v>
      </c>
      <c r="AR79" s="199">
        <f t="shared" si="57"/>
        <v>0</v>
      </c>
      <c r="AS79" s="199">
        <f t="shared" si="57"/>
        <v>0</v>
      </c>
      <c r="AT79" s="199">
        <f t="shared" si="57"/>
        <v>0</v>
      </c>
      <c r="AU79" s="199">
        <f t="shared" si="57"/>
        <v>0</v>
      </c>
      <c r="AV79" s="199">
        <f t="shared" si="57"/>
        <v>0</v>
      </c>
      <c r="AW79" s="199">
        <f t="shared" si="57"/>
        <v>0</v>
      </c>
      <c r="AX79" s="199">
        <f t="shared" si="57"/>
        <v>0</v>
      </c>
    </row>
    <row r="80" spans="1:50">
      <c r="A80" s="218" t="s">
        <v>198</v>
      </c>
      <c r="B80" s="767">
        <f t="shared" si="47"/>
        <v>890144</v>
      </c>
      <c r="C80" s="66" t="str">
        <f>INDEX(ProjectSummary!$C$6:$F$20,MATCH(B80,ProjectSummary!$C$6:$C$20,0),4)</f>
        <v>STACK ROAD</v>
      </c>
      <c r="D80" s="2">
        <f>_xlfn.XLOOKUP(C80, ProjectSummary!$F$6:$F$20, ProjectSummary!$M$6:$M$20)</f>
        <v>2017</v>
      </c>
      <c r="E80" s="347">
        <f>_xlfn.XLOOKUP(C80, ProjectSummary!$F$6:$F$20, ProjectSummary!$O$6:$O$20)</f>
        <v>144</v>
      </c>
      <c r="F80" s="2">
        <f>_xlfn.XLOOKUP(C80, ProjectSummary!$F$6:$F$20, ProjectSummary!$Q$6:$Q$20)</f>
        <v>2040</v>
      </c>
      <c r="G80" s="348">
        <f>_xlfn.XLOOKUP(C80,ProjectSummary!$F$6:$F$20, ProjectSummary!$K$6:$K$20)</f>
        <v>1.8641130000000001</v>
      </c>
      <c r="H80" s="246">
        <f>_xlfn.XLOOKUP(C80,ProjectSummary!$F$6:$F$20, ProjectSummary!$S$6:$S$20)</f>
        <v>0</v>
      </c>
      <c r="I80" s="93">
        <f t="shared" si="48"/>
        <v>3221.1872640000001</v>
      </c>
      <c r="J80" s="199">
        <f t="shared" ref="J80:AX80" si="58">IF(J8&lt;$F$80,($E80*(1+$H80)^(J$8-$D$80))*$G80*J44,($E80*(1+$H80)^($F$80-$D$80))*$G80*J44)</f>
        <v>0</v>
      </c>
      <c r="K80" s="199">
        <f t="shared" si="58"/>
        <v>0</v>
      </c>
      <c r="L80" s="199">
        <f t="shared" si="58"/>
        <v>0</v>
      </c>
      <c r="M80" s="199">
        <f t="shared" si="58"/>
        <v>0</v>
      </c>
      <c r="N80" s="199">
        <f t="shared" si="58"/>
        <v>0</v>
      </c>
      <c r="O80" s="199">
        <f t="shared" si="58"/>
        <v>0</v>
      </c>
      <c r="P80" s="199">
        <f t="shared" si="58"/>
        <v>0</v>
      </c>
      <c r="Q80" s="199">
        <f t="shared" si="58"/>
        <v>0</v>
      </c>
      <c r="R80" s="199">
        <f t="shared" si="58"/>
        <v>0</v>
      </c>
      <c r="S80" s="199">
        <f t="shared" si="58"/>
        <v>0</v>
      </c>
      <c r="T80" s="199">
        <f t="shared" si="58"/>
        <v>0</v>
      </c>
      <c r="U80" s="199">
        <f t="shared" si="58"/>
        <v>0</v>
      </c>
      <c r="V80" s="199">
        <f t="shared" si="58"/>
        <v>0</v>
      </c>
      <c r="W80" s="199">
        <f t="shared" si="58"/>
        <v>268.43227200000001</v>
      </c>
      <c r="X80" s="199">
        <f t="shared" si="58"/>
        <v>268.43227200000001</v>
      </c>
      <c r="Y80" s="199">
        <f t="shared" si="58"/>
        <v>268.43227200000001</v>
      </c>
      <c r="Z80" s="199">
        <f t="shared" si="58"/>
        <v>268.43227200000001</v>
      </c>
      <c r="AA80" s="199">
        <f t="shared" si="58"/>
        <v>268.43227200000001</v>
      </c>
      <c r="AB80" s="199">
        <f t="shared" si="58"/>
        <v>268.43227200000001</v>
      </c>
      <c r="AC80" s="199">
        <f t="shared" si="58"/>
        <v>268.43227200000001</v>
      </c>
      <c r="AD80" s="199">
        <f t="shared" si="58"/>
        <v>268.43227200000001</v>
      </c>
      <c r="AE80" s="199">
        <f t="shared" si="58"/>
        <v>268.43227200000001</v>
      </c>
      <c r="AF80" s="199">
        <f t="shared" si="58"/>
        <v>268.43227200000001</v>
      </c>
      <c r="AG80" s="199">
        <f t="shared" si="58"/>
        <v>268.43227200000001</v>
      </c>
      <c r="AH80" s="199">
        <f t="shared" si="58"/>
        <v>268.43227200000001</v>
      </c>
      <c r="AI80" s="199">
        <f t="shared" si="58"/>
        <v>0</v>
      </c>
      <c r="AJ80" s="199">
        <f t="shared" si="58"/>
        <v>0</v>
      </c>
      <c r="AK80" s="199">
        <f t="shared" si="58"/>
        <v>0</v>
      </c>
      <c r="AL80" s="199">
        <f t="shared" si="58"/>
        <v>0</v>
      </c>
      <c r="AM80" s="199">
        <f t="shared" si="58"/>
        <v>0</v>
      </c>
      <c r="AN80" s="199">
        <f t="shared" si="58"/>
        <v>0</v>
      </c>
      <c r="AO80" s="199">
        <f t="shared" si="58"/>
        <v>0</v>
      </c>
      <c r="AP80" s="199">
        <f t="shared" si="58"/>
        <v>0</v>
      </c>
      <c r="AQ80" s="199">
        <f t="shared" si="58"/>
        <v>0</v>
      </c>
      <c r="AR80" s="199">
        <f t="shared" si="58"/>
        <v>0</v>
      </c>
      <c r="AS80" s="199">
        <f t="shared" si="58"/>
        <v>0</v>
      </c>
      <c r="AT80" s="199">
        <f t="shared" si="58"/>
        <v>0</v>
      </c>
      <c r="AU80" s="199">
        <f t="shared" si="58"/>
        <v>0</v>
      </c>
      <c r="AV80" s="199">
        <f t="shared" si="58"/>
        <v>0</v>
      </c>
      <c r="AW80" s="199">
        <f t="shared" si="58"/>
        <v>0</v>
      </c>
      <c r="AX80" s="199">
        <f t="shared" si="58"/>
        <v>0</v>
      </c>
    </row>
    <row r="81" spans="1:50">
      <c r="A81" s="218">
        <v>1</v>
      </c>
      <c r="B81" s="767">
        <f t="shared" si="47"/>
        <v>890067</v>
      </c>
      <c r="C81" s="66" t="str">
        <f>INDEX(ProjectSummary!$C$6:$F$20,MATCH(B81,ProjectSummary!$C$6:$C$20,0),4)</f>
        <v>AUSTIN GROVE CHURCH ROAD</v>
      </c>
      <c r="D81" s="2">
        <f>_xlfn.XLOOKUP(C81, ProjectSummary!$F$6:$F$20, ProjectSummary!$M$6:$M$20)</f>
        <v>2016</v>
      </c>
      <c r="E81" s="347">
        <f>_xlfn.XLOOKUP(C81, ProjectSummary!$F$6:$F$20, ProjectSummary!$O$6:$O$20)</f>
        <v>105.00000000000001</v>
      </c>
      <c r="F81" s="2">
        <f>_xlfn.XLOOKUP(C81, ProjectSummary!$F$6:$F$20, ProjectSummary!$Q$6:$Q$20)</f>
        <v>2040</v>
      </c>
      <c r="G81" s="348">
        <f>_xlfn.XLOOKUP(C81,ProjectSummary!$F$6:$F$20, ProjectSummary!$K$6:$K$20)</f>
        <v>2.485484</v>
      </c>
      <c r="H81" s="246">
        <f>_xlfn.XLOOKUP(C81,ProjectSummary!$F$6:$F$20, ProjectSummary!$S$6:$S$20)</f>
        <v>0</v>
      </c>
      <c r="I81" s="93">
        <f t="shared" si="48"/>
        <v>3392.685660000001</v>
      </c>
      <c r="J81" s="199">
        <f t="shared" ref="J81:AX81" si="59">IF(J8&lt;$F$81,($E81*(1+$H81)^(J$8-$D$81))*$G81*J45,($E81*(1+$H81)^($F$81-$D$81))*$G81*J45)</f>
        <v>0</v>
      </c>
      <c r="K81" s="199">
        <f t="shared" si="59"/>
        <v>0</v>
      </c>
      <c r="L81" s="199">
        <f t="shared" si="59"/>
        <v>0</v>
      </c>
      <c r="M81" s="199">
        <f t="shared" si="59"/>
        <v>0</v>
      </c>
      <c r="N81" s="199">
        <f t="shared" si="59"/>
        <v>0</v>
      </c>
      <c r="O81" s="199">
        <f t="shared" si="59"/>
        <v>0</v>
      </c>
      <c r="P81" s="199">
        <f t="shared" si="59"/>
        <v>0</v>
      </c>
      <c r="Q81" s="199">
        <f t="shared" si="59"/>
        <v>0</v>
      </c>
      <c r="R81" s="199">
        <f t="shared" si="59"/>
        <v>0</v>
      </c>
      <c r="S81" s="199">
        <f t="shared" si="59"/>
        <v>0</v>
      </c>
      <c r="T81" s="199">
        <f t="shared" si="59"/>
        <v>0</v>
      </c>
      <c r="U81" s="199">
        <f t="shared" si="59"/>
        <v>0</v>
      </c>
      <c r="V81" s="199">
        <f t="shared" si="59"/>
        <v>0</v>
      </c>
      <c r="W81" s="199">
        <f t="shared" si="59"/>
        <v>260.97582000000006</v>
      </c>
      <c r="X81" s="199">
        <f t="shared" si="59"/>
        <v>260.97582000000006</v>
      </c>
      <c r="Y81" s="199">
        <f t="shared" si="59"/>
        <v>260.97582000000006</v>
      </c>
      <c r="Z81" s="199">
        <f t="shared" si="59"/>
        <v>260.97582000000006</v>
      </c>
      <c r="AA81" s="199">
        <f t="shared" si="59"/>
        <v>260.97582000000006</v>
      </c>
      <c r="AB81" s="199">
        <f t="shared" si="59"/>
        <v>260.97582000000006</v>
      </c>
      <c r="AC81" s="199">
        <f t="shared" si="59"/>
        <v>260.97582000000006</v>
      </c>
      <c r="AD81" s="199">
        <f t="shared" si="59"/>
        <v>260.97582000000006</v>
      </c>
      <c r="AE81" s="199">
        <f t="shared" si="59"/>
        <v>260.97582000000006</v>
      </c>
      <c r="AF81" s="199">
        <f t="shared" si="59"/>
        <v>260.97582000000006</v>
      </c>
      <c r="AG81" s="199">
        <f t="shared" si="59"/>
        <v>260.97582000000006</v>
      </c>
      <c r="AH81" s="199">
        <f t="shared" si="59"/>
        <v>260.97582000000006</v>
      </c>
      <c r="AI81" s="199">
        <f t="shared" si="59"/>
        <v>260.97582000000006</v>
      </c>
      <c r="AJ81" s="199">
        <f t="shared" si="59"/>
        <v>0</v>
      </c>
      <c r="AK81" s="199">
        <f t="shared" si="59"/>
        <v>0</v>
      </c>
      <c r="AL81" s="199">
        <f t="shared" si="59"/>
        <v>0</v>
      </c>
      <c r="AM81" s="199">
        <f t="shared" si="59"/>
        <v>0</v>
      </c>
      <c r="AN81" s="199">
        <f t="shared" si="59"/>
        <v>0</v>
      </c>
      <c r="AO81" s="199">
        <f t="shared" si="59"/>
        <v>0</v>
      </c>
      <c r="AP81" s="199">
        <f t="shared" si="59"/>
        <v>0</v>
      </c>
      <c r="AQ81" s="199">
        <f t="shared" si="59"/>
        <v>0</v>
      </c>
      <c r="AR81" s="199">
        <f t="shared" si="59"/>
        <v>0</v>
      </c>
      <c r="AS81" s="199">
        <f t="shared" si="59"/>
        <v>0</v>
      </c>
      <c r="AT81" s="199">
        <f t="shared" si="59"/>
        <v>0</v>
      </c>
      <c r="AU81" s="199">
        <f t="shared" si="59"/>
        <v>0</v>
      </c>
      <c r="AV81" s="199">
        <f t="shared" si="59"/>
        <v>0</v>
      </c>
      <c r="AW81" s="199">
        <f t="shared" si="59"/>
        <v>0</v>
      </c>
      <c r="AX81" s="199">
        <f t="shared" si="59"/>
        <v>0</v>
      </c>
    </row>
    <row r="82" spans="1:50">
      <c r="A82" s="66">
        <v>1</v>
      </c>
      <c r="B82" s="767">
        <f t="shared" si="47"/>
        <v>830012</v>
      </c>
      <c r="C82" s="66" t="str">
        <f>INDEX(ProjectSummary!$C$6:$F$20,MATCH(B82,ProjectSummary!$C$6:$C$20,0),4)</f>
        <v>MOUNTAIN CREEK ROAD</v>
      </c>
      <c r="D82" s="2">
        <f>_xlfn.XLOOKUP(C82, ProjectSummary!$F$6:$F$20, ProjectSummary!$M$6:$M$20)</f>
        <v>2021</v>
      </c>
      <c r="E82" s="347">
        <f>_xlfn.XLOOKUP(C82, ProjectSummary!$F$6:$F$20, ProjectSummary!$O$6:$O$20)</f>
        <v>42</v>
      </c>
      <c r="F82" s="2">
        <f>_xlfn.XLOOKUP(C82, ProjectSummary!$F$6:$F$20, ProjectSummary!$Q$6:$Q$20)</f>
        <v>2040</v>
      </c>
      <c r="G82" s="348">
        <f>_xlfn.XLOOKUP(C82,ProjectSummary!$F$6:$F$20, ProjectSummary!$K$6:$K$20)</f>
        <v>0.62137100000000001</v>
      </c>
      <c r="H82" s="246">
        <f>_xlfn.XLOOKUP(C82,ProjectSummary!$F$6:$F$20, ProjectSummary!$S$6:$S$20)</f>
        <v>0</v>
      </c>
      <c r="I82" s="93">
        <f t="shared" si="48"/>
        <v>339.26856599999991</v>
      </c>
      <c r="J82" s="199">
        <f t="shared" ref="J82:AX82" si="60">IF(J8&lt;$F$82,($E82*(1+$H82)^(J$8-$D$82))*$G82*J46,($E82*(1+$H82)^($F$82-$D$82))*$G82*J46)</f>
        <v>0</v>
      </c>
      <c r="K82" s="199">
        <f t="shared" si="60"/>
        <v>0</v>
      </c>
      <c r="L82" s="199">
        <f t="shared" si="60"/>
        <v>0</v>
      </c>
      <c r="M82" s="199">
        <f t="shared" si="60"/>
        <v>0</v>
      </c>
      <c r="N82" s="199">
        <f t="shared" si="60"/>
        <v>0</v>
      </c>
      <c r="O82" s="199">
        <f t="shared" si="60"/>
        <v>0</v>
      </c>
      <c r="P82" s="199">
        <f t="shared" si="60"/>
        <v>0</v>
      </c>
      <c r="Q82" s="199">
        <f t="shared" si="60"/>
        <v>0</v>
      </c>
      <c r="R82" s="199">
        <f t="shared" si="60"/>
        <v>0</v>
      </c>
      <c r="S82" s="199">
        <f t="shared" si="60"/>
        <v>0</v>
      </c>
      <c r="T82" s="199">
        <f t="shared" si="60"/>
        <v>0</v>
      </c>
      <c r="U82" s="199">
        <f t="shared" si="60"/>
        <v>0</v>
      </c>
      <c r="V82" s="199">
        <f t="shared" si="60"/>
        <v>0</v>
      </c>
      <c r="W82" s="199">
        <f t="shared" si="60"/>
        <v>26.097581999999999</v>
      </c>
      <c r="X82" s="199">
        <f t="shared" si="60"/>
        <v>26.097581999999999</v>
      </c>
      <c r="Y82" s="199">
        <f t="shared" si="60"/>
        <v>26.097581999999999</v>
      </c>
      <c r="Z82" s="199">
        <f t="shared" si="60"/>
        <v>26.097581999999999</v>
      </c>
      <c r="AA82" s="199">
        <f t="shared" si="60"/>
        <v>26.097581999999999</v>
      </c>
      <c r="AB82" s="199">
        <f t="shared" si="60"/>
        <v>26.097581999999999</v>
      </c>
      <c r="AC82" s="199">
        <f t="shared" si="60"/>
        <v>26.097581999999999</v>
      </c>
      <c r="AD82" s="199">
        <f t="shared" si="60"/>
        <v>26.097581999999999</v>
      </c>
      <c r="AE82" s="199">
        <f t="shared" si="60"/>
        <v>26.097581999999999</v>
      </c>
      <c r="AF82" s="199">
        <f t="shared" si="60"/>
        <v>26.097581999999999</v>
      </c>
      <c r="AG82" s="199">
        <f t="shared" si="60"/>
        <v>26.097581999999999</v>
      </c>
      <c r="AH82" s="199">
        <f t="shared" si="60"/>
        <v>26.097581999999999</v>
      </c>
      <c r="AI82" s="199">
        <f t="shared" si="60"/>
        <v>26.097581999999999</v>
      </c>
      <c r="AJ82" s="199">
        <f t="shared" si="60"/>
        <v>0</v>
      </c>
      <c r="AK82" s="199">
        <f t="shared" si="60"/>
        <v>0</v>
      </c>
      <c r="AL82" s="199">
        <f t="shared" si="60"/>
        <v>0</v>
      </c>
      <c r="AM82" s="199">
        <f t="shared" si="60"/>
        <v>0</v>
      </c>
      <c r="AN82" s="199">
        <f t="shared" si="60"/>
        <v>0</v>
      </c>
      <c r="AO82" s="199">
        <f t="shared" si="60"/>
        <v>0</v>
      </c>
      <c r="AP82" s="199">
        <f t="shared" si="60"/>
        <v>0</v>
      </c>
      <c r="AQ82" s="199">
        <f t="shared" si="60"/>
        <v>0</v>
      </c>
      <c r="AR82" s="199">
        <f t="shared" si="60"/>
        <v>0</v>
      </c>
      <c r="AS82" s="199">
        <f t="shared" si="60"/>
        <v>0</v>
      </c>
      <c r="AT82" s="199">
        <f t="shared" si="60"/>
        <v>0</v>
      </c>
      <c r="AU82" s="199">
        <f t="shared" si="60"/>
        <v>0</v>
      </c>
      <c r="AV82" s="199">
        <f t="shared" si="60"/>
        <v>0</v>
      </c>
      <c r="AW82" s="199">
        <f t="shared" si="60"/>
        <v>0</v>
      </c>
      <c r="AX82" s="199">
        <f t="shared" si="60"/>
        <v>0</v>
      </c>
    </row>
    <row r="83" spans="1:50">
      <c r="A83" s="66">
        <v>1</v>
      </c>
      <c r="B83" s="767">
        <f t="shared" si="47"/>
        <v>120050</v>
      </c>
      <c r="C83" s="66" t="str">
        <f>INDEX(ProjectSummary!$C$6:$F$20,MATCH(B83,ProjectSummary!$C$6:$C$20,0),4)</f>
        <v>PENNINGER ROAD</v>
      </c>
      <c r="D83" s="2">
        <f>_xlfn.XLOOKUP(C83, ProjectSummary!$F$6:$F$20, ProjectSummary!$M$6:$M$20)</f>
        <v>2018</v>
      </c>
      <c r="E83" s="347">
        <f>_xlfn.XLOOKUP(C83, ProjectSummary!$F$6:$F$20, ProjectSummary!$O$6:$O$20)</f>
        <v>42.000000000000007</v>
      </c>
      <c r="F83" s="2">
        <f>_xlfn.XLOOKUP(C83, ProjectSummary!$F$6:$F$20, ProjectSummary!$Q$6:$Q$20)</f>
        <v>2040</v>
      </c>
      <c r="G83" s="348">
        <f>_xlfn.XLOOKUP(C83,ProjectSummary!$F$6:$F$20, ProjectSummary!$K$6:$K$20)</f>
        <v>0.99419360000000001</v>
      </c>
      <c r="H83" s="246">
        <f>_xlfn.XLOOKUP(C83,ProjectSummary!$F$6:$F$20, ProjectSummary!$S$6:$S$20)</f>
        <v>0</v>
      </c>
      <c r="I83" s="93">
        <f t="shared" si="48"/>
        <v>542.82970560000012</v>
      </c>
      <c r="J83" s="199">
        <f t="shared" ref="J83:AX83" si="61">IF(J8&lt;$F$83,($E83*(1+$H83)^(J$8-$D$83))*$G83*J47,($E83*(1+$H83)^($F$83-$D$83))*$G83*J47)</f>
        <v>0</v>
      </c>
      <c r="K83" s="199">
        <f t="shared" si="61"/>
        <v>0</v>
      </c>
      <c r="L83" s="199">
        <f t="shared" si="61"/>
        <v>0</v>
      </c>
      <c r="M83" s="199">
        <f t="shared" si="61"/>
        <v>0</v>
      </c>
      <c r="N83" s="199">
        <f t="shared" si="61"/>
        <v>0</v>
      </c>
      <c r="O83" s="199">
        <f t="shared" si="61"/>
        <v>0</v>
      </c>
      <c r="P83" s="199">
        <f t="shared" si="61"/>
        <v>0</v>
      </c>
      <c r="Q83" s="199">
        <f t="shared" si="61"/>
        <v>0</v>
      </c>
      <c r="R83" s="199">
        <f t="shared" si="61"/>
        <v>0</v>
      </c>
      <c r="S83" s="199">
        <f t="shared" si="61"/>
        <v>0</v>
      </c>
      <c r="T83" s="199">
        <f t="shared" si="61"/>
        <v>0</v>
      </c>
      <c r="U83" s="199">
        <f t="shared" si="61"/>
        <v>0</v>
      </c>
      <c r="V83" s="199">
        <f t="shared" si="61"/>
        <v>0</v>
      </c>
      <c r="W83" s="199">
        <f t="shared" si="61"/>
        <v>41.756131200000006</v>
      </c>
      <c r="X83" s="199">
        <f t="shared" si="61"/>
        <v>41.756131200000006</v>
      </c>
      <c r="Y83" s="199">
        <f t="shared" si="61"/>
        <v>41.756131200000006</v>
      </c>
      <c r="Z83" s="199">
        <f t="shared" si="61"/>
        <v>41.756131200000006</v>
      </c>
      <c r="AA83" s="199">
        <f t="shared" si="61"/>
        <v>41.756131200000006</v>
      </c>
      <c r="AB83" s="199">
        <f t="shared" si="61"/>
        <v>41.756131200000006</v>
      </c>
      <c r="AC83" s="199">
        <f t="shared" si="61"/>
        <v>41.756131200000006</v>
      </c>
      <c r="AD83" s="199">
        <f t="shared" si="61"/>
        <v>41.756131200000006</v>
      </c>
      <c r="AE83" s="199">
        <f t="shared" si="61"/>
        <v>41.756131200000006</v>
      </c>
      <c r="AF83" s="199">
        <f t="shared" si="61"/>
        <v>41.756131200000006</v>
      </c>
      <c r="AG83" s="199">
        <f t="shared" si="61"/>
        <v>41.756131200000006</v>
      </c>
      <c r="AH83" s="199">
        <f t="shared" si="61"/>
        <v>41.756131200000006</v>
      </c>
      <c r="AI83" s="199">
        <f t="shared" si="61"/>
        <v>41.756131200000006</v>
      </c>
      <c r="AJ83" s="199">
        <f t="shared" si="61"/>
        <v>0</v>
      </c>
      <c r="AK83" s="199">
        <f t="shared" si="61"/>
        <v>0</v>
      </c>
      <c r="AL83" s="199">
        <f t="shared" si="61"/>
        <v>0</v>
      </c>
      <c r="AM83" s="199">
        <f t="shared" si="61"/>
        <v>0</v>
      </c>
      <c r="AN83" s="199">
        <f t="shared" si="61"/>
        <v>0</v>
      </c>
      <c r="AO83" s="199">
        <f t="shared" si="61"/>
        <v>0</v>
      </c>
      <c r="AP83" s="199">
        <f t="shared" si="61"/>
        <v>0</v>
      </c>
      <c r="AQ83" s="199">
        <f t="shared" si="61"/>
        <v>0</v>
      </c>
      <c r="AR83" s="199">
        <f t="shared" si="61"/>
        <v>0</v>
      </c>
      <c r="AS83" s="199">
        <f t="shared" si="61"/>
        <v>0</v>
      </c>
      <c r="AT83" s="199">
        <f t="shared" si="61"/>
        <v>0</v>
      </c>
      <c r="AU83" s="199">
        <f t="shared" si="61"/>
        <v>0</v>
      </c>
      <c r="AV83" s="199">
        <f t="shared" si="61"/>
        <v>0</v>
      </c>
      <c r="AW83" s="199">
        <f t="shared" si="61"/>
        <v>0</v>
      </c>
      <c r="AX83" s="199">
        <f t="shared" si="61"/>
        <v>0</v>
      </c>
    </row>
    <row r="84" spans="1:50">
      <c r="A84" s="66">
        <v>1</v>
      </c>
      <c r="B84" s="767">
        <f t="shared" si="47"/>
        <v>590060</v>
      </c>
      <c r="C84" s="66" t="str">
        <f>INDEX(ProjectSummary!$C$6:$F$20,MATCH(B84,ProjectSummary!$C$6:$C$20,0),4)</f>
        <v>ROBINSON CHURCH ROAD</v>
      </c>
      <c r="D84" s="2">
        <f>_xlfn.XLOOKUP(C84, ProjectSummary!$F$6:$F$20, ProjectSummary!$M$6:$M$20)</f>
        <v>2022</v>
      </c>
      <c r="E84" s="347">
        <f>_xlfn.XLOOKUP(C84, ProjectSummary!$F$6:$F$20, ProjectSummary!$O$6:$O$20)</f>
        <v>602.00000000000011</v>
      </c>
      <c r="F84" s="2">
        <f>_xlfn.XLOOKUP(C84, ProjectSummary!$F$6:$F$20, ProjectSummary!$Q$6:$Q$20)</f>
        <v>2040</v>
      </c>
      <c r="G84" s="348">
        <f>_xlfn.XLOOKUP(C84,ProjectSummary!$F$6:$F$20, ProjectSummary!$K$6:$K$20)</f>
        <v>5.5923389999999999</v>
      </c>
      <c r="H84" s="246">
        <f>_xlfn.XLOOKUP(C84,ProjectSummary!$F$6:$F$20, ProjectSummary!$S$6:$S$20)</f>
        <v>0</v>
      </c>
      <c r="I84" s="93">
        <f t="shared" si="48"/>
        <v>43765.645014000009</v>
      </c>
      <c r="J84" s="199">
        <f t="shared" ref="J84:AX84" si="62">IF(J8&lt;$F$84,($E84*(1+$H84)^(J$8-$D$84))*$G84*J48,($E84*(1+$H84)^($F$84-$D$84))*$G84*J48)</f>
        <v>0</v>
      </c>
      <c r="K84" s="199">
        <f t="shared" si="62"/>
        <v>0</v>
      </c>
      <c r="L84" s="199">
        <f t="shared" si="62"/>
        <v>0</v>
      </c>
      <c r="M84" s="199">
        <f t="shared" si="62"/>
        <v>0</v>
      </c>
      <c r="N84" s="199">
        <f t="shared" si="62"/>
        <v>0</v>
      </c>
      <c r="O84" s="199">
        <f t="shared" si="62"/>
        <v>0</v>
      </c>
      <c r="P84" s="199">
        <f t="shared" si="62"/>
        <v>0</v>
      </c>
      <c r="Q84" s="199">
        <f t="shared" si="62"/>
        <v>0</v>
      </c>
      <c r="R84" s="199">
        <f t="shared" si="62"/>
        <v>0</v>
      </c>
      <c r="S84" s="199">
        <f t="shared" si="62"/>
        <v>0</v>
      </c>
      <c r="T84" s="199">
        <f t="shared" si="62"/>
        <v>0</v>
      </c>
      <c r="U84" s="199">
        <f t="shared" si="62"/>
        <v>0</v>
      </c>
      <c r="V84" s="199">
        <f t="shared" si="62"/>
        <v>0</v>
      </c>
      <c r="W84" s="199">
        <f t="shared" si="62"/>
        <v>3366.5880780000007</v>
      </c>
      <c r="X84" s="199">
        <f t="shared" si="62"/>
        <v>3366.5880780000007</v>
      </c>
      <c r="Y84" s="199">
        <f t="shared" si="62"/>
        <v>3366.5880780000007</v>
      </c>
      <c r="Z84" s="199">
        <f t="shared" si="62"/>
        <v>3366.5880780000007</v>
      </c>
      <c r="AA84" s="199">
        <f t="shared" si="62"/>
        <v>3366.5880780000007</v>
      </c>
      <c r="AB84" s="199">
        <f t="shared" si="62"/>
        <v>3366.5880780000007</v>
      </c>
      <c r="AC84" s="199">
        <f t="shared" si="62"/>
        <v>3366.5880780000007</v>
      </c>
      <c r="AD84" s="199">
        <f t="shared" si="62"/>
        <v>3366.5880780000007</v>
      </c>
      <c r="AE84" s="199">
        <f t="shared" si="62"/>
        <v>3366.5880780000007</v>
      </c>
      <c r="AF84" s="199">
        <f t="shared" si="62"/>
        <v>3366.5880780000007</v>
      </c>
      <c r="AG84" s="199">
        <f t="shared" si="62"/>
        <v>3366.5880780000007</v>
      </c>
      <c r="AH84" s="199">
        <f t="shared" si="62"/>
        <v>3366.5880780000007</v>
      </c>
      <c r="AI84" s="199">
        <f t="shared" si="62"/>
        <v>3366.5880780000007</v>
      </c>
      <c r="AJ84" s="199">
        <f t="shared" si="62"/>
        <v>0</v>
      </c>
      <c r="AK84" s="199">
        <f t="shared" si="62"/>
        <v>0</v>
      </c>
      <c r="AL84" s="199">
        <f t="shared" si="62"/>
        <v>0</v>
      </c>
      <c r="AM84" s="199">
        <f t="shared" si="62"/>
        <v>0</v>
      </c>
      <c r="AN84" s="199">
        <f t="shared" si="62"/>
        <v>0</v>
      </c>
      <c r="AO84" s="199">
        <f t="shared" si="62"/>
        <v>0</v>
      </c>
      <c r="AP84" s="199">
        <f t="shared" si="62"/>
        <v>0</v>
      </c>
      <c r="AQ84" s="199">
        <f t="shared" si="62"/>
        <v>0</v>
      </c>
      <c r="AR84" s="199">
        <f t="shared" si="62"/>
        <v>0</v>
      </c>
      <c r="AS84" s="199">
        <f t="shared" si="62"/>
        <v>0</v>
      </c>
      <c r="AT84" s="199">
        <f t="shared" si="62"/>
        <v>0</v>
      </c>
      <c r="AU84" s="199">
        <f t="shared" si="62"/>
        <v>0</v>
      </c>
      <c r="AV84" s="199">
        <f t="shared" si="62"/>
        <v>0</v>
      </c>
      <c r="AW84" s="199">
        <f t="shared" si="62"/>
        <v>0</v>
      </c>
      <c r="AX84" s="199">
        <f t="shared" si="62"/>
        <v>0</v>
      </c>
    </row>
    <row r="85" spans="1:50">
      <c r="C85" s="142"/>
      <c r="D85" s="198"/>
      <c r="E85" s="198"/>
      <c r="F85" s="198"/>
      <c r="G85" s="198"/>
      <c r="H85" s="198"/>
      <c r="I85" s="181"/>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199"/>
      <c r="AO85" s="93"/>
      <c r="AP85" s="93"/>
      <c r="AQ85" s="93"/>
      <c r="AR85" s="93"/>
      <c r="AS85" s="93"/>
      <c r="AT85" s="93"/>
      <c r="AU85" s="93"/>
      <c r="AV85" s="93"/>
      <c r="AW85" s="93"/>
      <c r="AX85" s="93"/>
    </row>
    <row r="86" spans="1:50" s="181" customFormat="1" ht="30">
      <c r="A86" s="873" t="s">
        <v>203</v>
      </c>
      <c r="B86" s="102" t="s">
        <v>120</v>
      </c>
      <c r="C86" s="16" t="s">
        <v>484</v>
      </c>
      <c r="D86" s="2" t="s">
        <v>478</v>
      </c>
      <c r="E86" s="2" t="s">
        <v>479</v>
      </c>
      <c r="F86" s="241" t="s">
        <v>480</v>
      </c>
      <c r="G86" s="241" t="s">
        <v>481</v>
      </c>
      <c r="H86" s="2" t="s">
        <v>482</v>
      </c>
      <c r="I86" s="181">
        <f>SUM(J86:AX86)</f>
        <v>920513.4152072001</v>
      </c>
      <c r="J86" s="181">
        <f>SUM(J87:J101)</f>
        <v>0</v>
      </c>
      <c r="K86" s="181">
        <f t="shared" ref="K86:AX86" si="63">SUM(K87:K101)</f>
        <v>0</v>
      </c>
      <c r="L86" s="181">
        <f t="shared" si="63"/>
        <v>0</v>
      </c>
      <c r="M86" s="181">
        <f t="shared" si="63"/>
        <v>0</v>
      </c>
      <c r="N86" s="181">
        <f t="shared" si="63"/>
        <v>0</v>
      </c>
      <c r="O86" s="181">
        <f t="shared" si="63"/>
        <v>0</v>
      </c>
      <c r="P86" s="181">
        <f t="shared" si="63"/>
        <v>0</v>
      </c>
      <c r="Q86" s="181">
        <f t="shared" si="63"/>
        <v>0</v>
      </c>
      <c r="R86" s="181">
        <f t="shared" si="63"/>
        <v>0</v>
      </c>
      <c r="S86" s="181">
        <f t="shared" si="63"/>
        <v>0</v>
      </c>
      <c r="T86" s="181">
        <f t="shared" si="63"/>
        <v>0</v>
      </c>
      <c r="U86" s="181">
        <f t="shared" si="63"/>
        <v>0</v>
      </c>
      <c r="V86" s="181">
        <f t="shared" si="63"/>
        <v>0</v>
      </c>
      <c r="W86" s="181">
        <f t="shared" si="63"/>
        <v>72612.917963200001</v>
      </c>
      <c r="X86" s="181">
        <f t="shared" si="63"/>
        <v>72612.917963200001</v>
      </c>
      <c r="Y86" s="181">
        <f t="shared" si="63"/>
        <v>72612.917963200001</v>
      </c>
      <c r="Z86" s="181">
        <f t="shared" si="63"/>
        <v>72612.917963200001</v>
      </c>
      <c r="AA86" s="181">
        <f t="shared" si="63"/>
        <v>72612.917963200001</v>
      </c>
      <c r="AB86" s="181">
        <f t="shared" si="63"/>
        <v>72612.917963200001</v>
      </c>
      <c r="AC86" s="181">
        <f t="shared" si="63"/>
        <v>72612.917963200001</v>
      </c>
      <c r="AD86" s="181">
        <f t="shared" si="63"/>
        <v>72612.917963200001</v>
      </c>
      <c r="AE86" s="181">
        <f t="shared" si="63"/>
        <v>72612.917963200001</v>
      </c>
      <c r="AF86" s="181">
        <f t="shared" si="63"/>
        <v>72612.917963200001</v>
      </c>
      <c r="AG86" s="181">
        <f t="shared" si="63"/>
        <v>72612.917963200001</v>
      </c>
      <c r="AH86" s="181">
        <f t="shared" si="63"/>
        <v>72612.917963200001</v>
      </c>
      <c r="AI86" s="181">
        <f t="shared" si="63"/>
        <v>49158.399648800005</v>
      </c>
      <c r="AJ86" s="181">
        <f t="shared" si="63"/>
        <v>0</v>
      </c>
      <c r="AK86" s="181">
        <f t="shared" si="63"/>
        <v>0</v>
      </c>
      <c r="AL86" s="181">
        <f t="shared" si="63"/>
        <v>0</v>
      </c>
      <c r="AM86" s="181">
        <f t="shared" si="63"/>
        <v>0</v>
      </c>
      <c r="AN86" s="181">
        <f t="shared" si="63"/>
        <v>0</v>
      </c>
      <c r="AO86" s="181">
        <f t="shared" si="63"/>
        <v>0</v>
      </c>
      <c r="AP86" s="181">
        <f t="shared" si="63"/>
        <v>0</v>
      </c>
      <c r="AQ86" s="181">
        <f t="shared" si="63"/>
        <v>0</v>
      </c>
      <c r="AR86" s="181">
        <f t="shared" si="63"/>
        <v>0</v>
      </c>
      <c r="AS86" s="181">
        <f t="shared" si="63"/>
        <v>0</v>
      </c>
      <c r="AT86" s="181">
        <f t="shared" si="63"/>
        <v>0</v>
      </c>
      <c r="AU86" s="181">
        <f t="shared" si="63"/>
        <v>0</v>
      </c>
      <c r="AV86" s="181">
        <f t="shared" si="63"/>
        <v>0</v>
      </c>
      <c r="AW86" s="181">
        <f t="shared" si="63"/>
        <v>0</v>
      </c>
      <c r="AX86" s="181">
        <f t="shared" si="63"/>
        <v>0</v>
      </c>
    </row>
    <row r="87" spans="1:50">
      <c r="A87" s="218" t="s">
        <v>198</v>
      </c>
      <c r="B87" s="767" t="str">
        <f>B70</f>
        <v>030161</v>
      </c>
      <c r="C87" s="66" t="str">
        <f>INDEX(ProjectSummary!$C$6:$F$20,MATCH(B87,ProjectSummary!$C$6:$C$20,0),4)</f>
        <v>LOCKHART ROAD</v>
      </c>
      <c r="D87" s="2">
        <f>_xlfn.XLOOKUP(C87, ProjectSummary!$F$6:$F$20, ProjectSummary!$M$6:$M$20)</f>
        <v>2022</v>
      </c>
      <c r="E87" s="347">
        <f>E53-E70</f>
        <v>94</v>
      </c>
      <c r="F87" s="2">
        <f>_xlfn.XLOOKUP(C87, ProjectSummary!$F$6:$F$20, ProjectSummary!$Q$6:$Q$20)</f>
        <v>2040</v>
      </c>
      <c r="G87" s="348">
        <f>_xlfn.XLOOKUP(C87,ProjectSummary!$F$6:$F$20, ProjectSummary!$K$6:$K$20)</f>
        <v>4.9709680000000001</v>
      </c>
      <c r="H87" s="246">
        <f>_xlfn.XLOOKUP(C87,ProjectSummary!$F$6:$F$20, ProjectSummary!$S$6:$S$20)</f>
        <v>0</v>
      </c>
      <c r="I87" s="93">
        <f>SUM(J87:AX87)</f>
        <v>5607.2519039999997</v>
      </c>
      <c r="J87" s="248">
        <f>J53-J70</f>
        <v>0</v>
      </c>
      <c r="K87" s="248">
        <f t="shared" ref="K87:AX93" si="64">K53-K70</f>
        <v>0</v>
      </c>
      <c r="L87" s="248">
        <f t="shared" si="64"/>
        <v>0</v>
      </c>
      <c r="M87" s="248">
        <f t="shared" si="64"/>
        <v>0</v>
      </c>
      <c r="N87" s="248">
        <f t="shared" si="64"/>
        <v>0</v>
      </c>
      <c r="O87" s="248">
        <f t="shared" si="64"/>
        <v>0</v>
      </c>
      <c r="P87" s="248">
        <f t="shared" si="64"/>
        <v>0</v>
      </c>
      <c r="Q87" s="248">
        <f t="shared" si="64"/>
        <v>0</v>
      </c>
      <c r="R87" s="248">
        <f t="shared" si="64"/>
        <v>0</v>
      </c>
      <c r="S87" s="248">
        <f t="shared" si="64"/>
        <v>0</v>
      </c>
      <c r="T87" s="248">
        <f t="shared" si="64"/>
        <v>0</v>
      </c>
      <c r="U87" s="248">
        <f t="shared" si="64"/>
        <v>0</v>
      </c>
      <c r="V87" s="248">
        <f t="shared" si="64"/>
        <v>0</v>
      </c>
      <c r="W87" s="248">
        <f t="shared" si="64"/>
        <v>467.27099200000004</v>
      </c>
      <c r="X87" s="248">
        <f t="shared" si="64"/>
        <v>467.27099200000004</v>
      </c>
      <c r="Y87" s="248">
        <f t="shared" si="64"/>
        <v>467.27099200000004</v>
      </c>
      <c r="Z87" s="248">
        <f t="shared" si="64"/>
        <v>467.27099200000004</v>
      </c>
      <c r="AA87" s="248">
        <f t="shared" si="64"/>
        <v>467.27099200000004</v>
      </c>
      <c r="AB87" s="248">
        <f t="shared" si="64"/>
        <v>467.27099200000004</v>
      </c>
      <c r="AC87" s="248">
        <f t="shared" si="64"/>
        <v>467.27099200000004</v>
      </c>
      <c r="AD87" s="248">
        <f t="shared" si="64"/>
        <v>467.27099200000004</v>
      </c>
      <c r="AE87" s="248">
        <f t="shared" si="64"/>
        <v>467.27099200000004</v>
      </c>
      <c r="AF87" s="248">
        <f t="shared" si="64"/>
        <v>467.27099200000004</v>
      </c>
      <c r="AG87" s="248">
        <f t="shared" si="64"/>
        <v>467.27099200000004</v>
      </c>
      <c r="AH87" s="248">
        <f t="shared" si="64"/>
        <v>467.27099200000004</v>
      </c>
      <c r="AI87" s="248">
        <f t="shared" si="64"/>
        <v>0</v>
      </c>
      <c r="AJ87" s="248">
        <f t="shared" si="64"/>
        <v>0</v>
      </c>
      <c r="AK87" s="248">
        <f t="shared" si="64"/>
        <v>0</v>
      </c>
      <c r="AL87" s="248">
        <f t="shared" si="64"/>
        <v>0</v>
      </c>
      <c r="AM87" s="248">
        <f t="shared" si="64"/>
        <v>0</v>
      </c>
      <c r="AN87" s="248">
        <f t="shared" si="64"/>
        <v>0</v>
      </c>
      <c r="AO87" s="248">
        <f t="shared" si="64"/>
        <v>0</v>
      </c>
      <c r="AP87" s="248">
        <f t="shared" si="64"/>
        <v>0</v>
      </c>
      <c r="AQ87" s="248">
        <f t="shared" si="64"/>
        <v>0</v>
      </c>
      <c r="AR87" s="248">
        <f t="shared" si="64"/>
        <v>0</v>
      </c>
      <c r="AS87" s="248">
        <f t="shared" si="64"/>
        <v>0</v>
      </c>
      <c r="AT87" s="248">
        <f t="shared" si="64"/>
        <v>0</v>
      </c>
      <c r="AU87" s="248">
        <f t="shared" si="64"/>
        <v>0</v>
      </c>
      <c r="AV87" s="248">
        <f t="shared" si="64"/>
        <v>0</v>
      </c>
      <c r="AW87" s="248">
        <f t="shared" si="64"/>
        <v>0</v>
      </c>
      <c r="AX87" s="248">
        <f t="shared" si="64"/>
        <v>0</v>
      </c>
    </row>
    <row r="88" spans="1:50">
      <c r="A88" s="218" t="s">
        <v>198</v>
      </c>
      <c r="B88" s="767" t="str">
        <f t="shared" ref="B88:B101" si="65">B71</f>
        <v>030148</v>
      </c>
      <c r="C88" s="66" t="str">
        <f>INDEX(ProjectSummary!$C$6:$F$20,MATCH(B88,ProjectSummary!$C$6:$C$20,0),4)</f>
        <v>MILLS ROAD</v>
      </c>
      <c r="D88" s="2">
        <f>_xlfn.XLOOKUP(C88, ProjectSummary!$F$6:$F$20, ProjectSummary!$M$6:$M$20)</f>
        <v>2016</v>
      </c>
      <c r="E88" s="347">
        <f t="shared" ref="E88:E101" si="66">E54-E71</f>
        <v>188</v>
      </c>
      <c r="F88" s="2">
        <f>_xlfn.XLOOKUP(C88, ProjectSummary!$F$6:$F$20, ProjectSummary!$Q$6:$Q$20)</f>
        <v>2040</v>
      </c>
      <c r="G88" s="348">
        <f>_xlfn.XLOOKUP(C88,ProjectSummary!$F$6:$F$20, ProjectSummary!$K$6:$K$20)</f>
        <v>4.9709680000000001</v>
      </c>
      <c r="H88" s="246">
        <f>_xlfn.XLOOKUP(C88,ProjectSummary!$F$6:$F$20, ProjectSummary!$S$6:$S$20)</f>
        <v>0</v>
      </c>
      <c r="I88" s="93">
        <f t="shared" ref="I88:I101" si="67">SUM(J88:AX88)</f>
        <v>11214.503807999999</v>
      </c>
      <c r="J88" s="248">
        <f t="shared" ref="J88:Y101" si="68">J54-J71</f>
        <v>0</v>
      </c>
      <c r="K88" s="248">
        <f t="shared" si="68"/>
        <v>0</v>
      </c>
      <c r="L88" s="248">
        <f t="shared" si="68"/>
        <v>0</v>
      </c>
      <c r="M88" s="248">
        <f t="shared" si="68"/>
        <v>0</v>
      </c>
      <c r="N88" s="248">
        <f t="shared" si="68"/>
        <v>0</v>
      </c>
      <c r="O88" s="248">
        <f t="shared" si="68"/>
        <v>0</v>
      </c>
      <c r="P88" s="248">
        <f t="shared" si="68"/>
        <v>0</v>
      </c>
      <c r="Q88" s="248">
        <f t="shared" si="68"/>
        <v>0</v>
      </c>
      <c r="R88" s="248">
        <f t="shared" si="68"/>
        <v>0</v>
      </c>
      <c r="S88" s="248">
        <f t="shared" si="68"/>
        <v>0</v>
      </c>
      <c r="T88" s="248">
        <f t="shared" si="68"/>
        <v>0</v>
      </c>
      <c r="U88" s="248">
        <f t="shared" si="68"/>
        <v>0</v>
      </c>
      <c r="V88" s="248">
        <f t="shared" si="68"/>
        <v>0</v>
      </c>
      <c r="W88" s="248">
        <f t="shared" si="68"/>
        <v>934.54198400000007</v>
      </c>
      <c r="X88" s="248">
        <f t="shared" si="68"/>
        <v>934.54198400000007</v>
      </c>
      <c r="Y88" s="248">
        <f t="shared" si="68"/>
        <v>934.54198400000007</v>
      </c>
      <c r="Z88" s="248">
        <f t="shared" si="64"/>
        <v>934.54198400000007</v>
      </c>
      <c r="AA88" s="248">
        <f t="shared" si="64"/>
        <v>934.54198400000007</v>
      </c>
      <c r="AB88" s="248">
        <f t="shared" si="64"/>
        <v>934.54198400000007</v>
      </c>
      <c r="AC88" s="248">
        <f t="shared" si="64"/>
        <v>934.54198400000007</v>
      </c>
      <c r="AD88" s="248">
        <f t="shared" si="64"/>
        <v>934.54198400000007</v>
      </c>
      <c r="AE88" s="248">
        <f t="shared" si="64"/>
        <v>934.54198400000007</v>
      </c>
      <c r="AF88" s="248">
        <f t="shared" si="64"/>
        <v>934.54198400000007</v>
      </c>
      <c r="AG88" s="248">
        <f t="shared" si="64"/>
        <v>934.54198400000007</v>
      </c>
      <c r="AH88" s="248">
        <f t="shared" si="64"/>
        <v>934.54198400000007</v>
      </c>
      <c r="AI88" s="248">
        <f t="shared" si="64"/>
        <v>0</v>
      </c>
      <c r="AJ88" s="248">
        <f t="shared" si="64"/>
        <v>0</v>
      </c>
      <c r="AK88" s="248">
        <f t="shared" si="64"/>
        <v>0</v>
      </c>
      <c r="AL88" s="248">
        <f t="shared" si="64"/>
        <v>0</v>
      </c>
      <c r="AM88" s="248">
        <f t="shared" si="64"/>
        <v>0</v>
      </c>
      <c r="AN88" s="248">
        <f t="shared" si="64"/>
        <v>0</v>
      </c>
      <c r="AO88" s="248">
        <f t="shared" si="64"/>
        <v>0</v>
      </c>
      <c r="AP88" s="248">
        <f t="shared" si="64"/>
        <v>0</v>
      </c>
      <c r="AQ88" s="248">
        <f t="shared" si="64"/>
        <v>0</v>
      </c>
      <c r="AR88" s="248">
        <f t="shared" si="64"/>
        <v>0</v>
      </c>
      <c r="AS88" s="248">
        <f t="shared" si="64"/>
        <v>0</v>
      </c>
      <c r="AT88" s="248">
        <f t="shared" si="64"/>
        <v>0</v>
      </c>
      <c r="AU88" s="248">
        <f t="shared" si="64"/>
        <v>0</v>
      </c>
      <c r="AV88" s="248">
        <f t="shared" si="64"/>
        <v>0</v>
      </c>
      <c r="AW88" s="248">
        <f t="shared" si="64"/>
        <v>0</v>
      </c>
      <c r="AX88" s="248">
        <f t="shared" si="64"/>
        <v>0</v>
      </c>
    </row>
    <row r="89" spans="1:50">
      <c r="A89" s="218" t="s">
        <v>198</v>
      </c>
      <c r="B89" s="767" t="str">
        <f t="shared" si="65"/>
        <v>030265</v>
      </c>
      <c r="C89" s="66" t="str">
        <f>INDEX(ProjectSummary!$C$6:$F$20,MATCH(B89,ProjectSummary!$C$6:$C$20,0),4)</f>
        <v>ROBINSON ROAD</v>
      </c>
      <c r="D89" s="2">
        <f>_xlfn.XLOOKUP(C89, ProjectSummary!$F$6:$F$20, ProjectSummary!$M$6:$M$20)</f>
        <v>2021</v>
      </c>
      <c r="E89" s="347">
        <f t="shared" si="66"/>
        <v>94</v>
      </c>
      <c r="F89" s="2">
        <f>_xlfn.XLOOKUP(C89, ProjectSummary!$F$6:$F$20, ProjectSummary!$Q$6:$Q$20)</f>
        <v>2040</v>
      </c>
      <c r="G89" s="348">
        <f>_xlfn.XLOOKUP(C89,ProjectSummary!$F$6:$F$20, ProjectSummary!$K$6:$K$20)</f>
        <v>9.9419360000000001</v>
      </c>
      <c r="H89" s="246">
        <f>_xlfn.XLOOKUP(C89,ProjectSummary!$F$6:$F$20, ProjectSummary!$S$6:$S$20)</f>
        <v>0</v>
      </c>
      <c r="I89" s="93">
        <f t="shared" si="67"/>
        <v>11214.503807999999</v>
      </c>
      <c r="J89" s="248">
        <f t="shared" si="68"/>
        <v>0</v>
      </c>
      <c r="K89" s="248">
        <f t="shared" si="64"/>
        <v>0</v>
      </c>
      <c r="L89" s="248">
        <f t="shared" si="64"/>
        <v>0</v>
      </c>
      <c r="M89" s="248">
        <f t="shared" si="64"/>
        <v>0</v>
      </c>
      <c r="N89" s="248">
        <f t="shared" si="64"/>
        <v>0</v>
      </c>
      <c r="O89" s="248">
        <f t="shared" si="64"/>
        <v>0</v>
      </c>
      <c r="P89" s="248">
        <f t="shared" si="64"/>
        <v>0</v>
      </c>
      <c r="Q89" s="248">
        <f t="shared" si="64"/>
        <v>0</v>
      </c>
      <c r="R89" s="248">
        <f t="shared" si="64"/>
        <v>0</v>
      </c>
      <c r="S89" s="248">
        <f t="shared" si="64"/>
        <v>0</v>
      </c>
      <c r="T89" s="248">
        <f t="shared" si="64"/>
        <v>0</v>
      </c>
      <c r="U89" s="248">
        <f t="shared" si="64"/>
        <v>0</v>
      </c>
      <c r="V89" s="248">
        <f t="shared" si="64"/>
        <v>0</v>
      </c>
      <c r="W89" s="248">
        <f t="shared" si="64"/>
        <v>934.54198400000007</v>
      </c>
      <c r="X89" s="248">
        <f t="shared" si="64"/>
        <v>934.54198400000007</v>
      </c>
      <c r="Y89" s="248">
        <f t="shared" si="64"/>
        <v>934.54198400000007</v>
      </c>
      <c r="Z89" s="248">
        <f t="shared" si="64"/>
        <v>934.54198400000007</v>
      </c>
      <c r="AA89" s="248">
        <f t="shared" si="64"/>
        <v>934.54198400000007</v>
      </c>
      <c r="AB89" s="248">
        <f t="shared" si="64"/>
        <v>934.54198400000007</v>
      </c>
      <c r="AC89" s="248">
        <f t="shared" si="64"/>
        <v>934.54198400000007</v>
      </c>
      <c r="AD89" s="248">
        <f t="shared" si="64"/>
        <v>934.54198400000007</v>
      </c>
      <c r="AE89" s="248">
        <f t="shared" si="64"/>
        <v>934.54198400000007</v>
      </c>
      <c r="AF89" s="248">
        <f t="shared" si="64"/>
        <v>934.54198400000007</v>
      </c>
      <c r="AG89" s="248">
        <f t="shared" si="64"/>
        <v>934.54198400000007</v>
      </c>
      <c r="AH89" s="248">
        <f t="shared" si="64"/>
        <v>934.54198400000007</v>
      </c>
      <c r="AI89" s="248">
        <f t="shared" si="64"/>
        <v>0</v>
      </c>
      <c r="AJ89" s="248">
        <f t="shared" si="64"/>
        <v>0</v>
      </c>
      <c r="AK89" s="248">
        <f t="shared" si="64"/>
        <v>0</v>
      </c>
      <c r="AL89" s="248">
        <f t="shared" si="64"/>
        <v>0</v>
      </c>
      <c r="AM89" s="248">
        <f t="shared" si="64"/>
        <v>0</v>
      </c>
      <c r="AN89" s="248">
        <f t="shared" si="64"/>
        <v>0</v>
      </c>
      <c r="AO89" s="248">
        <f t="shared" si="64"/>
        <v>0</v>
      </c>
      <c r="AP89" s="248">
        <f t="shared" si="64"/>
        <v>0</v>
      </c>
      <c r="AQ89" s="248">
        <f t="shared" si="64"/>
        <v>0</v>
      </c>
      <c r="AR89" s="248">
        <f t="shared" si="64"/>
        <v>0</v>
      </c>
      <c r="AS89" s="248">
        <f t="shared" si="64"/>
        <v>0</v>
      </c>
      <c r="AT89" s="248">
        <f t="shared" si="64"/>
        <v>0</v>
      </c>
      <c r="AU89" s="248">
        <f t="shared" si="64"/>
        <v>0</v>
      </c>
      <c r="AV89" s="248">
        <f t="shared" si="64"/>
        <v>0</v>
      </c>
      <c r="AW89" s="248">
        <f t="shared" si="64"/>
        <v>0</v>
      </c>
      <c r="AX89" s="248">
        <f t="shared" si="64"/>
        <v>0</v>
      </c>
    </row>
    <row r="90" spans="1:50">
      <c r="A90" s="218" t="s">
        <v>198</v>
      </c>
      <c r="B90" s="767">
        <f t="shared" si="65"/>
        <v>830106</v>
      </c>
      <c r="C90" s="66" t="str">
        <f>INDEX(ProjectSummary!$C$6:$F$20,MATCH(B90,ProjectSummary!$C$6:$C$20,0),4)</f>
        <v>BOGGER HOLLAR ROAD</v>
      </c>
      <c r="D90" s="2">
        <f>_xlfn.XLOOKUP(C90, ProjectSummary!$F$6:$F$20, ProjectSummary!$M$6:$M$20)</f>
        <v>2015</v>
      </c>
      <c r="E90" s="347">
        <f t="shared" si="66"/>
        <v>141</v>
      </c>
      <c r="F90" s="2">
        <f>_xlfn.XLOOKUP(C90, ProjectSummary!$F$6:$F$20, ProjectSummary!$Q$6:$Q$20)</f>
        <v>2040</v>
      </c>
      <c r="G90" s="348">
        <f>_xlfn.XLOOKUP(C90,ProjectSummary!$F$6:$F$20, ProjectSummary!$K$6:$K$20)</f>
        <v>1.8641130000000001</v>
      </c>
      <c r="H90" s="246">
        <f>_xlfn.XLOOKUP(C90,ProjectSummary!$F$6:$F$20, ProjectSummary!$S$6:$S$20)</f>
        <v>0</v>
      </c>
      <c r="I90" s="93">
        <f t="shared" si="67"/>
        <v>3154.079196000001</v>
      </c>
      <c r="J90" s="248">
        <f t="shared" si="68"/>
        <v>0</v>
      </c>
      <c r="K90" s="248">
        <f t="shared" si="64"/>
        <v>0</v>
      </c>
      <c r="L90" s="248">
        <f t="shared" si="64"/>
        <v>0</v>
      </c>
      <c r="M90" s="248">
        <f t="shared" si="64"/>
        <v>0</v>
      </c>
      <c r="N90" s="248">
        <f t="shared" si="64"/>
        <v>0</v>
      </c>
      <c r="O90" s="248">
        <f t="shared" si="64"/>
        <v>0</v>
      </c>
      <c r="P90" s="248">
        <f t="shared" si="64"/>
        <v>0</v>
      </c>
      <c r="Q90" s="248">
        <f t="shared" si="64"/>
        <v>0</v>
      </c>
      <c r="R90" s="248">
        <f t="shared" si="64"/>
        <v>0</v>
      </c>
      <c r="S90" s="248">
        <f t="shared" si="64"/>
        <v>0</v>
      </c>
      <c r="T90" s="248">
        <f t="shared" si="64"/>
        <v>0</v>
      </c>
      <c r="U90" s="248">
        <f t="shared" si="64"/>
        <v>0</v>
      </c>
      <c r="V90" s="248">
        <f t="shared" si="64"/>
        <v>0</v>
      </c>
      <c r="W90" s="248">
        <f t="shared" si="64"/>
        <v>262.83993300000003</v>
      </c>
      <c r="X90" s="248">
        <f t="shared" si="64"/>
        <v>262.83993300000003</v>
      </c>
      <c r="Y90" s="248">
        <f t="shared" si="64"/>
        <v>262.83993300000003</v>
      </c>
      <c r="Z90" s="248">
        <f t="shared" si="64"/>
        <v>262.83993300000003</v>
      </c>
      <c r="AA90" s="248">
        <f t="shared" si="64"/>
        <v>262.83993300000003</v>
      </c>
      <c r="AB90" s="248">
        <f t="shared" si="64"/>
        <v>262.83993300000003</v>
      </c>
      <c r="AC90" s="248">
        <f t="shared" si="64"/>
        <v>262.83993300000003</v>
      </c>
      <c r="AD90" s="248">
        <f t="shared" si="64"/>
        <v>262.83993300000003</v>
      </c>
      <c r="AE90" s="248">
        <f t="shared" si="64"/>
        <v>262.83993300000003</v>
      </c>
      <c r="AF90" s="248">
        <f t="shared" si="64"/>
        <v>262.83993300000003</v>
      </c>
      <c r="AG90" s="248">
        <f t="shared" si="64"/>
        <v>262.83993300000003</v>
      </c>
      <c r="AH90" s="248">
        <f t="shared" si="64"/>
        <v>262.83993300000003</v>
      </c>
      <c r="AI90" s="248">
        <f t="shared" si="64"/>
        <v>0</v>
      </c>
      <c r="AJ90" s="248">
        <f t="shared" si="64"/>
        <v>0</v>
      </c>
      <c r="AK90" s="248">
        <f t="shared" si="64"/>
        <v>0</v>
      </c>
      <c r="AL90" s="248">
        <f t="shared" si="64"/>
        <v>0</v>
      </c>
      <c r="AM90" s="248">
        <f t="shared" si="64"/>
        <v>0</v>
      </c>
      <c r="AN90" s="248">
        <f t="shared" si="64"/>
        <v>0</v>
      </c>
      <c r="AO90" s="248">
        <f t="shared" si="64"/>
        <v>0</v>
      </c>
      <c r="AP90" s="248">
        <f t="shared" si="64"/>
        <v>0</v>
      </c>
      <c r="AQ90" s="248">
        <f t="shared" si="64"/>
        <v>0</v>
      </c>
      <c r="AR90" s="248">
        <f t="shared" si="64"/>
        <v>0</v>
      </c>
      <c r="AS90" s="248">
        <f t="shared" si="64"/>
        <v>0</v>
      </c>
      <c r="AT90" s="248">
        <f t="shared" si="64"/>
        <v>0</v>
      </c>
      <c r="AU90" s="248">
        <f t="shared" si="64"/>
        <v>0</v>
      </c>
      <c r="AV90" s="248">
        <f t="shared" si="64"/>
        <v>0</v>
      </c>
      <c r="AW90" s="248">
        <f t="shared" si="64"/>
        <v>0</v>
      </c>
      <c r="AX90" s="248">
        <f t="shared" si="64"/>
        <v>0</v>
      </c>
    </row>
    <row r="91" spans="1:50">
      <c r="A91" s="218" t="s">
        <v>198</v>
      </c>
      <c r="B91" s="767">
        <f t="shared" si="65"/>
        <v>830081</v>
      </c>
      <c r="C91" s="66" t="str">
        <f>INDEX(ProjectSummary!$C$6:$F$20,MATCH(B91,ProjectSummary!$C$6:$C$20,0),4)</f>
        <v>BRIDGE ROAD</v>
      </c>
      <c r="D91" s="2">
        <f>_xlfn.XLOOKUP(C91, ProjectSummary!$F$6:$F$20, ProjectSummary!$M$6:$M$20)</f>
        <v>2016</v>
      </c>
      <c r="E91" s="347">
        <f t="shared" si="66"/>
        <v>310.2</v>
      </c>
      <c r="F91" s="2">
        <f>_xlfn.XLOOKUP(C91, ProjectSummary!$F$6:$F$20, ProjectSummary!$Q$6:$Q$20)</f>
        <v>2040</v>
      </c>
      <c r="G91" s="348">
        <f>_xlfn.XLOOKUP(C91,ProjectSummary!$F$6:$F$20, ProjectSummary!$K$6:$K$20)</f>
        <v>4.9709680000000001</v>
      </c>
      <c r="H91" s="246">
        <f>_xlfn.XLOOKUP(C91,ProjectSummary!$F$6:$F$20, ProjectSummary!$S$6:$S$20)</f>
        <v>0</v>
      </c>
      <c r="I91" s="93">
        <f t="shared" si="67"/>
        <v>18503.9312832</v>
      </c>
      <c r="J91" s="248">
        <f t="shared" si="68"/>
        <v>0</v>
      </c>
      <c r="K91" s="248">
        <f t="shared" si="64"/>
        <v>0</v>
      </c>
      <c r="L91" s="248">
        <f t="shared" si="64"/>
        <v>0</v>
      </c>
      <c r="M91" s="248">
        <f t="shared" si="64"/>
        <v>0</v>
      </c>
      <c r="N91" s="248">
        <f t="shared" si="64"/>
        <v>0</v>
      </c>
      <c r="O91" s="248">
        <f t="shared" si="64"/>
        <v>0</v>
      </c>
      <c r="P91" s="248">
        <f t="shared" si="64"/>
        <v>0</v>
      </c>
      <c r="Q91" s="248">
        <f t="shared" si="64"/>
        <v>0</v>
      </c>
      <c r="R91" s="248">
        <f t="shared" si="64"/>
        <v>0</v>
      </c>
      <c r="S91" s="248">
        <f t="shared" si="64"/>
        <v>0</v>
      </c>
      <c r="T91" s="248">
        <f t="shared" si="64"/>
        <v>0</v>
      </c>
      <c r="U91" s="248">
        <f t="shared" si="64"/>
        <v>0</v>
      </c>
      <c r="V91" s="248">
        <f t="shared" si="64"/>
        <v>0</v>
      </c>
      <c r="W91" s="248">
        <f t="shared" si="64"/>
        <v>1541.9942736</v>
      </c>
      <c r="X91" s="248">
        <f t="shared" si="64"/>
        <v>1541.9942736</v>
      </c>
      <c r="Y91" s="248">
        <f t="shared" si="64"/>
        <v>1541.9942736</v>
      </c>
      <c r="Z91" s="248">
        <f t="shared" si="64"/>
        <v>1541.9942736</v>
      </c>
      <c r="AA91" s="248">
        <f t="shared" si="64"/>
        <v>1541.9942736</v>
      </c>
      <c r="AB91" s="248">
        <f t="shared" si="64"/>
        <v>1541.9942736</v>
      </c>
      <c r="AC91" s="248">
        <f t="shared" si="64"/>
        <v>1541.9942736</v>
      </c>
      <c r="AD91" s="248">
        <f t="shared" si="64"/>
        <v>1541.9942736</v>
      </c>
      <c r="AE91" s="248">
        <f t="shared" si="64"/>
        <v>1541.9942736</v>
      </c>
      <c r="AF91" s="248">
        <f t="shared" si="64"/>
        <v>1541.9942736</v>
      </c>
      <c r="AG91" s="248">
        <f t="shared" si="64"/>
        <v>1541.9942736</v>
      </c>
      <c r="AH91" s="248">
        <f t="shared" si="64"/>
        <v>1541.9942736</v>
      </c>
      <c r="AI91" s="248">
        <f t="shared" si="64"/>
        <v>0</v>
      </c>
      <c r="AJ91" s="248">
        <f t="shared" si="64"/>
        <v>0</v>
      </c>
      <c r="AK91" s="248">
        <f t="shared" si="64"/>
        <v>0</v>
      </c>
      <c r="AL91" s="248">
        <f t="shared" si="64"/>
        <v>0</v>
      </c>
      <c r="AM91" s="248">
        <f t="shared" si="64"/>
        <v>0</v>
      </c>
      <c r="AN91" s="248">
        <f t="shared" si="64"/>
        <v>0</v>
      </c>
      <c r="AO91" s="248">
        <f t="shared" si="64"/>
        <v>0</v>
      </c>
      <c r="AP91" s="248">
        <f t="shared" si="64"/>
        <v>0</v>
      </c>
      <c r="AQ91" s="248">
        <f t="shared" si="64"/>
        <v>0</v>
      </c>
      <c r="AR91" s="248">
        <f t="shared" si="64"/>
        <v>0</v>
      </c>
      <c r="AS91" s="248">
        <f t="shared" si="64"/>
        <v>0</v>
      </c>
      <c r="AT91" s="248">
        <f t="shared" si="64"/>
        <v>0</v>
      </c>
      <c r="AU91" s="248">
        <f t="shared" si="64"/>
        <v>0</v>
      </c>
      <c r="AV91" s="248">
        <f t="shared" si="64"/>
        <v>0</v>
      </c>
      <c r="AW91" s="248">
        <f t="shared" si="64"/>
        <v>0</v>
      </c>
      <c r="AX91" s="248">
        <f t="shared" si="64"/>
        <v>0</v>
      </c>
    </row>
    <row r="92" spans="1:50">
      <c r="A92" s="218" t="s">
        <v>198</v>
      </c>
      <c r="B92" s="767">
        <f t="shared" si="65"/>
        <v>830200</v>
      </c>
      <c r="C92" s="66" t="str">
        <f>INDEX(ProjectSummary!$C$6:$F$20,MATCH(B92,ProjectSummary!$C$6:$C$20,0),4)</f>
        <v>BRIDGE PORT ROAD</v>
      </c>
      <c r="D92" s="2">
        <f>_xlfn.XLOOKUP(C92, ProjectSummary!$F$6:$F$20, ProjectSummary!$M$6:$M$20)</f>
        <v>2000</v>
      </c>
      <c r="E92" s="347">
        <f t="shared" si="66"/>
        <v>94</v>
      </c>
      <c r="F92" s="2">
        <f>_xlfn.XLOOKUP(C92, ProjectSummary!$F$6:$F$20, ProjectSummary!$Q$6:$Q$20)</f>
        <v>2040</v>
      </c>
      <c r="G92" s="348">
        <f>_xlfn.XLOOKUP(C92,ProjectSummary!$F$6:$F$20, ProjectSummary!$K$6:$K$20)</f>
        <v>0.62137100000000001</v>
      </c>
      <c r="H92" s="246">
        <f>_xlfn.XLOOKUP(C92,ProjectSummary!$F$6:$F$20, ProjectSummary!$S$6:$S$20)</f>
        <v>0</v>
      </c>
      <c r="I92" s="93">
        <f t="shared" si="67"/>
        <v>700.90648799999997</v>
      </c>
      <c r="J92" s="248">
        <f t="shared" si="68"/>
        <v>0</v>
      </c>
      <c r="K92" s="248">
        <f t="shared" si="64"/>
        <v>0</v>
      </c>
      <c r="L92" s="248">
        <f t="shared" si="64"/>
        <v>0</v>
      </c>
      <c r="M92" s="248">
        <f t="shared" si="64"/>
        <v>0</v>
      </c>
      <c r="N92" s="248">
        <f t="shared" si="64"/>
        <v>0</v>
      </c>
      <c r="O92" s="248">
        <f t="shared" si="64"/>
        <v>0</v>
      </c>
      <c r="P92" s="248">
        <f t="shared" si="64"/>
        <v>0</v>
      </c>
      <c r="Q92" s="248">
        <f t="shared" si="64"/>
        <v>0</v>
      </c>
      <c r="R92" s="248">
        <f t="shared" si="64"/>
        <v>0</v>
      </c>
      <c r="S92" s="248">
        <f t="shared" si="64"/>
        <v>0</v>
      </c>
      <c r="T92" s="248">
        <f t="shared" si="64"/>
        <v>0</v>
      </c>
      <c r="U92" s="248">
        <f t="shared" si="64"/>
        <v>0</v>
      </c>
      <c r="V92" s="248">
        <f t="shared" si="64"/>
        <v>0</v>
      </c>
      <c r="W92" s="248">
        <f t="shared" si="64"/>
        <v>58.408874000000004</v>
      </c>
      <c r="X92" s="248">
        <f t="shared" si="64"/>
        <v>58.408874000000004</v>
      </c>
      <c r="Y92" s="248">
        <f t="shared" si="64"/>
        <v>58.408874000000004</v>
      </c>
      <c r="Z92" s="248">
        <f t="shared" si="64"/>
        <v>58.408874000000004</v>
      </c>
      <c r="AA92" s="248">
        <f t="shared" si="64"/>
        <v>58.408874000000004</v>
      </c>
      <c r="AB92" s="248">
        <f t="shared" si="64"/>
        <v>58.408874000000004</v>
      </c>
      <c r="AC92" s="248">
        <f t="shared" si="64"/>
        <v>58.408874000000004</v>
      </c>
      <c r="AD92" s="248">
        <f t="shared" si="64"/>
        <v>58.408874000000004</v>
      </c>
      <c r="AE92" s="248">
        <f t="shared" si="64"/>
        <v>58.408874000000004</v>
      </c>
      <c r="AF92" s="248">
        <f t="shared" si="64"/>
        <v>58.408874000000004</v>
      </c>
      <c r="AG92" s="248">
        <f t="shared" si="64"/>
        <v>58.408874000000004</v>
      </c>
      <c r="AH92" s="248">
        <f t="shared" si="64"/>
        <v>58.408874000000004</v>
      </c>
      <c r="AI92" s="248">
        <f t="shared" si="64"/>
        <v>0</v>
      </c>
      <c r="AJ92" s="248">
        <f t="shared" si="64"/>
        <v>0</v>
      </c>
      <c r="AK92" s="248">
        <f t="shared" si="64"/>
        <v>0</v>
      </c>
      <c r="AL92" s="248">
        <f t="shared" si="64"/>
        <v>0</v>
      </c>
      <c r="AM92" s="248">
        <f t="shared" si="64"/>
        <v>0</v>
      </c>
      <c r="AN92" s="248">
        <f t="shared" si="64"/>
        <v>0</v>
      </c>
      <c r="AO92" s="248">
        <f t="shared" si="64"/>
        <v>0</v>
      </c>
      <c r="AP92" s="248">
        <f t="shared" si="64"/>
        <v>0</v>
      </c>
      <c r="AQ92" s="248">
        <f t="shared" si="64"/>
        <v>0</v>
      </c>
      <c r="AR92" s="248">
        <f t="shared" si="64"/>
        <v>0</v>
      </c>
      <c r="AS92" s="248">
        <f t="shared" si="64"/>
        <v>0</v>
      </c>
      <c r="AT92" s="248">
        <f t="shared" si="64"/>
        <v>0</v>
      </c>
      <c r="AU92" s="248">
        <f t="shared" si="64"/>
        <v>0</v>
      </c>
      <c r="AV92" s="248">
        <f t="shared" si="64"/>
        <v>0</v>
      </c>
      <c r="AW92" s="248">
        <f t="shared" si="64"/>
        <v>0</v>
      </c>
      <c r="AX92" s="248">
        <f t="shared" si="64"/>
        <v>0</v>
      </c>
    </row>
    <row r="93" spans="1:50">
      <c r="A93" s="218" t="s">
        <v>198</v>
      </c>
      <c r="B93" s="767">
        <f t="shared" si="65"/>
        <v>120173</v>
      </c>
      <c r="C93" s="66" t="str">
        <f>INDEX(ProjectSummary!$C$6:$F$20,MATCH(B93,ProjectSummary!$C$6:$C$20,0),4)</f>
        <v>PEACH ORCHARD ROAD</v>
      </c>
      <c r="D93" s="2">
        <f>_xlfn.XLOOKUP(C93, ProjectSummary!$F$6:$F$20, ProjectSummary!$M$6:$M$20)</f>
        <v>2022</v>
      </c>
      <c r="E93" s="347">
        <f t="shared" si="66"/>
        <v>623.1</v>
      </c>
      <c r="F93" s="2">
        <f>_xlfn.XLOOKUP(C93, ProjectSummary!$F$6:$F$20, ProjectSummary!$Q$6:$Q$20)</f>
        <v>2040</v>
      </c>
      <c r="G93" s="348">
        <f>_xlfn.XLOOKUP(C93,ProjectSummary!$F$6:$F$20, ProjectSummary!$K$6:$K$20)</f>
        <v>4.9709680000000001</v>
      </c>
      <c r="H93" s="246">
        <f>_xlfn.XLOOKUP(C93,ProjectSummary!$F$6:$F$20, ProjectSummary!$S$6:$S$20)</f>
        <v>0</v>
      </c>
      <c r="I93" s="93">
        <f t="shared" si="67"/>
        <v>37168.921929599994</v>
      </c>
      <c r="J93" s="248">
        <f t="shared" si="68"/>
        <v>0</v>
      </c>
      <c r="K93" s="248">
        <f t="shared" si="64"/>
        <v>0</v>
      </c>
      <c r="L93" s="248">
        <f t="shared" si="64"/>
        <v>0</v>
      </c>
      <c r="M93" s="248">
        <f t="shared" si="64"/>
        <v>0</v>
      </c>
      <c r="N93" s="248">
        <f t="shared" si="64"/>
        <v>0</v>
      </c>
      <c r="O93" s="248">
        <f t="shared" si="64"/>
        <v>0</v>
      </c>
      <c r="P93" s="248">
        <f t="shared" si="64"/>
        <v>0</v>
      </c>
      <c r="Q93" s="248">
        <f t="shared" si="64"/>
        <v>0</v>
      </c>
      <c r="R93" s="248">
        <f t="shared" si="64"/>
        <v>0</v>
      </c>
      <c r="S93" s="248">
        <f t="shared" si="64"/>
        <v>0</v>
      </c>
      <c r="T93" s="248">
        <f t="shared" si="64"/>
        <v>0</v>
      </c>
      <c r="U93" s="248">
        <f t="shared" si="64"/>
        <v>0</v>
      </c>
      <c r="V93" s="248">
        <f t="shared" si="64"/>
        <v>0</v>
      </c>
      <c r="W93" s="248">
        <f t="shared" si="64"/>
        <v>3097.4101608000001</v>
      </c>
      <c r="X93" s="248">
        <f t="shared" si="64"/>
        <v>3097.4101608000001</v>
      </c>
      <c r="Y93" s="248">
        <f t="shared" si="64"/>
        <v>3097.4101608000001</v>
      </c>
      <c r="Z93" s="248">
        <f t="shared" si="64"/>
        <v>3097.4101608000001</v>
      </c>
      <c r="AA93" s="248">
        <f t="shared" si="64"/>
        <v>3097.4101608000001</v>
      </c>
      <c r="AB93" s="248">
        <f t="shared" si="64"/>
        <v>3097.4101608000001</v>
      </c>
      <c r="AC93" s="248">
        <f t="shared" si="64"/>
        <v>3097.4101608000001</v>
      </c>
      <c r="AD93" s="248">
        <f t="shared" si="64"/>
        <v>3097.4101608000001</v>
      </c>
      <c r="AE93" s="248">
        <f t="shared" si="64"/>
        <v>3097.4101608000001</v>
      </c>
      <c r="AF93" s="248">
        <f t="shared" si="64"/>
        <v>3097.4101608000001</v>
      </c>
      <c r="AG93" s="248">
        <f t="shared" si="64"/>
        <v>3097.4101608000001</v>
      </c>
      <c r="AH93" s="248">
        <f t="shared" si="64"/>
        <v>3097.4101608000001</v>
      </c>
      <c r="AI93" s="248">
        <f t="shared" si="64"/>
        <v>0</v>
      </c>
      <c r="AJ93" s="248">
        <f t="shared" si="64"/>
        <v>0</v>
      </c>
      <c r="AK93" s="248">
        <f t="shared" si="64"/>
        <v>0</v>
      </c>
      <c r="AL93" s="248">
        <f t="shared" si="64"/>
        <v>0</v>
      </c>
      <c r="AM93" s="248">
        <f t="shared" si="64"/>
        <v>0</v>
      </c>
      <c r="AN93" s="248">
        <f t="shared" si="64"/>
        <v>0</v>
      </c>
      <c r="AO93" s="248">
        <f t="shared" ref="K93:AX100" si="69">AO59-AO76</f>
        <v>0</v>
      </c>
      <c r="AP93" s="248">
        <f t="shared" si="69"/>
        <v>0</v>
      </c>
      <c r="AQ93" s="248">
        <f t="shared" si="69"/>
        <v>0</v>
      </c>
      <c r="AR93" s="248">
        <f t="shared" si="69"/>
        <v>0</v>
      </c>
      <c r="AS93" s="248">
        <f t="shared" si="69"/>
        <v>0</v>
      </c>
      <c r="AT93" s="248">
        <f t="shared" si="69"/>
        <v>0</v>
      </c>
      <c r="AU93" s="248">
        <f t="shared" si="69"/>
        <v>0</v>
      </c>
      <c r="AV93" s="248">
        <f t="shared" si="69"/>
        <v>0</v>
      </c>
      <c r="AW93" s="248">
        <f t="shared" si="69"/>
        <v>0</v>
      </c>
      <c r="AX93" s="248">
        <f t="shared" si="69"/>
        <v>0</v>
      </c>
    </row>
    <row r="94" spans="1:50">
      <c r="A94" s="218" t="s">
        <v>198</v>
      </c>
      <c r="B94" s="767">
        <f t="shared" si="65"/>
        <v>890074</v>
      </c>
      <c r="C94" s="66" t="str">
        <f>INDEX(ProjectSummary!$C$6:$F$20,MATCH(B94,ProjectSummary!$C$6:$C$20,0),4)</f>
        <v>MONROE-ANSONVILLE ROAD</v>
      </c>
      <c r="D94" s="2">
        <f>_xlfn.XLOOKUP(C94, ProjectSummary!$F$6:$F$20, ProjectSummary!$M$6:$M$20)</f>
        <v>2018</v>
      </c>
      <c r="E94" s="347">
        <f t="shared" si="66"/>
        <v>3255</v>
      </c>
      <c r="F94" s="2">
        <f>_xlfn.XLOOKUP(C94, ProjectSummary!$F$6:$F$20, ProjectSummary!$Q$6:$Q$20)</f>
        <v>2040</v>
      </c>
      <c r="G94" s="348">
        <f>_xlfn.XLOOKUP(C94,ProjectSummary!$F$6:$F$20, ProjectSummary!$K$6:$K$20)</f>
        <v>0.62137100000000001</v>
      </c>
      <c r="H94" s="246">
        <f>_xlfn.XLOOKUP(C94,ProjectSummary!$F$6:$F$20, ProjectSummary!$S$6:$S$20)</f>
        <v>0</v>
      </c>
      <c r="I94" s="93">
        <f t="shared" si="67"/>
        <v>24270.751259999994</v>
      </c>
      <c r="J94" s="248">
        <f t="shared" si="68"/>
        <v>0</v>
      </c>
      <c r="K94" s="248">
        <f t="shared" si="69"/>
        <v>0</v>
      </c>
      <c r="L94" s="248">
        <f t="shared" si="69"/>
        <v>0</v>
      </c>
      <c r="M94" s="248">
        <f t="shared" si="69"/>
        <v>0</v>
      </c>
      <c r="N94" s="248">
        <f t="shared" si="69"/>
        <v>0</v>
      </c>
      <c r="O94" s="248">
        <f t="shared" si="69"/>
        <v>0</v>
      </c>
      <c r="P94" s="248">
        <f t="shared" si="69"/>
        <v>0</v>
      </c>
      <c r="Q94" s="248">
        <f t="shared" si="69"/>
        <v>0</v>
      </c>
      <c r="R94" s="248">
        <f t="shared" si="69"/>
        <v>0</v>
      </c>
      <c r="S94" s="248">
        <f t="shared" si="69"/>
        <v>0</v>
      </c>
      <c r="T94" s="248">
        <f t="shared" si="69"/>
        <v>0</v>
      </c>
      <c r="U94" s="248">
        <f t="shared" si="69"/>
        <v>0</v>
      </c>
      <c r="V94" s="248">
        <f t="shared" si="69"/>
        <v>0</v>
      </c>
      <c r="W94" s="248">
        <f t="shared" si="69"/>
        <v>2022.5626049999998</v>
      </c>
      <c r="X94" s="248">
        <f t="shared" si="69"/>
        <v>2022.5626049999998</v>
      </c>
      <c r="Y94" s="248">
        <f t="shared" si="69"/>
        <v>2022.5626049999998</v>
      </c>
      <c r="Z94" s="248">
        <f t="shared" si="69"/>
        <v>2022.5626049999998</v>
      </c>
      <c r="AA94" s="248">
        <f t="shared" si="69"/>
        <v>2022.5626049999998</v>
      </c>
      <c r="AB94" s="248">
        <f t="shared" si="69"/>
        <v>2022.5626049999998</v>
      </c>
      <c r="AC94" s="248">
        <f t="shared" si="69"/>
        <v>2022.5626049999998</v>
      </c>
      <c r="AD94" s="248">
        <f t="shared" si="69"/>
        <v>2022.5626049999998</v>
      </c>
      <c r="AE94" s="248">
        <f t="shared" si="69"/>
        <v>2022.5626049999998</v>
      </c>
      <c r="AF94" s="248">
        <f t="shared" si="69"/>
        <v>2022.5626049999998</v>
      </c>
      <c r="AG94" s="248">
        <f t="shared" si="69"/>
        <v>2022.5626049999998</v>
      </c>
      <c r="AH94" s="248">
        <f t="shared" si="69"/>
        <v>2022.5626049999998</v>
      </c>
      <c r="AI94" s="248">
        <f t="shared" si="69"/>
        <v>0</v>
      </c>
      <c r="AJ94" s="248">
        <f t="shared" si="69"/>
        <v>0</v>
      </c>
      <c r="AK94" s="248">
        <f t="shared" si="69"/>
        <v>0</v>
      </c>
      <c r="AL94" s="248">
        <f t="shared" si="69"/>
        <v>0</v>
      </c>
      <c r="AM94" s="248">
        <f t="shared" si="69"/>
        <v>0</v>
      </c>
      <c r="AN94" s="248">
        <f t="shared" si="69"/>
        <v>0</v>
      </c>
      <c r="AO94" s="248">
        <f t="shared" si="69"/>
        <v>0</v>
      </c>
      <c r="AP94" s="248">
        <f t="shared" si="69"/>
        <v>0</v>
      </c>
      <c r="AQ94" s="248">
        <f t="shared" si="69"/>
        <v>0</v>
      </c>
      <c r="AR94" s="248">
        <f t="shared" si="69"/>
        <v>0</v>
      </c>
      <c r="AS94" s="248">
        <f t="shared" si="69"/>
        <v>0</v>
      </c>
      <c r="AT94" s="248">
        <f t="shared" si="69"/>
        <v>0</v>
      </c>
      <c r="AU94" s="248">
        <f t="shared" si="69"/>
        <v>0</v>
      </c>
      <c r="AV94" s="248">
        <f t="shared" si="69"/>
        <v>0</v>
      </c>
      <c r="AW94" s="248">
        <f t="shared" si="69"/>
        <v>0</v>
      </c>
      <c r="AX94" s="248">
        <f t="shared" si="69"/>
        <v>0</v>
      </c>
    </row>
    <row r="95" spans="1:50">
      <c r="A95" s="218" t="s">
        <v>198</v>
      </c>
      <c r="B95" s="767">
        <f t="shared" si="65"/>
        <v>890170</v>
      </c>
      <c r="C95" s="66" t="str">
        <f>INDEX(ProjectSummary!$C$6:$F$20,MATCH(B95,ProjectSummary!$C$6:$C$20,0),4)</f>
        <v>POTTERS ROAD</v>
      </c>
      <c r="D95" s="2">
        <f>_xlfn.XLOOKUP(C95, ProjectSummary!$F$6:$F$20, ProjectSummary!$M$6:$M$20)</f>
        <v>2018</v>
      </c>
      <c r="E95" s="347">
        <f t="shared" si="66"/>
        <v>752</v>
      </c>
      <c r="F95" s="2">
        <f>_xlfn.XLOOKUP(C95, ProjectSummary!$F$6:$F$20, ProjectSummary!$Q$6:$Q$20)</f>
        <v>2040</v>
      </c>
      <c r="G95" s="348">
        <f>_xlfn.XLOOKUP(C95,ProjectSummary!$F$6:$F$20, ProjectSummary!$K$6:$K$20)</f>
        <v>2.485484</v>
      </c>
      <c r="H95" s="246">
        <f>_xlfn.XLOOKUP(C95,ProjectSummary!$F$6:$F$20, ProjectSummary!$S$6:$S$20)</f>
        <v>0</v>
      </c>
      <c r="I95" s="93">
        <f t="shared" si="67"/>
        <v>22429.007615999999</v>
      </c>
      <c r="J95" s="248">
        <f t="shared" si="68"/>
        <v>0</v>
      </c>
      <c r="K95" s="248">
        <f t="shared" si="69"/>
        <v>0</v>
      </c>
      <c r="L95" s="248">
        <f t="shared" si="69"/>
        <v>0</v>
      </c>
      <c r="M95" s="248">
        <f t="shared" si="69"/>
        <v>0</v>
      </c>
      <c r="N95" s="248">
        <f t="shared" si="69"/>
        <v>0</v>
      </c>
      <c r="O95" s="248">
        <f t="shared" si="69"/>
        <v>0</v>
      </c>
      <c r="P95" s="248">
        <f t="shared" si="69"/>
        <v>0</v>
      </c>
      <c r="Q95" s="248">
        <f t="shared" si="69"/>
        <v>0</v>
      </c>
      <c r="R95" s="248">
        <f t="shared" si="69"/>
        <v>0</v>
      </c>
      <c r="S95" s="248">
        <f t="shared" si="69"/>
        <v>0</v>
      </c>
      <c r="T95" s="248">
        <f t="shared" si="69"/>
        <v>0</v>
      </c>
      <c r="U95" s="248">
        <f t="shared" si="69"/>
        <v>0</v>
      </c>
      <c r="V95" s="248">
        <f t="shared" si="69"/>
        <v>0</v>
      </c>
      <c r="W95" s="248">
        <f t="shared" si="69"/>
        <v>1869.0839680000001</v>
      </c>
      <c r="X95" s="248">
        <f t="shared" si="69"/>
        <v>1869.0839680000001</v>
      </c>
      <c r="Y95" s="248">
        <f t="shared" si="69"/>
        <v>1869.0839680000001</v>
      </c>
      <c r="Z95" s="248">
        <f t="shared" si="69"/>
        <v>1869.0839680000001</v>
      </c>
      <c r="AA95" s="248">
        <f t="shared" si="69"/>
        <v>1869.0839680000001</v>
      </c>
      <c r="AB95" s="248">
        <f t="shared" si="69"/>
        <v>1869.0839680000001</v>
      </c>
      <c r="AC95" s="248">
        <f t="shared" si="69"/>
        <v>1869.0839680000001</v>
      </c>
      <c r="AD95" s="248">
        <f t="shared" si="69"/>
        <v>1869.0839680000001</v>
      </c>
      <c r="AE95" s="248">
        <f t="shared" si="69"/>
        <v>1869.0839680000001</v>
      </c>
      <c r="AF95" s="248">
        <f t="shared" si="69"/>
        <v>1869.0839680000001</v>
      </c>
      <c r="AG95" s="248">
        <f t="shared" si="69"/>
        <v>1869.0839680000001</v>
      </c>
      <c r="AH95" s="248">
        <f t="shared" si="69"/>
        <v>1869.0839680000001</v>
      </c>
      <c r="AI95" s="248">
        <f t="shared" si="69"/>
        <v>0</v>
      </c>
      <c r="AJ95" s="248">
        <f t="shared" si="69"/>
        <v>0</v>
      </c>
      <c r="AK95" s="248">
        <f t="shared" si="69"/>
        <v>0</v>
      </c>
      <c r="AL95" s="248">
        <f t="shared" si="69"/>
        <v>0</v>
      </c>
      <c r="AM95" s="248">
        <f t="shared" si="69"/>
        <v>0</v>
      </c>
      <c r="AN95" s="248">
        <f t="shared" si="69"/>
        <v>0</v>
      </c>
      <c r="AO95" s="248">
        <f t="shared" si="69"/>
        <v>0</v>
      </c>
      <c r="AP95" s="248">
        <f t="shared" si="69"/>
        <v>0</v>
      </c>
      <c r="AQ95" s="248">
        <f t="shared" si="69"/>
        <v>0</v>
      </c>
      <c r="AR95" s="248">
        <f t="shared" si="69"/>
        <v>0</v>
      </c>
      <c r="AS95" s="248">
        <f t="shared" si="69"/>
        <v>0</v>
      </c>
      <c r="AT95" s="248">
        <f t="shared" si="69"/>
        <v>0</v>
      </c>
      <c r="AU95" s="248">
        <f t="shared" si="69"/>
        <v>0</v>
      </c>
      <c r="AV95" s="248">
        <f t="shared" si="69"/>
        <v>0</v>
      </c>
      <c r="AW95" s="248">
        <f t="shared" si="69"/>
        <v>0</v>
      </c>
      <c r="AX95" s="248">
        <f t="shared" si="69"/>
        <v>0</v>
      </c>
    </row>
    <row r="96" spans="1:50">
      <c r="A96" s="218" t="s">
        <v>198</v>
      </c>
      <c r="B96" s="767">
        <f t="shared" si="65"/>
        <v>890312</v>
      </c>
      <c r="C96" s="66" t="str">
        <f>INDEX(ProjectSummary!$C$6:$F$20,MATCH(B96,ProjectSummary!$C$6:$C$20,0),4)</f>
        <v>SHANNON ROAD</v>
      </c>
      <c r="D96" s="2">
        <f>_xlfn.XLOOKUP(C96, ProjectSummary!$F$6:$F$20, ProjectSummary!$M$6:$M$20)</f>
        <v>2016</v>
      </c>
      <c r="E96" s="347">
        <f t="shared" si="66"/>
        <v>2162</v>
      </c>
      <c r="F96" s="2">
        <f>_xlfn.XLOOKUP(C96, ProjectSummary!$F$6:$F$20, ProjectSummary!$Q$6:$Q$20)</f>
        <v>2040</v>
      </c>
      <c r="G96" s="348">
        <f>_xlfn.XLOOKUP(C96,ProjectSummary!$F$6:$F$20, ProjectSummary!$K$6:$K$20)</f>
        <v>3.7282260000000003</v>
      </c>
      <c r="H96" s="246">
        <f>_xlfn.XLOOKUP(C96,ProjectSummary!$F$6:$F$20, ProjectSummary!$S$6:$S$20)</f>
        <v>0</v>
      </c>
      <c r="I96" s="93">
        <f t="shared" si="67"/>
        <v>96725.095344000016</v>
      </c>
      <c r="J96" s="248">
        <f t="shared" si="68"/>
        <v>0</v>
      </c>
      <c r="K96" s="248">
        <f t="shared" si="69"/>
        <v>0</v>
      </c>
      <c r="L96" s="248">
        <f t="shared" si="69"/>
        <v>0</v>
      </c>
      <c r="M96" s="248">
        <f t="shared" si="69"/>
        <v>0</v>
      </c>
      <c r="N96" s="248">
        <f t="shared" si="69"/>
        <v>0</v>
      </c>
      <c r="O96" s="248">
        <f t="shared" si="69"/>
        <v>0</v>
      </c>
      <c r="P96" s="248">
        <f t="shared" si="69"/>
        <v>0</v>
      </c>
      <c r="Q96" s="248">
        <f t="shared" si="69"/>
        <v>0</v>
      </c>
      <c r="R96" s="248">
        <f t="shared" si="69"/>
        <v>0</v>
      </c>
      <c r="S96" s="248">
        <f t="shared" si="69"/>
        <v>0</v>
      </c>
      <c r="T96" s="248">
        <f t="shared" si="69"/>
        <v>0</v>
      </c>
      <c r="U96" s="248">
        <f t="shared" si="69"/>
        <v>0</v>
      </c>
      <c r="V96" s="248">
        <f t="shared" si="69"/>
        <v>0</v>
      </c>
      <c r="W96" s="248">
        <f t="shared" si="69"/>
        <v>8060.4246120000016</v>
      </c>
      <c r="X96" s="248">
        <f t="shared" si="69"/>
        <v>8060.4246120000016</v>
      </c>
      <c r="Y96" s="248">
        <f t="shared" si="69"/>
        <v>8060.4246120000016</v>
      </c>
      <c r="Z96" s="248">
        <f t="shared" si="69"/>
        <v>8060.4246120000016</v>
      </c>
      <c r="AA96" s="248">
        <f t="shared" si="69"/>
        <v>8060.4246120000016</v>
      </c>
      <c r="AB96" s="248">
        <f t="shared" si="69"/>
        <v>8060.4246120000016</v>
      </c>
      <c r="AC96" s="248">
        <f t="shared" si="69"/>
        <v>8060.4246120000016</v>
      </c>
      <c r="AD96" s="248">
        <f t="shared" si="69"/>
        <v>8060.4246120000016</v>
      </c>
      <c r="AE96" s="248">
        <f t="shared" si="69"/>
        <v>8060.4246120000016</v>
      </c>
      <c r="AF96" s="248">
        <f t="shared" si="69"/>
        <v>8060.4246120000016</v>
      </c>
      <c r="AG96" s="248">
        <f t="shared" si="69"/>
        <v>8060.4246120000016</v>
      </c>
      <c r="AH96" s="248">
        <f t="shared" si="69"/>
        <v>8060.4246120000016</v>
      </c>
      <c r="AI96" s="248">
        <f t="shared" si="69"/>
        <v>0</v>
      </c>
      <c r="AJ96" s="248">
        <f t="shared" si="69"/>
        <v>0</v>
      </c>
      <c r="AK96" s="248">
        <f t="shared" si="69"/>
        <v>0</v>
      </c>
      <c r="AL96" s="248">
        <f t="shared" si="69"/>
        <v>0</v>
      </c>
      <c r="AM96" s="248">
        <f t="shared" si="69"/>
        <v>0</v>
      </c>
      <c r="AN96" s="248">
        <f t="shared" si="69"/>
        <v>0</v>
      </c>
      <c r="AO96" s="248">
        <f t="shared" si="69"/>
        <v>0</v>
      </c>
      <c r="AP96" s="248">
        <f t="shared" si="69"/>
        <v>0</v>
      </c>
      <c r="AQ96" s="248">
        <f t="shared" si="69"/>
        <v>0</v>
      </c>
      <c r="AR96" s="248">
        <f t="shared" si="69"/>
        <v>0</v>
      </c>
      <c r="AS96" s="248">
        <f t="shared" si="69"/>
        <v>0</v>
      </c>
      <c r="AT96" s="248">
        <f t="shared" si="69"/>
        <v>0</v>
      </c>
      <c r="AU96" s="248">
        <f t="shared" si="69"/>
        <v>0</v>
      </c>
      <c r="AV96" s="248">
        <f t="shared" si="69"/>
        <v>0</v>
      </c>
      <c r="AW96" s="248">
        <f t="shared" si="69"/>
        <v>0</v>
      </c>
      <c r="AX96" s="248">
        <f t="shared" si="69"/>
        <v>0</v>
      </c>
    </row>
    <row r="97" spans="1:50">
      <c r="A97" s="218" t="s">
        <v>198</v>
      </c>
      <c r="B97" s="767">
        <f t="shared" si="65"/>
        <v>890144</v>
      </c>
      <c r="C97" s="66" t="str">
        <f>INDEX(ProjectSummary!$C$6:$F$20,MATCH(B97,ProjectSummary!$C$6:$C$20,0),4)</f>
        <v>STACK ROAD</v>
      </c>
      <c r="D97" s="2">
        <f>_xlfn.XLOOKUP(C97, ProjectSummary!$F$6:$F$20, ProjectSummary!$M$6:$M$20)</f>
        <v>2017</v>
      </c>
      <c r="E97" s="347">
        <f t="shared" si="66"/>
        <v>2256</v>
      </c>
      <c r="F97" s="2">
        <f>_xlfn.XLOOKUP(C97, ProjectSummary!$F$6:$F$20, ProjectSummary!$Q$6:$Q$20)</f>
        <v>2040</v>
      </c>
      <c r="G97" s="348">
        <f>_xlfn.XLOOKUP(C97,ProjectSummary!$F$6:$F$20, ProjectSummary!$K$6:$K$20)</f>
        <v>1.8641130000000001</v>
      </c>
      <c r="H97" s="246">
        <f>_xlfn.XLOOKUP(C97,ProjectSummary!$F$6:$F$20, ProjectSummary!$S$6:$S$20)</f>
        <v>0</v>
      </c>
      <c r="I97" s="93">
        <f t="shared" si="67"/>
        <v>50465.267136000017</v>
      </c>
      <c r="J97" s="248">
        <f t="shared" si="68"/>
        <v>0</v>
      </c>
      <c r="K97" s="248">
        <f t="shared" si="69"/>
        <v>0</v>
      </c>
      <c r="L97" s="248">
        <f t="shared" si="69"/>
        <v>0</v>
      </c>
      <c r="M97" s="248">
        <f t="shared" si="69"/>
        <v>0</v>
      </c>
      <c r="N97" s="248">
        <f t="shared" si="69"/>
        <v>0</v>
      </c>
      <c r="O97" s="248">
        <f t="shared" si="69"/>
        <v>0</v>
      </c>
      <c r="P97" s="248">
        <f t="shared" si="69"/>
        <v>0</v>
      </c>
      <c r="Q97" s="248">
        <f t="shared" si="69"/>
        <v>0</v>
      </c>
      <c r="R97" s="248">
        <f t="shared" si="69"/>
        <v>0</v>
      </c>
      <c r="S97" s="248">
        <f t="shared" si="69"/>
        <v>0</v>
      </c>
      <c r="T97" s="248">
        <f t="shared" si="69"/>
        <v>0</v>
      </c>
      <c r="U97" s="248">
        <f t="shared" si="69"/>
        <v>0</v>
      </c>
      <c r="V97" s="248">
        <f t="shared" si="69"/>
        <v>0</v>
      </c>
      <c r="W97" s="248">
        <f t="shared" si="69"/>
        <v>4205.4389280000005</v>
      </c>
      <c r="X97" s="248">
        <f t="shared" si="69"/>
        <v>4205.4389280000005</v>
      </c>
      <c r="Y97" s="248">
        <f t="shared" si="69"/>
        <v>4205.4389280000005</v>
      </c>
      <c r="Z97" s="248">
        <f t="shared" si="69"/>
        <v>4205.4389280000005</v>
      </c>
      <c r="AA97" s="248">
        <f t="shared" si="69"/>
        <v>4205.4389280000005</v>
      </c>
      <c r="AB97" s="248">
        <f t="shared" si="69"/>
        <v>4205.4389280000005</v>
      </c>
      <c r="AC97" s="248">
        <f t="shared" si="69"/>
        <v>4205.4389280000005</v>
      </c>
      <c r="AD97" s="248">
        <f t="shared" si="69"/>
        <v>4205.4389280000005</v>
      </c>
      <c r="AE97" s="248">
        <f t="shared" si="69"/>
        <v>4205.4389280000005</v>
      </c>
      <c r="AF97" s="248">
        <f t="shared" si="69"/>
        <v>4205.4389280000005</v>
      </c>
      <c r="AG97" s="248">
        <f t="shared" si="69"/>
        <v>4205.4389280000005</v>
      </c>
      <c r="AH97" s="248">
        <f t="shared" si="69"/>
        <v>4205.4389280000005</v>
      </c>
      <c r="AI97" s="248">
        <f t="shared" si="69"/>
        <v>0</v>
      </c>
      <c r="AJ97" s="248">
        <f t="shared" si="69"/>
        <v>0</v>
      </c>
      <c r="AK97" s="248">
        <f t="shared" si="69"/>
        <v>0</v>
      </c>
      <c r="AL97" s="248">
        <f t="shared" si="69"/>
        <v>0</v>
      </c>
      <c r="AM97" s="248">
        <f t="shared" si="69"/>
        <v>0</v>
      </c>
      <c r="AN97" s="248">
        <f t="shared" si="69"/>
        <v>0</v>
      </c>
      <c r="AO97" s="248">
        <f t="shared" si="69"/>
        <v>0</v>
      </c>
      <c r="AP97" s="248">
        <f t="shared" si="69"/>
        <v>0</v>
      </c>
      <c r="AQ97" s="248">
        <f t="shared" si="69"/>
        <v>0</v>
      </c>
      <c r="AR97" s="248">
        <f t="shared" si="69"/>
        <v>0</v>
      </c>
      <c r="AS97" s="248">
        <f t="shared" si="69"/>
        <v>0</v>
      </c>
      <c r="AT97" s="248">
        <f t="shared" si="69"/>
        <v>0</v>
      </c>
      <c r="AU97" s="248">
        <f t="shared" si="69"/>
        <v>0</v>
      </c>
      <c r="AV97" s="248">
        <f t="shared" si="69"/>
        <v>0</v>
      </c>
      <c r="AW97" s="248">
        <f t="shared" si="69"/>
        <v>0</v>
      </c>
      <c r="AX97" s="248">
        <f t="shared" si="69"/>
        <v>0</v>
      </c>
    </row>
    <row r="98" spans="1:50">
      <c r="A98" s="218">
        <v>1</v>
      </c>
      <c r="B98" s="767">
        <f t="shared" si="65"/>
        <v>890067</v>
      </c>
      <c r="C98" s="66" t="str">
        <f>INDEX(ProjectSummary!$C$6:$F$20,MATCH(B98,ProjectSummary!$C$6:$C$20,0),4)</f>
        <v>AUSTIN GROVE CHURCH ROAD</v>
      </c>
      <c r="D98" s="2">
        <f>_xlfn.XLOOKUP(C98, ProjectSummary!$F$6:$F$20, ProjectSummary!$M$6:$M$20)</f>
        <v>2016</v>
      </c>
      <c r="E98" s="347">
        <f t="shared" si="66"/>
        <v>1395</v>
      </c>
      <c r="F98" s="2">
        <f>_xlfn.XLOOKUP(C98, ProjectSummary!$F$6:$F$20, ProjectSummary!$Q$6:$Q$20)</f>
        <v>2040</v>
      </c>
      <c r="G98" s="348">
        <f>_xlfn.XLOOKUP(C98,ProjectSummary!$F$6:$F$20, ProjectSummary!$K$6:$K$20)</f>
        <v>2.485484</v>
      </c>
      <c r="H98" s="246">
        <f>_xlfn.XLOOKUP(C98,ProjectSummary!$F$6:$F$20, ProjectSummary!$S$6:$S$20)</f>
        <v>0</v>
      </c>
      <c r="I98" s="93">
        <f t="shared" si="67"/>
        <v>45074.252340000006</v>
      </c>
      <c r="J98" s="248">
        <f t="shared" si="68"/>
        <v>0</v>
      </c>
      <c r="K98" s="248">
        <f t="shared" si="69"/>
        <v>0</v>
      </c>
      <c r="L98" s="248">
        <f t="shared" si="69"/>
        <v>0</v>
      </c>
      <c r="M98" s="248">
        <f t="shared" si="69"/>
        <v>0</v>
      </c>
      <c r="N98" s="248">
        <f t="shared" si="69"/>
        <v>0</v>
      </c>
      <c r="O98" s="248">
        <f t="shared" si="69"/>
        <v>0</v>
      </c>
      <c r="P98" s="248">
        <f t="shared" si="69"/>
        <v>0</v>
      </c>
      <c r="Q98" s="248">
        <f t="shared" si="69"/>
        <v>0</v>
      </c>
      <c r="R98" s="248">
        <f t="shared" si="69"/>
        <v>0</v>
      </c>
      <c r="S98" s="248">
        <f t="shared" si="69"/>
        <v>0</v>
      </c>
      <c r="T98" s="248">
        <f t="shared" si="69"/>
        <v>0</v>
      </c>
      <c r="U98" s="248">
        <f t="shared" si="69"/>
        <v>0</v>
      </c>
      <c r="V98" s="248">
        <f t="shared" si="69"/>
        <v>0</v>
      </c>
      <c r="W98" s="248">
        <f t="shared" si="69"/>
        <v>3467.25018</v>
      </c>
      <c r="X98" s="248">
        <f t="shared" si="69"/>
        <v>3467.25018</v>
      </c>
      <c r="Y98" s="248">
        <f t="shared" si="69"/>
        <v>3467.25018</v>
      </c>
      <c r="Z98" s="248">
        <f t="shared" si="69"/>
        <v>3467.25018</v>
      </c>
      <c r="AA98" s="248">
        <f t="shared" si="69"/>
        <v>3467.25018</v>
      </c>
      <c r="AB98" s="248">
        <f t="shared" si="69"/>
        <v>3467.25018</v>
      </c>
      <c r="AC98" s="248">
        <f t="shared" si="69"/>
        <v>3467.25018</v>
      </c>
      <c r="AD98" s="248">
        <f t="shared" si="69"/>
        <v>3467.25018</v>
      </c>
      <c r="AE98" s="248">
        <f t="shared" si="69"/>
        <v>3467.25018</v>
      </c>
      <c r="AF98" s="248">
        <f t="shared" si="69"/>
        <v>3467.25018</v>
      </c>
      <c r="AG98" s="248">
        <f t="shared" si="69"/>
        <v>3467.25018</v>
      </c>
      <c r="AH98" s="248">
        <f t="shared" si="69"/>
        <v>3467.25018</v>
      </c>
      <c r="AI98" s="248">
        <f t="shared" si="69"/>
        <v>3467.25018</v>
      </c>
      <c r="AJ98" s="248">
        <f t="shared" si="69"/>
        <v>0</v>
      </c>
      <c r="AK98" s="248">
        <f t="shared" si="69"/>
        <v>0</v>
      </c>
      <c r="AL98" s="248">
        <f t="shared" si="69"/>
        <v>0</v>
      </c>
      <c r="AM98" s="248">
        <f t="shared" si="69"/>
        <v>0</v>
      </c>
      <c r="AN98" s="248">
        <f t="shared" si="69"/>
        <v>0</v>
      </c>
      <c r="AO98" s="248">
        <f t="shared" si="69"/>
        <v>0</v>
      </c>
      <c r="AP98" s="248">
        <f t="shared" si="69"/>
        <v>0</v>
      </c>
      <c r="AQ98" s="248">
        <f t="shared" si="69"/>
        <v>0</v>
      </c>
      <c r="AR98" s="248">
        <f t="shared" si="69"/>
        <v>0</v>
      </c>
      <c r="AS98" s="248">
        <f t="shared" si="69"/>
        <v>0</v>
      </c>
      <c r="AT98" s="248">
        <f t="shared" si="69"/>
        <v>0</v>
      </c>
      <c r="AU98" s="248">
        <f t="shared" si="69"/>
        <v>0</v>
      </c>
      <c r="AV98" s="248">
        <f t="shared" si="69"/>
        <v>0</v>
      </c>
      <c r="AW98" s="248">
        <f t="shared" si="69"/>
        <v>0</v>
      </c>
      <c r="AX98" s="248">
        <f t="shared" si="69"/>
        <v>0</v>
      </c>
    </row>
    <row r="99" spans="1:50">
      <c r="A99" s="66">
        <v>1</v>
      </c>
      <c r="B99" s="767">
        <f t="shared" si="65"/>
        <v>830012</v>
      </c>
      <c r="C99" s="66" t="str">
        <f>INDEX(ProjectSummary!$C$6:$F$20,MATCH(B99,ProjectSummary!$C$6:$C$20,0),4)</f>
        <v>MOUNTAIN CREEK ROAD</v>
      </c>
      <c r="D99" s="2">
        <f>_xlfn.XLOOKUP(C99, ProjectSummary!$F$6:$F$20, ProjectSummary!$M$6:$M$20)</f>
        <v>2021</v>
      </c>
      <c r="E99" s="347">
        <f t="shared" si="66"/>
        <v>658</v>
      </c>
      <c r="F99" s="2">
        <f>_xlfn.XLOOKUP(C99, ProjectSummary!$F$6:$F$20, ProjectSummary!$Q$6:$Q$20)</f>
        <v>2040</v>
      </c>
      <c r="G99" s="348">
        <f>_xlfn.XLOOKUP(C99,ProjectSummary!$F$6:$F$20, ProjectSummary!$K$6:$K$20)</f>
        <v>0.62137100000000001</v>
      </c>
      <c r="H99" s="246">
        <f>_xlfn.XLOOKUP(C99,ProjectSummary!$F$6:$F$20, ProjectSummary!$S$6:$S$20)</f>
        <v>0</v>
      </c>
      <c r="I99" s="93">
        <f t="shared" si="67"/>
        <v>5315.2075340000001</v>
      </c>
      <c r="J99" s="248">
        <f t="shared" si="68"/>
        <v>0</v>
      </c>
      <c r="K99" s="248">
        <f t="shared" si="69"/>
        <v>0</v>
      </c>
      <c r="L99" s="248">
        <f t="shared" si="69"/>
        <v>0</v>
      </c>
      <c r="M99" s="248">
        <f t="shared" si="69"/>
        <v>0</v>
      </c>
      <c r="N99" s="248">
        <f t="shared" si="69"/>
        <v>0</v>
      </c>
      <c r="O99" s="248">
        <f t="shared" si="69"/>
        <v>0</v>
      </c>
      <c r="P99" s="248">
        <f t="shared" si="69"/>
        <v>0</v>
      </c>
      <c r="Q99" s="248">
        <f t="shared" si="69"/>
        <v>0</v>
      </c>
      <c r="R99" s="248">
        <f t="shared" si="69"/>
        <v>0</v>
      </c>
      <c r="S99" s="248">
        <f t="shared" si="69"/>
        <v>0</v>
      </c>
      <c r="T99" s="248">
        <f t="shared" si="69"/>
        <v>0</v>
      </c>
      <c r="U99" s="248">
        <f t="shared" si="69"/>
        <v>0</v>
      </c>
      <c r="V99" s="248">
        <f t="shared" si="69"/>
        <v>0</v>
      </c>
      <c r="W99" s="248">
        <f t="shared" si="69"/>
        <v>408.86211800000001</v>
      </c>
      <c r="X99" s="248">
        <f t="shared" si="69"/>
        <v>408.86211800000001</v>
      </c>
      <c r="Y99" s="248">
        <f t="shared" si="69"/>
        <v>408.86211800000001</v>
      </c>
      <c r="Z99" s="248">
        <f t="shared" si="69"/>
        <v>408.86211800000001</v>
      </c>
      <c r="AA99" s="248">
        <f t="shared" si="69"/>
        <v>408.86211800000001</v>
      </c>
      <c r="AB99" s="248">
        <f t="shared" si="69"/>
        <v>408.86211800000001</v>
      </c>
      <c r="AC99" s="248">
        <f t="shared" si="69"/>
        <v>408.86211800000001</v>
      </c>
      <c r="AD99" s="248">
        <f t="shared" si="69"/>
        <v>408.86211800000001</v>
      </c>
      <c r="AE99" s="248">
        <f t="shared" si="69"/>
        <v>408.86211800000001</v>
      </c>
      <c r="AF99" s="248">
        <f t="shared" si="69"/>
        <v>408.86211800000001</v>
      </c>
      <c r="AG99" s="248">
        <f t="shared" si="69"/>
        <v>408.86211800000001</v>
      </c>
      <c r="AH99" s="248">
        <f t="shared" si="69"/>
        <v>408.86211800000001</v>
      </c>
      <c r="AI99" s="248">
        <f t="shared" si="69"/>
        <v>408.86211800000001</v>
      </c>
      <c r="AJ99" s="248">
        <f t="shared" si="69"/>
        <v>0</v>
      </c>
      <c r="AK99" s="248">
        <f t="shared" si="69"/>
        <v>0</v>
      </c>
      <c r="AL99" s="248">
        <f t="shared" si="69"/>
        <v>0</v>
      </c>
      <c r="AM99" s="248">
        <f t="shared" si="69"/>
        <v>0</v>
      </c>
      <c r="AN99" s="248">
        <f t="shared" si="69"/>
        <v>0</v>
      </c>
      <c r="AO99" s="248">
        <f t="shared" si="69"/>
        <v>0</v>
      </c>
      <c r="AP99" s="248">
        <f t="shared" si="69"/>
        <v>0</v>
      </c>
      <c r="AQ99" s="248">
        <f t="shared" si="69"/>
        <v>0</v>
      </c>
      <c r="AR99" s="248">
        <f t="shared" si="69"/>
        <v>0</v>
      </c>
      <c r="AS99" s="248">
        <f t="shared" si="69"/>
        <v>0</v>
      </c>
      <c r="AT99" s="248">
        <f t="shared" si="69"/>
        <v>0</v>
      </c>
      <c r="AU99" s="248">
        <f t="shared" si="69"/>
        <v>0</v>
      </c>
      <c r="AV99" s="248">
        <f t="shared" si="69"/>
        <v>0</v>
      </c>
      <c r="AW99" s="248">
        <f t="shared" si="69"/>
        <v>0</v>
      </c>
      <c r="AX99" s="248">
        <f t="shared" si="69"/>
        <v>0</v>
      </c>
    </row>
    <row r="100" spans="1:50">
      <c r="A100" s="66">
        <v>1</v>
      </c>
      <c r="B100" s="767">
        <f t="shared" si="65"/>
        <v>120050</v>
      </c>
      <c r="C100" s="66" t="str">
        <f>INDEX(ProjectSummary!$C$6:$F$20,MATCH(B100,ProjectSummary!$C$6:$C$20,0),4)</f>
        <v>PENNINGER ROAD</v>
      </c>
      <c r="D100" s="2">
        <f>_xlfn.XLOOKUP(C100, ProjectSummary!$F$6:$F$20, ProjectSummary!$M$6:$M$20)</f>
        <v>2018</v>
      </c>
      <c r="E100" s="347">
        <f t="shared" si="66"/>
        <v>558</v>
      </c>
      <c r="F100" s="2">
        <f>_xlfn.XLOOKUP(C100, ProjectSummary!$F$6:$F$20, ProjectSummary!$Q$6:$Q$20)</f>
        <v>2040</v>
      </c>
      <c r="G100" s="348">
        <f>_xlfn.XLOOKUP(C100,ProjectSummary!$F$6:$F$20, ProjectSummary!$K$6:$K$20)</f>
        <v>0.99419360000000001</v>
      </c>
      <c r="H100" s="246">
        <f>_xlfn.XLOOKUP(C100,ProjectSummary!$F$6:$F$20, ProjectSummary!$S$6:$S$20)</f>
        <v>0</v>
      </c>
      <c r="I100" s="93">
        <f t="shared" si="67"/>
        <v>7211.8803744000015</v>
      </c>
      <c r="J100" s="248">
        <f t="shared" si="68"/>
        <v>0</v>
      </c>
      <c r="K100" s="248">
        <f t="shared" si="69"/>
        <v>0</v>
      </c>
      <c r="L100" s="248">
        <f t="shared" si="69"/>
        <v>0</v>
      </c>
      <c r="M100" s="248">
        <f t="shared" si="69"/>
        <v>0</v>
      </c>
      <c r="N100" s="248">
        <f t="shared" si="69"/>
        <v>0</v>
      </c>
      <c r="O100" s="248">
        <f t="shared" si="69"/>
        <v>0</v>
      </c>
      <c r="P100" s="248">
        <f t="shared" ref="K100:AX101" si="70">P66-P83</f>
        <v>0</v>
      </c>
      <c r="Q100" s="248">
        <f t="shared" si="70"/>
        <v>0</v>
      </c>
      <c r="R100" s="248">
        <f t="shared" si="70"/>
        <v>0</v>
      </c>
      <c r="S100" s="248">
        <f t="shared" si="70"/>
        <v>0</v>
      </c>
      <c r="T100" s="248">
        <f t="shared" si="70"/>
        <v>0</v>
      </c>
      <c r="U100" s="248">
        <f t="shared" si="70"/>
        <v>0</v>
      </c>
      <c r="V100" s="248">
        <f t="shared" si="70"/>
        <v>0</v>
      </c>
      <c r="W100" s="248">
        <f t="shared" si="70"/>
        <v>554.76002879999999</v>
      </c>
      <c r="X100" s="248">
        <f t="shared" si="70"/>
        <v>554.76002879999999</v>
      </c>
      <c r="Y100" s="248">
        <f t="shared" si="70"/>
        <v>554.76002879999999</v>
      </c>
      <c r="Z100" s="248">
        <f t="shared" si="70"/>
        <v>554.76002879999999</v>
      </c>
      <c r="AA100" s="248">
        <f t="shared" si="70"/>
        <v>554.76002879999999</v>
      </c>
      <c r="AB100" s="248">
        <f t="shared" si="70"/>
        <v>554.76002879999999</v>
      </c>
      <c r="AC100" s="248">
        <f t="shared" si="70"/>
        <v>554.76002879999999</v>
      </c>
      <c r="AD100" s="248">
        <f t="shared" si="70"/>
        <v>554.76002879999999</v>
      </c>
      <c r="AE100" s="248">
        <f t="shared" si="70"/>
        <v>554.76002879999999</v>
      </c>
      <c r="AF100" s="248">
        <f t="shared" si="70"/>
        <v>554.76002879999999</v>
      </c>
      <c r="AG100" s="248">
        <f t="shared" si="70"/>
        <v>554.76002879999999</v>
      </c>
      <c r="AH100" s="248">
        <f t="shared" si="70"/>
        <v>554.76002879999999</v>
      </c>
      <c r="AI100" s="248">
        <f t="shared" si="70"/>
        <v>554.76002879999999</v>
      </c>
      <c r="AJ100" s="248">
        <f t="shared" si="70"/>
        <v>0</v>
      </c>
      <c r="AK100" s="248">
        <f t="shared" si="70"/>
        <v>0</v>
      </c>
      <c r="AL100" s="248">
        <f t="shared" si="70"/>
        <v>0</v>
      </c>
      <c r="AM100" s="248">
        <f t="shared" si="70"/>
        <v>0</v>
      </c>
      <c r="AN100" s="248">
        <f t="shared" si="70"/>
        <v>0</v>
      </c>
      <c r="AO100" s="248">
        <f t="shared" si="70"/>
        <v>0</v>
      </c>
      <c r="AP100" s="248">
        <f t="shared" si="70"/>
        <v>0</v>
      </c>
      <c r="AQ100" s="248">
        <f t="shared" si="70"/>
        <v>0</v>
      </c>
      <c r="AR100" s="248">
        <f t="shared" si="70"/>
        <v>0</v>
      </c>
      <c r="AS100" s="248">
        <f t="shared" si="70"/>
        <v>0</v>
      </c>
      <c r="AT100" s="248">
        <f t="shared" si="70"/>
        <v>0</v>
      </c>
      <c r="AU100" s="248">
        <f t="shared" si="70"/>
        <v>0</v>
      </c>
      <c r="AV100" s="248">
        <f t="shared" si="70"/>
        <v>0</v>
      </c>
      <c r="AW100" s="248">
        <f t="shared" si="70"/>
        <v>0</v>
      </c>
      <c r="AX100" s="248">
        <f t="shared" si="70"/>
        <v>0</v>
      </c>
    </row>
    <row r="101" spans="1:50">
      <c r="A101" s="66">
        <v>1</v>
      </c>
      <c r="B101" s="767">
        <f t="shared" si="65"/>
        <v>590060</v>
      </c>
      <c r="C101" s="66" t="str">
        <f>INDEX(ProjectSummary!$C$6:$F$20,MATCH(B101,ProjectSummary!$C$6:$C$20,0),4)</f>
        <v>ROBINSON CHURCH ROAD</v>
      </c>
      <c r="D101" s="2">
        <f>_xlfn.XLOOKUP(C101, ProjectSummary!$F$6:$F$20, ProjectSummary!$M$6:$M$20)</f>
        <v>2022</v>
      </c>
      <c r="E101" s="347">
        <f t="shared" si="66"/>
        <v>7998</v>
      </c>
      <c r="F101" s="2">
        <f>_xlfn.XLOOKUP(C101, ProjectSummary!$F$6:$F$20, ProjectSummary!$Q$6:$Q$20)</f>
        <v>2040</v>
      </c>
      <c r="G101" s="348">
        <f>_xlfn.XLOOKUP(C101,ProjectSummary!$F$6:$F$20, ProjectSummary!$K$6:$K$20)</f>
        <v>5.5923389999999999</v>
      </c>
      <c r="H101" s="246">
        <f>_xlfn.XLOOKUP(C101,ProjectSummary!$F$6:$F$20, ProjectSummary!$S$6:$S$20)</f>
        <v>0</v>
      </c>
      <c r="I101" s="93">
        <f t="shared" si="67"/>
        <v>581457.855186</v>
      </c>
      <c r="J101" s="248">
        <f t="shared" si="68"/>
        <v>0</v>
      </c>
      <c r="K101" s="248">
        <f t="shared" si="70"/>
        <v>0</v>
      </c>
      <c r="L101" s="248">
        <f t="shared" si="70"/>
        <v>0</v>
      </c>
      <c r="M101" s="248">
        <f t="shared" si="70"/>
        <v>0</v>
      </c>
      <c r="N101" s="248">
        <f t="shared" si="70"/>
        <v>0</v>
      </c>
      <c r="O101" s="248">
        <f t="shared" si="70"/>
        <v>0</v>
      </c>
      <c r="P101" s="248">
        <f t="shared" si="70"/>
        <v>0</v>
      </c>
      <c r="Q101" s="248">
        <f t="shared" si="70"/>
        <v>0</v>
      </c>
      <c r="R101" s="248">
        <f t="shared" si="70"/>
        <v>0</v>
      </c>
      <c r="S101" s="248">
        <f t="shared" si="70"/>
        <v>0</v>
      </c>
      <c r="T101" s="248">
        <f t="shared" si="70"/>
        <v>0</v>
      </c>
      <c r="U101" s="248">
        <f t="shared" si="70"/>
        <v>0</v>
      </c>
      <c r="V101" s="248">
        <f t="shared" si="70"/>
        <v>0</v>
      </c>
      <c r="W101" s="248">
        <f t="shared" si="70"/>
        <v>44727.527322000002</v>
      </c>
      <c r="X101" s="248">
        <f t="shared" si="70"/>
        <v>44727.527322000002</v>
      </c>
      <c r="Y101" s="248">
        <f t="shared" si="70"/>
        <v>44727.527322000002</v>
      </c>
      <c r="Z101" s="248">
        <f t="shared" si="70"/>
        <v>44727.527322000002</v>
      </c>
      <c r="AA101" s="248">
        <f t="shared" si="70"/>
        <v>44727.527322000002</v>
      </c>
      <c r="AB101" s="248">
        <f t="shared" si="70"/>
        <v>44727.527322000002</v>
      </c>
      <c r="AC101" s="248">
        <f t="shared" si="70"/>
        <v>44727.527322000002</v>
      </c>
      <c r="AD101" s="248">
        <f t="shared" si="70"/>
        <v>44727.527322000002</v>
      </c>
      <c r="AE101" s="248">
        <f t="shared" si="70"/>
        <v>44727.527322000002</v>
      </c>
      <c r="AF101" s="248">
        <f t="shared" si="70"/>
        <v>44727.527322000002</v>
      </c>
      <c r="AG101" s="248">
        <f t="shared" si="70"/>
        <v>44727.527322000002</v>
      </c>
      <c r="AH101" s="248">
        <f t="shared" si="70"/>
        <v>44727.527322000002</v>
      </c>
      <c r="AI101" s="248">
        <f t="shared" si="70"/>
        <v>44727.527322000002</v>
      </c>
      <c r="AJ101" s="248">
        <f t="shared" si="70"/>
        <v>0</v>
      </c>
      <c r="AK101" s="248">
        <f t="shared" si="70"/>
        <v>0</v>
      </c>
      <c r="AL101" s="248">
        <f t="shared" si="70"/>
        <v>0</v>
      </c>
      <c r="AM101" s="248">
        <f t="shared" si="70"/>
        <v>0</v>
      </c>
      <c r="AN101" s="248">
        <f t="shared" si="70"/>
        <v>0</v>
      </c>
      <c r="AO101" s="248">
        <f t="shared" si="70"/>
        <v>0</v>
      </c>
      <c r="AP101" s="248">
        <f t="shared" si="70"/>
        <v>0</v>
      </c>
      <c r="AQ101" s="248">
        <f t="shared" si="70"/>
        <v>0</v>
      </c>
      <c r="AR101" s="248">
        <f t="shared" si="70"/>
        <v>0</v>
      </c>
      <c r="AS101" s="248">
        <f t="shared" si="70"/>
        <v>0</v>
      </c>
      <c r="AT101" s="248">
        <f t="shared" si="70"/>
        <v>0</v>
      </c>
      <c r="AU101" s="248">
        <f t="shared" si="70"/>
        <v>0</v>
      </c>
      <c r="AV101" s="248">
        <f t="shared" si="70"/>
        <v>0</v>
      </c>
      <c r="AW101" s="248">
        <f t="shared" si="70"/>
        <v>0</v>
      </c>
      <c r="AX101" s="248">
        <f t="shared" si="70"/>
        <v>0</v>
      </c>
    </row>
    <row r="102" spans="1:50">
      <c r="A102" s="66"/>
      <c r="B102" s="767"/>
      <c r="C102" s="66"/>
      <c r="E102" s="347"/>
      <c r="G102" s="348"/>
      <c r="H102" s="246"/>
      <c r="I102" s="93"/>
      <c r="J102" s="248"/>
      <c r="K102" s="248"/>
      <c r="L102" s="248"/>
      <c r="M102" s="248"/>
      <c r="N102" s="248"/>
      <c r="O102" s="248"/>
      <c r="P102" s="248"/>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row>
    <row r="103" spans="1:50">
      <c r="A103" s="509" t="s">
        <v>485</v>
      </c>
      <c r="B103" s="893"/>
      <c r="C103" s="892"/>
      <c r="D103" s="894"/>
      <c r="E103" s="895"/>
      <c r="F103" s="894"/>
      <c r="G103" s="896"/>
      <c r="H103" s="897"/>
      <c r="I103" s="898"/>
      <c r="J103" s="899"/>
      <c r="K103" s="899"/>
      <c r="L103" s="899"/>
      <c r="M103" s="899"/>
      <c r="N103" s="899"/>
      <c r="O103" s="899"/>
      <c r="P103" s="899"/>
      <c r="Q103" s="899"/>
      <c r="R103" s="899"/>
      <c r="S103" s="899"/>
      <c r="T103" s="899"/>
      <c r="U103" s="899"/>
      <c r="V103" s="899"/>
      <c r="W103" s="899"/>
      <c r="X103" s="899"/>
      <c r="Y103" s="899"/>
      <c r="Z103" s="899"/>
      <c r="AA103" s="899"/>
      <c r="AB103" s="899"/>
      <c r="AC103" s="899"/>
      <c r="AD103" s="899"/>
      <c r="AE103" s="899"/>
      <c r="AF103" s="899"/>
      <c r="AG103" s="899"/>
      <c r="AH103" s="899"/>
      <c r="AI103" s="899"/>
      <c r="AJ103" s="899"/>
      <c r="AK103" s="899"/>
      <c r="AL103" s="899"/>
      <c r="AM103" s="899"/>
      <c r="AN103" s="899"/>
      <c r="AO103" s="899"/>
      <c r="AP103" s="899"/>
      <c r="AQ103" s="899"/>
      <c r="AR103" s="899"/>
      <c r="AS103" s="899"/>
      <c r="AT103" s="899"/>
      <c r="AU103" s="899"/>
      <c r="AV103" s="899"/>
      <c r="AW103" s="899"/>
      <c r="AX103" s="899"/>
    </row>
    <row r="104" spans="1:50" ht="45">
      <c r="A104" s="873" t="s">
        <v>203</v>
      </c>
      <c r="B104" s="102" t="s">
        <v>120</v>
      </c>
      <c r="C104" s="102" t="s">
        <v>307</v>
      </c>
      <c r="D104" s="417" t="s">
        <v>486</v>
      </c>
      <c r="E104" s="417" t="s">
        <v>487</v>
      </c>
      <c r="G104" s="348"/>
      <c r="H104" s="246"/>
      <c r="I104" s="901" t="s">
        <v>150</v>
      </c>
      <c r="J104" s="248"/>
      <c r="K104" s="248"/>
      <c r="L104" s="248"/>
      <c r="M104" s="248"/>
      <c r="N104" s="248"/>
      <c r="O104" s="248"/>
      <c r="P104" s="248"/>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row>
    <row r="105" spans="1:50">
      <c r="A105" s="218" t="s">
        <v>198</v>
      </c>
      <c r="B105" s="767" t="str">
        <f>B87</f>
        <v>030161</v>
      </c>
      <c r="C105" s="66" t="str">
        <f>INDEX(ProjectSummary!$C$6:$F$20,MATCH(B105,ProjectSummary!$C$6:$C$20,0),4)</f>
        <v>LOCKHART ROAD</v>
      </c>
      <c r="D105" s="2">
        <f>INDEX('Bundles&amp;Schedule'!$B$50:$E$64, MATCH(B105, 'Bundles&amp;Schedule'!$B$50:$B$64, 0), 4)</f>
        <v>2028</v>
      </c>
      <c r="E105" s="900">
        <f>Assumptions!$D$19</f>
        <v>0.5</v>
      </c>
      <c r="G105" s="348"/>
      <c r="H105" s="246"/>
      <c r="I105" s="93">
        <f>SUM(J105:AX105)</f>
        <v>14.912904000000001</v>
      </c>
      <c r="J105" s="248">
        <f t="shared" ref="J105:AX105" si="71">IF($D$105=J8, ($E70*(1+$H70)^(J$8-$D$70))*$G70*$E$105,0)</f>
        <v>0</v>
      </c>
      <c r="K105" s="248">
        <f t="shared" si="71"/>
        <v>0</v>
      </c>
      <c r="L105" s="248">
        <f t="shared" si="71"/>
        <v>0</v>
      </c>
      <c r="M105" s="248">
        <f t="shared" si="71"/>
        <v>14.912904000000001</v>
      </c>
      <c r="N105" s="248">
        <f t="shared" si="71"/>
        <v>0</v>
      </c>
      <c r="O105" s="248">
        <f t="shared" si="71"/>
        <v>0</v>
      </c>
      <c r="P105" s="248">
        <f t="shared" si="71"/>
        <v>0</v>
      </c>
      <c r="Q105" s="248">
        <f t="shared" si="71"/>
        <v>0</v>
      </c>
      <c r="R105" s="248">
        <f t="shared" si="71"/>
        <v>0</v>
      </c>
      <c r="S105" s="248">
        <f t="shared" si="71"/>
        <v>0</v>
      </c>
      <c r="T105" s="248">
        <f t="shared" si="71"/>
        <v>0</v>
      </c>
      <c r="U105" s="248">
        <f t="shared" si="71"/>
        <v>0</v>
      </c>
      <c r="V105" s="248">
        <f t="shared" si="71"/>
        <v>0</v>
      </c>
      <c r="W105" s="248">
        <f t="shared" si="71"/>
        <v>0</v>
      </c>
      <c r="X105" s="248">
        <f t="shared" si="71"/>
        <v>0</v>
      </c>
      <c r="Y105" s="248">
        <f t="shared" si="71"/>
        <v>0</v>
      </c>
      <c r="Z105" s="248">
        <f t="shared" si="71"/>
        <v>0</v>
      </c>
      <c r="AA105" s="248">
        <f t="shared" si="71"/>
        <v>0</v>
      </c>
      <c r="AB105" s="248">
        <f t="shared" si="71"/>
        <v>0</v>
      </c>
      <c r="AC105" s="248">
        <f t="shared" si="71"/>
        <v>0</v>
      </c>
      <c r="AD105" s="248">
        <f t="shared" si="71"/>
        <v>0</v>
      </c>
      <c r="AE105" s="248">
        <f t="shared" si="71"/>
        <v>0</v>
      </c>
      <c r="AF105" s="248">
        <f t="shared" si="71"/>
        <v>0</v>
      </c>
      <c r="AG105" s="248">
        <f t="shared" si="71"/>
        <v>0</v>
      </c>
      <c r="AH105" s="248">
        <f t="shared" si="71"/>
        <v>0</v>
      </c>
      <c r="AI105" s="248">
        <f t="shared" si="71"/>
        <v>0</v>
      </c>
      <c r="AJ105" s="248">
        <f t="shared" si="71"/>
        <v>0</v>
      </c>
      <c r="AK105" s="248">
        <f t="shared" si="71"/>
        <v>0</v>
      </c>
      <c r="AL105" s="248">
        <f t="shared" si="71"/>
        <v>0</v>
      </c>
      <c r="AM105" s="248">
        <f t="shared" si="71"/>
        <v>0</v>
      </c>
      <c r="AN105" s="248">
        <f t="shared" si="71"/>
        <v>0</v>
      </c>
      <c r="AO105" s="248">
        <f t="shared" si="71"/>
        <v>0</v>
      </c>
      <c r="AP105" s="248">
        <f t="shared" si="71"/>
        <v>0</v>
      </c>
      <c r="AQ105" s="248">
        <f t="shared" si="71"/>
        <v>0</v>
      </c>
      <c r="AR105" s="248">
        <f t="shared" si="71"/>
        <v>0</v>
      </c>
      <c r="AS105" s="248">
        <f t="shared" si="71"/>
        <v>0</v>
      </c>
      <c r="AT105" s="248">
        <f t="shared" si="71"/>
        <v>0</v>
      </c>
      <c r="AU105" s="248">
        <f t="shared" si="71"/>
        <v>0</v>
      </c>
      <c r="AV105" s="248">
        <f t="shared" si="71"/>
        <v>0</v>
      </c>
      <c r="AW105" s="248">
        <f t="shared" si="71"/>
        <v>0</v>
      </c>
      <c r="AX105" s="248">
        <f t="shared" si="71"/>
        <v>0</v>
      </c>
    </row>
    <row r="106" spans="1:50">
      <c r="A106" s="218" t="s">
        <v>198</v>
      </c>
      <c r="B106" s="767" t="str">
        <f t="shared" ref="B106:B119" si="72">B88</f>
        <v>030148</v>
      </c>
      <c r="C106" s="66" t="str">
        <f>INDEX(ProjectSummary!$C$6:$F$20,MATCH(B106,ProjectSummary!$C$6:$C$20,0),4)</f>
        <v>MILLS ROAD</v>
      </c>
      <c r="D106" s="2">
        <f>INDEX('Bundles&amp;Schedule'!$B$50:$E$64, MATCH(B106, 'Bundles&amp;Schedule'!$B$50:$B$64, 0), 4)</f>
        <v>2028</v>
      </c>
      <c r="E106" s="900">
        <f>Assumptions!$D$19</f>
        <v>0.5</v>
      </c>
      <c r="G106" s="348"/>
      <c r="H106" s="246"/>
      <c r="I106" s="93">
        <f t="shared" ref="I106:I119" si="73">SUM(J106:AX106)</f>
        <v>29.825808000000002</v>
      </c>
      <c r="J106" s="248">
        <f t="shared" ref="J106:AX106" si="74">IF($D$106=J8, ($E71*(1+$H71)^(J$8-$D$71))*$G71*$E$106,0)</f>
        <v>0</v>
      </c>
      <c r="K106" s="248">
        <f t="shared" si="74"/>
        <v>0</v>
      </c>
      <c r="L106" s="248">
        <f t="shared" si="74"/>
        <v>0</v>
      </c>
      <c r="M106" s="248">
        <f t="shared" si="74"/>
        <v>29.825808000000002</v>
      </c>
      <c r="N106" s="248">
        <f t="shared" si="74"/>
        <v>0</v>
      </c>
      <c r="O106" s="248">
        <f t="shared" si="74"/>
        <v>0</v>
      </c>
      <c r="P106" s="248">
        <f t="shared" si="74"/>
        <v>0</v>
      </c>
      <c r="Q106" s="248">
        <f t="shared" si="74"/>
        <v>0</v>
      </c>
      <c r="R106" s="248">
        <f t="shared" si="74"/>
        <v>0</v>
      </c>
      <c r="S106" s="248">
        <f t="shared" si="74"/>
        <v>0</v>
      </c>
      <c r="T106" s="248">
        <f t="shared" si="74"/>
        <v>0</v>
      </c>
      <c r="U106" s="248">
        <f t="shared" si="74"/>
        <v>0</v>
      </c>
      <c r="V106" s="248">
        <f t="shared" si="74"/>
        <v>0</v>
      </c>
      <c r="W106" s="248">
        <f t="shared" si="74"/>
        <v>0</v>
      </c>
      <c r="X106" s="248">
        <f t="shared" si="74"/>
        <v>0</v>
      </c>
      <c r="Y106" s="248">
        <f t="shared" si="74"/>
        <v>0</v>
      </c>
      <c r="Z106" s="248">
        <f t="shared" si="74"/>
        <v>0</v>
      </c>
      <c r="AA106" s="248">
        <f t="shared" si="74"/>
        <v>0</v>
      </c>
      <c r="AB106" s="248">
        <f t="shared" si="74"/>
        <v>0</v>
      </c>
      <c r="AC106" s="248">
        <f t="shared" si="74"/>
        <v>0</v>
      </c>
      <c r="AD106" s="248">
        <f t="shared" si="74"/>
        <v>0</v>
      </c>
      <c r="AE106" s="248">
        <f t="shared" si="74"/>
        <v>0</v>
      </c>
      <c r="AF106" s="248">
        <f t="shared" si="74"/>
        <v>0</v>
      </c>
      <c r="AG106" s="248">
        <f t="shared" si="74"/>
        <v>0</v>
      </c>
      <c r="AH106" s="248">
        <f t="shared" si="74"/>
        <v>0</v>
      </c>
      <c r="AI106" s="248">
        <f t="shared" si="74"/>
        <v>0</v>
      </c>
      <c r="AJ106" s="248">
        <f t="shared" si="74"/>
        <v>0</v>
      </c>
      <c r="AK106" s="248">
        <f t="shared" si="74"/>
        <v>0</v>
      </c>
      <c r="AL106" s="248">
        <f t="shared" si="74"/>
        <v>0</v>
      </c>
      <c r="AM106" s="248">
        <f t="shared" si="74"/>
        <v>0</v>
      </c>
      <c r="AN106" s="248">
        <f t="shared" si="74"/>
        <v>0</v>
      </c>
      <c r="AO106" s="248">
        <f t="shared" si="74"/>
        <v>0</v>
      </c>
      <c r="AP106" s="248">
        <f t="shared" si="74"/>
        <v>0</v>
      </c>
      <c r="AQ106" s="248">
        <f t="shared" si="74"/>
        <v>0</v>
      </c>
      <c r="AR106" s="248">
        <f t="shared" si="74"/>
        <v>0</v>
      </c>
      <c r="AS106" s="248">
        <f t="shared" si="74"/>
        <v>0</v>
      </c>
      <c r="AT106" s="248">
        <f t="shared" si="74"/>
        <v>0</v>
      </c>
      <c r="AU106" s="248">
        <f t="shared" si="74"/>
        <v>0</v>
      </c>
      <c r="AV106" s="248">
        <f t="shared" si="74"/>
        <v>0</v>
      </c>
      <c r="AW106" s="248">
        <f t="shared" si="74"/>
        <v>0</v>
      </c>
      <c r="AX106" s="248">
        <f t="shared" si="74"/>
        <v>0</v>
      </c>
    </row>
    <row r="107" spans="1:50">
      <c r="A107" s="218" t="s">
        <v>198</v>
      </c>
      <c r="B107" s="767" t="str">
        <f t="shared" si="72"/>
        <v>030265</v>
      </c>
      <c r="C107" s="66" t="str">
        <f>INDEX(ProjectSummary!$C$6:$F$20,MATCH(B107,ProjectSummary!$C$6:$C$20,0),4)</f>
        <v>ROBINSON ROAD</v>
      </c>
      <c r="D107" s="2">
        <f>INDEX('Bundles&amp;Schedule'!$B$50:$E$64, MATCH(B107, 'Bundles&amp;Schedule'!$B$50:$B$64, 0), 4)</f>
        <v>2028</v>
      </c>
      <c r="E107" s="900">
        <f>Assumptions!$D$19</f>
        <v>0.5</v>
      </c>
      <c r="G107" s="348"/>
      <c r="H107" s="246"/>
      <c r="I107" s="93">
        <f t="shared" si="73"/>
        <v>29.825808000000002</v>
      </c>
      <c r="J107" s="248">
        <f t="shared" ref="J107:AX107" si="75">IF($D$107=J8, ($E72*(1+$H72)^(J$8-$D$72))*$G72*$E$107,0)</f>
        <v>0</v>
      </c>
      <c r="K107" s="248">
        <f t="shared" si="75"/>
        <v>0</v>
      </c>
      <c r="L107" s="248">
        <f t="shared" si="75"/>
        <v>0</v>
      </c>
      <c r="M107" s="248">
        <f t="shared" si="75"/>
        <v>29.825808000000002</v>
      </c>
      <c r="N107" s="248">
        <f t="shared" si="75"/>
        <v>0</v>
      </c>
      <c r="O107" s="248">
        <f t="shared" si="75"/>
        <v>0</v>
      </c>
      <c r="P107" s="248">
        <f t="shared" si="75"/>
        <v>0</v>
      </c>
      <c r="Q107" s="248">
        <f t="shared" si="75"/>
        <v>0</v>
      </c>
      <c r="R107" s="248">
        <f t="shared" si="75"/>
        <v>0</v>
      </c>
      <c r="S107" s="248">
        <f t="shared" si="75"/>
        <v>0</v>
      </c>
      <c r="T107" s="248">
        <f t="shared" si="75"/>
        <v>0</v>
      </c>
      <c r="U107" s="248">
        <f t="shared" si="75"/>
        <v>0</v>
      </c>
      <c r="V107" s="248">
        <f t="shared" si="75"/>
        <v>0</v>
      </c>
      <c r="W107" s="248">
        <f t="shared" si="75"/>
        <v>0</v>
      </c>
      <c r="X107" s="248">
        <f t="shared" si="75"/>
        <v>0</v>
      </c>
      <c r="Y107" s="248">
        <f t="shared" si="75"/>
        <v>0</v>
      </c>
      <c r="Z107" s="248">
        <f t="shared" si="75"/>
        <v>0</v>
      </c>
      <c r="AA107" s="248">
        <f t="shared" si="75"/>
        <v>0</v>
      </c>
      <c r="AB107" s="248">
        <f t="shared" si="75"/>
        <v>0</v>
      </c>
      <c r="AC107" s="248">
        <f t="shared" si="75"/>
        <v>0</v>
      </c>
      <c r="AD107" s="248">
        <f t="shared" si="75"/>
        <v>0</v>
      </c>
      <c r="AE107" s="248">
        <f t="shared" si="75"/>
        <v>0</v>
      </c>
      <c r="AF107" s="248">
        <f t="shared" si="75"/>
        <v>0</v>
      </c>
      <c r="AG107" s="248">
        <f t="shared" si="75"/>
        <v>0</v>
      </c>
      <c r="AH107" s="248">
        <f t="shared" si="75"/>
        <v>0</v>
      </c>
      <c r="AI107" s="248">
        <f t="shared" si="75"/>
        <v>0</v>
      </c>
      <c r="AJ107" s="248">
        <f t="shared" si="75"/>
        <v>0</v>
      </c>
      <c r="AK107" s="248">
        <f t="shared" si="75"/>
        <v>0</v>
      </c>
      <c r="AL107" s="248">
        <f t="shared" si="75"/>
        <v>0</v>
      </c>
      <c r="AM107" s="248">
        <f t="shared" si="75"/>
        <v>0</v>
      </c>
      <c r="AN107" s="248">
        <f t="shared" si="75"/>
        <v>0</v>
      </c>
      <c r="AO107" s="248">
        <f t="shared" si="75"/>
        <v>0</v>
      </c>
      <c r="AP107" s="248">
        <f t="shared" si="75"/>
        <v>0</v>
      </c>
      <c r="AQ107" s="248">
        <f t="shared" si="75"/>
        <v>0</v>
      </c>
      <c r="AR107" s="248">
        <f t="shared" si="75"/>
        <v>0</v>
      </c>
      <c r="AS107" s="248">
        <f t="shared" si="75"/>
        <v>0</v>
      </c>
      <c r="AT107" s="248">
        <f t="shared" si="75"/>
        <v>0</v>
      </c>
      <c r="AU107" s="248">
        <f t="shared" si="75"/>
        <v>0</v>
      </c>
      <c r="AV107" s="248">
        <f t="shared" si="75"/>
        <v>0</v>
      </c>
      <c r="AW107" s="248">
        <f t="shared" si="75"/>
        <v>0</v>
      </c>
      <c r="AX107" s="248">
        <f t="shared" si="75"/>
        <v>0</v>
      </c>
    </row>
    <row r="108" spans="1:50">
      <c r="A108" s="218" t="s">
        <v>198</v>
      </c>
      <c r="B108" s="767">
        <f t="shared" si="72"/>
        <v>830106</v>
      </c>
      <c r="C108" s="66" t="str">
        <f>INDEX(ProjectSummary!$C$6:$F$20,MATCH(B108,ProjectSummary!$C$6:$C$20,0),4)</f>
        <v>BOGGER HOLLAR ROAD</v>
      </c>
      <c r="D108" s="2">
        <f>INDEX('Bundles&amp;Schedule'!$B$50:$E$64, MATCH(B108, 'Bundles&amp;Schedule'!$B$50:$B$64, 0), 4)</f>
        <v>2028</v>
      </c>
      <c r="E108" s="900">
        <f>Assumptions!$D$19</f>
        <v>0.5</v>
      </c>
      <c r="G108" s="348"/>
      <c r="H108" s="246"/>
      <c r="I108" s="93">
        <f t="shared" si="73"/>
        <v>8.3885085000000004</v>
      </c>
      <c r="J108" s="248">
        <f t="shared" ref="J108:AX108" si="76">IF($D$108=J8, ($E73*(1+$H73)^(J$8-$D$73))*$G73*$E$108,0)</f>
        <v>0</v>
      </c>
      <c r="K108" s="248">
        <f t="shared" si="76"/>
        <v>0</v>
      </c>
      <c r="L108" s="248">
        <f t="shared" si="76"/>
        <v>0</v>
      </c>
      <c r="M108" s="248">
        <f t="shared" si="76"/>
        <v>8.3885085000000004</v>
      </c>
      <c r="N108" s="248">
        <f t="shared" si="76"/>
        <v>0</v>
      </c>
      <c r="O108" s="248">
        <f t="shared" si="76"/>
        <v>0</v>
      </c>
      <c r="P108" s="248">
        <f t="shared" si="76"/>
        <v>0</v>
      </c>
      <c r="Q108" s="248">
        <f t="shared" si="76"/>
        <v>0</v>
      </c>
      <c r="R108" s="248">
        <f t="shared" si="76"/>
        <v>0</v>
      </c>
      <c r="S108" s="248">
        <f t="shared" si="76"/>
        <v>0</v>
      </c>
      <c r="T108" s="248">
        <f t="shared" si="76"/>
        <v>0</v>
      </c>
      <c r="U108" s="248">
        <f t="shared" si="76"/>
        <v>0</v>
      </c>
      <c r="V108" s="248">
        <f t="shared" si="76"/>
        <v>0</v>
      </c>
      <c r="W108" s="248">
        <f t="shared" si="76"/>
        <v>0</v>
      </c>
      <c r="X108" s="248">
        <f t="shared" si="76"/>
        <v>0</v>
      </c>
      <c r="Y108" s="248">
        <f t="shared" si="76"/>
        <v>0</v>
      </c>
      <c r="Z108" s="248">
        <f t="shared" si="76"/>
        <v>0</v>
      </c>
      <c r="AA108" s="248">
        <f t="shared" si="76"/>
        <v>0</v>
      </c>
      <c r="AB108" s="248">
        <f t="shared" si="76"/>
        <v>0</v>
      </c>
      <c r="AC108" s="248">
        <f t="shared" si="76"/>
        <v>0</v>
      </c>
      <c r="AD108" s="248">
        <f t="shared" si="76"/>
        <v>0</v>
      </c>
      <c r="AE108" s="248">
        <f t="shared" si="76"/>
        <v>0</v>
      </c>
      <c r="AF108" s="248">
        <f t="shared" si="76"/>
        <v>0</v>
      </c>
      <c r="AG108" s="248">
        <f t="shared" si="76"/>
        <v>0</v>
      </c>
      <c r="AH108" s="248">
        <f t="shared" si="76"/>
        <v>0</v>
      </c>
      <c r="AI108" s="248">
        <f t="shared" si="76"/>
        <v>0</v>
      </c>
      <c r="AJ108" s="248">
        <f t="shared" si="76"/>
        <v>0</v>
      </c>
      <c r="AK108" s="248">
        <f t="shared" si="76"/>
        <v>0</v>
      </c>
      <c r="AL108" s="248">
        <f t="shared" si="76"/>
        <v>0</v>
      </c>
      <c r="AM108" s="248">
        <f t="shared" si="76"/>
        <v>0</v>
      </c>
      <c r="AN108" s="248">
        <f t="shared" si="76"/>
        <v>0</v>
      </c>
      <c r="AO108" s="248">
        <f t="shared" si="76"/>
        <v>0</v>
      </c>
      <c r="AP108" s="248">
        <f t="shared" si="76"/>
        <v>0</v>
      </c>
      <c r="AQ108" s="248">
        <f t="shared" si="76"/>
        <v>0</v>
      </c>
      <c r="AR108" s="248">
        <f t="shared" si="76"/>
        <v>0</v>
      </c>
      <c r="AS108" s="248">
        <f t="shared" si="76"/>
        <v>0</v>
      </c>
      <c r="AT108" s="248">
        <f t="shared" si="76"/>
        <v>0</v>
      </c>
      <c r="AU108" s="248">
        <f t="shared" si="76"/>
        <v>0</v>
      </c>
      <c r="AV108" s="248">
        <f t="shared" si="76"/>
        <v>0</v>
      </c>
      <c r="AW108" s="248">
        <f t="shared" si="76"/>
        <v>0</v>
      </c>
      <c r="AX108" s="248">
        <f t="shared" si="76"/>
        <v>0</v>
      </c>
    </row>
    <row r="109" spans="1:50">
      <c r="A109" s="218" t="s">
        <v>198</v>
      </c>
      <c r="B109" s="767">
        <f t="shared" si="72"/>
        <v>830081</v>
      </c>
      <c r="C109" s="66" t="str">
        <f>INDEX(ProjectSummary!$C$6:$F$20,MATCH(B109,ProjectSummary!$C$6:$C$20,0),4)</f>
        <v>BRIDGE ROAD</v>
      </c>
      <c r="D109" s="2">
        <f>INDEX('Bundles&amp;Schedule'!$B$50:$E$64, MATCH(B109, 'Bundles&amp;Schedule'!$B$50:$B$64, 0), 4)</f>
        <v>2028</v>
      </c>
      <c r="E109" s="900">
        <f>Assumptions!$D$19</f>
        <v>0.5</v>
      </c>
      <c r="G109" s="348"/>
      <c r="H109" s="246"/>
      <c r="I109" s="93">
        <f t="shared" si="73"/>
        <v>49.212583200000005</v>
      </c>
      <c r="J109" s="248">
        <f t="shared" ref="J109:AX109" si="77">IF($D$109=J8, ($E74*(1+$H74)^(J$8-$D$74))*$G74*$E$109,0)</f>
        <v>0</v>
      </c>
      <c r="K109" s="248">
        <f t="shared" si="77"/>
        <v>0</v>
      </c>
      <c r="L109" s="248">
        <f t="shared" si="77"/>
        <v>0</v>
      </c>
      <c r="M109" s="248">
        <f t="shared" si="77"/>
        <v>49.212583200000005</v>
      </c>
      <c r="N109" s="248">
        <f t="shared" si="77"/>
        <v>0</v>
      </c>
      <c r="O109" s="248">
        <f t="shared" si="77"/>
        <v>0</v>
      </c>
      <c r="P109" s="248">
        <f t="shared" si="77"/>
        <v>0</v>
      </c>
      <c r="Q109" s="248">
        <f t="shared" si="77"/>
        <v>0</v>
      </c>
      <c r="R109" s="248">
        <f t="shared" si="77"/>
        <v>0</v>
      </c>
      <c r="S109" s="248">
        <f t="shared" si="77"/>
        <v>0</v>
      </c>
      <c r="T109" s="248">
        <f t="shared" si="77"/>
        <v>0</v>
      </c>
      <c r="U109" s="248">
        <f t="shared" si="77"/>
        <v>0</v>
      </c>
      <c r="V109" s="248">
        <f t="shared" si="77"/>
        <v>0</v>
      </c>
      <c r="W109" s="248">
        <f t="shared" si="77"/>
        <v>0</v>
      </c>
      <c r="X109" s="248">
        <f t="shared" si="77"/>
        <v>0</v>
      </c>
      <c r="Y109" s="248">
        <f t="shared" si="77"/>
        <v>0</v>
      </c>
      <c r="Z109" s="248">
        <f t="shared" si="77"/>
        <v>0</v>
      </c>
      <c r="AA109" s="248">
        <f t="shared" si="77"/>
        <v>0</v>
      </c>
      <c r="AB109" s="248">
        <f t="shared" si="77"/>
        <v>0</v>
      </c>
      <c r="AC109" s="248">
        <f t="shared" si="77"/>
        <v>0</v>
      </c>
      <c r="AD109" s="248">
        <f t="shared" si="77"/>
        <v>0</v>
      </c>
      <c r="AE109" s="248">
        <f t="shared" si="77"/>
        <v>0</v>
      </c>
      <c r="AF109" s="248">
        <f t="shared" si="77"/>
        <v>0</v>
      </c>
      <c r="AG109" s="248">
        <f t="shared" si="77"/>
        <v>0</v>
      </c>
      <c r="AH109" s="248">
        <f t="shared" si="77"/>
        <v>0</v>
      </c>
      <c r="AI109" s="248">
        <f t="shared" si="77"/>
        <v>0</v>
      </c>
      <c r="AJ109" s="248">
        <f t="shared" si="77"/>
        <v>0</v>
      </c>
      <c r="AK109" s="248">
        <f t="shared" si="77"/>
        <v>0</v>
      </c>
      <c r="AL109" s="248">
        <f t="shared" si="77"/>
        <v>0</v>
      </c>
      <c r="AM109" s="248">
        <f t="shared" si="77"/>
        <v>0</v>
      </c>
      <c r="AN109" s="248">
        <f t="shared" si="77"/>
        <v>0</v>
      </c>
      <c r="AO109" s="248">
        <f t="shared" si="77"/>
        <v>0</v>
      </c>
      <c r="AP109" s="248">
        <f t="shared" si="77"/>
        <v>0</v>
      </c>
      <c r="AQ109" s="248">
        <f t="shared" si="77"/>
        <v>0</v>
      </c>
      <c r="AR109" s="248">
        <f t="shared" si="77"/>
        <v>0</v>
      </c>
      <c r="AS109" s="248">
        <f t="shared" si="77"/>
        <v>0</v>
      </c>
      <c r="AT109" s="248">
        <f t="shared" si="77"/>
        <v>0</v>
      </c>
      <c r="AU109" s="248">
        <f t="shared" si="77"/>
        <v>0</v>
      </c>
      <c r="AV109" s="248">
        <f t="shared" si="77"/>
        <v>0</v>
      </c>
      <c r="AW109" s="248">
        <f t="shared" si="77"/>
        <v>0</v>
      </c>
      <c r="AX109" s="248">
        <f t="shared" si="77"/>
        <v>0</v>
      </c>
    </row>
    <row r="110" spans="1:50">
      <c r="A110" s="218" t="s">
        <v>198</v>
      </c>
      <c r="B110" s="767">
        <f t="shared" si="72"/>
        <v>830200</v>
      </c>
      <c r="C110" s="66" t="str">
        <f>INDEX(ProjectSummary!$C$6:$F$20,MATCH(B110,ProjectSummary!$C$6:$C$20,0),4)</f>
        <v>BRIDGE PORT ROAD</v>
      </c>
      <c r="D110" s="2">
        <f>INDEX('Bundles&amp;Schedule'!$B$50:$E$64, MATCH(B110, 'Bundles&amp;Schedule'!$B$50:$B$64, 0), 4)</f>
        <v>2028</v>
      </c>
      <c r="E110" s="900">
        <f>Assumptions!$D$19</f>
        <v>0.5</v>
      </c>
      <c r="G110" s="348"/>
      <c r="H110" s="246"/>
      <c r="I110" s="93">
        <f t="shared" si="73"/>
        <v>1.8641130000000001</v>
      </c>
      <c r="J110" s="248">
        <f t="shared" ref="J110:AX110" si="78">IF($D$110=J8, ($E75*(1+$H75)^(J$8-$D$75))*$G75*$E$110,0)</f>
        <v>0</v>
      </c>
      <c r="K110" s="248">
        <f t="shared" si="78"/>
        <v>0</v>
      </c>
      <c r="L110" s="248">
        <f t="shared" si="78"/>
        <v>0</v>
      </c>
      <c r="M110" s="248">
        <f t="shared" si="78"/>
        <v>1.8641130000000001</v>
      </c>
      <c r="N110" s="248">
        <f t="shared" si="78"/>
        <v>0</v>
      </c>
      <c r="O110" s="248">
        <f t="shared" si="78"/>
        <v>0</v>
      </c>
      <c r="P110" s="248">
        <f t="shared" si="78"/>
        <v>0</v>
      </c>
      <c r="Q110" s="248">
        <f t="shared" si="78"/>
        <v>0</v>
      </c>
      <c r="R110" s="248">
        <f t="shared" si="78"/>
        <v>0</v>
      </c>
      <c r="S110" s="248">
        <f t="shared" si="78"/>
        <v>0</v>
      </c>
      <c r="T110" s="248">
        <f t="shared" si="78"/>
        <v>0</v>
      </c>
      <c r="U110" s="248">
        <f t="shared" si="78"/>
        <v>0</v>
      </c>
      <c r="V110" s="248">
        <f t="shared" si="78"/>
        <v>0</v>
      </c>
      <c r="W110" s="248">
        <f t="shared" si="78"/>
        <v>0</v>
      </c>
      <c r="X110" s="248">
        <f t="shared" si="78"/>
        <v>0</v>
      </c>
      <c r="Y110" s="248">
        <f t="shared" si="78"/>
        <v>0</v>
      </c>
      <c r="Z110" s="248">
        <f t="shared" si="78"/>
        <v>0</v>
      </c>
      <c r="AA110" s="248">
        <f t="shared" si="78"/>
        <v>0</v>
      </c>
      <c r="AB110" s="248">
        <f t="shared" si="78"/>
        <v>0</v>
      </c>
      <c r="AC110" s="248">
        <f t="shared" si="78"/>
        <v>0</v>
      </c>
      <c r="AD110" s="248">
        <f t="shared" si="78"/>
        <v>0</v>
      </c>
      <c r="AE110" s="248">
        <f t="shared" si="78"/>
        <v>0</v>
      </c>
      <c r="AF110" s="248">
        <f t="shared" si="78"/>
        <v>0</v>
      </c>
      <c r="AG110" s="248">
        <f t="shared" si="78"/>
        <v>0</v>
      </c>
      <c r="AH110" s="248">
        <f t="shared" si="78"/>
        <v>0</v>
      </c>
      <c r="AI110" s="248">
        <f t="shared" si="78"/>
        <v>0</v>
      </c>
      <c r="AJ110" s="248">
        <f t="shared" si="78"/>
        <v>0</v>
      </c>
      <c r="AK110" s="248">
        <f t="shared" si="78"/>
        <v>0</v>
      </c>
      <c r="AL110" s="248">
        <f t="shared" si="78"/>
        <v>0</v>
      </c>
      <c r="AM110" s="248">
        <f t="shared" si="78"/>
        <v>0</v>
      </c>
      <c r="AN110" s="248">
        <f t="shared" si="78"/>
        <v>0</v>
      </c>
      <c r="AO110" s="248">
        <f t="shared" si="78"/>
        <v>0</v>
      </c>
      <c r="AP110" s="248">
        <f t="shared" si="78"/>
        <v>0</v>
      </c>
      <c r="AQ110" s="248">
        <f t="shared" si="78"/>
        <v>0</v>
      </c>
      <c r="AR110" s="248">
        <f t="shared" si="78"/>
        <v>0</v>
      </c>
      <c r="AS110" s="248">
        <f t="shared" si="78"/>
        <v>0</v>
      </c>
      <c r="AT110" s="248">
        <f t="shared" si="78"/>
        <v>0</v>
      </c>
      <c r="AU110" s="248">
        <f t="shared" si="78"/>
        <v>0</v>
      </c>
      <c r="AV110" s="248">
        <f t="shared" si="78"/>
        <v>0</v>
      </c>
      <c r="AW110" s="248">
        <f t="shared" si="78"/>
        <v>0</v>
      </c>
      <c r="AX110" s="248">
        <f t="shared" si="78"/>
        <v>0</v>
      </c>
    </row>
    <row r="111" spans="1:50">
      <c r="A111" s="218" t="s">
        <v>198</v>
      </c>
      <c r="B111" s="767">
        <f t="shared" si="72"/>
        <v>120173</v>
      </c>
      <c r="C111" s="66" t="str">
        <f>INDEX(ProjectSummary!$C$6:$F$20,MATCH(B111,ProjectSummary!$C$6:$C$20,0),4)</f>
        <v>PEACH ORCHARD ROAD</v>
      </c>
      <c r="D111" s="2">
        <f>INDEX('Bundles&amp;Schedule'!$B$50:$E$64, MATCH(B111, 'Bundles&amp;Schedule'!$B$50:$B$64, 0), 4)</f>
        <v>2028</v>
      </c>
      <c r="E111" s="900">
        <f>Assumptions!$D$19</f>
        <v>0.5</v>
      </c>
      <c r="G111" s="348"/>
      <c r="H111" s="246"/>
      <c r="I111" s="93">
        <f t="shared" si="73"/>
        <v>116.56919960000002</v>
      </c>
      <c r="J111" s="248">
        <f t="shared" ref="J111:AX111" si="79">IF($D$111=J8, ($E76*(1+$H76)^(J$8-$D$76))*$G76*$E$111,0)</f>
        <v>0</v>
      </c>
      <c r="K111" s="248">
        <f t="shared" si="79"/>
        <v>0</v>
      </c>
      <c r="L111" s="248">
        <f t="shared" si="79"/>
        <v>0</v>
      </c>
      <c r="M111" s="248">
        <f t="shared" si="79"/>
        <v>116.56919960000002</v>
      </c>
      <c r="N111" s="248">
        <f t="shared" si="79"/>
        <v>0</v>
      </c>
      <c r="O111" s="248">
        <f t="shared" si="79"/>
        <v>0</v>
      </c>
      <c r="P111" s="248">
        <f t="shared" si="79"/>
        <v>0</v>
      </c>
      <c r="Q111" s="248">
        <f t="shared" si="79"/>
        <v>0</v>
      </c>
      <c r="R111" s="248">
        <f t="shared" si="79"/>
        <v>0</v>
      </c>
      <c r="S111" s="248">
        <f t="shared" si="79"/>
        <v>0</v>
      </c>
      <c r="T111" s="248">
        <f t="shared" si="79"/>
        <v>0</v>
      </c>
      <c r="U111" s="248">
        <f t="shared" si="79"/>
        <v>0</v>
      </c>
      <c r="V111" s="248">
        <f t="shared" si="79"/>
        <v>0</v>
      </c>
      <c r="W111" s="248">
        <f t="shared" si="79"/>
        <v>0</v>
      </c>
      <c r="X111" s="248">
        <f t="shared" si="79"/>
        <v>0</v>
      </c>
      <c r="Y111" s="248">
        <f t="shared" si="79"/>
        <v>0</v>
      </c>
      <c r="Z111" s="248">
        <f t="shared" si="79"/>
        <v>0</v>
      </c>
      <c r="AA111" s="248">
        <f t="shared" si="79"/>
        <v>0</v>
      </c>
      <c r="AB111" s="248">
        <f t="shared" si="79"/>
        <v>0</v>
      </c>
      <c r="AC111" s="248">
        <f t="shared" si="79"/>
        <v>0</v>
      </c>
      <c r="AD111" s="248">
        <f t="shared" si="79"/>
        <v>0</v>
      </c>
      <c r="AE111" s="248">
        <f t="shared" si="79"/>
        <v>0</v>
      </c>
      <c r="AF111" s="248">
        <f t="shared" si="79"/>
        <v>0</v>
      </c>
      <c r="AG111" s="248">
        <f t="shared" si="79"/>
        <v>0</v>
      </c>
      <c r="AH111" s="248">
        <f t="shared" si="79"/>
        <v>0</v>
      </c>
      <c r="AI111" s="248">
        <f t="shared" si="79"/>
        <v>0</v>
      </c>
      <c r="AJ111" s="248">
        <f t="shared" si="79"/>
        <v>0</v>
      </c>
      <c r="AK111" s="248">
        <f t="shared" si="79"/>
        <v>0</v>
      </c>
      <c r="AL111" s="248">
        <f t="shared" si="79"/>
        <v>0</v>
      </c>
      <c r="AM111" s="248">
        <f t="shared" si="79"/>
        <v>0</v>
      </c>
      <c r="AN111" s="248">
        <f t="shared" si="79"/>
        <v>0</v>
      </c>
      <c r="AO111" s="248">
        <f t="shared" si="79"/>
        <v>0</v>
      </c>
      <c r="AP111" s="248">
        <f t="shared" si="79"/>
        <v>0</v>
      </c>
      <c r="AQ111" s="248">
        <f t="shared" si="79"/>
        <v>0</v>
      </c>
      <c r="AR111" s="248">
        <f t="shared" si="79"/>
        <v>0</v>
      </c>
      <c r="AS111" s="248">
        <f t="shared" si="79"/>
        <v>0</v>
      </c>
      <c r="AT111" s="248">
        <f t="shared" si="79"/>
        <v>0</v>
      </c>
      <c r="AU111" s="248">
        <f t="shared" si="79"/>
        <v>0</v>
      </c>
      <c r="AV111" s="248">
        <f t="shared" si="79"/>
        <v>0</v>
      </c>
      <c r="AW111" s="248">
        <f t="shared" si="79"/>
        <v>0</v>
      </c>
      <c r="AX111" s="248">
        <f t="shared" si="79"/>
        <v>0</v>
      </c>
    </row>
    <row r="112" spans="1:50">
      <c r="A112" s="218" t="s">
        <v>198</v>
      </c>
      <c r="B112" s="767">
        <f t="shared" si="72"/>
        <v>890074</v>
      </c>
      <c r="C112" s="66" t="str">
        <f>INDEX(ProjectSummary!$C$6:$F$20,MATCH(B112,ProjectSummary!$C$6:$C$20,0),4)</f>
        <v>MONROE-ANSONVILLE ROAD</v>
      </c>
      <c r="D112" s="2">
        <f>INDEX('Bundles&amp;Schedule'!$B$50:$E$64, MATCH(B112, 'Bundles&amp;Schedule'!$B$50:$B$64, 0), 4)</f>
        <v>2028</v>
      </c>
      <c r="E112" s="900">
        <f>Assumptions!$D$19</f>
        <v>0.5</v>
      </c>
      <c r="G112" s="348"/>
      <c r="H112" s="246"/>
      <c r="I112" s="93">
        <f t="shared" si="73"/>
        <v>76.117947500000014</v>
      </c>
      <c r="J112" s="248">
        <f t="shared" ref="J112:AX112" si="80">IF($D$112=J8, ($E77*(1+$H77)^(J$8-$D$77))*$G77*$E$112,0)</f>
        <v>0</v>
      </c>
      <c r="K112" s="248">
        <f t="shared" si="80"/>
        <v>0</v>
      </c>
      <c r="L112" s="248">
        <f t="shared" si="80"/>
        <v>0</v>
      </c>
      <c r="M112" s="248">
        <f t="shared" si="80"/>
        <v>76.117947500000014</v>
      </c>
      <c r="N112" s="248">
        <f t="shared" si="80"/>
        <v>0</v>
      </c>
      <c r="O112" s="248">
        <f t="shared" si="80"/>
        <v>0</v>
      </c>
      <c r="P112" s="248">
        <f t="shared" si="80"/>
        <v>0</v>
      </c>
      <c r="Q112" s="248">
        <f t="shared" si="80"/>
        <v>0</v>
      </c>
      <c r="R112" s="248">
        <f t="shared" si="80"/>
        <v>0</v>
      </c>
      <c r="S112" s="248">
        <f t="shared" si="80"/>
        <v>0</v>
      </c>
      <c r="T112" s="248">
        <f t="shared" si="80"/>
        <v>0</v>
      </c>
      <c r="U112" s="248">
        <f t="shared" si="80"/>
        <v>0</v>
      </c>
      <c r="V112" s="248">
        <f t="shared" si="80"/>
        <v>0</v>
      </c>
      <c r="W112" s="248">
        <f t="shared" si="80"/>
        <v>0</v>
      </c>
      <c r="X112" s="248">
        <f t="shared" si="80"/>
        <v>0</v>
      </c>
      <c r="Y112" s="248">
        <f t="shared" si="80"/>
        <v>0</v>
      </c>
      <c r="Z112" s="248">
        <f t="shared" si="80"/>
        <v>0</v>
      </c>
      <c r="AA112" s="248">
        <f t="shared" si="80"/>
        <v>0</v>
      </c>
      <c r="AB112" s="248">
        <f t="shared" si="80"/>
        <v>0</v>
      </c>
      <c r="AC112" s="248">
        <f t="shared" si="80"/>
        <v>0</v>
      </c>
      <c r="AD112" s="248">
        <f t="shared" si="80"/>
        <v>0</v>
      </c>
      <c r="AE112" s="248">
        <f t="shared" si="80"/>
        <v>0</v>
      </c>
      <c r="AF112" s="248">
        <f t="shared" si="80"/>
        <v>0</v>
      </c>
      <c r="AG112" s="248">
        <f t="shared" si="80"/>
        <v>0</v>
      </c>
      <c r="AH112" s="248">
        <f t="shared" si="80"/>
        <v>0</v>
      </c>
      <c r="AI112" s="248">
        <f t="shared" si="80"/>
        <v>0</v>
      </c>
      <c r="AJ112" s="248">
        <f t="shared" si="80"/>
        <v>0</v>
      </c>
      <c r="AK112" s="248">
        <f t="shared" si="80"/>
        <v>0</v>
      </c>
      <c r="AL112" s="248">
        <f t="shared" si="80"/>
        <v>0</v>
      </c>
      <c r="AM112" s="248">
        <f t="shared" si="80"/>
        <v>0</v>
      </c>
      <c r="AN112" s="248">
        <f t="shared" si="80"/>
        <v>0</v>
      </c>
      <c r="AO112" s="248">
        <f t="shared" si="80"/>
        <v>0</v>
      </c>
      <c r="AP112" s="248">
        <f t="shared" si="80"/>
        <v>0</v>
      </c>
      <c r="AQ112" s="248">
        <f t="shared" si="80"/>
        <v>0</v>
      </c>
      <c r="AR112" s="248">
        <f t="shared" si="80"/>
        <v>0</v>
      </c>
      <c r="AS112" s="248">
        <f t="shared" si="80"/>
        <v>0</v>
      </c>
      <c r="AT112" s="248">
        <f t="shared" si="80"/>
        <v>0</v>
      </c>
      <c r="AU112" s="248">
        <f t="shared" si="80"/>
        <v>0</v>
      </c>
      <c r="AV112" s="248">
        <f t="shared" si="80"/>
        <v>0</v>
      </c>
      <c r="AW112" s="248">
        <f t="shared" si="80"/>
        <v>0</v>
      </c>
      <c r="AX112" s="248">
        <f t="shared" si="80"/>
        <v>0</v>
      </c>
    </row>
    <row r="113" spans="1:50">
      <c r="A113" s="218" t="s">
        <v>198</v>
      </c>
      <c r="B113" s="767">
        <f t="shared" si="72"/>
        <v>890170</v>
      </c>
      <c r="C113" s="66" t="str">
        <f>INDEX(ProjectSummary!$C$6:$F$20,MATCH(B113,ProjectSummary!$C$6:$C$20,0),4)</f>
        <v>POTTERS ROAD</v>
      </c>
      <c r="D113" s="2">
        <f>INDEX('Bundles&amp;Schedule'!$B$50:$E$64, MATCH(B113, 'Bundles&amp;Schedule'!$B$50:$B$64, 0), 4)</f>
        <v>2028</v>
      </c>
      <c r="E113" s="900">
        <f>Assumptions!$D$19</f>
        <v>0.5</v>
      </c>
      <c r="G113" s="348"/>
      <c r="H113" s="246"/>
      <c r="I113" s="93">
        <f t="shared" si="73"/>
        <v>59.651616000000004</v>
      </c>
      <c r="J113" s="248">
        <f t="shared" ref="J113:AX113" si="81">IF($D$113=J8, ($E78*(1+$H78)^(J$8-$D$78))*$G78*$E$113,0)</f>
        <v>0</v>
      </c>
      <c r="K113" s="248">
        <f t="shared" si="81"/>
        <v>0</v>
      </c>
      <c r="L113" s="248">
        <f t="shared" si="81"/>
        <v>0</v>
      </c>
      <c r="M113" s="248">
        <f t="shared" si="81"/>
        <v>59.651616000000004</v>
      </c>
      <c r="N113" s="248">
        <f t="shared" si="81"/>
        <v>0</v>
      </c>
      <c r="O113" s="248">
        <f t="shared" si="81"/>
        <v>0</v>
      </c>
      <c r="P113" s="248">
        <f t="shared" si="81"/>
        <v>0</v>
      </c>
      <c r="Q113" s="248">
        <f t="shared" si="81"/>
        <v>0</v>
      </c>
      <c r="R113" s="248">
        <f t="shared" si="81"/>
        <v>0</v>
      </c>
      <c r="S113" s="248">
        <f t="shared" si="81"/>
        <v>0</v>
      </c>
      <c r="T113" s="248">
        <f t="shared" si="81"/>
        <v>0</v>
      </c>
      <c r="U113" s="248">
        <f t="shared" si="81"/>
        <v>0</v>
      </c>
      <c r="V113" s="248">
        <f t="shared" si="81"/>
        <v>0</v>
      </c>
      <c r="W113" s="248">
        <f t="shared" si="81"/>
        <v>0</v>
      </c>
      <c r="X113" s="248">
        <f t="shared" si="81"/>
        <v>0</v>
      </c>
      <c r="Y113" s="248">
        <f t="shared" si="81"/>
        <v>0</v>
      </c>
      <c r="Z113" s="248">
        <f t="shared" si="81"/>
        <v>0</v>
      </c>
      <c r="AA113" s="248">
        <f t="shared" si="81"/>
        <v>0</v>
      </c>
      <c r="AB113" s="248">
        <f t="shared" si="81"/>
        <v>0</v>
      </c>
      <c r="AC113" s="248">
        <f t="shared" si="81"/>
        <v>0</v>
      </c>
      <c r="AD113" s="248">
        <f t="shared" si="81"/>
        <v>0</v>
      </c>
      <c r="AE113" s="248">
        <f t="shared" si="81"/>
        <v>0</v>
      </c>
      <c r="AF113" s="248">
        <f t="shared" si="81"/>
        <v>0</v>
      </c>
      <c r="AG113" s="248">
        <f t="shared" si="81"/>
        <v>0</v>
      </c>
      <c r="AH113" s="248">
        <f t="shared" si="81"/>
        <v>0</v>
      </c>
      <c r="AI113" s="248">
        <f t="shared" si="81"/>
        <v>0</v>
      </c>
      <c r="AJ113" s="248">
        <f t="shared" si="81"/>
        <v>0</v>
      </c>
      <c r="AK113" s="248">
        <f t="shared" si="81"/>
        <v>0</v>
      </c>
      <c r="AL113" s="248">
        <f t="shared" si="81"/>
        <v>0</v>
      </c>
      <c r="AM113" s="248">
        <f t="shared" si="81"/>
        <v>0</v>
      </c>
      <c r="AN113" s="248">
        <f t="shared" si="81"/>
        <v>0</v>
      </c>
      <c r="AO113" s="248">
        <f t="shared" si="81"/>
        <v>0</v>
      </c>
      <c r="AP113" s="248">
        <f t="shared" si="81"/>
        <v>0</v>
      </c>
      <c r="AQ113" s="248">
        <f t="shared" si="81"/>
        <v>0</v>
      </c>
      <c r="AR113" s="248">
        <f t="shared" si="81"/>
        <v>0</v>
      </c>
      <c r="AS113" s="248">
        <f t="shared" si="81"/>
        <v>0</v>
      </c>
      <c r="AT113" s="248">
        <f t="shared" si="81"/>
        <v>0</v>
      </c>
      <c r="AU113" s="248">
        <f t="shared" si="81"/>
        <v>0</v>
      </c>
      <c r="AV113" s="248">
        <f t="shared" si="81"/>
        <v>0</v>
      </c>
      <c r="AW113" s="248">
        <f t="shared" si="81"/>
        <v>0</v>
      </c>
      <c r="AX113" s="248">
        <f t="shared" si="81"/>
        <v>0</v>
      </c>
    </row>
    <row r="114" spans="1:50">
      <c r="A114" s="218" t="s">
        <v>198</v>
      </c>
      <c r="B114" s="767">
        <f t="shared" si="72"/>
        <v>890312</v>
      </c>
      <c r="C114" s="66" t="str">
        <f>INDEX(ProjectSummary!$C$6:$F$20,MATCH(B114,ProjectSummary!$C$6:$C$20,0),4)</f>
        <v>SHANNON ROAD</v>
      </c>
      <c r="D114" s="2">
        <f>INDEX('Bundles&amp;Schedule'!$B$50:$E$64, MATCH(B114, 'Bundles&amp;Schedule'!$B$50:$B$64, 0), 4)</f>
        <v>2028</v>
      </c>
      <c r="E114" s="900">
        <f>Assumptions!$D$19</f>
        <v>0.5</v>
      </c>
      <c r="G114" s="348"/>
      <c r="H114" s="246"/>
      <c r="I114" s="93">
        <f t="shared" si="73"/>
        <v>257.24759399999999</v>
      </c>
      <c r="J114" s="248">
        <f t="shared" ref="J114:AX114" si="82">IF($D$114=J8, ($E79*(1+$H79)^(J$8-$D$79))*$G79*$E$114,0)</f>
        <v>0</v>
      </c>
      <c r="K114" s="248">
        <f t="shared" si="82"/>
        <v>0</v>
      </c>
      <c r="L114" s="248">
        <f t="shared" si="82"/>
        <v>0</v>
      </c>
      <c r="M114" s="248">
        <f t="shared" si="82"/>
        <v>257.24759399999999</v>
      </c>
      <c r="N114" s="248">
        <f t="shared" si="82"/>
        <v>0</v>
      </c>
      <c r="O114" s="248">
        <f t="shared" si="82"/>
        <v>0</v>
      </c>
      <c r="P114" s="248">
        <f t="shared" si="82"/>
        <v>0</v>
      </c>
      <c r="Q114" s="248">
        <f t="shared" si="82"/>
        <v>0</v>
      </c>
      <c r="R114" s="248">
        <f t="shared" si="82"/>
        <v>0</v>
      </c>
      <c r="S114" s="248">
        <f t="shared" si="82"/>
        <v>0</v>
      </c>
      <c r="T114" s="248">
        <f t="shared" si="82"/>
        <v>0</v>
      </c>
      <c r="U114" s="248">
        <f t="shared" si="82"/>
        <v>0</v>
      </c>
      <c r="V114" s="248">
        <f t="shared" si="82"/>
        <v>0</v>
      </c>
      <c r="W114" s="248">
        <f t="shared" si="82"/>
        <v>0</v>
      </c>
      <c r="X114" s="248">
        <f t="shared" si="82"/>
        <v>0</v>
      </c>
      <c r="Y114" s="248">
        <f t="shared" si="82"/>
        <v>0</v>
      </c>
      <c r="Z114" s="248">
        <f t="shared" si="82"/>
        <v>0</v>
      </c>
      <c r="AA114" s="248">
        <f t="shared" si="82"/>
        <v>0</v>
      </c>
      <c r="AB114" s="248">
        <f t="shared" si="82"/>
        <v>0</v>
      </c>
      <c r="AC114" s="248">
        <f t="shared" si="82"/>
        <v>0</v>
      </c>
      <c r="AD114" s="248">
        <f t="shared" si="82"/>
        <v>0</v>
      </c>
      <c r="AE114" s="248">
        <f t="shared" si="82"/>
        <v>0</v>
      </c>
      <c r="AF114" s="248">
        <f t="shared" si="82"/>
        <v>0</v>
      </c>
      <c r="AG114" s="248">
        <f t="shared" si="82"/>
        <v>0</v>
      </c>
      <c r="AH114" s="248">
        <f t="shared" si="82"/>
        <v>0</v>
      </c>
      <c r="AI114" s="248">
        <f t="shared" si="82"/>
        <v>0</v>
      </c>
      <c r="AJ114" s="248">
        <f t="shared" si="82"/>
        <v>0</v>
      </c>
      <c r="AK114" s="248">
        <f t="shared" si="82"/>
        <v>0</v>
      </c>
      <c r="AL114" s="248">
        <f t="shared" si="82"/>
        <v>0</v>
      </c>
      <c r="AM114" s="248">
        <f t="shared" si="82"/>
        <v>0</v>
      </c>
      <c r="AN114" s="248">
        <f t="shared" si="82"/>
        <v>0</v>
      </c>
      <c r="AO114" s="248">
        <f t="shared" si="82"/>
        <v>0</v>
      </c>
      <c r="AP114" s="248">
        <f t="shared" si="82"/>
        <v>0</v>
      </c>
      <c r="AQ114" s="248">
        <f t="shared" si="82"/>
        <v>0</v>
      </c>
      <c r="AR114" s="248">
        <f t="shared" si="82"/>
        <v>0</v>
      </c>
      <c r="AS114" s="248">
        <f t="shared" si="82"/>
        <v>0</v>
      </c>
      <c r="AT114" s="248">
        <f t="shared" si="82"/>
        <v>0</v>
      </c>
      <c r="AU114" s="248">
        <f t="shared" si="82"/>
        <v>0</v>
      </c>
      <c r="AV114" s="248">
        <f t="shared" si="82"/>
        <v>0</v>
      </c>
      <c r="AW114" s="248">
        <f t="shared" si="82"/>
        <v>0</v>
      </c>
      <c r="AX114" s="248">
        <f t="shared" si="82"/>
        <v>0</v>
      </c>
    </row>
    <row r="115" spans="1:50">
      <c r="A115" s="218" t="s">
        <v>198</v>
      </c>
      <c r="B115" s="767">
        <f t="shared" si="72"/>
        <v>890144</v>
      </c>
      <c r="C115" s="66" t="str">
        <f>INDEX(ProjectSummary!$C$6:$F$20,MATCH(B115,ProjectSummary!$C$6:$C$20,0),4)</f>
        <v>STACK ROAD</v>
      </c>
      <c r="D115" s="2">
        <f>INDEX('Bundles&amp;Schedule'!$B$50:$E$64, MATCH(B115, 'Bundles&amp;Schedule'!$B$50:$B$64, 0), 4)</f>
        <v>2028</v>
      </c>
      <c r="E115" s="900">
        <f>Assumptions!$D$19</f>
        <v>0.5</v>
      </c>
      <c r="G115" s="348"/>
      <c r="H115" s="246"/>
      <c r="I115" s="93">
        <f t="shared" si="73"/>
        <v>134.21613600000001</v>
      </c>
      <c r="J115" s="248">
        <f t="shared" ref="J115:AX115" si="83">IF($D$115=J8, ($E80*(1+$H80)^(J$8-$D$80))*$G80*$E$115,0)</f>
        <v>0</v>
      </c>
      <c r="K115" s="248">
        <f t="shared" si="83"/>
        <v>0</v>
      </c>
      <c r="L115" s="248">
        <f t="shared" si="83"/>
        <v>0</v>
      </c>
      <c r="M115" s="248">
        <f t="shared" si="83"/>
        <v>134.21613600000001</v>
      </c>
      <c r="N115" s="248">
        <f t="shared" si="83"/>
        <v>0</v>
      </c>
      <c r="O115" s="248">
        <f t="shared" si="83"/>
        <v>0</v>
      </c>
      <c r="P115" s="248">
        <f t="shared" si="83"/>
        <v>0</v>
      </c>
      <c r="Q115" s="248">
        <f t="shared" si="83"/>
        <v>0</v>
      </c>
      <c r="R115" s="248">
        <f t="shared" si="83"/>
        <v>0</v>
      </c>
      <c r="S115" s="248">
        <f t="shared" si="83"/>
        <v>0</v>
      </c>
      <c r="T115" s="248">
        <f t="shared" si="83"/>
        <v>0</v>
      </c>
      <c r="U115" s="248">
        <f t="shared" si="83"/>
        <v>0</v>
      </c>
      <c r="V115" s="248">
        <f t="shared" si="83"/>
        <v>0</v>
      </c>
      <c r="W115" s="248">
        <f t="shared" si="83"/>
        <v>0</v>
      </c>
      <c r="X115" s="248">
        <f t="shared" si="83"/>
        <v>0</v>
      </c>
      <c r="Y115" s="248">
        <f t="shared" si="83"/>
        <v>0</v>
      </c>
      <c r="Z115" s="248">
        <f t="shared" si="83"/>
        <v>0</v>
      </c>
      <c r="AA115" s="248">
        <f t="shared" si="83"/>
        <v>0</v>
      </c>
      <c r="AB115" s="248">
        <f t="shared" si="83"/>
        <v>0</v>
      </c>
      <c r="AC115" s="248">
        <f t="shared" si="83"/>
        <v>0</v>
      </c>
      <c r="AD115" s="248">
        <f t="shared" si="83"/>
        <v>0</v>
      </c>
      <c r="AE115" s="248">
        <f t="shared" si="83"/>
        <v>0</v>
      </c>
      <c r="AF115" s="248">
        <f t="shared" si="83"/>
        <v>0</v>
      </c>
      <c r="AG115" s="248">
        <f t="shared" si="83"/>
        <v>0</v>
      </c>
      <c r="AH115" s="248">
        <f t="shared" si="83"/>
        <v>0</v>
      </c>
      <c r="AI115" s="248">
        <f t="shared" si="83"/>
        <v>0</v>
      </c>
      <c r="AJ115" s="248">
        <f t="shared" si="83"/>
        <v>0</v>
      </c>
      <c r="AK115" s="248">
        <f t="shared" si="83"/>
        <v>0</v>
      </c>
      <c r="AL115" s="248">
        <f t="shared" si="83"/>
        <v>0</v>
      </c>
      <c r="AM115" s="248">
        <f t="shared" si="83"/>
        <v>0</v>
      </c>
      <c r="AN115" s="248">
        <f t="shared" si="83"/>
        <v>0</v>
      </c>
      <c r="AO115" s="248">
        <f t="shared" si="83"/>
        <v>0</v>
      </c>
      <c r="AP115" s="248">
        <f t="shared" si="83"/>
        <v>0</v>
      </c>
      <c r="AQ115" s="248">
        <f t="shared" si="83"/>
        <v>0</v>
      </c>
      <c r="AR115" s="248">
        <f t="shared" si="83"/>
        <v>0</v>
      </c>
      <c r="AS115" s="248">
        <f t="shared" si="83"/>
        <v>0</v>
      </c>
      <c r="AT115" s="248">
        <f t="shared" si="83"/>
        <v>0</v>
      </c>
      <c r="AU115" s="248">
        <f t="shared" si="83"/>
        <v>0</v>
      </c>
      <c r="AV115" s="248">
        <f t="shared" si="83"/>
        <v>0</v>
      </c>
      <c r="AW115" s="248">
        <f t="shared" si="83"/>
        <v>0</v>
      </c>
      <c r="AX115" s="248">
        <f t="shared" si="83"/>
        <v>0</v>
      </c>
    </row>
    <row r="116" spans="1:50">
      <c r="A116" s="218">
        <v>1</v>
      </c>
      <c r="B116" s="767">
        <f t="shared" si="72"/>
        <v>890067</v>
      </c>
      <c r="C116" s="66" t="str">
        <f>INDEX(ProjectSummary!$C$6:$F$20,MATCH(B116,ProjectSummary!$C$6:$C$20,0),4)</f>
        <v>AUSTIN GROVE CHURCH ROAD</v>
      </c>
      <c r="D116" s="2">
        <f>INDEX('Bundles&amp;Schedule'!$B$50:$E$64, MATCH(B116, 'Bundles&amp;Schedule'!$B$50:$B$64, 0), 4)</f>
        <v>2029</v>
      </c>
      <c r="E116" s="900">
        <f>Assumptions!$D$19</f>
        <v>0.5</v>
      </c>
      <c r="G116" s="348"/>
      <c r="H116" s="246"/>
      <c r="I116" s="93">
        <f t="shared" si="73"/>
        <v>130.48791000000003</v>
      </c>
      <c r="J116" s="248">
        <f t="shared" ref="J116:AX116" si="84">IF($D$116=J8, ($E81*(1+$H81)^(J$8-$D$81))*$G81*$E$116,0)</f>
        <v>0</v>
      </c>
      <c r="K116" s="248">
        <f t="shared" si="84"/>
        <v>0</v>
      </c>
      <c r="L116" s="248">
        <f t="shared" si="84"/>
        <v>0</v>
      </c>
      <c r="M116" s="248">
        <f t="shared" si="84"/>
        <v>0</v>
      </c>
      <c r="N116" s="248">
        <f t="shared" si="84"/>
        <v>130.48791000000003</v>
      </c>
      <c r="O116" s="248">
        <f t="shared" si="84"/>
        <v>0</v>
      </c>
      <c r="P116" s="248">
        <f t="shared" si="84"/>
        <v>0</v>
      </c>
      <c r="Q116" s="248">
        <f t="shared" si="84"/>
        <v>0</v>
      </c>
      <c r="R116" s="248">
        <f t="shared" si="84"/>
        <v>0</v>
      </c>
      <c r="S116" s="248">
        <f t="shared" si="84"/>
        <v>0</v>
      </c>
      <c r="T116" s="248">
        <f t="shared" si="84"/>
        <v>0</v>
      </c>
      <c r="U116" s="248">
        <f t="shared" si="84"/>
        <v>0</v>
      </c>
      <c r="V116" s="248">
        <f t="shared" si="84"/>
        <v>0</v>
      </c>
      <c r="W116" s="248">
        <f t="shared" si="84"/>
        <v>0</v>
      </c>
      <c r="X116" s="248">
        <f t="shared" si="84"/>
        <v>0</v>
      </c>
      <c r="Y116" s="248">
        <f t="shared" si="84"/>
        <v>0</v>
      </c>
      <c r="Z116" s="248">
        <f t="shared" si="84"/>
        <v>0</v>
      </c>
      <c r="AA116" s="248">
        <f t="shared" si="84"/>
        <v>0</v>
      </c>
      <c r="AB116" s="248">
        <f t="shared" si="84"/>
        <v>0</v>
      </c>
      <c r="AC116" s="248">
        <f t="shared" si="84"/>
        <v>0</v>
      </c>
      <c r="AD116" s="248">
        <f t="shared" si="84"/>
        <v>0</v>
      </c>
      <c r="AE116" s="248">
        <f t="shared" si="84"/>
        <v>0</v>
      </c>
      <c r="AF116" s="248">
        <f t="shared" si="84"/>
        <v>0</v>
      </c>
      <c r="AG116" s="248">
        <f t="shared" si="84"/>
        <v>0</v>
      </c>
      <c r="AH116" s="248">
        <f t="shared" si="84"/>
        <v>0</v>
      </c>
      <c r="AI116" s="248">
        <f t="shared" si="84"/>
        <v>0</v>
      </c>
      <c r="AJ116" s="248">
        <f t="shared" si="84"/>
        <v>0</v>
      </c>
      <c r="AK116" s="248">
        <f t="shared" si="84"/>
        <v>0</v>
      </c>
      <c r="AL116" s="248">
        <f t="shared" si="84"/>
        <v>0</v>
      </c>
      <c r="AM116" s="248">
        <f t="shared" si="84"/>
        <v>0</v>
      </c>
      <c r="AN116" s="248">
        <f t="shared" si="84"/>
        <v>0</v>
      </c>
      <c r="AO116" s="248">
        <f t="shared" si="84"/>
        <v>0</v>
      </c>
      <c r="AP116" s="248">
        <f t="shared" si="84"/>
        <v>0</v>
      </c>
      <c r="AQ116" s="248">
        <f t="shared" si="84"/>
        <v>0</v>
      </c>
      <c r="AR116" s="248">
        <f t="shared" si="84"/>
        <v>0</v>
      </c>
      <c r="AS116" s="248">
        <f t="shared" si="84"/>
        <v>0</v>
      </c>
      <c r="AT116" s="248">
        <f t="shared" si="84"/>
        <v>0</v>
      </c>
      <c r="AU116" s="248">
        <f t="shared" si="84"/>
        <v>0</v>
      </c>
      <c r="AV116" s="248">
        <f t="shared" si="84"/>
        <v>0</v>
      </c>
      <c r="AW116" s="248">
        <f t="shared" si="84"/>
        <v>0</v>
      </c>
      <c r="AX116" s="248">
        <f t="shared" si="84"/>
        <v>0</v>
      </c>
    </row>
    <row r="117" spans="1:50">
      <c r="A117" s="66">
        <v>1</v>
      </c>
      <c r="B117" s="767">
        <f t="shared" si="72"/>
        <v>830012</v>
      </c>
      <c r="C117" s="66" t="str">
        <f>INDEX(ProjectSummary!$C$6:$F$20,MATCH(B117,ProjectSummary!$C$6:$C$20,0),4)</f>
        <v>MOUNTAIN CREEK ROAD</v>
      </c>
      <c r="D117" s="2">
        <f>INDEX('Bundles&amp;Schedule'!$B$50:$E$64, MATCH(B117, 'Bundles&amp;Schedule'!$B$50:$B$64, 0), 4)</f>
        <v>2029</v>
      </c>
      <c r="E117" s="900">
        <f>Assumptions!$D$19</f>
        <v>0.5</v>
      </c>
      <c r="G117" s="348"/>
      <c r="H117" s="246"/>
      <c r="I117" s="93">
        <f t="shared" si="73"/>
        <v>13.048791</v>
      </c>
      <c r="J117" s="248">
        <f t="shared" ref="J117:AX117" si="85">IF($D$117=J8, ($E82*(1+$H82)^(J$8-$D$82))*$G82*$E$117,0)</f>
        <v>0</v>
      </c>
      <c r="K117" s="248">
        <f t="shared" si="85"/>
        <v>0</v>
      </c>
      <c r="L117" s="248">
        <f t="shared" si="85"/>
        <v>0</v>
      </c>
      <c r="M117" s="248">
        <f t="shared" si="85"/>
        <v>0</v>
      </c>
      <c r="N117" s="248">
        <f t="shared" si="85"/>
        <v>13.048791</v>
      </c>
      <c r="O117" s="248">
        <f t="shared" si="85"/>
        <v>0</v>
      </c>
      <c r="P117" s="248">
        <f t="shared" si="85"/>
        <v>0</v>
      </c>
      <c r="Q117" s="248">
        <f t="shared" si="85"/>
        <v>0</v>
      </c>
      <c r="R117" s="248">
        <f t="shared" si="85"/>
        <v>0</v>
      </c>
      <c r="S117" s="248">
        <f t="shared" si="85"/>
        <v>0</v>
      </c>
      <c r="T117" s="248">
        <f t="shared" si="85"/>
        <v>0</v>
      </c>
      <c r="U117" s="248">
        <f t="shared" si="85"/>
        <v>0</v>
      </c>
      <c r="V117" s="248">
        <f t="shared" si="85"/>
        <v>0</v>
      </c>
      <c r="W117" s="248">
        <f t="shared" si="85"/>
        <v>0</v>
      </c>
      <c r="X117" s="248">
        <f t="shared" si="85"/>
        <v>0</v>
      </c>
      <c r="Y117" s="248">
        <f t="shared" si="85"/>
        <v>0</v>
      </c>
      <c r="Z117" s="248">
        <f t="shared" si="85"/>
        <v>0</v>
      </c>
      <c r="AA117" s="248">
        <f t="shared" si="85"/>
        <v>0</v>
      </c>
      <c r="AB117" s="248">
        <f t="shared" si="85"/>
        <v>0</v>
      </c>
      <c r="AC117" s="248">
        <f t="shared" si="85"/>
        <v>0</v>
      </c>
      <c r="AD117" s="248">
        <f t="shared" si="85"/>
        <v>0</v>
      </c>
      <c r="AE117" s="248">
        <f t="shared" si="85"/>
        <v>0</v>
      </c>
      <c r="AF117" s="248">
        <f t="shared" si="85"/>
        <v>0</v>
      </c>
      <c r="AG117" s="248">
        <f t="shared" si="85"/>
        <v>0</v>
      </c>
      <c r="AH117" s="248">
        <f t="shared" si="85"/>
        <v>0</v>
      </c>
      <c r="AI117" s="248">
        <f t="shared" si="85"/>
        <v>0</v>
      </c>
      <c r="AJ117" s="248">
        <f t="shared" si="85"/>
        <v>0</v>
      </c>
      <c r="AK117" s="248">
        <f t="shared" si="85"/>
        <v>0</v>
      </c>
      <c r="AL117" s="248">
        <f t="shared" si="85"/>
        <v>0</v>
      </c>
      <c r="AM117" s="248">
        <f t="shared" si="85"/>
        <v>0</v>
      </c>
      <c r="AN117" s="248">
        <f t="shared" si="85"/>
        <v>0</v>
      </c>
      <c r="AO117" s="248">
        <f t="shared" si="85"/>
        <v>0</v>
      </c>
      <c r="AP117" s="248">
        <f t="shared" si="85"/>
        <v>0</v>
      </c>
      <c r="AQ117" s="248">
        <f t="shared" si="85"/>
        <v>0</v>
      </c>
      <c r="AR117" s="248">
        <f t="shared" si="85"/>
        <v>0</v>
      </c>
      <c r="AS117" s="248">
        <f t="shared" si="85"/>
        <v>0</v>
      </c>
      <c r="AT117" s="248">
        <f t="shared" si="85"/>
        <v>0</v>
      </c>
      <c r="AU117" s="248">
        <f t="shared" si="85"/>
        <v>0</v>
      </c>
      <c r="AV117" s="248">
        <f t="shared" si="85"/>
        <v>0</v>
      </c>
      <c r="AW117" s="248">
        <f t="shared" si="85"/>
        <v>0</v>
      </c>
      <c r="AX117" s="248">
        <f t="shared" si="85"/>
        <v>0</v>
      </c>
    </row>
    <row r="118" spans="1:50">
      <c r="A118" s="66">
        <v>1</v>
      </c>
      <c r="B118" s="767">
        <f t="shared" si="72"/>
        <v>120050</v>
      </c>
      <c r="C118" s="66" t="str">
        <f>INDEX(ProjectSummary!$C$6:$F$20,MATCH(B118,ProjectSummary!$C$6:$C$20,0),4)</f>
        <v>PENNINGER ROAD</v>
      </c>
      <c r="D118" s="2">
        <f>INDEX('Bundles&amp;Schedule'!$B$50:$E$64, MATCH(B118, 'Bundles&amp;Schedule'!$B$50:$B$64, 0), 4)</f>
        <v>2029</v>
      </c>
      <c r="E118" s="900">
        <f>Assumptions!$D$19</f>
        <v>0.5</v>
      </c>
      <c r="G118" s="348"/>
      <c r="H118" s="246"/>
      <c r="I118" s="93">
        <f t="shared" si="73"/>
        <v>20.878065600000003</v>
      </c>
      <c r="J118" s="248">
        <f t="shared" ref="J118:AX118" si="86">IF($D$118=J8, ($E83*(1+$H83)^(J$8-$D$83))*$G83*$E$118,0)</f>
        <v>0</v>
      </c>
      <c r="K118" s="248">
        <f t="shared" si="86"/>
        <v>0</v>
      </c>
      <c r="L118" s="248">
        <f t="shared" si="86"/>
        <v>0</v>
      </c>
      <c r="M118" s="248">
        <f t="shared" si="86"/>
        <v>0</v>
      </c>
      <c r="N118" s="248">
        <f t="shared" si="86"/>
        <v>20.878065600000003</v>
      </c>
      <c r="O118" s="248">
        <f t="shared" si="86"/>
        <v>0</v>
      </c>
      <c r="P118" s="248">
        <f t="shared" si="86"/>
        <v>0</v>
      </c>
      <c r="Q118" s="248">
        <f t="shared" si="86"/>
        <v>0</v>
      </c>
      <c r="R118" s="248">
        <f t="shared" si="86"/>
        <v>0</v>
      </c>
      <c r="S118" s="248">
        <f t="shared" si="86"/>
        <v>0</v>
      </c>
      <c r="T118" s="248">
        <f t="shared" si="86"/>
        <v>0</v>
      </c>
      <c r="U118" s="248">
        <f t="shared" si="86"/>
        <v>0</v>
      </c>
      <c r="V118" s="248">
        <f t="shared" si="86"/>
        <v>0</v>
      </c>
      <c r="W118" s="248">
        <f t="shared" si="86"/>
        <v>0</v>
      </c>
      <c r="X118" s="248">
        <f t="shared" si="86"/>
        <v>0</v>
      </c>
      <c r="Y118" s="248">
        <f t="shared" si="86"/>
        <v>0</v>
      </c>
      <c r="Z118" s="248">
        <f t="shared" si="86"/>
        <v>0</v>
      </c>
      <c r="AA118" s="248">
        <f t="shared" si="86"/>
        <v>0</v>
      </c>
      <c r="AB118" s="248">
        <f t="shared" si="86"/>
        <v>0</v>
      </c>
      <c r="AC118" s="248">
        <f t="shared" si="86"/>
        <v>0</v>
      </c>
      <c r="AD118" s="248">
        <f t="shared" si="86"/>
        <v>0</v>
      </c>
      <c r="AE118" s="248">
        <f t="shared" si="86"/>
        <v>0</v>
      </c>
      <c r="AF118" s="248">
        <f t="shared" si="86"/>
        <v>0</v>
      </c>
      <c r="AG118" s="248">
        <f t="shared" si="86"/>
        <v>0</v>
      </c>
      <c r="AH118" s="248">
        <f t="shared" si="86"/>
        <v>0</v>
      </c>
      <c r="AI118" s="248">
        <f t="shared" si="86"/>
        <v>0</v>
      </c>
      <c r="AJ118" s="248">
        <f t="shared" si="86"/>
        <v>0</v>
      </c>
      <c r="AK118" s="248">
        <f t="shared" si="86"/>
        <v>0</v>
      </c>
      <c r="AL118" s="248">
        <f t="shared" si="86"/>
        <v>0</v>
      </c>
      <c r="AM118" s="248">
        <f t="shared" si="86"/>
        <v>0</v>
      </c>
      <c r="AN118" s="248">
        <f t="shared" si="86"/>
        <v>0</v>
      </c>
      <c r="AO118" s="248">
        <f t="shared" si="86"/>
        <v>0</v>
      </c>
      <c r="AP118" s="248">
        <f t="shared" si="86"/>
        <v>0</v>
      </c>
      <c r="AQ118" s="248">
        <f t="shared" si="86"/>
        <v>0</v>
      </c>
      <c r="AR118" s="248">
        <f t="shared" si="86"/>
        <v>0</v>
      </c>
      <c r="AS118" s="248">
        <f t="shared" si="86"/>
        <v>0</v>
      </c>
      <c r="AT118" s="248">
        <f t="shared" si="86"/>
        <v>0</v>
      </c>
      <c r="AU118" s="248">
        <f t="shared" si="86"/>
        <v>0</v>
      </c>
      <c r="AV118" s="248">
        <f t="shared" si="86"/>
        <v>0</v>
      </c>
      <c r="AW118" s="248">
        <f t="shared" si="86"/>
        <v>0</v>
      </c>
      <c r="AX118" s="248">
        <f t="shared" si="86"/>
        <v>0</v>
      </c>
    </row>
    <row r="119" spans="1:50">
      <c r="A119" s="66">
        <v>1</v>
      </c>
      <c r="B119" s="767">
        <f t="shared" si="72"/>
        <v>590060</v>
      </c>
      <c r="C119" s="66" t="str">
        <f>INDEX(ProjectSummary!$C$6:$F$20,MATCH(B119,ProjectSummary!$C$6:$C$20,0),4)</f>
        <v>ROBINSON CHURCH ROAD</v>
      </c>
      <c r="D119" s="2">
        <f>INDEX('Bundles&amp;Schedule'!$B$50:$E$64, MATCH(B119, 'Bundles&amp;Schedule'!$B$50:$B$64, 0), 4)</f>
        <v>2029</v>
      </c>
      <c r="E119" s="900">
        <f>Assumptions!$D$19</f>
        <v>0.5</v>
      </c>
      <c r="G119" s="348"/>
      <c r="H119" s="246"/>
      <c r="I119" s="93">
        <f t="shared" si="73"/>
        <v>1683.2940390000003</v>
      </c>
      <c r="J119" s="248">
        <f t="shared" ref="J119:AX119" si="87">IF($D$119=J8, ($E84*(1+$H84)^(J$8-$D$84))*$G84*$E$119,0)</f>
        <v>0</v>
      </c>
      <c r="K119" s="248">
        <f t="shared" si="87"/>
        <v>0</v>
      </c>
      <c r="L119" s="248">
        <f t="shared" si="87"/>
        <v>0</v>
      </c>
      <c r="M119" s="248">
        <f t="shared" si="87"/>
        <v>0</v>
      </c>
      <c r="N119" s="248">
        <f t="shared" si="87"/>
        <v>1683.2940390000003</v>
      </c>
      <c r="O119" s="248">
        <f t="shared" si="87"/>
        <v>0</v>
      </c>
      <c r="P119" s="248">
        <f t="shared" si="87"/>
        <v>0</v>
      </c>
      <c r="Q119" s="248">
        <f t="shared" si="87"/>
        <v>0</v>
      </c>
      <c r="R119" s="248">
        <f t="shared" si="87"/>
        <v>0</v>
      </c>
      <c r="S119" s="248">
        <f t="shared" si="87"/>
        <v>0</v>
      </c>
      <c r="T119" s="248">
        <f t="shared" si="87"/>
        <v>0</v>
      </c>
      <c r="U119" s="248">
        <f t="shared" si="87"/>
        <v>0</v>
      </c>
      <c r="V119" s="248">
        <f t="shared" si="87"/>
        <v>0</v>
      </c>
      <c r="W119" s="248">
        <f t="shared" si="87"/>
        <v>0</v>
      </c>
      <c r="X119" s="248">
        <f t="shared" si="87"/>
        <v>0</v>
      </c>
      <c r="Y119" s="248">
        <f t="shared" si="87"/>
        <v>0</v>
      </c>
      <c r="Z119" s="248">
        <f t="shared" si="87"/>
        <v>0</v>
      </c>
      <c r="AA119" s="248">
        <f t="shared" si="87"/>
        <v>0</v>
      </c>
      <c r="AB119" s="248">
        <f t="shared" si="87"/>
        <v>0</v>
      </c>
      <c r="AC119" s="248">
        <f t="shared" si="87"/>
        <v>0</v>
      </c>
      <c r="AD119" s="248">
        <f t="shared" si="87"/>
        <v>0</v>
      </c>
      <c r="AE119" s="248">
        <f t="shared" si="87"/>
        <v>0</v>
      </c>
      <c r="AF119" s="248">
        <f t="shared" si="87"/>
        <v>0</v>
      </c>
      <c r="AG119" s="248">
        <f t="shared" si="87"/>
        <v>0</v>
      </c>
      <c r="AH119" s="248">
        <f t="shared" si="87"/>
        <v>0</v>
      </c>
      <c r="AI119" s="248">
        <f t="shared" si="87"/>
        <v>0</v>
      </c>
      <c r="AJ119" s="248">
        <f t="shared" si="87"/>
        <v>0</v>
      </c>
      <c r="AK119" s="248">
        <f t="shared" si="87"/>
        <v>0</v>
      </c>
      <c r="AL119" s="248">
        <f t="shared" si="87"/>
        <v>0</v>
      </c>
      <c r="AM119" s="248">
        <f t="shared" si="87"/>
        <v>0</v>
      </c>
      <c r="AN119" s="248">
        <f t="shared" si="87"/>
        <v>0</v>
      </c>
      <c r="AO119" s="248">
        <f t="shared" si="87"/>
        <v>0</v>
      </c>
      <c r="AP119" s="248">
        <f t="shared" si="87"/>
        <v>0</v>
      </c>
      <c r="AQ119" s="248">
        <f t="shared" si="87"/>
        <v>0</v>
      </c>
      <c r="AR119" s="248">
        <f t="shared" si="87"/>
        <v>0</v>
      </c>
      <c r="AS119" s="248">
        <f t="shared" si="87"/>
        <v>0</v>
      </c>
      <c r="AT119" s="248">
        <f t="shared" si="87"/>
        <v>0</v>
      </c>
      <c r="AU119" s="248">
        <f t="shared" si="87"/>
        <v>0</v>
      </c>
      <c r="AV119" s="248">
        <f t="shared" si="87"/>
        <v>0</v>
      </c>
      <c r="AW119" s="248">
        <f t="shared" si="87"/>
        <v>0</v>
      </c>
      <c r="AX119" s="248">
        <f t="shared" si="87"/>
        <v>0</v>
      </c>
    </row>
    <row r="120" spans="1:50">
      <c r="A120" s="66"/>
      <c r="B120" s="767"/>
      <c r="C120" s="66"/>
      <c r="E120" s="347"/>
      <c r="G120" s="348"/>
      <c r="H120" s="246"/>
      <c r="I120" s="93"/>
      <c r="J120" s="248"/>
      <c r="K120" s="248"/>
      <c r="L120" s="248"/>
      <c r="M120" s="248"/>
      <c r="N120" s="248"/>
      <c r="O120" s="248"/>
      <c r="P120" s="248"/>
      <c r="Q120" s="248"/>
      <c r="R120" s="248"/>
      <c r="S120" s="248"/>
      <c r="T120" s="248"/>
      <c r="U120" s="248"/>
      <c r="V120" s="248"/>
      <c r="W120" s="248"/>
      <c r="X120" s="248"/>
      <c r="Y120" s="248"/>
      <c r="Z120" s="248"/>
      <c r="AA120" s="248"/>
      <c r="AB120" s="248"/>
      <c r="AC120" s="248"/>
      <c r="AD120" s="248"/>
      <c r="AE120" s="248"/>
      <c r="AF120" s="248"/>
      <c r="AG120" s="248"/>
      <c r="AH120" s="248"/>
      <c r="AI120" s="248"/>
      <c r="AJ120" s="248"/>
      <c r="AK120" s="248"/>
      <c r="AL120" s="248"/>
      <c r="AM120" s="248"/>
      <c r="AN120" s="248"/>
      <c r="AO120" s="248"/>
      <c r="AP120" s="248"/>
      <c r="AQ120" s="248"/>
      <c r="AR120" s="248"/>
      <c r="AS120" s="248"/>
      <c r="AT120" s="248"/>
      <c r="AU120" s="248"/>
      <c r="AV120" s="248"/>
      <c r="AW120" s="248"/>
      <c r="AX120" s="248"/>
    </row>
    <row r="121" spans="1:50" ht="45">
      <c r="A121" s="873" t="s">
        <v>203</v>
      </c>
      <c r="B121" s="102" t="s">
        <v>120</v>
      </c>
      <c r="C121" s="102" t="s">
        <v>308</v>
      </c>
      <c r="D121" s="417" t="s">
        <v>486</v>
      </c>
      <c r="E121" s="417" t="s">
        <v>487</v>
      </c>
      <c r="G121" s="348"/>
      <c r="H121" s="246"/>
      <c r="I121" s="901" t="s">
        <v>150</v>
      </c>
      <c r="J121" s="248"/>
      <c r="K121" s="248"/>
      <c r="L121" s="248"/>
      <c r="M121" s="248"/>
      <c r="N121" s="248"/>
      <c r="O121" s="248"/>
      <c r="P121" s="248"/>
      <c r="Q121" s="248"/>
      <c r="R121" s="248"/>
      <c r="S121" s="248"/>
      <c r="T121" s="248"/>
      <c r="U121" s="248"/>
      <c r="V121" s="248"/>
      <c r="W121" s="248"/>
      <c r="X121" s="248"/>
      <c r="Y121" s="248"/>
      <c r="Z121" s="248"/>
      <c r="AA121" s="248"/>
      <c r="AB121" s="248"/>
      <c r="AC121" s="248"/>
      <c r="AD121" s="248"/>
      <c r="AE121" s="248"/>
      <c r="AF121" s="248"/>
      <c r="AG121" s="248"/>
      <c r="AH121" s="248"/>
      <c r="AI121" s="248"/>
      <c r="AJ121" s="248"/>
      <c r="AK121" s="248"/>
      <c r="AL121" s="248"/>
      <c r="AM121" s="248"/>
      <c r="AN121" s="248"/>
      <c r="AO121" s="248"/>
      <c r="AP121" s="248"/>
      <c r="AQ121" s="248"/>
      <c r="AR121" s="248"/>
      <c r="AS121" s="248"/>
      <c r="AT121" s="248"/>
      <c r="AU121" s="248"/>
      <c r="AV121" s="248"/>
      <c r="AW121" s="248"/>
      <c r="AX121" s="248"/>
    </row>
    <row r="122" spans="1:50">
      <c r="A122" s="218" t="s">
        <v>198</v>
      </c>
      <c r="B122" s="767" t="str">
        <f>B105</f>
        <v>030161</v>
      </c>
      <c r="C122" s="66" t="str">
        <f>INDEX(ProjectSummary!$C$6:$F$20,MATCH(B122,ProjectSummary!$C$6:$C$20,0),4)</f>
        <v>LOCKHART ROAD</v>
      </c>
      <c r="D122" s="2">
        <f>INDEX('Bundles&amp;Schedule'!$B$50:$E$64, MATCH(B122, 'Bundles&amp;Schedule'!$B$50:$B$64, 0), 4)</f>
        <v>2028</v>
      </c>
      <c r="E122" s="900">
        <f>Assumptions!$D$19</f>
        <v>0.5</v>
      </c>
      <c r="G122" s="348"/>
      <c r="H122" s="246"/>
      <c r="I122" s="93">
        <f>SUM(J122:AX122)</f>
        <v>233.63549599999999</v>
      </c>
      <c r="J122" s="248">
        <f t="shared" ref="J122:AX122" si="88">IF($D$122=J8, ($E87*(1+$H87)^(J$8-$D$87))*$G87*$E$122,0)</f>
        <v>0</v>
      </c>
      <c r="K122" s="248">
        <f t="shared" si="88"/>
        <v>0</v>
      </c>
      <c r="L122" s="248">
        <f t="shared" si="88"/>
        <v>0</v>
      </c>
      <c r="M122" s="248">
        <f t="shared" si="88"/>
        <v>233.63549599999999</v>
      </c>
      <c r="N122" s="248">
        <f t="shared" si="88"/>
        <v>0</v>
      </c>
      <c r="O122" s="248">
        <f t="shared" si="88"/>
        <v>0</v>
      </c>
      <c r="P122" s="248">
        <f t="shared" si="88"/>
        <v>0</v>
      </c>
      <c r="Q122" s="248">
        <f t="shared" si="88"/>
        <v>0</v>
      </c>
      <c r="R122" s="248">
        <f t="shared" si="88"/>
        <v>0</v>
      </c>
      <c r="S122" s="248">
        <f t="shared" si="88"/>
        <v>0</v>
      </c>
      <c r="T122" s="248">
        <f t="shared" si="88"/>
        <v>0</v>
      </c>
      <c r="U122" s="248">
        <f t="shared" si="88"/>
        <v>0</v>
      </c>
      <c r="V122" s="248">
        <f t="shared" si="88"/>
        <v>0</v>
      </c>
      <c r="W122" s="248">
        <f t="shared" si="88"/>
        <v>0</v>
      </c>
      <c r="X122" s="248">
        <f t="shared" si="88"/>
        <v>0</v>
      </c>
      <c r="Y122" s="248">
        <f t="shared" si="88"/>
        <v>0</v>
      </c>
      <c r="Z122" s="248">
        <f t="shared" si="88"/>
        <v>0</v>
      </c>
      <c r="AA122" s="248">
        <f t="shared" si="88"/>
        <v>0</v>
      </c>
      <c r="AB122" s="248">
        <f t="shared" si="88"/>
        <v>0</v>
      </c>
      <c r="AC122" s="248">
        <f t="shared" si="88"/>
        <v>0</v>
      </c>
      <c r="AD122" s="248">
        <f t="shared" si="88"/>
        <v>0</v>
      </c>
      <c r="AE122" s="248">
        <f t="shared" si="88"/>
        <v>0</v>
      </c>
      <c r="AF122" s="248">
        <f t="shared" si="88"/>
        <v>0</v>
      </c>
      <c r="AG122" s="248">
        <f t="shared" si="88"/>
        <v>0</v>
      </c>
      <c r="AH122" s="248">
        <f t="shared" si="88"/>
        <v>0</v>
      </c>
      <c r="AI122" s="248">
        <f t="shared" si="88"/>
        <v>0</v>
      </c>
      <c r="AJ122" s="248">
        <f t="shared" si="88"/>
        <v>0</v>
      </c>
      <c r="AK122" s="248">
        <f t="shared" si="88"/>
        <v>0</v>
      </c>
      <c r="AL122" s="248">
        <f t="shared" si="88"/>
        <v>0</v>
      </c>
      <c r="AM122" s="248">
        <f t="shared" si="88"/>
        <v>0</v>
      </c>
      <c r="AN122" s="248">
        <f t="shared" si="88"/>
        <v>0</v>
      </c>
      <c r="AO122" s="248">
        <f t="shared" si="88"/>
        <v>0</v>
      </c>
      <c r="AP122" s="248">
        <f t="shared" si="88"/>
        <v>0</v>
      </c>
      <c r="AQ122" s="248">
        <f t="shared" si="88"/>
        <v>0</v>
      </c>
      <c r="AR122" s="248">
        <f t="shared" si="88"/>
        <v>0</v>
      </c>
      <c r="AS122" s="248">
        <f t="shared" si="88"/>
        <v>0</v>
      </c>
      <c r="AT122" s="248">
        <f t="shared" si="88"/>
        <v>0</v>
      </c>
      <c r="AU122" s="248">
        <f t="shared" si="88"/>
        <v>0</v>
      </c>
      <c r="AV122" s="248">
        <f t="shared" si="88"/>
        <v>0</v>
      </c>
      <c r="AW122" s="248">
        <f t="shared" si="88"/>
        <v>0</v>
      </c>
      <c r="AX122" s="248">
        <f t="shared" si="88"/>
        <v>0</v>
      </c>
    </row>
    <row r="123" spans="1:50">
      <c r="A123" s="218" t="s">
        <v>198</v>
      </c>
      <c r="B123" s="767" t="str">
        <f t="shared" ref="B123:B136" si="89">B106</f>
        <v>030148</v>
      </c>
      <c r="C123" s="66" t="str">
        <f>INDEX(ProjectSummary!$C$6:$F$20,MATCH(B123,ProjectSummary!$C$6:$C$20,0),4)</f>
        <v>MILLS ROAD</v>
      </c>
      <c r="D123" s="2">
        <f>INDEX('Bundles&amp;Schedule'!$B$50:$E$64, MATCH(B123, 'Bundles&amp;Schedule'!$B$50:$B$64, 0), 4)</f>
        <v>2028</v>
      </c>
      <c r="E123" s="900">
        <f>Assumptions!$D$19</f>
        <v>0.5</v>
      </c>
      <c r="G123" s="348"/>
      <c r="H123" s="246"/>
      <c r="I123" s="93">
        <f t="shared" ref="I123:I136" si="90">SUM(J123:AX123)</f>
        <v>467.27099199999998</v>
      </c>
      <c r="J123" s="248">
        <f t="shared" ref="J123:AX123" si="91">IF($D$123=J8, ($E88*(1+$H88)^(J$8-$D$88))*$G88*$E$123,0)</f>
        <v>0</v>
      </c>
      <c r="K123" s="248">
        <f t="shared" si="91"/>
        <v>0</v>
      </c>
      <c r="L123" s="248">
        <f t="shared" si="91"/>
        <v>0</v>
      </c>
      <c r="M123" s="248">
        <f t="shared" si="91"/>
        <v>467.27099199999998</v>
      </c>
      <c r="N123" s="248">
        <f t="shared" si="91"/>
        <v>0</v>
      </c>
      <c r="O123" s="248">
        <f t="shared" si="91"/>
        <v>0</v>
      </c>
      <c r="P123" s="248">
        <f t="shared" si="91"/>
        <v>0</v>
      </c>
      <c r="Q123" s="248">
        <f t="shared" si="91"/>
        <v>0</v>
      </c>
      <c r="R123" s="248">
        <f t="shared" si="91"/>
        <v>0</v>
      </c>
      <c r="S123" s="248">
        <f t="shared" si="91"/>
        <v>0</v>
      </c>
      <c r="T123" s="248">
        <f t="shared" si="91"/>
        <v>0</v>
      </c>
      <c r="U123" s="248">
        <f t="shared" si="91"/>
        <v>0</v>
      </c>
      <c r="V123" s="248">
        <f t="shared" si="91"/>
        <v>0</v>
      </c>
      <c r="W123" s="248">
        <f t="shared" si="91"/>
        <v>0</v>
      </c>
      <c r="X123" s="248">
        <f t="shared" si="91"/>
        <v>0</v>
      </c>
      <c r="Y123" s="248">
        <f t="shared" si="91"/>
        <v>0</v>
      </c>
      <c r="Z123" s="248">
        <f t="shared" si="91"/>
        <v>0</v>
      </c>
      <c r="AA123" s="248">
        <f t="shared" si="91"/>
        <v>0</v>
      </c>
      <c r="AB123" s="248">
        <f t="shared" si="91"/>
        <v>0</v>
      </c>
      <c r="AC123" s="248">
        <f t="shared" si="91"/>
        <v>0</v>
      </c>
      <c r="AD123" s="248">
        <f t="shared" si="91"/>
        <v>0</v>
      </c>
      <c r="AE123" s="248">
        <f t="shared" si="91"/>
        <v>0</v>
      </c>
      <c r="AF123" s="248">
        <f t="shared" si="91"/>
        <v>0</v>
      </c>
      <c r="AG123" s="248">
        <f t="shared" si="91"/>
        <v>0</v>
      </c>
      <c r="AH123" s="248">
        <f t="shared" si="91"/>
        <v>0</v>
      </c>
      <c r="AI123" s="248">
        <f t="shared" si="91"/>
        <v>0</v>
      </c>
      <c r="AJ123" s="248">
        <f t="shared" si="91"/>
        <v>0</v>
      </c>
      <c r="AK123" s="248">
        <f t="shared" si="91"/>
        <v>0</v>
      </c>
      <c r="AL123" s="248">
        <f t="shared" si="91"/>
        <v>0</v>
      </c>
      <c r="AM123" s="248">
        <f t="shared" si="91"/>
        <v>0</v>
      </c>
      <c r="AN123" s="248">
        <f t="shared" si="91"/>
        <v>0</v>
      </c>
      <c r="AO123" s="248">
        <f t="shared" si="91"/>
        <v>0</v>
      </c>
      <c r="AP123" s="248">
        <f t="shared" si="91"/>
        <v>0</v>
      </c>
      <c r="AQ123" s="248">
        <f t="shared" si="91"/>
        <v>0</v>
      </c>
      <c r="AR123" s="248">
        <f t="shared" si="91"/>
        <v>0</v>
      </c>
      <c r="AS123" s="248">
        <f t="shared" si="91"/>
        <v>0</v>
      </c>
      <c r="AT123" s="248">
        <f t="shared" si="91"/>
        <v>0</v>
      </c>
      <c r="AU123" s="248">
        <f t="shared" si="91"/>
        <v>0</v>
      </c>
      <c r="AV123" s="248">
        <f t="shared" si="91"/>
        <v>0</v>
      </c>
      <c r="AW123" s="248">
        <f t="shared" si="91"/>
        <v>0</v>
      </c>
      <c r="AX123" s="248">
        <f t="shared" si="91"/>
        <v>0</v>
      </c>
    </row>
    <row r="124" spans="1:50">
      <c r="A124" s="218" t="s">
        <v>198</v>
      </c>
      <c r="B124" s="767" t="str">
        <f t="shared" si="89"/>
        <v>030265</v>
      </c>
      <c r="C124" s="66" t="str">
        <f>INDEX(ProjectSummary!$C$6:$F$20,MATCH(B124,ProjectSummary!$C$6:$C$20,0),4)</f>
        <v>ROBINSON ROAD</v>
      </c>
      <c r="D124" s="2">
        <f>INDEX('Bundles&amp;Schedule'!$B$50:$E$64, MATCH(B124, 'Bundles&amp;Schedule'!$B$50:$B$64, 0), 4)</f>
        <v>2028</v>
      </c>
      <c r="E124" s="900">
        <f>Assumptions!$D$19</f>
        <v>0.5</v>
      </c>
      <c r="G124" s="348"/>
      <c r="H124" s="246"/>
      <c r="I124" s="93">
        <f t="shared" si="90"/>
        <v>467.27099199999998</v>
      </c>
      <c r="J124" s="248">
        <f t="shared" ref="J124:AX124" si="92">IF($D$124=J8, ($E89*(1+$H89)^(J$8-$D$89))*$G89*$E$124,0)</f>
        <v>0</v>
      </c>
      <c r="K124" s="248">
        <f t="shared" si="92"/>
        <v>0</v>
      </c>
      <c r="L124" s="248">
        <f t="shared" si="92"/>
        <v>0</v>
      </c>
      <c r="M124" s="248">
        <f t="shared" si="92"/>
        <v>467.27099199999998</v>
      </c>
      <c r="N124" s="248">
        <f t="shared" si="92"/>
        <v>0</v>
      </c>
      <c r="O124" s="248">
        <f t="shared" si="92"/>
        <v>0</v>
      </c>
      <c r="P124" s="248">
        <f t="shared" si="92"/>
        <v>0</v>
      </c>
      <c r="Q124" s="248">
        <f t="shared" si="92"/>
        <v>0</v>
      </c>
      <c r="R124" s="248">
        <f t="shared" si="92"/>
        <v>0</v>
      </c>
      <c r="S124" s="248">
        <f t="shared" si="92"/>
        <v>0</v>
      </c>
      <c r="T124" s="248">
        <f t="shared" si="92"/>
        <v>0</v>
      </c>
      <c r="U124" s="248">
        <f t="shared" si="92"/>
        <v>0</v>
      </c>
      <c r="V124" s="248">
        <f t="shared" si="92"/>
        <v>0</v>
      </c>
      <c r="W124" s="248">
        <f t="shared" si="92"/>
        <v>0</v>
      </c>
      <c r="X124" s="248">
        <f t="shared" si="92"/>
        <v>0</v>
      </c>
      <c r="Y124" s="248">
        <f t="shared" si="92"/>
        <v>0</v>
      </c>
      <c r="Z124" s="248">
        <f t="shared" si="92"/>
        <v>0</v>
      </c>
      <c r="AA124" s="248">
        <f t="shared" si="92"/>
        <v>0</v>
      </c>
      <c r="AB124" s="248">
        <f t="shared" si="92"/>
        <v>0</v>
      </c>
      <c r="AC124" s="248">
        <f t="shared" si="92"/>
        <v>0</v>
      </c>
      <c r="AD124" s="248">
        <f t="shared" si="92"/>
        <v>0</v>
      </c>
      <c r="AE124" s="248">
        <f t="shared" si="92"/>
        <v>0</v>
      </c>
      <c r="AF124" s="248">
        <f t="shared" si="92"/>
        <v>0</v>
      </c>
      <c r="AG124" s="248">
        <f t="shared" si="92"/>
        <v>0</v>
      </c>
      <c r="AH124" s="248">
        <f t="shared" si="92"/>
        <v>0</v>
      </c>
      <c r="AI124" s="248">
        <f t="shared" si="92"/>
        <v>0</v>
      </c>
      <c r="AJ124" s="248">
        <f t="shared" si="92"/>
        <v>0</v>
      </c>
      <c r="AK124" s="248">
        <f t="shared" si="92"/>
        <v>0</v>
      </c>
      <c r="AL124" s="248">
        <f t="shared" si="92"/>
        <v>0</v>
      </c>
      <c r="AM124" s="248">
        <f t="shared" si="92"/>
        <v>0</v>
      </c>
      <c r="AN124" s="248">
        <f t="shared" si="92"/>
        <v>0</v>
      </c>
      <c r="AO124" s="248">
        <f t="shared" si="92"/>
        <v>0</v>
      </c>
      <c r="AP124" s="248">
        <f t="shared" si="92"/>
        <v>0</v>
      </c>
      <c r="AQ124" s="248">
        <f t="shared" si="92"/>
        <v>0</v>
      </c>
      <c r="AR124" s="248">
        <f t="shared" si="92"/>
        <v>0</v>
      </c>
      <c r="AS124" s="248">
        <f t="shared" si="92"/>
        <v>0</v>
      </c>
      <c r="AT124" s="248">
        <f t="shared" si="92"/>
        <v>0</v>
      </c>
      <c r="AU124" s="248">
        <f t="shared" si="92"/>
        <v>0</v>
      </c>
      <c r="AV124" s="248">
        <f t="shared" si="92"/>
        <v>0</v>
      </c>
      <c r="AW124" s="248">
        <f t="shared" si="92"/>
        <v>0</v>
      </c>
      <c r="AX124" s="248">
        <f t="shared" si="92"/>
        <v>0</v>
      </c>
    </row>
    <row r="125" spans="1:50">
      <c r="A125" s="218" t="s">
        <v>198</v>
      </c>
      <c r="B125" s="767">
        <f t="shared" si="89"/>
        <v>830106</v>
      </c>
      <c r="C125" s="66" t="str">
        <f>INDEX(ProjectSummary!$C$6:$F$20,MATCH(B125,ProjectSummary!$C$6:$C$20,0),4)</f>
        <v>BOGGER HOLLAR ROAD</v>
      </c>
      <c r="D125" s="2">
        <f>INDEX('Bundles&amp;Schedule'!$B$50:$E$64, MATCH(B125, 'Bundles&amp;Schedule'!$B$50:$B$64, 0), 4)</f>
        <v>2028</v>
      </c>
      <c r="E125" s="900">
        <f>Assumptions!$D$19</f>
        <v>0.5</v>
      </c>
      <c r="G125" s="348"/>
      <c r="H125" s="246"/>
      <c r="I125" s="93">
        <f t="shared" si="90"/>
        <v>131.41996650000002</v>
      </c>
      <c r="J125" s="248">
        <f t="shared" ref="J125:AX125" si="93">IF($D$125=J8, ($E90*(1+$H90)^(J$8-$D$90))*$G90*$E$125,0)</f>
        <v>0</v>
      </c>
      <c r="K125" s="248">
        <f t="shared" si="93"/>
        <v>0</v>
      </c>
      <c r="L125" s="248">
        <f t="shared" si="93"/>
        <v>0</v>
      </c>
      <c r="M125" s="248">
        <f t="shared" si="93"/>
        <v>131.41996650000002</v>
      </c>
      <c r="N125" s="248">
        <f t="shared" si="93"/>
        <v>0</v>
      </c>
      <c r="O125" s="248">
        <f t="shared" si="93"/>
        <v>0</v>
      </c>
      <c r="P125" s="248">
        <f t="shared" si="93"/>
        <v>0</v>
      </c>
      <c r="Q125" s="248">
        <f t="shared" si="93"/>
        <v>0</v>
      </c>
      <c r="R125" s="248">
        <f t="shared" si="93"/>
        <v>0</v>
      </c>
      <c r="S125" s="248">
        <f t="shared" si="93"/>
        <v>0</v>
      </c>
      <c r="T125" s="248">
        <f t="shared" si="93"/>
        <v>0</v>
      </c>
      <c r="U125" s="248">
        <f t="shared" si="93"/>
        <v>0</v>
      </c>
      <c r="V125" s="248">
        <f t="shared" si="93"/>
        <v>0</v>
      </c>
      <c r="W125" s="248">
        <f t="shared" si="93"/>
        <v>0</v>
      </c>
      <c r="X125" s="248">
        <f t="shared" si="93"/>
        <v>0</v>
      </c>
      <c r="Y125" s="248">
        <f t="shared" si="93"/>
        <v>0</v>
      </c>
      <c r="Z125" s="248">
        <f t="shared" si="93"/>
        <v>0</v>
      </c>
      <c r="AA125" s="248">
        <f t="shared" si="93"/>
        <v>0</v>
      </c>
      <c r="AB125" s="248">
        <f t="shared" si="93"/>
        <v>0</v>
      </c>
      <c r="AC125" s="248">
        <f t="shared" si="93"/>
        <v>0</v>
      </c>
      <c r="AD125" s="248">
        <f t="shared" si="93"/>
        <v>0</v>
      </c>
      <c r="AE125" s="248">
        <f t="shared" si="93"/>
        <v>0</v>
      </c>
      <c r="AF125" s="248">
        <f t="shared" si="93"/>
        <v>0</v>
      </c>
      <c r="AG125" s="248">
        <f t="shared" si="93"/>
        <v>0</v>
      </c>
      <c r="AH125" s="248">
        <f t="shared" si="93"/>
        <v>0</v>
      </c>
      <c r="AI125" s="248">
        <f t="shared" si="93"/>
        <v>0</v>
      </c>
      <c r="AJ125" s="248">
        <f t="shared" si="93"/>
        <v>0</v>
      </c>
      <c r="AK125" s="248">
        <f t="shared" si="93"/>
        <v>0</v>
      </c>
      <c r="AL125" s="248">
        <f t="shared" si="93"/>
        <v>0</v>
      </c>
      <c r="AM125" s="248">
        <f t="shared" si="93"/>
        <v>0</v>
      </c>
      <c r="AN125" s="248">
        <f t="shared" si="93"/>
        <v>0</v>
      </c>
      <c r="AO125" s="248">
        <f t="shared" si="93"/>
        <v>0</v>
      </c>
      <c r="AP125" s="248">
        <f t="shared" si="93"/>
        <v>0</v>
      </c>
      <c r="AQ125" s="248">
        <f t="shared" si="93"/>
        <v>0</v>
      </c>
      <c r="AR125" s="248">
        <f t="shared" si="93"/>
        <v>0</v>
      </c>
      <c r="AS125" s="248">
        <f t="shared" si="93"/>
        <v>0</v>
      </c>
      <c r="AT125" s="248">
        <f t="shared" si="93"/>
        <v>0</v>
      </c>
      <c r="AU125" s="248">
        <f t="shared" si="93"/>
        <v>0</v>
      </c>
      <c r="AV125" s="248">
        <f t="shared" si="93"/>
        <v>0</v>
      </c>
      <c r="AW125" s="248">
        <f t="shared" si="93"/>
        <v>0</v>
      </c>
      <c r="AX125" s="248">
        <f t="shared" si="93"/>
        <v>0</v>
      </c>
    </row>
    <row r="126" spans="1:50">
      <c r="A126" s="218" t="s">
        <v>198</v>
      </c>
      <c r="B126" s="767">
        <f t="shared" si="89"/>
        <v>830081</v>
      </c>
      <c r="C126" s="66" t="str">
        <f>INDEX(ProjectSummary!$C$6:$F$20,MATCH(B126,ProjectSummary!$C$6:$C$20,0),4)</f>
        <v>BRIDGE ROAD</v>
      </c>
      <c r="D126" s="2">
        <f>INDEX('Bundles&amp;Schedule'!$B$50:$E$64, MATCH(B126, 'Bundles&amp;Schedule'!$B$50:$B$64, 0), 4)</f>
        <v>2028</v>
      </c>
      <c r="E126" s="900">
        <f>Assumptions!$D$19</f>
        <v>0.5</v>
      </c>
      <c r="G126" s="348"/>
      <c r="H126" s="246"/>
      <c r="I126" s="93">
        <f t="shared" si="90"/>
        <v>770.99713680000002</v>
      </c>
      <c r="J126" s="248">
        <f t="shared" ref="J126:AX126" si="94">IF($D$126=J8, ($E91*(1+$H91)^(J$8-$D$91))*$G91*$E$126,0)</f>
        <v>0</v>
      </c>
      <c r="K126" s="248">
        <f t="shared" si="94"/>
        <v>0</v>
      </c>
      <c r="L126" s="248">
        <f t="shared" si="94"/>
        <v>0</v>
      </c>
      <c r="M126" s="248">
        <f t="shared" si="94"/>
        <v>770.99713680000002</v>
      </c>
      <c r="N126" s="248">
        <f t="shared" si="94"/>
        <v>0</v>
      </c>
      <c r="O126" s="248">
        <f t="shared" si="94"/>
        <v>0</v>
      </c>
      <c r="P126" s="248">
        <f t="shared" si="94"/>
        <v>0</v>
      </c>
      <c r="Q126" s="248">
        <f t="shared" si="94"/>
        <v>0</v>
      </c>
      <c r="R126" s="248">
        <f t="shared" si="94"/>
        <v>0</v>
      </c>
      <c r="S126" s="248">
        <f t="shared" si="94"/>
        <v>0</v>
      </c>
      <c r="T126" s="248">
        <f t="shared" si="94"/>
        <v>0</v>
      </c>
      <c r="U126" s="248">
        <f t="shared" si="94"/>
        <v>0</v>
      </c>
      <c r="V126" s="248">
        <f t="shared" si="94"/>
        <v>0</v>
      </c>
      <c r="W126" s="248">
        <f t="shared" si="94"/>
        <v>0</v>
      </c>
      <c r="X126" s="248">
        <f t="shared" si="94"/>
        <v>0</v>
      </c>
      <c r="Y126" s="248">
        <f t="shared" si="94"/>
        <v>0</v>
      </c>
      <c r="Z126" s="248">
        <f t="shared" si="94"/>
        <v>0</v>
      </c>
      <c r="AA126" s="248">
        <f t="shared" si="94"/>
        <v>0</v>
      </c>
      <c r="AB126" s="248">
        <f t="shared" si="94"/>
        <v>0</v>
      </c>
      <c r="AC126" s="248">
        <f t="shared" si="94"/>
        <v>0</v>
      </c>
      <c r="AD126" s="248">
        <f t="shared" si="94"/>
        <v>0</v>
      </c>
      <c r="AE126" s="248">
        <f t="shared" si="94"/>
        <v>0</v>
      </c>
      <c r="AF126" s="248">
        <f t="shared" si="94"/>
        <v>0</v>
      </c>
      <c r="AG126" s="248">
        <f t="shared" si="94"/>
        <v>0</v>
      </c>
      <c r="AH126" s="248">
        <f t="shared" si="94"/>
        <v>0</v>
      </c>
      <c r="AI126" s="248">
        <f t="shared" si="94"/>
        <v>0</v>
      </c>
      <c r="AJ126" s="248">
        <f t="shared" si="94"/>
        <v>0</v>
      </c>
      <c r="AK126" s="248">
        <f t="shared" si="94"/>
        <v>0</v>
      </c>
      <c r="AL126" s="248">
        <f t="shared" si="94"/>
        <v>0</v>
      </c>
      <c r="AM126" s="248">
        <f t="shared" si="94"/>
        <v>0</v>
      </c>
      <c r="AN126" s="248">
        <f t="shared" si="94"/>
        <v>0</v>
      </c>
      <c r="AO126" s="248">
        <f t="shared" si="94"/>
        <v>0</v>
      </c>
      <c r="AP126" s="248">
        <f t="shared" si="94"/>
        <v>0</v>
      </c>
      <c r="AQ126" s="248">
        <f t="shared" si="94"/>
        <v>0</v>
      </c>
      <c r="AR126" s="248">
        <f t="shared" si="94"/>
        <v>0</v>
      </c>
      <c r="AS126" s="248">
        <f t="shared" si="94"/>
        <v>0</v>
      </c>
      <c r="AT126" s="248">
        <f t="shared" si="94"/>
        <v>0</v>
      </c>
      <c r="AU126" s="248">
        <f t="shared" si="94"/>
        <v>0</v>
      </c>
      <c r="AV126" s="248">
        <f t="shared" si="94"/>
        <v>0</v>
      </c>
      <c r="AW126" s="248">
        <f t="shared" si="94"/>
        <v>0</v>
      </c>
      <c r="AX126" s="248">
        <f t="shared" si="94"/>
        <v>0</v>
      </c>
    </row>
    <row r="127" spans="1:50">
      <c r="A127" s="218" t="s">
        <v>198</v>
      </c>
      <c r="B127" s="767">
        <f t="shared" si="89"/>
        <v>830200</v>
      </c>
      <c r="C127" s="66" t="str">
        <f>INDEX(ProjectSummary!$C$6:$F$20,MATCH(B127,ProjectSummary!$C$6:$C$20,0),4)</f>
        <v>BRIDGE PORT ROAD</v>
      </c>
      <c r="D127" s="2">
        <f>INDEX('Bundles&amp;Schedule'!$B$50:$E$64, MATCH(B127, 'Bundles&amp;Schedule'!$B$50:$B$64, 0), 4)</f>
        <v>2028</v>
      </c>
      <c r="E127" s="900">
        <f>Assumptions!$D$19</f>
        <v>0.5</v>
      </c>
      <c r="G127" s="348"/>
      <c r="H127" s="246"/>
      <c r="I127" s="93">
        <f t="shared" si="90"/>
        <v>29.204436999999999</v>
      </c>
      <c r="J127" s="248">
        <f t="shared" ref="J127:AX127" si="95">IF($D$127=J8, ($E92*(1+$H92)^(J$8-$D$92))*$G92*$E$127,0)</f>
        <v>0</v>
      </c>
      <c r="K127" s="248">
        <f t="shared" si="95"/>
        <v>0</v>
      </c>
      <c r="L127" s="248">
        <f t="shared" si="95"/>
        <v>0</v>
      </c>
      <c r="M127" s="248">
        <f t="shared" si="95"/>
        <v>29.204436999999999</v>
      </c>
      <c r="N127" s="248">
        <f t="shared" si="95"/>
        <v>0</v>
      </c>
      <c r="O127" s="248">
        <f t="shared" si="95"/>
        <v>0</v>
      </c>
      <c r="P127" s="248">
        <f t="shared" si="95"/>
        <v>0</v>
      </c>
      <c r="Q127" s="248">
        <f t="shared" si="95"/>
        <v>0</v>
      </c>
      <c r="R127" s="248">
        <f t="shared" si="95"/>
        <v>0</v>
      </c>
      <c r="S127" s="248">
        <f t="shared" si="95"/>
        <v>0</v>
      </c>
      <c r="T127" s="248">
        <f t="shared" si="95"/>
        <v>0</v>
      </c>
      <c r="U127" s="248">
        <f t="shared" si="95"/>
        <v>0</v>
      </c>
      <c r="V127" s="248">
        <f t="shared" si="95"/>
        <v>0</v>
      </c>
      <c r="W127" s="248">
        <f t="shared" si="95"/>
        <v>0</v>
      </c>
      <c r="X127" s="248">
        <f t="shared" si="95"/>
        <v>0</v>
      </c>
      <c r="Y127" s="248">
        <f t="shared" si="95"/>
        <v>0</v>
      </c>
      <c r="Z127" s="248">
        <f t="shared" si="95"/>
        <v>0</v>
      </c>
      <c r="AA127" s="248">
        <f t="shared" si="95"/>
        <v>0</v>
      </c>
      <c r="AB127" s="248">
        <f t="shared" si="95"/>
        <v>0</v>
      </c>
      <c r="AC127" s="248">
        <f t="shared" si="95"/>
        <v>0</v>
      </c>
      <c r="AD127" s="248">
        <f t="shared" si="95"/>
        <v>0</v>
      </c>
      <c r="AE127" s="248">
        <f t="shared" si="95"/>
        <v>0</v>
      </c>
      <c r="AF127" s="248">
        <f t="shared" si="95"/>
        <v>0</v>
      </c>
      <c r="AG127" s="248">
        <f t="shared" si="95"/>
        <v>0</v>
      </c>
      <c r="AH127" s="248">
        <f t="shared" si="95"/>
        <v>0</v>
      </c>
      <c r="AI127" s="248">
        <f t="shared" si="95"/>
        <v>0</v>
      </c>
      <c r="AJ127" s="248">
        <f t="shared" si="95"/>
        <v>0</v>
      </c>
      <c r="AK127" s="248">
        <f t="shared" si="95"/>
        <v>0</v>
      </c>
      <c r="AL127" s="248">
        <f t="shared" si="95"/>
        <v>0</v>
      </c>
      <c r="AM127" s="248">
        <f t="shared" si="95"/>
        <v>0</v>
      </c>
      <c r="AN127" s="248">
        <f t="shared" si="95"/>
        <v>0</v>
      </c>
      <c r="AO127" s="248">
        <f t="shared" si="95"/>
        <v>0</v>
      </c>
      <c r="AP127" s="248">
        <f t="shared" si="95"/>
        <v>0</v>
      </c>
      <c r="AQ127" s="248">
        <f t="shared" si="95"/>
        <v>0</v>
      </c>
      <c r="AR127" s="248">
        <f t="shared" si="95"/>
        <v>0</v>
      </c>
      <c r="AS127" s="248">
        <f t="shared" si="95"/>
        <v>0</v>
      </c>
      <c r="AT127" s="248">
        <f t="shared" si="95"/>
        <v>0</v>
      </c>
      <c r="AU127" s="248">
        <f t="shared" si="95"/>
        <v>0</v>
      </c>
      <c r="AV127" s="248">
        <f t="shared" si="95"/>
        <v>0</v>
      </c>
      <c r="AW127" s="248">
        <f t="shared" si="95"/>
        <v>0</v>
      </c>
      <c r="AX127" s="248">
        <f t="shared" si="95"/>
        <v>0</v>
      </c>
    </row>
    <row r="128" spans="1:50">
      <c r="A128" s="218" t="s">
        <v>198</v>
      </c>
      <c r="B128" s="767">
        <f t="shared" si="89"/>
        <v>120173</v>
      </c>
      <c r="C128" s="66" t="str">
        <f>INDEX(ProjectSummary!$C$6:$F$20,MATCH(B128,ProjectSummary!$C$6:$C$20,0),4)</f>
        <v>PEACH ORCHARD ROAD</v>
      </c>
      <c r="D128" s="2">
        <f>INDEX('Bundles&amp;Schedule'!$B$50:$E$64, MATCH(B128, 'Bundles&amp;Schedule'!$B$50:$B$64, 0), 4)</f>
        <v>2028</v>
      </c>
      <c r="E128" s="900">
        <f>Assumptions!$D$19</f>
        <v>0.5</v>
      </c>
      <c r="G128" s="348"/>
      <c r="H128" s="246"/>
      <c r="I128" s="93">
        <f t="shared" si="90"/>
        <v>1548.7050804</v>
      </c>
      <c r="J128" s="248">
        <f t="shared" ref="J128:AX128" si="96">IF($D$128=J8, ($E93*(1+$H93)^(J$8-$D$93))*$G93*$E$128,0)</f>
        <v>0</v>
      </c>
      <c r="K128" s="248">
        <f t="shared" si="96"/>
        <v>0</v>
      </c>
      <c r="L128" s="248">
        <f t="shared" si="96"/>
        <v>0</v>
      </c>
      <c r="M128" s="248">
        <f t="shared" si="96"/>
        <v>1548.7050804</v>
      </c>
      <c r="N128" s="248">
        <f t="shared" si="96"/>
        <v>0</v>
      </c>
      <c r="O128" s="248">
        <f t="shared" si="96"/>
        <v>0</v>
      </c>
      <c r="P128" s="248">
        <f t="shared" si="96"/>
        <v>0</v>
      </c>
      <c r="Q128" s="248">
        <f t="shared" si="96"/>
        <v>0</v>
      </c>
      <c r="R128" s="248">
        <f t="shared" si="96"/>
        <v>0</v>
      </c>
      <c r="S128" s="248">
        <f t="shared" si="96"/>
        <v>0</v>
      </c>
      <c r="T128" s="248">
        <f t="shared" si="96"/>
        <v>0</v>
      </c>
      <c r="U128" s="248">
        <f t="shared" si="96"/>
        <v>0</v>
      </c>
      <c r="V128" s="248">
        <f t="shared" si="96"/>
        <v>0</v>
      </c>
      <c r="W128" s="248">
        <f t="shared" si="96"/>
        <v>0</v>
      </c>
      <c r="X128" s="248">
        <f t="shared" si="96"/>
        <v>0</v>
      </c>
      <c r="Y128" s="248">
        <f t="shared" si="96"/>
        <v>0</v>
      </c>
      <c r="Z128" s="248">
        <f t="shared" si="96"/>
        <v>0</v>
      </c>
      <c r="AA128" s="248">
        <f t="shared" si="96"/>
        <v>0</v>
      </c>
      <c r="AB128" s="248">
        <f t="shared" si="96"/>
        <v>0</v>
      </c>
      <c r="AC128" s="248">
        <f t="shared" si="96"/>
        <v>0</v>
      </c>
      <c r="AD128" s="248">
        <f t="shared" si="96"/>
        <v>0</v>
      </c>
      <c r="AE128" s="248">
        <f t="shared" si="96"/>
        <v>0</v>
      </c>
      <c r="AF128" s="248">
        <f t="shared" si="96"/>
        <v>0</v>
      </c>
      <c r="AG128" s="248">
        <f t="shared" si="96"/>
        <v>0</v>
      </c>
      <c r="AH128" s="248">
        <f t="shared" si="96"/>
        <v>0</v>
      </c>
      <c r="AI128" s="248">
        <f t="shared" si="96"/>
        <v>0</v>
      </c>
      <c r="AJ128" s="248">
        <f t="shared" si="96"/>
        <v>0</v>
      </c>
      <c r="AK128" s="248">
        <f t="shared" si="96"/>
        <v>0</v>
      </c>
      <c r="AL128" s="248">
        <f t="shared" si="96"/>
        <v>0</v>
      </c>
      <c r="AM128" s="248">
        <f t="shared" si="96"/>
        <v>0</v>
      </c>
      <c r="AN128" s="248">
        <f t="shared" si="96"/>
        <v>0</v>
      </c>
      <c r="AO128" s="248">
        <f t="shared" si="96"/>
        <v>0</v>
      </c>
      <c r="AP128" s="248">
        <f t="shared" si="96"/>
        <v>0</v>
      </c>
      <c r="AQ128" s="248">
        <f t="shared" si="96"/>
        <v>0</v>
      </c>
      <c r="AR128" s="248">
        <f t="shared" si="96"/>
        <v>0</v>
      </c>
      <c r="AS128" s="248">
        <f t="shared" si="96"/>
        <v>0</v>
      </c>
      <c r="AT128" s="248">
        <f t="shared" si="96"/>
        <v>0</v>
      </c>
      <c r="AU128" s="248">
        <f t="shared" si="96"/>
        <v>0</v>
      </c>
      <c r="AV128" s="248">
        <f t="shared" si="96"/>
        <v>0</v>
      </c>
      <c r="AW128" s="248">
        <f t="shared" si="96"/>
        <v>0</v>
      </c>
      <c r="AX128" s="248">
        <f t="shared" si="96"/>
        <v>0</v>
      </c>
    </row>
    <row r="129" spans="1:50">
      <c r="A129" s="218" t="s">
        <v>198</v>
      </c>
      <c r="B129" s="767">
        <f t="shared" si="89"/>
        <v>890074</v>
      </c>
      <c r="C129" s="66" t="str">
        <f>INDEX(ProjectSummary!$C$6:$F$20,MATCH(B129,ProjectSummary!$C$6:$C$20,0),4)</f>
        <v>MONROE-ANSONVILLE ROAD</v>
      </c>
      <c r="D129" s="2">
        <f>INDEX('Bundles&amp;Schedule'!$B$50:$E$64, MATCH(B129, 'Bundles&amp;Schedule'!$B$50:$B$64, 0), 4)</f>
        <v>2028</v>
      </c>
      <c r="E129" s="900">
        <f>Assumptions!$D$19</f>
        <v>0.5</v>
      </c>
      <c r="G129" s="348"/>
      <c r="H129" s="246"/>
      <c r="I129" s="93">
        <f t="shared" si="90"/>
        <v>1011.2813025</v>
      </c>
      <c r="J129" s="248">
        <f t="shared" ref="J129:AX129" si="97">IF($D$129=J8, ($E94*(1+$H94)^(J$8-$D$94))*$G94*$E$129,0)</f>
        <v>0</v>
      </c>
      <c r="K129" s="248">
        <f t="shared" si="97"/>
        <v>0</v>
      </c>
      <c r="L129" s="248">
        <f t="shared" si="97"/>
        <v>0</v>
      </c>
      <c r="M129" s="248">
        <f t="shared" si="97"/>
        <v>1011.2813025</v>
      </c>
      <c r="N129" s="248">
        <f t="shared" si="97"/>
        <v>0</v>
      </c>
      <c r="O129" s="248">
        <f t="shared" si="97"/>
        <v>0</v>
      </c>
      <c r="P129" s="248">
        <f t="shared" si="97"/>
        <v>0</v>
      </c>
      <c r="Q129" s="248">
        <f t="shared" si="97"/>
        <v>0</v>
      </c>
      <c r="R129" s="248">
        <f t="shared" si="97"/>
        <v>0</v>
      </c>
      <c r="S129" s="248">
        <f t="shared" si="97"/>
        <v>0</v>
      </c>
      <c r="T129" s="248">
        <f t="shared" si="97"/>
        <v>0</v>
      </c>
      <c r="U129" s="248">
        <f t="shared" si="97"/>
        <v>0</v>
      </c>
      <c r="V129" s="248">
        <f t="shared" si="97"/>
        <v>0</v>
      </c>
      <c r="W129" s="248">
        <f t="shared" si="97"/>
        <v>0</v>
      </c>
      <c r="X129" s="248">
        <f t="shared" si="97"/>
        <v>0</v>
      </c>
      <c r="Y129" s="248">
        <f t="shared" si="97"/>
        <v>0</v>
      </c>
      <c r="Z129" s="248">
        <f t="shared" si="97"/>
        <v>0</v>
      </c>
      <c r="AA129" s="248">
        <f t="shared" si="97"/>
        <v>0</v>
      </c>
      <c r="AB129" s="248">
        <f t="shared" si="97"/>
        <v>0</v>
      </c>
      <c r="AC129" s="248">
        <f t="shared" si="97"/>
        <v>0</v>
      </c>
      <c r="AD129" s="248">
        <f t="shared" si="97"/>
        <v>0</v>
      </c>
      <c r="AE129" s="248">
        <f t="shared" si="97"/>
        <v>0</v>
      </c>
      <c r="AF129" s="248">
        <f t="shared" si="97"/>
        <v>0</v>
      </c>
      <c r="AG129" s="248">
        <f t="shared" si="97"/>
        <v>0</v>
      </c>
      <c r="AH129" s="248">
        <f t="shared" si="97"/>
        <v>0</v>
      </c>
      <c r="AI129" s="248">
        <f t="shared" si="97"/>
        <v>0</v>
      </c>
      <c r="AJ129" s="248">
        <f t="shared" si="97"/>
        <v>0</v>
      </c>
      <c r="AK129" s="248">
        <f t="shared" si="97"/>
        <v>0</v>
      </c>
      <c r="AL129" s="248">
        <f t="shared" si="97"/>
        <v>0</v>
      </c>
      <c r="AM129" s="248">
        <f t="shared" si="97"/>
        <v>0</v>
      </c>
      <c r="AN129" s="248">
        <f t="shared" si="97"/>
        <v>0</v>
      </c>
      <c r="AO129" s="248">
        <f t="shared" si="97"/>
        <v>0</v>
      </c>
      <c r="AP129" s="248">
        <f t="shared" si="97"/>
        <v>0</v>
      </c>
      <c r="AQ129" s="248">
        <f t="shared" si="97"/>
        <v>0</v>
      </c>
      <c r="AR129" s="248">
        <f t="shared" si="97"/>
        <v>0</v>
      </c>
      <c r="AS129" s="248">
        <f t="shared" si="97"/>
        <v>0</v>
      </c>
      <c r="AT129" s="248">
        <f t="shared" si="97"/>
        <v>0</v>
      </c>
      <c r="AU129" s="248">
        <f t="shared" si="97"/>
        <v>0</v>
      </c>
      <c r="AV129" s="248">
        <f t="shared" si="97"/>
        <v>0</v>
      </c>
      <c r="AW129" s="248">
        <f t="shared" si="97"/>
        <v>0</v>
      </c>
      <c r="AX129" s="248">
        <f t="shared" si="97"/>
        <v>0</v>
      </c>
    </row>
    <row r="130" spans="1:50">
      <c r="A130" s="218" t="s">
        <v>198</v>
      </c>
      <c r="B130" s="767">
        <f t="shared" si="89"/>
        <v>890170</v>
      </c>
      <c r="C130" s="66" t="str">
        <f>INDEX(ProjectSummary!$C$6:$F$20,MATCH(B130,ProjectSummary!$C$6:$C$20,0),4)</f>
        <v>POTTERS ROAD</v>
      </c>
      <c r="D130" s="2">
        <f>INDEX('Bundles&amp;Schedule'!$B$50:$E$64, MATCH(B130, 'Bundles&amp;Schedule'!$B$50:$B$64, 0), 4)</f>
        <v>2028</v>
      </c>
      <c r="E130" s="900">
        <f>Assumptions!$D$19</f>
        <v>0.5</v>
      </c>
      <c r="G130" s="348"/>
      <c r="H130" s="246"/>
      <c r="I130" s="93">
        <f t="shared" si="90"/>
        <v>934.54198399999996</v>
      </c>
      <c r="J130" s="248">
        <f t="shared" ref="J130:AX130" si="98">IF($D$130=J8, ($E95*(1+$H95)^(J$8-$D$95))*$G95*$E$130,0)</f>
        <v>0</v>
      </c>
      <c r="K130" s="248">
        <f t="shared" si="98"/>
        <v>0</v>
      </c>
      <c r="L130" s="248">
        <f t="shared" si="98"/>
        <v>0</v>
      </c>
      <c r="M130" s="248">
        <f t="shared" si="98"/>
        <v>934.54198399999996</v>
      </c>
      <c r="N130" s="248">
        <f t="shared" si="98"/>
        <v>0</v>
      </c>
      <c r="O130" s="248">
        <f t="shared" si="98"/>
        <v>0</v>
      </c>
      <c r="P130" s="248">
        <f t="shared" si="98"/>
        <v>0</v>
      </c>
      <c r="Q130" s="248">
        <f t="shared" si="98"/>
        <v>0</v>
      </c>
      <c r="R130" s="248">
        <f t="shared" si="98"/>
        <v>0</v>
      </c>
      <c r="S130" s="248">
        <f t="shared" si="98"/>
        <v>0</v>
      </c>
      <c r="T130" s="248">
        <f t="shared" si="98"/>
        <v>0</v>
      </c>
      <c r="U130" s="248">
        <f t="shared" si="98"/>
        <v>0</v>
      </c>
      <c r="V130" s="248">
        <f t="shared" si="98"/>
        <v>0</v>
      </c>
      <c r="W130" s="248">
        <f t="shared" si="98"/>
        <v>0</v>
      </c>
      <c r="X130" s="248">
        <f t="shared" si="98"/>
        <v>0</v>
      </c>
      <c r="Y130" s="248">
        <f t="shared" si="98"/>
        <v>0</v>
      </c>
      <c r="Z130" s="248">
        <f t="shared" si="98"/>
        <v>0</v>
      </c>
      <c r="AA130" s="248">
        <f t="shared" si="98"/>
        <v>0</v>
      </c>
      <c r="AB130" s="248">
        <f t="shared" si="98"/>
        <v>0</v>
      </c>
      <c r="AC130" s="248">
        <f t="shared" si="98"/>
        <v>0</v>
      </c>
      <c r="AD130" s="248">
        <f t="shared" si="98"/>
        <v>0</v>
      </c>
      <c r="AE130" s="248">
        <f t="shared" si="98"/>
        <v>0</v>
      </c>
      <c r="AF130" s="248">
        <f t="shared" si="98"/>
        <v>0</v>
      </c>
      <c r="AG130" s="248">
        <f t="shared" si="98"/>
        <v>0</v>
      </c>
      <c r="AH130" s="248">
        <f t="shared" si="98"/>
        <v>0</v>
      </c>
      <c r="AI130" s="248">
        <f t="shared" si="98"/>
        <v>0</v>
      </c>
      <c r="AJ130" s="248">
        <f t="shared" si="98"/>
        <v>0</v>
      </c>
      <c r="AK130" s="248">
        <f t="shared" si="98"/>
        <v>0</v>
      </c>
      <c r="AL130" s="248">
        <f t="shared" si="98"/>
        <v>0</v>
      </c>
      <c r="AM130" s="248">
        <f t="shared" si="98"/>
        <v>0</v>
      </c>
      <c r="AN130" s="248">
        <f t="shared" si="98"/>
        <v>0</v>
      </c>
      <c r="AO130" s="248">
        <f t="shared" si="98"/>
        <v>0</v>
      </c>
      <c r="AP130" s="248">
        <f t="shared" si="98"/>
        <v>0</v>
      </c>
      <c r="AQ130" s="248">
        <f t="shared" si="98"/>
        <v>0</v>
      </c>
      <c r="AR130" s="248">
        <f t="shared" si="98"/>
        <v>0</v>
      </c>
      <c r="AS130" s="248">
        <f t="shared" si="98"/>
        <v>0</v>
      </c>
      <c r="AT130" s="248">
        <f t="shared" si="98"/>
        <v>0</v>
      </c>
      <c r="AU130" s="248">
        <f t="shared" si="98"/>
        <v>0</v>
      </c>
      <c r="AV130" s="248">
        <f t="shared" si="98"/>
        <v>0</v>
      </c>
      <c r="AW130" s="248">
        <f t="shared" si="98"/>
        <v>0</v>
      </c>
      <c r="AX130" s="248">
        <f t="shared" si="98"/>
        <v>0</v>
      </c>
    </row>
    <row r="131" spans="1:50">
      <c r="A131" s="218" t="s">
        <v>198</v>
      </c>
      <c r="B131" s="767">
        <f t="shared" si="89"/>
        <v>890312</v>
      </c>
      <c r="C131" s="66" t="str">
        <f>INDEX(ProjectSummary!$C$6:$F$20,MATCH(B131,ProjectSummary!$C$6:$C$20,0),4)</f>
        <v>SHANNON ROAD</v>
      </c>
      <c r="D131" s="2">
        <f>INDEX('Bundles&amp;Schedule'!$B$50:$E$64, MATCH(B131, 'Bundles&amp;Schedule'!$B$50:$B$64, 0), 4)</f>
        <v>2028</v>
      </c>
      <c r="E131" s="900">
        <f>Assumptions!$D$19</f>
        <v>0.5</v>
      </c>
      <c r="G131" s="348"/>
      <c r="H131" s="246"/>
      <c r="I131" s="93">
        <f t="shared" si="90"/>
        <v>4030.2123060000004</v>
      </c>
      <c r="J131" s="248">
        <f t="shared" ref="J131:AX131" si="99">IF($D$131=J8, ($E96*(1+$H96)^(J$8-$D$96))*$G96*$E$131,0)</f>
        <v>0</v>
      </c>
      <c r="K131" s="248">
        <f t="shared" si="99"/>
        <v>0</v>
      </c>
      <c r="L131" s="248">
        <f t="shared" si="99"/>
        <v>0</v>
      </c>
      <c r="M131" s="248">
        <f t="shared" si="99"/>
        <v>4030.2123060000004</v>
      </c>
      <c r="N131" s="248">
        <f t="shared" si="99"/>
        <v>0</v>
      </c>
      <c r="O131" s="248">
        <f t="shared" si="99"/>
        <v>0</v>
      </c>
      <c r="P131" s="248">
        <f t="shared" si="99"/>
        <v>0</v>
      </c>
      <c r="Q131" s="248">
        <f t="shared" si="99"/>
        <v>0</v>
      </c>
      <c r="R131" s="248">
        <f t="shared" si="99"/>
        <v>0</v>
      </c>
      <c r="S131" s="248">
        <f t="shared" si="99"/>
        <v>0</v>
      </c>
      <c r="T131" s="248">
        <f t="shared" si="99"/>
        <v>0</v>
      </c>
      <c r="U131" s="248">
        <f t="shared" si="99"/>
        <v>0</v>
      </c>
      <c r="V131" s="248">
        <f t="shared" si="99"/>
        <v>0</v>
      </c>
      <c r="W131" s="248">
        <f t="shared" si="99"/>
        <v>0</v>
      </c>
      <c r="X131" s="248">
        <f t="shared" si="99"/>
        <v>0</v>
      </c>
      <c r="Y131" s="248">
        <f t="shared" si="99"/>
        <v>0</v>
      </c>
      <c r="Z131" s="248">
        <f t="shared" si="99"/>
        <v>0</v>
      </c>
      <c r="AA131" s="248">
        <f t="shared" si="99"/>
        <v>0</v>
      </c>
      <c r="AB131" s="248">
        <f t="shared" si="99"/>
        <v>0</v>
      </c>
      <c r="AC131" s="248">
        <f t="shared" si="99"/>
        <v>0</v>
      </c>
      <c r="AD131" s="248">
        <f t="shared" si="99"/>
        <v>0</v>
      </c>
      <c r="AE131" s="248">
        <f t="shared" si="99"/>
        <v>0</v>
      </c>
      <c r="AF131" s="248">
        <f t="shared" si="99"/>
        <v>0</v>
      </c>
      <c r="AG131" s="248">
        <f t="shared" si="99"/>
        <v>0</v>
      </c>
      <c r="AH131" s="248">
        <f t="shared" si="99"/>
        <v>0</v>
      </c>
      <c r="AI131" s="248">
        <f t="shared" si="99"/>
        <v>0</v>
      </c>
      <c r="AJ131" s="248">
        <f t="shared" si="99"/>
        <v>0</v>
      </c>
      <c r="AK131" s="248">
        <f t="shared" si="99"/>
        <v>0</v>
      </c>
      <c r="AL131" s="248">
        <f t="shared" si="99"/>
        <v>0</v>
      </c>
      <c r="AM131" s="248">
        <f t="shared" si="99"/>
        <v>0</v>
      </c>
      <c r="AN131" s="248">
        <f t="shared" si="99"/>
        <v>0</v>
      </c>
      <c r="AO131" s="248">
        <f t="shared" si="99"/>
        <v>0</v>
      </c>
      <c r="AP131" s="248">
        <f t="shared" si="99"/>
        <v>0</v>
      </c>
      <c r="AQ131" s="248">
        <f t="shared" si="99"/>
        <v>0</v>
      </c>
      <c r="AR131" s="248">
        <f t="shared" si="99"/>
        <v>0</v>
      </c>
      <c r="AS131" s="248">
        <f t="shared" si="99"/>
        <v>0</v>
      </c>
      <c r="AT131" s="248">
        <f t="shared" si="99"/>
        <v>0</v>
      </c>
      <c r="AU131" s="248">
        <f t="shared" si="99"/>
        <v>0</v>
      </c>
      <c r="AV131" s="248">
        <f t="shared" si="99"/>
        <v>0</v>
      </c>
      <c r="AW131" s="248">
        <f t="shared" si="99"/>
        <v>0</v>
      </c>
      <c r="AX131" s="248">
        <f t="shared" si="99"/>
        <v>0</v>
      </c>
    </row>
    <row r="132" spans="1:50">
      <c r="A132" s="218" t="s">
        <v>198</v>
      </c>
      <c r="B132" s="767">
        <f t="shared" si="89"/>
        <v>890144</v>
      </c>
      <c r="C132" s="66" t="str">
        <f>INDEX(ProjectSummary!$C$6:$F$20,MATCH(B132,ProjectSummary!$C$6:$C$20,0),4)</f>
        <v>STACK ROAD</v>
      </c>
      <c r="D132" s="2">
        <f>INDEX('Bundles&amp;Schedule'!$B$50:$E$64, MATCH(B132, 'Bundles&amp;Schedule'!$B$50:$B$64, 0), 4)</f>
        <v>2028</v>
      </c>
      <c r="E132" s="900">
        <f>Assumptions!$D$19</f>
        <v>0.5</v>
      </c>
      <c r="G132" s="348"/>
      <c r="H132" s="246"/>
      <c r="I132" s="93">
        <f t="shared" si="90"/>
        <v>2102.7194640000002</v>
      </c>
      <c r="J132" s="248">
        <f t="shared" ref="J132:AX132" si="100">IF($D$132=J8, ($E97*(1+$H97)^(J$8-$D$97))*$G97*$E$132,0)</f>
        <v>0</v>
      </c>
      <c r="K132" s="248">
        <f t="shared" si="100"/>
        <v>0</v>
      </c>
      <c r="L132" s="248">
        <f t="shared" si="100"/>
        <v>0</v>
      </c>
      <c r="M132" s="248">
        <f t="shared" si="100"/>
        <v>2102.7194640000002</v>
      </c>
      <c r="N132" s="248">
        <f t="shared" si="100"/>
        <v>0</v>
      </c>
      <c r="O132" s="248">
        <f t="shared" si="100"/>
        <v>0</v>
      </c>
      <c r="P132" s="248">
        <f t="shared" si="100"/>
        <v>0</v>
      </c>
      <c r="Q132" s="248">
        <f t="shared" si="100"/>
        <v>0</v>
      </c>
      <c r="R132" s="248">
        <f t="shared" si="100"/>
        <v>0</v>
      </c>
      <c r="S132" s="248">
        <f t="shared" si="100"/>
        <v>0</v>
      </c>
      <c r="T132" s="248">
        <f t="shared" si="100"/>
        <v>0</v>
      </c>
      <c r="U132" s="248">
        <f t="shared" si="100"/>
        <v>0</v>
      </c>
      <c r="V132" s="248">
        <f t="shared" si="100"/>
        <v>0</v>
      </c>
      <c r="W132" s="248">
        <f t="shared" si="100"/>
        <v>0</v>
      </c>
      <c r="X132" s="248">
        <f t="shared" si="100"/>
        <v>0</v>
      </c>
      <c r="Y132" s="248">
        <f t="shared" si="100"/>
        <v>0</v>
      </c>
      <c r="Z132" s="248">
        <f t="shared" si="100"/>
        <v>0</v>
      </c>
      <c r="AA132" s="248">
        <f t="shared" si="100"/>
        <v>0</v>
      </c>
      <c r="AB132" s="248">
        <f t="shared" si="100"/>
        <v>0</v>
      </c>
      <c r="AC132" s="248">
        <f t="shared" si="100"/>
        <v>0</v>
      </c>
      <c r="AD132" s="248">
        <f t="shared" si="100"/>
        <v>0</v>
      </c>
      <c r="AE132" s="248">
        <f t="shared" si="100"/>
        <v>0</v>
      </c>
      <c r="AF132" s="248">
        <f t="shared" si="100"/>
        <v>0</v>
      </c>
      <c r="AG132" s="248">
        <f t="shared" si="100"/>
        <v>0</v>
      </c>
      <c r="AH132" s="248">
        <f t="shared" si="100"/>
        <v>0</v>
      </c>
      <c r="AI132" s="248">
        <f t="shared" si="100"/>
        <v>0</v>
      </c>
      <c r="AJ132" s="248">
        <f t="shared" si="100"/>
        <v>0</v>
      </c>
      <c r="AK132" s="248">
        <f t="shared" si="100"/>
        <v>0</v>
      </c>
      <c r="AL132" s="248">
        <f t="shared" si="100"/>
        <v>0</v>
      </c>
      <c r="AM132" s="248">
        <f t="shared" si="100"/>
        <v>0</v>
      </c>
      <c r="AN132" s="248">
        <f t="shared" si="100"/>
        <v>0</v>
      </c>
      <c r="AO132" s="248">
        <f t="shared" si="100"/>
        <v>0</v>
      </c>
      <c r="AP132" s="248">
        <f t="shared" si="100"/>
        <v>0</v>
      </c>
      <c r="AQ132" s="248">
        <f t="shared" si="100"/>
        <v>0</v>
      </c>
      <c r="AR132" s="248">
        <f t="shared" si="100"/>
        <v>0</v>
      </c>
      <c r="AS132" s="248">
        <f t="shared" si="100"/>
        <v>0</v>
      </c>
      <c r="AT132" s="248">
        <f t="shared" si="100"/>
        <v>0</v>
      </c>
      <c r="AU132" s="248">
        <f t="shared" si="100"/>
        <v>0</v>
      </c>
      <c r="AV132" s="248">
        <f t="shared" si="100"/>
        <v>0</v>
      </c>
      <c r="AW132" s="248">
        <f t="shared" si="100"/>
        <v>0</v>
      </c>
      <c r="AX132" s="248">
        <f t="shared" si="100"/>
        <v>0</v>
      </c>
    </row>
    <row r="133" spans="1:50">
      <c r="A133" s="218">
        <v>1</v>
      </c>
      <c r="B133" s="767">
        <f t="shared" si="89"/>
        <v>890067</v>
      </c>
      <c r="C133" s="66" t="str">
        <f>INDEX(ProjectSummary!$C$6:$F$20,MATCH(B133,ProjectSummary!$C$6:$C$20,0),4)</f>
        <v>AUSTIN GROVE CHURCH ROAD</v>
      </c>
      <c r="D133" s="2">
        <f>INDEX('Bundles&amp;Schedule'!$B$50:$E$64, MATCH(B133, 'Bundles&amp;Schedule'!$B$50:$B$64, 0), 4)</f>
        <v>2029</v>
      </c>
      <c r="E133" s="900">
        <f>Assumptions!$D$19</f>
        <v>0.5</v>
      </c>
      <c r="G133" s="348"/>
      <c r="H133" s="246"/>
      <c r="I133" s="93">
        <f t="shared" si="90"/>
        <v>1733.62509</v>
      </c>
      <c r="J133" s="248">
        <f t="shared" ref="J133:AX133" si="101">IF($D$133=J8, ($E98*(1+$H98)^(J$8-$D$98))*$G98*$E$133,0)</f>
        <v>0</v>
      </c>
      <c r="K133" s="248">
        <f t="shared" si="101"/>
        <v>0</v>
      </c>
      <c r="L133" s="248">
        <f t="shared" si="101"/>
        <v>0</v>
      </c>
      <c r="M133" s="248">
        <f t="shared" si="101"/>
        <v>0</v>
      </c>
      <c r="N133" s="248">
        <f t="shared" si="101"/>
        <v>1733.62509</v>
      </c>
      <c r="O133" s="248">
        <f t="shared" si="101"/>
        <v>0</v>
      </c>
      <c r="P133" s="248">
        <f t="shared" si="101"/>
        <v>0</v>
      </c>
      <c r="Q133" s="248">
        <f t="shared" si="101"/>
        <v>0</v>
      </c>
      <c r="R133" s="248">
        <f t="shared" si="101"/>
        <v>0</v>
      </c>
      <c r="S133" s="248">
        <f t="shared" si="101"/>
        <v>0</v>
      </c>
      <c r="T133" s="248">
        <f t="shared" si="101"/>
        <v>0</v>
      </c>
      <c r="U133" s="248">
        <f t="shared" si="101"/>
        <v>0</v>
      </c>
      <c r="V133" s="248">
        <f t="shared" si="101"/>
        <v>0</v>
      </c>
      <c r="W133" s="248">
        <f t="shared" si="101"/>
        <v>0</v>
      </c>
      <c r="X133" s="248">
        <f t="shared" si="101"/>
        <v>0</v>
      </c>
      <c r="Y133" s="248">
        <f t="shared" si="101"/>
        <v>0</v>
      </c>
      <c r="Z133" s="248">
        <f t="shared" si="101"/>
        <v>0</v>
      </c>
      <c r="AA133" s="248">
        <f t="shared" si="101"/>
        <v>0</v>
      </c>
      <c r="AB133" s="248">
        <f t="shared" si="101"/>
        <v>0</v>
      </c>
      <c r="AC133" s="248">
        <f t="shared" si="101"/>
        <v>0</v>
      </c>
      <c r="AD133" s="248">
        <f t="shared" si="101"/>
        <v>0</v>
      </c>
      <c r="AE133" s="248">
        <f t="shared" si="101"/>
        <v>0</v>
      </c>
      <c r="AF133" s="248">
        <f t="shared" si="101"/>
        <v>0</v>
      </c>
      <c r="AG133" s="248">
        <f t="shared" si="101"/>
        <v>0</v>
      </c>
      <c r="AH133" s="248">
        <f t="shared" si="101"/>
        <v>0</v>
      </c>
      <c r="AI133" s="248">
        <f t="shared" si="101"/>
        <v>0</v>
      </c>
      <c r="AJ133" s="248">
        <f t="shared" si="101"/>
        <v>0</v>
      </c>
      <c r="AK133" s="248">
        <f t="shared" si="101"/>
        <v>0</v>
      </c>
      <c r="AL133" s="248">
        <f t="shared" si="101"/>
        <v>0</v>
      </c>
      <c r="AM133" s="248">
        <f t="shared" si="101"/>
        <v>0</v>
      </c>
      <c r="AN133" s="248">
        <f t="shared" si="101"/>
        <v>0</v>
      </c>
      <c r="AO133" s="248">
        <f t="shared" si="101"/>
        <v>0</v>
      </c>
      <c r="AP133" s="248">
        <f t="shared" si="101"/>
        <v>0</v>
      </c>
      <c r="AQ133" s="248">
        <f t="shared" si="101"/>
        <v>0</v>
      </c>
      <c r="AR133" s="248">
        <f t="shared" si="101"/>
        <v>0</v>
      </c>
      <c r="AS133" s="248">
        <f t="shared" si="101"/>
        <v>0</v>
      </c>
      <c r="AT133" s="248">
        <f t="shared" si="101"/>
        <v>0</v>
      </c>
      <c r="AU133" s="248">
        <f t="shared" si="101"/>
        <v>0</v>
      </c>
      <c r="AV133" s="248">
        <f t="shared" si="101"/>
        <v>0</v>
      </c>
      <c r="AW133" s="248">
        <f t="shared" si="101"/>
        <v>0</v>
      </c>
      <c r="AX133" s="248">
        <f t="shared" si="101"/>
        <v>0</v>
      </c>
    </row>
    <row r="134" spans="1:50">
      <c r="A134" s="66">
        <v>1</v>
      </c>
      <c r="B134" s="767">
        <f t="shared" si="89"/>
        <v>830012</v>
      </c>
      <c r="C134" s="66" t="str">
        <f>INDEX(ProjectSummary!$C$6:$F$20,MATCH(B134,ProjectSummary!$C$6:$C$20,0),4)</f>
        <v>MOUNTAIN CREEK ROAD</v>
      </c>
      <c r="D134" s="2">
        <f>INDEX('Bundles&amp;Schedule'!$B$50:$E$64, MATCH(B134, 'Bundles&amp;Schedule'!$B$50:$B$64, 0), 4)</f>
        <v>2029</v>
      </c>
      <c r="E134" s="900">
        <f>Assumptions!$D$19</f>
        <v>0.5</v>
      </c>
      <c r="G134" s="348"/>
      <c r="H134" s="246"/>
      <c r="I134" s="93">
        <f t="shared" si="90"/>
        <v>204.431059</v>
      </c>
      <c r="J134" s="248">
        <f t="shared" ref="J134:AX134" si="102">IF($D$134=J8, ($E99*(1+$H99)^(J$8-$D$99))*$G99*$E$134,0)</f>
        <v>0</v>
      </c>
      <c r="K134" s="248">
        <f t="shared" si="102"/>
        <v>0</v>
      </c>
      <c r="L134" s="248">
        <f t="shared" si="102"/>
        <v>0</v>
      </c>
      <c r="M134" s="248">
        <f t="shared" si="102"/>
        <v>0</v>
      </c>
      <c r="N134" s="248">
        <f t="shared" si="102"/>
        <v>204.431059</v>
      </c>
      <c r="O134" s="248">
        <f t="shared" si="102"/>
        <v>0</v>
      </c>
      <c r="P134" s="248">
        <f t="shared" si="102"/>
        <v>0</v>
      </c>
      <c r="Q134" s="248">
        <f t="shared" si="102"/>
        <v>0</v>
      </c>
      <c r="R134" s="248">
        <f t="shared" si="102"/>
        <v>0</v>
      </c>
      <c r="S134" s="248">
        <f t="shared" si="102"/>
        <v>0</v>
      </c>
      <c r="T134" s="248">
        <f t="shared" si="102"/>
        <v>0</v>
      </c>
      <c r="U134" s="248">
        <f t="shared" si="102"/>
        <v>0</v>
      </c>
      <c r="V134" s="248">
        <f t="shared" si="102"/>
        <v>0</v>
      </c>
      <c r="W134" s="248">
        <f t="shared" si="102"/>
        <v>0</v>
      </c>
      <c r="X134" s="248">
        <f t="shared" si="102"/>
        <v>0</v>
      </c>
      <c r="Y134" s="248">
        <f t="shared" si="102"/>
        <v>0</v>
      </c>
      <c r="Z134" s="248">
        <f t="shared" si="102"/>
        <v>0</v>
      </c>
      <c r="AA134" s="248">
        <f t="shared" si="102"/>
        <v>0</v>
      </c>
      <c r="AB134" s="248">
        <f t="shared" si="102"/>
        <v>0</v>
      </c>
      <c r="AC134" s="248">
        <f t="shared" si="102"/>
        <v>0</v>
      </c>
      <c r="AD134" s="248">
        <f t="shared" si="102"/>
        <v>0</v>
      </c>
      <c r="AE134" s="248">
        <f t="shared" si="102"/>
        <v>0</v>
      </c>
      <c r="AF134" s="248">
        <f t="shared" si="102"/>
        <v>0</v>
      </c>
      <c r="AG134" s="248">
        <f t="shared" si="102"/>
        <v>0</v>
      </c>
      <c r="AH134" s="248">
        <f t="shared" si="102"/>
        <v>0</v>
      </c>
      <c r="AI134" s="248">
        <f t="shared" si="102"/>
        <v>0</v>
      </c>
      <c r="AJ134" s="248">
        <f t="shared" si="102"/>
        <v>0</v>
      </c>
      <c r="AK134" s="248">
        <f t="shared" si="102"/>
        <v>0</v>
      </c>
      <c r="AL134" s="248">
        <f t="shared" si="102"/>
        <v>0</v>
      </c>
      <c r="AM134" s="248">
        <f t="shared" si="102"/>
        <v>0</v>
      </c>
      <c r="AN134" s="248">
        <f t="shared" si="102"/>
        <v>0</v>
      </c>
      <c r="AO134" s="248">
        <f t="shared" si="102"/>
        <v>0</v>
      </c>
      <c r="AP134" s="248">
        <f t="shared" si="102"/>
        <v>0</v>
      </c>
      <c r="AQ134" s="248">
        <f t="shared" si="102"/>
        <v>0</v>
      </c>
      <c r="AR134" s="248">
        <f t="shared" si="102"/>
        <v>0</v>
      </c>
      <c r="AS134" s="248">
        <f t="shared" si="102"/>
        <v>0</v>
      </c>
      <c r="AT134" s="248">
        <f t="shared" si="102"/>
        <v>0</v>
      </c>
      <c r="AU134" s="248">
        <f t="shared" si="102"/>
        <v>0</v>
      </c>
      <c r="AV134" s="248">
        <f t="shared" si="102"/>
        <v>0</v>
      </c>
      <c r="AW134" s="248">
        <f t="shared" si="102"/>
        <v>0</v>
      </c>
      <c r="AX134" s="248">
        <f t="shared" si="102"/>
        <v>0</v>
      </c>
    </row>
    <row r="135" spans="1:50">
      <c r="A135" s="66">
        <v>1</v>
      </c>
      <c r="B135" s="767">
        <f t="shared" si="89"/>
        <v>120050</v>
      </c>
      <c r="C135" s="66" t="str">
        <f>INDEX(ProjectSummary!$C$6:$F$20,MATCH(B135,ProjectSummary!$C$6:$C$20,0),4)</f>
        <v>PENNINGER ROAD</v>
      </c>
      <c r="D135" s="2">
        <f>INDEX('Bundles&amp;Schedule'!$B$50:$E$64, MATCH(B135, 'Bundles&amp;Schedule'!$B$50:$B$64, 0), 4)</f>
        <v>2029</v>
      </c>
      <c r="E135" s="900">
        <f>Assumptions!$D$19</f>
        <v>0.5</v>
      </c>
      <c r="G135" s="348"/>
      <c r="H135" s="246"/>
      <c r="I135" s="93">
        <f t="shared" si="90"/>
        <v>277.38001439999999</v>
      </c>
      <c r="J135" s="248">
        <f t="shared" ref="J135:AX135" si="103">IF($D$135=J8, ($E100*(1+$H100)^(J$8-$D$100))*$G100*$E$135,0)</f>
        <v>0</v>
      </c>
      <c r="K135" s="248">
        <f t="shared" si="103"/>
        <v>0</v>
      </c>
      <c r="L135" s="248">
        <f t="shared" si="103"/>
        <v>0</v>
      </c>
      <c r="M135" s="248">
        <f t="shared" si="103"/>
        <v>0</v>
      </c>
      <c r="N135" s="248">
        <f t="shared" si="103"/>
        <v>277.38001439999999</v>
      </c>
      <c r="O135" s="248">
        <f t="shared" si="103"/>
        <v>0</v>
      </c>
      <c r="P135" s="248">
        <f t="shared" si="103"/>
        <v>0</v>
      </c>
      <c r="Q135" s="248">
        <f t="shared" si="103"/>
        <v>0</v>
      </c>
      <c r="R135" s="248">
        <f t="shared" si="103"/>
        <v>0</v>
      </c>
      <c r="S135" s="248">
        <f t="shared" si="103"/>
        <v>0</v>
      </c>
      <c r="T135" s="248">
        <f t="shared" si="103"/>
        <v>0</v>
      </c>
      <c r="U135" s="248">
        <f t="shared" si="103"/>
        <v>0</v>
      </c>
      <c r="V135" s="248">
        <f t="shared" si="103"/>
        <v>0</v>
      </c>
      <c r="W135" s="248">
        <f t="shared" si="103"/>
        <v>0</v>
      </c>
      <c r="X135" s="248">
        <f t="shared" si="103"/>
        <v>0</v>
      </c>
      <c r="Y135" s="248">
        <f t="shared" si="103"/>
        <v>0</v>
      </c>
      <c r="Z135" s="248">
        <f t="shared" si="103"/>
        <v>0</v>
      </c>
      <c r="AA135" s="248">
        <f t="shared" si="103"/>
        <v>0</v>
      </c>
      <c r="AB135" s="248">
        <f t="shared" si="103"/>
        <v>0</v>
      </c>
      <c r="AC135" s="248">
        <f t="shared" si="103"/>
        <v>0</v>
      </c>
      <c r="AD135" s="248">
        <f t="shared" si="103"/>
        <v>0</v>
      </c>
      <c r="AE135" s="248">
        <f t="shared" si="103"/>
        <v>0</v>
      </c>
      <c r="AF135" s="248">
        <f t="shared" si="103"/>
        <v>0</v>
      </c>
      <c r="AG135" s="248">
        <f t="shared" si="103"/>
        <v>0</v>
      </c>
      <c r="AH135" s="248">
        <f t="shared" si="103"/>
        <v>0</v>
      </c>
      <c r="AI135" s="248">
        <f t="shared" si="103"/>
        <v>0</v>
      </c>
      <c r="AJ135" s="248">
        <f t="shared" si="103"/>
        <v>0</v>
      </c>
      <c r="AK135" s="248">
        <f t="shared" si="103"/>
        <v>0</v>
      </c>
      <c r="AL135" s="248">
        <f t="shared" si="103"/>
        <v>0</v>
      </c>
      <c r="AM135" s="248">
        <f t="shared" si="103"/>
        <v>0</v>
      </c>
      <c r="AN135" s="248">
        <f t="shared" si="103"/>
        <v>0</v>
      </c>
      <c r="AO135" s="248">
        <f t="shared" si="103"/>
        <v>0</v>
      </c>
      <c r="AP135" s="248">
        <f t="shared" si="103"/>
        <v>0</v>
      </c>
      <c r="AQ135" s="248">
        <f t="shared" si="103"/>
        <v>0</v>
      </c>
      <c r="AR135" s="248">
        <f t="shared" si="103"/>
        <v>0</v>
      </c>
      <c r="AS135" s="248">
        <f t="shared" si="103"/>
        <v>0</v>
      </c>
      <c r="AT135" s="248">
        <f t="shared" si="103"/>
        <v>0</v>
      </c>
      <c r="AU135" s="248">
        <f t="shared" si="103"/>
        <v>0</v>
      </c>
      <c r="AV135" s="248">
        <f t="shared" si="103"/>
        <v>0</v>
      </c>
      <c r="AW135" s="248">
        <f t="shared" si="103"/>
        <v>0</v>
      </c>
      <c r="AX135" s="248">
        <f t="shared" si="103"/>
        <v>0</v>
      </c>
    </row>
    <row r="136" spans="1:50">
      <c r="A136" s="66">
        <v>1</v>
      </c>
      <c r="B136" s="767">
        <f t="shared" si="89"/>
        <v>590060</v>
      </c>
      <c r="C136" s="66" t="str">
        <f>INDEX(ProjectSummary!$C$6:$F$20,MATCH(B136,ProjectSummary!$C$6:$C$20,0),4)</f>
        <v>ROBINSON CHURCH ROAD</v>
      </c>
      <c r="D136" s="2">
        <f>INDEX('Bundles&amp;Schedule'!$B$50:$E$64, MATCH(B136, 'Bundles&amp;Schedule'!$B$50:$B$64, 0), 4)</f>
        <v>2029</v>
      </c>
      <c r="E136" s="900">
        <f>Assumptions!$D$19</f>
        <v>0.5</v>
      </c>
      <c r="G136" s="348"/>
      <c r="H136" s="246"/>
      <c r="I136" s="93">
        <f t="shared" si="90"/>
        <v>22363.763661000001</v>
      </c>
      <c r="J136" s="248">
        <f t="shared" ref="J136:AX136" si="104">IF($D$136=J8, ($E101*(1+$H101)^(J$8-$D$101))*$G101*$E$136,0)</f>
        <v>0</v>
      </c>
      <c r="K136" s="248">
        <f t="shared" si="104"/>
        <v>0</v>
      </c>
      <c r="L136" s="248">
        <f t="shared" si="104"/>
        <v>0</v>
      </c>
      <c r="M136" s="248">
        <f t="shared" si="104"/>
        <v>0</v>
      </c>
      <c r="N136" s="248">
        <f t="shared" si="104"/>
        <v>22363.763661000001</v>
      </c>
      <c r="O136" s="248">
        <f t="shared" si="104"/>
        <v>0</v>
      </c>
      <c r="P136" s="248">
        <f t="shared" si="104"/>
        <v>0</v>
      </c>
      <c r="Q136" s="248">
        <f t="shared" si="104"/>
        <v>0</v>
      </c>
      <c r="R136" s="248">
        <f t="shared" si="104"/>
        <v>0</v>
      </c>
      <c r="S136" s="248">
        <f t="shared" si="104"/>
        <v>0</v>
      </c>
      <c r="T136" s="248">
        <f t="shared" si="104"/>
        <v>0</v>
      </c>
      <c r="U136" s="248">
        <f t="shared" si="104"/>
        <v>0</v>
      </c>
      <c r="V136" s="248">
        <f t="shared" si="104"/>
        <v>0</v>
      </c>
      <c r="W136" s="248">
        <f t="shared" si="104"/>
        <v>0</v>
      </c>
      <c r="X136" s="248">
        <f t="shared" si="104"/>
        <v>0</v>
      </c>
      <c r="Y136" s="248">
        <f t="shared" si="104"/>
        <v>0</v>
      </c>
      <c r="Z136" s="248">
        <f t="shared" si="104"/>
        <v>0</v>
      </c>
      <c r="AA136" s="248">
        <f t="shared" si="104"/>
        <v>0</v>
      </c>
      <c r="AB136" s="248">
        <f t="shared" si="104"/>
        <v>0</v>
      </c>
      <c r="AC136" s="248">
        <f t="shared" si="104"/>
        <v>0</v>
      </c>
      <c r="AD136" s="248">
        <f t="shared" si="104"/>
        <v>0</v>
      </c>
      <c r="AE136" s="248">
        <f t="shared" si="104"/>
        <v>0</v>
      </c>
      <c r="AF136" s="248">
        <f t="shared" si="104"/>
        <v>0</v>
      </c>
      <c r="AG136" s="248">
        <f t="shared" si="104"/>
        <v>0</v>
      </c>
      <c r="AH136" s="248">
        <f t="shared" si="104"/>
        <v>0</v>
      </c>
      <c r="AI136" s="248">
        <f t="shared" si="104"/>
        <v>0</v>
      </c>
      <c r="AJ136" s="248">
        <f t="shared" si="104"/>
        <v>0</v>
      </c>
      <c r="AK136" s="248">
        <f t="shared" si="104"/>
        <v>0</v>
      </c>
      <c r="AL136" s="248">
        <f t="shared" si="104"/>
        <v>0</v>
      </c>
      <c r="AM136" s="248">
        <f t="shared" si="104"/>
        <v>0</v>
      </c>
      <c r="AN136" s="248">
        <f t="shared" si="104"/>
        <v>0</v>
      </c>
      <c r="AO136" s="248">
        <f t="shared" si="104"/>
        <v>0</v>
      </c>
      <c r="AP136" s="248">
        <f t="shared" si="104"/>
        <v>0</v>
      </c>
      <c r="AQ136" s="248">
        <f t="shared" si="104"/>
        <v>0</v>
      </c>
      <c r="AR136" s="248">
        <f t="shared" si="104"/>
        <v>0</v>
      </c>
      <c r="AS136" s="248">
        <f t="shared" si="104"/>
        <v>0</v>
      </c>
      <c r="AT136" s="248">
        <f t="shared" si="104"/>
        <v>0</v>
      </c>
      <c r="AU136" s="248">
        <f t="shared" si="104"/>
        <v>0</v>
      </c>
      <c r="AV136" s="248">
        <f t="shared" si="104"/>
        <v>0</v>
      </c>
      <c r="AW136" s="248">
        <f t="shared" si="104"/>
        <v>0</v>
      </c>
      <c r="AX136" s="248">
        <f t="shared" si="104"/>
        <v>0</v>
      </c>
    </row>
    <row r="137" spans="1:50">
      <c r="A137" s="66"/>
      <c r="B137" s="767"/>
      <c r="C137" s="66"/>
      <c r="E137" s="347"/>
      <c r="G137" s="348"/>
      <c r="H137" s="246"/>
      <c r="I137" s="93"/>
      <c r="J137" s="248"/>
      <c r="K137" s="248"/>
      <c r="L137" s="248"/>
      <c r="M137" s="248"/>
      <c r="N137" s="248"/>
      <c r="O137" s="248"/>
      <c r="P137" s="248"/>
      <c r="Q137" s="248"/>
      <c r="R137" s="248"/>
      <c r="S137" s="248"/>
      <c r="T137" s="248"/>
      <c r="U137" s="248"/>
      <c r="V137" s="248"/>
      <c r="W137" s="248"/>
      <c r="X137" s="248"/>
      <c r="Y137" s="248"/>
      <c r="Z137" s="248"/>
      <c r="AA137" s="248"/>
      <c r="AB137" s="248"/>
      <c r="AC137" s="248"/>
      <c r="AD137" s="248"/>
      <c r="AE137" s="248"/>
      <c r="AF137" s="248"/>
      <c r="AG137" s="248"/>
      <c r="AH137" s="248"/>
      <c r="AI137" s="248"/>
      <c r="AJ137" s="248"/>
      <c r="AK137" s="248"/>
      <c r="AL137" s="248"/>
      <c r="AM137" s="248"/>
      <c r="AN137" s="248"/>
      <c r="AO137" s="248"/>
      <c r="AP137" s="248"/>
      <c r="AQ137" s="248"/>
      <c r="AR137" s="248"/>
      <c r="AS137" s="248"/>
      <c r="AT137" s="248"/>
      <c r="AU137" s="248"/>
      <c r="AV137" s="248"/>
      <c r="AW137" s="248"/>
      <c r="AX137" s="248"/>
    </row>
    <row r="138" spans="1:50" s="346" customFormat="1">
      <c r="A138" s="892"/>
      <c r="B138" s="893"/>
      <c r="C138" s="892"/>
      <c r="D138" s="894"/>
      <c r="E138" s="895"/>
      <c r="F138" s="894"/>
      <c r="G138" s="896"/>
      <c r="H138" s="897"/>
      <c r="I138" s="898"/>
      <c r="J138" s="899"/>
      <c r="K138" s="899"/>
      <c r="L138" s="899"/>
      <c r="M138" s="899"/>
      <c r="N138" s="899"/>
      <c r="O138" s="899"/>
      <c r="P138" s="899"/>
      <c r="Q138" s="899"/>
      <c r="R138" s="899"/>
      <c r="S138" s="899"/>
      <c r="T138" s="899"/>
      <c r="U138" s="899"/>
      <c r="V138" s="899"/>
      <c r="W138" s="899"/>
      <c r="X138" s="899"/>
      <c r="Y138" s="899"/>
      <c r="Z138" s="899"/>
      <c r="AA138" s="899"/>
      <c r="AB138" s="899"/>
      <c r="AC138" s="899"/>
      <c r="AD138" s="899"/>
      <c r="AE138" s="899"/>
      <c r="AF138" s="899"/>
      <c r="AG138" s="899"/>
      <c r="AH138" s="899"/>
      <c r="AI138" s="899"/>
      <c r="AJ138" s="899"/>
      <c r="AK138" s="899"/>
      <c r="AL138" s="899"/>
      <c r="AM138" s="899"/>
      <c r="AN138" s="899"/>
      <c r="AO138" s="899"/>
      <c r="AP138" s="899"/>
      <c r="AQ138" s="899"/>
      <c r="AR138" s="899"/>
      <c r="AS138" s="899"/>
      <c r="AT138" s="899"/>
      <c r="AU138" s="899"/>
      <c r="AV138" s="899"/>
      <c r="AW138" s="899"/>
      <c r="AX138" s="899"/>
    </row>
    <row r="139" spans="1:50" s="181" customFormat="1" ht="30">
      <c r="A139" s="873" t="s">
        <v>203</v>
      </c>
      <c r="B139" s="102" t="s">
        <v>120</v>
      </c>
      <c r="C139" s="16" t="s">
        <v>488</v>
      </c>
      <c r="D139" s="80"/>
      <c r="E139" s="80"/>
      <c r="F139" s="80"/>
      <c r="G139" s="80"/>
      <c r="H139" s="80"/>
      <c r="I139" s="181">
        <f>SUM(J139:AX139)</f>
        <v>257743756.25801593</v>
      </c>
      <c r="J139" s="181">
        <f>SUM(J140:J154)</f>
        <v>0</v>
      </c>
      <c r="K139" s="181">
        <f t="shared" ref="K139:AX139" si="105">SUM(K140:K154)</f>
        <v>0</v>
      </c>
      <c r="L139" s="181">
        <f t="shared" si="105"/>
        <v>0</v>
      </c>
      <c r="M139" s="181">
        <f t="shared" si="105"/>
        <v>0</v>
      </c>
      <c r="N139" s="181">
        <f t="shared" si="105"/>
        <v>0</v>
      </c>
      <c r="O139" s="181">
        <f t="shared" si="105"/>
        <v>0</v>
      </c>
      <c r="P139" s="181">
        <f t="shared" si="105"/>
        <v>0</v>
      </c>
      <c r="Q139" s="181">
        <f t="shared" si="105"/>
        <v>0</v>
      </c>
      <c r="R139" s="181">
        <f t="shared" si="105"/>
        <v>0</v>
      </c>
      <c r="S139" s="181">
        <f t="shared" si="105"/>
        <v>0</v>
      </c>
      <c r="T139" s="181">
        <f t="shared" si="105"/>
        <v>0</v>
      </c>
      <c r="U139" s="181">
        <f t="shared" si="105"/>
        <v>0</v>
      </c>
      <c r="V139" s="181">
        <f t="shared" si="105"/>
        <v>0</v>
      </c>
      <c r="W139" s="181">
        <f t="shared" si="105"/>
        <v>20331617.029695999</v>
      </c>
      <c r="X139" s="181">
        <f t="shared" si="105"/>
        <v>20331617.029695999</v>
      </c>
      <c r="Y139" s="181">
        <f t="shared" si="105"/>
        <v>20331617.029695999</v>
      </c>
      <c r="Z139" s="181">
        <f t="shared" si="105"/>
        <v>20331617.029695999</v>
      </c>
      <c r="AA139" s="181">
        <f t="shared" si="105"/>
        <v>20331617.029695999</v>
      </c>
      <c r="AB139" s="181">
        <f t="shared" si="105"/>
        <v>20331617.029695999</v>
      </c>
      <c r="AC139" s="181">
        <f t="shared" si="105"/>
        <v>20331617.029695999</v>
      </c>
      <c r="AD139" s="181">
        <f t="shared" si="105"/>
        <v>20331617.029695999</v>
      </c>
      <c r="AE139" s="181">
        <f t="shared" si="105"/>
        <v>20331617.029695999</v>
      </c>
      <c r="AF139" s="181">
        <f t="shared" si="105"/>
        <v>20331617.029695999</v>
      </c>
      <c r="AG139" s="181">
        <f t="shared" si="105"/>
        <v>20331617.029695999</v>
      </c>
      <c r="AH139" s="181">
        <f t="shared" si="105"/>
        <v>20331617.029695999</v>
      </c>
      <c r="AI139" s="181">
        <f t="shared" si="105"/>
        <v>13764351.901664</v>
      </c>
      <c r="AJ139" s="181">
        <f t="shared" si="105"/>
        <v>0</v>
      </c>
      <c r="AK139" s="181">
        <f t="shared" si="105"/>
        <v>0</v>
      </c>
      <c r="AL139" s="181">
        <f t="shared" si="105"/>
        <v>0</v>
      </c>
      <c r="AM139" s="181">
        <f t="shared" si="105"/>
        <v>0</v>
      </c>
      <c r="AN139" s="181">
        <f t="shared" si="105"/>
        <v>0</v>
      </c>
      <c r="AO139" s="181">
        <f t="shared" si="105"/>
        <v>0</v>
      </c>
      <c r="AP139" s="181">
        <f t="shared" si="105"/>
        <v>0</v>
      </c>
      <c r="AQ139" s="181">
        <f t="shared" si="105"/>
        <v>0</v>
      </c>
      <c r="AR139" s="181">
        <f t="shared" si="105"/>
        <v>0</v>
      </c>
      <c r="AS139" s="181">
        <f t="shared" si="105"/>
        <v>0</v>
      </c>
      <c r="AT139" s="181">
        <f t="shared" si="105"/>
        <v>0</v>
      </c>
      <c r="AU139" s="181">
        <f t="shared" si="105"/>
        <v>0</v>
      </c>
      <c r="AV139" s="181">
        <f t="shared" si="105"/>
        <v>0</v>
      </c>
      <c r="AW139" s="181">
        <f t="shared" si="105"/>
        <v>0</v>
      </c>
      <c r="AX139" s="181">
        <f t="shared" si="105"/>
        <v>0</v>
      </c>
    </row>
    <row r="140" spans="1:50">
      <c r="A140" s="218" t="s">
        <v>198</v>
      </c>
      <c r="B140" s="767" t="str">
        <f t="shared" ref="B140:B154" si="106">B87</f>
        <v>030161</v>
      </c>
      <c r="C140" s="66" t="str">
        <f>INDEX(ProjectSummary!$C$6:$F$20,MATCH(B140,ProjectSummary!$C$6:$C$20,0),4)</f>
        <v>LOCKHART ROAD</v>
      </c>
      <c r="D140" s="80"/>
      <c r="E140" s="80"/>
      <c r="F140" s="80"/>
      <c r="G140" s="80"/>
      <c r="H140" s="80"/>
      <c r="I140" s="93">
        <f t="shared" ref="I140:I154" si="107">SUM(J140:AX140)</f>
        <v>1570030.5331200005</v>
      </c>
      <c r="J140" s="93">
        <f t="shared" ref="J140:AX140" si="108">J87*AnnFact</f>
        <v>0</v>
      </c>
      <c r="K140" s="93">
        <f t="shared" si="108"/>
        <v>0</v>
      </c>
      <c r="L140" s="93">
        <f t="shared" si="108"/>
        <v>0</v>
      </c>
      <c r="M140" s="93">
        <f t="shared" si="108"/>
        <v>0</v>
      </c>
      <c r="N140" s="93">
        <f t="shared" si="108"/>
        <v>0</v>
      </c>
      <c r="O140" s="93">
        <f t="shared" si="108"/>
        <v>0</v>
      </c>
      <c r="P140" s="93">
        <f t="shared" si="108"/>
        <v>0</v>
      </c>
      <c r="Q140" s="93">
        <f t="shared" si="108"/>
        <v>0</v>
      </c>
      <c r="R140" s="93">
        <f t="shared" si="108"/>
        <v>0</v>
      </c>
      <c r="S140" s="93">
        <f t="shared" si="108"/>
        <v>0</v>
      </c>
      <c r="T140" s="93">
        <f t="shared" si="108"/>
        <v>0</v>
      </c>
      <c r="U140" s="93">
        <f t="shared" si="108"/>
        <v>0</v>
      </c>
      <c r="V140" s="93">
        <f t="shared" si="108"/>
        <v>0</v>
      </c>
      <c r="W140" s="93">
        <f t="shared" si="108"/>
        <v>130835.87776</v>
      </c>
      <c r="X140" s="93">
        <f t="shared" si="108"/>
        <v>130835.87776</v>
      </c>
      <c r="Y140" s="93">
        <f t="shared" si="108"/>
        <v>130835.87776</v>
      </c>
      <c r="Z140" s="93">
        <f t="shared" si="108"/>
        <v>130835.87776</v>
      </c>
      <c r="AA140" s="93">
        <f t="shared" si="108"/>
        <v>130835.87776</v>
      </c>
      <c r="AB140" s="93">
        <f t="shared" si="108"/>
        <v>130835.87776</v>
      </c>
      <c r="AC140" s="93">
        <f t="shared" si="108"/>
        <v>130835.87776</v>
      </c>
      <c r="AD140" s="93">
        <f t="shared" si="108"/>
        <v>130835.87776</v>
      </c>
      <c r="AE140" s="93">
        <f t="shared" si="108"/>
        <v>130835.87776</v>
      </c>
      <c r="AF140" s="93">
        <f t="shared" si="108"/>
        <v>130835.87776</v>
      </c>
      <c r="AG140" s="93">
        <f t="shared" si="108"/>
        <v>130835.87776</v>
      </c>
      <c r="AH140" s="93">
        <f t="shared" si="108"/>
        <v>130835.87776</v>
      </c>
      <c r="AI140" s="93">
        <f t="shared" si="108"/>
        <v>0</v>
      </c>
      <c r="AJ140" s="93">
        <f t="shared" si="108"/>
        <v>0</v>
      </c>
      <c r="AK140" s="93">
        <f t="shared" si="108"/>
        <v>0</v>
      </c>
      <c r="AL140" s="93">
        <f t="shared" si="108"/>
        <v>0</v>
      </c>
      <c r="AM140" s="93">
        <f t="shared" si="108"/>
        <v>0</v>
      </c>
      <c r="AN140" s="93">
        <f t="shared" si="108"/>
        <v>0</v>
      </c>
      <c r="AO140" s="93">
        <f t="shared" si="108"/>
        <v>0</v>
      </c>
      <c r="AP140" s="93">
        <f t="shared" si="108"/>
        <v>0</v>
      </c>
      <c r="AQ140" s="93">
        <f t="shared" si="108"/>
        <v>0</v>
      </c>
      <c r="AR140" s="93">
        <f t="shared" si="108"/>
        <v>0</v>
      </c>
      <c r="AS140" s="93">
        <f t="shared" si="108"/>
        <v>0</v>
      </c>
      <c r="AT140" s="93">
        <f t="shared" si="108"/>
        <v>0</v>
      </c>
      <c r="AU140" s="93">
        <f t="shared" si="108"/>
        <v>0</v>
      </c>
      <c r="AV140" s="93">
        <f t="shared" si="108"/>
        <v>0</v>
      </c>
      <c r="AW140" s="93">
        <f t="shared" si="108"/>
        <v>0</v>
      </c>
      <c r="AX140" s="93">
        <f t="shared" si="108"/>
        <v>0</v>
      </c>
    </row>
    <row r="141" spans="1:50">
      <c r="A141" s="218" t="s">
        <v>198</v>
      </c>
      <c r="B141" s="767" t="str">
        <f t="shared" si="106"/>
        <v>030148</v>
      </c>
      <c r="C141" s="66" t="str">
        <f>INDEX(ProjectSummary!$C$6:$F$20,MATCH(B141,ProjectSummary!$C$6:$C$20,0),4)</f>
        <v>MILLS ROAD</v>
      </c>
      <c r="D141" s="80"/>
      <c r="E141" s="80"/>
      <c r="F141" s="80"/>
      <c r="G141" s="80"/>
      <c r="H141" s="80"/>
      <c r="I141" s="93">
        <f t="shared" si="107"/>
        <v>3140061.066240001</v>
      </c>
      <c r="J141" s="93">
        <f t="shared" ref="J141:AX141" si="109">J88*AnnFact</f>
        <v>0</v>
      </c>
      <c r="K141" s="93">
        <f t="shared" si="109"/>
        <v>0</v>
      </c>
      <c r="L141" s="93">
        <f t="shared" si="109"/>
        <v>0</v>
      </c>
      <c r="M141" s="93">
        <f t="shared" si="109"/>
        <v>0</v>
      </c>
      <c r="N141" s="93">
        <f t="shared" si="109"/>
        <v>0</v>
      </c>
      <c r="O141" s="93">
        <f t="shared" si="109"/>
        <v>0</v>
      </c>
      <c r="P141" s="93">
        <f t="shared" si="109"/>
        <v>0</v>
      </c>
      <c r="Q141" s="93">
        <f t="shared" si="109"/>
        <v>0</v>
      </c>
      <c r="R141" s="93">
        <f t="shared" si="109"/>
        <v>0</v>
      </c>
      <c r="S141" s="93">
        <f t="shared" si="109"/>
        <v>0</v>
      </c>
      <c r="T141" s="93">
        <f t="shared" si="109"/>
        <v>0</v>
      </c>
      <c r="U141" s="93">
        <f t="shared" si="109"/>
        <v>0</v>
      </c>
      <c r="V141" s="93">
        <f t="shared" si="109"/>
        <v>0</v>
      </c>
      <c r="W141" s="93">
        <f t="shared" si="109"/>
        <v>261671.75552000001</v>
      </c>
      <c r="X141" s="93">
        <f t="shared" si="109"/>
        <v>261671.75552000001</v>
      </c>
      <c r="Y141" s="93">
        <f t="shared" si="109"/>
        <v>261671.75552000001</v>
      </c>
      <c r="Z141" s="93">
        <f t="shared" si="109"/>
        <v>261671.75552000001</v>
      </c>
      <c r="AA141" s="93">
        <f t="shared" si="109"/>
        <v>261671.75552000001</v>
      </c>
      <c r="AB141" s="93">
        <f t="shared" si="109"/>
        <v>261671.75552000001</v>
      </c>
      <c r="AC141" s="93">
        <f t="shared" si="109"/>
        <v>261671.75552000001</v>
      </c>
      <c r="AD141" s="93">
        <f t="shared" si="109"/>
        <v>261671.75552000001</v>
      </c>
      <c r="AE141" s="93">
        <f t="shared" si="109"/>
        <v>261671.75552000001</v>
      </c>
      <c r="AF141" s="93">
        <f t="shared" si="109"/>
        <v>261671.75552000001</v>
      </c>
      <c r="AG141" s="93">
        <f t="shared" si="109"/>
        <v>261671.75552000001</v>
      </c>
      <c r="AH141" s="93">
        <f t="shared" si="109"/>
        <v>261671.75552000001</v>
      </c>
      <c r="AI141" s="93">
        <f t="shared" si="109"/>
        <v>0</v>
      </c>
      <c r="AJ141" s="93">
        <f t="shared" si="109"/>
        <v>0</v>
      </c>
      <c r="AK141" s="93">
        <f t="shared" si="109"/>
        <v>0</v>
      </c>
      <c r="AL141" s="93">
        <f t="shared" si="109"/>
        <v>0</v>
      </c>
      <c r="AM141" s="93">
        <f t="shared" si="109"/>
        <v>0</v>
      </c>
      <c r="AN141" s="93">
        <f t="shared" si="109"/>
        <v>0</v>
      </c>
      <c r="AO141" s="93">
        <f t="shared" si="109"/>
        <v>0</v>
      </c>
      <c r="AP141" s="93">
        <f t="shared" si="109"/>
        <v>0</v>
      </c>
      <c r="AQ141" s="93">
        <f t="shared" si="109"/>
        <v>0</v>
      </c>
      <c r="AR141" s="93">
        <f t="shared" si="109"/>
        <v>0</v>
      </c>
      <c r="AS141" s="93">
        <f t="shared" si="109"/>
        <v>0</v>
      </c>
      <c r="AT141" s="93">
        <f t="shared" si="109"/>
        <v>0</v>
      </c>
      <c r="AU141" s="93">
        <f t="shared" si="109"/>
        <v>0</v>
      </c>
      <c r="AV141" s="93">
        <f t="shared" si="109"/>
        <v>0</v>
      </c>
      <c r="AW141" s="93">
        <f t="shared" si="109"/>
        <v>0</v>
      </c>
      <c r="AX141" s="93">
        <f t="shared" si="109"/>
        <v>0</v>
      </c>
    </row>
    <row r="142" spans="1:50">
      <c r="A142" s="218" t="s">
        <v>198</v>
      </c>
      <c r="B142" s="767" t="str">
        <f t="shared" si="106"/>
        <v>030265</v>
      </c>
      <c r="C142" s="66" t="str">
        <f>INDEX(ProjectSummary!$C$6:$F$20,MATCH(B142,ProjectSummary!$C$6:$C$20,0),4)</f>
        <v>ROBINSON ROAD</v>
      </c>
      <c r="D142" s="80"/>
      <c r="E142" s="80"/>
      <c r="F142" s="80"/>
      <c r="G142" s="80"/>
      <c r="H142" s="80"/>
      <c r="I142" s="93">
        <f t="shared" si="107"/>
        <v>3140061.066240001</v>
      </c>
      <c r="J142" s="93">
        <f t="shared" ref="J142:AX142" si="110">J89*AnnFact</f>
        <v>0</v>
      </c>
      <c r="K142" s="93">
        <f t="shared" si="110"/>
        <v>0</v>
      </c>
      <c r="L142" s="93">
        <f t="shared" si="110"/>
        <v>0</v>
      </c>
      <c r="M142" s="93">
        <f t="shared" si="110"/>
        <v>0</v>
      </c>
      <c r="N142" s="93">
        <f t="shared" si="110"/>
        <v>0</v>
      </c>
      <c r="O142" s="93">
        <f t="shared" si="110"/>
        <v>0</v>
      </c>
      <c r="P142" s="93">
        <f t="shared" si="110"/>
        <v>0</v>
      </c>
      <c r="Q142" s="93">
        <f t="shared" si="110"/>
        <v>0</v>
      </c>
      <c r="R142" s="93">
        <f t="shared" si="110"/>
        <v>0</v>
      </c>
      <c r="S142" s="93">
        <f t="shared" si="110"/>
        <v>0</v>
      </c>
      <c r="T142" s="93">
        <f t="shared" si="110"/>
        <v>0</v>
      </c>
      <c r="U142" s="93">
        <f t="shared" si="110"/>
        <v>0</v>
      </c>
      <c r="V142" s="93">
        <f t="shared" si="110"/>
        <v>0</v>
      </c>
      <c r="W142" s="93">
        <f t="shared" si="110"/>
        <v>261671.75552000001</v>
      </c>
      <c r="X142" s="93">
        <f t="shared" si="110"/>
        <v>261671.75552000001</v>
      </c>
      <c r="Y142" s="93">
        <f t="shared" si="110"/>
        <v>261671.75552000001</v>
      </c>
      <c r="Z142" s="93">
        <f t="shared" si="110"/>
        <v>261671.75552000001</v>
      </c>
      <c r="AA142" s="93">
        <f t="shared" si="110"/>
        <v>261671.75552000001</v>
      </c>
      <c r="AB142" s="93">
        <f t="shared" si="110"/>
        <v>261671.75552000001</v>
      </c>
      <c r="AC142" s="93">
        <f t="shared" si="110"/>
        <v>261671.75552000001</v>
      </c>
      <c r="AD142" s="93">
        <f t="shared" si="110"/>
        <v>261671.75552000001</v>
      </c>
      <c r="AE142" s="93">
        <f t="shared" si="110"/>
        <v>261671.75552000001</v>
      </c>
      <c r="AF142" s="93">
        <f t="shared" si="110"/>
        <v>261671.75552000001</v>
      </c>
      <c r="AG142" s="93">
        <f t="shared" si="110"/>
        <v>261671.75552000001</v>
      </c>
      <c r="AH142" s="93">
        <f t="shared" si="110"/>
        <v>261671.75552000001</v>
      </c>
      <c r="AI142" s="93">
        <f t="shared" si="110"/>
        <v>0</v>
      </c>
      <c r="AJ142" s="93">
        <f t="shared" si="110"/>
        <v>0</v>
      </c>
      <c r="AK142" s="93">
        <f t="shared" si="110"/>
        <v>0</v>
      </c>
      <c r="AL142" s="93">
        <f t="shared" si="110"/>
        <v>0</v>
      </c>
      <c r="AM142" s="93">
        <f t="shared" si="110"/>
        <v>0</v>
      </c>
      <c r="AN142" s="93">
        <f t="shared" si="110"/>
        <v>0</v>
      </c>
      <c r="AO142" s="93">
        <f t="shared" si="110"/>
        <v>0</v>
      </c>
      <c r="AP142" s="93">
        <f t="shared" si="110"/>
        <v>0</v>
      </c>
      <c r="AQ142" s="93">
        <f t="shared" si="110"/>
        <v>0</v>
      </c>
      <c r="AR142" s="93">
        <f t="shared" si="110"/>
        <v>0</v>
      </c>
      <c r="AS142" s="93">
        <f t="shared" si="110"/>
        <v>0</v>
      </c>
      <c r="AT142" s="93">
        <f t="shared" si="110"/>
        <v>0</v>
      </c>
      <c r="AU142" s="93">
        <f t="shared" si="110"/>
        <v>0</v>
      </c>
      <c r="AV142" s="93">
        <f t="shared" si="110"/>
        <v>0</v>
      </c>
      <c r="AW142" s="93">
        <f t="shared" si="110"/>
        <v>0</v>
      </c>
      <c r="AX142" s="93">
        <f t="shared" si="110"/>
        <v>0</v>
      </c>
    </row>
    <row r="143" spans="1:50">
      <c r="A143" s="218" t="s">
        <v>198</v>
      </c>
      <c r="B143" s="767">
        <f t="shared" si="106"/>
        <v>830106</v>
      </c>
      <c r="C143" s="66" t="str">
        <f>INDEX(ProjectSummary!$C$6:$F$20,MATCH(B143,ProjectSummary!$C$6:$C$20,0),4)</f>
        <v>BOGGER HOLLAR ROAD</v>
      </c>
      <c r="D143" s="80"/>
      <c r="E143" s="80"/>
      <c r="F143" s="80"/>
      <c r="G143" s="80"/>
      <c r="H143" s="80"/>
      <c r="I143" s="93">
        <f t="shared" si="107"/>
        <v>883142.1748800003</v>
      </c>
      <c r="J143" s="93">
        <f t="shared" ref="J143:AX143" si="111">J90*AnnFact</f>
        <v>0</v>
      </c>
      <c r="K143" s="93">
        <f t="shared" si="111"/>
        <v>0</v>
      </c>
      <c r="L143" s="93">
        <f t="shared" si="111"/>
        <v>0</v>
      </c>
      <c r="M143" s="93">
        <f t="shared" si="111"/>
        <v>0</v>
      </c>
      <c r="N143" s="93">
        <f t="shared" si="111"/>
        <v>0</v>
      </c>
      <c r="O143" s="93">
        <f t="shared" si="111"/>
        <v>0</v>
      </c>
      <c r="P143" s="93">
        <f t="shared" si="111"/>
        <v>0</v>
      </c>
      <c r="Q143" s="93">
        <f t="shared" si="111"/>
        <v>0</v>
      </c>
      <c r="R143" s="93">
        <f t="shared" si="111"/>
        <v>0</v>
      </c>
      <c r="S143" s="93">
        <f t="shared" si="111"/>
        <v>0</v>
      </c>
      <c r="T143" s="93">
        <f t="shared" si="111"/>
        <v>0</v>
      </c>
      <c r="U143" s="93">
        <f t="shared" si="111"/>
        <v>0</v>
      </c>
      <c r="V143" s="93">
        <f t="shared" si="111"/>
        <v>0</v>
      </c>
      <c r="W143" s="93">
        <f t="shared" si="111"/>
        <v>73595.181240000005</v>
      </c>
      <c r="X143" s="93">
        <f t="shared" si="111"/>
        <v>73595.181240000005</v>
      </c>
      <c r="Y143" s="93">
        <f t="shared" si="111"/>
        <v>73595.181240000005</v>
      </c>
      <c r="Z143" s="93">
        <f t="shared" si="111"/>
        <v>73595.181240000005</v>
      </c>
      <c r="AA143" s="93">
        <f t="shared" si="111"/>
        <v>73595.181240000005</v>
      </c>
      <c r="AB143" s="93">
        <f t="shared" si="111"/>
        <v>73595.181240000005</v>
      </c>
      <c r="AC143" s="93">
        <f t="shared" si="111"/>
        <v>73595.181240000005</v>
      </c>
      <c r="AD143" s="93">
        <f t="shared" si="111"/>
        <v>73595.181240000005</v>
      </c>
      <c r="AE143" s="93">
        <f t="shared" si="111"/>
        <v>73595.181240000005</v>
      </c>
      <c r="AF143" s="93">
        <f t="shared" si="111"/>
        <v>73595.181240000005</v>
      </c>
      <c r="AG143" s="93">
        <f t="shared" si="111"/>
        <v>73595.181240000005</v>
      </c>
      <c r="AH143" s="93">
        <f t="shared" si="111"/>
        <v>73595.181240000005</v>
      </c>
      <c r="AI143" s="93">
        <f t="shared" si="111"/>
        <v>0</v>
      </c>
      <c r="AJ143" s="93">
        <f t="shared" si="111"/>
        <v>0</v>
      </c>
      <c r="AK143" s="93">
        <f t="shared" si="111"/>
        <v>0</v>
      </c>
      <c r="AL143" s="93">
        <f t="shared" si="111"/>
        <v>0</v>
      </c>
      <c r="AM143" s="93">
        <f t="shared" si="111"/>
        <v>0</v>
      </c>
      <c r="AN143" s="93">
        <f t="shared" si="111"/>
        <v>0</v>
      </c>
      <c r="AO143" s="93">
        <f t="shared" si="111"/>
        <v>0</v>
      </c>
      <c r="AP143" s="93">
        <f t="shared" si="111"/>
        <v>0</v>
      </c>
      <c r="AQ143" s="93">
        <f t="shared" si="111"/>
        <v>0</v>
      </c>
      <c r="AR143" s="93">
        <f t="shared" si="111"/>
        <v>0</v>
      </c>
      <c r="AS143" s="93">
        <f t="shared" si="111"/>
        <v>0</v>
      </c>
      <c r="AT143" s="93">
        <f t="shared" si="111"/>
        <v>0</v>
      </c>
      <c r="AU143" s="93">
        <f t="shared" si="111"/>
        <v>0</v>
      </c>
      <c r="AV143" s="93">
        <f t="shared" si="111"/>
        <v>0</v>
      </c>
      <c r="AW143" s="93">
        <f t="shared" si="111"/>
        <v>0</v>
      </c>
      <c r="AX143" s="93">
        <f t="shared" si="111"/>
        <v>0</v>
      </c>
    </row>
    <row r="144" spans="1:50">
      <c r="A144" s="218" t="s">
        <v>198</v>
      </c>
      <c r="B144" s="767">
        <f t="shared" si="106"/>
        <v>830081</v>
      </c>
      <c r="C144" s="66" t="str">
        <f>INDEX(ProjectSummary!$C$6:$F$20,MATCH(B144,ProjectSummary!$C$6:$C$20,0),4)</f>
        <v>BRIDGE ROAD</v>
      </c>
      <c r="D144" s="80"/>
      <c r="E144" s="80"/>
      <c r="F144" s="80"/>
      <c r="G144" s="80"/>
      <c r="H144" s="80"/>
      <c r="I144" s="93">
        <f t="shared" si="107"/>
        <v>5181100.759296</v>
      </c>
      <c r="J144" s="93">
        <f t="shared" ref="J144:AX144" si="112">J91*AnnFact</f>
        <v>0</v>
      </c>
      <c r="K144" s="93">
        <f t="shared" si="112"/>
        <v>0</v>
      </c>
      <c r="L144" s="93">
        <f t="shared" si="112"/>
        <v>0</v>
      </c>
      <c r="M144" s="93">
        <f t="shared" si="112"/>
        <v>0</v>
      </c>
      <c r="N144" s="93">
        <f t="shared" si="112"/>
        <v>0</v>
      </c>
      <c r="O144" s="93">
        <f t="shared" si="112"/>
        <v>0</v>
      </c>
      <c r="P144" s="93">
        <f t="shared" si="112"/>
        <v>0</v>
      </c>
      <c r="Q144" s="93">
        <f t="shared" si="112"/>
        <v>0</v>
      </c>
      <c r="R144" s="93">
        <f t="shared" si="112"/>
        <v>0</v>
      </c>
      <c r="S144" s="93">
        <f t="shared" si="112"/>
        <v>0</v>
      </c>
      <c r="T144" s="93">
        <f t="shared" si="112"/>
        <v>0</v>
      </c>
      <c r="U144" s="93">
        <f t="shared" si="112"/>
        <v>0</v>
      </c>
      <c r="V144" s="93">
        <f t="shared" si="112"/>
        <v>0</v>
      </c>
      <c r="W144" s="93">
        <f t="shared" si="112"/>
        <v>431758.39660800004</v>
      </c>
      <c r="X144" s="93">
        <f t="shared" si="112"/>
        <v>431758.39660800004</v>
      </c>
      <c r="Y144" s="93">
        <f t="shared" si="112"/>
        <v>431758.39660800004</v>
      </c>
      <c r="Z144" s="93">
        <f t="shared" si="112"/>
        <v>431758.39660800004</v>
      </c>
      <c r="AA144" s="93">
        <f t="shared" si="112"/>
        <v>431758.39660800004</v>
      </c>
      <c r="AB144" s="93">
        <f t="shared" si="112"/>
        <v>431758.39660800004</v>
      </c>
      <c r="AC144" s="93">
        <f t="shared" si="112"/>
        <v>431758.39660800004</v>
      </c>
      <c r="AD144" s="93">
        <f t="shared" si="112"/>
        <v>431758.39660800004</v>
      </c>
      <c r="AE144" s="93">
        <f t="shared" si="112"/>
        <v>431758.39660800004</v>
      </c>
      <c r="AF144" s="93">
        <f t="shared" si="112"/>
        <v>431758.39660800004</v>
      </c>
      <c r="AG144" s="93">
        <f t="shared" si="112"/>
        <v>431758.39660800004</v>
      </c>
      <c r="AH144" s="93">
        <f t="shared" si="112"/>
        <v>431758.39660800004</v>
      </c>
      <c r="AI144" s="93">
        <f t="shared" si="112"/>
        <v>0</v>
      </c>
      <c r="AJ144" s="93">
        <f t="shared" si="112"/>
        <v>0</v>
      </c>
      <c r="AK144" s="93">
        <f t="shared" si="112"/>
        <v>0</v>
      </c>
      <c r="AL144" s="93">
        <f t="shared" si="112"/>
        <v>0</v>
      </c>
      <c r="AM144" s="93">
        <f t="shared" si="112"/>
        <v>0</v>
      </c>
      <c r="AN144" s="93">
        <f t="shared" si="112"/>
        <v>0</v>
      </c>
      <c r="AO144" s="93">
        <f t="shared" si="112"/>
        <v>0</v>
      </c>
      <c r="AP144" s="93">
        <f t="shared" si="112"/>
        <v>0</v>
      </c>
      <c r="AQ144" s="93">
        <f t="shared" si="112"/>
        <v>0</v>
      </c>
      <c r="AR144" s="93">
        <f t="shared" si="112"/>
        <v>0</v>
      </c>
      <c r="AS144" s="93">
        <f t="shared" si="112"/>
        <v>0</v>
      </c>
      <c r="AT144" s="93">
        <f t="shared" si="112"/>
        <v>0</v>
      </c>
      <c r="AU144" s="93">
        <f t="shared" si="112"/>
        <v>0</v>
      </c>
      <c r="AV144" s="93">
        <f t="shared" si="112"/>
        <v>0</v>
      </c>
      <c r="AW144" s="93">
        <f t="shared" si="112"/>
        <v>0</v>
      </c>
      <c r="AX144" s="93">
        <f t="shared" si="112"/>
        <v>0</v>
      </c>
    </row>
    <row r="145" spans="1:50">
      <c r="A145" s="218" t="s">
        <v>198</v>
      </c>
      <c r="B145" s="767">
        <f t="shared" si="106"/>
        <v>830200</v>
      </c>
      <c r="C145" s="66" t="str">
        <f>INDEX(ProjectSummary!$C$6:$F$20,MATCH(B145,ProjectSummary!$C$6:$C$20,0),4)</f>
        <v>BRIDGE PORT ROAD</v>
      </c>
      <c r="D145" s="80"/>
      <c r="E145" s="80"/>
      <c r="F145" s="80"/>
      <c r="G145" s="80"/>
      <c r="H145" s="80"/>
      <c r="I145" s="93">
        <f t="shared" si="107"/>
        <v>196253.81664000006</v>
      </c>
      <c r="J145" s="93">
        <f t="shared" ref="J145:AX145" si="113">J92*AnnFact</f>
        <v>0</v>
      </c>
      <c r="K145" s="93">
        <f t="shared" si="113"/>
        <v>0</v>
      </c>
      <c r="L145" s="93">
        <f t="shared" si="113"/>
        <v>0</v>
      </c>
      <c r="M145" s="93">
        <f t="shared" si="113"/>
        <v>0</v>
      </c>
      <c r="N145" s="93">
        <f t="shared" si="113"/>
        <v>0</v>
      </c>
      <c r="O145" s="93">
        <f t="shared" si="113"/>
        <v>0</v>
      </c>
      <c r="P145" s="93">
        <f t="shared" si="113"/>
        <v>0</v>
      </c>
      <c r="Q145" s="93">
        <f t="shared" si="113"/>
        <v>0</v>
      </c>
      <c r="R145" s="93">
        <f t="shared" si="113"/>
        <v>0</v>
      </c>
      <c r="S145" s="93">
        <f t="shared" si="113"/>
        <v>0</v>
      </c>
      <c r="T145" s="93">
        <f t="shared" si="113"/>
        <v>0</v>
      </c>
      <c r="U145" s="93">
        <f t="shared" si="113"/>
        <v>0</v>
      </c>
      <c r="V145" s="93">
        <f t="shared" si="113"/>
        <v>0</v>
      </c>
      <c r="W145" s="93">
        <f t="shared" si="113"/>
        <v>16354.48472</v>
      </c>
      <c r="X145" s="93">
        <f t="shared" si="113"/>
        <v>16354.48472</v>
      </c>
      <c r="Y145" s="93">
        <f t="shared" si="113"/>
        <v>16354.48472</v>
      </c>
      <c r="Z145" s="93">
        <f t="shared" si="113"/>
        <v>16354.48472</v>
      </c>
      <c r="AA145" s="93">
        <f t="shared" si="113"/>
        <v>16354.48472</v>
      </c>
      <c r="AB145" s="93">
        <f t="shared" si="113"/>
        <v>16354.48472</v>
      </c>
      <c r="AC145" s="93">
        <f t="shared" si="113"/>
        <v>16354.48472</v>
      </c>
      <c r="AD145" s="93">
        <f t="shared" si="113"/>
        <v>16354.48472</v>
      </c>
      <c r="AE145" s="93">
        <f t="shared" si="113"/>
        <v>16354.48472</v>
      </c>
      <c r="AF145" s="93">
        <f t="shared" si="113"/>
        <v>16354.48472</v>
      </c>
      <c r="AG145" s="93">
        <f t="shared" si="113"/>
        <v>16354.48472</v>
      </c>
      <c r="AH145" s="93">
        <f t="shared" si="113"/>
        <v>16354.48472</v>
      </c>
      <c r="AI145" s="93">
        <f t="shared" si="113"/>
        <v>0</v>
      </c>
      <c r="AJ145" s="93">
        <f t="shared" si="113"/>
        <v>0</v>
      </c>
      <c r="AK145" s="93">
        <f t="shared" si="113"/>
        <v>0</v>
      </c>
      <c r="AL145" s="93">
        <f t="shared" si="113"/>
        <v>0</v>
      </c>
      <c r="AM145" s="93">
        <f t="shared" si="113"/>
        <v>0</v>
      </c>
      <c r="AN145" s="93">
        <f t="shared" si="113"/>
        <v>0</v>
      </c>
      <c r="AO145" s="93">
        <f t="shared" si="113"/>
        <v>0</v>
      </c>
      <c r="AP145" s="93">
        <f t="shared" si="113"/>
        <v>0</v>
      </c>
      <c r="AQ145" s="93">
        <f t="shared" si="113"/>
        <v>0</v>
      </c>
      <c r="AR145" s="93">
        <f t="shared" si="113"/>
        <v>0</v>
      </c>
      <c r="AS145" s="93">
        <f t="shared" si="113"/>
        <v>0</v>
      </c>
      <c r="AT145" s="93">
        <f t="shared" si="113"/>
        <v>0</v>
      </c>
      <c r="AU145" s="93">
        <f t="shared" si="113"/>
        <v>0</v>
      </c>
      <c r="AV145" s="93">
        <f t="shared" si="113"/>
        <v>0</v>
      </c>
      <c r="AW145" s="93">
        <f t="shared" si="113"/>
        <v>0</v>
      </c>
      <c r="AX145" s="93">
        <f t="shared" si="113"/>
        <v>0</v>
      </c>
    </row>
    <row r="146" spans="1:50" ht="15" customHeight="1">
      <c r="A146" s="218" t="s">
        <v>198</v>
      </c>
      <c r="B146" s="767">
        <f t="shared" si="106"/>
        <v>120173</v>
      </c>
      <c r="C146" s="66" t="str">
        <f>INDEX(ProjectSummary!$C$6:$F$20,MATCH(B146,ProjectSummary!$C$6:$C$20,0),4)</f>
        <v>PEACH ORCHARD ROAD</v>
      </c>
      <c r="D146" s="80"/>
      <c r="E146" s="80"/>
      <c r="F146" s="80"/>
      <c r="G146" s="80"/>
      <c r="H146" s="80"/>
      <c r="I146" s="93">
        <f t="shared" si="107"/>
        <v>10407298.140288003</v>
      </c>
      <c r="J146" s="93">
        <f t="shared" ref="J146:AX146" si="114">J93*AnnFact</f>
        <v>0</v>
      </c>
      <c r="K146" s="93">
        <f t="shared" si="114"/>
        <v>0</v>
      </c>
      <c r="L146" s="93">
        <f t="shared" si="114"/>
        <v>0</v>
      </c>
      <c r="M146" s="93">
        <f t="shared" si="114"/>
        <v>0</v>
      </c>
      <c r="N146" s="93">
        <f t="shared" si="114"/>
        <v>0</v>
      </c>
      <c r="O146" s="93">
        <f t="shared" si="114"/>
        <v>0</v>
      </c>
      <c r="P146" s="93">
        <f t="shared" si="114"/>
        <v>0</v>
      </c>
      <c r="Q146" s="93">
        <f t="shared" si="114"/>
        <v>0</v>
      </c>
      <c r="R146" s="93">
        <f t="shared" si="114"/>
        <v>0</v>
      </c>
      <c r="S146" s="93">
        <f t="shared" si="114"/>
        <v>0</v>
      </c>
      <c r="T146" s="93">
        <f t="shared" si="114"/>
        <v>0</v>
      </c>
      <c r="U146" s="93">
        <f t="shared" si="114"/>
        <v>0</v>
      </c>
      <c r="V146" s="93">
        <f t="shared" si="114"/>
        <v>0</v>
      </c>
      <c r="W146" s="93">
        <f t="shared" si="114"/>
        <v>867274.84502400004</v>
      </c>
      <c r="X146" s="93">
        <f t="shared" si="114"/>
        <v>867274.84502400004</v>
      </c>
      <c r="Y146" s="93">
        <f t="shared" si="114"/>
        <v>867274.84502400004</v>
      </c>
      <c r="Z146" s="93">
        <f t="shared" si="114"/>
        <v>867274.84502400004</v>
      </c>
      <c r="AA146" s="93">
        <f t="shared" si="114"/>
        <v>867274.84502400004</v>
      </c>
      <c r="AB146" s="93">
        <f t="shared" si="114"/>
        <v>867274.84502400004</v>
      </c>
      <c r="AC146" s="93">
        <f t="shared" si="114"/>
        <v>867274.84502400004</v>
      </c>
      <c r="AD146" s="93">
        <f t="shared" si="114"/>
        <v>867274.84502400004</v>
      </c>
      <c r="AE146" s="93">
        <f t="shared" si="114"/>
        <v>867274.84502400004</v>
      </c>
      <c r="AF146" s="93">
        <f t="shared" si="114"/>
        <v>867274.84502400004</v>
      </c>
      <c r="AG146" s="93">
        <f t="shared" si="114"/>
        <v>867274.84502400004</v>
      </c>
      <c r="AH146" s="93">
        <f t="shared" si="114"/>
        <v>867274.84502400004</v>
      </c>
      <c r="AI146" s="93">
        <f t="shared" si="114"/>
        <v>0</v>
      </c>
      <c r="AJ146" s="93">
        <f t="shared" si="114"/>
        <v>0</v>
      </c>
      <c r="AK146" s="93">
        <f t="shared" si="114"/>
        <v>0</v>
      </c>
      <c r="AL146" s="93">
        <f t="shared" si="114"/>
        <v>0</v>
      </c>
      <c r="AM146" s="93">
        <f t="shared" si="114"/>
        <v>0</v>
      </c>
      <c r="AN146" s="93">
        <f t="shared" si="114"/>
        <v>0</v>
      </c>
      <c r="AO146" s="93">
        <f t="shared" si="114"/>
        <v>0</v>
      </c>
      <c r="AP146" s="93">
        <f t="shared" si="114"/>
        <v>0</v>
      </c>
      <c r="AQ146" s="93">
        <f t="shared" si="114"/>
        <v>0</v>
      </c>
      <c r="AR146" s="93">
        <f t="shared" si="114"/>
        <v>0</v>
      </c>
      <c r="AS146" s="93">
        <f t="shared" si="114"/>
        <v>0</v>
      </c>
      <c r="AT146" s="93">
        <f t="shared" si="114"/>
        <v>0</v>
      </c>
      <c r="AU146" s="93">
        <f t="shared" si="114"/>
        <v>0</v>
      </c>
      <c r="AV146" s="93">
        <f t="shared" si="114"/>
        <v>0</v>
      </c>
      <c r="AW146" s="93">
        <f t="shared" si="114"/>
        <v>0</v>
      </c>
      <c r="AX146" s="93">
        <f t="shared" si="114"/>
        <v>0</v>
      </c>
    </row>
    <row r="147" spans="1:50" ht="15" customHeight="1">
      <c r="A147" s="218" t="s">
        <v>198</v>
      </c>
      <c r="B147" s="767">
        <f t="shared" si="106"/>
        <v>890074</v>
      </c>
      <c r="C147" s="66" t="str">
        <f>INDEX(ProjectSummary!$C$6:$F$20,MATCH(B147,ProjectSummary!$C$6:$C$20,0),4)</f>
        <v>MONROE-ANSONVILLE ROAD</v>
      </c>
      <c r="D147" s="80"/>
      <c r="E147" s="80"/>
      <c r="F147" s="80"/>
      <c r="G147" s="80"/>
      <c r="H147" s="80"/>
      <c r="I147" s="93">
        <f t="shared" si="107"/>
        <v>6795810.3528000014</v>
      </c>
      <c r="J147" s="93">
        <f t="shared" ref="J147:AX147" si="115">J94*AnnFact</f>
        <v>0</v>
      </c>
      <c r="K147" s="93">
        <f t="shared" si="115"/>
        <v>0</v>
      </c>
      <c r="L147" s="93">
        <f t="shared" si="115"/>
        <v>0</v>
      </c>
      <c r="M147" s="93">
        <f t="shared" si="115"/>
        <v>0</v>
      </c>
      <c r="N147" s="93">
        <f t="shared" si="115"/>
        <v>0</v>
      </c>
      <c r="O147" s="93">
        <f t="shared" si="115"/>
        <v>0</v>
      </c>
      <c r="P147" s="93">
        <f t="shared" si="115"/>
        <v>0</v>
      </c>
      <c r="Q147" s="93">
        <f t="shared" si="115"/>
        <v>0</v>
      </c>
      <c r="R147" s="93">
        <f t="shared" si="115"/>
        <v>0</v>
      </c>
      <c r="S147" s="93">
        <f t="shared" si="115"/>
        <v>0</v>
      </c>
      <c r="T147" s="93">
        <f t="shared" si="115"/>
        <v>0</v>
      </c>
      <c r="U147" s="93">
        <f t="shared" si="115"/>
        <v>0</v>
      </c>
      <c r="V147" s="93">
        <f t="shared" si="115"/>
        <v>0</v>
      </c>
      <c r="W147" s="93">
        <f t="shared" si="115"/>
        <v>566317.5294</v>
      </c>
      <c r="X147" s="93">
        <f t="shared" si="115"/>
        <v>566317.5294</v>
      </c>
      <c r="Y147" s="93">
        <f t="shared" si="115"/>
        <v>566317.5294</v>
      </c>
      <c r="Z147" s="93">
        <f t="shared" si="115"/>
        <v>566317.5294</v>
      </c>
      <c r="AA147" s="93">
        <f t="shared" si="115"/>
        <v>566317.5294</v>
      </c>
      <c r="AB147" s="93">
        <f t="shared" si="115"/>
        <v>566317.5294</v>
      </c>
      <c r="AC147" s="93">
        <f t="shared" si="115"/>
        <v>566317.5294</v>
      </c>
      <c r="AD147" s="93">
        <f t="shared" si="115"/>
        <v>566317.5294</v>
      </c>
      <c r="AE147" s="93">
        <f t="shared" si="115"/>
        <v>566317.5294</v>
      </c>
      <c r="AF147" s="93">
        <f t="shared" si="115"/>
        <v>566317.5294</v>
      </c>
      <c r="AG147" s="93">
        <f t="shared" si="115"/>
        <v>566317.5294</v>
      </c>
      <c r="AH147" s="93">
        <f t="shared" si="115"/>
        <v>566317.5294</v>
      </c>
      <c r="AI147" s="93">
        <f t="shared" si="115"/>
        <v>0</v>
      </c>
      <c r="AJ147" s="93">
        <f t="shared" si="115"/>
        <v>0</v>
      </c>
      <c r="AK147" s="93">
        <f t="shared" si="115"/>
        <v>0</v>
      </c>
      <c r="AL147" s="93">
        <f t="shared" si="115"/>
        <v>0</v>
      </c>
      <c r="AM147" s="93">
        <f t="shared" si="115"/>
        <v>0</v>
      </c>
      <c r="AN147" s="93">
        <f t="shared" si="115"/>
        <v>0</v>
      </c>
      <c r="AO147" s="93">
        <f t="shared" si="115"/>
        <v>0</v>
      </c>
      <c r="AP147" s="93">
        <f t="shared" si="115"/>
        <v>0</v>
      </c>
      <c r="AQ147" s="93">
        <f t="shared" si="115"/>
        <v>0</v>
      </c>
      <c r="AR147" s="93">
        <f t="shared" si="115"/>
        <v>0</v>
      </c>
      <c r="AS147" s="93">
        <f t="shared" si="115"/>
        <v>0</v>
      </c>
      <c r="AT147" s="93">
        <f t="shared" si="115"/>
        <v>0</v>
      </c>
      <c r="AU147" s="93">
        <f t="shared" si="115"/>
        <v>0</v>
      </c>
      <c r="AV147" s="93">
        <f t="shared" si="115"/>
        <v>0</v>
      </c>
      <c r="AW147" s="93">
        <f t="shared" si="115"/>
        <v>0</v>
      </c>
      <c r="AX147" s="93">
        <f t="shared" si="115"/>
        <v>0</v>
      </c>
    </row>
    <row r="148" spans="1:50" ht="15" customHeight="1">
      <c r="A148" s="218" t="s">
        <v>198</v>
      </c>
      <c r="B148" s="767">
        <f t="shared" si="106"/>
        <v>890170</v>
      </c>
      <c r="C148" s="66" t="str">
        <f>INDEX(ProjectSummary!$C$6:$F$20,MATCH(B148,ProjectSummary!$C$6:$C$20,0),4)</f>
        <v>POTTERS ROAD</v>
      </c>
      <c r="D148" s="80"/>
      <c r="E148" s="80"/>
      <c r="F148" s="80"/>
      <c r="G148" s="80"/>
      <c r="H148" s="80"/>
      <c r="I148" s="93">
        <f t="shared" si="107"/>
        <v>6280122.132480002</v>
      </c>
      <c r="J148" s="93">
        <f t="shared" ref="J148:AX148" si="116">J95*AnnFact</f>
        <v>0</v>
      </c>
      <c r="K148" s="93">
        <f t="shared" si="116"/>
        <v>0</v>
      </c>
      <c r="L148" s="93">
        <f t="shared" si="116"/>
        <v>0</v>
      </c>
      <c r="M148" s="93">
        <f t="shared" si="116"/>
        <v>0</v>
      </c>
      <c r="N148" s="93">
        <f t="shared" si="116"/>
        <v>0</v>
      </c>
      <c r="O148" s="93">
        <f t="shared" si="116"/>
        <v>0</v>
      </c>
      <c r="P148" s="93">
        <f t="shared" si="116"/>
        <v>0</v>
      </c>
      <c r="Q148" s="93">
        <f t="shared" si="116"/>
        <v>0</v>
      </c>
      <c r="R148" s="93">
        <f t="shared" si="116"/>
        <v>0</v>
      </c>
      <c r="S148" s="93">
        <f t="shared" si="116"/>
        <v>0</v>
      </c>
      <c r="T148" s="93">
        <f t="shared" si="116"/>
        <v>0</v>
      </c>
      <c r="U148" s="93">
        <f t="shared" si="116"/>
        <v>0</v>
      </c>
      <c r="V148" s="93">
        <f t="shared" si="116"/>
        <v>0</v>
      </c>
      <c r="W148" s="93">
        <f t="shared" si="116"/>
        <v>523343.51104000001</v>
      </c>
      <c r="X148" s="93">
        <f t="shared" si="116"/>
        <v>523343.51104000001</v>
      </c>
      <c r="Y148" s="93">
        <f t="shared" si="116"/>
        <v>523343.51104000001</v>
      </c>
      <c r="Z148" s="93">
        <f t="shared" si="116"/>
        <v>523343.51104000001</v>
      </c>
      <c r="AA148" s="93">
        <f t="shared" si="116"/>
        <v>523343.51104000001</v>
      </c>
      <c r="AB148" s="93">
        <f t="shared" si="116"/>
        <v>523343.51104000001</v>
      </c>
      <c r="AC148" s="93">
        <f t="shared" si="116"/>
        <v>523343.51104000001</v>
      </c>
      <c r="AD148" s="93">
        <f t="shared" si="116"/>
        <v>523343.51104000001</v>
      </c>
      <c r="AE148" s="93">
        <f t="shared" si="116"/>
        <v>523343.51104000001</v>
      </c>
      <c r="AF148" s="93">
        <f t="shared" si="116"/>
        <v>523343.51104000001</v>
      </c>
      <c r="AG148" s="93">
        <f t="shared" si="116"/>
        <v>523343.51104000001</v>
      </c>
      <c r="AH148" s="93">
        <f t="shared" si="116"/>
        <v>523343.51104000001</v>
      </c>
      <c r="AI148" s="93">
        <f t="shared" si="116"/>
        <v>0</v>
      </c>
      <c r="AJ148" s="93">
        <f t="shared" si="116"/>
        <v>0</v>
      </c>
      <c r="AK148" s="93">
        <f t="shared" si="116"/>
        <v>0</v>
      </c>
      <c r="AL148" s="93">
        <f t="shared" si="116"/>
        <v>0</v>
      </c>
      <c r="AM148" s="93">
        <f t="shared" si="116"/>
        <v>0</v>
      </c>
      <c r="AN148" s="93">
        <f t="shared" si="116"/>
        <v>0</v>
      </c>
      <c r="AO148" s="93">
        <f t="shared" si="116"/>
        <v>0</v>
      </c>
      <c r="AP148" s="93">
        <f t="shared" si="116"/>
        <v>0</v>
      </c>
      <c r="AQ148" s="93">
        <f t="shared" si="116"/>
        <v>0</v>
      </c>
      <c r="AR148" s="93">
        <f t="shared" si="116"/>
        <v>0</v>
      </c>
      <c r="AS148" s="93">
        <f t="shared" si="116"/>
        <v>0</v>
      </c>
      <c r="AT148" s="93">
        <f t="shared" si="116"/>
        <v>0</v>
      </c>
      <c r="AU148" s="93">
        <f t="shared" si="116"/>
        <v>0</v>
      </c>
      <c r="AV148" s="93">
        <f t="shared" si="116"/>
        <v>0</v>
      </c>
      <c r="AW148" s="93">
        <f t="shared" si="116"/>
        <v>0</v>
      </c>
      <c r="AX148" s="93">
        <f t="shared" si="116"/>
        <v>0</v>
      </c>
    </row>
    <row r="149" spans="1:50" ht="15" customHeight="1">
      <c r="A149" s="218" t="s">
        <v>198</v>
      </c>
      <c r="B149" s="767">
        <f t="shared" si="106"/>
        <v>890312</v>
      </c>
      <c r="C149" s="66" t="str">
        <f>INDEX(ProjectSummary!$C$6:$F$20,MATCH(B149,ProjectSummary!$C$6:$C$20,0),4)</f>
        <v>SHANNON ROAD</v>
      </c>
      <c r="D149" s="80"/>
      <c r="E149" s="80"/>
      <c r="F149" s="80"/>
      <c r="G149" s="80"/>
      <c r="H149" s="80"/>
      <c r="I149" s="93">
        <f t="shared" si="107"/>
        <v>27083026.696320001</v>
      </c>
      <c r="J149" s="93">
        <f t="shared" ref="J149:AX149" si="117">J96*AnnFact</f>
        <v>0</v>
      </c>
      <c r="K149" s="93">
        <f t="shared" si="117"/>
        <v>0</v>
      </c>
      <c r="L149" s="93">
        <f t="shared" si="117"/>
        <v>0</v>
      </c>
      <c r="M149" s="93">
        <f t="shared" si="117"/>
        <v>0</v>
      </c>
      <c r="N149" s="93">
        <f t="shared" si="117"/>
        <v>0</v>
      </c>
      <c r="O149" s="93">
        <f t="shared" si="117"/>
        <v>0</v>
      </c>
      <c r="P149" s="93">
        <f t="shared" si="117"/>
        <v>0</v>
      </c>
      <c r="Q149" s="93">
        <f t="shared" si="117"/>
        <v>0</v>
      </c>
      <c r="R149" s="93">
        <f t="shared" si="117"/>
        <v>0</v>
      </c>
      <c r="S149" s="93">
        <f t="shared" si="117"/>
        <v>0</v>
      </c>
      <c r="T149" s="93">
        <f t="shared" si="117"/>
        <v>0</v>
      </c>
      <c r="U149" s="93">
        <f t="shared" si="117"/>
        <v>0</v>
      </c>
      <c r="V149" s="93">
        <f t="shared" si="117"/>
        <v>0</v>
      </c>
      <c r="W149" s="93">
        <f t="shared" si="117"/>
        <v>2256918.8913600002</v>
      </c>
      <c r="X149" s="93">
        <f t="shared" si="117"/>
        <v>2256918.8913600002</v>
      </c>
      <c r="Y149" s="93">
        <f t="shared" si="117"/>
        <v>2256918.8913600002</v>
      </c>
      <c r="Z149" s="93">
        <f t="shared" si="117"/>
        <v>2256918.8913600002</v>
      </c>
      <c r="AA149" s="93">
        <f t="shared" si="117"/>
        <v>2256918.8913600002</v>
      </c>
      <c r="AB149" s="93">
        <f t="shared" si="117"/>
        <v>2256918.8913600002</v>
      </c>
      <c r="AC149" s="93">
        <f t="shared" si="117"/>
        <v>2256918.8913600002</v>
      </c>
      <c r="AD149" s="93">
        <f t="shared" si="117"/>
        <v>2256918.8913600002</v>
      </c>
      <c r="AE149" s="93">
        <f t="shared" si="117"/>
        <v>2256918.8913600002</v>
      </c>
      <c r="AF149" s="93">
        <f t="shared" si="117"/>
        <v>2256918.8913600002</v>
      </c>
      <c r="AG149" s="93">
        <f t="shared" si="117"/>
        <v>2256918.8913600002</v>
      </c>
      <c r="AH149" s="93">
        <f t="shared" si="117"/>
        <v>2256918.8913600002</v>
      </c>
      <c r="AI149" s="93">
        <f t="shared" si="117"/>
        <v>0</v>
      </c>
      <c r="AJ149" s="93">
        <f t="shared" si="117"/>
        <v>0</v>
      </c>
      <c r="AK149" s="93">
        <f t="shared" si="117"/>
        <v>0</v>
      </c>
      <c r="AL149" s="93">
        <f t="shared" si="117"/>
        <v>0</v>
      </c>
      <c r="AM149" s="93">
        <f t="shared" si="117"/>
        <v>0</v>
      </c>
      <c r="AN149" s="93">
        <f t="shared" si="117"/>
        <v>0</v>
      </c>
      <c r="AO149" s="93">
        <f t="shared" si="117"/>
        <v>0</v>
      </c>
      <c r="AP149" s="93">
        <f t="shared" si="117"/>
        <v>0</v>
      </c>
      <c r="AQ149" s="93">
        <f t="shared" si="117"/>
        <v>0</v>
      </c>
      <c r="AR149" s="93">
        <f t="shared" si="117"/>
        <v>0</v>
      </c>
      <c r="AS149" s="93">
        <f t="shared" si="117"/>
        <v>0</v>
      </c>
      <c r="AT149" s="93">
        <f t="shared" si="117"/>
        <v>0</v>
      </c>
      <c r="AU149" s="93">
        <f t="shared" si="117"/>
        <v>0</v>
      </c>
      <c r="AV149" s="93">
        <f t="shared" si="117"/>
        <v>0</v>
      </c>
      <c r="AW149" s="93">
        <f t="shared" si="117"/>
        <v>0</v>
      </c>
      <c r="AX149" s="93">
        <f t="shared" si="117"/>
        <v>0</v>
      </c>
    </row>
    <row r="150" spans="1:50" ht="15" customHeight="1">
      <c r="A150" s="218" t="s">
        <v>198</v>
      </c>
      <c r="B150" s="767">
        <f t="shared" si="106"/>
        <v>890144</v>
      </c>
      <c r="C150" s="66" t="str">
        <f>INDEX(ProjectSummary!$C$6:$F$20,MATCH(B150,ProjectSummary!$C$6:$C$20,0),4)</f>
        <v>STACK ROAD</v>
      </c>
      <c r="D150" s="80"/>
      <c r="E150" s="80"/>
      <c r="F150" s="80"/>
      <c r="G150" s="80"/>
      <c r="H150" s="80"/>
      <c r="I150" s="93">
        <f t="shared" si="107"/>
        <v>14130274.798080005</v>
      </c>
      <c r="J150" s="93">
        <f t="shared" ref="J150:AX150" si="118">J97*AnnFact</f>
        <v>0</v>
      </c>
      <c r="K150" s="93">
        <f t="shared" si="118"/>
        <v>0</v>
      </c>
      <c r="L150" s="93">
        <f t="shared" si="118"/>
        <v>0</v>
      </c>
      <c r="M150" s="93">
        <f t="shared" si="118"/>
        <v>0</v>
      </c>
      <c r="N150" s="93">
        <f t="shared" si="118"/>
        <v>0</v>
      </c>
      <c r="O150" s="93">
        <f t="shared" si="118"/>
        <v>0</v>
      </c>
      <c r="P150" s="93">
        <f t="shared" si="118"/>
        <v>0</v>
      </c>
      <c r="Q150" s="93">
        <f t="shared" si="118"/>
        <v>0</v>
      </c>
      <c r="R150" s="93">
        <f t="shared" si="118"/>
        <v>0</v>
      </c>
      <c r="S150" s="93">
        <f t="shared" si="118"/>
        <v>0</v>
      </c>
      <c r="T150" s="93">
        <f t="shared" si="118"/>
        <v>0</v>
      </c>
      <c r="U150" s="93">
        <f t="shared" si="118"/>
        <v>0</v>
      </c>
      <c r="V150" s="93">
        <f t="shared" si="118"/>
        <v>0</v>
      </c>
      <c r="W150" s="93">
        <f t="shared" si="118"/>
        <v>1177522.8998400001</v>
      </c>
      <c r="X150" s="93">
        <f t="shared" si="118"/>
        <v>1177522.8998400001</v>
      </c>
      <c r="Y150" s="93">
        <f t="shared" si="118"/>
        <v>1177522.8998400001</v>
      </c>
      <c r="Z150" s="93">
        <f t="shared" si="118"/>
        <v>1177522.8998400001</v>
      </c>
      <c r="AA150" s="93">
        <f t="shared" si="118"/>
        <v>1177522.8998400001</v>
      </c>
      <c r="AB150" s="93">
        <f t="shared" si="118"/>
        <v>1177522.8998400001</v>
      </c>
      <c r="AC150" s="93">
        <f t="shared" si="118"/>
        <v>1177522.8998400001</v>
      </c>
      <c r="AD150" s="93">
        <f t="shared" si="118"/>
        <v>1177522.8998400001</v>
      </c>
      <c r="AE150" s="93">
        <f t="shared" si="118"/>
        <v>1177522.8998400001</v>
      </c>
      <c r="AF150" s="93">
        <f t="shared" si="118"/>
        <v>1177522.8998400001</v>
      </c>
      <c r="AG150" s="93">
        <f t="shared" si="118"/>
        <v>1177522.8998400001</v>
      </c>
      <c r="AH150" s="93">
        <f t="shared" si="118"/>
        <v>1177522.8998400001</v>
      </c>
      <c r="AI150" s="93">
        <f t="shared" si="118"/>
        <v>0</v>
      </c>
      <c r="AJ150" s="93">
        <f t="shared" si="118"/>
        <v>0</v>
      </c>
      <c r="AK150" s="93">
        <f t="shared" si="118"/>
        <v>0</v>
      </c>
      <c r="AL150" s="93">
        <f t="shared" si="118"/>
        <v>0</v>
      </c>
      <c r="AM150" s="93">
        <f t="shared" si="118"/>
        <v>0</v>
      </c>
      <c r="AN150" s="93">
        <f t="shared" si="118"/>
        <v>0</v>
      </c>
      <c r="AO150" s="93">
        <f t="shared" si="118"/>
        <v>0</v>
      </c>
      <c r="AP150" s="93">
        <f t="shared" si="118"/>
        <v>0</v>
      </c>
      <c r="AQ150" s="93">
        <f t="shared" si="118"/>
        <v>0</v>
      </c>
      <c r="AR150" s="93">
        <f t="shared" si="118"/>
        <v>0</v>
      </c>
      <c r="AS150" s="93">
        <f t="shared" si="118"/>
        <v>0</v>
      </c>
      <c r="AT150" s="93">
        <f t="shared" si="118"/>
        <v>0</v>
      </c>
      <c r="AU150" s="93">
        <f t="shared" si="118"/>
        <v>0</v>
      </c>
      <c r="AV150" s="93">
        <f t="shared" si="118"/>
        <v>0</v>
      </c>
      <c r="AW150" s="93">
        <f t="shared" si="118"/>
        <v>0</v>
      </c>
      <c r="AX150" s="93">
        <f t="shared" si="118"/>
        <v>0</v>
      </c>
    </row>
    <row r="151" spans="1:50" ht="15" customHeight="1">
      <c r="A151" s="218">
        <v>1</v>
      </c>
      <c r="B151" s="767">
        <f t="shared" si="106"/>
        <v>890067</v>
      </c>
      <c r="C151" s="66" t="str">
        <f>INDEX(ProjectSummary!$C$6:$F$20,MATCH(B151,ProjectSummary!$C$6:$C$20,0),4)</f>
        <v>AUSTIN GROVE CHURCH ROAD</v>
      </c>
      <c r="D151" s="80"/>
      <c r="E151" s="80"/>
      <c r="F151" s="80"/>
      <c r="G151" s="80"/>
      <c r="H151" s="80"/>
      <c r="I151" s="93">
        <f t="shared" si="107"/>
        <v>12620790.655199999</v>
      </c>
      <c r="J151" s="93">
        <f t="shared" ref="J151:AX151" si="119">J98*AnnFact</f>
        <v>0</v>
      </c>
      <c r="K151" s="93">
        <f t="shared" si="119"/>
        <v>0</v>
      </c>
      <c r="L151" s="93">
        <f t="shared" si="119"/>
        <v>0</v>
      </c>
      <c r="M151" s="93">
        <f t="shared" si="119"/>
        <v>0</v>
      </c>
      <c r="N151" s="93">
        <f t="shared" si="119"/>
        <v>0</v>
      </c>
      <c r="O151" s="93">
        <f t="shared" si="119"/>
        <v>0</v>
      </c>
      <c r="P151" s="93">
        <f t="shared" si="119"/>
        <v>0</v>
      </c>
      <c r="Q151" s="93">
        <f t="shared" si="119"/>
        <v>0</v>
      </c>
      <c r="R151" s="93">
        <f t="shared" si="119"/>
        <v>0</v>
      </c>
      <c r="S151" s="93">
        <f t="shared" si="119"/>
        <v>0</v>
      </c>
      <c r="T151" s="93">
        <f t="shared" si="119"/>
        <v>0</v>
      </c>
      <c r="U151" s="93">
        <f t="shared" si="119"/>
        <v>0</v>
      </c>
      <c r="V151" s="93">
        <f t="shared" si="119"/>
        <v>0</v>
      </c>
      <c r="W151" s="93">
        <f t="shared" si="119"/>
        <v>970830.05039999995</v>
      </c>
      <c r="X151" s="93">
        <f t="shared" si="119"/>
        <v>970830.05039999995</v>
      </c>
      <c r="Y151" s="93">
        <f t="shared" si="119"/>
        <v>970830.05039999995</v>
      </c>
      <c r="Z151" s="93">
        <f t="shared" si="119"/>
        <v>970830.05039999995</v>
      </c>
      <c r="AA151" s="93">
        <f t="shared" si="119"/>
        <v>970830.05039999995</v>
      </c>
      <c r="AB151" s="93">
        <f t="shared" si="119"/>
        <v>970830.05039999995</v>
      </c>
      <c r="AC151" s="93">
        <f t="shared" si="119"/>
        <v>970830.05039999995</v>
      </c>
      <c r="AD151" s="93">
        <f t="shared" si="119"/>
        <v>970830.05039999995</v>
      </c>
      <c r="AE151" s="93">
        <f t="shared" si="119"/>
        <v>970830.05039999995</v>
      </c>
      <c r="AF151" s="93">
        <f t="shared" si="119"/>
        <v>970830.05039999995</v>
      </c>
      <c r="AG151" s="93">
        <f t="shared" si="119"/>
        <v>970830.05039999995</v>
      </c>
      <c r="AH151" s="93">
        <f t="shared" si="119"/>
        <v>970830.05039999995</v>
      </c>
      <c r="AI151" s="93">
        <f t="shared" si="119"/>
        <v>970830.05039999995</v>
      </c>
      <c r="AJ151" s="93">
        <f t="shared" si="119"/>
        <v>0</v>
      </c>
      <c r="AK151" s="93">
        <f t="shared" si="119"/>
        <v>0</v>
      </c>
      <c r="AL151" s="93">
        <f t="shared" si="119"/>
        <v>0</v>
      </c>
      <c r="AM151" s="93">
        <f t="shared" si="119"/>
        <v>0</v>
      </c>
      <c r="AN151" s="93">
        <f t="shared" si="119"/>
        <v>0</v>
      </c>
      <c r="AO151" s="93">
        <f t="shared" si="119"/>
        <v>0</v>
      </c>
      <c r="AP151" s="93">
        <f t="shared" si="119"/>
        <v>0</v>
      </c>
      <c r="AQ151" s="93">
        <f t="shared" si="119"/>
        <v>0</v>
      </c>
      <c r="AR151" s="93">
        <f t="shared" si="119"/>
        <v>0</v>
      </c>
      <c r="AS151" s="93">
        <f t="shared" si="119"/>
        <v>0</v>
      </c>
      <c r="AT151" s="93">
        <f t="shared" si="119"/>
        <v>0</v>
      </c>
      <c r="AU151" s="93">
        <f t="shared" si="119"/>
        <v>0</v>
      </c>
      <c r="AV151" s="93">
        <f t="shared" si="119"/>
        <v>0</v>
      </c>
      <c r="AW151" s="93">
        <f t="shared" si="119"/>
        <v>0</v>
      </c>
      <c r="AX151" s="93">
        <f t="shared" si="119"/>
        <v>0</v>
      </c>
    </row>
    <row r="152" spans="1:50" ht="15" customHeight="1">
      <c r="A152" s="66">
        <v>1</v>
      </c>
      <c r="B152" s="767">
        <f t="shared" si="106"/>
        <v>830012</v>
      </c>
      <c r="C152" s="66" t="str">
        <f>INDEX(ProjectSummary!$C$6:$F$20,MATCH(B152,ProjectSummary!$C$6:$C$20,0),4)</f>
        <v>MOUNTAIN CREEK ROAD</v>
      </c>
      <c r="D152" s="80"/>
      <c r="E152" s="80"/>
      <c r="F152" s="80"/>
      <c r="G152" s="80"/>
      <c r="H152" s="80"/>
      <c r="I152" s="93">
        <f t="shared" si="107"/>
        <v>1488258.1095199999</v>
      </c>
      <c r="J152" s="93">
        <f t="shared" ref="J152:AX152" si="120">J99*AnnFact</f>
        <v>0</v>
      </c>
      <c r="K152" s="93">
        <f t="shared" si="120"/>
        <v>0</v>
      </c>
      <c r="L152" s="93">
        <f t="shared" si="120"/>
        <v>0</v>
      </c>
      <c r="M152" s="93">
        <f t="shared" si="120"/>
        <v>0</v>
      </c>
      <c r="N152" s="93">
        <f t="shared" si="120"/>
        <v>0</v>
      </c>
      <c r="O152" s="93">
        <f t="shared" si="120"/>
        <v>0</v>
      </c>
      <c r="P152" s="93">
        <f t="shared" si="120"/>
        <v>0</v>
      </c>
      <c r="Q152" s="93">
        <f t="shared" si="120"/>
        <v>0</v>
      </c>
      <c r="R152" s="93">
        <f t="shared" si="120"/>
        <v>0</v>
      </c>
      <c r="S152" s="93">
        <f t="shared" si="120"/>
        <v>0</v>
      </c>
      <c r="T152" s="93">
        <f t="shared" si="120"/>
        <v>0</v>
      </c>
      <c r="U152" s="93">
        <f t="shared" si="120"/>
        <v>0</v>
      </c>
      <c r="V152" s="93">
        <f t="shared" si="120"/>
        <v>0</v>
      </c>
      <c r="W152" s="93">
        <f t="shared" si="120"/>
        <v>114481.39304</v>
      </c>
      <c r="X152" s="93">
        <f t="shared" si="120"/>
        <v>114481.39304</v>
      </c>
      <c r="Y152" s="93">
        <f t="shared" si="120"/>
        <v>114481.39304</v>
      </c>
      <c r="Z152" s="93">
        <f t="shared" si="120"/>
        <v>114481.39304</v>
      </c>
      <c r="AA152" s="93">
        <f t="shared" si="120"/>
        <v>114481.39304</v>
      </c>
      <c r="AB152" s="93">
        <f t="shared" si="120"/>
        <v>114481.39304</v>
      </c>
      <c r="AC152" s="93">
        <f t="shared" si="120"/>
        <v>114481.39304</v>
      </c>
      <c r="AD152" s="93">
        <f t="shared" si="120"/>
        <v>114481.39304</v>
      </c>
      <c r="AE152" s="93">
        <f t="shared" si="120"/>
        <v>114481.39304</v>
      </c>
      <c r="AF152" s="93">
        <f t="shared" si="120"/>
        <v>114481.39304</v>
      </c>
      <c r="AG152" s="93">
        <f t="shared" si="120"/>
        <v>114481.39304</v>
      </c>
      <c r="AH152" s="93">
        <f t="shared" si="120"/>
        <v>114481.39304</v>
      </c>
      <c r="AI152" s="93">
        <f t="shared" si="120"/>
        <v>114481.39304</v>
      </c>
      <c r="AJ152" s="93">
        <f t="shared" si="120"/>
        <v>0</v>
      </c>
      <c r="AK152" s="93">
        <f t="shared" si="120"/>
        <v>0</v>
      </c>
      <c r="AL152" s="93">
        <f t="shared" si="120"/>
        <v>0</v>
      </c>
      <c r="AM152" s="93">
        <f t="shared" si="120"/>
        <v>0</v>
      </c>
      <c r="AN152" s="93">
        <f t="shared" si="120"/>
        <v>0</v>
      </c>
      <c r="AO152" s="93">
        <f t="shared" si="120"/>
        <v>0</v>
      </c>
      <c r="AP152" s="93">
        <f t="shared" si="120"/>
        <v>0</v>
      </c>
      <c r="AQ152" s="93">
        <f t="shared" si="120"/>
        <v>0</v>
      </c>
      <c r="AR152" s="93">
        <f t="shared" si="120"/>
        <v>0</v>
      </c>
      <c r="AS152" s="93">
        <f t="shared" si="120"/>
        <v>0</v>
      </c>
      <c r="AT152" s="93">
        <f t="shared" si="120"/>
        <v>0</v>
      </c>
      <c r="AU152" s="93">
        <f t="shared" si="120"/>
        <v>0</v>
      </c>
      <c r="AV152" s="93">
        <f t="shared" si="120"/>
        <v>0</v>
      </c>
      <c r="AW152" s="93">
        <f t="shared" si="120"/>
        <v>0</v>
      </c>
      <c r="AX152" s="93">
        <f t="shared" si="120"/>
        <v>0</v>
      </c>
    </row>
    <row r="153" spans="1:50">
      <c r="A153" s="66">
        <v>1</v>
      </c>
      <c r="B153" s="767">
        <f t="shared" si="106"/>
        <v>120050</v>
      </c>
      <c r="C153" s="66" t="str">
        <f>INDEX(ProjectSummary!$C$6:$F$20,MATCH(B153,ProjectSummary!$C$6:$C$20,0),4)</f>
        <v>PENNINGER ROAD</v>
      </c>
      <c r="D153" s="80"/>
      <c r="E153" s="80"/>
      <c r="F153" s="80"/>
      <c r="G153" s="80"/>
      <c r="H153" s="80"/>
      <c r="I153" s="93">
        <f t="shared" si="107"/>
        <v>2019326.5048319998</v>
      </c>
      <c r="J153" s="93">
        <f t="shared" ref="J153:AX153" si="121">J100*AnnFact</f>
        <v>0</v>
      </c>
      <c r="K153" s="93">
        <f t="shared" si="121"/>
        <v>0</v>
      </c>
      <c r="L153" s="93">
        <f t="shared" si="121"/>
        <v>0</v>
      </c>
      <c r="M153" s="93">
        <f t="shared" si="121"/>
        <v>0</v>
      </c>
      <c r="N153" s="93">
        <f t="shared" si="121"/>
        <v>0</v>
      </c>
      <c r="O153" s="93">
        <f t="shared" si="121"/>
        <v>0</v>
      </c>
      <c r="P153" s="93">
        <f t="shared" si="121"/>
        <v>0</v>
      </c>
      <c r="Q153" s="93">
        <f t="shared" si="121"/>
        <v>0</v>
      </c>
      <c r="R153" s="93">
        <f t="shared" si="121"/>
        <v>0</v>
      </c>
      <c r="S153" s="93">
        <f t="shared" si="121"/>
        <v>0</v>
      </c>
      <c r="T153" s="93">
        <f t="shared" si="121"/>
        <v>0</v>
      </c>
      <c r="U153" s="93">
        <f t="shared" si="121"/>
        <v>0</v>
      </c>
      <c r="V153" s="93">
        <f t="shared" si="121"/>
        <v>0</v>
      </c>
      <c r="W153" s="93">
        <f t="shared" si="121"/>
        <v>155332.80806399998</v>
      </c>
      <c r="X153" s="93">
        <f t="shared" si="121"/>
        <v>155332.80806399998</v>
      </c>
      <c r="Y153" s="93">
        <f t="shared" si="121"/>
        <v>155332.80806399998</v>
      </c>
      <c r="Z153" s="93">
        <f t="shared" si="121"/>
        <v>155332.80806399998</v>
      </c>
      <c r="AA153" s="93">
        <f t="shared" si="121"/>
        <v>155332.80806399998</v>
      </c>
      <c r="AB153" s="93">
        <f t="shared" si="121"/>
        <v>155332.80806399998</v>
      </c>
      <c r="AC153" s="93">
        <f t="shared" si="121"/>
        <v>155332.80806399998</v>
      </c>
      <c r="AD153" s="93">
        <f t="shared" si="121"/>
        <v>155332.80806399998</v>
      </c>
      <c r="AE153" s="93">
        <f t="shared" si="121"/>
        <v>155332.80806399998</v>
      </c>
      <c r="AF153" s="93">
        <f t="shared" si="121"/>
        <v>155332.80806399998</v>
      </c>
      <c r="AG153" s="93">
        <f t="shared" si="121"/>
        <v>155332.80806399998</v>
      </c>
      <c r="AH153" s="93">
        <f t="shared" si="121"/>
        <v>155332.80806399998</v>
      </c>
      <c r="AI153" s="93">
        <f t="shared" si="121"/>
        <v>155332.80806399998</v>
      </c>
      <c r="AJ153" s="93">
        <f t="shared" si="121"/>
        <v>0</v>
      </c>
      <c r="AK153" s="93">
        <f t="shared" si="121"/>
        <v>0</v>
      </c>
      <c r="AL153" s="93">
        <f t="shared" si="121"/>
        <v>0</v>
      </c>
      <c r="AM153" s="93">
        <f t="shared" si="121"/>
        <v>0</v>
      </c>
      <c r="AN153" s="93">
        <f t="shared" si="121"/>
        <v>0</v>
      </c>
      <c r="AO153" s="93">
        <f t="shared" si="121"/>
        <v>0</v>
      </c>
      <c r="AP153" s="93">
        <f t="shared" si="121"/>
        <v>0</v>
      </c>
      <c r="AQ153" s="93">
        <f t="shared" si="121"/>
        <v>0</v>
      </c>
      <c r="AR153" s="93">
        <f t="shared" si="121"/>
        <v>0</v>
      </c>
      <c r="AS153" s="93">
        <f t="shared" si="121"/>
        <v>0</v>
      </c>
      <c r="AT153" s="93">
        <f t="shared" si="121"/>
        <v>0</v>
      </c>
      <c r="AU153" s="93">
        <f t="shared" si="121"/>
        <v>0</v>
      </c>
      <c r="AV153" s="93">
        <f t="shared" si="121"/>
        <v>0</v>
      </c>
      <c r="AW153" s="93">
        <f t="shared" si="121"/>
        <v>0</v>
      </c>
      <c r="AX153" s="93">
        <f t="shared" si="121"/>
        <v>0</v>
      </c>
    </row>
    <row r="154" spans="1:50">
      <c r="A154" s="66">
        <v>1</v>
      </c>
      <c r="B154" s="767">
        <f t="shared" si="106"/>
        <v>590060</v>
      </c>
      <c r="C154" s="66" t="str">
        <f>INDEX(ProjectSummary!$C$6:$F$20,MATCH(B154,ProjectSummary!$C$6:$C$20,0),4)</f>
        <v>ROBINSON CHURCH ROAD</v>
      </c>
      <c r="D154" s="80"/>
      <c r="E154" s="80"/>
      <c r="F154" s="80"/>
      <c r="G154" s="80"/>
      <c r="H154" s="80"/>
      <c r="I154" s="93">
        <f t="shared" si="107"/>
        <v>162808199.45208001</v>
      </c>
      <c r="J154" s="93">
        <f t="shared" ref="J154:AX154" si="122">J101*AnnFact</f>
        <v>0</v>
      </c>
      <c r="K154" s="93">
        <f t="shared" si="122"/>
        <v>0</v>
      </c>
      <c r="L154" s="93">
        <f t="shared" si="122"/>
        <v>0</v>
      </c>
      <c r="M154" s="93">
        <f t="shared" si="122"/>
        <v>0</v>
      </c>
      <c r="N154" s="93">
        <f t="shared" si="122"/>
        <v>0</v>
      </c>
      <c r="O154" s="93">
        <f t="shared" si="122"/>
        <v>0</v>
      </c>
      <c r="P154" s="93">
        <f t="shared" si="122"/>
        <v>0</v>
      </c>
      <c r="Q154" s="93">
        <f t="shared" si="122"/>
        <v>0</v>
      </c>
      <c r="R154" s="93">
        <f t="shared" si="122"/>
        <v>0</v>
      </c>
      <c r="S154" s="93">
        <f t="shared" si="122"/>
        <v>0</v>
      </c>
      <c r="T154" s="93">
        <f t="shared" si="122"/>
        <v>0</v>
      </c>
      <c r="U154" s="93">
        <f t="shared" si="122"/>
        <v>0</v>
      </c>
      <c r="V154" s="93">
        <f t="shared" si="122"/>
        <v>0</v>
      </c>
      <c r="W154" s="93">
        <f t="shared" si="122"/>
        <v>12523707.65016</v>
      </c>
      <c r="X154" s="93">
        <f t="shared" si="122"/>
        <v>12523707.65016</v>
      </c>
      <c r="Y154" s="93">
        <f t="shared" si="122"/>
        <v>12523707.65016</v>
      </c>
      <c r="Z154" s="93">
        <f t="shared" si="122"/>
        <v>12523707.65016</v>
      </c>
      <c r="AA154" s="93">
        <f t="shared" si="122"/>
        <v>12523707.65016</v>
      </c>
      <c r="AB154" s="93">
        <f t="shared" si="122"/>
        <v>12523707.65016</v>
      </c>
      <c r="AC154" s="93">
        <f t="shared" si="122"/>
        <v>12523707.65016</v>
      </c>
      <c r="AD154" s="93">
        <f t="shared" si="122"/>
        <v>12523707.65016</v>
      </c>
      <c r="AE154" s="93">
        <f t="shared" si="122"/>
        <v>12523707.65016</v>
      </c>
      <c r="AF154" s="93">
        <f t="shared" si="122"/>
        <v>12523707.65016</v>
      </c>
      <c r="AG154" s="93">
        <f t="shared" si="122"/>
        <v>12523707.65016</v>
      </c>
      <c r="AH154" s="93">
        <f t="shared" si="122"/>
        <v>12523707.65016</v>
      </c>
      <c r="AI154" s="93">
        <f t="shared" si="122"/>
        <v>12523707.65016</v>
      </c>
      <c r="AJ154" s="93">
        <f t="shared" si="122"/>
        <v>0</v>
      </c>
      <c r="AK154" s="93">
        <f t="shared" si="122"/>
        <v>0</v>
      </c>
      <c r="AL154" s="93">
        <f t="shared" si="122"/>
        <v>0</v>
      </c>
      <c r="AM154" s="93">
        <f t="shared" si="122"/>
        <v>0</v>
      </c>
      <c r="AN154" s="93">
        <f t="shared" si="122"/>
        <v>0</v>
      </c>
      <c r="AO154" s="93">
        <f t="shared" si="122"/>
        <v>0</v>
      </c>
      <c r="AP154" s="93">
        <f t="shared" si="122"/>
        <v>0</v>
      </c>
      <c r="AQ154" s="93">
        <f t="shared" si="122"/>
        <v>0</v>
      </c>
      <c r="AR154" s="93">
        <f t="shared" si="122"/>
        <v>0</v>
      </c>
      <c r="AS154" s="93">
        <f t="shared" si="122"/>
        <v>0</v>
      </c>
      <c r="AT154" s="93">
        <f t="shared" si="122"/>
        <v>0</v>
      </c>
      <c r="AU154" s="93">
        <f t="shared" si="122"/>
        <v>0</v>
      </c>
      <c r="AV154" s="93">
        <f t="shared" si="122"/>
        <v>0</v>
      </c>
      <c r="AW154" s="93">
        <f t="shared" si="122"/>
        <v>0</v>
      </c>
      <c r="AX154" s="93">
        <f t="shared" si="122"/>
        <v>0</v>
      </c>
    </row>
    <row r="155" spans="1:50">
      <c r="C155" s="16"/>
      <c r="D155" s="80"/>
      <c r="E155" s="80"/>
      <c r="F155" s="80"/>
      <c r="G155" s="80"/>
      <c r="H155" s="80"/>
      <c r="I155" s="181"/>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row>
    <row r="156" spans="1:50" s="181" customFormat="1" ht="30">
      <c r="A156" s="873" t="s">
        <v>203</v>
      </c>
      <c r="B156" s="102" t="s">
        <v>120</v>
      </c>
      <c r="C156" s="16" t="s">
        <v>489</v>
      </c>
      <c r="D156" s="80"/>
      <c r="E156" s="80"/>
      <c r="F156" s="80"/>
      <c r="G156" s="80"/>
      <c r="H156" s="80"/>
      <c r="I156" s="181">
        <f>SUM(J156:AX156)</f>
        <v>18678352.608384006</v>
      </c>
      <c r="J156" s="181">
        <f>SUM(J157:J171)</f>
        <v>0</v>
      </c>
      <c r="K156" s="181">
        <f t="shared" ref="K156:AX156" si="123">SUM(K157:K171)</f>
        <v>0</v>
      </c>
      <c r="L156" s="181">
        <f t="shared" si="123"/>
        <v>0</v>
      </c>
      <c r="M156" s="181">
        <f t="shared" si="123"/>
        <v>0</v>
      </c>
      <c r="N156" s="181">
        <f t="shared" si="123"/>
        <v>0</v>
      </c>
      <c r="O156" s="181">
        <f t="shared" si="123"/>
        <v>0</v>
      </c>
      <c r="P156" s="181">
        <f t="shared" si="123"/>
        <v>0</v>
      </c>
      <c r="Q156" s="181">
        <f t="shared" si="123"/>
        <v>0</v>
      </c>
      <c r="R156" s="181">
        <f t="shared" si="123"/>
        <v>0</v>
      </c>
      <c r="S156" s="181">
        <f t="shared" si="123"/>
        <v>0</v>
      </c>
      <c r="T156" s="181">
        <f t="shared" si="123"/>
        <v>0</v>
      </c>
      <c r="U156" s="181">
        <f t="shared" si="123"/>
        <v>0</v>
      </c>
      <c r="V156" s="181">
        <f t="shared" si="123"/>
        <v>0</v>
      </c>
      <c r="W156" s="181">
        <f t="shared" si="123"/>
        <v>1470302.9731040003</v>
      </c>
      <c r="X156" s="181">
        <f t="shared" si="123"/>
        <v>1470302.9731040003</v>
      </c>
      <c r="Y156" s="181">
        <f t="shared" si="123"/>
        <v>1470302.9731040003</v>
      </c>
      <c r="Z156" s="181">
        <f t="shared" si="123"/>
        <v>1470302.9731040003</v>
      </c>
      <c r="AA156" s="181">
        <f t="shared" si="123"/>
        <v>1470302.9731040003</v>
      </c>
      <c r="AB156" s="181">
        <f t="shared" si="123"/>
        <v>1470302.9731040003</v>
      </c>
      <c r="AC156" s="181">
        <f t="shared" si="123"/>
        <v>1470302.9731040003</v>
      </c>
      <c r="AD156" s="181">
        <f t="shared" si="123"/>
        <v>1470302.9731040003</v>
      </c>
      <c r="AE156" s="181">
        <f t="shared" si="123"/>
        <v>1470302.9731040003</v>
      </c>
      <c r="AF156" s="181">
        <f t="shared" si="123"/>
        <v>1470302.9731040003</v>
      </c>
      <c r="AG156" s="181">
        <f t="shared" si="123"/>
        <v>1470302.9731040003</v>
      </c>
      <c r="AH156" s="181">
        <f t="shared" si="123"/>
        <v>1470302.9731040003</v>
      </c>
      <c r="AI156" s="181">
        <f t="shared" si="123"/>
        <v>1034716.9311360002</v>
      </c>
      <c r="AJ156" s="181">
        <f t="shared" si="123"/>
        <v>0</v>
      </c>
      <c r="AK156" s="181">
        <f t="shared" si="123"/>
        <v>0</v>
      </c>
      <c r="AL156" s="181">
        <f t="shared" si="123"/>
        <v>0</v>
      </c>
      <c r="AM156" s="181">
        <f t="shared" si="123"/>
        <v>0</v>
      </c>
      <c r="AN156" s="181">
        <f t="shared" si="123"/>
        <v>0</v>
      </c>
      <c r="AO156" s="181">
        <f t="shared" si="123"/>
        <v>0</v>
      </c>
      <c r="AP156" s="181">
        <f t="shared" si="123"/>
        <v>0</v>
      </c>
      <c r="AQ156" s="181">
        <f t="shared" si="123"/>
        <v>0</v>
      </c>
      <c r="AR156" s="181">
        <f t="shared" si="123"/>
        <v>0</v>
      </c>
      <c r="AS156" s="181">
        <f t="shared" si="123"/>
        <v>0</v>
      </c>
      <c r="AT156" s="181">
        <f t="shared" si="123"/>
        <v>0</v>
      </c>
      <c r="AU156" s="181">
        <f t="shared" si="123"/>
        <v>0</v>
      </c>
      <c r="AV156" s="181">
        <f t="shared" si="123"/>
        <v>0</v>
      </c>
      <c r="AW156" s="181">
        <f t="shared" si="123"/>
        <v>0</v>
      </c>
      <c r="AX156" s="181">
        <f t="shared" si="123"/>
        <v>0</v>
      </c>
    </row>
    <row r="157" spans="1:50">
      <c r="A157" s="218" t="s">
        <v>198</v>
      </c>
      <c r="B157" s="767" t="str">
        <f>B140</f>
        <v>030161</v>
      </c>
      <c r="C157" s="66" t="str">
        <f>INDEX(ProjectSummary!$C$6:$F$20,MATCH(B157,ProjectSummary!$C$6:$C$20,0),4)</f>
        <v>LOCKHART ROAD</v>
      </c>
      <c r="D157" s="80"/>
      <c r="E157" s="80"/>
      <c r="F157" s="80"/>
      <c r="G157" s="80"/>
      <c r="H157" s="80"/>
      <c r="I157" s="93">
        <f t="shared" ref="I157:I171" si="124">SUM(J157:AX157)</f>
        <v>100214.71488000003</v>
      </c>
      <c r="J157" s="93">
        <f t="shared" ref="J157:AX157" si="125">J70*AnnFact</f>
        <v>0</v>
      </c>
      <c r="K157" s="93">
        <f t="shared" si="125"/>
        <v>0</v>
      </c>
      <c r="L157" s="93">
        <f t="shared" si="125"/>
        <v>0</v>
      </c>
      <c r="M157" s="93">
        <f t="shared" si="125"/>
        <v>0</v>
      </c>
      <c r="N157" s="93">
        <f t="shared" si="125"/>
        <v>0</v>
      </c>
      <c r="O157" s="93">
        <f t="shared" si="125"/>
        <v>0</v>
      </c>
      <c r="P157" s="93">
        <f t="shared" si="125"/>
        <v>0</v>
      </c>
      <c r="Q157" s="93">
        <f t="shared" si="125"/>
        <v>0</v>
      </c>
      <c r="R157" s="93">
        <f t="shared" si="125"/>
        <v>0</v>
      </c>
      <c r="S157" s="93">
        <f t="shared" si="125"/>
        <v>0</v>
      </c>
      <c r="T157" s="93">
        <f t="shared" si="125"/>
        <v>0</v>
      </c>
      <c r="U157" s="93">
        <f t="shared" si="125"/>
        <v>0</v>
      </c>
      <c r="V157" s="93">
        <f t="shared" si="125"/>
        <v>0</v>
      </c>
      <c r="W157" s="93">
        <f t="shared" si="125"/>
        <v>8351.22624</v>
      </c>
      <c r="X157" s="93">
        <f t="shared" si="125"/>
        <v>8351.22624</v>
      </c>
      <c r="Y157" s="93">
        <f t="shared" si="125"/>
        <v>8351.22624</v>
      </c>
      <c r="Z157" s="93">
        <f t="shared" si="125"/>
        <v>8351.22624</v>
      </c>
      <c r="AA157" s="93">
        <f t="shared" si="125"/>
        <v>8351.22624</v>
      </c>
      <c r="AB157" s="93">
        <f t="shared" si="125"/>
        <v>8351.22624</v>
      </c>
      <c r="AC157" s="93">
        <f t="shared" si="125"/>
        <v>8351.22624</v>
      </c>
      <c r="AD157" s="93">
        <f t="shared" si="125"/>
        <v>8351.22624</v>
      </c>
      <c r="AE157" s="93">
        <f t="shared" si="125"/>
        <v>8351.22624</v>
      </c>
      <c r="AF157" s="93">
        <f t="shared" si="125"/>
        <v>8351.22624</v>
      </c>
      <c r="AG157" s="93">
        <f t="shared" si="125"/>
        <v>8351.22624</v>
      </c>
      <c r="AH157" s="93">
        <f t="shared" si="125"/>
        <v>8351.22624</v>
      </c>
      <c r="AI157" s="93">
        <f t="shared" si="125"/>
        <v>0</v>
      </c>
      <c r="AJ157" s="93">
        <f t="shared" si="125"/>
        <v>0</v>
      </c>
      <c r="AK157" s="93">
        <f t="shared" si="125"/>
        <v>0</v>
      </c>
      <c r="AL157" s="93">
        <f t="shared" si="125"/>
        <v>0</v>
      </c>
      <c r="AM157" s="93">
        <f t="shared" si="125"/>
        <v>0</v>
      </c>
      <c r="AN157" s="93">
        <f t="shared" si="125"/>
        <v>0</v>
      </c>
      <c r="AO157" s="93">
        <f t="shared" si="125"/>
        <v>0</v>
      </c>
      <c r="AP157" s="93">
        <f t="shared" si="125"/>
        <v>0</v>
      </c>
      <c r="AQ157" s="93">
        <f t="shared" si="125"/>
        <v>0</v>
      </c>
      <c r="AR157" s="93">
        <f t="shared" si="125"/>
        <v>0</v>
      </c>
      <c r="AS157" s="93">
        <f t="shared" si="125"/>
        <v>0</v>
      </c>
      <c r="AT157" s="93">
        <f t="shared" si="125"/>
        <v>0</v>
      </c>
      <c r="AU157" s="93">
        <f t="shared" si="125"/>
        <v>0</v>
      </c>
      <c r="AV157" s="93">
        <f t="shared" si="125"/>
        <v>0</v>
      </c>
      <c r="AW157" s="93">
        <f t="shared" si="125"/>
        <v>0</v>
      </c>
      <c r="AX157" s="93">
        <f t="shared" si="125"/>
        <v>0</v>
      </c>
    </row>
    <row r="158" spans="1:50">
      <c r="A158" s="218" t="s">
        <v>198</v>
      </c>
      <c r="B158" s="767" t="str">
        <f t="shared" ref="B158:B171" si="126">B141</f>
        <v>030148</v>
      </c>
      <c r="C158" s="66" t="str">
        <f>INDEX(ProjectSummary!$C$6:$F$20,MATCH(B158,ProjectSummary!$C$6:$C$20,0),4)</f>
        <v>MILLS ROAD</v>
      </c>
      <c r="D158" s="80"/>
      <c r="E158" s="80"/>
      <c r="F158" s="80"/>
      <c r="G158" s="80"/>
      <c r="H158" s="80"/>
      <c r="I158" s="93">
        <f t="shared" si="124"/>
        <v>200429.42976000006</v>
      </c>
      <c r="J158" s="93">
        <f t="shared" ref="J158:AX158" si="127">J71*AnnFact</f>
        <v>0</v>
      </c>
      <c r="K158" s="93">
        <f t="shared" si="127"/>
        <v>0</v>
      </c>
      <c r="L158" s="93">
        <f t="shared" si="127"/>
        <v>0</v>
      </c>
      <c r="M158" s="93">
        <f t="shared" si="127"/>
        <v>0</v>
      </c>
      <c r="N158" s="93">
        <f t="shared" si="127"/>
        <v>0</v>
      </c>
      <c r="O158" s="93">
        <f t="shared" si="127"/>
        <v>0</v>
      </c>
      <c r="P158" s="93">
        <f t="shared" si="127"/>
        <v>0</v>
      </c>
      <c r="Q158" s="93">
        <f t="shared" si="127"/>
        <v>0</v>
      </c>
      <c r="R158" s="93">
        <f t="shared" si="127"/>
        <v>0</v>
      </c>
      <c r="S158" s="93">
        <f t="shared" si="127"/>
        <v>0</v>
      </c>
      <c r="T158" s="93">
        <f t="shared" si="127"/>
        <v>0</v>
      </c>
      <c r="U158" s="93">
        <f t="shared" si="127"/>
        <v>0</v>
      </c>
      <c r="V158" s="93">
        <f t="shared" si="127"/>
        <v>0</v>
      </c>
      <c r="W158" s="93">
        <f t="shared" si="127"/>
        <v>16702.45248</v>
      </c>
      <c r="X158" s="93">
        <f t="shared" si="127"/>
        <v>16702.45248</v>
      </c>
      <c r="Y158" s="93">
        <f t="shared" si="127"/>
        <v>16702.45248</v>
      </c>
      <c r="Z158" s="93">
        <f t="shared" si="127"/>
        <v>16702.45248</v>
      </c>
      <c r="AA158" s="93">
        <f t="shared" si="127"/>
        <v>16702.45248</v>
      </c>
      <c r="AB158" s="93">
        <f t="shared" si="127"/>
        <v>16702.45248</v>
      </c>
      <c r="AC158" s="93">
        <f t="shared" si="127"/>
        <v>16702.45248</v>
      </c>
      <c r="AD158" s="93">
        <f t="shared" si="127"/>
        <v>16702.45248</v>
      </c>
      <c r="AE158" s="93">
        <f t="shared" si="127"/>
        <v>16702.45248</v>
      </c>
      <c r="AF158" s="93">
        <f t="shared" si="127"/>
        <v>16702.45248</v>
      </c>
      <c r="AG158" s="93">
        <f t="shared" si="127"/>
        <v>16702.45248</v>
      </c>
      <c r="AH158" s="93">
        <f t="shared" si="127"/>
        <v>16702.45248</v>
      </c>
      <c r="AI158" s="93">
        <f t="shared" si="127"/>
        <v>0</v>
      </c>
      <c r="AJ158" s="93">
        <f t="shared" si="127"/>
        <v>0</v>
      </c>
      <c r="AK158" s="93">
        <f t="shared" si="127"/>
        <v>0</v>
      </c>
      <c r="AL158" s="93">
        <f t="shared" si="127"/>
        <v>0</v>
      </c>
      <c r="AM158" s="93">
        <f t="shared" si="127"/>
        <v>0</v>
      </c>
      <c r="AN158" s="93">
        <f t="shared" si="127"/>
        <v>0</v>
      </c>
      <c r="AO158" s="93">
        <f t="shared" si="127"/>
        <v>0</v>
      </c>
      <c r="AP158" s="93">
        <f t="shared" si="127"/>
        <v>0</v>
      </c>
      <c r="AQ158" s="93">
        <f t="shared" si="127"/>
        <v>0</v>
      </c>
      <c r="AR158" s="93">
        <f t="shared" si="127"/>
        <v>0</v>
      </c>
      <c r="AS158" s="93">
        <f t="shared" si="127"/>
        <v>0</v>
      </c>
      <c r="AT158" s="93">
        <f t="shared" si="127"/>
        <v>0</v>
      </c>
      <c r="AU158" s="93">
        <f t="shared" si="127"/>
        <v>0</v>
      </c>
      <c r="AV158" s="93">
        <f t="shared" si="127"/>
        <v>0</v>
      </c>
      <c r="AW158" s="93">
        <f t="shared" si="127"/>
        <v>0</v>
      </c>
      <c r="AX158" s="93">
        <f t="shared" si="127"/>
        <v>0</v>
      </c>
    </row>
    <row r="159" spans="1:50">
      <c r="A159" s="218" t="s">
        <v>198</v>
      </c>
      <c r="B159" s="767" t="str">
        <f t="shared" si="126"/>
        <v>030265</v>
      </c>
      <c r="C159" s="66" t="str">
        <f>INDEX(ProjectSummary!$C$6:$F$20,MATCH(B159,ProjectSummary!$C$6:$C$20,0),4)</f>
        <v>ROBINSON ROAD</v>
      </c>
      <c r="D159" s="80"/>
      <c r="E159" s="80"/>
      <c r="F159" s="80"/>
      <c r="G159" s="80"/>
      <c r="H159" s="80"/>
      <c r="I159" s="93">
        <f t="shared" si="124"/>
        <v>200429.42976000006</v>
      </c>
      <c r="J159" s="93">
        <f t="shared" ref="J159:AX159" si="128">J72*AnnFact</f>
        <v>0</v>
      </c>
      <c r="K159" s="93">
        <f t="shared" si="128"/>
        <v>0</v>
      </c>
      <c r="L159" s="93">
        <f t="shared" si="128"/>
        <v>0</v>
      </c>
      <c r="M159" s="93">
        <f t="shared" si="128"/>
        <v>0</v>
      </c>
      <c r="N159" s="93">
        <f t="shared" si="128"/>
        <v>0</v>
      </c>
      <c r="O159" s="93">
        <f t="shared" si="128"/>
        <v>0</v>
      </c>
      <c r="P159" s="93">
        <f t="shared" si="128"/>
        <v>0</v>
      </c>
      <c r="Q159" s="93">
        <f t="shared" si="128"/>
        <v>0</v>
      </c>
      <c r="R159" s="93">
        <f t="shared" si="128"/>
        <v>0</v>
      </c>
      <c r="S159" s="93">
        <f t="shared" si="128"/>
        <v>0</v>
      </c>
      <c r="T159" s="93">
        <f t="shared" si="128"/>
        <v>0</v>
      </c>
      <c r="U159" s="93">
        <f t="shared" si="128"/>
        <v>0</v>
      </c>
      <c r="V159" s="93">
        <f t="shared" si="128"/>
        <v>0</v>
      </c>
      <c r="W159" s="93">
        <f t="shared" si="128"/>
        <v>16702.45248</v>
      </c>
      <c r="X159" s="93">
        <f t="shared" si="128"/>
        <v>16702.45248</v>
      </c>
      <c r="Y159" s="93">
        <f t="shared" si="128"/>
        <v>16702.45248</v>
      </c>
      <c r="Z159" s="93">
        <f t="shared" si="128"/>
        <v>16702.45248</v>
      </c>
      <c r="AA159" s="93">
        <f t="shared" si="128"/>
        <v>16702.45248</v>
      </c>
      <c r="AB159" s="93">
        <f t="shared" si="128"/>
        <v>16702.45248</v>
      </c>
      <c r="AC159" s="93">
        <f t="shared" si="128"/>
        <v>16702.45248</v>
      </c>
      <c r="AD159" s="93">
        <f t="shared" si="128"/>
        <v>16702.45248</v>
      </c>
      <c r="AE159" s="93">
        <f t="shared" si="128"/>
        <v>16702.45248</v>
      </c>
      <c r="AF159" s="93">
        <f t="shared" si="128"/>
        <v>16702.45248</v>
      </c>
      <c r="AG159" s="93">
        <f t="shared" si="128"/>
        <v>16702.45248</v>
      </c>
      <c r="AH159" s="93">
        <f t="shared" si="128"/>
        <v>16702.45248</v>
      </c>
      <c r="AI159" s="93">
        <f t="shared" si="128"/>
        <v>0</v>
      </c>
      <c r="AJ159" s="93">
        <f t="shared" si="128"/>
        <v>0</v>
      </c>
      <c r="AK159" s="93">
        <f t="shared" si="128"/>
        <v>0</v>
      </c>
      <c r="AL159" s="93">
        <f t="shared" si="128"/>
        <v>0</v>
      </c>
      <c r="AM159" s="93">
        <f t="shared" si="128"/>
        <v>0</v>
      </c>
      <c r="AN159" s="93">
        <f t="shared" si="128"/>
        <v>0</v>
      </c>
      <c r="AO159" s="93">
        <f t="shared" si="128"/>
        <v>0</v>
      </c>
      <c r="AP159" s="93">
        <f t="shared" si="128"/>
        <v>0</v>
      </c>
      <c r="AQ159" s="93">
        <f t="shared" si="128"/>
        <v>0</v>
      </c>
      <c r="AR159" s="93">
        <f t="shared" si="128"/>
        <v>0</v>
      </c>
      <c r="AS159" s="93">
        <f t="shared" si="128"/>
        <v>0</v>
      </c>
      <c r="AT159" s="93">
        <f t="shared" si="128"/>
        <v>0</v>
      </c>
      <c r="AU159" s="93">
        <f t="shared" si="128"/>
        <v>0</v>
      </c>
      <c r="AV159" s="93">
        <f t="shared" si="128"/>
        <v>0</v>
      </c>
      <c r="AW159" s="93">
        <f t="shared" si="128"/>
        <v>0</v>
      </c>
      <c r="AX159" s="93">
        <f t="shared" si="128"/>
        <v>0</v>
      </c>
    </row>
    <row r="160" spans="1:50">
      <c r="A160" s="218" t="s">
        <v>198</v>
      </c>
      <c r="B160" s="767">
        <f t="shared" si="126"/>
        <v>830106</v>
      </c>
      <c r="C160" s="66" t="str">
        <f>INDEX(ProjectSummary!$C$6:$F$20,MATCH(B160,ProjectSummary!$C$6:$C$20,0),4)</f>
        <v>BOGGER HOLLAR ROAD</v>
      </c>
      <c r="D160" s="80"/>
      <c r="E160" s="80"/>
      <c r="F160" s="80"/>
      <c r="G160" s="80"/>
      <c r="H160" s="80"/>
      <c r="I160" s="93">
        <f t="shared" si="124"/>
        <v>56370.777120000006</v>
      </c>
      <c r="J160" s="93">
        <f t="shared" ref="J160:AX160" si="129">J73*AnnFact</f>
        <v>0</v>
      </c>
      <c r="K160" s="93">
        <f t="shared" si="129"/>
        <v>0</v>
      </c>
      <c r="L160" s="93">
        <f t="shared" si="129"/>
        <v>0</v>
      </c>
      <c r="M160" s="93">
        <f t="shared" si="129"/>
        <v>0</v>
      </c>
      <c r="N160" s="93">
        <f t="shared" si="129"/>
        <v>0</v>
      </c>
      <c r="O160" s="93">
        <f t="shared" si="129"/>
        <v>0</v>
      </c>
      <c r="P160" s="93">
        <f t="shared" si="129"/>
        <v>0</v>
      </c>
      <c r="Q160" s="93">
        <f t="shared" si="129"/>
        <v>0</v>
      </c>
      <c r="R160" s="93">
        <f t="shared" si="129"/>
        <v>0</v>
      </c>
      <c r="S160" s="93">
        <f t="shared" si="129"/>
        <v>0</v>
      </c>
      <c r="T160" s="93">
        <f t="shared" si="129"/>
        <v>0</v>
      </c>
      <c r="U160" s="93">
        <f t="shared" si="129"/>
        <v>0</v>
      </c>
      <c r="V160" s="93">
        <f t="shared" si="129"/>
        <v>0</v>
      </c>
      <c r="W160" s="93">
        <f t="shared" si="129"/>
        <v>4697.5647600000002</v>
      </c>
      <c r="X160" s="93">
        <f t="shared" si="129"/>
        <v>4697.5647600000002</v>
      </c>
      <c r="Y160" s="93">
        <f t="shared" si="129"/>
        <v>4697.5647600000002</v>
      </c>
      <c r="Z160" s="93">
        <f t="shared" si="129"/>
        <v>4697.5647600000002</v>
      </c>
      <c r="AA160" s="93">
        <f t="shared" si="129"/>
        <v>4697.5647600000002</v>
      </c>
      <c r="AB160" s="93">
        <f t="shared" si="129"/>
        <v>4697.5647600000002</v>
      </c>
      <c r="AC160" s="93">
        <f t="shared" si="129"/>
        <v>4697.5647600000002</v>
      </c>
      <c r="AD160" s="93">
        <f t="shared" si="129"/>
        <v>4697.5647600000002</v>
      </c>
      <c r="AE160" s="93">
        <f t="shared" si="129"/>
        <v>4697.5647600000002</v>
      </c>
      <c r="AF160" s="93">
        <f t="shared" si="129"/>
        <v>4697.5647600000002</v>
      </c>
      <c r="AG160" s="93">
        <f t="shared" si="129"/>
        <v>4697.5647600000002</v>
      </c>
      <c r="AH160" s="93">
        <f t="shared" si="129"/>
        <v>4697.5647600000002</v>
      </c>
      <c r="AI160" s="93">
        <f t="shared" si="129"/>
        <v>0</v>
      </c>
      <c r="AJ160" s="93">
        <f t="shared" si="129"/>
        <v>0</v>
      </c>
      <c r="AK160" s="93">
        <f t="shared" si="129"/>
        <v>0</v>
      </c>
      <c r="AL160" s="93">
        <f t="shared" si="129"/>
        <v>0</v>
      </c>
      <c r="AM160" s="93">
        <f t="shared" si="129"/>
        <v>0</v>
      </c>
      <c r="AN160" s="93">
        <f t="shared" si="129"/>
        <v>0</v>
      </c>
      <c r="AO160" s="93">
        <f t="shared" si="129"/>
        <v>0</v>
      </c>
      <c r="AP160" s="93">
        <f t="shared" si="129"/>
        <v>0</v>
      </c>
      <c r="AQ160" s="93">
        <f t="shared" si="129"/>
        <v>0</v>
      </c>
      <c r="AR160" s="93">
        <f t="shared" si="129"/>
        <v>0</v>
      </c>
      <c r="AS160" s="93">
        <f t="shared" si="129"/>
        <v>0</v>
      </c>
      <c r="AT160" s="93">
        <f t="shared" si="129"/>
        <v>0</v>
      </c>
      <c r="AU160" s="93">
        <f t="shared" si="129"/>
        <v>0</v>
      </c>
      <c r="AV160" s="93">
        <f t="shared" si="129"/>
        <v>0</v>
      </c>
      <c r="AW160" s="93">
        <f t="shared" si="129"/>
        <v>0</v>
      </c>
      <c r="AX160" s="93">
        <f t="shared" si="129"/>
        <v>0</v>
      </c>
    </row>
    <row r="161" spans="1:50">
      <c r="A161" s="218" t="s">
        <v>198</v>
      </c>
      <c r="B161" s="767">
        <f t="shared" si="126"/>
        <v>830081</v>
      </c>
      <c r="C161" s="66" t="str">
        <f>INDEX(ProjectSummary!$C$6:$F$20,MATCH(B161,ProjectSummary!$C$6:$C$20,0),4)</f>
        <v>BRIDGE ROAD</v>
      </c>
      <c r="D161" s="80"/>
      <c r="E161" s="80"/>
      <c r="F161" s="80"/>
      <c r="G161" s="80"/>
      <c r="H161" s="80"/>
      <c r="I161" s="93">
        <f t="shared" si="124"/>
        <v>330708.55910400004</v>
      </c>
      <c r="J161" s="93">
        <f t="shared" ref="J161:AX161" si="130">J74*AnnFact</f>
        <v>0</v>
      </c>
      <c r="K161" s="93">
        <f t="shared" si="130"/>
        <v>0</v>
      </c>
      <c r="L161" s="93">
        <f t="shared" si="130"/>
        <v>0</v>
      </c>
      <c r="M161" s="93">
        <f t="shared" si="130"/>
        <v>0</v>
      </c>
      <c r="N161" s="93">
        <f t="shared" si="130"/>
        <v>0</v>
      </c>
      <c r="O161" s="93">
        <f t="shared" si="130"/>
        <v>0</v>
      </c>
      <c r="P161" s="93">
        <f t="shared" si="130"/>
        <v>0</v>
      </c>
      <c r="Q161" s="93">
        <f t="shared" si="130"/>
        <v>0</v>
      </c>
      <c r="R161" s="93">
        <f t="shared" si="130"/>
        <v>0</v>
      </c>
      <c r="S161" s="93">
        <f t="shared" si="130"/>
        <v>0</v>
      </c>
      <c r="T161" s="93">
        <f t="shared" si="130"/>
        <v>0</v>
      </c>
      <c r="U161" s="93">
        <f t="shared" si="130"/>
        <v>0</v>
      </c>
      <c r="V161" s="93">
        <f t="shared" si="130"/>
        <v>0</v>
      </c>
      <c r="W161" s="93">
        <f t="shared" si="130"/>
        <v>27559.046592000002</v>
      </c>
      <c r="X161" s="93">
        <f t="shared" si="130"/>
        <v>27559.046592000002</v>
      </c>
      <c r="Y161" s="93">
        <f t="shared" si="130"/>
        <v>27559.046592000002</v>
      </c>
      <c r="Z161" s="93">
        <f t="shared" si="130"/>
        <v>27559.046592000002</v>
      </c>
      <c r="AA161" s="93">
        <f t="shared" si="130"/>
        <v>27559.046592000002</v>
      </c>
      <c r="AB161" s="93">
        <f t="shared" si="130"/>
        <v>27559.046592000002</v>
      </c>
      <c r="AC161" s="93">
        <f t="shared" si="130"/>
        <v>27559.046592000002</v>
      </c>
      <c r="AD161" s="93">
        <f t="shared" si="130"/>
        <v>27559.046592000002</v>
      </c>
      <c r="AE161" s="93">
        <f t="shared" si="130"/>
        <v>27559.046592000002</v>
      </c>
      <c r="AF161" s="93">
        <f t="shared" si="130"/>
        <v>27559.046592000002</v>
      </c>
      <c r="AG161" s="93">
        <f t="shared" si="130"/>
        <v>27559.046592000002</v>
      </c>
      <c r="AH161" s="93">
        <f t="shared" si="130"/>
        <v>27559.046592000002</v>
      </c>
      <c r="AI161" s="93">
        <f t="shared" si="130"/>
        <v>0</v>
      </c>
      <c r="AJ161" s="93">
        <f t="shared" si="130"/>
        <v>0</v>
      </c>
      <c r="AK161" s="93">
        <f t="shared" si="130"/>
        <v>0</v>
      </c>
      <c r="AL161" s="93">
        <f t="shared" si="130"/>
        <v>0</v>
      </c>
      <c r="AM161" s="93">
        <f t="shared" si="130"/>
        <v>0</v>
      </c>
      <c r="AN161" s="93">
        <f t="shared" si="130"/>
        <v>0</v>
      </c>
      <c r="AO161" s="93">
        <f t="shared" si="130"/>
        <v>0</v>
      </c>
      <c r="AP161" s="93">
        <f t="shared" si="130"/>
        <v>0</v>
      </c>
      <c r="AQ161" s="93">
        <f t="shared" si="130"/>
        <v>0</v>
      </c>
      <c r="AR161" s="93">
        <f t="shared" si="130"/>
        <v>0</v>
      </c>
      <c r="AS161" s="93">
        <f t="shared" si="130"/>
        <v>0</v>
      </c>
      <c r="AT161" s="93">
        <f t="shared" si="130"/>
        <v>0</v>
      </c>
      <c r="AU161" s="93">
        <f t="shared" si="130"/>
        <v>0</v>
      </c>
      <c r="AV161" s="93">
        <f t="shared" si="130"/>
        <v>0</v>
      </c>
      <c r="AW161" s="93">
        <f t="shared" si="130"/>
        <v>0</v>
      </c>
      <c r="AX161" s="93">
        <f t="shared" si="130"/>
        <v>0</v>
      </c>
    </row>
    <row r="162" spans="1:50">
      <c r="A162" s="218" t="s">
        <v>198</v>
      </c>
      <c r="B162" s="767">
        <f t="shared" si="126"/>
        <v>830200</v>
      </c>
      <c r="C162" s="66" t="str">
        <f>INDEX(ProjectSummary!$C$6:$F$20,MATCH(B162,ProjectSummary!$C$6:$C$20,0),4)</f>
        <v>BRIDGE PORT ROAD</v>
      </c>
      <c r="D162" s="80"/>
      <c r="E162" s="80"/>
      <c r="F162" s="80"/>
      <c r="G162" s="80"/>
      <c r="H162" s="80"/>
      <c r="I162" s="93">
        <f t="shared" si="124"/>
        <v>12526.839360000004</v>
      </c>
      <c r="J162" s="93">
        <f t="shared" ref="J162:AX162" si="131">J75*AnnFact</f>
        <v>0</v>
      </c>
      <c r="K162" s="93">
        <f t="shared" si="131"/>
        <v>0</v>
      </c>
      <c r="L162" s="93">
        <f t="shared" si="131"/>
        <v>0</v>
      </c>
      <c r="M162" s="93">
        <f t="shared" si="131"/>
        <v>0</v>
      </c>
      <c r="N162" s="93">
        <f t="shared" si="131"/>
        <v>0</v>
      </c>
      <c r="O162" s="93">
        <f t="shared" si="131"/>
        <v>0</v>
      </c>
      <c r="P162" s="93">
        <f t="shared" si="131"/>
        <v>0</v>
      </c>
      <c r="Q162" s="93">
        <f t="shared" si="131"/>
        <v>0</v>
      </c>
      <c r="R162" s="93">
        <f t="shared" si="131"/>
        <v>0</v>
      </c>
      <c r="S162" s="93">
        <f t="shared" si="131"/>
        <v>0</v>
      </c>
      <c r="T162" s="93">
        <f t="shared" si="131"/>
        <v>0</v>
      </c>
      <c r="U162" s="93">
        <f t="shared" si="131"/>
        <v>0</v>
      </c>
      <c r="V162" s="93">
        <f t="shared" si="131"/>
        <v>0</v>
      </c>
      <c r="W162" s="93">
        <f t="shared" si="131"/>
        <v>1043.90328</v>
      </c>
      <c r="X162" s="93">
        <f t="shared" si="131"/>
        <v>1043.90328</v>
      </c>
      <c r="Y162" s="93">
        <f t="shared" si="131"/>
        <v>1043.90328</v>
      </c>
      <c r="Z162" s="93">
        <f t="shared" si="131"/>
        <v>1043.90328</v>
      </c>
      <c r="AA162" s="93">
        <f t="shared" si="131"/>
        <v>1043.90328</v>
      </c>
      <c r="AB162" s="93">
        <f t="shared" si="131"/>
        <v>1043.90328</v>
      </c>
      <c r="AC162" s="93">
        <f t="shared" si="131"/>
        <v>1043.90328</v>
      </c>
      <c r="AD162" s="93">
        <f t="shared" si="131"/>
        <v>1043.90328</v>
      </c>
      <c r="AE162" s="93">
        <f t="shared" si="131"/>
        <v>1043.90328</v>
      </c>
      <c r="AF162" s="93">
        <f t="shared" si="131"/>
        <v>1043.90328</v>
      </c>
      <c r="AG162" s="93">
        <f t="shared" si="131"/>
        <v>1043.90328</v>
      </c>
      <c r="AH162" s="93">
        <f t="shared" si="131"/>
        <v>1043.90328</v>
      </c>
      <c r="AI162" s="93">
        <f t="shared" si="131"/>
        <v>0</v>
      </c>
      <c r="AJ162" s="93">
        <f t="shared" si="131"/>
        <v>0</v>
      </c>
      <c r="AK162" s="93">
        <f t="shared" si="131"/>
        <v>0</v>
      </c>
      <c r="AL162" s="93">
        <f t="shared" si="131"/>
        <v>0</v>
      </c>
      <c r="AM162" s="93">
        <f t="shared" si="131"/>
        <v>0</v>
      </c>
      <c r="AN162" s="93">
        <f t="shared" si="131"/>
        <v>0</v>
      </c>
      <c r="AO162" s="93">
        <f t="shared" si="131"/>
        <v>0</v>
      </c>
      <c r="AP162" s="93">
        <f t="shared" si="131"/>
        <v>0</v>
      </c>
      <c r="AQ162" s="93">
        <f t="shared" si="131"/>
        <v>0</v>
      </c>
      <c r="AR162" s="93">
        <f t="shared" si="131"/>
        <v>0</v>
      </c>
      <c r="AS162" s="93">
        <f t="shared" si="131"/>
        <v>0</v>
      </c>
      <c r="AT162" s="93">
        <f t="shared" si="131"/>
        <v>0</v>
      </c>
      <c r="AU162" s="93">
        <f t="shared" si="131"/>
        <v>0</v>
      </c>
      <c r="AV162" s="93">
        <f t="shared" si="131"/>
        <v>0</v>
      </c>
      <c r="AW162" s="93">
        <f t="shared" si="131"/>
        <v>0</v>
      </c>
      <c r="AX162" s="93">
        <f t="shared" si="131"/>
        <v>0</v>
      </c>
    </row>
    <row r="163" spans="1:50">
      <c r="A163" s="218" t="s">
        <v>198</v>
      </c>
      <c r="B163" s="767">
        <f t="shared" si="126"/>
        <v>120173</v>
      </c>
      <c r="C163" s="66" t="str">
        <f>INDEX(ProjectSummary!$C$6:$F$20,MATCH(B163,ProjectSummary!$C$6:$C$20,0),4)</f>
        <v>PEACH ORCHARD ROAD</v>
      </c>
      <c r="D163" s="80"/>
      <c r="E163" s="80"/>
      <c r="F163" s="80"/>
      <c r="G163" s="80"/>
      <c r="H163" s="80"/>
      <c r="I163" s="93">
        <f t="shared" si="124"/>
        <v>783345.02131200011</v>
      </c>
      <c r="J163" s="93">
        <f t="shared" ref="J163:AX163" si="132">J76*AnnFact</f>
        <v>0</v>
      </c>
      <c r="K163" s="93">
        <f t="shared" si="132"/>
        <v>0</v>
      </c>
      <c r="L163" s="93">
        <f t="shared" si="132"/>
        <v>0</v>
      </c>
      <c r="M163" s="93">
        <f t="shared" si="132"/>
        <v>0</v>
      </c>
      <c r="N163" s="93">
        <f t="shared" si="132"/>
        <v>0</v>
      </c>
      <c r="O163" s="93">
        <f t="shared" si="132"/>
        <v>0</v>
      </c>
      <c r="P163" s="93">
        <f t="shared" si="132"/>
        <v>0</v>
      </c>
      <c r="Q163" s="93">
        <f t="shared" si="132"/>
        <v>0</v>
      </c>
      <c r="R163" s="93">
        <f t="shared" si="132"/>
        <v>0</v>
      </c>
      <c r="S163" s="93">
        <f t="shared" si="132"/>
        <v>0</v>
      </c>
      <c r="T163" s="93">
        <f t="shared" si="132"/>
        <v>0</v>
      </c>
      <c r="U163" s="93">
        <f t="shared" si="132"/>
        <v>0</v>
      </c>
      <c r="V163" s="93">
        <f t="shared" si="132"/>
        <v>0</v>
      </c>
      <c r="W163" s="93">
        <f t="shared" si="132"/>
        <v>65278.751776000012</v>
      </c>
      <c r="X163" s="93">
        <f t="shared" si="132"/>
        <v>65278.751776000012</v>
      </c>
      <c r="Y163" s="93">
        <f t="shared" si="132"/>
        <v>65278.751776000012</v>
      </c>
      <c r="Z163" s="93">
        <f t="shared" si="132"/>
        <v>65278.751776000012</v>
      </c>
      <c r="AA163" s="93">
        <f t="shared" si="132"/>
        <v>65278.751776000012</v>
      </c>
      <c r="AB163" s="93">
        <f t="shared" si="132"/>
        <v>65278.751776000012</v>
      </c>
      <c r="AC163" s="93">
        <f t="shared" si="132"/>
        <v>65278.751776000012</v>
      </c>
      <c r="AD163" s="93">
        <f t="shared" si="132"/>
        <v>65278.751776000012</v>
      </c>
      <c r="AE163" s="93">
        <f t="shared" si="132"/>
        <v>65278.751776000012</v>
      </c>
      <c r="AF163" s="93">
        <f t="shared" si="132"/>
        <v>65278.751776000012</v>
      </c>
      <c r="AG163" s="93">
        <f t="shared" si="132"/>
        <v>65278.751776000012</v>
      </c>
      <c r="AH163" s="93">
        <f t="shared" si="132"/>
        <v>65278.751776000012</v>
      </c>
      <c r="AI163" s="93">
        <f t="shared" si="132"/>
        <v>0</v>
      </c>
      <c r="AJ163" s="93">
        <f t="shared" si="132"/>
        <v>0</v>
      </c>
      <c r="AK163" s="93">
        <f t="shared" si="132"/>
        <v>0</v>
      </c>
      <c r="AL163" s="93">
        <f t="shared" si="132"/>
        <v>0</v>
      </c>
      <c r="AM163" s="93">
        <f t="shared" si="132"/>
        <v>0</v>
      </c>
      <c r="AN163" s="93">
        <f t="shared" si="132"/>
        <v>0</v>
      </c>
      <c r="AO163" s="93">
        <f t="shared" si="132"/>
        <v>0</v>
      </c>
      <c r="AP163" s="93">
        <f t="shared" si="132"/>
        <v>0</v>
      </c>
      <c r="AQ163" s="93">
        <f t="shared" si="132"/>
        <v>0</v>
      </c>
      <c r="AR163" s="93">
        <f t="shared" si="132"/>
        <v>0</v>
      </c>
      <c r="AS163" s="93">
        <f t="shared" si="132"/>
        <v>0</v>
      </c>
      <c r="AT163" s="93">
        <f t="shared" si="132"/>
        <v>0</v>
      </c>
      <c r="AU163" s="93">
        <f t="shared" si="132"/>
        <v>0</v>
      </c>
      <c r="AV163" s="93">
        <f t="shared" si="132"/>
        <v>0</v>
      </c>
      <c r="AW163" s="93">
        <f t="shared" si="132"/>
        <v>0</v>
      </c>
      <c r="AX163" s="93">
        <f t="shared" si="132"/>
        <v>0</v>
      </c>
    </row>
    <row r="164" spans="1:50">
      <c r="A164" s="218" t="s">
        <v>198</v>
      </c>
      <c r="B164" s="767">
        <f t="shared" si="126"/>
        <v>890074</v>
      </c>
      <c r="C164" s="66" t="str">
        <f>INDEX(ProjectSummary!$C$6:$F$20,MATCH(B164,ProjectSummary!$C$6:$C$20,0),4)</f>
        <v>MONROE-ANSONVILLE ROAD</v>
      </c>
      <c r="D164" s="80"/>
      <c r="E164" s="80"/>
      <c r="F164" s="80"/>
      <c r="G164" s="80"/>
      <c r="H164" s="80"/>
      <c r="I164" s="93">
        <f t="shared" si="124"/>
        <v>511512.60720000014</v>
      </c>
      <c r="J164" s="93">
        <f t="shared" ref="J164:AX164" si="133">J77*AnnFact</f>
        <v>0</v>
      </c>
      <c r="K164" s="93">
        <f t="shared" si="133"/>
        <v>0</v>
      </c>
      <c r="L164" s="93">
        <f t="shared" si="133"/>
        <v>0</v>
      </c>
      <c r="M164" s="93">
        <f t="shared" si="133"/>
        <v>0</v>
      </c>
      <c r="N164" s="93">
        <f t="shared" si="133"/>
        <v>0</v>
      </c>
      <c r="O164" s="93">
        <f t="shared" si="133"/>
        <v>0</v>
      </c>
      <c r="P164" s="93">
        <f t="shared" si="133"/>
        <v>0</v>
      </c>
      <c r="Q164" s="93">
        <f t="shared" si="133"/>
        <v>0</v>
      </c>
      <c r="R164" s="93">
        <f t="shared" si="133"/>
        <v>0</v>
      </c>
      <c r="S164" s="93">
        <f t="shared" si="133"/>
        <v>0</v>
      </c>
      <c r="T164" s="93">
        <f t="shared" si="133"/>
        <v>0</v>
      </c>
      <c r="U164" s="93">
        <f t="shared" si="133"/>
        <v>0</v>
      </c>
      <c r="V164" s="93">
        <f t="shared" si="133"/>
        <v>0</v>
      </c>
      <c r="W164" s="93">
        <f t="shared" si="133"/>
        <v>42626.05060000001</v>
      </c>
      <c r="X164" s="93">
        <f t="shared" si="133"/>
        <v>42626.05060000001</v>
      </c>
      <c r="Y164" s="93">
        <f t="shared" si="133"/>
        <v>42626.05060000001</v>
      </c>
      <c r="Z164" s="93">
        <f t="shared" si="133"/>
        <v>42626.05060000001</v>
      </c>
      <c r="AA164" s="93">
        <f t="shared" si="133"/>
        <v>42626.05060000001</v>
      </c>
      <c r="AB164" s="93">
        <f t="shared" si="133"/>
        <v>42626.05060000001</v>
      </c>
      <c r="AC164" s="93">
        <f t="shared" si="133"/>
        <v>42626.05060000001</v>
      </c>
      <c r="AD164" s="93">
        <f t="shared" si="133"/>
        <v>42626.05060000001</v>
      </c>
      <c r="AE164" s="93">
        <f t="shared" si="133"/>
        <v>42626.05060000001</v>
      </c>
      <c r="AF164" s="93">
        <f t="shared" si="133"/>
        <v>42626.05060000001</v>
      </c>
      <c r="AG164" s="93">
        <f t="shared" si="133"/>
        <v>42626.05060000001</v>
      </c>
      <c r="AH164" s="93">
        <f t="shared" si="133"/>
        <v>42626.05060000001</v>
      </c>
      <c r="AI164" s="93">
        <f t="shared" si="133"/>
        <v>0</v>
      </c>
      <c r="AJ164" s="93">
        <f t="shared" si="133"/>
        <v>0</v>
      </c>
      <c r="AK164" s="93">
        <f t="shared" si="133"/>
        <v>0</v>
      </c>
      <c r="AL164" s="93">
        <f t="shared" si="133"/>
        <v>0</v>
      </c>
      <c r="AM164" s="93">
        <f t="shared" si="133"/>
        <v>0</v>
      </c>
      <c r="AN164" s="93">
        <f t="shared" si="133"/>
        <v>0</v>
      </c>
      <c r="AO164" s="93">
        <f t="shared" si="133"/>
        <v>0</v>
      </c>
      <c r="AP164" s="93">
        <f t="shared" si="133"/>
        <v>0</v>
      </c>
      <c r="AQ164" s="93">
        <f t="shared" si="133"/>
        <v>0</v>
      </c>
      <c r="AR164" s="93">
        <f t="shared" si="133"/>
        <v>0</v>
      </c>
      <c r="AS164" s="93">
        <f t="shared" si="133"/>
        <v>0</v>
      </c>
      <c r="AT164" s="93">
        <f t="shared" si="133"/>
        <v>0</v>
      </c>
      <c r="AU164" s="93">
        <f t="shared" si="133"/>
        <v>0</v>
      </c>
      <c r="AV164" s="93">
        <f t="shared" si="133"/>
        <v>0</v>
      </c>
      <c r="AW164" s="93">
        <f t="shared" si="133"/>
        <v>0</v>
      </c>
      <c r="AX164" s="93">
        <f t="shared" si="133"/>
        <v>0</v>
      </c>
    </row>
    <row r="165" spans="1:50">
      <c r="A165" s="218" t="s">
        <v>198</v>
      </c>
      <c r="B165" s="767">
        <f t="shared" si="126"/>
        <v>890170</v>
      </c>
      <c r="C165" s="66" t="str">
        <f>INDEX(ProjectSummary!$C$6:$F$20,MATCH(B165,ProjectSummary!$C$6:$C$20,0),4)</f>
        <v>POTTERS ROAD</v>
      </c>
      <c r="D165" s="80"/>
      <c r="E165" s="80"/>
      <c r="F165" s="80"/>
      <c r="G165" s="80"/>
      <c r="H165" s="80"/>
      <c r="I165" s="93">
        <f t="shared" si="124"/>
        <v>400858.85952000011</v>
      </c>
      <c r="J165" s="93">
        <f t="shared" ref="J165:AX165" si="134">J78*AnnFact</f>
        <v>0</v>
      </c>
      <c r="K165" s="93">
        <f t="shared" si="134"/>
        <v>0</v>
      </c>
      <c r="L165" s="93">
        <f t="shared" si="134"/>
        <v>0</v>
      </c>
      <c r="M165" s="93">
        <f t="shared" si="134"/>
        <v>0</v>
      </c>
      <c r="N165" s="93">
        <f t="shared" si="134"/>
        <v>0</v>
      </c>
      <c r="O165" s="93">
        <f t="shared" si="134"/>
        <v>0</v>
      </c>
      <c r="P165" s="93">
        <f t="shared" si="134"/>
        <v>0</v>
      </c>
      <c r="Q165" s="93">
        <f t="shared" si="134"/>
        <v>0</v>
      </c>
      <c r="R165" s="93">
        <f t="shared" si="134"/>
        <v>0</v>
      </c>
      <c r="S165" s="93">
        <f t="shared" si="134"/>
        <v>0</v>
      </c>
      <c r="T165" s="93">
        <f t="shared" si="134"/>
        <v>0</v>
      </c>
      <c r="U165" s="93">
        <f t="shared" si="134"/>
        <v>0</v>
      </c>
      <c r="V165" s="93">
        <f t="shared" si="134"/>
        <v>0</v>
      </c>
      <c r="W165" s="93">
        <f t="shared" si="134"/>
        <v>33404.90496</v>
      </c>
      <c r="X165" s="93">
        <f t="shared" si="134"/>
        <v>33404.90496</v>
      </c>
      <c r="Y165" s="93">
        <f t="shared" si="134"/>
        <v>33404.90496</v>
      </c>
      <c r="Z165" s="93">
        <f t="shared" si="134"/>
        <v>33404.90496</v>
      </c>
      <c r="AA165" s="93">
        <f t="shared" si="134"/>
        <v>33404.90496</v>
      </c>
      <c r="AB165" s="93">
        <f t="shared" si="134"/>
        <v>33404.90496</v>
      </c>
      <c r="AC165" s="93">
        <f t="shared" si="134"/>
        <v>33404.90496</v>
      </c>
      <c r="AD165" s="93">
        <f t="shared" si="134"/>
        <v>33404.90496</v>
      </c>
      <c r="AE165" s="93">
        <f t="shared" si="134"/>
        <v>33404.90496</v>
      </c>
      <c r="AF165" s="93">
        <f t="shared" si="134"/>
        <v>33404.90496</v>
      </c>
      <c r="AG165" s="93">
        <f t="shared" si="134"/>
        <v>33404.90496</v>
      </c>
      <c r="AH165" s="93">
        <f t="shared" si="134"/>
        <v>33404.90496</v>
      </c>
      <c r="AI165" s="93">
        <f t="shared" si="134"/>
        <v>0</v>
      </c>
      <c r="AJ165" s="93">
        <f t="shared" si="134"/>
        <v>0</v>
      </c>
      <c r="AK165" s="93">
        <f t="shared" si="134"/>
        <v>0</v>
      </c>
      <c r="AL165" s="93">
        <f t="shared" si="134"/>
        <v>0</v>
      </c>
      <c r="AM165" s="93">
        <f t="shared" si="134"/>
        <v>0</v>
      </c>
      <c r="AN165" s="93">
        <f t="shared" si="134"/>
        <v>0</v>
      </c>
      <c r="AO165" s="93">
        <f t="shared" si="134"/>
        <v>0</v>
      </c>
      <c r="AP165" s="93">
        <f t="shared" si="134"/>
        <v>0</v>
      </c>
      <c r="AQ165" s="93">
        <f t="shared" si="134"/>
        <v>0</v>
      </c>
      <c r="AR165" s="93">
        <f t="shared" si="134"/>
        <v>0</v>
      </c>
      <c r="AS165" s="93">
        <f t="shared" si="134"/>
        <v>0</v>
      </c>
      <c r="AT165" s="93">
        <f t="shared" si="134"/>
        <v>0</v>
      </c>
      <c r="AU165" s="93">
        <f t="shared" si="134"/>
        <v>0</v>
      </c>
      <c r="AV165" s="93">
        <f t="shared" si="134"/>
        <v>0</v>
      </c>
      <c r="AW165" s="93">
        <f t="shared" si="134"/>
        <v>0</v>
      </c>
      <c r="AX165" s="93">
        <f t="shared" si="134"/>
        <v>0</v>
      </c>
    </row>
    <row r="166" spans="1:50">
      <c r="A166" s="218" t="s">
        <v>198</v>
      </c>
      <c r="B166" s="767">
        <f t="shared" si="126"/>
        <v>890312</v>
      </c>
      <c r="C166" s="66" t="str">
        <f>INDEX(ProjectSummary!$C$6:$F$20,MATCH(B166,ProjectSummary!$C$6:$C$20,0),4)</f>
        <v>SHANNON ROAD</v>
      </c>
      <c r="D166" s="80"/>
      <c r="E166" s="80"/>
      <c r="F166" s="80"/>
      <c r="G166" s="80"/>
      <c r="H166" s="80"/>
      <c r="I166" s="93">
        <f t="shared" si="124"/>
        <v>1728703.8316799998</v>
      </c>
      <c r="J166" s="93">
        <f t="shared" ref="J166:AX166" si="135">J79*AnnFact</f>
        <v>0</v>
      </c>
      <c r="K166" s="93">
        <f t="shared" si="135"/>
        <v>0</v>
      </c>
      <c r="L166" s="93">
        <f t="shared" si="135"/>
        <v>0</v>
      </c>
      <c r="M166" s="93">
        <f t="shared" si="135"/>
        <v>0</v>
      </c>
      <c r="N166" s="93">
        <f t="shared" si="135"/>
        <v>0</v>
      </c>
      <c r="O166" s="93">
        <f t="shared" si="135"/>
        <v>0</v>
      </c>
      <c r="P166" s="93">
        <f t="shared" si="135"/>
        <v>0</v>
      </c>
      <c r="Q166" s="93">
        <f t="shared" si="135"/>
        <v>0</v>
      </c>
      <c r="R166" s="93">
        <f t="shared" si="135"/>
        <v>0</v>
      </c>
      <c r="S166" s="93">
        <f t="shared" si="135"/>
        <v>0</v>
      </c>
      <c r="T166" s="93">
        <f t="shared" si="135"/>
        <v>0</v>
      </c>
      <c r="U166" s="93">
        <f t="shared" si="135"/>
        <v>0</v>
      </c>
      <c r="V166" s="93">
        <f t="shared" si="135"/>
        <v>0</v>
      </c>
      <c r="W166" s="93">
        <f t="shared" si="135"/>
        <v>144058.65263999999</v>
      </c>
      <c r="X166" s="93">
        <f t="shared" si="135"/>
        <v>144058.65263999999</v>
      </c>
      <c r="Y166" s="93">
        <f t="shared" si="135"/>
        <v>144058.65263999999</v>
      </c>
      <c r="Z166" s="93">
        <f t="shared" si="135"/>
        <v>144058.65263999999</v>
      </c>
      <c r="AA166" s="93">
        <f t="shared" si="135"/>
        <v>144058.65263999999</v>
      </c>
      <c r="AB166" s="93">
        <f t="shared" si="135"/>
        <v>144058.65263999999</v>
      </c>
      <c r="AC166" s="93">
        <f t="shared" si="135"/>
        <v>144058.65263999999</v>
      </c>
      <c r="AD166" s="93">
        <f t="shared" si="135"/>
        <v>144058.65263999999</v>
      </c>
      <c r="AE166" s="93">
        <f t="shared" si="135"/>
        <v>144058.65263999999</v>
      </c>
      <c r="AF166" s="93">
        <f t="shared" si="135"/>
        <v>144058.65263999999</v>
      </c>
      <c r="AG166" s="93">
        <f t="shared" si="135"/>
        <v>144058.65263999999</v>
      </c>
      <c r="AH166" s="93">
        <f t="shared" si="135"/>
        <v>144058.65263999999</v>
      </c>
      <c r="AI166" s="93">
        <f t="shared" si="135"/>
        <v>0</v>
      </c>
      <c r="AJ166" s="93">
        <f t="shared" si="135"/>
        <v>0</v>
      </c>
      <c r="AK166" s="93">
        <f t="shared" si="135"/>
        <v>0</v>
      </c>
      <c r="AL166" s="93">
        <f t="shared" si="135"/>
        <v>0</v>
      </c>
      <c r="AM166" s="93">
        <f t="shared" si="135"/>
        <v>0</v>
      </c>
      <c r="AN166" s="93">
        <f t="shared" si="135"/>
        <v>0</v>
      </c>
      <c r="AO166" s="93">
        <f t="shared" si="135"/>
        <v>0</v>
      </c>
      <c r="AP166" s="93">
        <f t="shared" si="135"/>
        <v>0</v>
      </c>
      <c r="AQ166" s="93">
        <f t="shared" si="135"/>
        <v>0</v>
      </c>
      <c r="AR166" s="93">
        <f t="shared" si="135"/>
        <v>0</v>
      </c>
      <c r="AS166" s="93">
        <f t="shared" si="135"/>
        <v>0</v>
      </c>
      <c r="AT166" s="93">
        <f t="shared" si="135"/>
        <v>0</v>
      </c>
      <c r="AU166" s="93">
        <f t="shared" si="135"/>
        <v>0</v>
      </c>
      <c r="AV166" s="93">
        <f t="shared" si="135"/>
        <v>0</v>
      </c>
      <c r="AW166" s="93">
        <f t="shared" si="135"/>
        <v>0</v>
      </c>
      <c r="AX166" s="93">
        <f t="shared" si="135"/>
        <v>0</v>
      </c>
    </row>
    <row r="167" spans="1:50">
      <c r="A167" s="218" t="s">
        <v>198</v>
      </c>
      <c r="B167" s="767">
        <f t="shared" si="126"/>
        <v>890144</v>
      </c>
      <c r="C167" s="66" t="str">
        <f>INDEX(ProjectSummary!$C$6:$F$20,MATCH(B167,ProjectSummary!$C$6:$C$20,0),4)</f>
        <v>STACK ROAD</v>
      </c>
      <c r="D167" s="80"/>
      <c r="E167" s="80"/>
      <c r="F167" s="80"/>
      <c r="G167" s="80"/>
      <c r="H167" s="80"/>
      <c r="I167" s="93">
        <f t="shared" si="124"/>
        <v>901932.4339200001</v>
      </c>
      <c r="J167" s="93">
        <f t="shared" ref="J167:AX167" si="136">J80*AnnFact</f>
        <v>0</v>
      </c>
      <c r="K167" s="93">
        <f t="shared" si="136"/>
        <v>0</v>
      </c>
      <c r="L167" s="93">
        <f t="shared" si="136"/>
        <v>0</v>
      </c>
      <c r="M167" s="93">
        <f t="shared" si="136"/>
        <v>0</v>
      </c>
      <c r="N167" s="93">
        <f t="shared" si="136"/>
        <v>0</v>
      </c>
      <c r="O167" s="93">
        <f t="shared" si="136"/>
        <v>0</v>
      </c>
      <c r="P167" s="93">
        <f t="shared" si="136"/>
        <v>0</v>
      </c>
      <c r="Q167" s="93">
        <f t="shared" si="136"/>
        <v>0</v>
      </c>
      <c r="R167" s="93">
        <f t="shared" si="136"/>
        <v>0</v>
      </c>
      <c r="S167" s="93">
        <f t="shared" si="136"/>
        <v>0</v>
      </c>
      <c r="T167" s="93">
        <f t="shared" si="136"/>
        <v>0</v>
      </c>
      <c r="U167" s="93">
        <f t="shared" si="136"/>
        <v>0</v>
      </c>
      <c r="V167" s="93">
        <f t="shared" si="136"/>
        <v>0</v>
      </c>
      <c r="W167" s="93">
        <f t="shared" si="136"/>
        <v>75161.036160000003</v>
      </c>
      <c r="X167" s="93">
        <f t="shared" si="136"/>
        <v>75161.036160000003</v>
      </c>
      <c r="Y167" s="93">
        <f t="shared" si="136"/>
        <v>75161.036160000003</v>
      </c>
      <c r="Z167" s="93">
        <f t="shared" si="136"/>
        <v>75161.036160000003</v>
      </c>
      <c r="AA167" s="93">
        <f t="shared" si="136"/>
        <v>75161.036160000003</v>
      </c>
      <c r="AB167" s="93">
        <f t="shared" si="136"/>
        <v>75161.036160000003</v>
      </c>
      <c r="AC167" s="93">
        <f t="shared" si="136"/>
        <v>75161.036160000003</v>
      </c>
      <c r="AD167" s="93">
        <f t="shared" si="136"/>
        <v>75161.036160000003</v>
      </c>
      <c r="AE167" s="93">
        <f t="shared" si="136"/>
        <v>75161.036160000003</v>
      </c>
      <c r="AF167" s="93">
        <f t="shared" si="136"/>
        <v>75161.036160000003</v>
      </c>
      <c r="AG167" s="93">
        <f t="shared" si="136"/>
        <v>75161.036160000003</v>
      </c>
      <c r="AH167" s="93">
        <f t="shared" si="136"/>
        <v>75161.036160000003</v>
      </c>
      <c r="AI167" s="93">
        <f t="shared" si="136"/>
        <v>0</v>
      </c>
      <c r="AJ167" s="93">
        <f t="shared" si="136"/>
        <v>0</v>
      </c>
      <c r="AK167" s="93">
        <f t="shared" si="136"/>
        <v>0</v>
      </c>
      <c r="AL167" s="93">
        <f t="shared" si="136"/>
        <v>0</v>
      </c>
      <c r="AM167" s="93">
        <f t="shared" si="136"/>
        <v>0</v>
      </c>
      <c r="AN167" s="93">
        <f t="shared" si="136"/>
        <v>0</v>
      </c>
      <c r="AO167" s="93">
        <f t="shared" si="136"/>
        <v>0</v>
      </c>
      <c r="AP167" s="93">
        <f t="shared" si="136"/>
        <v>0</v>
      </c>
      <c r="AQ167" s="93">
        <f t="shared" si="136"/>
        <v>0</v>
      </c>
      <c r="AR167" s="93">
        <f t="shared" si="136"/>
        <v>0</v>
      </c>
      <c r="AS167" s="93">
        <f t="shared" si="136"/>
        <v>0</v>
      </c>
      <c r="AT167" s="93">
        <f t="shared" si="136"/>
        <v>0</v>
      </c>
      <c r="AU167" s="93">
        <f t="shared" si="136"/>
        <v>0</v>
      </c>
      <c r="AV167" s="93">
        <f t="shared" si="136"/>
        <v>0</v>
      </c>
      <c r="AW167" s="93">
        <f t="shared" si="136"/>
        <v>0</v>
      </c>
      <c r="AX167" s="93">
        <f t="shared" si="136"/>
        <v>0</v>
      </c>
    </row>
    <row r="168" spans="1:50">
      <c r="A168" s="218">
        <v>1</v>
      </c>
      <c r="B168" s="767">
        <f t="shared" si="126"/>
        <v>890067</v>
      </c>
      <c r="C168" s="66" t="str">
        <f>INDEX(ProjectSummary!$C$6:$F$20,MATCH(B168,ProjectSummary!$C$6:$C$20,0),4)</f>
        <v>AUSTIN GROVE CHURCH ROAD</v>
      </c>
      <c r="D168" s="80"/>
      <c r="E168" s="80"/>
      <c r="F168" s="80"/>
      <c r="G168" s="80"/>
      <c r="H168" s="80"/>
      <c r="I168" s="93">
        <f t="shared" si="124"/>
        <v>949951.98479999998</v>
      </c>
      <c r="J168" s="93">
        <f t="shared" ref="J168:AX168" si="137">J81*AnnFact</f>
        <v>0</v>
      </c>
      <c r="K168" s="93">
        <f t="shared" si="137"/>
        <v>0</v>
      </c>
      <c r="L168" s="93">
        <f t="shared" si="137"/>
        <v>0</v>
      </c>
      <c r="M168" s="93">
        <f t="shared" si="137"/>
        <v>0</v>
      </c>
      <c r="N168" s="93">
        <f t="shared" si="137"/>
        <v>0</v>
      </c>
      <c r="O168" s="93">
        <f t="shared" si="137"/>
        <v>0</v>
      </c>
      <c r="P168" s="93">
        <f t="shared" si="137"/>
        <v>0</v>
      </c>
      <c r="Q168" s="93">
        <f t="shared" si="137"/>
        <v>0</v>
      </c>
      <c r="R168" s="93">
        <f t="shared" si="137"/>
        <v>0</v>
      </c>
      <c r="S168" s="93">
        <f t="shared" si="137"/>
        <v>0</v>
      </c>
      <c r="T168" s="93">
        <f t="shared" si="137"/>
        <v>0</v>
      </c>
      <c r="U168" s="93">
        <f t="shared" si="137"/>
        <v>0</v>
      </c>
      <c r="V168" s="93">
        <f t="shared" si="137"/>
        <v>0</v>
      </c>
      <c r="W168" s="93">
        <f t="shared" si="137"/>
        <v>73073.229600000021</v>
      </c>
      <c r="X168" s="93">
        <f t="shared" si="137"/>
        <v>73073.229600000021</v>
      </c>
      <c r="Y168" s="93">
        <f t="shared" si="137"/>
        <v>73073.229600000021</v>
      </c>
      <c r="Z168" s="93">
        <f t="shared" si="137"/>
        <v>73073.229600000021</v>
      </c>
      <c r="AA168" s="93">
        <f t="shared" si="137"/>
        <v>73073.229600000021</v>
      </c>
      <c r="AB168" s="93">
        <f t="shared" si="137"/>
        <v>73073.229600000021</v>
      </c>
      <c r="AC168" s="93">
        <f t="shared" si="137"/>
        <v>73073.229600000021</v>
      </c>
      <c r="AD168" s="93">
        <f t="shared" si="137"/>
        <v>73073.229600000021</v>
      </c>
      <c r="AE168" s="93">
        <f t="shared" si="137"/>
        <v>73073.229600000021</v>
      </c>
      <c r="AF168" s="93">
        <f t="shared" si="137"/>
        <v>73073.229600000021</v>
      </c>
      <c r="AG168" s="93">
        <f t="shared" si="137"/>
        <v>73073.229600000021</v>
      </c>
      <c r="AH168" s="93">
        <f t="shared" si="137"/>
        <v>73073.229600000021</v>
      </c>
      <c r="AI168" s="93">
        <f t="shared" si="137"/>
        <v>73073.229600000021</v>
      </c>
      <c r="AJ168" s="93">
        <f t="shared" si="137"/>
        <v>0</v>
      </c>
      <c r="AK168" s="93">
        <f t="shared" si="137"/>
        <v>0</v>
      </c>
      <c r="AL168" s="93">
        <f t="shared" si="137"/>
        <v>0</v>
      </c>
      <c r="AM168" s="93">
        <f t="shared" si="137"/>
        <v>0</v>
      </c>
      <c r="AN168" s="93">
        <f t="shared" si="137"/>
        <v>0</v>
      </c>
      <c r="AO168" s="93">
        <f t="shared" si="137"/>
        <v>0</v>
      </c>
      <c r="AP168" s="93">
        <f t="shared" si="137"/>
        <v>0</v>
      </c>
      <c r="AQ168" s="93">
        <f t="shared" si="137"/>
        <v>0</v>
      </c>
      <c r="AR168" s="93">
        <f t="shared" si="137"/>
        <v>0</v>
      </c>
      <c r="AS168" s="93">
        <f t="shared" si="137"/>
        <v>0</v>
      </c>
      <c r="AT168" s="93">
        <f t="shared" si="137"/>
        <v>0</v>
      </c>
      <c r="AU168" s="93">
        <f t="shared" si="137"/>
        <v>0</v>
      </c>
      <c r="AV168" s="93">
        <f t="shared" si="137"/>
        <v>0</v>
      </c>
      <c r="AW168" s="93">
        <f t="shared" si="137"/>
        <v>0</v>
      </c>
      <c r="AX168" s="93">
        <f t="shared" si="137"/>
        <v>0</v>
      </c>
    </row>
    <row r="169" spans="1:50">
      <c r="A169" s="66">
        <v>1</v>
      </c>
      <c r="B169" s="767">
        <f t="shared" si="126"/>
        <v>830012</v>
      </c>
      <c r="C169" s="66" t="str">
        <f>INDEX(ProjectSummary!$C$6:$F$20,MATCH(B169,ProjectSummary!$C$6:$C$20,0),4)</f>
        <v>MOUNTAIN CREEK ROAD</v>
      </c>
      <c r="D169" s="80"/>
      <c r="E169" s="80"/>
      <c r="F169" s="80"/>
      <c r="G169" s="80"/>
      <c r="H169" s="80"/>
      <c r="I169" s="93">
        <f t="shared" si="124"/>
        <v>94995.198480000006</v>
      </c>
      <c r="J169" s="93">
        <f t="shared" ref="J169:AX169" si="138">J82*AnnFact</f>
        <v>0</v>
      </c>
      <c r="K169" s="93">
        <f t="shared" si="138"/>
        <v>0</v>
      </c>
      <c r="L169" s="93">
        <f t="shared" si="138"/>
        <v>0</v>
      </c>
      <c r="M169" s="93">
        <f t="shared" si="138"/>
        <v>0</v>
      </c>
      <c r="N169" s="93">
        <f t="shared" si="138"/>
        <v>0</v>
      </c>
      <c r="O169" s="93">
        <f t="shared" si="138"/>
        <v>0</v>
      </c>
      <c r="P169" s="93">
        <f t="shared" si="138"/>
        <v>0</v>
      </c>
      <c r="Q169" s="93">
        <f t="shared" si="138"/>
        <v>0</v>
      </c>
      <c r="R169" s="93">
        <f t="shared" si="138"/>
        <v>0</v>
      </c>
      <c r="S169" s="93">
        <f t="shared" si="138"/>
        <v>0</v>
      </c>
      <c r="T169" s="93">
        <f t="shared" si="138"/>
        <v>0</v>
      </c>
      <c r="U169" s="93">
        <f t="shared" si="138"/>
        <v>0</v>
      </c>
      <c r="V169" s="93">
        <f t="shared" si="138"/>
        <v>0</v>
      </c>
      <c r="W169" s="93">
        <f t="shared" si="138"/>
        <v>7307.3229599999995</v>
      </c>
      <c r="X169" s="93">
        <f t="shared" si="138"/>
        <v>7307.3229599999995</v>
      </c>
      <c r="Y169" s="93">
        <f t="shared" si="138"/>
        <v>7307.3229599999995</v>
      </c>
      <c r="Z169" s="93">
        <f t="shared" si="138"/>
        <v>7307.3229599999995</v>
      </c>
      <c r="AA169" s="93">
        <f t="shared" si="138"/>
        <v>7307.3229599999995</v>
      </c>
      <c r="AB169" s="93">
        <f t="shared" si="138"/>
        <v>7307.3229599999995</v>
      </c>
      <c r="AC169" s="93">
        <f t="shared" si="138"/>
        <v>7307.3229599999995</v>
      </c>
      <c r="AD169" s="93">
        <f t="shared" si="138"/>
        <v>7307.3229599999995</v>
      </c>
      <c r="AE169" s="93">
        <f t="shared" si="138"/>
        <v>7307.3229599999995</v>
      </c>
      <c r="AF169" s="93">
        <f t="shared" si="138"/>
        <v>7307.3229599999995</v>
      </c>
      <c r="AG169" s="93">
        <f t="shared" si="138"/>
        <v>7307.3229599999995</v>
      </c>
      <c r="AH169" s="93">
        <f t="shared" si="138"/>
        <v>7307.3229599999995</v>
      </c>
      <c r="AI169" s="93">
        <f t="shared" si="138"/>
        <v>7307.3229599999995</v>
      </c>
      <c r="AJ169" s="93">
        <f t="shared" si="138"/>
        <v>0</v>
      </c>
      <c r="AK169" s="93">
        <f t="shared" si="138"/>
        <v>0</v>
      </c>
      <c r="AL169" s="93">
        <f t="shared" si="138"/>
        <v>0</v>
      </c>
      <c r="AM169" s="93">
        <f t="shared" si="138"/>
        <v>0</v>
      </c>
      <c r="AN169" s="93">
        <f t="shared" si="138"/>
        <v>0</v>
      </c>
      <c r="AO169" s="93">
        <f t="shared" si="138"/>
        <v>0</v>
      </c>
      <c r="AP169" s="93">
        <f t="shared" si="138"/>
        <v>0</v>
      </c>
      <c r="AQ169" s="93">
        <f t="shared" si="138"/>
        <v>0</v>
      </c>
      <c r="AR169" s="93">
        <f t="shared" si="138"/>
        <v>0</v>
      </c>
      <c r="AS169" s="93">
        <f t="shared" si="138"/>
        <v>0</v>
      </c>
      <c r="AT169" s="93">
        <f t="shared" si="138"/>
        <v>0</v>
      </c>
      <c r="AU169" s="93">
        <f t="shared" si="138"/>
        <v>0</v>
      </c>
      <c r="AV169" s="93">
        <f t="shared" si="138"/>
        <v>0</v>
      </c>
      <c r="AW169" s="93">
        <f t="shared" si="138"/>
        <v>0</v>
      </c>
      <c r="AX169" s="93">
        <f t="shared" si="138"/>
        <v>0</v>
      </c>
    </row>
    <row r="170" spans="1:50">
      <c r="A170" s="66">
        <v>1</v>
      </c>
      <c r="B170" s="767">
        <f t="shared" si="126"/>
        <v>120050</v>
      </c>
      <c r="C170" s="66" t="str">
        <f>INDEX(ProjectSummary!$C$6:$F$20,MATCH(B170,ProjectSummary!$C$6:$C$20,0),4)</f>
        <v>PENNINGER ROAD</v>
      </c>
      <c r="D170" s="80"/>
      <c r="E170" s="80"/>
      <c r="F170" s="80"/>
      <c r="G170" s="80"/>
      <c r="H170" s="80"/>
      <c r="I170" s="93">
        <f t="shared" si="124"/>
        <v>151992.31756800003</v>
      </c>
      <c r="J170" s="93">
        <f t="shared" ref="J170:AX170" si="139">J83*AnnFact</f>
        <v>0</v>
      </c>
      <c r="K170" s="93">
        <f t="shared" si="139"/>
        <v>0</v>
      </c>
      <c r="L170" s="93">
        <f t="shared" si="139"/>
        <v>0</v>
      </c>
      <c r="M170" s="93">
        <f t="shared" si="139"/>
        <v>0</v>
      </c>
      <c r="N170" s="93">
        <f t="shared" si="139"/>
        <v>0</v>
      </c>
      <c r="O170" s="93">
        <f t="shared" si="139"/>
        <v>0</v>
      </c>
      <c r="P170" s="93">
        <f t="shared" si="139"/>
        <v>0</v>
      </c>
      <c r="Q170" s="93">
        <f t="shared" si="139"/>
        <v>0</v>
      </c>
      <c r="R170" s="93">
        <f t="shared" si="139"/>
        <v>0</v>
      </c>
      <c r="S170" s="93">
        <f t="shared" si="139"/>
        <v>0</v>
      </c>
      <c r="T170" s="93">
        <f t="shared" si="139"/>
        <v>0</v>
      </c>
      <c r="U170" s="93">
        <f t="shared" si="139"/>
        <v>0</v>
      </c>
      <c r="V170" s="93">
        <f t="shared" si="139"/>
        <v>0</v>
      </c>
      <c r="W170" s="93">
        <f t="shared" si="139"/>
        <v>11691.716736000002</v>
      </c>
      <c r="X170" s="93">
        <f t="shared" si="139"/>
        <v>11691.716736000002</v>
      </c>
      <c r="Y170" s="93">
        <f t="shared" si="139"/>
        <v>11691.716736000002</v>
      </c>
      <c r="Z170" s="93">
        <f t="shared" si="139"/>
        <v>11691.716736000002</v>
      </c>
      <c r="AA170" s="93">
        <f t="shared" si="139"/>
        <v>11691.716736000002</v>
      </c>
      <c r="AB170" s="93">
        <f t="shared" si="139"/>
        <v>11691.716736000002</v>
      </c>
      <c r="AC170" s="93">
        <f t="shared" si="139"/>
        <v>11691.716736000002</v>
      </c>
      <c r="AD170" s="93">
        <f t="shared" si="139"/>
        <v>11691.716736000002</v>
      </c>
      <c r="AE170" s="93">
        <f t="shared" si="139"/>
        <v>11691.716736000002</v>
      </c>
      <c r="AF170" s="93">
        <f t="shared" si="139"/>
        <v>11691.716736000002</v>
      </c>
      <c r="AG170" s="93">
        <f t="shared" si="139"/>
        <v>11691.716736000002</v>
      </c>
      <c r="AH170" s="93">
        <f t="shared" si="139"/>
        <v>11691.716736000002</v>
      </c>
      <c r="AI170" s="93">
        <f t="shared" si="139"/>
        <v>11691.716736000002</v>
      </c>
      <c r="AJ170" s="93">
        <f t="shared" si="139"/>
        <v>0</v>
      </c>
      <c r="AK170" s="93">
        <f t="shared" si="139"/>
        <v>0</v>
      </c>
      <c r="AL170" s="93">
        <f t="shared" si="139"/>
        <v>0</v>
      </c>
      <c r="AM170" s="93">
        <f t="shared" si="139"/>
        <v>0</v>
      </c>
      <c r="AN170" s="93">
        <f t="shared" si="139"/>
        <v>0</v>
      </c>
      <c r="AO170" s="93">
        <f t="shared" si="139"/>
        <v>0</v>
      </c>
      <c r="AP170" s="93">
        <f t="shared" si="139"/>
        <v>0</v>
      </c>
      <c r="AQ170" s="93">
        <f t="shared" si="139"/>
        <v>0</v>
      </c>
      <c r="AR170" s="93">
        <f t="shared" si="139"/>
        <v>0</v>
      </c>
      <c r="AS170" s="93">
        <f t="shared" si="139"/>
        <v>0</v>
      </c>
      <c r="AT170" s="93">
        <f t="shared" si="139"/>
        <v>0</v>
      </c>
      <c r="AU170" s="93">
        <f t="shared" si="139"/>
        <v>0</v>
      </c>
      <c r="AV170" s="93">
        <f t="shared" si="139"/>
        <v>0</v>
      </c>
      <c r="AW170" s="93">
        <f t="shared" si="139"/>
        <v>0</v>
      </c>
      <c r="AX170" s="93">
        <f t="shared" si="139"/>
        <v>0</v>
      </c>
    </row>
    <row r="171" spans="1:50">
      <c r="A171" s="66">
        <v>1</v>
      </c>
      <c r="B171" s="767">
        <f t="shared" si="126"/>
        <v>590060</v>
      </c>
      <c r="C171" s="66" t="str">
        <f>INDEX(ProjectSummary!$C$6:$F$20,MATCH(B171,ProjectSummary!$C$6:$C$20,0),4)</f>
        <v>ROBINSON CHURCH ROAD</v>
      </c>
      <c r="D171" s="80"/>
      <c r="E171" s="80"/>
      <c r="F171" s="80"/>
      <c r="G171" s="80"/>
      <c r="H171" s="80"/>
      <c r="I171" s="93">
        <f t="shared" si="124"/>
        <v>12254380.603919998</v>
      </c>
      <c r="J171" s="93">
        <f t="shared" ref="J171:AX171" si="140">J84*AnnFact</f>
        <v>0</v>
      </c>
      <c r="K171" s="93">
        <f t="shared" si="140"/>
        <v>0</v>
      </c>
      <c r="L171" s="93">
        <f t="shared" si="140"/>
        <v>0</v>
      </c>
      <c r="M171" s="93">
        <f t="shared" si="140"/>
        <v>0</v>
      </c>
      <c r="N171" s="93">
        <f t="shared" si="140"/>
        <v>0</v>
      </c>
      <c r="O171" s="93">
        <f t="shared" si="140"/>
        <v>0</v>
      </c>
      <c r="P171" s="93">
        <f t="shared" si="140"/>
        <v>0</v>
      </c>
      <c r="Q171" s="93">
        <f t="shared" si="140"/>
        <v>0</v>
      </c>
      <c r="R171" s="93">
        <f t="shared" si="140"/>
        <v>0</v>
      </c>
      <c r="S171" s="93">
        <f t="shared" si="140"/>
        <v>0</v>
      </c>
      <c r="T171" s="93">
        <f t="shared" si="140"/>
        <v>0</v>
      </c>
      <c r="U171" s="93">
        <f t="shared" si="140"/>
        <v>0</v>
      </c>
      <c r="V171" s="93">
        <f t="shared" si="140"/>
        <v>0</v>
      </c>
      <c r="W171" s="93">
        <f t="shared" si="140"/>
        <v>942644.66184000019</v>
      </c>
      <c r="X171" s="93">
        <f t="shared" si="140"/>
        <v>942644.66184000019</v>
      </c>
      <c r="Y171" s="93">
        <f t="shared" si="140"/>
        <v>942644.66184000019</v>
      </c>
      <c r="Z171" s="93">
        <f t="shared" si="140"/>
        <v>942644.66184000019</v>
      </c>
      <c r="AA171" s="93">
        <f t="shared" si="140"/>
        <v>942644.66184000019</v>
      </c>
      <c r="AB171" s="93">
        <f t="shared" si="140"/>
        <v>942644.66184000019</v>
      </c>
      <c r="AC171" s="93">
        <f t="shared" si="140"/>
        <v>942644.66184000019</v>
      </c>
      <c r="AD171" s="93">
        <f t="shared" si="140"/>
        <v>942644.66184000019</v>
      </c>
      <c r="AE171" s="93">
        <f t="shared" si="140"/>
        <v>942644.66184000019</v>
      </c>
      <c r="AF171" s="93">
        <f t="shared" si="140"/>
        <v>942644.66184000019</v>
      </c>
      <c r="AG171" s="93">
        <f t="shared" si="140"/>
        <v>942644.66184000019</v>
      </c>
      <c r="AH171" s="93">
        <f t="shared" si="140"/>
        <v>942644.66184000019</v>
      </c>
      <c r="AI171" s="93">
        <f t="shared" si="140"/>
        <v>942644.66184000019</v>
      </c>
      <c r="AJ171" s="93">
        <f t="shared" si="140"/>
        <v>0</v>
      </c>
      <c r="AK171" s="93">
        <f t="shared" si="140"/>
        <v>0</v>
      </c>
      <c r="AL171" s="93">
        <f t="shared" si="140"/>
        <v>0</v>
      </c>
      <c r="AM171" s="93">
        <f t="shared" si="140"/>
        <v>0</v>
      </c>
      <c r="AN171" s="93">
        <f t="shared" si="140"/>
        <v>0</v>
      </c>
      <c r="AO171" s="93">
        <f t="shared" si="140"/>
        <v>0</v>
      </c>
      <c r="AP171" s="93">
        <f t="shared" si="140"/>
        <v>0</v>
      </c>
      <c r="AQ171" s="93">
        <f t="shared" si="140"/>
        <v>0</v>
      </c>
      <c r="AR171" s="93">
        <f t="shared" si="140"/>
        <v>0</v>
      </c>
      <c r="AS171" s="93">
        <f t="shared" si="140"/>
        <v>0</v>
      </c>
      <c r="AT171" s="93">
        <f t="shared" si="140"/>
        <v>0</v>
      </c>
      <c r="AU171" s="93">
        <f t="shared" si="140"/>
        <v>0</v>
      </c>
      <c r="AV171" s="93">
        <f t="shared" si="140"/>
        <v>0</v>
      </c>
      <c r="AW171" s="93">
        <f t="shared" si="140"/>
        <v>0</v>
      </c>
      <c r="AX171" s="93">
        <f t="shared" si="140"/>
        <v>0</v>
      </c>
    </row>
    <row r="172" spans="1:50">
      <c r="C172" s="16"/>
      <c r="D172" s="80"/>
      <c r="E172" s="80"/>
      <c r="F172" s="80"/>
      <c r="G172" s="80"/>
      <c r="H172" s="80"/>
      <c r="I172" s="181"/>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row>
    <row r="173" spans="1:50" s="181" customFormat="1" ht="30">
      <c r="A173" s="873" t="s">
        <v>203</v>
      </c>
      <c r="B173" s="102" t="s">
        <v>120</v>
      </c>
      <c r="C173" s="16" t="s">
        <v>490</v>
      </c>
      <c r="D173" s="80"/>
      <c r="E173" s="80"/>
      <c r="F173" s="80"/>
      <c r="G173" s="80"/>
      <c r="H173" s="80"/>
      <c r="I173" s="181">
        <f>SUM(J173:AX173)</f>
        <v>276422108.86639994</v>
      </c>
      <c r="J173" s="181">
        <f>SUM(J174:J188)</f>
        <v>0</v>
      </c>
      <c r="K173" s="181">
        <f t="shared" ref="K173:AX173" si="141">SUM(K174:K188)</f>
        <v>0</v>
      </c>
      <c r="L173" s="181">
        <f t="shared" si="141"/>
        <v>0</v>
      </c>
      <c r="M173" s="181">
        <f t="shared" si="141"/>
        <v>0</v>
      </c>
      <c r="N173" s="181">
        <f t="shared" si="141"/>
        <v>0</v>
      </c>
      <c r="O173" s="181">
        <f t="shared" si="141"/>
        <v>0</v>
      </c>
      <c r="P173" s="181">
        <f t="shared" si="141"/>
        <v>0</v>
      </c>
      <c r="Q173" s="181">
        <f t="shared" si="141"/>
        <v>0</v>
      </c>
      <c r="R173" s="181">
        <f t="shared" si="141"/>
        <v>0</v>
      </c>
      <c r="S173" s="181">
        <f t="shared" si="141"/>
        <v>0</v>
      </c>
      <c r="T173" s="181">
        <f t="shared" si="141"/>
        <v>0</v>
      </c>
      <c r="U173" s="181">
        <f t="shared" si="141"/>
        <v>0</v>
      </c>
      <c r="V173" s="181">
        <f t="shared" si="141"/>
        <v>0</v>
      </c>
      <c r="W173" s="181">
        <f t="shared" si="141"/>
        <v>21801920.002799999</v>
      </c>
      <c r="X173" s="181">
        <f t="shared" si="141"/>
        <v>21801920.002799999</v>
      </c>
      <c r="Y173" s="181">
        <f t="shared" si="141"/>
        <v>21801920.002799999</v>
      </c>
      <c r="Z173" s="181">
        <f t="shared" si="141"/>
        <v>21801920.002799999</v>
      </c>
      <c r="AA173" s="181">
        <f t="shared" si="141"/>
        <v>21801920.002799999</v>
      </c>
      <c r="AB173" s="181">
        <f t="shared" si="141"/>
        <v>21801920.002799999</v>
      </c>
      <c r="AC173" s="181">
        <f t="shared" si="141"/>
        <v>21801920.002799999</v>
      </c>
      <c r="AD173" s="181">
        <f t="shared" si="141"/>
        <v>21801920.002799999</v>
      </c>
      <c r="AE173" s="181">
        <f t="shared" si="141"/>
        <v>21801920.002799999</v>
      </c>
      <c r="AF173" s="181">
        <f t="shared" si="141"/>
        <v>21801920.002799999</v>
      </c>
      <c r="AG173" s="181">
        <f t="shared" si="141"/>
        <v>21801920.002799999</v>
      </c>
      <c r="AH173" s="181">
        <f t="shared" si="141"/>
        <v>21801920.002799999</v>
      </c>
      <c r="AI173" s="181">
        <f t="shared" si="141"/>
        <v>14799068.832799999</v>
      </c>
      <c r="AJ173" s="181">
        <f t="shared" si="141"/>
        <v>0</v>
      </c>
      <c r="AK173" s="181">
        <f t="shared" si="141"/>
        <v>0</v>
      </c>
      <c r="AL173" s="181">
        <f t="shared" si="141"/>
        <v>0</v>
      </c>
      <c r="AM173" s="181">
        <f t="shared" si="141"/>
        <v>0</v>
      </c>
      <c r="AN173" s="181">
        <f t="shared" si="141"/>
        <v>0</v>
      </c>
      <c r="AO173" s="181">
        <f t="shared" si="141"/>
        <v>0</v>
      </c>
      <c r="AP173" s="181">
        <f t="shared" si="141"/>
        <v>0</v>
      </c>
      <c r="AQ173" s="181">
        <f t="shared" si="141"/>
        <v>0</v>
      </c>
      <c r="AR173" s="181">
        <f t="shared" si="141"/>
        <v>0</v>
      </c>
      <c r="AS173" s="181">
        <f t="shared" si="141"/>
        <v>0</v>
      </c>
      <c r="AT173" s="181">
        <f t="shared" si="141"/>
        <v>0</v>
      </c>
      <c r="AU173" s="181">
        <f t="shared" si="141"/>
        <v>0</v>
      </c>
      <c r="AV173" s="181">
        <f t="shared" si="141"/>
        <v>0</v>
      </c>
      <c r="AW173" s="181">
        <f t="shared" si="141"/>
        <v>0</v>
      </c>
      <c r="AX173" s="181">
        <f t="shared" si="141"/>
        <v>0</v>
      </c>
    </row>
    <row r="174" spans="1:50">
      <c r="A174" s="218" t="s">
        <v>198</v>
      </c>
      <c r="B174" s="767" t="str">
        <f>B157</f>
        <v>030161</v>
      </c>
      <c r="C174" s="66" t="str">
        <f>INDEX(ProjectSummary!$C$6:$F$20,MATCH(B174,ProjectSummary!$C$6:$C$20,0),4)</f>
        <v>LOCKHART ROAD</v>
      </c>
      <c r="D174" s="80"/>
      <c r="E174" s="80"/>
      <c r="F174" s="80"/>
      <c r="G174" s="80"/>
      <c r="H174" s="80"/>
      <c r="I174" s="93">
        <f t="shared" ref="I174:I188" si="142">SUM(J174:AX174)</f>
        <v>1670245.2480000004</v>
      </c>
      <c r="J174" s="93">
        <f t="shared" ref="J174:AX174" si="143">SUM(J140,J157)</f>
        <v>0</v>
      </c>
      <c r="K174" s="93">
        <f t="shared" si="143"/>
        <v>0</v>
      </c>
      <c r="L174" s="93">
        <f t="shared" si="143"/>
        <v>0</v>
      </c>
      <c r="M174" s="93">
        <f t="shared" si="143"/>
        <v>0</v>
      </c>
      <c r="N174" s="93">
        <f t="shared" si="143"/>
        <v>0</v>
      </c>
      <c r="O174" s="93">
        <f t="shared" si="143"/>
        <v>0</v>
      </c>
      <c r="P174" s="93">
        <f t="shared" si="143"/>
        <v>0</v>
      </c>
      <c r="Q174" s="93">
        <f t="shared" si="143"/>
        <v>0</v>
      </c>
      <c r="R174" s="93">
        <f t="shared" si="143"/>
        <v>0</v>
      </c>
      <c r="S174" s="93">
        <f t="shared" si="143"/>
        <v>0</v>
      </c>
      <c r="T174" s="93">
        <f t="shared" si="143"/>
        <v>0</v>
      </c>
      <c r="U174" s="93">
        <f t="shared" si="143"/>
        <v>0</v>
      </c>
      <c r="V174" s="93">
        <f t="shared" si="143"/>
        <v>0</v>
      </c>
      <c r="W174" s="93">
        <f t="shared" si="143"/>
        <v>139187.10399999999</v>
      </c>
      <c r="X174" s="93">
        <f t="shared" si="143"/>
        <v>139187.10399999999</v>
      </c>
      <c r="Y174" s="93">
        <f t="shared" si="143"/>
        <v>139187.10399999999</v>
      </c>
      <c r="Z174" s="93">
        <f t="shared" si="143"/>
        <v>139187.10399999999</v>
      </c>
      <c r="AA174" s="93">
        <f t="shared" si="143"/>
        <v>139187.10399999999</v>
      </c>
      <c r="AB174" s="93">
        <f t="shared" si="143"/>
        <v>139187.10399999999</v>
      </c>
      <c r="AC174" s="93">
        <f t="shared" si="143"/>
        <v>139187.10399999999</v>
      </c>
      <c r="AD174" s="93">
        <f t="shared" si="143"/>
        <v>139187.10399999999</v>
      </c>
      <c r="AE174" s="93">
        <f t="shared" si="143"/>
        <v>139187.10399999999</v>
      </c>
      <c r="AF174" s="93">
        <f t="shared" si="143"/>
        <v>139187.10399999999</v>
      </c>
      <c r="AG174" s="93">
        <f t="shared" si="143"/>
        <v>139187.10399999999</v>
      </c>
      <c r="AH174" s="93">
        <f t="shared" si="143"/>
        <v>139187.10399999999</v>
      </c>
      <c r="AI174" s="93">
        <f t="shared" si="143"/>
        <v>0</v>
      </c>
      <c r="AJ174" s="93">
        <f t="shared" si="143"/>
        <v>0</v>
      </c>
      <c r="AK174" s="93">
        <f t="shared" si="143"/>
        <v>0</v>
      </c>
      <c r="AL174" s="93">
        <f t="shared" si="143"/>
        <v>0</v>
      </c>
      <c r="AM174" s="93">
        <f t="shared" si="143"/>
        <v>0</v>
      </c>
      <c r="AN174" s="93">
        <f t="shared" si="143"/>
        <v>0</v>
      </c>
      <c r="AO174" s="93">
        <f t="shared" si="143"/>
        <v>0</v>
      </c>
      <c r="AP174" s="93">
        <f t="shared" si="143"/>
        <v>0</v>
      </c>
      <c r="AQ174" s="93">
        <f t="shared" si="143"/>
        <v>0</v>
      </c>
      <c r="AR174" s="93">
        <f t="shared" si="143"/>
        <v>0</v>
      </c>
      <c r="AS174" s="93">
        <f t="shared" si="143"/>
        <v>0</v>
      </c>
      <c r="AT174" s="93">
        <f t="shared" si="143"/>
        <v>0</v>
      </c>
      <c r="AU174" s="93">
        <f t="shared" si="143"/>
        <v>0</v>
      </c>
      <c r="AV174" s="93">
        <f t="shared" si="143"/>
        <v>0</v>
      </c>
      <c r="AW174" s="93">
        <f t="shared" si="143"/>
        <v>0</v>
      </c>
      <c r="AX174" s="93">
        <f t="shared" si="143"/>
        <v>0</v>
      </c>
    </row>
    <row r="175" spans="1:50">
      <c r="A175" s="218" t="s">
        <v>198</v>
      </c>
      <c r="B175" s="767" t="str">
        <f t="shared" ref="B175:B188" si="144">B158</f>
        <v>030148</v>
      </c>
      <c r="C175" s="66" t="str">
        <f>INDEX(ProjectSummary!$C$6:$F$20,MATCH(B175,ProjectSummary!$C$6:$C$20,0),4)</f>
        <v>MILLS ROAD</v>
      </c>
      <c r="D175" s="80"/>
      <c r="E175" s="80"/>
      <c r="F175" s="80"/>
      <c r="G175" s="80"/>
      <c r="H175" s="80"/>
      <c r="I175" s="93">
        <f t="shared" si="142"/>
        <v>3340490.4960000007</v>
      </c>
      <c r="J175" s="93">
        <f t="shared" ref="J175:AX175" si="145">SUM(J141,J158)</f>
        <v>0</v>
      </c>
      <c r="K175" s="93">
        <f t="shared" si="145"/>
        <v>0</v>
      </c>
      <c r="L175" s="93">
        <f t="shared" si="145"/>
        <v>0</v>
      </c>
      <c r="M175" s="93">
        <f t="shared" si="145"/>
        <v>0</v>
      </c>
      <c r="N175" s="93">
        <f t="shared" si="145"/>
        <v>0</v>
      </c>
      <c r="O175" s="93">
        <f t="shared" si="145"/>
        <v>0</v>
      </c>
      <c r="P175" s="93">
        <f t="shared" si="145"/>
        <v>0</v>
      </c>
      <c r="Q175" s="93">
        <f t="shared" si="145"/>
        <v>0</v>
      </c>
      <c r="R175" s="93">
        <f t="shared" si="145"/>
        <v>0</v>
      </c>
      <c r="S175" s="93">
        <f t="shared" si="145"/>
        <v>0</v>
      </c>
      <c r="T175" s="93">
        <f t="shared" si="145"/>
        <v>0</v>
      </c>
      <c r="U175" s="93">
        <f t="shared" si="145"/>
        <v>0</v>
      </c>
      <c r="V175" s="93">
        <f t="shared" si="145"/>
        <v>0</v>
      </c>
      <c r="W175" s="93">
        <f t="shared" si="145"/>
        <v>278374.20799999998</v>
      </c>
      <c r="X175" s="93">
        <f t="shared" si="145"/>
        <v>278374.20799999998</v>
      </c>
      <c r="Y175" s="93">
        <f t="shared" si="145"/>
        <v>278374.20799999998</v>
      </c>
      <c r="Z175" s="93">
        <f t="shared" si="145"/>
        <v>278374.20799999998</v>
      </c>
      <c r="AA175" s="93">
        <f t="shared" si="145"/>
        <v>278374.20799999998</v>
      </c>
      <c r="AB175" s="93">
        <f t="shared" si="145"/>
        <v>278374.20799999998</v>
      </c>
      <c r="AC175" s="93">
        <f t="shared" si="145"/>
        <v>278374.20799999998</v>
      </c>
      <c r="AD175" s="93">
        <f t="shared" si="145"/>
        <v>278374.20799999998</v>
      </c>
      <c r="AE175" s="93">
        <f t="shared" si="145"/>
        <v>278374.20799999998</v>
      </c>
      <c r="AF175" s="93">
        <f t="shared" si="145"/>
        <v>278374.20799999998</v>
      </c>
      <c r="AG175" s="93">
        <f t="shared" si="145"/>
        <v>278374.20799999998</v>
      </c>
      <c r="AH175" s="93">
        <f t="shared" si="145"/>
        <v>278374.20799999998</v>
      </c>
      <c r="AI175" s="93">
        <f t="shared" si="145"/>
        <v>0</v>
      </c>
      <c r="AJ175" s="93">
        <f t="shared" si="145"/>
        <v>0</v>
      </c>
      <c r="AK175" s="93">
        <f t="shared" si="145"/>
        <v>0</v>
      </c>
      <c r="AL175" s="93">
        <f t="shared" si="145"/>
        <v>0</v>
      </c>
      <c r="AM175" s="93">
        <f t="shared" si="145"/>
        <v>0</v>
      </c>
      <c r="AN175" s="93">
        <f t="shared" si="145"/>
        <v>0</v>
      </c>
      <c r="AO175" s="93">
        <f t="shared" si="145"/>
        <v>0</v>
      </c>
      <c r="AP175" s="93">
        <f t="shared" si="145"/>
        <v>0</v>
      </c>
      <c r="AQ175" s="93">
        <f t="shared" si="145"/>
        <v>0</v>
      </c>
      <c r="AR175" s="93">
        <f t="shared" si="145"/>
        <v>0</v>
      </c>
      <c r="AS175" s="93">
        <f t="shared" si="145"/>
        <v>0</v>
      </c>
      <c r="AT175" s="93">
        <f t="shared" si="145"/>
        <v>0</v>
      </c>
      <c r="AU175" s="93">
        <f t="shared" si="145"/>
        <v>0</v>
      </c>
      <c r="AV175" s="93">
        <f t="shared" si="145"/>
        <v>0</v>
      </c>
      <c r="AW175" s="93">
        <f t="shared" si="145"/>
        <v>0</v>
      </c>
      <c r="AX175" s="93">
        <f t="shared" si="145"/>
        <v>0</v>
      </c>
    </row>
    <row r="176" spans="1:50">
      <c r="A176" s="218" t="s">
        <v>198</v>
      </c>
      <c r="B176" s="767" t="str">
        <f t="shared" si="144"/>
        <v>030265</v>
      </c>
      <c r="C176" s="66" t="str">
        <f>INDEX(ProjectSummary!$C$6:$F$20,MATCH(B176,ProjectSummary!$C$6:$C$20,0),4)</f>
        <v>ROBINSON ROAD</v>
      </c>
      <c r="D176" s="80"/>
      <c r="E176" s="80"/>
      <c r="F176" s="80"/>
      <c r="G176" s="80"/>
      <c r="H176" s="80"/>
      <c r="I176" s="93">
        <f t="shared" si="142"/>
        <v>3340490.4960000007</v>
      </c>
      <c r="J176" s="93">
        <f t="shared" ref="J176:AX176" si="146">SUM(J142,J159)</f>
        <v>0</v>
      </c>
      <c r="K176" s="93">
        <f t="shared" si="146"/>
        <v>0</v>
      </c>
      <c r="L176" s="93">
        <f t="shared" si="146"/>
        <v>0</v>
      </c>
      <c r="M176" s="93">
        <f t="shared" si="146"/>
        <v>0</v>
      </c>
      <c r="N176" s="93">
        <f t="shared" si="146"/>
        <v>0</v>
      </c>
      <c r="O176" s="93">
        <f t="shared" si="146"/>
        <v>0</v>
      </c>
      <c r="P176" s="93">
        <f t="shared" si="146"/>
        <v>0</v>
      </c>
      <c r="Q176" s="93">
        <f t="shared" si="146"/>
        <v>0</v>
      </c>
      <c r="R176" s="93">
        <f t="shared" si="146"/>
        <v>0</v>
      </c>
      <c r="S176" s="93">
        <f t="shared" si="146"/>
        <v>0</v>
      </c>
      <c r="T176" s="93">
        <f t="shared" si="146"/>
        <v>0</v>
      </c>
      <c r="U176" s="93">
        <f t="shared" si="146"/>
        <v>0</v>
      </c>
      <c r="V176" s="93">
        <f t="shared" si="146"/>
        <v>0</v>
      </c>
      <c r="W176" s="93">
        <f t="shared" si="146"/>
        <v>278374.20799999998</v>
      </c>
      <c r="X176" s="93">
        <f t="shared" si="146"/>
        <v>278374.20799999998</v>
      </c>
      <c r="Y176" s="93">
        <f t="shared" si="146"/>
        <v>278374.20799999998</v>
      </c>
      <c r="Z176" s="93">
        <f t="shared" si="146"/>
        <v>278374.20799999998</v>
      </c>
      <c r="AA176" s="93">
        <f t="shared" si="146"/>
        <v>278374.20799999998</v>
      </c>
      <c r="AB176" s="93">
        <f t="shared" si="146"/>
        <v>278374.20799999998</v>
      </c>
      <c r="AC176" s="93">
        <f t="shared" si="146"/>
        <v>278374.20799999998</v>
      </c>
      <c r="AD176" s="93">
        <f t="shared" si="146"/>
        <v>278374.20799999998</v>
      </c>
      <c r="AE176" s="93">
        <f t="shared" si="146"/>
        <v>278374.20799999998</v>
      </c>
      <c r="AF176" s="93">
        <f t="shared" si="146"/>
        <v>278374.20799999998</v>
      </c>
      <c r="AG176" s="93">
        <f t="shared" si="146"/>
        <v>278374.20799999998</v>
      </c>
      <c r="AH176" s="93">
        <f t="shared" si="146"/>
        <v>278374.20799999998</v>
      </c>
      <c r="AI176" s="93">
        <f t="shared" si="146"/>
        <v>0</v>
      </c>
      <c r="AJ176" s="93">
        <f t="shared" si="146"/>
        <v>0</v>
      </c>
      <c r="AK176" s="93">
        <f t="shared" si="146"/>
        <v>0</v>
      </c>
      <c r="AL176" s="93">
        <f t="shared" si="146"/>
        <v>0</v>
      </c>
      <c r="AM176" s="93">
        <f t="shared" si="146"/>
        <v>0</v>
      </c>
      <c r="AN176" s="93">
        <f t="shared" si="146"/>
        <v>0</v>
      </c>
      <c r="AO176" s="93">
        <f t="shared" si="146"/>
        <v>0</v>
      </c>
      <c r="AP176" s="93">
        <f t="shared" si="146"/>
        <v>0</v>
      </c>
      <c r="AQ176" s="93">
        <f t="shared" si="146"/>
        <v>0</v>
      </c>
      <c r="AR176" s="93">
        <f t="shared" si="146"/>
        <v>0</v>
      </c>
      <c r="AS176" s="93">
        <f t="shared" si="146"/>
        <v>0</v>
      </c>
      <c r="AT176" s="93">
        <f t="shared" si="146"/>
        <v>0</v>
      </c>
      <c r="AU176" s="93">
        <f t="shared" si="146"/>
        <v>0</v>
      </c>
      <c r="AV176" s="93">
        <f t="shared" si="146"/>
        <v>0</v>
      </c>
      <c r="AW176" s="93">
        <f t="shared" si="146"/>
        <v>0</v>
      </c>
      <c r="AX176" s="93">
        <f t="shared" si="146"/>
        <v>0</v>
      </c>
    </row>
    <row r="177" spans="1:50">
      <c r="A177" s="218" t="s">
        <v>198</v>
      </c>
      <c r="B177" s="767">
        <f t="shared" si="144"/>
        <v>830106</v>
      </c>
      <c r="C177" s="66" t="str">
        <f>INDEX(ProjectSummary!$C$6:$F$20,MATCH(B177,ProjectSummary!$C$6:$C$20,0),4)</f>
        <v>BOGGER HOLLAR ROAD</v>
      </c>
      <c r="D177" s="80"/>
      <c r="E177" s="80"/>
      <c r="F177" s="80"/>
      <c r="G177" s="80"/>
      <c r="H177" s="80"/>
      <c r="I177" s="93">
        <f t="shared" si="142"/>
        <v>939512.95200000016</v>
      </c>
      <c r="J177" s="93">
        <f t="shared" ref="J177:AX177" si="147">SUM(J143,J160)</f>
        <v>0</v>
      </c>
      <c r="K177" s="93">
        <f t="shared" si="147"/>
        <v>0</v>
      </c>
      <c r="L177" s="93">
        <f t="shared" si="147"/>
        <v>0</v>
      </c>
      <c r="M177" s="93">
        <f t="shared" si="147"/>
        <v>0</v>
      </c>
      <c r="N177" s="93">
        <f t="shared" si="147"/>
        <v>0</v>
      </c>
      <c r="O177" s="93">
        <f t="shared" si="147"/>
        <v>0</v>
      </c>
      <c r="P177" s="93">
        <f t="shared" si="147"/>
        <v>0</v>
      </c>
      <c r="Q177" s="93">
        <f t="shared" si="147"/>
        <v>0</v>
      </c>
      <c r="R177" s="93">
        <f t="shared" si="147"/>
        <v>0</v>
      </c>
      <c r="S177" s="93">
        <f t="shared" si="147"/>
        <v>0</v>
      </c>
      <c r="T177" s="93">
        <f t="shared" si="147"/>
        <v>0</v>
      </c>
      <c r="U177" s="93">
        <f t="shared" si="147"/>
        <v>0</v>
      </c>
      <c r="V177" s="93">
        <f t="shared" si="147"/>
        <v>0</v>
      </c>
      <c r="W177" s="93">
        <f t="shared" si="147"/>
        <v>78292.745999999999</v>
      </c>
      <c r="X177" s="93">
        <f t="shared" si="147"/>
        <v>78292.745999999999</v>
      </c>
      <c r="Y177" s="93">
        <f t="shared" si="147"/>
        <v>78292.745999999999</v>
      </c>
      <c r="Z177" s="93">
        <f t="shared" si="147"/>
        <v>78292.745999999999</v>
      </c>
      <c r="AA177" s="93">
        <f t="shared" si="147"/>
        <v>78292.745999999999</v>
      </c>
      <c r="AB177" s="93">
        <f t="shared" si="147"/>
        <v>78292.745999999999</v>
      </c>
      <c r="AC177" s="93">
        <f t="shared" si="147"/>
        <v>78292.745999999999</v>
      </c>
      <c r="AD177" s="93">
        <f t="shared" si="147"/>
        <v>78292.745999999999</v>
      </c>
      <c r="AE177" s="93">
        <f t="shared" si="147"/>
        <v>78292.745999999999</v>
      </c>
      <c r="AF177" s="93">
        <f t="shared" si="147"/>
        <v>78292.745999999999</v>
      </c>
      <c r="AG177" s="93">
        <f t="shared" si="147"/>
        <v>78292.745999999999</v>
      </c>
      <c r="AH177" s="93">
        <f t="shared" si="147"/>
        <v>78292.745999999999</v>
      </c>
      <c r="AI177" s="93">
        <f t="shared" si="147"/>
        <v>0</v>
      </c>
      <c r="AJ177" s="93">
        <f t="shared" si="147"/>
        <v>0</v>
      </c>
      <c r="AK177" s="93">
        <f t="shared" si="147"/>
        <v>0</v>
      </c>
      <c r="AL177" s="93">
        <f t="shared" si="147"/>
        <v>0</v>
      </c>
      <c r="AM177" s="93">
        <f t="shared" si="147"/>
        <v>0</v>
      </c>
      <c r="AN177" s="93">
        <f t="shared" si="147"/>
        <v>0</v>
      </c>
      <c r="AO177" s="93">
        <f t="shared" si="147"/>
        <v>0</v>
      </c>
      <c r="AP177" s="93">
        <f t="shared" si="147"/>
        <v>0</v>
      </c>
      <c r="AQ177" s="93">
        <f t="shared" si="147"/>
        <v>0</v>
      </c>
      <c r="AR177" s="93">
        <f t="shared" si="147"/>
        <v>0</v>
      </c>
      <c r="AS177" s="93">
        <f t="shared" si="147"/>
        <v>0</v>
      </c>
      <c r="AT177" s="93">
        <f t="shared" si="147"/>
        <v>0</v>
      </c>
      <c r="AU177" s="93">
        <f t="shared" si="147"/>
        <v>0</v>
      </c>
      <c r="AV177" s="93">
        <f t="shared" si="147"/>
        <v>0</v>
      </c>
      <c r="AW177" s="93">
        <f t="shared" si="147"/>
        <v>0</v>
      </c>
      <c r="AX177" s="93">
        <f t="shared" si="147"/>
        <v>0</v>
      </c>
    </row>
    <row r="178" spans="1:50">
      <c r="A178" s="218" t="s">
        <v>198</v>
      </c>
      <c r="B178" s="767">
        <f t="shared" si="144"/>
        <v>830081</v>
      </c>
      <c r="C178" s="66" t="str">
        <f>INDEX(ProjectSummary!$C$6:$F$20,MATCH(B178,ProjectSummary!$C$6:$C$20,0),4)</f>
        <v>BRIDGE ROAD</v>
      </c>
      <c r="D178" s="80"/>
      <c r="E178" s="80"/>
      <c r="F178" s="80"/>
      <c r="G178" s="80"/>
      <c r="H178" s="80"/>
      <c r="I178" s="93">
        <f t="shared" si="142"/>
        <v>5511809.3183999993</v>
      </c>
      <c r="J178" s="93">
        <f t="shared" ref="J178:AX178" si="148">SUM(J144,J161)</f>
        <v>0</v>
      </c>
      <c r="K178" s="93">
        <f t="shared" si="148"/>
        <v>0</v>
      </c>
      <c r="L178" s="93">
        <f t="shared" si="148"/>
        <v>0</v>
      </c>
      <c r="M178" s="93">
        <f t="shared" si="148"/>
        <v>0</v>
      </c>
      <c r="N178" s="93">
        <f t="shared" si="148"/>
        <v>0</v>
      </c>
      <c r="O178" s="93">
        <f t="shared" si="148"/>
        <v>0</v>
      </c>
      <c r="P178" s="93">
        <f t="shared" si="148"/>
        <v>0</v>
      </c>
      <c r="Q178" s="93">
        <f t="shared" si="148"/>
        <v>0</v>
      </c>
      <c r="R178" s="93">
        <f t="shared" si="148"/>
        <v>0</v>
      </c>
      <c r="S178" s="93">
        <f t="shared" si="148"/>
        <v>0</v>
      </c>
      <c r="T178" s="93">
        <f t="shared" si="148"/>
        <v>0</v>
      </c>
      <c r="U178" s="93">
        <f t="shared" si="148"/>
        <v>0</v>
      </c>
      <c r="V178" s="93">
        <f t="shared" si="148"/>
        <v>0</v>
      </c>
      <c r="W178" s="93">
        <f t="shared" si="148"/>
        <v>459317.44320000004</v>
      </c>
      <c r="X178" s="93">
        <f t="shared" si="148"/>
        <v>459317.44320000004</v>
      </c>
      <c r="Y178" s="93">
        <f t="shared" si="148"/>
        <v>459317.44320000004</v>
      </c>
      <c r="Z178" s="93">
        <f t="shared" si="148"/>
        <v>459317.44320000004</v>
      </c>
      <c r="AA178" s="93">
        <f t="shared" si="148"/>
        <v>459317.44320000004</v>
      </c>
      <c r="AB178" s="93">
        <f t="shared" si="148"/>
        <v>459317.44320000004</v>
      </c>
      <c r="AC178" s="93">
        <f t="shared" si="148"/>
        <v>459317.44320000004</v>
      </c>
      <c r="AD178" s="93">
        <f t="shared" si="148"/>
        <v>459317.44320000004</v>
      </c>
      <c r="AE178" s="93">
        <f t="shared" si="148"/>
        <v>459317.44320000004</v>
      </c>
      <c r="AF178" s="93">
        <f t="shared" si="148"/>
        <v>459317.44320000004</v>
      </c>
      <c r="AG178" s="93">
        <f t="shared" si="148"/>
        <v>459317.44320000004</v>
      </c>
      <c r="AH178" s="93">
        <f t="shared" si="148"/>
        <v>459317.44320000004</v>
      </c>
      <c r="AI178" s="93">
        <f t="shared" si="148"/>
        <v>0</v>
      </c>
      <c r="AJ178" s="93">
        <f t="shared" si="148"/>
        <v>0</v>
      </c>
      <c r="AK178" s="93">
        <f t="shared" si="148"/>
        <v>0</v>
      </c>
      <c r="AL178" s="93">
        <f t="shared" si="148"/>
        <v>0</v>
      </c>
      <c r="AM178" s="93">
        <f t="shared" si="148"/>
        <v>0</v>
      </c>
      <c r="AN178" s="93">
        <f t="shared" si="148"/>
        <v>0</v>
      </c>
      <c r="AO178" s="93">
        <f t="shared" si="148"/>
        <v>0</v>
      </c>
      <c r="AP178" s="93">
        <f t="shared" si="148"/>
        <v>0</v>
      </c>
      <c r="AQ178" s="93">
        <f t="shared" si="148"/>
        <v>0</v>
      </c>
      <c r="AR178" s="93">
        <f t="shared" si="148"/>
        <v>0</v>
      </c>
      <c r="AS178" s="93">
        <f t="shared" si="148"/>
        <v>0</v>
      </c>
      <c r="AT178" s="93">
        <f t="shared" si="148"/>
        <v>0</v>
      </c>
      <c r="AU178" s="93">
        <f t="shared" si="148"/>
        <v>0</v>
      </c>
      <c r="AV178" s="93">
        <f t="shared" si="148"/>
        <v>0</v>
      </c>
      <c r="AW178" s="93">
        <f t="shared" si="148"/>
        <v>0</v>
      </c>
      <c r="AX178" s="93">
        <f t="shared" si="148"/>
        <v>0</v>
      </c>
    </row>
    <row r="179" spans="1:50">
      <c r="A179" s="218" t="s">
        <v>198</v>
      </c>
      <c r="B179" s="767">
        <f t="shared" si="144"/>
        <v>830200</v>
      </c>
      <c r="C179" s="66" t="str">
        <f>INDEX(ProjectSummary!$C$6:$F$20,MATCH(B179,ProjectSummary!$C$6:$C$20,0),4)</f>
        <v>BRIDGE PORT ROAD</v>
      </c>
      <c r="D179" s="80"/>
      <c r="E179" s="80"/>
      <c r="F179" s="80"/>
      <c r="G179" s="80"/>
      <c r="H179" s="80"/>
      <c r="I179" s="93">
        <f t="shared" si="142"/>
        <v>208780.65600000005</v>
      </c>
      <c r="J179" s="93">
        <f t="shared" ref="J179:AX179" si="149">SUM(J145,J162)</f>
        <v>0</v>
      </c>
      <c r="K179" s="93">
        <f t="shared" si="149"/>
        <v>0</v>
      </c>
      <c r="L179" s="93">
        <f t="shared" si="149"/>
        <v>0</v>
      </c>
      <c r="M179" s="93">
        <f t="shared" si="149"/>
        <v>0</v>
      </c>
      <c r="N179" s="93">
        <f t="shared" si="149"/>
        <v>0</v>
      </c>
      <c r="O179" s="93">
        <f t="shared" si="149"/>
        <v>0</v>
      </c>
      <c r="P179" s="93">
        <f t="shared" si="149"/>
        <v>0</v>
      </c>
      <c r="Q179" s="93">
        <f t="shared" si="149"/>
        <v>0</v>
      </c>
      <c r="R179" s="93">
        <f t="shared" si="149"/>
        <v>0</v>
      </c>
      <c r="S179" s="93">
        <f t="shared" si="149"/>
        <v>0</v>
      </c>
      <c r="T179" s="93">
        <f t="shared" si="149"/>
        <v>0</v>
      </c>
      <c r="U179" s="93">
        <f t="shared" si="149"/>
        <v>0</v>
      </c>
      <c r="V179" s="93">
        <f t="shared" si="149"/>
        <v>0</v>
      </c>
      <c r="W179" s="93">
        <f t="shared" si="149"/>
        <v>17398.387999999999</v>
      </c>
      <c r="X179" s="93">
        <f t="shared" si="149"/>
        <v>17398.387999999999</v>
      </c>
      <c r="Y179" s="93">
        <f t="shared" si="149"/>
        <v>17398.387999999999</v>
      </c>
      <c r="Z179" s="93">
        <f t="shared" si="149"/>
        <v>17398.387999999999</v>
      </c>
      <c r="AA179" s="93">
        <f t="shared" si="149"/>
        <v>17398.387999999999</v>
      </c>
      <c r="AB179" s="93">
        <f t="shared" si="149"/>
        <v>17398.387999999999</v>
      </c>
      <c r="AC179" s="93">
        <f t="shared" si="149"/>
        <v>17398.387999999999</v>
      </c>
      <c r="AD179" s="93">
        <f t="shared" si="149"/>
        <v>17398.387999999999</v>
      </c>
      <c r="AE179" s="93">
        <f t="shared" si="149"/>
        <v>17398.387999999999</v>
      </c>
      <c r="AF179" s="93">
        <f t="shared" si="149"/>
        <v>17398.387999999999</v>
      </c>
      <c r="AG179" s="93">
        <f t="shared" si="149"/>
        <v>17398.387999999999</v>
      </c>
      <c r="AH179" s="93">
        <f t="shared" si="149"/>
        <v>17398.387999999999</v>
      </c>
      <c r="AI179" s="93">
        <f t="shared" si="149"/>
        <v>0</v>
      </c>
      <c r="AJ179" s="93">
        <f t="shared" si="149"/>
        <v>0</v>
      </c>
      <c r="AK179" s="93">
        <f t="shared" si="149"/>
        <v>0</v>
      </c>
      <c r="AL179" s="93">
        <f t="shared" si="149"/>
        <v>0</v>
      </c>
      <c r="AM179" s="93">
        <f t="shared" si="149"/>
        <v>0</v>
      </c>
      <c r="AN179" s="93">
        <f t="shared" si="149"/>
        <v>0</v>
      </c>
      <c r="AO179" s="93">
        <f t="shared" si="149"/>
        <v>0</v>
      </c>
      <c r="AP179" s="93">
        <f t="shared" si="149"/>
        <v>0</v>
      </c>
      <c r="AQ179" s="93">
        <f t="shared" si="149"/>
        <v>0</v>
      </c>
      <c r="AR179" s="93">
        <f t="shared" si="149"/>
        <v>0</v>
      </c>
      <c r="AS179" s="93">
        <f t="shared" si="149"/>
        <v>0</v>
      </c>
      <c r="AT179" s="93">
        <f t="shared" si="149"/>
        <v>0</v>
      </c>
      <c r="AU179" s="93">
        <f t="shared" si="149"/>
        <v>0</v>
      </c>
      <c r="AV179" s="93">
        <f t="shared" si="149"/>
        <v>0</v>
      </c>
      <c r="AW179" s="93">
        <f t="shared" si="149"/>
        <v>0</v>
      </c>
      <c r="AX179" s="93">
        <f t="shared" si="149"/>
        <v>0</v>
      </c>
    </row>
    <row r="180" spans="1:50">
      <c r="A180" s="218" t="s">
        <v>198</v>
      </c>
      <c r="B180" s="767">
        <f t="shared" si="144"/>
        <v>120173</v>
      </c>
      <c r="C180" s="66" t="str">
        <f>INDEX(ProjectSummary!$C$6:$F$20,MATCH(B180,ProjectSummary!$C$6:$C$20,0),4)</f>
        <v>PEACH ORCHARD ROAD</v>
      </c>
      <c r="D180" s="80"/>
      <c r="E180" s="80"/>
      <c r="F180" s="80"/>
      <c r="G180" s="80"/>
      <c r="H180" s="80"/>
      <c r="I180" s="93">
        <f t="shared" si="142"/>
        <v>11190643.161599999</v>
      </c>
      <c r="J180" s="93">
        <f t="shared" ref="J180:AX180" si="150">SUM(J146,J163)</f>
        <v>0</v>
      </c>
      <c r="K180" s="93">
        <f t="shared" si="150"/>
        <v>0</v>
      </c>
      <c r="L180" s="93">
        <f t="shared" si="150"/>
        <v>0</v>
      </c>
      <c r="M180" s="93">
        <f t="shared" si="150"/>
        <v>0</v>
      </c>
      <c r="N180" s="93">
        <f t="shared" si="150"/>
        <v>0</v>
      </c>
      <c r="O180" s="93">
        <f t="shared" si="150"/>
        <v>0</v>
      </c>
      <c r="P180" s="93">
        <f t="shared" si="150"/>
        <v>0</v>
      </c>
      <c r="Q180" s="93">
        <f t="shared" si="150"/>
        <v>0</v>
      </c>
      <c r="R180" s="93">
        <f t="shared" si="150"/>
        <v>0</v>
      </c>
      <c r="S180" s="93">
        <f t="shared" si="150"/>
        <v>0</v>
      </c>
      <c r="T180" s="93">
        <f t="shared" si="150"/>
        <v>0</v>
      </c>
      <c r="U180" s="93">
        <f t="shared" si="150"/>
        <v>0</v>
      </c>
      <c r="V180" s="93">
        <f t="shared" si="150"/>
        <v>0</v>
      </c>
      <c r="W180" s="93">
        <f t="shared" si="150"/>
        <v>932553.59680000006</v>
      </c>
      <c r="X180" s="93">
        <f t="shared" si="150"/>
        <v>932553.59680000006</v>
      </c>
      <c r="Y180" s="93">
        <f t="shared" si="150"/>
        <v>932553.59680000006</v>
      </c>
      <c r="Z180" s="93">
        <f t="shared" si="150"/>
        <v>932553.59680000006</v>
      </c>
      <c r="AA180" s="93">
        <f t="shared" si="150"/>
        <v>932553.59680000006</v>
      </c>
      <c r="AB180" s="93">
        <f t="shared" si="150"/>
        <v>932553.59680000006</v>
      </c>
      <c r="AC180" s="93">
        <f t="shared" si="150"/>
        <v>932553.59680000006</v>
      </c>
      <c r="AD180" s="93">
        <f t="shared" si="150"/>
        <v>932553.59680000006</v>
      </c>
      <c r="AE180" s="93">
        <f t="shared" si="150"/>
        <v>932553.59680000006</v>
      </c>
      <c r="AF180" s="93">
        <f t="shared" si="150"/>
        <v>932553.59680000006</v>
      </c>
      <c r="AG180" s="93">
        <f t="shared" si="150"/>
        <v>932553.59680000006</v>
      </c>
      <c r="AH180" s="93">
        <f t="shared" si="150"/>
        <v>932553.59680000006</v>
      </c>
      <c r="AI180" s="93">
        <f t="shared" si="150"/>
        <v>0</v>
      </c>
      <c r="AJ180" s="93">
        <f t="shared" si="150"/>
        <v>0</v>
      </c>
      <c r="AK180" s="93">
        <f t="shared" si="150"/>
        <v>0</v>
      </c>
      <c r="AL180" s="93">
        <f t="shared" si="150"/>
        <v>0</v>
      </c>
      <c r="AM180" s="93">
        <f t="shared" si="150"/>
        <v>0</v>
      </c>
      <c r="AN180" s="93">
        <f t="shared" si="150"/>
        <v>0</v>
      </c>
      <c r="AO180" s="93">
        <f t="shared" si="150"/>
        <v>0</v>
      </c>
      <c r="AP180" s="93">
        <f t="shared" si="150"/>
        <v>0</v>
      </c>
      <c r="AQ180" s="93">
        <f t="shared" si="150"/>
        <v>0</v>
      </c>
      <c r="AR180" s="93">
        <f t="shared" si="150"/>
        <v>0</v>
      </c>
      <c r="AS180" s="93">
        <f t="shared" si="150"/>
        <v>0</v>
      </c>
      <c r="AT180" s="93">
        <f t="shared" si="150"/>
        <v>0</v>
      </c>
      <c r="AU180" s="93">
        <f t="shared" si="150"/>
        <v>0</v>
      </c>
      <c r="AV180" s="93">
        <f t="shared" si="150"/>
        <v>0</v>
      </c>
      <c r="AW180" s="93">
        <f t="shared" si="150"/>
        <v>0</v>
      </c>
      <c r="AX180" s="93">
        <f t="shared" si="150"/>
        <v>0</v>
      </c>
    </row>
    <row r="181" spans="1:50">
      <c r="A181" s="218" t="s">
        <v>198</v>
      </c>
      <c r="B181" s="767">
        <f t="shared" si="144"/>
        <v>890074</v>
      </c>
      <c r="C181" s="66" t="str">
        <f>INDEX(ProjectSummary!$C$6:$F$20,MATCH(B181,ProjectSummary!$C$6:$C$20,0),4)</f>
        <v>MONROE-ANSONVILLE ROAD</v>
      </c>
      <c r="D181" s="80"/>
      <c r="E181" s="80"/>
      <c r="F181" s="80"/>
      <c r="G181" s="80"/>
      <c r="H181" s="80"/>
      <c r="I181" s="93">
        <f t="shared" si="142"/>
        <v>7307322.96</v>
      </c>
      <c r="J181" s="93">
        <f t="shared" ref="J181:AX181" si="151">SUM(J147,J164)</f>
        <v>0</v>
      </c>
      <c r="K181" s="93">
        <f t="shared" si="151"/>
        <v>0</v>
      </c>
      <c r="L181" s="93">
        <f t="shared" si="151"/>
        <v>0</v>
      </c>
      <c r="M181" s="93">
        <f t="shared" si="151"/>
        <v>0</v>
      </c>
      <c r="N181" s="93">
        <f t="shared" si="151"/>
        <v>0</v>
      </c>
      <c r="O181" s="93">
        <f t="shared" si="151"/>
        <v>0</v>
      </c>
      <c r="P181" s="93">
        <f t="shared" si="151"/>
        <v>0</v>
      </c>
      <c r="Q181" s="93">
        <f t="shared" si="151"/>
        <v>0</v>
      </c>
      <c r="R181" s="93">
        <f t="shared" si="151"/>
        <v>0</v>
      </c>
      <c r="S181" s="93">
        <f t="shared" si="151"/>
        <v>0</v>
      </c>
      <c r="T181" s="93">
        <f t="shared" si="151"/>
        <v>0</v>
      </c>
      <c r="U181" s="93">
        <f t="shared" si="151"/>
        <v>0</v>
      </c>
      <c r="V181" s="93">
        <f t="shared" si="151"/>
        <v>0</v>
      </c>
      <c r="W181" s="93">
        <f t="shared" si="151"/>
        <v>608943.57999999996</v>
      </c>
      <c r="X181" s="93">
        <f t="shared" si="151"/>
        <v>608943.57999999996</v>
      </c>
      <c r="Y181" s="93">
        <f t="shared" si="151"/>
        <v>608943.57999999996</v>
      </c>
      <c r="Z181" s="93">
        <f t="shared" si="151"/>
        <v>608943.57999999996</v>
      </c>
      <c r="AA181" s="93">
        <f t="shared" si="151"/>
        <v>608943.57999999996</v>
      </c>
      <c r="AB181" s="93">
        <f t="shared" si="151"/>
        <v>608943.57999999996</v>
      </c>
      <c r="AC181" s="93">
        <f t="shared" si="151"/>
        <v>608943.57999999996</v>
      </c>
      <c r="AD181" s="93">
        <f t="shared" si="151"/>
        <v>608943.57999999996</v>
      </c>
      <c r="AE181" s="93">
        <f t="shared" si="151"/>
        <v>608943.57999999996</v>
      </c>
      <c r="AF181" s="93">
        <f t="shared" si="151"/>
        <v>608943.57999999996</v>
      </c>
      <c r="AG181" s="93">
        <f t="shared" si="151"/>
        <v>608943.57999999996</v>
      </c>
      <c r="AH181" s="93">
        <f t="shared" si="151"/>
        <v>608943.57999999996</v>
      </c>
      <c r="AI181" s="93">
        <f t="shared" si="151"/>
        <v>0</v>
      </c>
      <c r="AJ181" s="93">
        <f t="shared" si="151"/>
        <v>0</v>
      </c>
      <c r="AK181" s="93">
        <f t="shared" si="151"/>
        <v>0</v>
      </c>
      <c r="AL181" s="93">
        <f t="shared" si="151"/>
        <v>0</v>
      </c>
      <c r="AM181" s="93">
        <f t="shared" si="151"/>
        <v>0</v>
      </c>
      <c r="AN181" s="93">
        <f t="shared" si="151"/>
        <v>0</v>
      </c>
      <c r="AO181" s="93">
        <f t="shared" si="151"/>
        <v>0</v>
      </c>
      <c r="AP181" s="93">
        <f t="shared" si="151"/>
        <v>0</v>
      </c>
      <c r="AQ181" s="93">
        <f t="shared" si="151"/>
        <v>0</v>
      </c>
      <c r="AR181" s="93">
        <f t="shared" si="151"/>
        <v>0</v>
      </c>
      <c r="AS181" s="93">
        <f t="shared" si="151"/>
        <v>0</v>
      </c>
      <c r="AT181" s="93">
        <f t="shared" si="151"/>
        <v>0</v>
      </c>
      <c r="AU181" s="93">
        <f t="shared" si="151"/>
        <v>0</v>
      </c>
      <c r="AV181" s="93">
        <f t="shared" si="151"/>
        <v>0</v>
      </c>
      <c r="AW181" s="93">
        <f t="shared" si="151"/>
        <v>0</v>
      </c>
      <c r="AX181" s="93">
        <f t="shared" si="151"/>
        <v>0</v>
      </c>
    </row>
    <row r="182" spans="1:50">
      <c r="A182" s="218" t="s">
        <v>198</v>
      </c>
      <c r="B182" s="767">
        <f t="shared" si="144"/>
        <v>890170</v>
      </c>
      <c r="C182" s="66" t="str">
        <f>INDEX(ProjectSummary!$C$6:$F$20,MATCH(B182,ProjectSummary!$C$6:$C$20,0),4)</f>
        <v>POTTERS ROAD</v>
      </c>
      <c r="D182" s="80"/>
      <c r="E182" s="80"/>
      <c r="F182" s="80"/>
      <c r="G182" s="80"/>
      <c r="H182" s="80"/>
      <c r="I182" s="93">
        <f t="shared" si="142"/>
        <v>6680980.9920000015</v>
      </c>
      <c r="J182" s="93">
        <f t="shared" ref="J182:AX182" si="152">SUM(J148,J165)</f>
        <v>0</v>
      </c>
      <c r="K182" s="93">
        <f t="shared" si="152"/>
        <v>0</v>
      </c>
      <c r="L182" s="93">
        <f t="shared" si="152"/>
        <v>0</v>
      </c>
      <c r="M182" s="93">
        <f t="shared" si="152"/>
        <v>0</v>
      </c>
      <c r="N182" s="93">
        <f t="shared" si="152"/>
        <v>0</v>
      </c>
      <c r="O182" s="93">
        <f t="shared" si="152"/>
        <v>0</v>
      </c>
      <c r="P182" s="93">
        <f t="shared" si="152"/>
        <v>0</v>
      </c>
      <c r="Q182" s="93">
        <f t="shared" si="152"/>
        <v>0</v>
      </c>
      <c r="R182" s="93">
        <f t="shared" si="152"/>
        <v>0</v>
      </c>
      <c r="S182" s="93">
        <f t="shared" si="152"/>
        <v>0</v>
      </c>
      <c r="T182" s="93">
        <f t="shared" si="152"/>
        <v>0</v>
      </c>
      <c r="U182" s="93">
        <f t="shared" si="152"/>
        <v>0</v>
      </c>
      <c r="V182" s="93">
        <f t="shared" si="152"/>
        <v>0</v>
      </c>
      <c r="W182" s="93">
        <f t="shared" si="152"/>
        <v>556748.41599999997</v>
      </c>
      <c r="X182" s="93">
        <f t="shared" si="152"/>
        <v>556748.41599999997</v>
      </c>
      <c r="Y182" s="93">
        <f t="shared" si="152"/>
        <v>556748.41599999997</v>
      </c>
      <c r="Z182" s="93">
        <f t="shared" si="152"/>
        <v>556748.41599999997</v>
      </c>
      <c r="AA182" s="93">
        <f t="shared" si="152"/>
        <v>556748.41599999997</v>
      </c>
      <c r="AB182" s="93">
        <f t="shared" si="152"/>
        <v>556748.41599999997</v>
      </c>
      <c r="AC182" s="93">
        <f t="shared" si="152"/>
        <v>556748.41599999997</v>
      </c>
      <c r="AD182" s="93">
        <f t="shared" si="152"/>
        <v>556748.41599999997</v>
      </c>
      <c r="AE182" s="93">
        <f t="shared" si="152"/>
        <v>556748.41599999997</v>
      </c>
      <c r="AF182" s="93">
        <f t="shared" si="152"/>
        <v>556748.41599999997</v>
      </c>
      <c r="AG182" s="93">
        <f t="shared" si="152"/>
        <v>556748.41599999997</v>
      </c>
      <c r="AH182" s="93">
        <f t="shared" si="152"/>
        <v>556748.41599999997</v>
      </c>
      <c r="AI182" s="93">
        <f t="shared" si="152"/>
        <v>0</v>
      </c>
      <c r="AJ182" s="93">
        <f t="shared" si="152"/>
        <v>0</v>
      </c>
      <c r="AK182" s="93">
        <f t="shared" si="152"/>
        <v>0</v>
      </c>
      <c r="AL182" s="93">
        <f t="shared" si="152"/>
        <v>0</v>
      </c>
      <c r="AM182" s="93">
        <f t="shared" si="152"/>
        <v>0</v>
      </c>
      <c r="AN182" s="93">
        <f t="shared" si="152"/>
        <v>0</v>
      </c>
      <c r="AO182" s="93">
        <f t="shared" si="152"/>
        <v>0</v>
      </c>
      <c r="AP182" s="93">
        <f t="shared" si="152"/>
        <v>0</v>
      </c>
      <c r="AQ182" s="93">
        <f t="shared" si="152"/>
        <v>0</v>
      </c>
      <c r="AR182" s="93">
        <f t="shared" si="152"/>
        <v>0</v>
      </c>
      <c r="AS182" s="93">
        <f t="shared" si="152"/>
        <v>0</v>
      </c>
      <c r="AT182" s="93">
        <f t="shared" si="152"/>
        <v>0</v>
      </c>
      <c r="AU182" s="93">
        <f t="shared" si="152"/>
        <v>0</v>
      </c>
      <c r="AV182" s="93">
        <f t="shared" si="152"/>
        <v>0</v>
      </c>
      <c r="AW182" s="93">
        <f t="shared" si="152"/>
        <v>0</v>
      </c>
      <c r="AX182" s="93">
        <f t="shared" si="152"/>
        <v>0</v>
      </c>
    </row>
    <row r="183" spans="1:50">
      <c r="A183" s="218" t="s">
        <v>198</v>
      </c>
      <c r="B183" s="767">
        <f t="shared" si="144"/>
        <v>890312</v>
      </c>
      <c r="C183" s="66" t="str">
        <f>INDEX(ProjectSummary!$C$6:$F$20,MATCH(B183,ProjectSummary!$C$6:$C$20,0),4)</f>
        <v>SHANNON ROAD</v>
      </c>
      <c r="D183" s="80"/>
      <c r="E183" s="80"/>
      <c r="F183" s="80"/>
      <c r="G183" s="80"/>
      <c r="H183" s="80"/>
      <c r="I183" s="93">
        <f t="shared" si="142"/>
        <v>28811730.528000001</v>
      </c>
      <c r="J183" s="93">
        <f t="shared" ref="J183:AX183" si="153">SUM(J149,J166)</f>
        <v>0</v>
      </c>
      <c r="K183" s="93">
        <f t="shared" si="153"/>
        <v>0</v>
      </c>
      <c r="L183" s="93">
        <f t="shared" si="153"/>
        <v>0</v>
      </c>
      <c r="M183" s="93">
        <f t="shared" si="153"/>
        <v>0</v>
      </c>
      <c r="N183" s="93">
        <f t="shared" si="153"/>
        <v>0</v>
      </c>
      <c r="O183" s="93">
        <f t="shared" si="153"/>
        <v>0</v>
      </c>
      <c r="P183" s="93">
        <f t="shared" si="153"/>
        <v>0</v>
      </c>
      <c r="Q183" s="93">
        <f t="shared" si="153"/>
        <v>0</v>
      </c>
      <c r="R183" s="93">
        <f t="shared" si="153"/>
        <v>0</v>
      </c>
      <c r="S183" s="93">
        <f t="shared" si="153"/>
        <v>0</v>
      </c>
      <c r="T183" s="93">
        <f t="shared" si="153"/>
        <v>0</v>
      </c>
      <c r="U183" s="93">
        <f t="shared" si="153"/>
        <v>0</v>
      </c>
      <c r="V183" s="93">
        <f t="shared" si="153"/>
        <v>0</v>
      </c>
      <c r="W183" s="93">
        <f t="shared" si="153"/>
        <v>2400977.5440000002</v>
      </c>
      <c r="X183" s="93">
        <f t="shared" si="153"/>
        <v>2400977.5440000002</v>
      </c>
      <c r="Y183" s="93">
        <f t="shared" si="153"/>
        <v>2400977.5440000002</v>
      </c>
      <c r="Z183" s="93">
        <f t="shared" si="153"/>
        <v>2400977.5440000002</v>
      </c>
      <c r="AA183" s="93">
        <f t="shared" si="153"/>
        <v>2400977.5440000002</v>
      </c>
      <c r="AB183" s="93">
        <f t="shared" si="153"/>
        <v>2400977.5440000002</v>
      </c>
      <c r="AC183" s="93">
        <f t="shared" si="153"/>
        <v>2400977.5440000002</v>
      </c>
      <c r="AD183" s="93">
        <f t="shared" si="153"/>
        <v>2400977.5440000002</v>
      </c>
      <c r="AE183" s="93">
        <f t="shared" si="153"/>
        <v>2400977.5440000002</v>
      </c>
      <c r="AF183" s="93">
        <f t="shared" si="153"/>
        <v>2400977.5440000002</v>
      </c>
      <c r="AG183" s="93">
        <f t="shared" si="153"/>
        <v>2400977.5440000002</v>
      </c>
      <c r="AH183" s="93">
        <f t="shared" si="153"/>
        <v>2400977.5440000002</v>
      </c>
      <c r="AI183" s="93">
        <f t="shared" si="153"/>
        <v>0</v>
      </c>
      <c r="AJ183" s="93">
        <f t="shared" si="153"/>
        <v>0</v>
      </c>
      <c r="AK183" s="93">
        <f t="shared" si="153"/>
        <v>0</v>
      </c>
      <c r="AL183" s="93">
        <f t="shared" si="153"/>
        <v>0</v>
      </c>
      <c r="AM183" s="93">
        <f t="shared" si="153"/>
        <v>0</v>
      </c>
      <c r="AN183" s="93">
        <f t="shared" si="153"/>
        <v>0</v>
      </c>
      <c r="AO183" s="93">
        <f t="shared" si="153"/>
        <v>0</v>
      </c>
      <c r="AP183" s="93">
        <f t="shared" si="153"/>
        <v>0</v>
      </c>
      <c r="AQ183" s="93">
        <f t="shared" si="153"/>
        <v>0</v>
      </c>
      <c r="AR183" s="93">
        <f t="shared" si="153"/>
        <v>0</v>
      </c>
      <c r="AS183" s="93">
        <f t="shared" si="153"/>
        <v>0</v>
      </c>
      <c r="AT183" s="93">
        <f t="shared" si="153"/>
        <v>0</v>
      </c>
      <c r="AU183" s="93">
        <f t="shared" si="153"/>
        <v>0</v>
      </c>
      <c r="AV183" s="93">
        <f t="shared" si="153"/>
        <v>0</v>
      </c>
      <c r="AW183" s="93">
        <f t="shared" si="153"/>
        <v>0</v>
      </c>
      <c r="AX183" s="93">
        <f t="shared" si="153"/>
        <v>0</v>
      </c>
    </row>
    <row r="184" spans="1:50">
      <c r="A184" s="218" t="s">
        <v>198</v>
      </c>
      <c r="B184" s="767">
        <f t="shared" si="144"/>
        <v>890144</v>
      </c>
      <c r="C184" s="66" t="str">
        <f>INDEX(ProjectSummary!$C$6:$F$20,MATCH(B184,ProjectSummary!$C$6:$C$20,0),4)</f>
        <v>STACK ROAD</v>
      </c>
      <c r="D184" s="80"/>
      <c r="E184" s="80"/>
      <c r="F184" s="80"/>
      <c r="G184" s="80"/>
      <c r="H184" s="80"/>
      <c r="I184" s="93">
        <f t="shared" si="142"/>
        <v>15032207.232000003</v>
      </c>
      <c r="J184" s="93">
        <f t="shared" ref="J184:AX184" si="154">SUM(J150,J167)</f>
        <v>0</v>
      </c>
      <c r="K184" s="93">
        <f t="shared" si="154"/>
        <v>0</v>
      </c>
      <c r="L184" s="93">
        <f t="shared" si="154"/>
        <v>0</v>
      </c>
      <c r="M184" s="93">
        <f t="shared" si="154"/>
        <v>0</v>
      </c>
      <c r="N184" s="93">
        <f t="shared" si="154"/>
        <v>0</v>
      </c>
      <c r="O184" s="93">
        <f t="shared" si="154"/>
        <v>0</v>
      </c>
      <c r="P184" s="93">
        <f t="shared" si="154"/>
        <v>0</v>
      </c>
      <c r="Q184" s="93">
        <f t="shared" si="154"/>
        <v>0</v>
      </c>
      <c r="R184" s="93">
        <f t="shared" si="154"/>
        <v>0</v>
      </c>
      <c r="S184" s="93">
        <f t="shared" si="154"/>
        <v>0</v>
      </c>
      <c r="T184" s="93">
        <f t="shared" si="154"/>
        <v>0</v>
      </c>
      <c r="U184" s="93">
        <f t="shared" si="154"/>
        <v>0</v>
      </c>
      <c r="V184" s="93">
        <f t="shared" si="154"/>
        <v>0</v>
      </c>
      <c r="W184" s="93">
        <f t="shared" si="154"/>
        <v>1252683.936</v>
      </c>
      <c r="X184" s="93">
        <f t="shared" si="154"/>
        <v>1252683.936</v>
      </c>
      <c r="Y184" s="93">
        <f t="shared" si="154"/>
        <v>1252683.936</v>
      </c>
      <c r="Z184" s="93">
        <f t="shared" si="154"/>
        <v>1252683.936</v>
      </c>
      <c r="AA184" s="93">
        <f t="shared" si="154"/>
        <v>1252683.936</v>
      </c>
      <c r="AB184" s="93">
        <f t="shared" si="154"/>
        <v>1252683.936</v>
      </c>
      <c r="AC184" s="93">
        <f t="shared" si="154"/>
        <v>1252683.936</v>
      </c>
      <c r="AD184" s="93">
        <f t="shared" si="154"/>
        <v>1252683.936</v>
      </c>
      <c r="AE184" s="93">
        <f t="shared" si="154"/>
        <v>1252683.936</v>
      </c>
      <c r="AF184" s="93">
        <f t="shared" si="154"/>
        <v>1252683.936</v>
      </c>
      <c r="AG184" s="93">
        <f t="shared" si="154"/>
        <v>1252683.936</v>
      </c>
      <c r="AH184" s="93">
        <f t="shared" si="154"/>
        <v>1252683.936</v>
      </c>
      <c r="AI184" s="93">
        <f t="shared" si="154"/>
        <v>0</v>
      </c>
      <c r="AJ184" s="93">
        <f t="shared" si="154"/>
        <v>0</v>
      </c>
      <c r="AK184" s="93">
        <f t="shared" si="154"/>
        <v>0</v>
      </c>
      <c r="AL184" s="93">
        <f t="shared" si="154"/>
        <v>0</v>
      </c>
      <c r="AM184" s="93">
        <f t="shared" si="154"/>
        <v>0</v>
      </c>
      <c r="AN184" s="93">
        <f t="shared" si="154"/>
        <v>0</v>
      </c>
      <c r="AO184" s="93">
        <f t="shared" si="154"/>
        <v>0</v>
      </c>
      <c r="AP184" s="93">
        <f t="shared" si="154"/>
        <v>0</v>
      </c>
      <c r="AQ184" s="93">
        <f t="shared" si="154"/>
        <v>0</v>
      </c>
      <c r="AR184" s="93">
        <f t="shared" si="154"/>
        <v>0</v>
      </c>
      <c r="AS184" s="93">
        <f t="shared" si="154"/>
        <v>0</v>
      </c>
      <c r="AT184" s="93">
        <f t="shared" si="154"/>
        <v>0</v>
      </c>
      <c r="AU184" s="93">
        <f t="shared" si="154"/>
        <v>0</v>
      </c>
      <c r="AV184" s="93">
        <f t="shared" si="154"/>
        <v>0</v>
      </c>
      <c r="AW184" s="93">
        <f t="shared" si="154"/>
        <v>0</v>
      </c>
      <c r="AX184" s="93">
        <f t="shared" si="154"/>
        <v>0</v>
      </c>
    </row>
    <row r="185" spans="1:50">
      <c r="A185" s="218">
        <v>1</v>
      </c>
      <c r="B185" s="767">
        <f t="shared" si="144"/>
        <v>890067</v>
      </c>
      <c r="C185" s="66" t="str">
        <f>INDEX(ProjectSummary!$C$6:$F$20,MATCH(B185,ProjectSummary!$C$6:$C$20,0),4)</f>
        <v>AUSTIN GROVE CHURCH ROAD</v>
      </c>
      <c r="D185" s="80"/>
      <c r="E185" s="80"/>
      <c r="F185" s="80"/>
      <c r="G185" s="80"/>
      <c r="H185" s="80"/>
      <c r="I185" s="93">
        <f t="shared" si="142"/>
        <v>13570742.639999999</v>
      </c>
      <c r="J185" s="93">
        <f t="shared" ref="J185:AX185" si="155">SUM(J151,J168)</f>
        <v>0</v>
      </c>
      <c r="K185" s="93">
        <f t="shared" si="155"/>
        <v>0</v>
      </c>
      <c r="L185" s="93">
        <f t="shared" si="155"/>
        <v>0</v>
      </c>
      <c r="M185" s="93">
        <f t="shared" si="155"/>
        <v>0</v>
      </c>
      <c r="N185" s="93">
        <f t="shared" si="155"/>
        <v>0</v>
      </c>
      <c r="O185" s="93">
        <f t="shared" si="155"/>
        <v>0</v>
      </c>
      <c r="P185" s="93">
        <f t="shared" si="155"/>
        <v>0</v>
      </c>
      <c r="Q185" s="93">
        <f t="shared" si="155"/>
        <v>0</v>
      </c>
      <c r="R185" s="93">
        <f t="shared" si="155"/>
        <v>0</v>
      </c>
      <c r="S185" s="93">
        <f t="shared" si="155"/>
        <v>0</v>
      </c>
      <c r="T185" s="93">
        <f t="shared" si="155"/>
        <v>0</v>
      </c>
      <c r="U185" s="93">
        <f t="shared" si="155"/>
        <v>0</v>
      </c>
      <c r="V185" s="93">
        <f t="shared" si="155"/>
        <v>0</v>
      </c>
      <c r="W185" s="93">
        <f t="shared" si="155"/>
        <v>1043903.28</v>
      </c>
      <c r="X185" s="93">
        <f t="shared" si="155"/>
        <v>1043903.28</v>
      </c>
      <c r="Y185" s="93">
        <f t="shared" si="155"/>
        <v>1043903.28</v>
      </c>
      <c r="Z185" s="93">
        <f t="shared" si="155"/>
        <v>1043903.28</v>
      </c>
      <c r="AA185" s="93">
        <f t="shared" si="155"/>
        <v>1043903.28</v>
      </c>
      <c r="AB185" s="93">
        <f t="shared" si="155"/>
        <v>1043903.28</v>
      </c>
      <c r="AC185" s="93">
        <f t="shared" si="155"/>
        <v>1043903.28</v>
      </c>
      <c r="AD185" s="93">
        <f t="shared" si="155"/>
        <v>1043903.28</v>
      </c>
      <c r="AE185" s="93">
        <f t="shared" si="155"/>
        <v>1043903.28</v>
      </c>
      <c r="AF185" s="93">
        <f t="shared" si="155"/>
        <v>1043903.28</v>
      </c>
      <c r="AG185" s="93">
        <f t="shared" si="155"/>
        <v>1043903.28</v>
      </c>
      <c r="AH185" s="93">
        <f t="shared" si="155"/>
        <v>1043903.28</v>
      </c>
      <c r="AI185" s="93">
        <f t="shared" si="155"/>
        <v>1043903.28</v>
      </c>
      <c r="AJ185" s="93">
        <f t="shared" si="155"/>
        <v>0</v>
      </c>
      <c r="AK185" s="93">
        <f t="shared" si="155"/>
        <v>0</v>
      </c>
      <c r="AL185" s="93">
        <f t="shared" si="155"/>
        <v>0</v>
      </c>
      <c r="AM185" s="93">
        <f t="shared" si="155"/>
        <v>0</v>
      </c>
      <c r="AN185" s="93">
        <f t="shared" si="155"/>
        <v>0</v>
      </c>
      <c r="AO185" s="93">
        <f t="shared" si="155"/>
        <v>0</v>
      </c>
      <c r="AP185" s="93">
        <f t="shared" si="155"/>
        <v>0</v>
      </c>
      <c r="AQ185" s="93">
        <f t="shared" si="155"/>
        <v>0</v>
      </c>
      <c r="AR185" s="93">
        <f t="shared" si="155"/>
        <v>0</v>
      </c>
      <c r="AS185" s="93">
        <f t="shared" si="155"/>
        <v>0</v>
      </c>
      <c r="AT185" s="93">
        <f t="shared" si="155"/>
        <v>0</v>
      </c>
      <c r="AU185" s="93">
        <f t="shared" si="155"/>
        <v>0</v>
      </c>
      <c r="AV185" s="93">
        <f t="shared" si="155"/>
        <v>0</v>
      </c>
      <c r="AW185" s="93">
        <f t="shared" si="155"/>
        <v>0</v>
      </c>
      <c r="AX185" s="93">
        <f t="shared" si="155"/>
        <v>0</v>
      </c>
    </row>
    <row r="186" spans="1:50">
      <c r="A186" s="66">
        <v>1</v>
      </c>
      <c r="B186" s="767">
        <f t="shared" si="144"/>
        <v>830012</v>
      </c>
      <c r="C186" s="66" t="str">
        <f>INDEX(ProjectSummary!$C$6:$F$20,MATCH(B186,ProjectSummary!$C$6:$C$20,0),4)</f>
        <v>MOUNTAIN CREEK ROAD</v>
      </c>
      <c r="D186" s="80"/>
      <c r="E186" s="80"/>
      <c r="F186" s="80"/>
      <c r="G186" s="80"/>
      <c r="H186" s="80"/>
      <c r="I186" s="93">
        <f t="shared" si="142"/>
        <v>1583253.308</v>
      </c>
      <c r="J186" s="93">
        <f t="shared" ref="J186:AX186" si="156">SUM(J152,J169)</f>
        <v>0</v>
      </c>
      <c r="K186" s="93">
        <f t="shared" si="156"/>
        <v>0</v>
      </c>
      <c r="L186" s="93">
        <f t="shared" si="156"/>
        <v>0</v>
      </c>
      <c r="M186" s="93">
        <f t="shared" si="156"/>
        <v>0</v>
      </c>
      <c r="N186" s="93">
        <f t="shared" si="156"/>
        <v>0</v>
      </c>
      <c r="O186" s="93">
        <f t="shared" si="156"/>
        <v>0</v>
      </c>
      <c r="P186" s="93">
        <f t="shared" si="156"/>
        <v>0</v>
      </c>
      <c r="Q186" s="93">
        <f t="shared" si="156"/>
        <v>0</v>
      </c>
      <c r="R186" s="93">
        <f t="shared" si="156"/>
        <v>0</v>
      </c>
      <c r="S186" s="93">
        <f t="shared" si="156"/>
        <v>0</v>
      </c>
      <c r="T186" s="93">
        <f t="shared" si="156"/>
        <v>0</v>
      </c>
      <c r="U186" s="93">
        <f t="shared" si="156"/>
        <v>0</v>
      </c>
      <c r="V186" s="93">
        <f t="shared" si="156"/>
        <v>0</v>
      </c>
      <c r="W186" s="93">
        <f t="shared" si="156"/>
        <v>121788.716</v>
      </c>
      <c r="X186" s="93">
        <f t="shared" si="156"/>
        <v>121788.716</v>
      </c>
      <c r="Y186" s="93">
        <f t="shared" si="156"/>
        <v>121788.716</v>
      </c>
      <c r="Z186" s="93">
        <f t="shared" si="156"/>
        <v>121788.716</v>
      </c>
      <c r="AA186" s="93">
        <f t="shared" si="156"/>
        <v>121788.716</v>
      </c>
      <c r="AB186" s="93">
        <f t="shared" si="156"/>
        <v>121788.716</v>
      </c>
      <c r="AC186" s="93">
        <f t="shared" si="156"/>
        <v>121788.716</v>
      </c>
      <c r="AD186" s="93">
        <f t="shared" si="156"/>
        <v>121788.716</v>
      </c>
      <c r="AE186" s="93">
        <f t="shared" si="156"/>
        <v>121788.716</v>
      </c>
      <c r="AF186" s="93">
        <f t="shared" si="156"/>
        <v>121788.716</v>
      </c>
      <c r="AG186" s="93">
        <f t="shared" si="156"/>
        <v>121788.716</v>
      </c>
      <c r="AH186" s="93">
        <f t="shared" si="156"/>
        <v>121788.716</v>
      </c>
      <c r="AI186" s="93">
        <f t="shared" si="156"/>
        <v>121788.716</v>
      </c>
      <c r="AJ186" s="93">
        <f t="shared" si="156"/>
        <v>0</v>
      </c>
      <c r="AK186" s="93">
        <f t="shared" si="156"/>
        <v>0</v>
      </c>
      <c r="AL186" s="93">
        <f t="shared" si="156"/>
        <v>0</v>
      </c>
      <c r="AM186" s="93">
        <f t="shared" si="156"/>
        <v>0</v>
      </c>
      <c r="AN186" s="93">
        <f t="shared" si="156"/>
        <v>0</v>
      </c>
      <c r="AO186" s="93">
        <f t="shared" si="156"/>
        <v>0</v>
      </c>
      <c r="AP186" s="93">
        <f t="shared" si="156"/>
        <v>0</v>
      </c>
      <c r="AQ186" s="93">
        <f t="shared" si="156"/>
        <v>0</v>
      </c>
      <c r="AR186" s="93">
        <f t="shared" si="156"/>
        <v>0</v>
      </c>
      <c r="AS186" s="93">
        <f t="shared" si="156"/>
        <v>0</v>
      </c>
      <c r="AT186" s="93">
        <f t="shared" si="156"/>
        <v>0</v>
      </c>
      <c r="AU186" s="93">
        <f t="shared" si="156"/>
        <v>0</v>
      </c>
      <c r="AV186" s="93">
        <f t="shared" si="156"/>
        <v>0</v>
      </c>
      <c r="AW186" s="93">
        <f t="shared" si="156"/>
        <v>0</v>
      </c>
      <c r="AX186" s="93">
        <f t="shared" si="156"/>
        <v>0</v>
      </c>
    </row>
    <row r="187" spans="1:50">
      <c r="A187" s="66">
        <v>1</v>
      </c>
      <c r="B187" s="767">
        <f t="shared" si="144"/>
        <v>120050</v>
      </c>
      <c r="C187" s="66" t="str">
        <f>INDEX(ProjectSummary!$C$6:$F$20,MATCH(B187,ProjectSummary!$C$6:$C$20,0),4)</f>
        <v>PENNINGER ROAD</v>
      </c>
      <c r="D187" s="80"/>
      <c r="E187" s="80"/>
      <c r="F187" s="80"/>
      <c r="G187" s="80"/>
      <c r="H187" s="80"/>
      <c r="I187" s="93">
        <f t="shared" si="142"/>
        <v>2171318.8223999999</v>
      </c>
      <c r="J187" s="93">
        <f t="shared" ref="J187:AX187" si="157">SUM(J153,J170)</f>
        <v>0</v>
      </c>
      <c r="K187" s="93">
        <f t="shared" si="157"/>
        <v>0</v>
      </c>
      <c r="L187" s="93">
        <f t="shared" si="157"/>
        <v>0</v>
      </c>
      <c r="M187" s="93">
        <f t="shared" si="157"/>
        <v>0</v>
      </c>
      <c r="N187" s="93">
        <f t="shared" si="157"/>
        <v>0</v>
      </c>
      <c r="O187" s="93">
        <f t="shared" si="157"/>
        <v>0</v>
      </c>
      <c r="P187" s="93">
        <f t="shared" si="157"/>
        <v>0</v>
      </c>
      <c r="Q187" s="93">
        <f t="shared" si="157"/>
        <v>0</v>
      </c>
      <c r="R187" s="93">
        <f t="shared" si="157"/>
        <v>0</v>
      </c>
      <c r="S187" s="93">
        <f t="shared" si="157"/>
        <v>0</v>
      </c>
      <c r="T187" s="93">
        <f t="shared" si="157"/>
        <v>0</v>
      </c>
      <c r="U187" s="93">
        <f t="shared" si="157"/>
        <v>0</v>
      </c>
      <c r="V187" s="93">
        <f t="shared" si="157"/>
        <v>0</v>
      </c>
      <c r="W187" s="93">
        <f t="shared" si="157"/>
        <v>167024.52479999998</v>
      </c>
      <c r="X187" s="93">
        <f t="shared" si="157"/>
        <v>167024.52479999998</v>
      </c>
      <c r="Y187" s="93">
        <f t="shared" si="157"/>
        <v>167024.52479999998</v>
      </c>
      <c r="Z187" s="93">
        <f t="shared" si="157"/>
        <v>167024.52479999998</v>
      </c>
      <c r="AA187" s="93">
        <f t="shared" si="157"/>
        <v>167024.52479999998</v>
      </c>
      <c r="AB187" s="93">
        <f t="shared" si="157"/>
        <v>167024.52479999998</v>
      </c>
      <c r="AC187" s="93">
        <f t="shared" si="157"/>
        <v>167024.52479999998</v>
      </c>
      <c r="AD187" s="93">
        <f t="shared" si="157"/>
        <v>167024.52479999998</v>
      </c>
      <c r="AE187" s="93">
        <f t="shared" si="157"/>
        <v>167024.52479999998</v>
      </c>
      <c r="AF187" s="93">
        <f t="shared" si="157"/>
        <v>167024.52479999998</v>
      </c>
      <c r="AG187" s="93">
        <f t="shared" si="157"/>
        <v>167024.52479999998</v>
      </c>
      <c r="AH187" s="93">
        <f t="shared" si="157"/>
        <v>167024.52479999998</v>
      </c>
      <c r="AI187" s="93">
        <f t="shared" si="157"/>
        <v>167024.52479999998</v>
      </c>
      <c r="AJ187" s="93">
        <f t="shared" si="157"/>
        <v>0</v>
      </c>
      <c r="AK187" s="93">
        <f t="shared" si="157"/>
        <v>0</v>
      </c>
      <c r="AL187" s="93">
        <f t="shared" si="157"/>
        <v>0</v>
      </c>
      <c r="AM187" s="93">
        <f t="shared" si="157"/>
        <v>0</v>
      </c>
      <c r="AN187" s="93">
        <f t="shared" si="157"/>
        <v>0</v>
      </c>
      <c r="AO187" s="93">
        <f t="shared" si="157"/>
        <v>0</v>
      </c>
      <c r="AP187" s="93">
        <f t="shared" si="157"/>
        <v>0</v>
      </c>
      <c r="AQ187" s="93">
        <f t="shared" si="157"/>
        <v>0</v>
      </c>
      <c r="AR187" s="93">
        <f t="shared" si="157"/>
        <v>0</v>
      </c>
      <c r="AS187" s="93">
        <f t="shared" si="157"/>
        <v>0</v>
      </c>
      <c r="AT187" s="93">
        <f t="shared" si="157"/>
        <v>0</v>
      </c>
      <c r="AU187" s="93">
        <f t="shared" si="157"/>
        <v>0</v>
      </c>
      <c r="AV187" s="93">
        <f t="shared" si="157"/>
        <v>0</v>
      </c>
      <c r="AW187" s="93">
        <f t="shared" si="157"/>
        <v>0</v>
      </c>
      <c r="AX187" s="93">
        <f t="shared" si="157"/>
        <v>0</v>
      </c>
    </row>
    <row r="188" spans="1:50">
      <c r="A188" s="66">
        <v>1</v>
      </c>
      <c r="B188" s="767">
        <f t="shared" si="144"/>
        <v>590060</v>
      </c>
      <c r="C188" s="66" t="str">
        <f>INDEX(ProjectSummary!$C$6:$F$20,MATCH(B188,ProjectSummary!$C$6:$C$20,0),4)</f>
        <v>ROBINSON CHURCH ROAD</v>
      </c>
      <c r="D188" s="80"/>
      <c r="E188" s="80"/>
      <c r="F188" s="80"/>
      <c r="G188" s="80"/>
      <c r="H188" s="80"/>
      <c r="I188" s="93">
        <f t="shared" si="142"/>
        <v>175062580.05600005</v>
      </c>
      <c r="J188" s="93">
        <f t="shared" ref="J188:AX188" si="158">SUM(J154,J171)</f>
        <v>0</v>
      </c>
      <c r="K188" s="93">
        <f t="shared" si="158"/>
        <v>0</v>
      </c>
      <c r="L188" s="93">
        <f t="shared" si="158"/>
        <v>0</v>
      </c>
      <c r="M188" s="93">
        <f t="shared" si="158"/>
        <v>0</v>
      </c>
      <c r="N188" s="93">
        <f t="shared" si="158"/>
        <v>0</v>
      </c>
      <c r="O188" s="93">
        <f t="shared" si="158"/>
        <v>0</v>
      </c>
      <c r="P188" s="93">
        <f t="shared" si="158"/>
        <v>0</v>
      </c>
      <c r="Q188" s="93">
        <f t="shared" si="158"/>
        <v>0</v>
      </c>
      <c r="R188" s="93">
        <f t="shared" si="158"/>
        <v>0</v>
      </c>
      <c r="S188" s="93">
        <f t="shared" si="158"/>
        <v>0</v>
      </c>
      <c r="T188" s="93">
        <f t="shared" si="158"/>
        <v>0</v>
      </c>
      <c r="U188" s="93">
        <f t="shared" si="158"/>
        <v>0</v>
      </c>
      <c r="V188" s="93">
        <f t="shared" si="158"/>
        <v>0</v>
      </c>
      <c r="W188" s="93">
        <f t="shared" si="158"/>
        <v>13466352.311999999</v>
      </c>
      <c r="X188" s="93">
        <f t="shared" si="158"/>
        <v>13466352.311999999</v>
      </c>
      <c r="Y188" s="93">
        <f t="shared" si="158"/>
        <v>13466352.311999999</v>
      </c>
      <c r="Z188" s="93">
        <f t="shared" si="158"/>
        <v>13466352.311999999</v>
      </c>
      <c r="AA188" s="93">
        <f t="shared" si="158"/>
        <v>13466352.311999999</v>
      </c>
      <c r="AB188" s="93">
        <f t="shared" si="158"/>
        <v>13466352.311999999</v>
      </c>
      <c r="AC188" s="93">
        <f t="shared" si="158"/>
        <v>13466352.311999999</v>
      </c>
      <c r="AD188" s="93">
        <f t="shared" si="158"/>
        <v>13466352.311999999</v>
      </c>
      <c r="AE188" s="93">
        <f t="shared" si="158"/>
        <v>13466352.311999999</v>
      </c>
      <c r="AF188" s="93">
        <f t="shared" si="158"/>
        <v>13466352.311999999</v>
      </c>
      <c r="AG188" s="93">
        <f t="shared" si="158"/>
        <v>13466352.311999999</v>
      </c>
      <c r="AH188" s="93">
        <f t="shared" si="158"/>
        <v>13466352.311999999</v>
      </c>
      <c r="AI188" s="93">
        <f t="shared" si="158"/>
        <v>13466352.311999999</v>
      </c>
      <c r="AJ188" s="93">
        <f t="shared" si="158"/>
        <v>0</v>
      </c>
      <c r="AK188" s="93">
        <f t="shared" si="158"/>
        <v>0</v>
      </c>
      <c r="AL188" s="93">
        <f t="shared" si="158"/>
        <v>0</v>
      </c>
      <c r="AM188" s="93">
        <f t="shared" si="158"/>
        <v>0</v>
      </c>
      <c r="AN188" s="93">
        <f t="shared" si="158"/>
        <v>0</v>
      </c>
      <c r="AO188" s="93">
        <f t="shared" si="158"/>
        <v>0</v>
      </c>
      <c r="AP188" s="93">
        <f t="shared" si="158"/>
        <v>0</v>
      </c>
      <c r="AQ188" s="93">
        <f t="shared" si="158"/>
        <v>0</v>
      </c>
      <c r="AR188" s="93">
        <f t="shared" si="158"/>
        <v>0</v>
      </c>
      <c r="AS188" s="93">
        <f t="shared" si="158"/>
        <v>0</v>
      </c>
      <c r="AT188" s="93">
        <f t="shared" si="158"/>
        <v>0</v>
      </c>
      <c r="AU188" s="93">
        <f t="shared" si="158"/>
        <v>0</v>
      </c>
      <c r="AV188" s="93">
        <f t="shared" si="158"/>
        <v>0</v>
      </c>
      <c r="AW188" s="93">
        <f t="shared" si="158"/>
        <v>0</v>
      </c>
      <c r="AX188" s="93">
        <f t="shared" si="158"/>
        <v>0</v>
      </c>
    </row>
    <row r="189" spans="1:50">
      <c r="I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row>
    <row r="190" spans="1:50" s="57" customFormat="1">
      <c r="A190" s="84" t="s">
        <v>491</v>
      </c>
      <c r="B190" s="84"/>
      <c r="C190" s="85"/>
      <c r="D190" s="86"/>
      <c r="E190" s="86"/>
      <c r="F190" s="86"/>
      <c r="G190" s="86"/>
      <c r="H190" s="86"/>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row>
    <row r="191" spans="1:50">
      <c r="A191" s="4"/>
    </row>
    <row r="192" spans="1:50">
      <c r="C192" s="4" t="s">
        <v>492</v>
      </c>
      <c r="I192" s="181">
        <f>SUM(J192:AX192)</f>
        <v>276422108.86639994</v>
      </c>
      <c r="J192" s="181">
        <f>SUM(J193:J194)</f>
        <v>0</v>
      </c>
      <c r="K192" s="181">
        <f t="shared" ref="K192:AX192" si="159">SUM(K193:K194)</f>
        <v>0</v>
      </c>
      <c r="L192" s="181">
        <f t="shared" si="159"/>
        <v>0</v>
      </c>
      <c r="M192" s="181">
        <f t="shared" si="159"/>
        <v>0</v>
      </c>
      <c r="N192" s="181">
        <f t="shared" si="159"/>
        <v>0</v>
      </c>
      <c r="O192" s="181">
        <f t="shared" si="159"/>
        <v>0</v>
      </c>
      <c r="P192" s="181">
        <f t="shared" si="159"/>
        <v>0</v>
      </c>
      <c r="Q192" s="181">
        <f t="shared" si="159"/>
        <v>0</v>
      </c>
      <c r="R192" s="181">
        <f t="shared" si="159"/>
        <v>0</v>
      </c>
      <c r="S192" s="181">
        <f t="shared" si="159"/>
        <v>0</v>
      </c>
      <c r="T192" s="181">
        <f t="shared" si="159"/>
        <v>0</v>
      </c>
      <c r="U192" s="181">
        <f t="shared" si="159"/>
        <v>0</v>
      </c>
      <c r="V192" s="181">
        <f t="shared" si="159"/>
        <v>0</v>
      </c>
      <c r="W192" s="181">
        <f t="shared" si="159"/>
        <v>21801920.002799999</v>
      </c>
      <c r="X192" s="181">
        <f t="shared" si="159"/>
        <v>21801920.002799999</v>
      </c>
      <c r="Y192" s="181">
        <f t="shared" si="159"/>
        <v>21801920.002799999</v>
      </c>
      <c r="Z192" s="181">
        <f t="shared" si="159"/>
        <v>21801920.002799999</v>
      </c>
      <c r="AA192" s="181">
        <f t="shared" si="159"/>
        <v>21801920.002799999</v>
      </c>
      <c r="AB192" s="181">
        <f t="shared" si="159"/>
        <v>21801920.002799999</v>
      </c>
      <c r="AC192" s="181">
        <f t="shared" si="159"/>
        <v>21801920.002799999</v>
      </c>
      <c r="AD192" s="181">
        <f t="shared" si="159"/>
        <v>21801920.002799999</v>
      </c>
      <c r="AE192" s="181">
        <f t="shared" si="159"/>
        <v>21801920.002799999</v>
      </c>
      <c r="AF192" s="181">
        <f t="shared" si="159"/>
        <v>21801920.002799999</v>
      </c>
      <c r="AG192" s="181">
        <f t="shared" si="159"/>
        <v>21801920.002799999</v>
      </c>
      <c r="AH192" s="181">
        <f t="shared" si="159"/>
        <v>21801920.002799999</v>
      </c>
      <c r="AI192" s="181">
        <f t="shared" si="159"/>
        <v>14799068.832800001</v>
      </c>
      <c r="AJ192" s="181">
        <f t="shared" si="159"/>
        <v>0</v>
      </c>
      <c r="AK192" s="181">
        <f t="shared" si="159"/>
        <v>0</v>
      </c>
      <c r="AL192" s="181">
        <f t="shared" si="159"/>
        <v>0</v>
      </c>
      <c r="AM192" s="181">
        <f t="shared" si="159"/>
        <v>0</v>
      </c>
      <c r="AN192" s="181">
        <f t="shared" si="159"/>
        <v>0</v>
      </c>
      <c r="AO192" s="181">
        <f t="shared" si="159"/>
        <v>0</v>
      </c>
      <c r="AP192" s="181">
        <f t="shared" si="159"/>
        <v>0</v>
      </c>
      <c r="AQ192" s="181">
        <f t="shared" si="159"/>
        <v>0</v>
      </c>
      <c r="AR192" s="181">
        <f t="shared" si="159"/>
        <v>0</v>
      </c>
      <c r="AS192" s="181">
        <f t="shared" si="159"/>
        <v>0</v>
      </c>
      <c r="AT192" s="181">
        <f t="shared" si="159"/>
        <v>0</v>
      </c>
      <c r="AU192" s="181">
        <f t="shared" si="159"/>
        <v>0</v>
      </c>
      <c r="AV192" s="181">
        <f t="shared" si="159"/>
        <v>0</v>
      </c>
      <c r="AW192" s="181">
        <f t="shared" si="159"/>
        <v>0</v>
      </c>
      <c r="AX192" s="181">
        <f t="shared" si="159"/>
        <v>0</v>
      </c>
    </row>
    <row r="193" spans="3:50">
      <c r="C193" s="15" t="s">
        <v>231</v>
      </c>
      <c r="I193" s="93">
        <f>SUM(J193:AX193)</f>
        <v>257743756.25801593</v>
      </c>
      <c r="J193" s="93">
        <f t="shared" ref="J193:AX193" si="160">SUMPRODUCT(J140:J154,J17:J31)</f>
        <v>0</v>
      </c>
      <c r="K193" s="93">
        <f t="shared" si="160"/>
        <v>0</v>
      </c>
      <c r="L193" s="93">
        <f t="shared" si="160"/>
        <v>0</v>
      </c>
      <c r="M193" s="93">
        <f t="shared" si="160"/>
        <v>0</v>
      </c>
      <c r="N193" s="93">
        <f t="shared" si="160"/>
        <v>0</v>
      </c>
      <c r="O193" s="93">
        <f t="shared" si="160"/>
        <v>0</v>
      </c>
      <c r="P193" s="93">
        <f t="shared" si="160"/>
        <v>0</v>
      </c>
      <c r="Q193" s="93">
        <f t="shared" si="160"/>
        <v>0</v>
      </c>
      <c r="R193" s="93">
        <f t="shared" si="160"/>
        <v>0</v>
      </c>
      <c r="S193" s="93">
        <f t="shared" si="160"/>
        <v>0</v>
      </c>
      <c r="T193" s="93">
        <f t="shared" si="160"/>
        <v>0</v>
      </c>
      <c r="U193" s="93">
        <f t="shared" si="160"/>
        <v>0</v>
      </c>
      <c r="V193" s="93">
        <f t="shared" si="160"/>
        <v>0</v>
      </c>
      <c r="W193" s="93">
        <f t="shared" si="160"/>
        <v>20331617.029695999</v>
      </c>
      <c r="X193" s="93">
        <f t="shared" si="160"/>
        <v>20331617.029695999</v>
      </c>
      <c r="Y193" s="93">
        <f t="shared" si="160"/>
        <v>20331617.029695999</v>
      </c>
      <c r="Z193" s="93">
        <f t="shared" si="160"/>
        <v>20331617.029695999</v>
      </c>
      <c r="AA193" s="93">
        <f t="shared" si="160"/>
        <v>20331617.029695999</v>
      </c>
      <c r="AB193" s="93">
        <f t="shared" si="160"/>
        <v>20331617.029695999</v>
      </c>
      <c r="AC193" s="93">
        <f t="shared" si="160"/>
        <v>20331617.029695999</v>
      </c>
      <c r="AD193" s="93">
        <f t="shared" si="160"/>
        <v>20331617.029695999</v>
      </c>
      <c r="AE193" s="93">
        <f t="shared" si="160"/>
        <v>20331617.029695999</v>
      </c>
      <c r="AF193" s="93">
        <f t="shared" si="160"/>
        <v>20331617.029695999</v>
      </c>
      <c r="AG193" s="93">
        <f t="shared" si="160"/>
        <v>20331617.029695999</v>
      </c>
      <c r="AH193" s="93">
        <f t="shared" si="160"/>
        <v>20331617.029695999</v>
      </c>
      <c r="AI193" s="93">
        <f t="shared" si="160"/>
        <v>13764351.901664</v>
      </c>
      <c r="AJ193" s="93">
        <f t="shared" si="160"/>
        <v>0</v>
      </c>
      <c r="AK193" s="93">
        <f t="shared" si="160"/>
        <v>0</v>
      </c>
      <c r="AL193" s="93">
        <f t="shared" si="160"/>
        <v>0</v>
      </c>
      <c r="AM193" s="93">
        <f t="shared" si="160"/>
        <v>0</v>
      </c>
      <c r="AN193" s="93">
        <f t="shared" si="160"/>
        <v>0</v>
      </c>
      <c r="AO193" s="93">
        <f t="shared" si="160"/>
        <v>0</v>
      </c>
      <c r="AP193" s="93">
        <f t="shared" si="160"/>
        <v>0</v>
      </c>
      <c r="AQ193" s="93">
        <f t="shared" si="160"/>
        <v>0</v>
      </c>
      <c r="AR193" s="93">
        <f t="shared" si="160"/>
        <v>0</v>
      </c>
      <c r="AS193" s="93">
        <f t="shared" si="160"/>
        <v>0</v>
      </c>
      <c r="AT193" s="93">
        <f t="shared" si="160"/>
        <v>0</v>
      </c>
      <c r="AU193" s="93">
        <f t="shared" si="160"/>
        <v>0</v>
      </c>
      <c r="AV193" s="93">
        <f t="shared" si="160"/>
        <v>0</v>
      </c>
      <c r="AW193" s="93">
        <f t="shared" si="160"/>
        <v>0</v>
      </c>
      <c r="AX193" s="93">
        <f t="shared" si="160"/>
        <v>0</v>
      </c>
    </row>
    <row r="194" spans="3:50">
      <c r="C194" s="15" t="s">
        <v>232</v>
      </c>
      <c r="I194" s="93">
        <f>SUM(J194:AX194)</f>
        <v>18678352.608384006</v>
      </c>
      <c r="J194" s="93">
        <f t="shared" ref="J194:AX194" si="161">SUMPRODUCT(J157:J171,J17:J31)</f>
        <v>0</v>
      </c>
      <c r="K194" s="93">
        <f t="shared" si="161"/>
        <v>0</v>
      </c>
      <c r="L194" s="93">
        <f t="shared" si="161"/>
        <v>0</v>
      </c>
      <c r="M194" s="93">
        <f t="shared" si="161"/>
        <v>0</v>
      </c>
      <c r="N194" s="93">
        <f t="shared" si="161"/>
        <v>0</v>
      </c>
      <c r="O194" s="93">
        <f t="shared" si="161"/>
        <v>0</v>
      </c>
      <c r="P194" s="93">
        <f t="shared" si="161"/>
        <v>0</v>
      </c>
      <c r="Q194" s="93">
        <f t="shared" si="161"/>
        <v>0</v>
      </c>
      <c r="R194" s="93">
        <f t="shared" si="161"/>
        <v>0</v>
      </c>
      <c r="S194" s="93">
        <f t="shared" si="161"/>
        <v>0</v>
      </c>
      <c r="T194" s="93">
        <f t="shared" si="161"/>
        <v>0</v>
      </c>
      <c r="U194" s="93">
        <f t="shared" si="161"/>
        <v>0</v>
      </c>
      <c r="V194" s="93">
        <f t="shared" si="161"/>
        <v>0</v>
      </c>
      <c r="W194" s="93">
        <f t="shared" si="161"/>
        <v>1470302.9731040003</v>
      </c>
      <c r="X194" s="93">
        <f t="shared" si="161"/>
        <v>1470302.9731040003</v>
      </c>
      <c r="Y194" s="93">
        <f t="shared" si="161"/>
        <v>1470302.9731040003</v>
      </c>
      <c r="Z194" s="93">
        <f t="shared" si="161"/>
        <v>1470302.9731040003</v>
      </c>
      <c r="AA194" s="93">
        <f t="shared" si="161"/>
        <v>1470302.9731040003</v>
      </c>
      <c r="AB194" s="93">
        <f t="shared" si="161"/>
        <v>1470302.9731040003</v>
      </c>
      <c r="AC194" s="93">
        <f t="shared" si="161"/>
        <v>1470302.9731040003</v>
      </c>
      <c r="AD194" s="93">
        <f t="shared" si="161"/>
        <v>1470302.9731040003</v>
      </c>
      <c r="AE194" s="93">
        <f t="shared" si="161"/>
        <v>1470302.9731040003</v>
      </c>
      <c r="AF194" s="93">
        <f t="shared" si="161"/>
        <v>1470302.9731040003</v>
      </c>
      <c r="AG194" s="93">
        <f t="shared" si="161"/>
        <v>1470302.9731040003</v>
      </c>
      <c r="AH194" s="93">
        <f t="shared" si="161"/>
        <v>1470302.9731040003</v>
      </c>
      <c r="AI194" s="93">
        <f t="shared" si="161"/>
        <v>1034716.9311360002</v>
      </c>
      <c r="AJ194" s="93">
        <f t="shared" si="161"/>
        <v>0</v>
      </c>
      <c r="AK194" s="93">
        <f t="shared" si="161"/>
        <v>0</v>
      </c>
      <c r="AL194" s="93">
        <f t="shared" si="161"/>
        <v>0</v>
      </c>
      <c r="AM194" s="93">
        <f t="shared" si="161"/>
        <v>0</v>
      </c>
      <c r="AN194" s="93">
        <f t="shared" si="161"/>
        <v>0</v>
      </c>
      <c r="AO194" s="93">
        <f t="shared" si="161"/>
        <v>0</v>
      </c>
      <c r="AP194" s="93">
        <f t="shared" si="161"/>
        <v>0</v>
      </c>
      <c r="AQ194" s="93">
        <f t="shared" si="161"/>
        <v>0</v>
      </c>
      <c r="AR194" s="93">
        <f t="shared" si="161"/>
        <v>0</v>
      </c>
      <c r="AS194" s="93">
        <f t="shared" si="161"/>
        <v>0</v>
      </c>
      <c r="AT194" s="93">
        <f t="shared" si="161"/>
        <v>0</v>
      </c>
      <c r="AU194" s="93">
        <f t="shared" si="161"/>
        <v>0</v>
      </c>
      <c r="AV194" s="93">
        <f t="shared" si="161"/>
        <v>0</v>
      </c>
      <c r="AW194" s="93">
        <f t="shared" si="161"/>
        <v>0</v>
      </c>
      <c r="AX194" s="93">
        <f t="shared" si="161"/>
        <v>0</v>
      </c>
    </row>
    <row r="195" spans="3:50">
      <c r="J195" s="93"/>
    </row>
    <row r="203" spans="3:50">
      <c r="K203" s="92"/>
    </row>
  </sheetData>
  <conditionalFormatting sqref="J17:XFD31">
    <cfRule type="cellIs" dxfId="31" priority="1" operator="greaterThan">
      <formula>0</formula>
    </cfRule>
  </conditionalFormatting>
  <conditionalFormatting sqref="J34:XFD48">
    <cfRule type="cellIs" dxfId="30" priority="2" operator="greaterThan">
      <formula>0</formula>
    </cfRule>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7EC73-027E-4B6C-A5CD-E775BBA5D3B4}">
  <sheetPr>
    <tabColor theme="7"/>
  </sheetPr>
  <dimension ref="A1:AW158"/>
  <sheetViews>
    <sheetView topLeftCell="A154" workbookViewId="0">
      <selection activeCell="D107" sqref="D107"/>
    </sheetView>
  </sheetViews>
  <sheetFormatPr defaultColWidth="8.85546875" defaultRowHeight="15"/>
  <cols>
    <col min="1" max="1" width="4.42578125" style="66" customWidth="1"/>
    <col min="2" max="2" width="7.7109375" customWidth="1"/>
    <col min="3" max="3" width="55.42578125" customWidth="1"/>
    <col min="4" max="5" width="13.7109375" customWidth="1"/>
    <col min="6" max="6" width="5.28515625" customWidth="1"/>
    <col min="7" max="7" width="6.5703125" customWidth="1"/>
    <col min="8" max="49" width="9.140625" customWidth="1"/>
  </cols>
  <sheetData>
    <row r="1" spans="1:49" s="57" customFormat="1">
      <c r="A1" s="5" t="s">
        <v>493</v>
      </c>
      <c r="B1" s="8"/>
      <c r="C1" s="8"/>
      <c r="D1" s="88"/>
      <c r="E1" s="88"/>
      <c r="F1" s="88"/>
      <c r="G1" s="8"/>
      <c r="H1" s="8"/>
      <c r="I1" s="8"/>
      <c r="J1" s="8"/>
      <c r="K1" s="8"/>
      <c r="L1" s="8"/>
      <c r="M1" s="8"/>
      <c r="N1" s="8"/>
      <c r="O1" s="8"/>
      <c r="P1" s="8"/>
      <c r="Q1" s="8"/>
      <c r="R1" s="8"/>
      <c r="S1" s="89"/>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row>
    <row r="2" spans="1:49">
      <c r="A2"/>
      <c r="C2" t="s">
        <v>1</v>
      </c>
      <c r="D2" s="2"/>
      <c r="E2" s="2"/>
      <c r="F2" s="2"/>
      <c r="I2" s="6" t="s">
        <v>192</v>
      </c>
      <c r="J2" s="25">
        <f>BaseYear</f>
        <v>2024</v>
      </c>
      <c r="K2" s="57"/>
      <c r="L2" s="57"/>
      <c r="M2" s="57"/>
      <c r="N2" s="6" t="s">
        <v>25</v>
      </c>
      <c r="O2" s="25">
        <f>Assumptions!D11</f>
        <v>2028</v>
      </c>
    </row>
    <row r="3" spans="1:49">
      <c r="A3"/>
      <c r="C3" t="s">
        <v>193</v>
      </c>
      <c r="D3" s="2"/>
      <c r="E3" s="2"/>
      <c r="F3" s="2"/>
      <c r="I3" s="6" t="s">
        <v>20</v>
      </c>
      <c r="J3" s="25">
        <f>Assumptions!D8</f>
        <v>2025</v>
      </c>
      <c r="N3" s="6" t="s">
        <v>26</v>
      </c>
      <c r="O3" s="25">
        <f>Assumptions!D12</f>
        <v>2029</v>
      </c>
    </row>
    <row r="4" spans="1:49">
      <c r="A4"/>
      <c r="D4" s="2"/>
      <c r="E4" s="2"/>
      <c r="F4" s="2"/>
      <c r="I4" s="6" t="s">
        <v>194</v>
      </c>
      <c r="J4" s="25">
        <f>Assumptions!D10</f>
        <v>20</v>
      </c>
      <c r="N4" s="6" t="s">
        <v>27</v>
      </c>
      <c r="O4" s="25">
        <f>Assumptions!D13</f>
        <v>2030</v>
      </c>
    </row>
    <row r="5" spans="1:49">
      <c r="A5"/>
      <c r="D5" s="2"/>
      <c r="E5" s="2"/>
      <c r="F5" s="2"/>
      <c r="I5" s="6" t="s">
        <v>37</v>
      </c>
      <c r="J5" s="342">
        <f>Assumptions!D21</f>
        <v>7.0000000000000007E-2</v>
      </c>
      <c r="N5" s="6" t="s">
        <v>28</v>
      </c>
      <c r="O5" s="25">
        <f>Assumptions!D14</f>
        <v>2029</v>
      </c>
    </row>
    <row r="6" spans="1:49">
      <c r="A6"/>
      <c r="D6" s="2"/>
      <c r="E6" s="2"/>
      <c r="F6" s="2"/>
      <c r="N6" s="6" t="s">
        <v>29</v>
      </c>
      <c r="O6" s="25">
        <f>Assumptions!D15</f>
        <v>2030</v>
      </c>
      <c r="T6" s="6"/>
    </row>
    <row r="7" spans="1:49">
      <c r="A7"/>
      <c r="D7" s="2"/>
      <c r="E7" s="2"/>
      <c r="F7" s="2"/>
      <c r="N7" s="6" t="s">
        <v>30</v>
      </c>
      <c r="O7" s="25">
        <f>Assumptions!D16</f>
        <v>2031</v>
      </c>
      <c r="T7" s="6"/>
    </row>
    <row r="8" spans="1:49">
      <c r="A8"/>
      <c r="D8" s="2"/>
      <c r="E8" s="2"/>
      <c r="F8" s="2"/>
      <c r="T8" s="6"/>
    </row>
    <row r="9" spans="1:49">
      <c r="A9"/>
      <c r="D9" s="2"/>
      <c r="E9" s="2"/>
      <c r="F9" s="2"/>
      <c r="T9" s="6"/>
    </row>
    <row r="10" spans="1:49">
      <c r="A10"/>
      <c r="D10" s="2"/>
      <c r="E10" s="2"/>
      <c r="F10" s="2"/>
    </row>
    <row r="11" spans="1:49" s="442" customFormat="1" ht="18.75">
      <c r="A11" s="440"/>
      <c r="B11" s="440"/>
      <c r="C11" s="134" t="s">
        <v>73</v>
      </c>
      <c r="D11" s="441"/>
      <c r="E11" s="441"/>
      <c r="F11" s="441"/>
      <c r="G11" s="440"/>
      <c r="H11" s="134">
        <f>$J$3</f>
        <v>2025</v>
      </c>
      <c r="I11" s="134">
        <f>H11+1</f>
        <v>2026</v>
      </c>
      <c r="J11" s="134">
        <f t="shared" ref="J11:AV11" si="0">I11+1</f>
        <v>2027</v>
      </c>
      <c r="K11" s="134">
        <f t="shared" si="0"/>
        <v>2028</v>
      </c>
      <c r="L11" s="134">
        <f t="shared" si="0"/>
        <v>2029</v>
      </c>
      <c r="M11" s="134">
        <f t="shared" si="0"/>
        <v>2030</v>
      </c>
      <c r="N11" s="134">
        <f t="shared" si="0"/>
        <v>2031</v>
      </c>
      <c r="O11" s="134">
        <f t="shared" si="0"/>
        <v>2032</v>
      </c>
      <c r="P11" s="134">
        <f t="shared" si="0"/>
        <v>2033</v>
      </c>
      <c r="Q11" s="134">
        <f t="shared" si="0"/>
        <v>2034</v>
      </c>
      <c r="R11" s="134">
        <f t="shared" si="0"/>
        <v>2035</v>
      </c>
      <c r="S11" s="134">
        <f t="shared" si="0"/>
        <v>2036</v>
      </c>
      <c r="T11" s="134">
        <f t="shared" si="0"/>
        <v>2037</v>
      </c>
      <c r="U11" s="134">
        <f t="shared" si="0"/>
        <v>2038</v>
      </c>
      <c r="V11" s="134">
        <f t="shared" si="0"/>
        <v>2039</v>
      </c>
      <c r="W11" s="134">
        <f t="shared" si="0"/>
        <v>2040</v>
      </c>
      <c r="X11" s="134">
        <f t="shared" si="0"/>
        <v>2041</v>
      </c>
      <c r="Y11" s="134">
        <f t="shared" si="0"/>
        <v>2042</v>
      </c>
      <c r="Z11" s="134">
        <f t="shared" si="0"/>
        <v>2043</v>
      </c>
      <c r="AA11" s="134">
        <f t="shared" si="0"/>
        <v>2044</v>
      </c>
      <c r="AB11" s="134">
        <f t="shared" si="0"/>
        <v>2045</v>
      </c>
      <c r="AC11" s="134">
        <f t="shared" si="0"/>
        <v>2046</v>
      </c>
      <c r="AD11" s="134">
        <f t="shared" si="0"/>
        <v>2047</v>
      </c>
      <c r="AE11" s="134">
        <f t="shared" si="0"/>
        <v>2048</v>
      </c>
      <c r="AF11" s="134">
        <f t="shared" si="0"/>
        <v>2049</v>
      </c>
      <c r="AG11" s="134">
        <f t="shared" si="0"/>
        <v>2050</v>
      </c>
      <c r="AH11" s="134">
        <f t="shared" si="0"/>
        <v>2051</v>
      </c>
      <c r="AI11" s="134">
        <f t="shared" si="0"/>
        <v>2052</v>
      </c>
      <c r="AJ11" s="134">
        <f t="shared" si="0"/>
        <v>2053</v>
      </c>
      <c r="AK11" s="134">
        <f t="shared" si="0"/>
        <v>2054</v>
      </c>
      <c r="AL11" s="134">
        <f t="shared" si="0"/>
        <v>2055</v>
      </c>
      <c r="AM11" s="134">
        <f t="shared" si="0"/>
        <v>2056</v>
      </c>
      <c r="AN11" s="134">
        <f t="shared" si="0"/>
        <v>2057</v>
      </c>
      <c r="AO11" s="134">
        <f t="shared" si="0"/>
        <v>2058</v>
      </c>
      <c r="AP11" s="134">
        <f t="shared" si="0"/>
        <v>2059</v>
      </c>
      <c r="AQ11" s="134">
        <f t="shared" si="0"/>
        <v>2060</v>
      </c>
      <c r="AR11" s="134">
        <f t="shared" si="0"/>
        <v>2061</v>
      </c>
      <c r="AS11" s="134">
        <f t="shared" si="0"/>
        <v>2062</v>
      </c>
      <c r="AT11" s="134">
        <f t="shared" si="0"/>
        <v>2063</v>
      </c>
      <c r="AU11" s="134">
        <f t="shared" si="0"/>
        <v>2064</v>
      </c>
      <c r="AV11" s="134">
        <f t="shared" si="0"/>
        <v>2065</v>
      </c>
      <c r="AW11" s="440"/>
    </row>
    <row r="12" spans="1:49" s="57" customFormat="1">
      <c r="A12" s="134"/>
      <c r="B12" s="134"/>
      <c r="C12" s="134" t="s">
        <v>195</v>
      </c>
      <c r="D12" s="135"/>
      <c r="E12" s="135"/>
      <c r="F12" s="135"/>
      <c r="G12" s="134"/>
      <c r="H12" s="134">
        <f>IF(H11=$J$3,1,IF(H11&lt;SUM($J$4,$O$7),G12+1,0))</f>
        <v>1</v>
      </c>
      <c r="I12" s="134">
        <f t="shared" ref="I12:AV12" si="1">IF(I11=$J$3,1,IF(I11&lt;SUM($J$4,$O$7),H12+1,0))</f>
        <v>2</v>
      </c>
      <c r="J12" s="134">
        <f t="shared" si="1"/>
        <v>3</v>
      </c>
      <c r="K12" s="134">
        <f t="shared" si="1"/>
        <v>4</v>
      </c>
      <c r="L12" s="134">
        <f t="shared" si="1"/>
        <v>5</v>
      </c>
      <c r="M12" s="134">
        <f t="shared" si="1"/>
        <v>6</v>
      </c>
      <c r="N12" s="134">
        <f t="shared" si="1"/>
        <v>7</v>
      </c>
      <c r="O12" s="134">
        <f t="shared" si="1"/>
        <v>8</v>
      </c>
      <c r="P12" s="134">
        <f t="shared" si="1"/>
        <v>9</v>
      </c>
      <c r="Q12" s="134">
        <f t="shared" si="1"/>
        <v>10</v>
      </c>
      <c r="R12" s="134">
        <f t="shared" si="1"/>
        <v>11</v>
      </c>
      <c r="S12" s="134">
        <f t="shared" si="1"/>
        <v>12</v>
      </c>
      <c r="T12" s="134">
        <f t="shared" si="1"/>
        <v>13</v>
      </c>
      <c r="U12" s="134">
        <f t="shared" si="1"/>
        <v>14</v>
      </c>
      <c r="V12" s="134">
        <f t="shared" si="1"/>
        <v>15</v>
      </c>
      <c r="W12" s="134">
        <f t="shared" si="1"/>
        <v>16</v>
      </c>
      <c r="X12" s="134">
        <f t="shared" si="1"/>
        <v>17</v>
      </c>
      <c r="Y12" s="134">
        <f t="shared" si="1"/>
        <v>18</v>
      </c>
      <c r="Z12" s="134">
        <f t="shared" si="1"/>
        <v>19</v>
      </c>
      <c r="AA12" s="134">
        <f t="shared" si="1"/>
        <v>20</v>
      </c>
      <c r="AB12" s="134">
        <f t="shared" si="1"/>
        <v>21</v>
      </c>
      <c r="AC12" s="134">
        <f t="shared" si="1"/>
        <v>22</v>
      </c>
      <c r="AD12" s="134">
        <f t="shared" si="1"/>
        <v>23</v>
      </c>
      <c r="AE12" s="134">
        <f t="shared" si="1"/>
        <v>24</v>
      </c>
      <c r="AF12" s="134">
        <f t="shared" si="1"/>
        <v>25</v>
      </c>
      <c r="AG12" s="134">
        <f t="shared" si="1"/>
        <v>26</v>
      </c>
      <c r="AH12" s="134">
        <f t="shared" si="1"/>
        <v>0</v>
      </c>
      <c r="AI12" s="134">
        <f t="shared" si="1"/>
        <v>0</v>
      </c>
      <c r="AJ12" s="134">
        <f t="shared" si="1"/>
        <v>0</v>
      </c>
      <c r="AK12" s="134">
        <f t="shared" si="1"/>
        <v>0</v>
      </c>
      <c r="AL12" s="134">
        <f t="shared" si="1"/>
        <v>0</v>
      </c>
      <c r="AM12" s="134">
        <f t="shared" si="1"/>
        <v>0</v>
      </c>
      <c r="AN12" s="134">
        <f t="shared" si="1"/>
        <v>0</v>
      </c>
      <c r="AO12" s="134">
        <f t="shared" si="1"/>
        <v>0</v>
      </c>
      <c r="AP12" s="134">
        <f t="shared" si="1"/>
        <v>0</v>
      </c>
      <c r="AQ12" s="134">
        <f t="shared" si="1"/>
        <v>0</v>
      </c>
      <c r="AR12" s="134">
        <f t="shared" si="1"/>
        <v>0</v>
      </c>
      <c r="AS12" s="134">
        <f t="shared" si="1"/>
        <v>0</v>
      </c>
      <c r="AT12" s="134">
        <f t="shared" si="1"/>
        <v>0</v>
      </c>
      <c r="AU12" s="134">
        <f t="shared" si="1"/>
        <v>0</v>
      </c>
      <c r="AV12" s="134">
        <f t="shared" si="1"/>
        <v>0</v>
      </c>
      <c r="AW12" s="134"/>
    </row>
    <row r="13" spans="1:49" s="57" customFormat="1">
      <c r="A13" s="134"/>
      <c r="B13" s="134"/>
      <c r="C13" s="134" t="s">
        <v>196</v>
      </c>
      <c r="D13" s="135"/>
      <c r="E13" s="135"/>
      <c r="F13" s="135"/>
      <c r="G13" s="134"/>
      <c r="H13" s="136">
        <f t="shared" ref="H13:AV13" si="2">1/((1+$J$5)^(H11-$J$2))</f>
        <v>0.93457943925233644</v>
      </c>
      <c r="I13" s="136">
        <f t="shared" si="2"/>
        <v>0.87343872827321156</v>
      </c>
      <c r="J13" s="136">
        <f t="shared" si="2"/>
        <v>0.81629787689085187</v>
      </c>
      <c r="K13" s="136">
        <f t="shared" si="2"/>
        <v>0.7628952120475252</v>
      </c>
      <c r="L13" s="136">
        <f t="shared" si="2"/>
        <v>0.71298617948366838</v>
      </c>
      <c r="M13" s="136">
        <f t="shared" si="2"/>
        <v>0.66634222381651254</v>
      </c>
      <c r="N13" s="136">
        <f t="shared" si="2"/>
        <v>0.62274974188459109</v>
      </c>
      <c r="O13" s="136">
        <f t="shared" si="2"/>
        <v>0.5820091045650384</v>
      </c>
      <c r="P13" s="136">
        <f t="shared" si="2"/>
        <v>0.54393374258414806</v>
      </c>
      <c r="Q13" s="136">
        <f t="shared" si="2"/>
        <v>0.5083492921347178</v>
      </c>
      <c r="R13" s="136">
        <f t="shared" si="2"/>
        <v>0.47509279638758667</v>
      </c>
      <c r="S13" s="136">
        <f t="shared" si="2"/>
        <v>0.44401195924073528</v>
      </c>
      <c r="T13" s="136">
        <f t="shared" si="2"/>
        <v>0.41496444788853759</v>
      </c>
      <c r="U13" s="136">
        <f t="shared" si="2"/>
        <v>0.3878172410173249</v>
      </c>
      <c r="V13" s="136">
        <f t="shared" si="2"/>
        <v>0.36244601964235967</v>
      </c>
      <c r="W13" s="136">
        <f t="shared" si="2"/>
        <v>0.33873459779659787</v>
      </c>
      <c r="X13" s="136">
        <f t="shared" si="2"/>
        <v>0.31657439046411018</v>
      </c>
      <c r="Y13" s="136">
        <f t="shared" si="2"/>
        <v>0.29586391632159825</v>
      </c>
      <c r="Z13" s="136">
        <f t="shared" si="2"/>
        <v>0.27650833301083949</v>
      </c>
      <c r="AA13" s="136">
        <f t="shared" si="2"/>
        <v>0.2584190028138687</v>
      </c>
      <c r="AB13" s="136">
        <f t="shared" si="2"/>
        <v>0.24151308674193336</v>
      </c>
      <c r="AC13" s="136">
        <f t="shared" si="2"/>
        <v>0.22571316517937698</v>
      </c>
      <c r="AD13" s="136">
        <f t="shared" si="2"/>
        <v>0.21094688334521211</v>
      </c>
      <c r="AE13" s="136">
        <f t="shared" si="2"/>
        <v>0.19714661994879637</v>
      </c>
      <c r="AF13" s="136">
        <f t="shared" si="2"/>
        <v>0.18424917752223957</v>
      </c>
      <c r="AG13" s="136">
        <f t="shared" si="2"/>
        <v>0.17219549301143888</v>
      </c>
      <c r="AH13" s="136">
        <f t="shared" si="2"/>
        <v>0.16093036730041013</v>
      </c>
      <c r="AI13" s="136">
        <f t="shared" si="2"/>
        <v>0.15040221243028987</v>
      </c>
      <c r="AJ13" s="136">
        <f t="shared" si="2"/>
        <v>0.1405628153554111</v>
      </c>
      <c r="AK13" s="136">
        <f t="shared" si="2"/>
        <v>0.13136711715458982</v>
      </c>
      <c r="AL13" s="136">
        <f t="shared" si="2"/>
        <v>0.1227730066865325</v>
      </c>
      <c r="AM13" s="136">
        <f t="shared" si="2"/>
        <v>0.11474112774442291</v>
      </c>
      <c r="AN13" s="136">
        <f t="shared" si="2"/>
        <v>0.10723469882656347</v>
      </c>
      <c r="AO13" s="136">
        <f t="shared" si="2"/>
        <v>0.10021934469772288</v>
      </c>
      <c r="AP13" s="136">
        <f t="shared" si="2"/>
        <v>9.366293896983445E-2</v>
      </c>
      <c r="AQ13" s="136">
        <f t="shared" si="2"/>
        <v>8.7535456981153698E-2</v>
      </c>
      <c r="AR13" s="136">
        <f t="shared" si="2"/>
        <v>8.1808838300143641E-2</v>
      </c>
      <c r="AS13" s="136">
        <f t="shared" si="2"/>
        <v>7.6456858224433308E-2</v>
      </c>
      <c r="AT13" s="136">
        <f t="shared" si="2"/>
        <v>7.1455007686386268E-2</v>
      </c>
      <c r="AU13" s="136">
        <f t="shared" si="2"/>
        <v>6.6780381015314264E-2</v>
      </c>
      <c r="AV13" s="136">
        <f t="shared" si="2"/>
        <v>6.2411571042349782E-2</v>
      </c>
      <c r="AW13" s="134"/>
    </row>
    <row r="14" spans="1:49">
      <c r="A14"/>
      <c r="D14" s="80" t="s">
        <v>197</v>
      </c>
      <c r="E14" s="80"/>
      <c r="F14" s="80"/>
      <c r="G14" s="80" t="s">
        <v>150</v>
      </c>
    </row>
    <row r="15" spans="1:49" s="83" customFormat="1">
      <c r="A15"/>
      <c r="B15" t="s">
        <v>198</v>
      </c>
      <c r="C15" s="66" t="s">
        <v>199</v>
      </c>
      <c r="D15" s="81" t="s">
        <v>200</v>
      </c>
      <c r="E15" s="2"/>
      <c r="F15" s="2"/>
      <c r="G15" s="82">
        <f>SUM(H15:AV15)</f>
        <v>20</v>
      </c>
      <c r="H15" s="83">
        <f t="shared" ref="H15:AV15" si="3">IF(AND(H11&gt;=$O$4,H11&lt;SUM($J$4,$O$4)),1,0)</f>
        <v>0</v>
      </c>
      <c r="I15" s="83">
        <f t="shared" si="3"/>
        <v>0</v>
      </c>
      <c r="J15" s="83">
        <f t="shared" si="3"/>
        <v>0</v>
      </c>
      <c r="K15" s="83">
        <f t="shared" si="3"/>
        <v>0</v>
      </c>
      <c r="L15" s="83">
        <f t="shared" si="3"/>
        <v>0</v>
      </c>
      <c r="M15" s="83">
        <f t="shared" si="3"/>
        <v>1</v>
      </c>
      <c r="N15" s="83">
        <f t="shared" si="3"/>
        <v>1</v>
      </c>
      <c r="O15" s="83">
        <f t="shared" si="3"/>
        <v>1</v>
      </c>
      <c r="P15" s="83">
        <f t="shared" si="3"/>
        <v>1</v>
      </c>
      <c r="Q15" s="83">
        <f t="shared" si="3"/>
        <v>1</v>
      </c>
      <c r="R15" s="83">
        <f t="shared" si="3"/>
        <v>1</v>
      </c>
      <c r="S15" s="83">
        <f t="shared" si="3"/>
        <v>1</v>
      </c>
      <c r="T15" s="83">
        <f t="shared" si="3"/>
        <v>1</v>
      </c>
      <c r="U15" s="83">
        <f t="shared" si="3"/>
        <v>1</v>
      </c>
      <c r="V15" s="83">
        <f t="shared" si="3"/>
        <v>1</v>
      </c>
      <c r="W15" s="83">
        <f t="shared" si="3"/>
        <v>1</v>
      </c>
      <c r="X15" s="83">
        <f t="shared" si="3"/>
        <v>1</v>
      </c>
      <c r="Y15" s="83">
        <f t="shared" si="3"/>
        <v>1</v>
      </c>
      <c r="Z15" s="83">
        <f t="shared" si="3"/>
        <v>1</v>
      </c>
      <c r="AA15" s="83">
        <f t="shared" si="3"/>
        <v>1</v>
      </c>
      <c r="AB15" s="83">
        <f t="shared" si="3"/>
        <v>1</v>
      </c>
      <c r="AC15" s="83">
        <f t="shared" si="3"/>
        <v>1</v>
      </c>
      <c r="AD15" s="83">
        <f t="shared" si="3"/>
        <v>1</v>
      </c>
      <c r="AE15" s="83">
        <f t="shared" si="3"/>
        <v>1</v>
      </c>
      <c r="AF15" s="83">
        <f t="shared" si="3"/>
        <v>1</v>
      </c>
      <c r="AG15" s="83">
        <f t="shared" si="3"/>
        <v>0</v>
      </c>
      <c r="AH15" s="83">
        <f t="shared" si="3"/>
        <v>0</v>
      </c>
      <c r="AI15" s="83">
        <f t="shared" si="3"/>
        <v>0</v>
      </c>
      <c r="AJ15" s="83">
        <f t="shared" si="3"/>
        <v>0</v>
      </c>
      <c r="AK15" s="83">
        <f t="shared" si="3"/>
        <v>0</v>
      </c>
      <c r="AL15" s="83">
        <f t="shared" si="3"/>
        <v>0</v>
      </c>
      <c r="AM15" s="83">
        <f t="shared" si="3"/>
        <v>0</v>
      </c>
      <c r="AN15" s="83">
        <f t="shared" si="3"/>
        <v>0</v>
      </c>
      <c r="AO15" s="83">
        <f t="shared" si="3"/>
        <v>0</v>
      </c>
      <c r="AP15" s="83">
        <f t="shared" si="3"/>
        <v>0</v>
      </c>
      <c r="AQ15" s="83">
        <f t="shared" si="3"/>
        <v>0</v>
      </c>
      <c r="AR15" s="83">
        <f t="shared" si="3"/>
        <v>0</v>
      </c>
      <c r="AS15" s="83">
        <f t="shared" si="3"/>
        <v>0</v>
      </c>
      <c r="AT15" s="83">
        <f t="shared" si="3"/>
        <v>0</v>
      </c>
      <c r="AU15" s="83">
        <f t="shared" si="3"/>
        <v>0</v>
      </c>
      <c r="AV15" s="83">
        <f t="shared" si="3"/>
        <v>0</v>
      </c>
    </row>
    <row r="16" spans="1:49" s="83" customFormat="1">
      <c r="A16"/>
      <c r="B16" s="15">
        <v>1</v>
      </c>
      <c r="C16" s="66" t="s">
        <v>201</v>
      </c>
      <c r="D16" s="81" t="s">
        <v>200</v>
      </c>
      <c r="E16" s="2"/>
      <c r="F16" s="2"/>
      <c r="G16" s="82">
        <f>SUM(H16:AV16)</f>
        <v>20</v>
      </c>
      <c r="H16" s="83">
        <f t="shared" ref="H16:AV16" si="4">IF(AND(H11&gt;=$O$7,H11&lt;SUM($J$4,$O$7)),1,0)</f>
        <v>0</v>
      </c>
      <c r="I16" s="83">
        <f t="shared" si="4"/>
        <v>0</v>
      </c>
      <c r="J16" s="83">
        <f t="shared" si="4"/>
        <v>0</v>
      </c>
      <c r="K16" s="83">
        <f t="shared" si="4"/>
        <v>0</v>
      </c>
      <c r="L16" s="83">
        <f t="shared" si="4"/>
        <v>0</v>
      </c>
      <c r="M16" s="83">
        <f t="shared" si="4"/>
        <v>0</v>
      </c>
      <c r="N16" s="83">
        <f t="shared" si="4"/>
        <v>1</v>
      </c>
      <c r="O16" s="83">
        <f t="shared" si="4"/>
        <v>1</v>
      </c>
      <c r="P16" s="83">
        <f t="shared" si="4"/>
        <v>1</v>
      </c>
      <c r="Q16" s="83">
        <f t="shared" si="4"/>
        <v>1</v>
      </c>
      <c r="R16" s="83">
        <f t="shared" si="4"/>
        <v>1</v>
      </c>
      <c r="S16" s="83">
        <f t="shared" si="4"/>
        <v>1</v>
      </c>
      <c r="T16" s="83">
        <f t="shared" si="4"/>
        <v>1</v>
      </c>
      <c r="U16" s="83">
        <f t="shared" si="4"/>
        <v>1</v>
      </c>
      <c r="V16" s="83">
        <f t="shared" si="4"/>
        <v>1</v>
      </c>
      <c r="W16" s="83">
        <f t="shared" si="4"/>
        <v>1</v>
      </c>
      <c r="X16" s="83">
        <f t="shared" si="4"/>
        <v>1</v>
      </c>
      <c r="Y16" s="83">
        <f t="shared" si="4"/>
        <v>1</v>
      </c>
      <c r="Z16" s="83">
        <f t="shared" si="4"/>
        <v>1</v>
      </c>
      <c r="AA16" s="83">
        <f t="shared" si="4"/>
        <v>1</v>
      </c>
      <c r="AB16" s="83">
        <f t="shared" si="4"/>
        <v>1</v>
      </c>
      <c r="AC16" s="83">
        <f t="shared" si="4"/>
        <v>1</v>
      </c>
      <c r="AD16" s="83">
        <f t="shared" si="4"/>
        <v>1</v>
      </c>
      <c r="AE16" s="83">
        <f t="shared" si="4"/>
        <v>1</v>
      </c>
      <c r="AF16" s="83">
        <f t="shared" si="4"/>
        <v>1</v>
      </c>
      <c r="AG16" s="83">
        <f t="shared" si="4"/>
        <v>1</v>
      </c>
      <c r="AH16" s="83">
        <f t="shared" si="4"/>
        <v>0</v>
      </c>
      <c r="AI16" s="83">
        <f t="shared" si="4"/>
        <v>0</v>
      </c>
      <c r="AJ16" s="83">
        <f t="shared" si="4"/>
        <v>0</v>
      </c>
      <c r="AK16" s="83">
        <f t="shared" si="4"/>
        <v>0</v>
      </c>
      <c r="AL16" s="83">
        <f t="shared" si="4"/>
        <v>0</v>
      </c>
      <c r="AM16" s="83">
        <f t="shared" si="4"/>
        <v>0</v>
      </c>
      <c r="AN16" s="83">
        <f t="shared" si="4"/>
        <v>0</v>
      </c>
      <c r="AO16" s="83">
        <f t="shared" si="4"/>
        <v>0</v>
      </c>
      <c r="AP16" s="83">
        <f t="shared" si="4"/>
        <v>0</v>
      </c>
      <c r="AQ16" s="83">
        <f t="shared" si="4"/>
        <v>0</v>
      </c>
      <c r="AR16" s="83">
        <f t="shared" si="4"/>
        <v>0</v>
      </c>
      <c r="AS16" s="83">
        <f t="shared" si="4"/>
        <v>0</v>
      </c>
      <c r="AT16" s="83">
        <f t="shared" si="4"/>
        <v>0</v>
      </c>
      <c r="AU16" s="83">
        <f t="shared" si="4"/>
        <v>0</v>
      </c>
      <c r="AV16" s="83">
        <f t="shared" si="4"/>
        <v>0</v>
      </c>
    </row>
    <row r="17" spans="1:49" s="83" customFormat="1">
      <c r="A17"/>
    </row>
    <row r="18" spans="1:49">
      <c r="A18" s="415"/>
      <c r="B18" s="415"/>
      <c r="C18" s="415"/>
      <c r="D18" s="415"/>
      <c r="E18" s="415"/>
      <c r="F18" s="415"/>
      <c r="G18" s="415"/>
      <c r="H18" s="415"/>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row>
    <row r="19" spans="1:49">
      <c r="A19"/>
    </row>
    <row r="20" spans="1:49" ht="30">
      <c r="A20" s="764" t="s">
        <v>494</v>
      </c>
      <c r="B20" s="443"/>
      <c r="C20" s="443"/>
      <c r="D20" s="444" t="s">
        <v>495</v>
      </c>
      <c r="E20" s="444" t="s">
        <v>496</v>
      </c>
      <c r="F20" s="138"/>
      <c r="G20" s="138"/>
      <c r="H20" s="765">
        <f>J3</f>
        <v>2025</v>
      </c>
      <c r="I20" s="765">
        <f>H20+1</f>
        <v>2026</v>
      </c>
      <c r="J20" s="765">
        <f t="shared" ref="J20:AV20" si="5">I20+1</f>
        <v>2027</v>
      </c>
      <c r="K20" s="765">
        <f t="shared" si="5"/>
        <v>2028</v>
      </c>
      <c r="L20" s="765">
        <f t="shared" si="5"/>
        <v>2029</v>
      </c>
      <c r="M20" s="765">
        <f t="shared" si="5"/>
        <v>2030</v>
      </c>
      <c r="N20" s="765">
        <f t="shared" si="5"/>
        <v>2031</v>
      </c>
      <c r="O20" s="765">
        <f t="shared" si="5"/>
        <v>2032</v>
      </c>
      <c r="P20" s="765">
        <f t="shared" si="5"/>
        <v>2033</v>
      </c>
      <c r="Q20" s="765">
        <f t="shared" si="5"/>
        <v>2034</v>
      </c>
      <c r="R20" s="765">
        <f t="shared" si="5"/>
        <v>2035</v>
      </c>
      <c r="S20" s="765">
        <f t="shared" si="5"/>
        <v>2036</v>
      </c>
      <c r="T20" s="765">
        <f t="shared" si="5"/>
        <v>2037</v>
      </c>
      <c r="U20" s="765">
        <f t="shared" si="5"/>
        <v>2038</v>
      </c>
      <c r="V20" s="765">
        <f t="shared" si="5"/>
        <v>2039</v>
      </c>
      <c r="W20" s="765">
        <f t="shared" si="5"/>
        <v>2040</v>
      </c>
      <c r="X20" s="765">
        <f t="shared" si="5"/>
        <v>2041</v>
      </c>
      <c r="Y20" s="765">
        <f t="shared" si="5"/>
        <v>2042</v>
      </c>
      <c r="Z20" s="765">
        <f t="shared" si="5"/>
        <v>2043</v>
      </c>
      <c r="AA20" s="765">
        <f t="shared" si="5"/>
        <v>2044</v>
      </c>
      <c r="AB20" s="765">
        <f t="shared" si="5"/>
        <v>2045</v>
      </c>
      <c r="AC20" s="765">
        <f t="shared" si="5"/>
        <v>2046</v>
      </c>
      <c r="AD20" s="765">
        <f t="shared" si="5"/>
        <v>2047</v>
      </c>
      <c r="AE20" s="765">
        <f t="shared" si="5"/>
        <v>2048</v>
      </c>
      <c r="AF20" s="765">
        <f t="shared" si="5"/>
        <v>2049</v>
      </c>
      <c r="AG20" s="765">
        <f t="shared" si="5"/>
        <v>2050</v>
      </c>
      <c r="AH20" s="765">
        <f t="shared" si="5"/>
        <v>2051</v>
      </c>
      <c r="AI20" s="765">
        <f t="shared" si="5"/>
        <v>2052</v>
      </c>
      <c r="AJ20" s="765">
        <f t="shared" si="5"/>
        <v>2053</v>
      </c>
      <c r="AK20" s="765">
        <f t="shared" si="5"/>
        <v>2054</v>
      </c>
      <c r="AL20" s="765">
        <f t="shared" si="5"/>
        <v>2055</v>
      </c>
      <c r="AM20" s="765">
        <f t="shared" si="5"/>
        <v>2056</v>
      </c>
      <c r="AN20" s="765">
        <f t="shared" si="5"/>
        <v>2057</v>
      </c>
      <c r="AO20" s="765">
        <f t="shared" si="5"/>
        <v>2058</v>
      </c>
      <c r="AP20" s="765">
        <f t="shared" si="5"/>
        <v>2059</v>
      </c>
      <c r="AQ20" s="765">
        <f t="shared" si="5"/>
        <v>2060</v>
      </c>
      <c r="AR20" s="765">
        <f t="shared" si="5"/>
        <v>2061</v>
      </c>
      <c r="AS20" s="765">
        <f t="shared" si="5"/>
        <v>2062</v>
      </c>
      <c r="AT20" s="765">
        <f t="shared" si="5"/>
        <v>2063</v>
      </c>
      <c r="AU20" s="765">
        <f t="shared" si="5"/>
        <v>2064</v>
      </c>
      <c r="AV20" s="765">
        <f t="shared" si="5"/>
        <v>2065</v>
      </c>
      <c r="AW20" s="138"/>
    </row>
    <row r="21" spans="1:49">
      <c r="A21" s="218" t="s">
        <v>198</v>
      </c>
      <c r="B21" s="767" t="str">
        <f>ProjectSummary!C6</f>
        <v>030161</v>
      </c>
      <c r="C21" t="str">
        <f>INDEX(ProjectSummary!$C$6:$F$20,MATCH(B21,ProjectSummary!$C$6:$C$20,0),4)</f>
        <v>LOCKHART ROAD</v>
      </c>
      <c r="D21" s="445">
        <f>INDEX('Bundles&amp;Schedule'!$B$50:$E$64, MATCH(B21, 'Bundles&amp;Schedule'!$B$50:$B$64, 0), 4)</f>
        <v>2028</v>
      </c>
      <c r="E21" s="445">
        <f>D21+1</f>
        <v>2029</v>
      </c>
      <c r="H21">
        <f>IF(AND(H$20&gt;=$D21,H$20&lt;=$E21),1,0)</f>
        <v>0</v>
      </c>
      <c r="I21">
        <f t="shared" ref="I21:AV29" si="6">IF(AND(I$20&gt;=$D21,I$20&lt;=$E21),1,0)</f>
        <v>0</v>
      </c>
      <c r="J21">
        <f t="shared" si="6"/>
        <v>0</v>
      </c>
      <c r="K21">
        <f t="shared" si="6"/>
        <v>1</v>
      </c>
      <c r="L21">
        <f t="shared" si="6"/>
        <v>1</v>
      </c>
      <c r="M21">
        <f t="shared" si="6"/>
        <v>0</v>
      </c>
      <c r="N21">
        <f t="shared" si="6"/>
        <v>0</v>
      </c>
      <c r="O21">
        <f t="shared" si="6"/>
        <v>0</v>
      </c>
      <c r="P21">
        <f t="shared" si="6"/>
        <v>0</v>
      </c>
      <c r="Q21">
        <f t="shared" si="6"/>
        <v>0</v>
      </c>
      <c r="R21">
        <f t="shared" si="6"/>
        <v>0</v>
      </c>
      <c r="S21">
        <f t="shared" si="6"/>
        <v>0</v>
      </c>
      <c r="T21">
        <f t="shared" si="6"/>
        <v>0</v>
      </c>
      <c r="U21">
        <f t="shared" si="6"/>
        <v>0</v>
      </c>
      <c r="V21">
        <f t="shared" si="6"/>
        <v>0</v>
      </c>
      <c r="W21">
        <f t="shared" si="6"/>
        <v>0</v>
      </c>
      <c r="X21">
        <f t="shared" si="6"/>
        <v>0</v>
      </c>
      <c r="Y21">
        <f t="shared" si="6"/>
        <v>0</v>
      </c>
      <c r="Z21">
        <f t="shared" si="6"/>
        <v>0</v>
      </c>
      <c r="AA21">
        <f t="shared" si="6"/>
        <v>0</v>
      </c>
      <c r="AB21">
        <f t="shared" si="6"/>
        <v>0</v>
      </c>
      <c r="AC21">
        <f t="shared" si="6"/>
        <v>0</v>
      </c>
      <c r="AD21">
        <f t="shared" si="6"/>
        <v>0</v>
      </c>
      <c r="AE21">
        <f t="shared" si="6"/>
        <v>0</v>
      </c>
      <c r="AF21">
        <f t="shared" si="6"/>
        <v>0</v>
      </c>
      <c r="AG21">
        <f t="shared" si="6"/>
        <v>0</v>
      </c>
      <c r="AH21">
        <f t="shared" si="6"/>
        <v>0</v>
      </c>
      <c r="AI21">
        <f t="shared" si="6"/>
        <v>0</v>
      </c>
      <c r="AJ21">
        <f t="shared" si="6"/>
        <v>0</v>
      </c>
      <c r="AK21">
        <f t="shared" si="6"/>
        <v>0</v>
      </c>
      <c r="AL21">
        <f t="shared" si="6"/>
        <v>0</v>
      </c>
      <c r="AM21">
        <f t="shared" si="6"/>
        <v>0</v>
      </c>
      <c r="AN21">
        <f t="shared" si="6"/>
        <v>0</v>
      </c>
      <c r="AO21">
        <f t="shared" si="6"/>
        <v>0</v>
      </c>
      <c r="AP21">
        <f t="shared" si="6"/>
        <v>0</v>
      </c>
      <c r="AQ21">
        <f t="shared" si="6"/>
        <v>0</v>
      </c>
      <c r="AR21">
        <f t="shared" si="6"/>
        <v>0</v>
      </c>
      <c r="AS21">
        <f t="shared" si="6"/>
        <v>0</v>
      </c>
      <c r="AT21">
        <f t="shared" si="6"/>
        <v>0</v>
      </c>
      <c r="AU21">
        <f t="shared" si="6"/>
        <v>0</v>
      </c>
      <c r="AV21">
        <f t="shared" si="6"/>
        <v>0</v>
      </c>
    </row>
    <row r="22" spans="1:49">
      <c r="A22" s="218" t="s">
        <v>198</v>
      </c>
      <c r="B22" s="767" t="str">
        <f>ProjectSummary!C7</f>
        <v>030148</v>
      </c>
      <c r="C22" t="str">
        <f>INDEX(ProjectSummary!$C$6:$F$20,MATCH(B22,ProjectSummary!$C$6:$C$20,0),4)</f>
        <v>MILLS ROAD</v>
      </c>
      <c r="D22" s="445">
        <f>INDEX('Bundles&amp;Schedule'!$B$50:$E$64, MATCH(B22, 'Bundles&amp;Schedule'!$B$50:$B$64, 0), 4)</f>
        <v>2028</v>
      </c>
      <c r="E22" s="445">
        <f t="shared" ref="E22:E35" si="7">D22+1</f>
        <v>2029</v>
      </c>
      <c r="H22">
        <f t="shared" ref="H22:W35" si="8">IF(AND(H$20&gt;=$D22,H$20&lt;=$E22),1,0)</f>
        <v>0</v>
      </c>
      <c r="I22">
        <f t="shared" si="8"/>
        <v>0</v>
      </c>
      <c r="J22">
        <f t="shared" si="8"/>
        <v>0</v>
      </c>
      <c r="K22">
        <f t="shared" si="8"/>
        <v>1</v>
      </c>
      <c r="L22">
        <f t="shared" si="8"/>
        <v>1</v>
      </c>
      <c r="M22">
        <f t="shared" si="8"/>
        <v>0</v>
      </c>
      <c r="N22">
        <f t="shared" si="8"/>
        <v>0</v>
      </c>
      <c r="O22">
        <f t="shared" si="8"/>
        <v>0</v>
      </c>
      <c r="P22">
        <f t="shared" si="8"/>
        <v>0</v>
      </c>
      <c r="Q22">
        <f t="shared" si="8"/>
        <v>0</v>
      </c>
      <c r="R22">
        <f t="shared" si="8"/>
        <v>0</v>
      </c>
      <c r="S22">
        <f t="shared" si="8"/>
        <v>0</v>
      </c>
      <c r="T22">
        <f t="shared" si="8"/>
        <v>0</v>
      </c>
      <c r="U22">
        <f t="shared" si="8"/>
        <v>0</v>
      </c>
      <c r="V22">
        <f t="shared" si="8"/>
        <v>0</v>
      </c>
      <c r="W22">
        <f t="shared" si="8"/>
        <v>0</v>
      </c>
      <c r="X22">
        <f t="shared" si="6"/>
        <v>0</v>
      </c>
      <c r="Y22">
        <f t="shared" si="6"/>
        <v>0</v>
      </c>
      <c r="Z22">
        <f t="shared" si="6"/>
        <v>0</v>
      </c>
      <c r="AA22">
        <f t="shared" si="6"/>
        <v>0</v>
      </c>
      <c r="AB22">
        <f t="shared" si="6"/>
        <v>0</v>
      </c>
      <c r="AC22">
        <f t="shared" si="6"/>
        <v>0</v>
      </c>
      <c r="AD22">
        <f t="shared" si="6"/>
        <v>0</v>
      </c>
      <c r="AE22">
        <f t="shared" si="6"/>
        <v>0</v>
      </c>
      <c r="AF22">
        <f t="shared" si="6"/>
        <v>0</v>
      </c>
      <c r="AG22">
        <f t="shared" si="6"/>
        <v>0</v>
      </c>
      <c r="AH22">
        <f t="shared" si="6"/>
        <v>0</v>
      </c>
      <c r="AI22">
        <f t="shared" si="6"/>
        <v>0</v>
      </c>
      <c r="AJ22">
        <f t="shared" si="6"/>
        <v>0</v>
      </c>
      <c r="AK22">
        <f t="shared" si="6"/>
        <v>0</v>
      </c>
      <c r="AL22">
        <f t="shared" si="6"/>
        <v>0</v>
      </c>
      <c r="AM22">
        <f t="shared" si="6"/>
        <v>0</v>
      </c>
      <c r="AN22">
        <f t="shared" si="6"/>
        <v>0</v>
      </c>
      <c r="AO22">
        <f t="shared" si="6"/>
        <v>0</v>
      </c>
      <c r="AP22">
        <f t="shared" si="6"/>
        <v>0</v>
      </c>
      <c r="AQ22">
        <f t="shared" si="6"/>
        <v>0</v>
      </c>
      <c r="AR22">
        <f t="shared" si="6"/>
        <v>0</v>
      </c>
      <c r="AS22">
        <f t="shared" si="6"/>
        <v>0</v>
      </c>
      <c r="AT22">
        <f t="shared" si="6"/>
        <v>0</v>
      </c>
      <c r="AU22">
        <f t="shared" si="6"/>
        <v>0</v>
      </c>
      <c r="AV22">
        <f t="shared" si="6"/>
        <v>0</v>
      </c>
    </row>
    <row r="23" spans="1:49">
      <c r="A23" s="218" t="s">
        <v>198</v>
      </c>
      <c r="B23" s="767" t="str">
        <f>ProjectSummary!C8</f>
        <v>030265</v>
      </c>
      <c r="C23" t="str">
        <f>INDEX(ProjectSummary!$C$6:$F$20,MATCH(B23,ProjectSummary!$C$6:$C$20,0),4)</f>
        <v>ROBINSON ROAD</v>
      </c>
      <c r="D23" s="445">
        <f>INDEX('Bundles&amp;Schedule'!$B$50:$E$64, MATCH(B23, 'Bundles&amp;Schedule'!$B$50:$B$64, 0), 4)</f>
        <v>2028</v>
      </c>
      <c r="E23" s="445">
        <f t="shared" si="7"/>
        <v>2029</v>
      </c>
      <c r="H23">
        <f t="shared" si="8"/>
        <v>0</v>
      </c>
      <c r="I23">
        <f t="shared" si="8"/>
        <v>0</v>
      </c>
      <c r="J23">
        <f t="shared" si="8"/>
        <v>0</v>
      </c>
      <c r="K23">
        <f t="shared" si="8"/>
        <v>1</v>
      </c>
      <c r="L23">
        <f t="shared" si="8"/>
        <v>1</v>
      </c>
      <c r="M23">
        <f t="shared" si="8"/>
        <v>0</v>
      </c>
      <c r="N23">
        <f t="shared" si="8"/>
        <v>0</v>
      </c>
      <c r="O23">
        <f t="shared" si="8"/>
        <v>0</v>
      </c>
      <c r="P23">
        <f t="shared" si="8"/>
        <v>0</v>
      </c>
      <c r="Q23">
        <f t="shared" si="8"/>
        <v>0</v>
      </c>
      <c r="R23">
        <f t="shared" si="8"/>
        <v>0</v>
      </c>
      <c r="S23">
        <f t="shared" si="8"/>
        <v>0</v>
      </c>
      <c r="T23">
        <f t="shared" si="8"/>
        <v>0</v>
      </c>
      <c r="U23">
        <f t="shared" si="8"/>
        <v>0</v>
      </c>
      <c r="V23">
        <f t="shared" si="8"/>
        <v>0</v>
      </c>
      <c r="W23">
        <f t="shared" si="8"/>
        <v>0</v>
      </c>
      <c r="X23">
        <f t="shared" si="6"/>
        <v>0</v>
      </c>
      <c r="Y23">
        <f t="shared" si="6"/>
        <v>0</v>
      </c>
      <c r="Z23">
        <f t="shared" si="6"/>
        <v>0</v>
      </c>
      <c r="AA23">
        <f t="shared" si="6"/>
        <v>0</v>
      </c>
      <c r="AB23">
        <f t="shared" si="6"/>
        <v>0</v>
      </c>
      <c r="AC23">
        <f t="shared" si="6"/>
        <v>0</v>
      </c>
      <c r="AD23">
        <f t="shared" si="6"/>
        <v>0</v>
      </c>
      <c r="AE23">
        <f t="shared" si="6"/>
        <v>0</v>
      </c>
      <c r="AF23">
        <f t="shared" si="6"/>
        <v>0</v>
      </c>
      <c r="AG23">
        <f t="shared" si="6"/>
        <v>0</v>
      </c>
      <c r="AH23">
        <f t="shared" si="6"/>
        <v>0</v>
      </c>
      <c r="AI23">
        <f t="shared" si="6"/>
        <v>0</v>
      </c>
      <c r="AJ23">
        <f t="shared" si="6"/>
        <v>0</v>
      </c>
      <c r="AK23">
        <f t="shared" si="6"/>
        <v>0</v>
      </c>
      <c r="AL23">
        <f t="shared" si="6"/>
        <v>0</v>
      </c>
      <c r="AM23">
        <f t="shared" si="6"/>
        <v>0</v>
      </c>
      <c r="AN23">
        <f t="shared" si="6"/>
        <v>0</v>
      </c>
      <c r="AO23">
        <f t="shared" si="6"/>
        <v>0</v>
      </c>
      <c r="AP23">
        <f t="shared" si="6"/>
        <v>0</v>
      </c>
      <c r="AQ23">
        <f t="shared" si="6"/>
        <v>0</v>
      </c>
      <c r="AR23">
        <f t="shared" si="6"/>
        <v>0</v>
      </c>
      <c r="AS23">
        <f t="shared" si="6"/>
        <v>0</v>
      </c>
      <c r="AT23">
        <f t="shared" si="6"/>
        <v>0</v>
      </c>
      <c r="AU23">
        <f t="shared" si="6"/>
        <v>0</v>
      </c>
      <c r="AV23">
        <f t="shared" si="6"/>
        <v>0</v>
      </c>
    </row>
    <row r="24" spans="1:49">
      <c r="A24" s="218" t="s">
        <v>198</v>
      </c>
      <c r="B24" s="767">
        <f>ProjectSummary!C9</f>
        <v>830106</v>
      </c>
      <c r="C24" t="str">
        <f>INDEX(ProjectSummary!$C$6:$F$20,MATCH(B24,ProjectSummary!$C$6:$C$20,0),4)</f>
        <v>BOGGER HOLLAR ROAD</v>
      </c>
      <c r="D24" s="445">
        <f>INDEX('Bundles&amp;Schedule'!$B$50:$E$64, MATCH(B24, 'Bundles&amp;Schedule'!$B$50:$B$64, 0), 4)</f>
        <v>2028</v>
      </c>
      <c r="E24" s="445">
        <f t="shared" si="7"/>
        <v>2029</v>
      </c>
      <c r="H24">
        <f>IF(AND(H$20&gt;=$D24,H$20&lt;=$E24),1,0)</f>
        <v>0</v>
      </c>
      <c r="I24">
        <f t="shared" si="6"/>
        <v>0</v>
      </c>
      <c r="J24">
        <f t="shared" si="6"/>
        <v>0</v>
      </c>
      <c r="K24">
        <f t="shared" si="6"/>
        <v>1</v>
      </c>
      <c r="L24">
        <f t="shared" si="6"/>
        <v>1</v>
      </c>
      <c r="M24">
        <f t="shared" si="6"/>
        <v>0</v>
      </c>
      <c r="N24">
        <f t="shared" si="6"/>
        <v>0</v>
      </c>
      <c r="O24">
        <f t="shared" si="6"/>
        <v>0</v>
      </c>
      <c r="P24">
        <f t="shared" si="6"/>
        <v>0</v>
      </c>
      <c r="Q24">
        <f t="shared" si="6"/>
        <v>0</v>
      </c>
      <c r="R24">
        <f t="shared" si="6"/>
        <v>0</v>
      </c>
      <c r="S24">
        <f t="shared" si="6"/>
        <v>0</v>
      </c>
      <c r="T24">
        <f t="shared" si="6"/>
        <v>0</v>
      </c>
      <c r="U24">
        <f t="shared" si="6"/>
        <v>0</v>
      </c>
      <c r="V24">
        <f t="shared" si="6"/>
        <v>0</v>
      </c>
      <c r="W24">
        <f t="shared" si="6"/>
        <v>0</v>
      </c>
      <c r="X24">
        <f t="shared" si="6"/>
        <v>0</v>
      </c>
      <c r="Y24">
        <f t="shared" si="6"/>
        <v>0</v>
      </c>
      <c r="Z24">
        <f t="shared" si="6"/>
        <v>0</v>
      </c>
      <c r="AA24">
        <f t="shared" si="6"/>
        <v>0</v>
      </c>
      <c r="AB24">
        <f t="shared" si="6"/>
        <v>0</v>
      </c>
      <c r="AC24">
        <f t="shared" si="6"/>
        <v>0</v>
      </c>
      <c r="AD24">
        <f t="shared" si="6"/>
        <v>0</v>
      </c>
      <c r="AE24">
        <f t="shared" si="6"/>
        <v>0</v>
      </c>
      <c r="AF24">
        <f t="shared" si="6"/>
        <v>0</v>
      </c>
      <c r="AG24">
        <f t="shared" si="6"/>
        <v>0</v>
      </c>
      <c r="AH24">
        <f t="shared" si="6"/>
        <v>0</v>
      </c>
      <c r="AI24">
        <f t="shared" si="6"/>
        <v>0</v>
      </c>
      <c r="AJ24">
        <f t="shared" si="6"/>
        <v>0</v>
      </c>
      <c r="AK24">
        <f t="shared" si="6"/>
        <v>0</v>
      </c>
      <c r="AL24">
        <f t="shared" si="6"/>
        <v>0</v>
      </c>
      <c r="AM24">
        <f t="shared" si="6"/>
        <v>0</v>
      </c>
      <c r="AN24">
        <f t="shared" si="6"/>
        <v>0</v>
      </c>
      <c r="AO24">
        <f t="shared" si="6"/>
        <v>0</v>
      </c>
      <c r="AP24">
        <f t="shared" si="6"/>
        <v>0</v>
      </c>
      <c r="AQ24">
        <f t="shared" si="6"/>
        <v>0</v>
      </c>
      <c r="AR24">
        <f t="shared" si="6"/>
        <v>0</v>
      </c>
      <c r="AS24">
        <f t="shared" si="6"/>
        <v>0</v>
      </c>
      <c r="AT24">
        <f t="shared" si="6"/>
        <v>0</v>
      </c>
      <c r="AU24">
        <f t="shared" si="6"/>
        <v>0</v>
      </c>
      <c r="AV24">
        <f t="shared" si="6"/>
        <v>0</v>
      </c>
    </row>
    <row r="25" spans="1:49">
      <c r="A25" s="218" t="s">
        <v>198</v>
      </c>
      <c r="B25" s="767">
        <f>ProjectSummary!C10</f>
        <v>830081</v>
      </c>
      <c r="C25" t="str">
        <f>INDEX(ProjectSummary!$C$6:$F$20,MATCH(B25,ProjectSummary!$C$6:$C$20,0),4)</f>
        <v>BRIDGE ROAD</v>
      </c>
      <c r="D25" s="445">
        <f>INDEX('Bundles&amp;Schedule'!$B$50:$E$64, MATCH(B25, 'Bundles&amp;Schedule'!$B$50:$B$64, 0), 4)</f>
        <v>2028</v>
      </c>
      <c r="E25" s="445">
        <f t="shared" si="7"/>
        <v>2029</v>
      </c>
      <c r="H25">
        <f t="shared" si="8"/>
        <v>0</v>
      </c>
      <c r="I25">
        <f t="shared" si="8"/>
        <v>0</v>
      </c>
      <c r="J25">
        <f t="shared" si="8"/>
        <v>0</v>
      </c>
      <c r="K25">
        <f t="shared" si="8"/>
        <v>1</v>
      </c>
      <c r="L25">
        <f t="shared" si="8"/>
        <v>1</v>
      </c>
      <c r="M25">
        <f t="shared" si="8"/>
        <v>0</v>
      </c>
      <c r="N25">
        <f t="shared" si="8"/>
        <v>0</v>
      </c>
      <c r="O25">
        <f t="shared" si="8"/>
        <v>0</v>
      </c>
      <c r="P25">
        <f t="shared" si="8"/>
        <v>0</v>
      </c>
      <c r="Q25">
        <f t="shared" si="8"/>
        <v>0</v>
      </c>
      <c r="R25">
        <f t="shared" si="8"/>
        <v>0</v>
      </c>
      <c r="S25">
        <f t="shared" si="8"/>
        <v>0</v>
      </c>
      <c r="T25">
        <f t="shared" si="8"/>
        <v>0</v>
      </c>
      <c r="U25">
        <f t="shared" si="8"/>
        <v>0</v>
      </c>
      <c r="V25">
        <f t="shared" si="8"/>
        <v>0</v>
      </c>
      <c r="W25">
        <f t="shared" si="8"/>
        <v>0</v>
      </c>
      <c r="X25">
        <f t="shared" si="6"/>
        <v>0</v>
      </c>
      <c r="Y25">
        <f t="shared" si="6"/>
        <v>0</v>
      </c>
      <c r="Z25">
        <f t="shared" si="6"/>
        <v>0</v>
      </c>
      <c r="AA25">
        <f t="shared" si="6"/>
        <v>0</v>
      </c>
      <c r="AB25">
        <f t="shared" si="6"/>
        <v>0</v>
      </c>
      <c r="AC25">
        <f t="shared" si="6"/>
        <v>0</v>
      </c>
      <c r="AD25">
        <f t="shared" si="6"/>
        <v>0</v>
      </c>
      <c r="AE25">
        <f t="shared" si="6"/>
        <v>0</v>
      </c>
      <c r="AF25">
        <f t="shared" si="6"/>
        <v>0</v>
      </c>
      <c r="AG25">
        <f t="shared" si="6"/>
        <v>0</v>
      </c>
      <c r="AH25">
        <f t="shared" si="6"/>
        <v>0</v>
      </c>
      <c r="AI25">
        <f t="shared" si="6"/>
        <v>0</v>
      </c>
      <c r="AJ25">
        <f t="shared" si="6"/>
        <v>0</v>
      </c>
      <c r="AK25">
        <f t="shared" si="6"/>
        <v>0</v>
      </c>
      <c r="AL25">
        <f t="shared" si="6"/>
        <v>0</v>
      </c>
      <c r="AM25">
        <f t="shared" si="6"/>
        <v>0</v>
      </c>
      <c r="AN25">
        <f t="shared" si="6"/>
        <v>0</v>
      </c>
      <c r="AO25">
        <f t="shared" si="6"/>
        <v>0</v>
      </c>
      <c r="AP25">
        <f t="shared" si="6"/>
        <v>0</v>
      </c>
      <c r="AQ25">
        <f t="shared" si="6"/>
        <v>0</v>
      </c>
      <c r="AR25">
        <f t="shared" si="6"/>
        <v>0</v>
      </c>
      <c r="AS25">
        <f t="shared" si="6"/>
        <v>0</v>
      </c>
      <c r="AT25">
        <f t="shared" si="6"/>
        <v>0</v>
      </c>
      <c r="AU25">
        <f t="shared" si="6"/>
        <v>0</v>
      </c>
      <c r="AV25">
        <f t="shared" si="6"/>
        <v>0</v>
      </c>
    </row>
    <row r="26" spans="1:49">
      <c r="A26" s="218" t="s">
        <v>198</v>
      </c>
      <c r="B26" s="767">
        <f>ProjectSummary!C11</f>
        <v>830200</v>
      </c>
      <c r="C26" t="str">
        <f>INDEX(ProjectSummary!$C$6:$F$20,MATCH(B26,ProjectSummary!$C$6:$C$20,0),4)</f>
        <v>BRIDGE PORT ROAD</v>
      </c>
      <c r="D26" s="445">
        <f>INDEX('Bundles&amp;Schedule'!$B$50:$E$64, MATCH(B26, 'Bundles&amp;Schedule'!$B$50:$B$64, 0), 4)</f>
        <v>2028</v>
      </c>
      <c r="E26" s="445">
        <f t="shared" si="7"/>
        <v>2029</v>
      </c>
      <c r="H26">
        <f t="shared" si="8"/>
        <v>0</v>
      </c>
      <c r="I26">
        <f t="shared" si="8"/>
        <v>0</v>
      </c>
      <c r="J26">
        <f t="shared" si="8"/>
        <v>0</v>
      </c>
      <c r="K26">
        <f t="shared" si="8"/>
        <v>1</v>
      </c>
      <c r="L26">
        <f t="shared" si="8"/>
        <v>1</v>
      </c>
      <c r="M26">
        <f t="shared" si="8"/>
        <v>0</v>
      </c>
      <c r="N26">
        <f t="shared" si="8"/>
        <v>0</v>
      </c>
      <c r="O26">
        <f t="shared" si="8"/>
        <v>0</v>
      </c>
      <c r="P26">
        <f t="shared" si="8"/>
        <v>0</v>
      </c>
      <c r="Q26">
        <f t="shared" si="8"/>
        <v>0</v>
      </c>
      <c r="R26">
        <f t="shared" si="8"/>
        <v>0</v>
      </c>
      <c r="S26">
        <f t="shared" si="8"/>
        <v>0</v>
      </c>
      <c r="T26">
        <f t="shared" si="8"/>
        <v>0</v>
      </c>
      <c r="U26">
        <f t="shared" si="8"/>
        <v>0</v>
      </c>
      <c r="V26">
        <f t="shared" si="8"/>
        <v>0</v>
      </c>
      <c r="W26">
        <f t="shared" si="8"/>
        <v>0</v>
      </c>
      <c r="X26">
        <f t="shared" si="6"/>
        <v>0</v>
      </c>
      <c r="Y26">
        <f t="shared" si="6"/>
        <v>0</v>
      </c>
      <c r="Z26">
        <f t="shared" si="6"/>
        <v>0</v>
      </c>
      <c r="AA26">
        <f t="shared" si="6"/>
        <v>0</v>
      </c>
      <c r="AB26">
        <f t="shared" si="6"/>
        <v>0</v>
      </c>
      <c r="AC26">
        <f t="shared" si="6"/>
        <v>0</v>
      </c>
      <c r="AD26">
        <f t="shared" si="6"/>
        <v>0</v>
      </c>
      <c r="AE26">
        <f t="shared" si="6"/>
        <v>0</v>
      </c>
      <c r="AF26">
        <f t="shared" si="6"/>
        <v>0</v>
      </c>
      <c r="AG26">
        <f t="shared" si="6"/>
        <v>0</v>
      </c>
      <c r="AH26">
        <f t="shared" si="6"/>
        <v>0</v>
      </c>
      <c r="AI26">
        <f t="shared" si="6"/>
        <v>0</v>
      </c>
      <c r="AJ26">
        <f t="shared" si="6"/>
        <v>0</v>
      </c>
      <c r="AK26">
        <f t="shared" si="6"/>
        <v>0</v>
      </c>
      <c r="AL26">
        <f t="shared" si="6"/>
        <v>0</v>
      </c>
      <c r="AM26">
        <f t="shared" si="6"/>
        <v>0</v>
      </c>
      <c r="AN26">
        <f t="shared" si="6"/>
        <v>0</v>
      </c>
      <c r="AO26">
        <f t="shared" si="6"/>
        <v>0</v>
      </c>
      <c r="AP26">
        <f t="shared" si="6"/>
        <v>0</v>
      </c>
      <c r="AQ26">
        <f t="shared" si="6"/>
        <v>0</v>
      </c>
      <c r="AR26">
        <f t="shared" si="6"/>
        <v>0</v>
      </c>
      <c r="AS26">
        <f t="shared" si="6"/>
        <v>0</v>
      </c>
      <c r="AT26">
        <f t="shared" si="6"/>
        <v>0</v>
      </c>
      <c r="AU26">
        <f t="shared" si="6"/>
        <v>0</v>
      </c>
      <c r="AV26">
        <f t="shared" si="6"/>
        <v>0</v>
      </c>
    </row>
    <row r="27" spans="1:49">
      <c r="A27" s="218" t="s">
        <v>198</v>
      </c>
      <c r="B27" s="767">
        <f>ProjectSummary!C12</f>
        <v>120173</v>
      </c>
      <c r="C27" t="str">
        <f>INDEX(ProjectSummary!$C$6:$F$20,MATCH(B27,ProjectSummary!$C$6:$C$20,0),4)</f>
        <v>PEACH ORCHARD ROAD</v>
      </c>
      <c r="D27" s="445">
        <f>INDEX('Bundles&amp;Schedule'!$B$50:$E$64, MATCH(B27, 'Bundles&amp;Schedule'!$B$50:$B$64, 0), 4)</f>
        <v>2028</v>
      </c>
      <c r="E27" s="445">
        <f t="shared" si="7"/>
        <v>2029</v>
      </c>
      <c r="H27">
        <f>IF(AND(H$20&gt;=$D27,H$20&lt;=$E27),1,0)</f>
        <v>0</v>
      </c>
      <c r="I27">
        <f t="shared" si="6"/>
        <v>0</v>
      </c>
      <c r="J27">
        <f t="shared" si="6"/>
        <v>0</v>
      </c>
      <c r="K27">
        <f t="shared" si="6"/>
        <v>1</v>
      </c>
      <c r="L27">
        <f t="shared" si="6"/>
        <v>1</v>
      </c>
      <c r="M27">
        <f t="shared" si="6"/>
        <v>0</v>
      </c>
      <c r="N27">
        <f t="shared" si="6"/>
        <v>0</v>
      </c>
      <c r="O27">
        <f t="shared" si="6"/>
        <v>0</v>
      </c>
      <c r="P27">
        <f t="shared" si="6"/>
        <v>0</v>
      </c>
      <c r="Q27">
        <f t="shared" si="6"/>
        <v>0</v>
      </c>
      <c r="R27">
        <f t="shared" si="6"/>
        <v>0</v>
      </c>
      <c r="S27">
        <f t="shared" si="6"/>
        <v>0</v>
      </c>
      <c r="T27">
        <f t="shared" si="6"/>
        <v>0</v>
      </c>
      <c r="U27">
        <f t="shared" si="6"/>
        <v>0</v>
      </c>
      <c r="V27">
        <f t="shared" si="6"/>
        <v>0</v>
      </c>
      <c r="W27">
        <f t="shared" si="6"/>
        <v>0</v>
      </c>
      <c r="X27">
        <f t="shared" si="6"/>
        <v>0</v>
      </c>
      <c r="Y27">
        <f t="shared" si="6"/>
        <v>0</v>
      </c>
      <c r="Z27">
        <f t="shared" si="6"/>
        <v>0</v>
      </c>
      <c r="AA27">
        <f t="shared" si="6"/>
        <v>0</v>
      </c>
      <c r="AB27">
        <f t="shared" si="6"/>
        <v>0</v>
      </c>
      <c r="AC27">
        <f t="shared" si="6"/>
        <v>0</v>
      </c>
      <c r="AD27">
        <f t="shared" si="6"/>
        <v>0</v>
      </c>
      <c r="AE27">
        <f t="shared" si="6"/>
        <v>0</v>
      </c>
      <c r="AF27">
        <f t="shared" si="6"/>
        <v>0</v>
      </c>
      <c r="AG27">
        <f t="shared" si="6"/>
        <v>0</v>
      </c>
      <c r="AH27">
        <f t="shared" si="6"/>
        <v>0</v>
      </c>
      <c r="AI27">
        <f t="shared" si="6"/>
        <v>0</v>
      </c>
      <c r="AJ27">
        <f t="shared" si="6"/>
        <v>0</v>
      </c>
      <c r="AK27">
        <f t="shared" si="6"/>
        <v>0</v>
      </c>
      <c r="AL27">
        <f t="shared" si="6"/>
        <v>0</v>
      </c>
      <c r="AM27">
        <f t="shared" si="6"/>
        <v>0</v>
      </c>
      <c r="AN27">
        <f t="shared" si="6"/>
        <v>0</v>
      </c>
      <c r="AO27">
        <f t="shared" si="6"/>
        <v>0</v>
      </c>
      <c r="AP27">
        <f t="shared" si="6"/>
        <v>0</v>
      </c>
      <c r="AQ27">
        <f t="shared" si="6"/>
        <v>0</v>
      </c>
      <c r="AR27">
        <f t="shared" si="6"/>
        <v>0</v>
      </c>
      <c r="AS27">
        <f t="shared" si="6"/>
        <v>0</v>
      </c>
      <c r="AT27">
        <f t="shared" si="6"/>
        <v>0</v>
      </c>
      <c r="AU27">
        <f t="shared" si="6"/>
        <v>0</v>
      </c>
      <c r="AV27">
        <f t="shared" si="6"/>
        <v>0</v>
      </c>
    </row>
    <row r="28" spans="1:49">
      <c r="A28" s="218" t="s">
        <v>198</v>
      </c>
      <c r="B28" s="767">
        <f>ProjectSummary!C13</f>
        <v>890074</v>
      </c>
      <c r="C28" t="str">
        <f>INDEX(ProjectSummary!$C$6:$F$20,MATCH(B28,ProjectSummary!$C$6:$C$20,0),4)</f>
        <v>MONROE-ANSONVILLE ROAD</v>
      </c>
      <c r="D28" s="445">
        <f>INDEX('Bundles&amp;Schedule'!$B$50:$E$64, MATCH(B28, 'Bundles&amp;Schedule'!$B$50:$B$64, 0), 4)</f>
        <v>2028</v>
      </c>
      <c r="E28" s="445">
        <f t="shared" si="7"/>
        <v>2029</v>
      </c>
      <c r="H28">
        <f t="shared" si="8"/>
        <v>0</v>
      </c>
      <c r="I28">
        <f t="shared" si="8"/>
        <v>0</v>
      </c>
      <c r="J28">
        <f t="shared" si="8"/>
        <v>0</v>
      </c>
      <c r="K28">
        <f t="shared" si="8"/>
        <v>1</v>
      </c>
      <c r="L28">
        <f t="shared" si="8"/>
        <v>1</v>
      </c>
      <c r="M28">
        <f t="shared" si="8"/>
        <v>0</v>
      </c>
      <c r="N28">
        <f t="shared" si="8"/>
        <v>0</v>
      </c>
      <c r="O28">
        <f t="shared" si="8"/>
        <v>0</v>
      </c>
      <c r="P28">
        <f t="shared" si="8"/>
        <v>0</v>
      </c>
      <c r="Q28">
        <f t="shared" si="8"/>
        <v>0</v>
      </c>
      <c r="R28">
        <f t="shared" si="8"/>
        <v>0</v>
      </c>
      <c r="S28">
        <f t="shared" si="8"/>
        <v>0</v>
      </c>
      <c r="T28">
        <f t="shared" si="8"/>
        <v>0</v>
      </c>
      <c r="U28">
        <f t="shared" si="8"/>
        <v>0</v>
      </c>
      <c r="V28">
        <f t="shared" si="8"/>
        <v>0</v>
      </c>
      <c r="W28">
        <f t="shared" si="8"/>
        <v>0</v>
      </c>
      <c r="X28">
        <f t="shared" si="6"/>
        <v>0</v>
      </c>
      <c r="Y28">
        <f t="shared" si="6"/>
        <v>0</v>
      </c>
      <c r="Z28">
        <f t="shared" si="6"/>
        <v>0</v>
      </c>
      <c r="AA28">
        <f t="shared" si="6"/>
        <v>0</v>
      </c>
      <c r="AB28">
        <f t="shared" si="6"/>
        <v>0</v>
      </c>
      <c r="AC28">
        <f t="shared" si="6"/>
        <v>0</v>
      </c>
      <c r="AD28">
        <f t="shared" si="6"/>
        <v>0</v>
      </c>
      <c r="AE28">
        <f t="shared" si="6"/>
        <v>0</v>
      </c>
      <c r="AF28">
        <f t="shared" si="6"/>
        <v>0</v>
      </c>
      <c r="AG28">
        <f t="shared" si="6"/>
        <v>0</v>
      </c>
      <c r="AH28">
        <f t="shared" si="6"/>
        <v>0</v>
      </c>
      <c r="AI28">
        <f t="shared" si="6"/>
        <v>0</v>
      </c>
      <c r="AJ28">
        <f t="shared" si="6"/>
        <v>0</v>
      </c>
      <c r="AK28">
        <f t="shared" si="6"/>
        <v>0</v>
      </c>
      <c r="AL28">
        <f t="shared" si="6"/>
        <v>0</v>
      </c>
      <c r="AM28">
        <f t="shared" si="6"/>
        <v>0</v>
      </c>
      <c r="AN28">
        <f t="shared" si="6"/>
        <v>0</v>
      </c>
      <c r="AO28">
        <f t="shared" si="6"/>
        <v>0</v>
      </c>
      <c r="AP28">
        <f t="shared" si="6"/>
        <v>0</v>
      </c>
      <c r="AQ28">
        <f t="shared" si="6"/>
        <v>0</v>
      </c>
      <c r="AR28">
        <f t="shared" si="6"/>
        <v>0</v>
      </c>
      <c r="AS28">
        <f t="shared" si="6"/>
        <v>0</v>
      </c>
      <c r="AT28">
        <f t="shared" si="6"/>
        <v>0</v>
      </c>
      <c r="AU28">
        <f t="shared" si="6"/>
        <v>0</v>
      </c>
      <c r="AV28">
        <f t="shared" si="6"/>
        <v>0</v>
      </c>
    </row>
    <row r="29" spans="1:49">
      <c r="A29" s="218" t="s">
        <v>198</v>
      </c>
      <c r="B29" s="767">
        <f>ProjectSummary!C14</f>
        <v>890170</v>
      </c>
      <c r="C29" t="str">
        <f>INDEX(ProjectSummary!$C$6:$F$20,MATCH(B29,ProjectSummary!$C$6:$C$20,0),4)</f>
        <v>POTTERS ROAD</v>
      </c>
      <c r="D29" s="445">
        <f>INDEX('Bundles&amp;Schedule'!$B$50:$E$64, MATCH(B29, 'Bundles&amp;Schedule'!$B$50:$B$64, 0), 4)</f>
        <v>2028</v>
      </c>
      <c r="E29" s="445">
        <f t="shared" si="7"/>
        <v>2029</v>
      </c>
      <c r="H29">
        <f t="shared" si="8"/>
        <v>0</v>
      </c>
      <c r="I29">
        <f t="shared" si="8"/>
        <v>0</v>
      </c>
      <c r="J29">
        <f t="shared" si="8"/>
        <v>0</v>
      </c>
      <c r="K29">
        <f t="shared" si="8"/>
        <v>1</v>
      </c>
      <c r="L29">
        <f t="shared" si="8"/>
        <v>1</v>
      </c>
      <c r="M29">
        <f t="shared" si="8"/>
        <v>0</v>
      </c>
      <c r="N29">
        <f t="shared" si="8"/>
        <v>0</v>
      </c>
      <c r="O29">
        <f t="shared" si="8"/>
        <v>0</v>
      </c>
      <c r="P29">
        <f t="shared" si="8"/>
        <v>0</v>
      </c>
      <c r="Q29">
        <f t="shared" si="8"/>
        <v>0</v>
      </c>
      <c r="R29">
        <f t="shared" si="8"/>
        <v>0</v>
      </c>
      <c r="S29">
        <f t="shared" si="8"/>
        <v>0</v>
      </c>
      <c r="T29">
        <f t="shared" si="8"/>
        <v>0</v>
      </c>
      <c r="U29">
        <f t="shared" si="8"/>
        <v>0</v>
      </c>
      <c r="V29">
        <f t="shared" si="8"/>
        <v>0</v>
      </c>
      <c r="W29">
        <f t="shared" si="8"/>
        <v>0</v>
      </c>
      <c r="X29">
        <f t="shared" si="6"/>
        <v>0</v>
      </c>
      <c r="Y29">
        <f t="shared" si="6"/>
        <v>0</v>
      </c>
      <c r="Z29">
        <f t="shared" si="6"/>
        <v>0</v>
      </c>
      <c r="AA29">
        <f t="shared" si="6"/>
        <v>0</v>
      </c>
      <c r="AB29">
        <f t="shared" si="6"/>
        <v>0</v>
      </c>
      <c r="AC29">
        <f t="shared" si="6"/>
        <v>0</v>
      </c>
      <c r="AD29">
        <f t="shared" si="6"/>
        <v>0</v>
      </c>
      <c r="AE29">
        <f t="shared" si="6"/>
        <v>0</v>
      </c>
      <c r="AF29">
        <f t="shared" si="6"/>
        <v>0</v>
      </c>
      <c r="AG29">
        <f t="shared" si="6"/>
        <v>0</v>
      </c>
      <c r="AH29">
        <f t="shared" ref="AH29:AV29" si="9">IF(AND(AH$20&gt;=$D29,AH$20&lt;=$E29),1,0)</f>
        <v>0</v>
      </c>
      <c r="AI29">
        <f t="shared" si="9"/>
        <v>0</v>
      </c>
      <c r="AJ29">
        <f t="shared" si="9"/>
        <v>0</v>
      </c>
      <c r="AK29">
        <f t="shared" si="9"/>
        <v>0</v>
      </c>
      <c r="AL29">
        <f t="shared" si="9"/>
        <v>0</v>
      </c>
      <c r="AM29">
        <f t="shared" si="9"/>
        <v>0</v>
      </c>
      <c r="AN29">
        <f t="shared" si="9"/>
        <v>0</v>
      </c>
      <c r="AO29">
        <f t="shared" si="9"/>
        <v>0</v>
      </c>
      <c r="AP29">
        <f t="shared" si="9"/>
        <v>0</v>
      </c>
      <c r="AQ29">
        <f t="shared" si="9"/>
        <v>0</v>
      </c>
      <c r="AR29">
        <f t="shared" si="9"/>
        <v>0</v>
      </c>
      <c r="AS29">
        <f t="shared" si="9"/>
        <v>0</v>
      </c>
      <c r="AT29">
        <f t="shared" si="9"/>
        <v>0</v>
      </c>
      <c r="AU29">
        <f t="shared" si="9"/>
        <v>0</v>
      </c>
      <c r="AV29">
        <f t="shared" si="9"/>
        <v>0</v>
      </c>
    </row>
    <row r="30" spans="1:49">
      <c r="A30" s="218" t="s">
        <v>198</v>
      </c>
      <c r="B30" s="767">
        <f>ProjectSummary!C15</f>
        <v>890312</v>
      </c>
      <c r="C30" t="str">
        <f>INDEX(ProjectSummary!$C$6:$F$20,MATCH(B30,ProjectSummary!$C$6:$C$20,0),4)</f>
        <v>SHANNON ROAD</v>
      </c>
      <c r="D30" s="445">
        <f>INDEX('Bundles&amp;Schedule'!$B$50:$E$64, MATCH(B30, 'Bundles&amp;Schedule'!$B$50:$B$64, 0), 4)</f>
        <v>2028</v>
      </c>
      <c r="E30" s="445">
        <f t="shared" si="7"/>
        <v>2029</v>
      </c>
      <c r="H30">
        <f>IF(AND(H$20&gt;=$D30,H$20&lt;=$E30),1,0)</f>
        <v>0</v>
      </c>
      <c r="I30">
        <f t="shared" si="8"/>
        <v>0</v>
      </c>
      <c r="J30">
        <f t="shared" si="8"/>
        <v>0</v>
      </c>
      <c r="K30">
        <f t="shared" si="8"/>
        <v>1</v>
      </c>
      <c r="L30">
        <f t="shared" si="8"/>
        <v>1</v>
      </c>
      <c r="M30">
        <f t="shared" si="8"/>
        <v>0</v>
      </c>
      <c r="N30">
        <f t="shared" si="8"/>
        <v>0</v>
      </c>
      <c r="O30">
        <f t="shared" si="8"/>
        <v>0</v>
      </c>
      <c r="P30">
        <f t="shared" si="8"/>
        <v>0</v>
      </c>
      <c r="Q30">
        <f t="shared" si="8"/>
        <v>0</v>
      </c>
      <c r="R30">
        <f t="shared" si="8"/>
        <v>0</v>
      </c>
      <c r="S30">
        <f t="shared" si="8"/>
        <v>0</v>
      </c>
      <c r="T30">
        <f t="shared" si="8"/>
        <v>0</v>
      </c>
      <c r="U30">
        <f t="shared" si="8"/>
        <v>0</v>
      </c>
      <c r="V30">
        <f t="shared" si="8"/>
        <v>0</v>
      </c>
      <c r="W30">
        <f t="shared" si="8"/>
        <v>0</v>
      </c>
      <c r="X30">
        <f t="shared" ref="X30:AV35" si="10">IF(AND(X$20&gt;=$D30,X$20&lt;=$E30),1,0)</f>
        <v>0</v>
      </c>
      <c r="Y30">
        <f t="shared" si="10"/>
        <v>0</v>
      </c>
      <c r="Z30">
        <f t="shared" si="10"/>
        <v>0</v>
      </c>
      <c r="AA30">
        <f t="shared" si="10"/>
        <v>0</v>
      </c>
      <c r="AB30">
        <f t="shared" si="10"/>
        <v>0</v>
      </c>
      <c r="AC30">
        <f t="shared" si="10"/>
        <v>0</v>
      </c>
      <c r="AD30">
        <f t="shared" si="10"/>
        <v>0</v>
      </c>
      <c r="AE30">
        <f t="shared" si="10"/>
        <v>0</v>
      </c>
      <c r="AF30">
        <f t="shared" si="10"/>
        <v>0</v>
      </c>
      <c r="AG30">
        <f t="shared" si="10"/>
        <v>0</v>
      </c>
      <c r="AH30">
        <f t="shared" si="10"/>
        <v>0</v>
      </c>
      <c r="AI30">
        <f t="shared" si="10"/>
        <v>0</v>
      </c>
      <c r="AJ30">
        <f t="shared" si="10"/>
        <v>0</v>
      </c>
      <c r="AK30">
        <f t="shared" si="10"/>
        <v>0</v>
      </c>
      <c r="AL30">
        <f t="shared" si="10"/>
        <v>0</v>
      </c>
      <c r="AM30">
        <f t="shared" si="10"/>
        <v>0</v>
      </c>
      <c r="AN30">
        <f t="shared" si="10"/>
        <v>0</v>
      </c>
      <c r="AO30">
        <f t="shared" si="10"/>
        <v>0</v>
      </c>
      <c r="AP30">
        <f t="shared" si="10"/>
        <v>0</v>
      </c>
      <c r="AQ30">
        <f t="shared" si="10"/>
        <v>0</v>
      </c>
      <c r="AR30">
        <f t="shared" si="10"/>
        <v>0</v>
      </c>
      <c r="AS30">
        <f t="shared" si="10"/>
        <v>0</v>
      </c>
      <c r="AT30">
        <f t="shared" si="10"/>
        <v>0</v>
      </c>
      <c r="AU30">
        <f t="shared" si="10"/>
        <v>0</v>
      </c>
      <c r="AV30">
        <f t="shared" si="10"/>
        <v>0</v>
      </c>
    </row>
    <row r="31" spans="1:49">
      <c r="A31" s="218" t="s">
        <v>198</v>
      </c>
      <c r="B31" s="767">
        <f>ProjectSummary!C16</f>
        <v>890144</v>
      </c>
      <c r="C31" t="str">
        <f>INDEX(ProjectSummary!$C$6:$F$20,MATCH(B31,ProjectSummary!$C$6:$C$20,0),4)</f>
        <v>STACK ROAD</v>
      </c>
      <c r="D31" s="445">
        <f>INDEX('Bundles&amp;Schedule'!$B$50:$E$64, MATCH(B31, 'Bundles&amp;Schedule'!$B$50:$B$64, 0), 4)</f>
        <v>2028</v>
      </c>
      <c r="E31" s="445">
        <f t="shared" si="7"/>
        <v>2029</v>
      </c>
      <c r="H31">
        <f t="shared" si="8"/>
        <v>0</v>
      </c>
      <c r="I31">
        <f t="shared" si="8"/>
        <v>0</v>
      </c>
      <c r="J31">
        <f t="shared" si="8"/>
        <v>0</v>
      </c>
      <c r="K31">
        <f t="shared" si="8"/>
        <v>1</v>
      </c>
      <c r="L31">
        <f t="shared" si="8"/>
        <v>1</v>
      </c>
      <c r="M31">
        <f t="shared" si="8"/>
        <v>0</v>
      </c>
      <c r="N31">
        <f t="shared" si="8"/>
        <v>0</v>
      </c>
      <c r="O31">
        <f t="shared" si="8"/>
        <v>0</v>
      </c>
      <c r="P31">
        <f t="shared" si="8"/>
        <v>0</v>
      </c>
      <c r="Q31">
        <f t="shared" si="8"/>
        <v>0</v>
      </c>
      <c r="R31">
        <f t="shared" si="8"/>
        <v>0</v>
      </c>
      <c r="S31">
        <f t="shared" si="8"/>
        <v>0</v>
      </c>
      <c r="T31">
        <f t="shared" si="8"/>
        <v>0</v>
      </c>
      <c r="U31">
        <f t="shared" si="8"/>
        <v>0</v>
      </c>
      <c r="V31">
        <f t="shared" si="8"/>
        <v>0</v>
      </c>
      <c r="W31">
        <f t="shared" si="8"/>
        <v>0</v>
      </c>
      <c r="X31">
        <f t="shared" si="10"/>
        <v>0</v>
      </c>
      <c r="Y31">
        <f t="shared" si="10"/>
        <v>0</v>
      </c>
      <c r="Z31">
        <f t="shared" si="10"/>
        <v>0</v>
      </c>
      <c r="AA31">
        <f t="shared" si="10"/>
        <v>0</v>
      </c>
      <c r="AB31">
        <f t="shared" si="10"/>
        <v>0</v>
      </c>
      <c r="AC31">
        <f t="shared" si="10"/>
        <v>0</v>
      </c>
      <c r="AD31">
        <f t="shared" si="10"/>
        <v>0</v>
      </c>
      <c r="AE31">
        <f t="shared" si="10"/>
        <v>0</v>
      </c>
      <c r="AF31">
        <f t="shared" si="10"/>
        <v>0</v>
      </c>
      <c r="AG31">
        <f t="shared" si="10"/>
        <v>0</v>
      </c>
      <c r="AH31">
        <f t="shared" si="10"/>
        <v>0</v>
      </c>
      <c r="AI31">
        <f t="shared" si="10"/>
        <v>0</v>
      </c>
      <c r="AJ31">
        <f t="shared" si="10"/>
        <v>0</v>
      </c>
      <c r="AK31">
        <f t="shared" si="10"/>
        <v>0</v>
      </c>
      <c r="AL31">
        <f t="shared" si="10"/>
        <v>0</v>
      </c>
      <c r="AM31">
        <f t="shared" si="10"/>
        <v>0</v>
      </c>
      <c r="AN31">
        <f t="shared" si="10"/>
        <v>0</v>
      </c>
      <c r="AO31">
        <f t="shared" si="10"/>
        <v>0</v>
      </c>
      <c r="AP31">
        <f t="shared" si="10"/>
        <v>0</v>
      </c>
      <c r="AQ31">
        <f t="shared" si="10"/>
        <v>0</v>
      </c>
      <c r="AR31">
        <f t="shared" si="10"/>
        <v>0</v>
      </c>
      <c r="AS31">
        <f t="shared" si="10"/>
        <v>0</v>
      </c>
      <c r="AT31">
        <f t="shared" si="10"/>
        <v>0</v>
      </c>
      <c r="AU31">
        <f t="shared" si="10"/>
        <v>0</v>
      </c>
      <c r="AV31">
        <f t="shared" si="10"/>
        <v>0</v>
      </c>
    </row>
    <row r="32" spans="1:49">
      <c r="A32" s="66">
        <v>1</v>
      </c>
      <c r="B32" s="767">
        <f>ProjectSummary!C17</f>
        <v>890067</v>
      </c>
      <c r="C32" t="str">
        <f>INDEX(ProjectSummary!$C$6:$F$20,MATCH(B32,ProjectSummary!$C$6:$C$20,0),4)</f>
        <v>AUSTIN GROVE CHURCH ROAD</v>
      </c>
      <c r="D32" s="445">
        <f>INDEX('Bundles&amp;Schedule'!$B$50:$E$64, MATCH(B32, 'Bundles&amp;Schedule'!$B$50:$B$64, 0), 4)</f>
        <v>2029</v>
      </c>
      <c r="E32" s="445">
        <f t="shared" si="7"/>
        <v>2030</v>
      </c>
      <c r="H32">
        <f t="shared" si="8"/>
        <v>0</v>
      </c>
      <c r="I32">
        <f t="shared" si="8"/>
        <v>0</v>
      </c>
      <c r="J32">
        <f t="shared" si="8"/>
        <v>0</v>
      </c>
      <c r="K32">
        <f t="shared" si="8"/>
        <v>0</v>
      </c>
      <c r="L32">
        <f t="shared" si="8"/>
        <v>1</v>
      </c>
      <c r="M32">
        <f t="shared" si="8"/>
        <v>1</v>
      </c>
      <c r="N32">
        <f t="shared" si="8"/>
        <v>0</v>
      </c>
      <c r="O32">
        <f t="shared" si="8"/>
        <v>0</v>
      </c>
      <c r="P32">
        <f t="shared" si="8"/>
        <v>0</v>
      </c>
      <c r="Q32">
        <f t="shared" si="8"/>
        <v>0</v>
      </c>
      <c r="R32">
        <f t="shared" si="8"/>
        <v>0</v>
      </c>
      <c r="S32">
        <f t="shared" si="8"/>
        <v>0</v>
      </c>
      <c r="T32">
        <f t="shared" si="8"/>
        <v>0</v>
      </c>
      <c r="U32">
        <f t="shared" si="8"/>
        <v>0</v>
      </c>
      <c r="V32">
        <f t="shared" si="8"/>
        <v>0</v>
      </c>
      <c r="W32">
        <f t="shared" si="8"/>
        <v>0</v>
      </c>
      <c r="X32">
        <f t="shared" si="10"/>
        <v>0</v>
      </c>
      <c r="Y32">
        <f t="shared" si="10"/>
        <v>0</v>
      </c>
      <c r="Z32">
        <f t="shared" si="10"/>
        <v>0</v>
      </c>
      <c r="AA32">
        <f t="shared" si="10"/>
        <v>0</v>
      </c>
      <c r="AB32">
        <f t="shared" si="10"/>
        <v>0</v>
      </c>
      <c r="AC32">
        <f t="shared" si="10"/>
        <v>0</v>
      </c>
      <c r="AD32">
        <f t="shared" si="10"/>
        <v>0</v>
      </c>
      <c r="AE32">
        <f t="shared" si="10"/>
        <v>0</v>
      </c>
      <c r="AF32">
        <f t="shared" si="10"/>
        <v>0</v>
      </c>
      <c r="AG32">
        <f t="shared" si="10"/>
        <v>0</v>
      </c>
      <c r="AH32">
        <f t="shared" si="10"/>
        <v>0</v>
      </c>
      <c r="AI32">
        <f t="shared" si="10"/>
        <v>0</v>
      </c>
      <c r="AJ32">
        <f t="shared" si="10"/>
        <v>0</v>
      </c>
      <c r="AK32">
        <f t="shared" si="10"/>
        <v>0</v>
      </c>
      <c r="AL32">
        <f t="shared" si="10"/>
        <v>0</v>
      </c>
      <c r="AM32">
        <f t="shared" si="10"/>
        <v>0</v>
      </c>
      <c r="AN32">
        <f t="shared" si="10"/>
        <v>0</v>
      </c>
      <c r="AO32">
        <f t="shared" si="10"/>
        <v>0</v>
      </c>
      <c r="AP32">
        <f t="shared" si="10"/>
        <v>0</v>
      </c>
      <c r="AQ32">
        <f t="shared" si="10"/>
        <v>0</v>
      </c>
      <c r="AR32">
        <f t="shared" si="10"/>
        <v>0</v>
      </c>
      <c r="AS32">
        <f t="shared" si="10"/>
        <v>0</v>
      </c>
      <c r="AT32">
        <f t="shared" si="10"/>
        <v>0</v>
      </c>
      <c r="AU32">
        <f t="shared" si="10"/>
        <v>0</v>
      </c>
      <c r="AV32">
        <f t="shared" si="10"/>
        <v>0</v>
      </c>
    </row>
    <row r="33" spans="1:49">
      <c r="A33" s="66">
        <v>1</v>
      </c>
      <c r="B33" s="767">
        <f>ProjectSummary!C18</f>
        <v>830012</v>
      </c>
      <c r="C33" t="str">
        <f>INDEX(ProjectSummary!$C$6:$F$20,MATCH(B33,ProjectSummary!$C$6:$C$20,0),4)</f>
        <v>MOUNTAIN CREEK ROAD</v>
      </c>
      <c r="D33" s="445">
        <f>INDEX('Bundles&amp;Schedule'!$B$50:$E$64, MATCH(B33, 'Bundles&amp;Schedule'!$B$50:$B$64, 0), 4)</f>
        <v>2029</v>
      </c>
      <c r="E33" s="445">
        <f t="shared" si="7"/>
        <v>2030</v>
      </c>
      <c r="H33">
        <f>IF(AND(H$20&gt;=$D33,H$20&lt;=$E33),1,0)</f>
        <v>0</v>
      </c>
      <c r="I33">
        <f t="shared" si="8"/>
        <v>0</v>
      </c>
      <c r="J33">
        <f t="shared" si="8"/>
        <v>0</v>
      </c>
      <c r="K33">
        <f t="shared" si="8"/>
        <v>0</v>
      </c>
      <c r="L33">
        <f t="shared" si="8"/>
        <v>1</v>
      </c>
      <c r="M33">
        <f t="shared" si="8"/>
        <v>1</v>
      </c>
      <c r="N33">
        <f t="shared" si="8"/>
        <v>0</v>
      </c>
      <c r="O33">
        <f t="shared" si="8"/>
        <v>0</v>
      </c>
      <c r="P33">
        <f t="shared" si="8"/>
        <v>0</v>
      </c>
      <c r="Q33">
        <f t="shared" si="8"/>
        <v>0</v>
      </c>
      <c r="R33">
        <f t="shared" si="8"/>
        <v>0</v>
      </c>
      <c r="S33">
        <f t="shared" si="8"/>
        <v>0</v>
      </c>
      <c r="T33">
        <f t="shared" si="8"/>
        <v>0</v>
      </c>
      <c r="U33">
        <f t="shared" si="8"/>
        <v>0</v>
      </c>
      <c r="V33">
        <f t="shared" si="8"/>
        <v>0</v>
      </c>
      <c r="W33">
        <f t="shared" si="8"/>
        <v>0</v>
      </c>
      <c r="X33">
        <f t="shared" si="10"/>
        <v>0</v>
      </c>
      <c r="Y33">
        <f t="shared" si="10"/>
        <v>0</v>
      </c>
      <c r="Z33">
        <f t="shared" si="10"/>
        <v>0</v>
      </c>
      <c r="AA33">
        <f t="shared" si="10"/>
        <v>0</v>
      </c>
      <c r="AB33">
        <f t="shared" si="10"/>
        <v>0</v>
      </c>
      <c r="AC33">
        <f t="shared" si="10"/>
        <v>0</v>
      </c>
      <c r="AD33">
        <f t="shared" si="10"/>
        <v>0</v>
      </c>
      <c r="AE33">
        <f t="shared" si="10"/>
        <v>0</v>
      </c>
      <c r="AF33">
        <f t="shared" si="10"/>
        <v>0</v>
      </c>
      <c r="AG33">
        <f t="shared" si="10"/>
        <v>0</v>
      </c>
      <c r="AH33">
        <f t="shared" si="10"/>
        <v>0</v>
      </c>
      <c r="AI33">
        <f t="shared" si="10"/>
        <v>0</v>
      </c>
      <c r="AJ33">
        <f t="shared" si="10"/>
        <v>0</v>
      </c>
      <c r="AK33">
        <f t="shared" si="10"/>
        <v>0</v>
      </c>
      <c r="AL33">
        <f t="shared" si="10"/>
        <v>0</v>
      </c>
      <c r="AM33">
        <f t="shared" si="10"/>
        <v>0</v>
      </c>
      <c r="AN33">
        <f t="shared" si="10"/>
        <v>0</v>
      </c>
      <c r="AO33">
        <f t="shared" si="10"/>
        <v>0</v>
      </c>
      <c r="AP33">
        <f t="shared" si="10"/>
        <v>0</v>
      </c>
      <c r="AQ33">
        <f t="shared" si="10"/>
        <v>0</v>
      </c>
      <c r="AR33">
        <f t="shared" si="10"/>
        <v>0</v>
      </c>
      <c r="AS33">
        <f t="shared" si="10"/>
        <v>0</v>
      </c>
      <c r="AT33">
        <f t="shared" si="10"/>
        <v>0</v>
      </c>
      <c r="AU33">
        <f t="shared" si="10"/>
        <v>0</v>
      </c>
      <c r="AV33">
        <f t="shared" si="10"/>
        <v>0</v>
      </c>
    </row>
    <row r="34" spans="1:49">
      <c r="A34" s="66">
        <v>1</v>
      </c>
      <c r="B34" s="767">
        <f>ProjectSummary!C19</f>
        <v>120050</v>
      </c>
      <c r="C34" t="str">
        <f>INDEX(ProjectSummary!$C$6:$F$20,MATCH(B34,ProjectSummary!$C$6:$C$20,0),4)</f>
        <v>PENNINGER ROAD</v>
      </c>
      <c r="D34" s="445">
        <f>INDEX('Bundles&amp;Schedule'!$B$50:$E$64, MATCH(B34, 'Bundles&amp;Schedule'!$B$50:$B$64, 0), 4)</f>
        <v>2029</v>
      </c>
      <c r="E34" s="445">
        <f t="shared" si="7"/>
        <v>2030</v>
      </c>
      <c r="H34">
        <f t="shared" si="8"/>
        <v>0</v>
      </c>
      <c r="I34">
        <f t="shared" si="8"/>
        <v>0</v>
      </c>
      <c r="J34">
        <f t="shared" si="8"/>
        <v>0</v>
      </c>
      <c r="K34">
        <f t="shared" si="8"/>
        <v>0</v>
      </c>
      <c r="L34">
        <f t="shared" si="8"/>
        <v>1</v>
      </c>
      <c r="M34">
        <f t="shared" si="8"/>
        <v>1</v>
      </c>
      <c r="N34">
        <f t="shared" si="8"/>
        <v>0</v>
      </c>
      <c r="O34">
        <f t="shared" si="8"/>
        <v>0</v>
      </c>
      <c r="P34">
        <f t="shared" si="8"/>
        <v>0</v>
      </c>
      <c r="Q34">
        <f t="shared" si="8"/>
        <v>0</v>
      </c>
      <c r="R34">
        <f t="shared" si="8"/>
        <v>0</v>
      </c>
      <c r="S34">
        <f t="shared" si="8"/>
        <v>0</v>
      </c>
      <c r="T34">
        <f t="shared" si="8"/>
        <v>0</v>
      </c>
      <c r="U34">
        <f t="shared" si="8"/>
        <v>0</v>
      </c>
      <c r="V34">
        <f t="shared" si="8"/>
        <v>0</v>
      </c>
      <c r="W34">
        <f t="shared" si="8"/>
        <v>0</v>
      </c>
      <c r="X34">
        <f t="shared" si="10"/>
        <v>0</v>
      </c>
      <c r="Y34">
        <f t="shared" si="10"/>
        <v>0</v>
      </c>
      <c r="Z34">
        <f t="shared" si="10"/>
        <v>0</v>
      </c>
      <c r="AA34">
        <f t="shared" si="10"/>
        <v>0</v>
      </c>
      <c r="AB34">
        <f t="shared" si="10"/>
        <v>0</v>
      </c>
      <c r="AC34">
        <f t="shared" si="10"/>
        <v>0</v>
      </c>
      <c r="AD34">
        <f t="shared" si="10"/>
        <v>0</v>
      </c>
      <c r="AE34">
        <f t="shared" si="10"/>
        <v>0</v>
      </c>
      <c r="AF34">
        <f t="shared" si="10"/>
        <v>0</v>
      </c>
      <c r="AG34">
        <f t="shared" si="10"/>
        <v>0</v>
      </c>
      <c r="AH34">
        <f t="shared" si="10"/>
        <v>0</v>
      </c>
      <c r="AI34">
        <f t="shared" si="10"/>
        <v>0</v>
      </c>
      <c r="AJ34">
        <f t="shared" si="10"/>
        <v>0</v>
      </c>
      <c r="AK34">
        <f t="shared" si="10"/>
        <v>0</v>
      </c>
      <c r="AL34">
        <f t="shared" si="10"/>
        <v>0</v>
      </c>
      <c r="AM34">
        <f t="shared" si="10"/>
        <v>0</v>
      </c>
      <c r="AN34">
        <f t="shared" si="10"/>
        <v>0</v>
      </c>
      <c r="AO34">
        <f t="shared" si="10"/>
        <v>0</v>
      </c>
      <c r="AP34">
        <f t="shared" si="10"/>
        <v>0</v>
      </c>
      <c r="AQ34">
        <f t="shared" si="10"/>
        <v>0</v>
      </c>
      <c r="AR34">
        <f t="shared" si="10"/>
        <v>0</v>
      </c>
      <c r="AS34">
        <f t="shared" si="10"/>
        <v>0</v>
      </c>
      <c r="AT34">
        <f t="shared" si="10"/>
        <v>0</v>
      </c>
      <c r="AU34">
        <f t="shared" si="10"/>
        <v>0</v>
      </c>
      <c r="AV34">
        <f t="shared" si="10"/>
        <v>0</v>
      </c>
    </row>
    <row r="35" spans="1:49">
      <c r="A35" s="66">
        <v>1</v>
      </c>
      <c r="B35" s="767">
        <f>ProjectSummary!C20</f>
        <v>590060</v>
      </c>
      <c r="C35" t="str">
        <f>INDEX(ProjectSummary!$C$6:$F$20,MATCH(B35,ProjectSummary!$C$6:$C$20,0),4)</f>
        <v>ROBINSON CHURCH ROAD</v>
      </c>
      <c r="D35" s="445">
        <f>INDEX('Bundles&amp;Schedule'!$B$50:$E$64, MATCH(B35, 'Bundles&amp;Schedule'!$B$50:$B$64, 0), 4)</f>
        <v>2029</v>
      </c>
      <c r="E35" s="445">
        <f t="shared" si="7"/>
        <v>2030</v>
      </c>
      <c r="H35">
        <f t="shared" si="8"/>
        <v>0</v>
      </c>
      <c r="I35">
        <f t="shared" si="8"/>
        <v>0</v>
      </c>
      <c r="J35">
        <f t="shared" si="8"/>
        <v>0</v>
      </c>
      <c r="K35">
        <f t="shared" si="8"/>
        <v>0</v>
      </c>
      <c r="L35">
        <f t="shared" si="8"/>
        <v>1</v>
      </c>
      <c r="M35">
        <f t="shared" si="8"/>
        <v>1</v>
      </c>
      <c r="N35">
        <f t="shared" si="8"/>
        <v>0</v>
      </c>
      <c r="O35">
        <f t="shared" si="8"/>
        <v>0</v>
      </c>
      <c r="P35">
        <f t="shared" si="8"/>
        <v>0</v>
      </c>
      <c r="Q35">
        <f t="shared" si="8"/>
        <v>0</v>
      </c>
      <c r="R35">
        <f t="shared" si="8"/>
        <v>0</v>
      </c>
      <c r="S35">
        <f t="shared" si="8"/>
        <v>0</v>
      </c>
      <c r="T35">
        <f t="shared" si="8"/>
        <v>0</v>
      </c>
      <c r="U35">
        <f t="shared" si="8"/>
        <v>0</v>
      </c>
      <c r="V35">
        <f t="shared" si="8"/>
        <v>0</v>
      </c>
      <c r="W35">
        <f t="shared" si="8"/>
        <v>0</v>
      </c>
      <c r="X35">
        <f t="shared" si="10"/>
        <v>0</v>
      </c>
      <c r="Y35">
        <f t="shared" si="10"/>
        <v>0</v>
      </c>
      <c r="Z35">
        <f t="shared" si="10"/>
        <v>0</v>
      </c>
      <c r="AA35">
        <f t="shared" si="10"/>
        <v>0</v>
      </c>
      <c r="AB35">
        <f t="shared" si="10"/>
        <v>0</v>
      </c>
      <c r="AC35">
        <f t="shared" si="10"/>
        <v>0</v>
      </c>
      <c r="AD35">
        <f t="shared" si="10"/>
        <v>0</v>
      </c>
      <c r="AE35">
        <f t="shared" si="10"/>
        <v>0</v>
      </c>
      <c r="AF35">
        <f t="shared" si="10"/>
        <v>0</v>
      </c>
      <c r="AG35">
        <f t="shared" si="10"/>
        <v>0</v>
      </c>
      <c r="AH35">
        <f t="shared" si="10"/>
        <v>0</v>
      </c>
      <c r="AI35">
        <f t="shared" si="10"/>
        <v>0</v>
      </c>
      <c r="AJ35">
        <f t="shared" si="10"/>
        <v>0</v>
      </c>
      <c r="AK35">
        <f t="shared" si="10"/>
        <v>0</v>
      </c>
      <c r="AL35">
        <f t="shared" si="10"/>
        <v>0</v>
      </c>
      <c r="AM35">
        <f t="shared" si="10"/>
        <v>0</v>
      </c>
      <c r="AN35">
        <f t="shared" si="10"/>
        <v>0</v>
      </c>
      <c r="AO35">
        <f t="shared" si="10"/>
        <v>0</v>
      </c>
      <c r="AP35">
        <f t="shared" si="10"/>
        <v>0</v>
      </c>
      <c r="AQ35">
        <f t="shared" si="10"/>
        <v>0</v>
      </c>
      <c r="AR35">
        <f t="shared" si="10"/>
        <v>0</v>
      </c>
      <c r="AS35">
        <f t="shared" si="10"/>
        <v>0</v>
      </c>
      <c r="AT35">
        <f t="shared" si="10"/>
        <v>0</v>
      </c>
      <c r="AU35">
        <f t="shared" si="10"/>
        <v>0</v>
      </c>
      <c r="AV35">
        <f t="shared" si="10"/>
        <v>0</v>
      </c>
    </row>
    <row r="36" spans="1:49">
      <c r="B36" s="421"/>
      <c r="D36" s="2"/>
      <c r="E36" s="2"/>
      <c r="F36" s="2"/>
    </row>
    <row r="37" spans="1:49" ht="30">
      <c r="A37" s="764" t="s">
        <v>497</v>
      </c>
      <c r="B37" s="443"/>
      <c r="C37" s="443"/>
      <c r="D37" s="444" t="s">
        <v>498</v>
      </c>
      <c r="E37" s="446"/>
      <c r="F37" s="221"/>
      <c r="G37" s="138"/>
      <c r="H37" s="138">
        <f>H20</f>
        <v>2025</v>
      </c>
      <c r="I37" s="138">
        <f t="shared" ref="I37:AV37" si="11">I20</f>
        <v>2026</v>
      </c>
      <c r="J37" s="138">
        <f t="shared" si="11"/>
        <v>2027</v>
      </c>
      <c r="K37" s="138">
        <f t="shared" si="11"/>
        <v>2028</v>
      </c>
      <c r="L37" s="138">
        <f t="shared" si="11"/>
        <v>2029</v>
      </c>
      <c r="M37" s="138">
        <f t="shared" si="11"/>
        <v>2030</v>
      </c>
      <c r="N37" s="138">
        <f t="shared" si="11"/>
        <v>2031</v>
      </c>
      <c r="O37" s="138">
        <f t="shared" si="11"/>
        <v>2032</v>
      </c>
      <c r="P37" s="138">
        <f t="shared" si="11"/>
        <v>2033</v>
      </c>
      <c r="Q37" s="138">
        <f t="shared" si="11"/>
        <v>2034</v>
      </c>
      <c r="R37" s="138">
        <f t="shared" si="11"/>
        <v>2035</v>
      </c>
      <c r="S37" s="138">
        <f t="shared" si="11"/>
        <v>2036</v>
      </c>
      <c r="T37" s="138">
        <f t="shared" si="11"/>
        <v>2037</v>
      </c>
      <c r="U37" s="138">
        <f t="shared" si="11"/>
        <v>2038</v>
      </c>
      <c r="V37" s="138">
        <f t="shared" si="11"/>
        <v>2039</v>
      </c>
      <c r="W37" s="138">
        <f t="shared" si="11"/>
        <v>2040</v>
      </c>
      <c r="X37" s="138">
        <f t="shared" si="11"/>
        <v>2041</v>
      </c>
      <c r="Y37" s="138">
        <f t="shared" si="11"/>
        <v>2042</v>
      </c>
      <c r="Z37" s="138">
        <f t="shared" si="11"/>
        <v>2043</v>
      </c>
      <c r="AA37" s="138">
        <f t="shared" si="11"/>
        <v>2044</v>
      </c>
      <c r="AB37" s="138">
        <f t="shared" si="11"/>
        <v>2045</v>
      </c>
      <c r="AC37" s="138">
        <f t="shared" si="11"/>
        <v>2046</v>
      </c>
      <c r="AD37" s="138">
        <f t="shared" si="11"/>
        <v>2047</v>
      </c>
      <c r="AE37" s="138">
        <f t="shared" si="11"/>
        <v>2048</v>
      </c>
      <c r="AF37" s="138">
        <f t="shared" si="11"/>
        <v>2049</v>
      </c>
      <c r="AG37" s="138">
        <f t="shared" si="11"/>
        <v>2050</v>
      </c>
      <c r="AH37" s="138">
        <f t="shared" si="11"/>
        <v>2051</v>
      </c>
      <c r="AI37" s="138">
        <f t="shared" si="11"/>
        <v>2052</v>
      </c>
      <c r="AJ37" s="138">
        <f t="shared" si="11"/>
        <v>2053</v>
      </c>
      <c r="AK37" s="138">
        <f t="shared" si="11"/>
        <v>2054</v>
      </c>
      <c r="AL37" s="138">
        <f t="shared" si="11"/>
        <v>2055</v>
      </c>
      <c r="AM37" s="138">
        <f t="shared" si="11"/>
        <v>2056</v>
      </c>
      <c r="AN37" s="138">
        <f t="shared" si="11"/>
        <v>2057</v>
      </c>
      <c r="AO37" s="138">
        <f t="shared" si="11"/>
        <v>2058</v>
      </c>
      <c r="AP37" s="138">
        <f t="shared" si="11"/>
        <v>2059</v>
      </c>
      <c r="AQ37" s="138">
        <f t="shared" si="11"/>
        <v>2060</v>
      </c>
      <c r="AR37" s="138">
        <f t="shared" si="11"/>
        <v>2061</v>
      </c>
      <c r="AS37" s="138">
        <f t="shared" si="11"/>
        <v>2062</v>
      </c>
      <c r="AT37" s="138">
        <f t="shared" si="11"/>
        <v>2063</v>
      </c>
      <c r="AU37" s="138">
        <f t="shared" si="11"/>
        <v>2064</v>
      </c>
      <c r="AV37" s="138">
        <f t="shared" si="11"/>
        <v>2065</v>
      </c>
      <c r="AW37" s="138"/>
    </row>
    <row r="38" spans="1:49">
      <c r="B38" s="767" t="str">
        <f>B21</f>
        <v>030161</v>
      </c>
      <c r="C38" t="str">
        <f>INDEX(ProjectSummary!$C$6:$F$20,MATCH(B38,ProjectSummary!$C$6:$C$20,0),4)</f>
        <v>LOCKHART ROAD</v>
      </c>
      <c r="D38" s="2">
        <f>INDEX('Bundles&amp;Schedule'!$B$50:$G$64, MATCH(B38, 'Bundles&amp;Schedule'!$B$50:$B$64, 0), 6)</f>
        <v>2030</v>
      </c>
      <c r="E38" s="2"/>
      <c r="F38" s="2"/>
      <c r="H38">
        <f t="shared" ref="H38:Q52" si="12">IF(AND(H$37&gt;=$D38,H$37&lt;$D38+$J$4),1,0)</f>
        <v>0</v>
      </c>
      <c r="I38">
        <f t="shared" si="12"/>
        <v>0</v>
      </c>
      <c r="J38">
        <f t="shared" si="12"/>
        <v>0</v>
      </c>
      <c r="K38">
        <f t="shared" si="12"/>
        <v>0</v>
      </c>
      <c r="L38">
        <f t="shared" si="12"/>
        <v>0</v>
      </c>
      <c r="M38">
        <f t="shared" si="12"/>
        <v>1</v>
      </c>
      <c r="N38">
        <f t="shared" si="12"/>
        <v>1</v>
      </c>
      <c r="O38">
        <f t="shared" si="12"/>
        <v>1</v>
      </c>
      <c r="P38">
        <f t="shared" si="12"/>
        <v>1</v>
      </c>
      <c r="Q38">
        <f t="shared" si="12"/>
        <v>1</v>
      </c>
      <c r="R38">
        <f t="shared" ref="R38:AA52" si="13">IF(AND(R$37&gt;=$D38,R$37&lt;$D38+$J$4),1,0)</f>
        <v>1</v>
      </c>
      <c r="S38">
        <f t="shared" si="13"/>
        <v>1</v>
      </c>
      <c r="T38">
        <f t="shared" si="13"/>
        <v>1</v>
      </c>
      <c r="U38">
        <f t="shared" si="13"/>
        <v>1</v>
      </c>
      <c r="V38">
        <f t="shared" si="13"/>
        <v>1</v>
      </c>
      <c r="W38">
        <f t="shared" si="13"/>
        <v>1</v>
      </c>
      <c r="X38">
        <f t="shared" si="13"/>
        <v>1</v>
      </c>
      <c r="Y38">
        <f t="shared" si="13"/>
        <v>1</v>
      </c>
      <c r="Z38">
        <f t="shared" si="13"/>
        <v>1</v>
      </c>
      <c r="AA38">
        <f t="shared" si="13"/>
        <v>1</v>
      </c>
      <c r="AB38">
        <f t="shared" ref="AB38:AK52" si="14">IF(AND(AB$37&gt;=$D38,AB$37&lt;$D38+$J$4),1,0)</f>
        <v>1</v>
      </c>
      <c r="AC38">
        <f t="shared" si="14"/>
        <v>1</v>
      </c>
      <c r="AD38">
        <f t="shared" si="14"/>
        <v>1</v>
      </c>
      <c r="AE38">
        <f t="shared" si="14"/>
        <v>1</v>
      </c>
      <c r="AF38">
        <f t="shared" si="14"/>
        <v>1</v>
      </c>
      <c r="AG38">
        <f t="shared" si="14"/>
        <v>0</v>
      </c>
      <c r="AH38">
        <f t="shared" si="14"/>
        <v>0</v>
      </c>
      <c r="AI38">
        <f t="shared" si="14"/>
        <v>0</v>
      </c>
      <c r="AJ38">
        <f t="shared" si="14"/>
        <v>0</v>
      </c>
      <c r="AK38">
        <f t="shared" si="14"/>
        <v>0</v>
      </c>
      <c r="AL38">
        <f t="shared" ref="AL38:AV52" si="15">IF(AND(AL$37&gt;=$D38,AL$37&lt;$D38+$J$4),1,0)</f>
        <v>0</v>
      </c>
      <c r="AM38">
        <f t="shared" si="15"/>
        <v>0</v>
      </c>
      <c r="AN38">
        <f t="shared" si="15"/>
        <v>0</v>
      </c>
      <c r="AO38">
        <f t="shared" si="15"/>
        <v>0</v>
      </c>
      <c r="AP38">
        <f t="shared" si="15"/>
        <v>0</v>
      </c>
      <c r="AQ38">
        <f t="shared" si="15"/>
        <v>0</v>
      </c>
      <c r="AR38">
        <f t="shared" si="15"/>
        <v>0</v>
      </c>
      <c r="AS38">
        <f t="shared" si="15"/>
        <v>0</v>
      </c>
      <c r="AT38">
        <f t="shared" si="15"/>
        <v>0</v>
      </c>
      <c r="AU38">
        <f t="shared" si="15"/>
        <v>0</v>
      </c>
      <c r="AV38">
        <f t="shared" si="15"/>
        <v>0</v>
      </c>
    </row>
    <row r="39" spans="1:49">
      <c r="B39" s="767" t="str">
        <f t="shared" ref="B39:B52" si="16">B22</f>
        <v>030148</v>
      </c>
      <c r="C39" t="str">
        <f>INDEX(ProjectSummary!$C$6:$F$20,MATCH(B39,ProjectSummary!$C$6:$C$20,0),4)</f>
        <v>MILLS ROAD</v>
      </c>
      <c r="D39" s="2">
        <f>INDEX('Bundles&amp;Schedule'!$B$50:$G$64, MATCH(B39, 'Bundles&amp;Schedule'!$B$50:$B$64, 0), 6)</f>
        <v>2030</v>
      </c>
      <c r="E39" s="2"/>
      <c r="F39" s="2"/>
      <c r="H39">
        <f t="shared" si="12"/>
        <v>0</v>
      </c>
      <c r="I39">
        <f t="shared" si="12"/>
        <v>0</v>
      </c>
      <c r="J39">
        <f t="shared" si="12"/>
        <v>0</v>
      </c>
      <c r="K39">
        <f t="shared" si="12"/>
        <v>0</v>
      </c>
      <c r="L39">
        <f t="shared" si="12"/>
        <v>0</v>
      </c>
      <c r="M39">
        <f t="shared" si="12"/>
        <v>1</v>
      </c>
      <c r="N39">
        <f t="shared" si="12"/>
        <v>1</v>
      </c>
      <c r="O39">
        <f t="shared" si="12"/>
        <v>1</v>
      </c>
      <c r="P39">
        <f t="shared" si="12"/>
        <v>1</v>
      </c>
      <c r="Q39">
        <f t="shared" si="12"/>
        <v>1</v>
      </c>
      <c r="R39">
        <f t="shared" si="13"/>
        <v>1</v>
      </c>
      <c r="S39">
        <f t="shared" si="13"/>
        <v>1</v>
      </c>
      <c r="T39">
        <f t="shared" si="13"/>
        <v>1</v>
      </c>
      <c r="U39">
        <f t="shared" si="13"/>
        <v>1</v>
      </c>
      <c r="V39">
        <f t="shared" si="13"/>
        <v>1</v>
      </c>
      <c r="W39">
        <f t="shared" si="13"/>
        <v>1</v>
      </c>
      <c r="X39">
        <f t="shared" si="13"/>
        <v>1</v>
      </c>
      <c r="Y39">
        <f t="shared" si="13"/>
        <v>1</v>
      </c>
      <c r="Z39">
        <f t="shared" si="13"/>
        <v>1</v>
      </c>
      <c r="AA39">
        <f t="shared" si="13"/>
        <v>1</v>
      </c>
      <c r="AB39">
        <f t="shared" si="14"/>
        <v>1</v>
      </c>
      <c r="AC39">
        <f t="shared" si="14"/>
        <v>1</v>
      </c>
      <c r="AD39">
        <f t="shared" si="14"/>
        <v>1</v>
      </c>
      <c r="AE39">
        <f t="shared" si="14"/>
        <v>1</v>
      </c>
      <c r="AF39">
        <f t="shared" si="14"/>
        <v>1</v>
      </c>
      <c r="AG39">
        <f t="shared" si="14"/>
        <v>0</v>
      </c>
      <c r="AH39">
        <f t="shared" si="14"/>
        <v>0</v>
      </c>
      <c r="AI39">
        <f t="shared" si="14"/>
        <v>0</v>
      </c>
      <c r="AJ39">
        <f t="shared" si="14"/>
        <v>0</v>
      </c>
      <c r="AK39">
        <f t="shared" si="14"/>
        <v>0</v>
      </c>
      <c r="AL39">
        <f t="shared" si="15"/>
        <v>0</v>
      </c>
      <c r="AM39">
        <f t="shared" si="15"/>
        <v>0</v>
      </c>
      <c r="AN39">
        <f t="shared" si="15"/>
        <v>0</v>
      </c>
      <c r="AO39">
        <f t="shared" si="15"/>
        <v>0</v>
      </c>
      <c r="AP39">
        <f t="shared" si="15"/>
        <v>0</v>
      </c>
      <c r="AQ39">
        <f t="shared" si="15"/>
        <v>0</v>
      </c>
      <c r="AR39">
        <f t="shared" si="15"/>
        <v>0</v>
      </c>
      <c r="AS39">
        <f t="shared" si="15"/>
        <v>0</v>
      </c>
      <c r="AT39">
        <f t="shared" si="15"/>
        <v>0</v>
      </c>
      <c r="AU39">
        <f t="shared" si="15"/>
        <v>0</v>
      </c>
      <c r="AV39">
        <f t="shared" si="15"/>
        <v>0</v>
      </c>
    </row>
    <row r="40" spans="1:49">
      <c r="B40" s="767" t="str">
        <f t="shared" si="16"/>
        <v>030265</v>
      </c>
      <c r="C40" t="str">
        <f>INDEX(ProjectSummary!$C$6:$F$20,MATCH(B40,ProjectSummary!$C$6:$C$20,0),4)</f>
        <v>ROBINSON ROAD</v>
      </c>
      <c r="D40" s="2">
        <f>INDEX('Bundles&amp;Schedule'!$B$50:$G$64, MATCH(B40, 'Bundles&amp;Schedule'!$B$50:$B$64, 0), 6)</f>
        <v>2030</v>
      </c>
      <c r="E40" s="2"/>
      <c r="F40" s="2"/>
      <c r="H40">
        <f t="shared" si="12"/>
        <v>0</v>
      </c>
      <c r="I40">
        <f t="shared" si="12"/>
        <v>0</v>
      </c>
      <c r="J40">
        <f t="shared" si="12"/>
        <v>0</v>
      </c>
      <c r="K40">
        <f t="shared" si="12"/>
        <v>0</v>
      </c>
      <c r="L40">
        <f t="shared" si="12"/>
        <v>0</v>
      </c>
      <c r="M40">
        <f t="shared" si="12"/>
        <v>1</v>
      </c>
      <c r="N40">
        <f t="shared" si="12"/>
        <v>1</v>
      </c>
      <c r="O40">
        <f t="shared" si="12"/>
        <v>1</v>
      </c>
      <c r="P40">
        <f t="shared" si="12"/>
        <v>1</v>
      </c>
      <c r="Q40">
        <f t="shared" si="12"/>
        <v>1</v>
      </c>
      <c r="R40">
        <f t="shared" si="13"/>
        <v>1</v>
      </c>
      <c r="S40">
        <f t="shared" si="13"/>
        <v>1</v>
      </c>
      <c r="T40">
        <f t="shared" si="13"/>
        <v>1</v>
      </c>
      <c r="U40">
        <f t="shared" si="13"/>
        <v>1</v>
      </c>
      <c r="V40">
        <f t="shared" si="13"/>
        <v>1</v>
      </c>
      <c r="W40">
        <f t="shared" si="13"/>
        <v>1</v>
      </c>
      <c r="X40">
        <f t="shared" si="13"/>
        <v>1</v>
      </c>
      <c r="Y40">
        <f t="shared" si="13"/>
        <v>1</v>
      </c>
      <c r="Z40">
        <f t="shared" si="13"/>
        <v>1</v>
      </c>
      <c r="AA40">
        <f t="shared" si="13"/>
        <v>1</v>
      </c>
      <c r="AB40">
        <f t="shared" si="14"/>
        <v>1</v>
      </c>
      <c r="AC40">
        <f t="shared" si="14"/>
        <v>1</v>
      </c>
      <c r="AD40">
        <f t="shared" si="14"/>
        <v>1</v>
      </c>
      <c r="AE40">
        <f t="shared" si="14"/>
        <v>1</v>
      </c>
      <c r="AF40">
        <f t="shared" si="14"/>
        <v>1</v>
      </c>
      <c r="AG40">
        <f t="shared" si="14"/>
        <v>0</v>
      </c>
      <c r="AH40">
        <f t="shared" si="14"/>
        <v>0</v>
      </c>
      <c r="AI40">
        <f t="shared" si="14"/>
        <v>0</v>
      </c>
      <c r="AJ40">
        <f t="shared" si="14"/>
        <v>0</v>
      </c>
      <c r="AK40">
        <f t="shared" si="14"/>
        <v>0</v>
      </c>
      <c r="AL40">
        <f t="shared" si="15"/>
        <v>0</v>
      </c>
      <c r="AM40">
        <f t="shared" si="15"/>
        <v>0</v>
      </c>
      <c r="AN40">
        <f t="shared" si="15"/>
        <v>0</v>
      </c>
      <c r="AO40">
        <f t="shared" si="15"/>
        <v>0</v>
      </c>
      <c r="AP40">
        <f t="shared" si="15"/>
        <v>0</v>
      </c>
      <c r="AQ40">
        <f t="shared" si="15"/>
        <v>0</v>
      </c>
      <c r="AR40">
        <f t="shared" si="15"/>
        <v>0</v>
      </c>
      <c r="AS40">
        <f t="shared" si="15"/>
        <v>0</v>
      </c>
      <c r="AT40">
        <f t="shared" si="15"/>
        <v>0</v>
      </c>
      <c r="AU40">
        <f t="shared" si="15"/>
        <v>0</v>
      </c>
      <c r="AV40">
        <f t="shared" si="15"/>
        <v>0</v>
      </c>
    </row>
    <row r="41" spans="1:49">
      <c r="B41" s="767">
        <f t="shared" si="16"/>
        <v>830106</v>
      </c>
      <c r="C41" t="str">
        <f>INDEX(ProjectSummary!$C$6:$F$20,MATCH(B41,ProjectSummary!$C$6:$C$20,0),4)</f>
        <v>BOGGER HOLLAR ROAD</v>
      </c>
      <c r="D41" s="2">
        <f>INDEX('Bundles&amp;Schedule'!$B$50:$G$64, MATCH(B41, 'Bundles&amp;Schedule'!$B$50:$B$64, 0), 6)</f>
        <v>2030</v>
      </c>
      <c r="E41" s="2"/>
      <c r="F41" s="2"/>
      <c r="H41">
        <f t="shared" si="12"/>
        <v>0</v>
      </c>
      <c r="I41">
        <f t="shared" si="12"/>
        <v>0</v>
      </c>
      <c r="J41">
        <f t="shared" si="12"/>
        <v>0</v>
      </c>
      <c r="K41">
        <f t="shared" si="12"/>
        <v>0</v>
      </c>
      <c r="L41">
        <f t="shared" si="12"/>
        <v>0</v>
      </c>
      <c r="M41">
        <f t="shared" si="12"/>
        <v>1</v>
      </c>
      <c r="N41">
        <f t="shared" si="12"/>
        <v>1</v>
      </c>
      <c r="O41">
        <f t="shared" si="12"/>
        <v>1</v>
      </c>
      <c r="P41">
        <f t="shared" si="12"/>
        <v>1</v>
      </c>
      <c r="Q41">
        <f t="shared" si="12"/>
        <v>1</v>
      </c>
      <c r="R41">
        <f t="shared" si="13"/>
        <v>1</v>
      </c>
      <c r="S41">
        <f t="shared" si="13"/>
        <v>1</v>
      </c>
      <c r="T41">
        <f t="shared" si="13"/>
        <v>1</v>
      </c>
      <c r="U41">
        <f t="shared" si="13"/>
        <v>1</v>
      </c>
      <c r="V41">
        <f t="shared" si="13"/>
        <v>1</v>
      </c>
      <c r="W41">
        <f t="shared" si="13"/>
        <v>1</v>
      </c>
      <c r="X41">
        <f t="shared" si="13"/>
        <v>1</v>
      </c>
      <c r="Y41">
        <f t="shared" si="13"/>
        <v>1</v>
      </c>
      <c r="Z41">
        <f t="shared" si="13"/>
        <v>1</v>
      </c>
      <c r="AA41">
        <f t="shared" si="13"/>
        <v>1</v>
      </c>
      <c r="AB41">
        <f t="shared" si="14"/>
        <v>1</v>
      </c>
      <c r="AC41">
        <f t="shared" si="14"/>
        <v>1</v>
      </c>
      <c r="AD41">
        <f t="shared" si="14"/>
        <v>1</v>
      </c>
      <c r="AE41">
        <f t="shared" si="14"/>
        <v>1</v>
      </c>
      <c r="AF41">
        <f t="shared" si="14"/>
        <v>1</v>
      </c>
      <c r="AG41">
        <f t="shared" si="14"/>
        <v>0</v>
      </c>
      <c r="AH41">
        <f t="shared" si="14"/>
        <v>0</v>
      </c>
      <c r="AI41">
        <f t="shared" si="14"/>
        <v>0</v>
      </c>
      <c r="AJ41">
        <f t="shared" si="14"/>
        <v>0</v>
      </c>
      <c r="AK41">
        <f t="shared" si="14"/>
        <v>0</v>
      </c>
      <c r="AL41">
        <f t="shared" si="15"/>
        <v>0</v>
      </c>
      <c r="AM41">
        <f t="shared" si="15"/>
        <v>0</v>
      </c>
      <c r="AN41">
        <f t="shared" si="15"/>
        <v>0</v>
      </c>
      <c r="AO41">
        <f t="shared" si="15"/>
        <v>0</v>
      </c>
      <c r="AP41">
        <f t="shared" si="15"/>
        <v>0</v>
      </c>
      <c r="AQ41">
        <f t="shared" si="15"/>
        <v>0</v>
      </c>
      <c r="AR41">
        <f t="shared" si="15"/>
        <v>0</v>
      </c>
      <c r="AS41">
        <f t="shared" si="15"/>
        <v>0</v>
      </c>
      <c r="AT41">
        <f t="shared" si="15"/>
        <v>0</v>
      </c>
      <c r="AU41">
        <f t="shared" si="15"/>
        <v>0</v>
      </c>
      <c r="AV41">
        <f t="shared" si="15"/>
        <v>0</v>
      </c>
    </row>
    <row r="42" spans="1:49">
      <c r="B42" s="767">
        <f t="shared" si="16"/>
        <v>830081</v>
      </c>
      <c r="C42" t="str">
        <f>INDEX(ProjectSummary!$C$6:$F$20,MATCH(B42,ProjectSummary!$C$6:$C$20,0),4)</f>
        <v>BRIDGE ROAD</v>
      </c>
      <c r="D42" s="2">
        <f>INDEX('Bundles&amp;Schedule'!$B$50:$G$64, MATCH(B42, 'Bundles&amp;Schedule'!$B$50:$B$64, 0), 6)</f>
        <v>2030</v>
      </c>
      <c r="E42" s="2"/>
      <c r="F42" s="2"/>
      <c r="H42">
        <f t="shared" si="12"/>
        <v>0</v>
      </c>
      <c r="I42">
        <f t="shared" si="12"/>
        <v>0</v>
      </c>
      <c r="J42">
        <f t="shared" si="12"/>
        <v>0</v>
      </c>
      <c r="K42">
        <f t="shared" si="12"/>
        <v>0</v>
      </c>
      <c r="L42">
        <f t="shared" si="12"/>
        <v>0</v>
      </c>
      <c r="M42">
        <f t="shared" si="12"/>
        <v>1</v>
      </c>
      <c r="N42">
        <f t="shared" si="12"/>
        <v>1</v>
      </c>
      <c r="O42">
        <f t="shared" si="12"/>
        <v>1</v>
      </c>
      <c r="P42">
        <f t="shared" si="12"/>
        <v>1</v>
      </c>
      <c r="Q42">
        <f t="shared" si="12"/>
        <v>1</v>
      </c>
      <c r="R42">
        <f t="shared" si="13"/>
        <v>1</v>
      </c>
      <c r="S42">
        <f t="shared" si="13"/>
        <v>1</v>
      </c>
      <c r="T42">
        <f t="shared" si="13"/>
        <v>1</v>
      </c>
      <c r="U42">
        <f t="shared" si="13"/>
        <v>1</v>
      </c>
      <c r="V42">
        <f t="shared" si="13"/>
        <v>1</v>
      </c>
      <c r="W42">
        <f t="shared" si="13"/>
        <v>1</v>
      </c>
      <c r="X42">
        <f t="shared" si="13"/>
        <v>1</v>
      </c>
      <c r="Y42">
        <f t="shared" si="13"/>
        <v>1</v>
      </c>
      <c r="Z42">
        <f t="shared" si="13"/>
        <v>1</v>
      </c>
      <c r="AA42">
        <f t="shared" si="13"/>
        <v>1</v>
      </c>
      <c r="AB42">
        <f t="shared" si="14"/>
        <v>1</v>
      </c>
      <c r="AC42">
        <f t="shared" si="14"/>
        <v>1</v>
      </c>
      <c r="AD42">
        <f t="shared" si="14"/>
        <v>1</v>
      </c>
      <c r="AE42">
        <f t="shared" si="14"/>
        <v>1</v>
      </c>
      <c r="AF42">
        <f t="shared" si="14"/>
        <v>1</v>
      </c>
      <c r="AG42">
        <f t="shared" si="14"/>
        <v>0</v>
      </c>
      <c r="AH42">
        <f t="shared" si="14"/>
        <v>0</v>
      </c>
      <c r="AI42">
        <f t="shared" si="14"/>
        <v>0</v>
      </c>
      <c r="AJ42">
        <f t="shared" si="14"/>
        <v>0</v>
      </c>
      <c r="AK42">
        <f t="shared" si="14"/>
        <v>0</v>
      </c>
      <c r="AL42">
        <f t="shared" si="15"/>
        <v>0</v>
      </c>
      <c r="AM42">
        <f t="shared" si="15"/>
        <v>0</v>
      </c>
      <c r="AN42">
        <f t="shared" si="15"/>
        <v>0</v>
      </c>
      <c r="AO42">
        <f t="shared" si="15"/>
        <v>0</v>
      </c>
      <c r="AP42">
        <f t="shared" si="15"/>
        <v>0</v>
      </c>
      <c r="AQ42">
        <f t="shared" si="15"/>
        <v>0</v>
      </c>
      <c r="AR42">
        <f t="shared" si="15"/>
        <v>0</v>
      </c>
      <c r="AS42">
        <f t="shared" si="15"/>
        <v>0</v>
      </c>
      <c r="AT42">
        <f t="shared" si="15"/>
        <v>0</v>
      </c>
      <c r="AU42">
        <f t="shared" si="15"/>
        <v>0</v>
      </c>
      <c r="AV42">
        <f t="shared" si="15"/>
        <v>0</v>
      </c>
    </row>
    <row r="43" spans="1:49">
      <c r="B43" s="767">
        <f t="shared" si="16"/>
        <v>830200</v>
      </c>
      <c r="C43" t="str">
        <f>INDEX(ProjectSummary!$C$6:$F$20,MATCH(B43,ProjectSummary!$C$6:$C$20,0),4)</f>
        <v>BRIDGE PORT ROAD</v>
      </c>
      <c r="D43" s="2">
        <f>INDEX('Bundles&amp;Schedule'!$B$50:$G$64, MATCH(B43, 'Bundles&amp;Schedule'!$B$50:$B$64, 0), 6)</f>
        <v>2030</v>
      </c>
      <c r="E43" s="2"/>
      <c r="F43" s="2"/>
      <c r="H43">
        <f t="shared" si="12"/>
        <v>0</v>
      </c>
      <c r="I43">
        <f t="shared" si="12"/>
        <v>0</v>
      </c>
      <c r="J43">
        <f t="shared" si="12"/>
        <v>0</v>
      </c>
      <c r="K43">
        <f t="shared" si="12"/>
        <v>0</v>
      </c>
      <c r="L43">
        <f t="shared" si="12"/>
        <v>0</v>
      </c>
      <c r="M43">
        <f t="shared" si="12"/>
        <v>1</v>
      </c>
      <c r="N43">
        <f t="shared" si="12"/>
        <v>1</v>
      </c>
      <c r="O43">
        <f t="shared" si="12"/>
        <v>1</v>
      </c>
      <c r="P43">
        <f t="shared" si="12"/>
        <v>1</v>
      </c>
      <c r="Q43">
        <f t="shared" si="12"/>
        <v>1</v>
      </c>
      <c r="R43">
        <f t="shared" si="13"/>
        <v>1</v>
      </c>
      <c r="S43">
        <f t="shared" si="13"/>
        <v>1</v>
      </c>
      <c r="T43">
        <f t="shared" si="13"/>
        <v>1</v>
      </c>
      <c r="U43">
        <f t="shared" si="13"/>
        <v>1</v>
      </c>
      <c r="V43">
        <f t="shared" si="13"/>
        <v>1</v>
      </c>
      <c r="W43">
        <f t="shared" si="13"/>
        <v>1</v>
      </c>
      <c r="X43">
        <f t="shared" si="13"/>
        <v>1</v>
      </c>
      <c r="Y43">
        <f t="shared" si="13"/>
        <v>1</v>
      </c>
      <c r="Z43">
        <f t="shared" si="13"/>
        <v>1</v>
      </c>
      <c r="AA43">
        <f t="shared" si="13"/>
        <v>1</v>
      </c>
      <c r="AB43">
        <f t="shared" si="14"/>
        <v>1</v>
      </c>
      <c r="AC43">
        <f t="shared" si="14"/>
        <v>1</v>
      </c>
      <c r="AD43">
        <f t="shared" si="14"/>
        <v>1</v>
      </c>
      <c r="AE43">
        <f t="shared" si="14"/>
        <v>1</v>
      </c>
      <c r="AF43">
        <f t="shared" si="14"/>
        <v>1</v>
      </c>
      <c r="AG43">
        <f t="shared" si="14"/>
        <v>0</v>
      </c>
      <c r="AH43">
        <f t="shared" si="14"/>
        <v>0</v>
      </c>
      <c r="AI43">
        <f t="shared" si="14"/>
        <v>0</v>
      </c>
      <c r="AJ43">
        <f t="shared" si="14"/>
        <v>0</v>
      </c>
      <c r="AK43">
        <f t="shared" si="14"/>
        <v>0</v>
      </c>
      <c r="AL43">
        <f t="shared" si="15"/>
        <v>0</v>
      </c>
      <c r="AM43">
        <f t="shared" si="15"/>
        <v>0</v>
      </c>
      <c r="AN43">
        <f t="shared" si="15"/>
        <v>0</v>
      </c>
      <c r="AO43">
        <f t="shared" si="15"/>
        <v>0</v>
      </c>
      <c r="AP43">
        <f t="shared" si="15"/>
        <v>0</v>
      </c>
      <c r="AQ43">
        <f t="shared" si="15"/>
        <v>0</v>
      </c>
      <c r="AR43">
        <f t="shared" si="15"/>
        <v>0</v>
      </c>
      <c r="AS43">
        <f t="shared" si="15"/>
        <v>0</v>
      </c>
      <c r="AT43">
        <f t="shared" si="15"/>
        <v>0</v>
      </c>
      <c r="AU43">
        <f t="shared" si="15"/>
        <v>0</v>
      </c>
      <c r="AV43">
        <f t="shared" si="15"/>
        <v>0</v>
      </c>
    </row>
    <row r="44" spans="1:49">
      <c r="B44" s="767">
        <f t="shared" si="16"/>
        <v>120173</v>
      </c>
      <c r="C44" t="str">
        <f>INDEX(ProjectSummary!$C$6:$F$20,MATCH(B44,ProjectSummary!$C$6:$C$20,0),4)</f>
        <v>PEACH ORCHARD ROAD</v>
      </c>
      <c r="D44" s="2">
        <f>INDEX('Bundles&amp;Schedule'!$B$50:$G$64, MATCH(B44, 'Bundles&amp;Schedule'!$B$50:$B$64, 0), 6)</f>
        <v>2030</v>
      </c>
      <c r="E44" s="2"/>
      <c r="F44" s="2"/>
      <c r="H44">
        <f t="shared" si="12"/>
        <v>0</v>
      </c>
      <c r="I44">
        <f t="shared" si="12"/>
        <v>0</v>
      </c>
      <c r="J44">
        <f t="shared" si="12"/>
        <v>0</v>
      </c>
      <c r="K44">
        <f t="shared" si="12"/>
        <v>0</v>
      </c>
      <c r="L44">
        <f t="shared" si="12"/>
        <v>0</v>
      </c>
      <c r="M44">
        <f t="shared" si="12"/>
        <v>1</v>
      </c>
      <c r="N44">
        <f t="shared" si="12"/>
        <v>1</v>
      </c>
      <c r="O44">
        <f t="shared" si="12"/>
        <v>1</v>
      </c>
      <c r="P44">
        <f t="shared" si="12"/>
        <v>1</v>
      </c>
      <c r="Q44">
        <f t="shared" si="12"/>
        <v>1</v>
      </c>
      <c r="R44">
        <f t="shared" si="13"/>
        <v>1</v>
      </c>
      <c r="S44">
        <f t="shared" si="13"/>
        <v>1</v>
      </c>
      <c r="T44">
        <f t="shared" si="13"/>
        <v>1</v>
      </c>
      <c r="U44">
        <f t="shared" si="13"/>
        <v>1</v>
      </c>
      <c r="V44">
        <f t="shared" si="13"/>
        <v>1</v>
      </c>
      <c r="W44">
        <f t="shared" si="13"/>
        <v>1</v>
      </c>
      <c r="X44">
        <f t="shared" si="13"/>
        <v>1</v>
      </c>
      <c r="Y44">
        <f t="shared" si="13"/>
        <v>1</v>
      </c>
      <c r="Z44">
        <f t="shared" si="13"/>
        <v>1</v>
      </c>
      <c r="AA44">
        <f t="shared" si="13"/>
        <v>1</v>
      </c>
      <c r="AB44">
        <f t="shared" si="14"/>
        <v>1</v>
      </c>
      <c r="AC44">
        <f t="shared" si="14"/>
        <v>1</v>
      </c>
      <c r="AD44">
        <f t="shared" si="14"/>
        <v>1</v>
      </c>
      <c r="AE44">
        <f t="shared" si="14"/>
        <v>1</v>
      </c>
      <c r="AF44">
        <f t="shared" si="14"/>
        <v>1</v>
      </c>
      <c r="AG44">
        <f t="shared" si="14"/>
        <v>0</v>
      </c>
      <c r="AH44">
        <f t="shared" si="14"/>
        <v>0</v>
      </c>
      <c r="AI44">
        <f t="shared" si="14"/>
        <v>0</v>
      </c>
      <c r="AJ44">
        <f t="shared" si="14"/>
        <v>0</v>
      </c>
      <c r="AK44">
        <f t="shared" si="14"/>
        <v>0</v>
      </c>
      <c r="AL44">
        <f t="shared" si="15"/>
        <v>0</v>
      </c>
      <c r="AM44">
        <f t="shared" si="15"/>
        <v>0</v>
      </c>
      <c r="AN44">
        <f t="shared" si="15"/>
        <v>0</v>
      </c>
      <c r="AO44">
        <f t="shared" si="15"/>
        <v>0</v>
      </c>
      <c r="AP44">
        <f t="shared" si="15"/>
        <v>0</v>
      </c>
      <c r="AQ44">
        <f t="shared" si="15"/>
        <v>0</v>
      </c>
      <c r="AR44">
        <f t="shared" si="15"/>
        <v>0</v>
      </c>
      <c r="AS44">
        <f t="shared" si="15"/>
        <v>0</v>
      </c>
      <c r="AT44">
        <f t="shared" si="15"/>
        <v>0</v>
      </c>
      <c r="AU44">
        <f t="shared" si="15"/>
        <v>0</v>
      </c>
      <c r="AV44">
        <f t="shared" si="15"/>
        <v>0</v>
      </c>
    </row>
    <row r="45" spans="1:49">
      <c r="B45" s="767">
        <f t="shared" si="16"/>
        <v>890074</v>
      </c>
      <c r="C45" t="str">
        <f>INDEX(ProjectSummary!$C$6:$F$20,MATCH(B45,ProjectSummary!$C$6:$C$20,0),4)</f>
        <v>MONROE-ANSONVILLE ROAD</v>
      </c>
      <c r="D45" s="2">
        <f>INDEX('Bundles&amp;Schedule'!$B$50:$G$64, MATCH(B45, 'Bundles&amp;Schedule'!$B$50:$B$64, 0), 6)</f>
        <v>2030</v>
      </c>
      <c r="E45" s="2"/>
      <c r="F45" s="2"/>
      <c r="H45">
        <f t="shared" si="12"/>
        <v>0</v>
      </c>
      <c r="I45">
        <f t="shared" si="12"/>
        <v>0</v>
      </c>
      <c r="J45">
        <f t="shared" si="12"/>
        <v>0</v>
      </c>
      <c r="K45">
        <f t="shared" si="12"/>
        <v>0</v>
      </c>
      <c r="L45">
        <f t="shared" si="12"/>
        <v>0</v>
      </c>
      <c r="M45">
        <f t="shared" si="12"/>
        <v>1</v>
      </c>
      <c r="N45">
        <f t="shared" si="12"/>
        <v>1</v>
      </c>
      <c r="O45">
        <f t="shared" si="12"/>
        <v>1</v>
      </c>
      <c r="P45">
        <f t="shared" si="12"/>
        <v>1</v>
      </c>
      <c r="Q45">
        <f t="shared" si="12"/>
        <v>1</v>
      </c>
      <c r="R45">
        <f t="shared" si="13"/>
        <v>1</v>
      </c>
      <c r="S45">
        <f t="shared" si="13"/>
        <v>1</v>
      </c>
      <c r="T45">
        <f t="shared" si="13"/>
        <v>1</v>
      </c>
      <c r="U45">
        <f t="shared" si="13"/>
        <v>1</v>
      </c>
      <c r="V45">
        <f t="shared" si="13"/>
        <v>1</v>
      </c>
      <c r="W45">
        <f t="shared" si="13"/>
        <v>1</v>
      </c>
      <c r="X45">
        <f t="shared" si="13"/>
        <v>1</v>
      </c>
      <c r="Y45">
        <f t="shared" si="13"/>
        <v>1</v>
      </c>
      <c r="Z45">
        <f t="shared" si="13"/>
        <v>1</v>
      </c>
      <c r="AA45">
        <f t="shared" si="13"/>
        <v>1</v>
      </c>
      <c r="AB45">
        <f t="shared" si="14"/>
        <v>1</v>
      </c>
      <c r="AC45">
        <f t="shared" si="14"/>
        <v>1</v>
      </c>
      <c r="AD45">
        <f t="shared" si="14"/>
        <v>1</v>
      </c>
      <c r="AE45">
        <f t="shared" si="14"/>
        <v>1</v>
      </c>
      <c r="AF45">
        <f t="shared" si="14"/>
        <v>1</v>
      </c>
      <c r="AG45">
        <f t="shared" si="14"/>
        <v>0</v>
      </c>
      <c r="AH45">
        <f t="shared" si="14"/>
        <v>0</v>
      </c>
      <c r="AI45">
        <f t="shared" si="14"/>
        <v>0</v>
      </c>
      <c r="AJ45">
        <f t="shared" si="14"/>
        <v>0</v>
      </c>
      <c r="AK45">
        <f t="shared" si="14"/>
        <v>0</v>
      </c>
      <c r="AL45">
        <f t="shared" si="15"/>
        <v>0</v>
      </c>
      <c r="AM45">
        <f t="shared" si="15"/>
        <v>0</v>
      </c>
      <c r="AN45">
        <f t="shared" si="15"/>
        <v>0</v>
      </c>
      <c r="AO45">
        <f t="shared" si="15"/>
        <v>0</v>
      </c>
      <c r="AP45">
        <f t="shared" si="15"/>
        <v>0</v>
      </c>
      <c r="AQ45">
        <f t="shared" si="15"/>
        <v>0</v>
      </c>
      <c r="AR45">
        <f t="shared" si="15"/>
        <v>0</v>
      </c>
      <c r="AS45">
        <f t="shared" si="15"/>
        <v>0</v>
      </c>
      <c r="AT45">
        <f t="shared" si="15"/>
        <v>0</v>
      </c>
      <c r="AU45">
        <f t="shared" si="15"/>
        <v>0</v>
      </c>
      <c r="AV45">
        <f t="shared" si="15"/>
        <v>0</v>
      </c>
    </row>
    <row r="46" spans="1:49">
      <c r="B46" s="767">
        <f t="shared" si="16"/>
        <v>890170</v>
      </c>
      <c r="C46" t="str">
        <f>INDEX(ProjectSummary!$C$6:$F$20,MATCH(B46,ProjectSummary!$C$6:$C$20,0),4)</f>
        <v>POTTERS ROAD</v>
      </c>
      <c r="D46" s="2">
        <f>INDEX('Bundles&amp;Schedule'!$B$50:$G$64, MATCH(B46, 'Bundles&amp;Schedule'!$B$50:$B$64, 0), 6)</f>
        <v>2030</v>
      </c>
      <c r="E46" s="2"/>
      <c r="F46" s="2"/>
      <c r="H46">
        <f t="shared" si="12"/>
        <v>0</v>
      </c>
      <c r="I46">
        <f t="shared" si="12"/>
        <v>0</v>
      </c>
      <c r="J46">
        <f t="shared" si="12"/>
        <v>0</v>
      </c>
      <c r="K46">
        <f t="shared" si="12"/>
        <v>0</v>
      </c>
      <c r="L46">
        <f t="shared" si="12"/>
        <v>0</v>
      </c>
      <c r="M46">
        <f t="shared" si="12"/>
        <v>1</v>
      </c>
      <c r="N46">
        <f t="shared" si="12"/>
        <v>1</v>
      </c>
      <c r="O46">
        <f t="shared" si="12"/>
        <v>1</v>
      </c>
      <c r="P46">
        <f t="shared" si="12"/>
        <v>1</v>
      </c>
      <c r="Q46">
        <f t="shared" si="12"/>
        <v>1</v>
      </c>
      <c r="R46">
        <f t="shared" si="13"/>
        <v>1</v>
      </c>
      <c r="S46">
        <f t="shared" si="13"/>
        <v>1</v>
      </c>
      <c r="T46">
        <f t="shared" si="13"/>
        <v>1</v>
      </c>
      <c r="U46">
        <f t="shared" si="13"/>
        <v>1</v>
      </c>
      <c r="V46">
        <f t="shared" si="13"/>
        <v>1</v>
      </c>
      <c r="W46">
        <f t="shared" si="13"/>
        <v>1</v>
      </c>
      <c r="X46">
        <f t="shared" si="13"/>
        <v>1</v>
      </c>
      <c r="Y46">
        <f t="shared" si="13"/>
        <v>1</v>
      </c>
      <c r="Z46">
        <f t="shared" si="13"/>
        <v>1</v>
      </c>
      <c r="AA46">
        <f t="shared" si="13"/>
        <v>1</v>
      </c>
      <c r="AB46">
        <f t="shared" si="14"/>
        <v>1</v>
      </c>
      <c r="AC46">
        <f t="shared" si="14"/>
        <v>1</v>
      </c>
      <c r="AD46">
        <f t="shared" si="14"/>
        <v>1</v>
      </c>
      <c r="AE46">
        <f t="shared" si="14"/>
        <v>1</v>
      </c>
      <c r="AF46">
        <f t="shared" si="14"/>
        <v>1</v>
      </c>
      <c r="AG46">
        <f t="shared" si="14"/>
        <v>0</v>
      </c>
      <c r="AH46">
        <f t="shared" si="14"/>
        <v>0</v>
      </c>
      <c r="AI46">
        <f t="shared" si="14"/>
        <v>0</v>
      </c>
      <c r="AJ46">
        <f t="shared" si="14"/>
        <v>0</v>
      </c>
      <c r="AK46">
        <f t="shared" si="14"/>
        <v>0</v>
      </c>
      <c r="AL46">
        <f t="shared" si="15"/>
        <v>0</v>
      </c>
      <c r="AM46">
        <f t="shared" si="15"/>
        <v>0</v>
      </c>
      <c r="AN46">
        <f t="shared" si="15"/>
        <v>0</v>
      </c>
      <c r="AO46">
        <f t="shared" si="15"/>
        <v>0</v>
      </c>
      <c r="AP46">
        <f t="shared" si="15"/>
        <v>0</v>
      </c>
      <c r="AQ46">
        <f t="shared" si="15"/>
        <v>0</v>
      </c>
      <c r="AR46">
        <f t="shared" si="15"/>
        <v>0</v>
      </c>
      <c r="AS46">
        <f t="shared" si="15"/>
        <v>0</v>
      </c>
      <c r="AT46">
        <f t="shared" si="15"/>
        <v>0</v>
      </c>
      <c r="AU46">
        <f t="shared" si="15"/>
        <v>0</v>
      </c>
      <c r="AV46">
        <f t="shared" si="15"/>
        <v>0</v>
      </c>
    </row>
    <row r="47" spans="1:49">
      <c r="B47" s="767">
        <f t="shared" si="16"/>
        <v>890312</v>
      </c>
      <c r="C47" t="str">
        <f>INDEX(ProjectSummary!$C$6:$F$20,MATCH(B47,ProjectSummary!$C$6:$C$20,0),4)</f>
        <v>SHANNON ROAD</v>
      </c>
      <c r="D47" s="2">
        <f>INDEX('Bundles&amp;Schedule'!$B$50:$G$64, MATCH(B47, 'Bundles&amp;Schedule'!$B$50:$B$64, 0), 6)</f>
        <v>2030</v>
      </c>
      <c r="E47" s="2"/>
      <c r="F47" s="2"/>
      <c r="H47">
        <f t="shared" si="12"/>
        <v>0</v>
      </c>
      <c r="I47">
        <f t="shared" si="12"/>
        <v>0</v>
      </c>
      <c r="J47">
        <f t="shared" si="12"/>
        <v>0</v>
      </c>
      <c r="K47">
        <f t="shared" si="12"/>
        <v>0</v>
      </c>
      <c r="L47">
        <f t="shared" si="12"/>
        <v>0</v>
      </c>
      <c r="M47">
        <f t="shared" si="12"/>
        <v>1</v>
      </c>
      <c r="N47">
        <f t="shared" si="12"/>
        <v>1</v>
      </c>
      <c r="O47">
        <f t="shared" si="12"/>
        <v>1</v>
      </c>
      <c r="P47">
        <f t="shared" si="12"/>
        <v>1</v>
      </c>
      <c r="Q47">
        <f t="shared" si="12"/>
        <v>1</v>
      </c>
      <c r="R47">
        <f t="shared" si="13"/>
        <v>1</v>
      </c>
      <c r="S47">
        <f t="shared" si="13"/>
        <v>1</v>
      </c>
      <c r="T47">
        <f t="shared" si="13"/>
        <v>1</v>
      </c>
      <c r="U47">
        <f t="shared" si="13"/>
        <v>1</v>
      </c>
      <c r="V47">
        <f t="shared" si="13"/>
        <v>1</v>
      </c>
      <c r="W47">
        <f t="shared" si="13"/>
        <v>1</v>
      </c>
      <c r="X47">
        <f t="shared" si="13"/>
        <v>1</v>
      </c>
      <c r="Y47">
        <f t="shared" si="13"/>
        <v>1</v>
      </c>
      <c r="Z47">
        <f t="shared" si="13"/>
        <v>1</v>
      </c>
      <c r="AA47">
        <f t="shared" si="13"/>
        <v>1</v>
      </c>
      <c r="AB47">
        <f t="shared" si="14"/>
        <v>1</v>
      </c>
      <c r="AC47">
        <f t="shared" si="14"/>
        <v>1</v>
      </c>
      <c r="AD47">
        <f t="shared" si="14"/>
        <v>1</v>
      </c>
      <c r="AE47">
        <f t="shared" si="14"/>
        <v>1</v>
      </c>
      <c r="AF47">
        <f t="shared" si="14"/>
        <v>1</v>
      </c>
      <c r="AG47">
        <f t="shared" si="14"/>
        <v>0</v>
      </c>
      <c r="AH47">
        <f t="shared" si="14"/>
        <v>0</v>
      </c>
      <c r="AI47">
        <f t="shared" si="14"/>
        <v>0</v>
      </c>
      <c r="AJ47">
        <f t="shared" si="14"/>
        <v>0</v>
      </c>
      <c r="AK47">
        <f t="shared" si="14"/>
        <v>0</v>
      </c>
      <c r="AL47">
        <f t="shared" si="15"/>
        <v>0</v>
      </c>
      <c r="AM47">
        <f t="shared" si="15"/>
        <v>0</v>
      </c>
      <c r="AN47">
        <f t="shared" si="15"/>
        <v>0</v>
      </c>
      <c r="AO47">
        <f t="shared" si="15"/>
        <v>0</v>
      </c>
      <c r="AP47">
        <f t="shared" si="15"/>
        <v>0</v>
      </c>
      <c r="AQ47">
        <f t="shared" si="15"/>
        <v>0</v>
      </c>
      <c r="AR47">
        <f t="shared" si="15"/>
        <v>0</v>
      </c>
      <c r="AS47">
        <f t="shared" si="15"/>
        <v>0</v>
      </c>
      <c r="AT47">
        <f t="shared" si="15"/>
        <v>0</v>
      </c>
      <c r="AU47">
        <f t="shared" si="15"/>
        <v>0</v>
      </c>
      <c r="AV47">
        <f t="shared" si="15"/>
        <v>0</v>
      </c>
    </row>
    <row r="48" spans="1:49">
      <c r="B48" s="767">
        <f t="shared" si="16"/>
        <v>890144</v>
      </c>
      <c r="C48" t="str">
        <f>INDEX(ProjectSummary!$C$6:$F$20,MATCH(B48,ProjectSummary!$C$6:$C$20,0),4)</f>
        <v>STACK ROAD</v>
      </c>
      <c r="D48" s="2">
        <f>INDEX('Bundles&amp;Schedule'!$B$50:$G$64, MATCH(B48, 'Bundles&amp;Schedule'!$B$50:$B$64, 0), 6)</f>
        <v>2030</v>
      </c>
      <c r="E48" s="2"/>
      <c r="F48" s="2"/>
      <c r="H48">
        <f t="shared" si="12"/>
        <v>0</v>
      </c>
      <c r="I48">
        <f t="shared" si="12"/>
        <v>0</v>
      </c>
      <c r="J48">
        <f t="shared" si="12"/>
        <v>0</v>
      </c>
      <c r="K48">
        <f t="shared" si="12"/>
        <v>0</v>
      </c>
      <c r="L48">
        <f t="shared" si="12"/>
        <v>0</v>
      </c>
      <c r="M48">
        <f t="shared" si="12"/>
        <v>1</v>
      </c>
      <c r="N48">
        <f t="shared" si="12"/>
        <v>1</v>
      </c>
      <c r="O48">
        <f t="shared" si="12"/>
        <v>1</v>
      </c>
      <c r="P48">
        <f t="shared" si="12"/>
        <v>1</v>
      </c>
      <c r="Q48">
        <f t="shared" si="12"/>
        <v>1</v>
      </c>
      <c r="R48">
        <f t="shared" si="13"/>
        <v>1</v>
      </c>
      <c r="S48">
        <f t="shared" si="13"/>
        <v>1</v>
      </c>
      <c r="T48">
        <f t="shared" si="13"/>
        <v>1</v>
      </c>
      <c r="U48">
        <f t="shared" si="13"/>
        <v>1</v>
      </c>
      <c r="V48">
        <f t="shared" si="13"/>
        <v>1</v>
      </c>
      <c r="W48">
        <f t="shared" si="13"/>
        <v>1</v>
      </c>
      <c r="X48">
        <f t="shared" si="13"/>
        <v>1</v>
      </c>
      <c r="Y48">
        <f t="shared" si="13"/>
        <v>1</v>
      </c>
      <c r="Z48">
        <f t="shared" si="13"/>
        <v>1</v>
      </c>
      <c r="AA48">
        <f t="shared" si="13"/>
        <v>1</v>
      </c>
      <c r="AB48">
        <f t="shared" si="14"/>
        <v>1</v>
      </c>
      <c r="AC48">
        <f t="shared" si="14"/>
        <v>1</v>
      </c>
      <c r="AD48">
        <f t="shared" si="14"/>
        <v>1</v>
      </c>
      <c r="AE48">
        <f t="shared" si="14"/>
        <v>1</v>
      </c>
      <c r="AF48">
        <f t="shared" si="14"/>
        <v>1</v>
      </c>
      <c r="AG48">
        <f t="shared" si="14"/>
        <v>0</v>
      </c>
      <c r="AH48">
        <f t="shared" si="14"/>
        <v>0</v>
      </c>
      <c r="AI48">
        <f t="shared" si="14"/>
        <v>0</v>
      </c>
      <c r="AJ48">
        <f t="shared" si="14"/>
        <v>0</v>
      </c>
      <c r="AK48">
        <f t="shared" si="14"/>
        <v>0</v>
      </c>
      <c r="AL48">
        <f t="shared" si="15"/>
        <v>0</v>
      </c>
      <c r="AM48">
        <f t="shared" si="15"/>
        <v>0</v>
      </c>
      <c r="AN48">
        <f t="shared" si="15"/>
        <v>0</v>
      </c>
      <c r="AO48">
        <f t="shared" si="15"/>
        <v>0</v>
      </c>
      <c r="AP48">
        <f t="shared" si="15"/>
        <v>0</v>
      </c>
      <c r="AQ48">
        <f t="shared" si="15"/>
        <v>0</v>
      </c>
      <c r="AR48">
        <f t="shared" si="15"/>
        <v>0</v>
      </c>
      <c r="AS48">
        <f t="shared" si="15"/>
        <v>0</v>
      </c>
      <c r="AT48">
        <f t="shared" si="15"/>
        <v>0</v>
      </c>
      <c r="AU48">
        <f t="shared" si="15"/>
        <v>0</v>
      </c>
      <c r="AV48">
        <f t="shared" si="15"/>
        <v>0</v>
      </c>
    </row>
    <row r="49" spans="1:49">
      <c r="B49" s="767">
        <f t="shared" si="16"/>
        <v>890067</v>
      </c>
      <c r="C49" t="str">
        <f>INDEX(ProjectSummary!$C$6:$F$20,MATCH(B49,ProjectSummary!$C$6:$C$20,0),4)</f>
        <v>AUSTIN GROVE CHURCH ROAD</v>
      </c>
      <c r="D49" s="2">
        <f>INDEX('Bundles&amp;Schedule'!$B$50:$G$64, MATCH(B49, 'Bundles&amp;Schedule'!$B$50:$B$64, 0), 6)</f>
        <v>2031</v>
      </c>
      <c r="E49" s="2"/>
      <c r="H49">
        <f t="shared" si="12"/>
        <v>0</v>
      </c>
      <c r="I49">
        <f t="shared" si="12"/>
        <v>0</v>
      </c>
      <c r="J49">
        <f t="shared" si="12"/>
        <v>0</v>
      </c>
      <c r="K49">
        <f t="shared" si="12"/>
        <v>0</v>
      </c>
      <c r="L49">
        <f t="shared" si="12"/>
        <v>0</v>
      </c>
      <c r="M49">
        <f t="shared" si="12"/>
        <v>0</v>
      </c>
      <c r="N49">
        <f t="shared" si="12"/>
        <v>1</v>
      </c>
      <c r="O49">
        <f t="shared" si="12"/>
        <v>1</v>
      </c>
      <c r="P49">
        <f t="shared" si="12"/>
        <v>1</v>
      </c>
      <c r="Q49">
        <f t="shared" si="12"/>
        <v>1</v>
      </c>
      <c r="R49">
        <f t="shared" si="13"/>
        <v>1</v>
      </c>
      <c r="S49">
        <f t="shared" si="13"/>
        <v>1</v>
      </c>
      <c r="T49">
        <f t="shared" si="13"/>
        <v>1</v>
      </c>
      <c r="U49">
        <f t="shared" si="13"/>
        <v>1</v>
      </c>
      <c r="V49">
        <f t="shared" si="13"/>
        <v>1</v>
      </c>
      <c r="W49">
        <f t="shared" si="13"/>
        <v>1</v>
      </c>
      <c r="X49">
        <f t="shared" si="13"/>
        <v>1</v>
      </c>
      <c r="Y49">
        <f t="shared" si="13"/>
        <v>1</v>
      </c>
      <c r="Z49">
        <f t="shared" si="13"/>
        <v>1</v>
      </c>
      <c r="AA49">
        <f t="shared" si="13"/>
        <v>1</v>
      </c>
      <c r="AB49">
        <f t="shared" si="14"/>
        <v>1</v>
      </c>
      <c r="AC49">
        <f t="shared" si="14"/>
        <v>1</v>
      </c>
      <c r="AD49">
        <f t="shared" si="14"/>
        <v>1</v>
      </c>
      <c r="AE49">
        <f t="shared" si="14"/>
        <v>1</v>
      </c>
      <c r="AF49">
        <f t="shared" si="14"/>
        <v>1</v>
      </c>
      <c r="AG49">
        <f t="shared" si="14"/>
        <v>1</v>
      </c>
      <c r="AH49">
        <f t="shared" si="14"/>
        <v>0</v>
      </c>
      <c r="AI49">
        <f t="shared" si="14"/>
        <v>0</v>
      </c>
      <c r="AJ49">
        <f t="shared" si="14"/>
        <v>0</v>
      </c>
      <c r="AK49">
        <f t="shared" si="14"/>
        <v>0</v>
      </c>
      <c r="AL49">
        <f t="shared" si="15"/>
        <v>0</v>
      </c>
      <c r="AM49">
        <f t="shared" si="15"/>
        <v>0</v>
      </c>
      <c r="AN49">
        <f t="shared" si="15"/>
        <v>0</v>
      </c>
      <c r="AO49">
        <f t="shared" si="15"/>
        <v>0</v>
      </c>
      <c r="AP49">
        <f t="shared" si="15"/>
        <v>0</v>
      </c>
      <c r="AQ49">
        <f t="shared" si="15"/>
        <v>0</v>
      </c>
      <c r="AR49">
        <f t="shared" si="15"/>
        <v>0</v>
      </c>
      <c r="AS49">
        <f t="shared" si="15"/>
        <v>0</v>
      </c>
      <c r="AT49">
        <f t="shared" si="15"/>
        <v>0</v>
      </c>
      <c r="AU49">
        <f t="shared" si="15"/>
        <v>0</v>
      </c>
      <c r="AV49">
        <f t="shared" si="15"/>
        <v>0</v>
      </c>
    </row>
    <row r="50" spans="1:49">
      <c r="B50" s="767">
        <f t="shared" si="16"/>
        <v>830012</v>
      </c>
      <c r="C50" t="str">
        <f>INDEX(ProjectSummary!$C$6:$F$20,MATCH(B50,ProjectSummary!$C$6:$C$20,0),4)</f>
        <v>MOUNTAIN CREEK ROAD</v>
      </c>
      <c r="D50" s="2">
        <f>INDEX('Bundles&amp;Schedule'!$B$50:$G$64, MATCH(B50, 'Bundles&amp;Schedule'!$B$50:$B$64, 0), 6)</f>
        <v>2031</v>
      </c>
      <c r="E50" s="2"/>
      <c r="H50">
        <f t="shared" si="12"/>
        <v>0</v>
      </c>
      <c r="I50">
        <f t="shared" si="12"/>
        <v>0</v>
      </c>
      <c r="J50">
        <f t="shared" si="12"/>
        <v>0</v>
      </c>
      <c r="K50">
        <f t="shared" si="12"/>
        <v>0</v>
      </c>
      <c r="L50">
        <f t="shared" si="12"/>
        <v>0</v>
      </c>
      <c r="M50">
        <f t="shared" si="12"/>
        <v>0</v>
      </c>
      <c r="N50">
        <f t="shared" si="12"/>
        <v>1</v>
      </c>
      <c r="O50">
        <f t="shared" si="12"/>
        <v>1</v>
      </c>
      <c r="P50">
        <f t="shared" si="12"/>
        <v>1</v>
      </c>
      <c r="Q50">
        <f t="shared" si="12"/>
        <v>1</v>
      </c>
      <c r="R50">
        <f t="shared" si="13"/>
        <v>1</v>
      </c>
      <c r="S50">
        <f t="shared" si="13"/>
        <v>1</v>
      </c>
      <c r="T50">
        <f t="shared" si="13"/>
        <v>1</v>
      </c>
      <c r="U50">
        <f t="shared" si="13"/>
        <v>1</v>
      </c>
      <c r="V50">
        <f t="shared" si="13"/>
        <v>1</v>
      </c>
      <c r="W50">
        <f t="shared" si="13"/>
        <v>1</v>
      </c>
      <c r="X50">
        <f t="shared" si="13"/>
        <v>1</v>
      </c>
      <c r="Y50">
        <f t="shared" si="13"/>
        <v>1</v>
      </c>
      <c r="Z50">
        <f t="shared" si="13"/>
        <v>1</v>
      </c>
      <c r="AA50">
        <f t="shared" si="13"/>
        <v>1</v>
      </c>
      <c r="AB50">
        <f t="shared" si="14"/>
        <v>1</v>
      </c>
      <c r="AC50">
        <f t="shared" si="14"/>
        <v>1</v>
      </c>
      <c r="AD50">
        <f t="shared" si="14"/>
        <v>1</v>
      </c>
      <c r="AE50">
        <f t="shared" si="14"/>
        <v>1</v>
      </c>
      <c r="AF50">
        <f t="shared" si="14"/>
        <v>1</v>
      </c>
      <c r="AG50">
        <f t="shared" si="14"/>
        <v>1</v>
      </c>
      <c r="AH50">
        <f t="shared" si="14"/>
        <v>0</v>
      </c>
      <c r="AI50">
        <f t="shared" si="14"/>
        <v>0</v>
      </c>
      <c r="AJ50">
        <f t="shared" si="14"/>
        <v>0</v>
      </c>
      <c r="AK50">
        <f t="shared" si="14"/>
        <v>0</v>
      </c>
      <c r="AL50">
        <f t="shared" si="15"/>
        <v>0</v>
      </c>
      <c r="AM50">
        <f t="shared" si="15"/>
        <v>0</v>
      </c>
      <c r="AN50">
        <f t="shared" si="15"/>
        <v>0</v>
      </c>
      <c r="AO50">
        <f t="shared" si="15"/>
        <v>0</v>
      </c>
      <c r="AP50">
        <f t="shared" si="15"/>
        <v>0</v>
      </c>
      <c r="AQ50">
        <f t="shared" si="15"/>
        <v>0</v>
      </c>
      <c r="AR50">
        <f t="shared" si="15"/>
        <v>0</v>
      </c>
      <c r="AS50">
        <f t="shared" si="15"/>
        <v>0</v>
      </c>
      <c r="AT50">
        <f t="shared" si="15"/>
        <v>0</v>
      </c>
      <c r="AU50">
        <f t="shared" si="15"/>
        <v>0</v>
      </c>
      <c r="AV50">
        <f t="shared" si="15"/>
        <v>0</v>
      </c>
    </row>
    <row r="51" spans="1:49">
      <c r="B51" s="767">
        <f t="shared" si="16"/>
        <v>120050</v>
      </c>
      <c r="C51" t="str">
        <f>INDEX(ProjectSummary!$C$6:$F$20,MATCH(B51,ProjectSummary!$C$6:$C$20,0),4)</f>
        <v>PENNINGER ROAD</v>
      </c>
      <c r="D51" s="2">
        <f>INDEX('Bundles&amp;Schedule'!$B$50:$G$64, MATCH(B51, 'Bundles&amp;Schedule'!$B$50:$B$64, 0), 6)</f>
        <v>2031</v>
      </c>
      <c r="E51" s="2"/>
      <c r="H51">
        <f t="shared" si="12"/>
        <v>0</v>
      </c>
      <c r="I51">
        <f t="shared" si="12"/>
        <v>0</v>
      </c>
      <c r="J51">
        <f t="shared" si="12"/>
        <v>0</v>
      </c>
      <c r="K51">
        <f t="shared" si="12"/>
        <v>0</v>
      </c>
      <c r="L51">
        <f t="shared" si="12"/>
        <v>0</v>
      </c>
      <c r="M51">
        <f t="shared" si="12"/>
        <v>0</v>
      </c>
      <c r="N51">
        <f t="shared" si="12"/>
        <v>1</v>
      </c>
      <c r="O51">
        <f t="shared" si="12"/>
        <v>1</v>
      </c>
      <c r="P51">
        <f t="shared" si="12"/>
        <v>1</v>
      </c>
      <c r="Q51">
        <f t="shared" si="12"/>
        <v>1</v>
      </c>
      <c r="R51">
        <f t="shared" si="13"/>
        <v>1</v>
      </c>
      <c r="S51">
        <f t="shared" si="13"/>
        <v>1</v>
      </c>
      <c r="T51">
        <f t="shared" si="13"/>
        <v>1</v>
      </c>
      <c r="U51">
        <f t="shared" si="13"/>
        <v>1</v>
      </c>
      <c r="V51">
        <f t="shared" si="13"/>
        <v>1</v>
      </c>
      <c r="W51">
        <f t="shared" si="13"/>
        <v>1</v>
      </c>
      <c r="X51">
        <f t="shared" si="13"/>
        <v>1</v>
      </c>
      <c r="Y51">
        <f t="shared" si="13"/>
        <v>1</v>
      </c>
      <c r="Z51">
        <f t="shared" si="13"/>
        <v>1</v>
      </c>
      <c r="AA51">
        <f t="shared" si="13"/>
        <v>1</v>
      </c>
      <c r="AB51">
        <f t="shared" si="14"/>
        <v>1</v>
      </c>
      <c r="AC51">
        <f t="shared" si="14"/>
        <v>1</v>
      </c>
      <c r="AD51">
        <f t="shared" si="14"/>
        <v>1</v>
      </c>
      <c r="AE51">
        <f t="shared" si="14"/>
        <v>1</v>
      </c>
      <c r="AF51">
        <f t="shared" si="14"/>
        <v>1</v>
      </c>
      <c r="AG51">
        <f t="shared" si="14"/>
        <v>1</v>
      </c>
      <c r="AH51">
        <f t="shared" si="14"/>
        <v>0</v>
      </c>
      <c r="AI51">
        <f t="shared" si="14"/>
        <v>0</v>
      </c>
      <c r="AJ51">
        <f t="shared" si="14"/>
        <v>0</v>
      </c>
      <c r="AK51">
        <f t="shared" si="14"/>
        <v>0</v>
      </c>
      <c r="AL51">
        <f t="shared" si="15"/>
        <v>0</v>
      </c>
      <c r="AM51">
        <f t="shared" si="15"/>
        <v>0</v>
      </c>
      <c r="AN51">
        <f t="shared" si="15"/>
        <v>0</v>
      </c>
      <c r="AO51">
        <f t="shared" si="15"/>
        <v>0</v>
      </c>
      <c r="AP51">
        <f t="shared" si="15"/>
        <v>0</v>
      </c>
      <c r="AQ51">
        <f t="shared" si="15"/>
        <v>0</v>
      </c>
      <c r="AR51">
        <f t="shared" si="15"/>
        <v>0</v>
      </c>
      <c r="AS51">
        <f t="shared" si="15"/>
        <v>0</v>
      </c>
      <c r="AT51">
        <f t="shared" si="15"/>
        <v>0</v>
      </c>
      <c r="AU51">
        <f t="shared" si="15"/>
        <v>0</v>
      </c>
      <c r="AV51">
        <f t="shared" si="15"/>
        <v>0</v>
      </c>
    </row>
    <row r="52" spans="1:49">
      <c r="B52" s="767">
        <f t="shared" si="16"/>
        <v>590060</v>
      </c>
      <c r="C52" t="str">
        <f>INDEX(ProjectSummary!$C$6:$F$20,MATCH(B52,ProjectSummary!$C$6:$C$20,0),4)</f>
        <v>ROBINSON CHURCH ROAD</v>
      </c>
      <c r="D52" s="2">
        <f>INDEX('Bundles&amp;Schedule'!$B$50:$G$64, MATCH(B52, 'Bundles&amp;Schedule'!$B$50:$B$64, 0), 6)</f>
        <v>2031</v>
      </c>
      <c r="E52" s="2"/>
      <c r="H52">
        <f t="shared" si="12"/>
        <v>0</v>
      </c>
      <c r="I52">
        <f t="shared" si="12"/>
        <v>0</v>
      </c>
      <c r="J52">
        <f t="shared" si="12"/>
        <v>0</v>
      </c>
      <c r="K52">
        <f t="shared" si="12"/>
        <v>0</v>
      </c>
      <c r="L52">
        <f t="shared" si="12"/>
        <v>0</v>
      </c>
      <c r="M52">
        <f t="shared" si="12"/>
        <v>0</v>
      </c>
      <c r="N52">
        <f t="shared" si="12"/>
        <v>1</v>
      </c>
      <c r="O52">
        <f t="shared" si="12"/>
        <v>1</v>
      </c>
      <c r="P52">
        <f t="shared" si="12"/>
        <v>1</v>
      </c>
      <c r="Q52">
        <f t="shared" si="12"/>
        <v>1</v>
      </c>
      <c r="R52">
        <f t="shared" si="13"/>
        <v>1</v>
      </c>
      <c r="S52">
        <f t="shared" si="13"/>
        <v>1</v>
      </c>
      <c r="T52">
        <f t="shared" si="13"/>
        <v>1</v>
      </c>
      <c r="U52">
        <f t="shared" si="13"/>
        <v>1</v>
      </c>
      <c r="V52">
        <f t="shared" si="13"/>
        <v>1</v>
      </c>
      <c r="W52">
        <f t="shared" si="13"/>
        <v>1</v>
      </c>
      <c r="X52">
        <f t="shared" si="13"/>
        <v>1</v>
      </c>
      <c r="Y52">
        <f t="shared" si="13"/>
        <v>1</v>
      </c>
      <c r="Z52">
        <f t="shared" si="13"/>
        <v>1</v>
      </c>
      <c r="AA52">
        <f t="shared" si="13"/>
        <v>1</v>
      </c>
      <c r="AB52">
        <f t="shared" si="14"/>
        <v>1</v>
      </c>
      <c r="AC52">
        <f t="shared" si="14"/>
        <v>1</v>
      </c>
      <c r="AD52">
        <f t="shared" si="14"/>
        <v>1</v>
      </c>
      <c r="AE52">
        <f t="shared" si="14"/>
        <v>1</v>
      </c>
      <c r="AF52">
        <f t="shared" si="14"/>
        <v>1</v>
      </c>
      <c r="AG52">
        <f t="shared" si="14"/>
        <v>1</v>
      </c>
      <c r="AH52">
        <f t="shared" si="14"/>
        <v>0</v>
      </c>
      <c r="AI52">
        <f t="shared" si="14"/>
        <v>0</v>
      </c>
      <c r="AJ52">
        <f t="shared" si="14"/>
        <v>0</v>
      </c>
      <c r="AK52">
        <f t="shared" si="14"/>
        <v>0</v>
      </c>
      <c r="AL52">
        <f t="shared" si="15"/>
        <v>0</v>
      </c>
      <c r="AM52">
        <f t="shared" si="15"/>
        <v>0</v>
      </c>
      <c r="AN52">
        <f t="shared" si="15"/>
        <v>0</v>
      </c>
      <c r="AO52">
        <f t="shared" si="15"/>
        <v>0</v>
      </c>
      <c r="AP52">
        <f t="shared" si="15"/>
        <v>0</v>
      </c>
      <c r="AQ52">
        <f t="shared" si="15"/>
        <v>0</v>
      </c>
      <c r="AR52">
        <f t="shared" si="15"/>
        <v>0</v>
      </c>
      <c r="AS52">
        <f t="shared" si="15"/>
        <v>0</v>
      </c>
      <c r="AT52">
        <f t="shared" si="15"/>
        <v>0</v>
      </c>
      <c r="AU52">
        <f t="shared" si="15"/>
        <v>0</v>
      </c>
      <c r="AV52">
        <f t="shared" si="15"/>
        <v>0</v>
      </c>
    </row>
    <row r="53" spans="1:49">
      <c r="B53" s="421"/>
      <c r="D53" s="2"/>
      <c r="E53" s="2"/>
      <c r="F53" s="2"/>
    </row>
    <row r="54" spans="1:49" ht="30">
      <c r="A54" s="764" t="s">
        <v>499</v>
      </c>
      <c r="B54" s="443"/>
      <c r="C54" s="443"/>
      <c r="D54" s="444" t="s">
        <v>495</v>
      </c>
      <c r="E54" s="444" t="s">
        <v>496</v>
      </c>
      <c r="F54" s="221"/>
      <c r="G54" s="138"/>
      <c r="H54" s="138">
        <f>H37</f>
        <v>2025</v>
      </c>
      <c r="I54" s="138">
        <f t="shared" ref="I54:AV54" si="17">I37</f>
        <v>2026</v>
      </c>
      <c r="J54" s="138">
        <f t="shared" si="17"/>
        <v>2027</v>
      </c>
      <c r="K54" s="138">
        <f t="shared" si="17"/>
        <v>2028</v>
      </c>
      <c r="L54" s="138">
        <f t="shared" si="17"/>
        <v>2029</v>
      </c>
      <c r="M54" s="138">
        <f t="shared" si="17"/>
        <v>2030</v>
      </c>
      <c r="N54" s="138">
        <f t="shared" si="17"/>
        <v>2031</v>
      </c>
      <c r="O54" s="138">
        <f t="shared" si="17"/>
        <v>2032</v>
      </c>
      <c r="P54" s="138">
        <f t="shared" si="17"/>
        <v>2033</v>
      </c>
      <c r="Q54" s="138">
        <f t="shared" si="17"/>
        <v>2034</v>
      </c>
      <c r="R54" s="138">
        <f t="shared" si="17"/>
        <v>2035</v>
      </c>
      <c r="S54" s="138">
        <f t="shared" si="17"/>
        <v>2036</v>
      </c>
      <c r="T54" s="138">
        <f t="shared" si="17"/>
        <v>2037</v>
      </c>
      <c r="U54" s="138">
        <f t="shared" si="17"/>
        <v>2038</v>
      </c>
      <c r="V54" s="138">
        <f t="shared" si="17"/>
        <v>2039</v>
      </c>
      <c r="W54" s="138">
        <f t="shared" si="17"/>
        <v>2040</v>
      </c>
      <c r="X54" s="138">
        <f t="shared" si="17"/>
        <v>2041</v>
      </c>
      <c r="Y54" s="138">
        <f t="shared" si="17"/>
        <v>2042</v>
      </c>
      <c r="Z54" s="138">
        <f t="shared" si="17"/>
        <v>2043</v>
      </c>
      <c r="AA54" s="138">
        <f t="shared" si="17"/>
        <v>2044</v>
      </c>
      <c r="AB54" s="138">
        <f t="shared" si="17"/>
        <v>2045</v>
      </c>
      <c r="AC54" s="138">
        <f t="shared" si="17"/>
        <v>2046</v>
      </c>
      <c r="AD54" s="138">
        <f t="shared" si="17"/>
        <v>2047</v>
      </c>
      <c r="AE54" s="138">
        <f t="shared" si="17"/>
        <v>2048</v>
      </c>
      <c r="AF54" s="138">
        <f t="shared" si="17"/>
        <v>2049</v>
      </c>
      <c r="AG54" s="138">
        <f t="shared" si="17"/>
        <v>2050</v>
      </c>
      <c r="AH54" s="138">
        <f t="shared" si="17"/>
        <v>2051</v>
      </c>
      <c r="AI54" s="138">
        <f t="shared" si="17"/>
        <v>2052</v>
      </c>
      <c r="AJ54" s="138">
        <f t="shared" si="17"/>
        <v>2053</v>
      </c>
      <c r="AK54" s="138">
        <f t="shared" si="17"/>
        <v>2054</v>
      </c>
      <c r="AL54" s="138">
        <f t="shared" si="17"/>
        <v>2055</v>
      </c>
      <c r="AM54" s="138">
        <f t="shared" si="17"/>
        <v>2056</v>
      </c>
      <c r="AN54" s="138">
        <f t="shared" si="17"/>
        <v>2057</v>
      </c>
      <c r="AO54" s="138">
        <f t="shared" si="17"/>
        <v>2058</v>
      </c>
      <c r="AP54" s="138">
        <f t="shared" si="17"/>
        <v>2059</v>
      </c>
      <c r="AQ54" s="138">
        <f t="shared" si="17"/>
        <v>2060</v>
      </c>
      <c r="AR54" s="138">
        <f t="shared" si="17"/>
        <v>2061</v>
      </c>
      <c r="AS54" s="138">
        <f t="shared" si="17"/>
        <v>2062</v>
      </c>
      <c r="AT54" s="138">
        <f t="shared" si="17"/>
        <v>2063</v>
      </c>
      <c r="AU54" s="138">
        <f t="shared" si="17"/>
        <v>2064</v>
      </c>
      <c r="AV54" s="138">
        <f t="shared" si="17"/>
        <v>2065</v>
      </c>
      <c r="AW54" s="138"/>
    </row>
    <row r="55" spans="1:49">
      <c r="B55" s="767" t="str">
        <f>B38</f>
        <v>030161</v>
      </c>
      <c r="C55" t="str">
        <f>INDEX(ProjectSummary!$C$6:$F$20,MATCH(B55,ProjectSummary!$C$6:$C$20,0),4)</f>
        <v>LOCKHART ROAD</v>
      </c>
      <c r="D55" s="445">
        <f>D21</f>
        <v>2028</v>
      </c>
      <c r="E55" s="445">
        <f>E21</f>
        <v>2029</v>
      </c>
      <c r="F55" s="2"/>
      <c r="H55">
        <f>IF(AND(H$20&gt;=$D55,H$20&lt;=$E55),0,1)</f>
        <v>1</v>
      </c>
      <c r="I55">
        <f t="shared" ref="I55:AV63" si="18">IF(AND(I$20&gt;=$D55,I$20&lt;=$E55),0,1)</f>
        <v>1</v>
      </c>
      <c r="J55">
        <f t="shared" si="18"/>
        <v>1</v>
      </c>
      <c r="K55">
        <f t="shared" si="18"/>
        <v>0</v>
      </c>
      <c r="L55">
        <f t="shared" si="18"/>
        <v>0</v>
      </c>
      <c r="M55">
        <f t="shared" si="18"/>
        <v>1</v>
      </c>
      <c r="N55">
        <f t="shared" si="18"/>
        <v>1</v>
      </c>
      <c r="O55">
        <f t="shared" si="18"/>
        <v>1</v>
      </c>
      <c r="P55">
        <f t="shared" si="18"/>
        <v>1</v>
      </c>
      <c r="Q55">
        <f t="shared" si="18"/>
        <v>1</v>
      </c>
      <c r="R55">
        <f t="shared" si="18"/>
        <v>1</v>
      </c>
      <c r="S55">
        <f t="shared" si="18"/>
        <v>1</v>
      </c>
      <c r="T55">
        <f t="shared" si="18"/>
        <v>1</v>
      </c>
      <c r="U55">
        <f t="shared" si="18"/>
        <v>1</v>
      </c>
      <c r="V55">
        <f t="shared" si="18"/>
        <v>1</v>
      </c>
      <c r="W55">
        <f t="shared" si="18"/>
        <v>1</v>
      </c>
      <c r="X55">
        <f t="shared" si="18"/>
        <v>1</v>
      </c>
      <c r="Y55">
        <f t="shared" si="18"/>
        <v>1</v>
      </c>
      <c r="Z55">
        <f t="shared" si="18"/>
        <v>1</v>
      </c>
      <c r="AA55">
        <f t="shared" si="18"/>
        <v>1</v>
      </c>
      <c r="AB55">
        <f t="shared" si="18"/>
        <v>1</v>
      </c>
      <c r="AC55">
        <f t="shared" si="18"/>
        <v>1</v>
      </c>
      <c r="AD55">
        <f t="shared" si="18"/>
        <v>1</v>
      </c>
      <c r="AE55">
        <f t="shared" si="18"/>
        <v>1</v>
      </c>
      <c r="AF55">
        <f t="shared" si="18"/>
        <v>1</v>
      </c>
      <c r="AG55">
        <f t="shared" si="18"/>
        <v>1</v>
      </c>
      <c r="AH55">
        <f t="shared" si="18"/>
        <v>1</v>
      </c>
      <c r="AI55">
        <f t="shared" si="18"/>
        <v>1</v>
      </c>
      <c r="AJ55">
        <f t="shared" si="18"/>
        <v>1</v>
      </c>
      <c r="AK55">
        <f t="shared" si="18"/>
        <v>1</v>
      </c>
      <c r="AL55">
        <f t="shared" si="18"/>
        <v>1</v>
      </c>
      <c r="AM55">
        <f t="shared" si="18"/>
        <v>1</v>
      </c>
      <c r="AN55">
        <f t="shared" si="18"/>
        <v>1</v>
      </c>
      <c r="AO55">
        <f t="shared" si="18"/>
        <v>1</v>
      </c>
      <c r="AP55">
        <f t="shared" si="18"/>
        <v>1</v>
      </c>
      <c r="AQ55">
        <f t="shared" si="18"/>
        <v>1</v>
      </c>
      <c r="AR55">
        <f t="shared" si="18"/>
        <v>1</v>
      </c>
      <c r="AS55">
        <f t="shared" si="18"/>
        <v>1</v>
      </c>
      <c r="AT55">
        <f t="shared" si="18"/>
        <v>1</v>
      </c>
      <c r="AU55">
        <f t="shared" si="18"/>
        <v>1</v>
      </c>
      <c r="AV55">
        <f t="shared" si="18"/>
        <v>1</v>
      </c>
    </row>
    <row r="56" spans="1:49">
      <c r="B56" s="767" t="str">
        <f t="shared" ref="B56:B69" si="19">B39</f>
        <v>030148</v>
      </c>
      <c r="C56" t="str">
        <f>INDEX(ProjectSummary!$C$6:$F$20,MATCH(B56,ProjectSummary!$C$6:$C$20,0),4)</f>
        <v>MILLS ROAD</v>
      </c>
      <c r="D56" s="445">
        <f t="shared" ref="D56:E69" si="20">D22</f>
        <v>2028</v>
      </c>
      <c r="E56" s="445">
        <f t="shared" si="20"/>
        <v>2029</v>
      </c>
      <c r="F56" s="2"/>
      <c r="H56">
        <f t="shared" ref="H56:W69" si="21">IF(AND(H$20&gt;=$D56,H$20&lt;=$E56),0,1)</f>
        <v>1</v>
      </c>
      <c r="I56">
        <f t="shared" si="21"/>
        <v>1</v>
      </c>
      <c r="J56">
        <f t="shared" si="21"/>
        <v>1</v>
      </c>
      <c r="K56">
        <f t="shared" si="21"/>
        <v>0</v>
      </c>
      <c r="L56">
        <f t="shared" si="21"/>
        <v>0</v>
      </c>
      <c r="M56">
        <f t="shared" si="21"/>
        <v>1</v>
      </c>
      <c r="N56">
        <f t="shared" si="21"/>
        <v>1</v>
      </c>
      <c r="O56">
        <f t="shared" si="21"/>
        <v>1</v>
      </c>
      <c r="P56">
        <f t="shared" si="21"/>
        <v>1</v>
      </c>
      <c r="Q56">
        <f t="shared" si="21"/>
        <v>1</v>
      </c>
      <c r="R56">
        <f t="shared" si="21"/>
        <v>1</v>
      </c>
      <c r="S56">
        <f t="shared" si="21"/>
        <v>1</v>
      </c>
      <c r="T56">
        <f t="shared" si="21"/>
        <v>1</v>
      </c>
      <c r="U56">
        <f t="shared" si="21"/>
        <v>1</v>
      </c>
      <c r="V56">
        <f t="shared" si="21"/>
        <v>1</v>
      </c>
      <c r="W56">
        <f t="shared" si="21"/>
        <v>1</v>
      </c>
      <c r="X56">
        <f t="shared" si="18"/>
        <v>1</v>
      </c>
      <c r="Y56">
        <f t="shared" si="18"/>
        <v>1</v>
      </c>
      <c r="Z56">
        <f t="shared" si="18"/>
        <v>1</v>
      </c>
      <c r="AA56">
        <f t="shared" si="18"/>
        <v>1</v>
      </c>
      <c r="AB56">
        <f t="shared" si="18"/>
        <v>1</v>
      </c>
      <c r="AC56">
        <f t="shared" si="18"/>
        <v>1</v>
      </c>
      <c r="AD56">
        <f t="shared" si="18"/>
        <v>1</v>
      </c>
      <c r="AE56">
        <f t="shared" si="18"/>
        <v>1</v>
      </c>
      <c r="AF56">
        <f t="shared" si="18"/>
        <v>1</v>
      </c>
      <c r="AG56">
        <f t="shared" si="18"/>
        <v>1</v>
      </c>
      <c r="AH56">
        <f t="shared" si="18"/>
        <v>1</v>
      </c>
      <c r="AI56">
        <f t="shared" si="18"/>
        <v>1</v>
      </c>
      <c r="AJ56">
        <f t="shared" si="18"/>
        <v>1</v>
      </c>
      <c r="AK56">
        <f t="shared" si="18"/>
        <v>1</v>
      </c>
      <c r="AL56">
        <f t="shared" si="18"/>
        <v>1</v>
      </c>
      <c r="AM56">
        <f t="shared" si="18"/>
        <v>1</v>
      </c>
      <c r="AN56">
        <f t="shared" si="18"/>
        <v>1</v>
      </c>
      <c r="AO56">
        <f t="shared" si="18"/>
        <v>1</v>
      </c>
      <c r="AP56">
        <f t="shared" si="18"/>
        <v>1</v>
      </c>
      <c r="AQ56">
        <f t="shared" si="18"/>
        <v>1</v>
      </c>
      <c r="AR56">
        <f t="shared" si="18"/>
        <v>1</v>
      </c>
      <c r="AS56">
        <f t="shared" si="18"/>
        <v>1</v>
      </c>
      <c r="AT56">
        <f t="shared" si="18"/>
        <v>1</v>
      </c>
      <c r="AU56">
        <f t="shared" si="18"/>
        <v>1</v>
      </c>
      <c r="AV56">
        <f t="shared" si="18"/>
        <v>1</v>
      </c>
    </row>
    <row r="57" spans="1:49">
      <c r="B57" s="767" t="str">
        <f t="shared" si="19"/>
        <v>030265</v>
      </c>
      <c r="C57" t="str">
        <f>INDEX(ProjectSummary!$C$6:$F$20,MATCH(B57,ProjectSummary!$C$6:$C$20,0),4)</f>
        <v>ROBINSON ROAD</v>
      </c>
      <c r="D57" s="445">
        <f t="shared" si="20"/>
        <v>2028</v>
      </c>
      <c r="E57" s="445">
        <f t="shared" si="20"/>
        <v>2029</v>
      </c>
      <c r="F57" s="2"/>
      <c r="H57">
        <f t="shared" si="21"/>
        <v>1</v>
      </c>
      <c r="I57">
        <f t="shared" si="21"/>
        <v>1</v>
      </c>
      <c r="J57">
        <f t="shared" si="21"/>
        <v>1</v>
      </c>
      <c r="K57">
        <f t="shared" si="21"/>
        <v>0</v>
      </c>
      <c r="L57">
        <f t="shared" si="21"/>
        <v>0</v>
      </c>
      <c r="M57">
        <f t="shared" si="21"/>
        <v>1</v>
      </c>
      <c r="N57">
        <f t="shared" si="21"/>
        <v>1</v>
      </c>
      <c r="O57">
        <f t="shared" si="21"/>
        <v>1</v>
      </c>
      <c r="P57">
        <f t="shared" si="21"/>
        <v>1</v>
      </c>
      <c r="Q57">
        <f t="shared" si="21"/>
        <v>1</v>
      </c>
      <c r="R57">
        <f t="shared" si="21"/>
        <v>1</v>
      </c>
      <c r="S57">
        <f t="shared" si="21"/>
        <v>1</v>
      </c>
      <c r="T57">
        <f t="shared" si="21"/>
        <v>1</v>
      </c>
      <c r="U57">
        <f t="shared" si="21"/>
        <v>1</v>
      </c>
      <c r="V57">
        <f t="shared" si="21"/>
        <v>1</v>
      </c>
      <c r="W57">
        <f t="shared" si="21"/>
        <v>1</v>
      </c>
      <c r="X57">
        <f t="shared" si="18"/>
        <v>1</v>
      </c>
      <c r="Y57">
        <f t="shared" si="18"/>
        <v>1</v>
      </c>
      <c r="Z57">
        <f t="shared" si="18"/>
        <v>1</v>
      </c>
      <c r="AA57">
        <f t="shared" si="18"/>
        <v>1</v>
      </c>
      <c r="AB57">
        <f t="shared" si="18"/>
        <v>1</v>
      </c>
      <c r="AC57">
        <f t="shared" si="18"/>
        <v>1</v>
      </c>
      <c r="AD57">
        <f t="shared" si="18"/>
        <v>1</v>
      </c>
      <c r="AE57">
        <f t="shared" si="18"/>
        <v>1</v>
      </c>
      <c r="AF57">
        <f t="shared" si="18"/>
        <v>1</v>
      </c>
      <c r="AG57">
        <f t="shared" si="18"/>
        <v>1</v>
      </c>
      <c r="AH57">
        <f t="shared" si="18"/>
        <v>1</v>
      </c>
      <c r="AI57">
        <f t="shared" si="18"/>
        <v>1</v>
      </c>
      <c r="AJ57">
        <f t="shared" si="18"/>
        <v>1</v>
      </c>
      <c r="AK57">
        <f t="shared" si="18"/>
        <v>1</v>
      </c>
      <c r="AL57">
        <f t="shared" si="18"/>
        <v>1</v>
      </c>
      <c r="AM57">
        <f t="shared" si="18"/>
        <v>1</v>
      </c>
      <c r="AN57">
        <f t="shared" si="18"/>
        <v>1</v>
      </c>
      <c r="AO57">
        <f t="shared" si="18"/>
        <v>1</v>
      </c>
      <c r="AP57">
        <f t="shared" si="18"/>
        <v>1</v>
      </c>
      <c r="AQ57">
        <f t="shared" si="18"/>
        <v>1</v>
      </c>
      <c r="AR57">
        <f t="shared" si="18"/>
        <v>1</v>
      </c>
      <c r="AS57">
        <f t="shared" si="18"/>
        <v>1</v>
      </c>
      <c r="AT57">
        <f t="shared" si="18"/>
        <v>1</v>
      </c>
      <c r="AU57">
        <f t="shared" si="18"/>
        <v>1</v>
      </c>
      <c r="AV57">
        <f t="shared" si="18"/>
        <v>1</v>
      </c>
    </row>
    <row r="58" spans="1:49">
      <c r="B58" s="767">
        <f t="shared" si="19"/>
        <v>830106</v>
      </c>
      <c r="C58" t="str">
        <f>INDEX(ProjectSummary!$C$6:$F$20,MATCH(B58,ProjectSummary!$C$6:$C$20,0),4)</f>
        <v>BOGGER HOLLAR ROAD</v>
      </c>
      <c r="D58" s="445">
        <f t="shared" si="20"/>
        <v>2028</v>
      </c>
      <c r="E58" s="445">
        <f t="shared" si="20"/>
        <v>2029</v>
      </c>
      <c r="F58" s="2"/>
      <c r="H58">
        <f>IF(AND(H$20&gt;=$D58,H$20&lt;=$E58),0,1)</f>
        <v>1</v>
      </c>
      <c r="I58">
        <f t="shared" si="18"/>
        <v>1</v>
      </c>
      <c r="J58">
        <f t="shared" si="18"/>
        <v>1</v>
      </c>
      <c r="K58">
        <f t="shared" si="18"/>
        <v>0</v>
      </c>
      <c r="L58">
        <f t="shared" si="18"/>
        <v>0</v>
      </c>
      <c r="M58">
        <f t="shared" si="18"/>
        <v>1</v>
      </c>
      <c r="N58">
        <f t="shared" si="18"/>
        <v>1</v>
      </c>
      <c r="O58">
        <f t="shared" si="18"/>
        <v>1</v>
      </c>
      <c r="P58">
        <f t="shared" si="18"/>
        <v>1</v>
      </c>
      <c r="Q58">
        <f t="shared" si="18"/>
        <v>1</v>
      </c>
      <c r="R58">
        <f t="shared" si="18"/>
        <v>1</v>
      </c>
      <c r="S58">
        <f t="shared" si="18"/>
        <v>1</v>
      </c>
      <c r="T58">
        <f t="shared" si="18"/>
        <v>1</v>
      </c>
      <c r="U58">
        <f t="shared" si="18"/>
        <v>1</v>
      </c>
      <c r="V58">
        <f t="shared" si="18"/>
        <v>1</v>
      </c>
      <c r="W58">
        <f t="shared" si="18"/>
        <v>1</v>
      </c>
      <c r="X58">
        <f t="shared" si="18"/>
        <v>1</v>
      </c>
      <c r="Y58">
        <f t="shared" si="18"/>
        <v>1</v>
      </c>
      <c r="Z58">
        <f t="shared" si="18"/>
        <v>1</v>
      </c>
      <c r="AA58">
        <f t="shared" si="18"/>
        <v>1</v>
      </c>
      <c r="AB58">
        <f t="shared" si="18"/>
        <v>1</v>
      </c>
      <c r="AC58">
        <f t="shared" si="18"/>
        <v>1</v>
      </c>
      <c r="AD58">
        <f t="shared" si="18"/>
        <v>1</v>
      </c>
      <c r="AE58">
        <f t="shared" si="18"/>
        <v>1</v>
      </c>
      <c r="AF58">
        <f t="shared" si="18"/>
        <v>1</v>
      </c>
      <c r="AG58">
        <f t="shared" si="18"/>
        <v>1</v>
      </c>
      <c r="AH58">
        <f t="shared" si="18"/>
        <v>1</v>
      </c>
      <c r="AI58">
        <f t="shared" si="18"/>
        <v>1</v>
      </c>
      <c r="AJ58">
        <f t="shared" si="18"/>
        <v>1</v>
      </c>
      <c r="AK58">
        <f t="shared" si="18"/>
        <v>1</v>
      </c>
      <c r="AL58">
        <f t="shared" si="18"/>
        <v>1</v>
      </c>
      <c r="AM58">
        <f t="shared" si="18"/>
        <v>1</v>
      </c>
      <c r="AN58">
        <f t="shared" si="18"/>
        <v>1</v>
      </c>
      <c r="AO58">
        <f t="shared" si="18"/>
        <v>1</v>
      </c>
      <c r="AP58">
        <f t="shared" si="18"/>
        <v>1</v>
      </c>
      <c r="AQ58">
        <f t="shared" si="18"/>
        <v>1</v>
      </c>
      <c r="AR58">
        <f t="shared" si="18"/>
        <v>1</v>
      </c>
      <c r="AS58">
        <f t="shared" si="18"/>
        <v>1</v>
      </c>
      <c r="AT58">
        <f t="shared" si="18"/>
        <v>1</v>
      </c>
      <c r="AU58">
        <f t="shared" si="18"/>
        <v>1</v>
      </c>
      <c r="AV58">
        <f t="shared" si="18"/>
        <v>1</v>
      </c>
    </row>
    <row r="59" spans="1:49">
      <c r="B59" s="767">
        <f t="shared" si="19"/>
        <v>830081</v>
      </c>
      <c r="C59" t="str">
        <f>INDEX(ProjectSummary!$C$6:$F$20,MATCH(B59,ProjectSummary!$C$6:$C$20,0),4)</f>
        <v>BRIDGE ROAD</v>
      </c>
      <c r="D59" s="445">
        <f t="shared" si="20"/>
        <v>2028</v>
      </c>
      <c r="E59" s="445">
        <f t="shared" si="20"/>
        <v>2029</v>
      </c>
      <c r="F59" s="2"/>
      <c r="H59">
        <f t="shared" si="21"/>
        <v>1</v>
      </c>
      <c r="I59">
        <f t="shared" si="21"/>
        <v>1</v>
      </c>
      <c r="J59">
        <f t="shared" si="21"/>
        <v>1</v>
      </c>
      <c r="K59">
        <f t="shared" si="21"/>
        <v>0</v>
      </c>
      <c r="L59">
        <f t="shared" si="21"/>
        <v>0</v>
      </c>
      <c r="M59">
        <f t="shared" si="21"/>
        <v>1</v>
      </c>
      <c r="N59">
        <f t="shared" si="21"/>
        <v>1</v>
      </c>
      <c r="O59">
        <f t="shared" si="21"/>
        <v>1</v>
      </c>
      <c r="P59">
        <f t="shared" si="21"/>
        <v>1</v>
      </c>
      <c r="Q59">
        <f t="shared" si="21"/>
        <v>1</v>
      </c>
      <c r="R59">
        <f t="shared" si="21"/>
        <v>1</v>
      </c>
      <c r="S59">
        <f t="shared" si="21"/>
        <v>1</v>
      </c>
      <c r="T59">
        <f t="shared" si="21"/>
        <v>1</v>
      </c>
      <c r="U59">
        <f t="shared" si="21"/>
        <v>1</v>
      </c>
      <c r="V59">
        <f t="shared" si="21"/>
        <v>1</v>
      </c>
      <c r="W59">
        <f t="shared" si="21"/>
        <v>1</v>
      </c>
      <c r="X59">
        <f t="shared" si="18"/>
        <v>1</v>
      </c>
      <c r="Y59">
        <f t="shared" si="18"/>
        <v>1</v>
      </c>
      <c r="Z59">
        <f t="shared" si="18"/>
        <v>1</v>
      </c>
      <c r="AA59">
        <f t="shared" si="18"/>
        <v>1</v>
      </c>
      <c r="AB59">
        <f t="shared" si="18"/>
        <v>1</v>
      </c>
      <c r="AC59">
        <f t="shared" si="18"/>
        <v>1</v>
      </c>
      <c r="AD59">
        <f t="shared" si="18"/>
        <v>1</v>
      </c>
      <c r="AE59">
        <f t="shared" si="18"/>
        <v>1</v>
      </c>
      <c r="AF59">
        <f t="shared" si="18"/>
        <v>1</v>
      </c>
      <c r="AG59">
        <f t="shared" si="18"/>
        <v>1</v>
      </c>
      <c r="AH59">
        <f t="shared" si="18"/>
        <v>1</v>
      </c>
      <c r="AI59">
        <f t="shared" si="18"/>
        <v>1</v>
      </c>
      <c r="AJ59">
        <f t="shared" si="18"/>
        <v>1</v>
      </c>
      <c r="AK59">
        <f t="shared" si="18"/>
        <v>1</v>
      </c>
      <c r="AL59">
        <f t="shared" si="18"/>
        <v>1</v>
      </c>
      <c r="AM59">
        <f t="shared" si="18"/>
        <v>1</v>
      </c>
      <c r="AN59">
        <f t="shared" si="18"/>
        <v>1</v>
      </c>
      <c r="AO59">
        <f t="shared" si="18"/>
        <v>1</v>
      </c>
      <c r="AP59">
        <f t="shared" si="18"/>
        <v>1</v>
      </c>
      <c r="AQ59">
        <f t="shared" si="18"/>
        <v>1</v>
      </c>
      <c r="AR59">
        <f t="shared" si="18"/>
        <v>1</v>
      </c>
      <c r="AS59">
        <f t="shared" si="18"/>
        <v>1</v>
      </c>
      <c r="AT59">
        <f t="shared" si="18"/>
        <v>1</v>
      </c>
      <c r="AU59">
        <f t="shared" si="18"/>
        <v>1</v>
      </c>
      <c r="AV59">
        <f t="shared" si="18"/>
        <v>1</v>
      </c>
    </row>
    <row r="60" spans="1:49">
      <c r="B60" s="767">
        <f t="shared" si="19"/>
        <v>830200</v>
      </c>
      <c r="C60" t="str">
        <f>INDEX(ProjectSummary!$C$6:$F$20,MATCH(B60,ProjectSummary!$C$6:$C$20,0),4)</f>
        <v>BRIDGE PORT ROAD</v>
      </c>
      <c r="D60" s="445">
        <f t="shared" si="20"/>
        <v>2028</v>
      </c>
      <c r="E60" s="445">
        <f t="shared" si="20"/>
        <v>2029</v>
      </c>
      <c r="F60" s="2"/>
      <c r="H60">
        <f t="shared" si="21"/>
        <v>1</v>
      </c>
      <c r="I60">
        <f t="shared" si="21"/>
        <v>1</v>
      </c>
      <c r="J60">
        <f t="shared" si="21"/>
        <v>1</v>
      </c>
      <c r="K60">
        <f t="shared" si="21"/>
        <v>0</v>
      </c>
      <c r="L60">
        <f t="shared" si="21"/>
        <v>0</v>
      </c>
      <c r="M60">
        <f t="shared" si="21"/>
        <v>1</v>
      </c>
      <c r="N60">
        <f t="shared" si="21"/>
        <v>1</v>
      </c>
      <c r="O60">
        <f t="shared" si="21"/>
        <v>1</v>
      </c>
      <c r="P60">
        <f t="shared" si="21"/>
        <v>1</v>
      </c>
      <c r="Q60">
        <f t="shared" si="21"/>
        <v>1</v>
      </c>
      <c r="R60">
        <f t="shared" si="21"/>
        <v>1</v>
      </c>
      <c r="S60">
        <f t="shared" si="21"/>
        <v>1</v>
      </c>
      <c r="T60">
        <f t="shared" si="21"/>
        <v>1</v>
      </c>
      <c r="U60">
        <f t="shared" si="21"/>
        <v>1</v>
      </c>
      <c r="V60">
        <f t="shared" si="21"/>
        <v>1</v>
      </c>
      <c r="W60">
        <f t="shared" si="21"/>
        <v>1</v>
      </c>
      <c r="X60">
        <f t="shared" si="18"/>
        <v>1</v>
      </c>
      <c r="Y60">
        <f t="shared" si="18"/>
        <v>1</v>
      </c>
      <c r="Z60">
        <f t="shared" si="18"/>
        <v>1</v>
      </c>
      <c r="AA60">
        <f t="shared" si="18"/>
        <v>1</v>
      </c>
      <c r="AB60">
        <f t="shared" si="18"/>
        <v>1</v>
      </c>
      <c r="AC60">
        <f t="shared" si="18"/>
        <v>1</v>
      </c>
      <c r="AD60">
        <f t="shared" si="18"/>
        <v>1</v>
      </c>
      <c r="AE60">
        <f t="shared" si="18"/>
        <v>1</v>
      </c>
      <c r="AF60">
        <f t="shared" si="18"/>
        <v>1</v>
      </c>
      <c r="AG60">
        <f t="shared" si="18"/>
        <v>1</v>
      </c>
      <c r="AH60">
        <f t="shared" si="18"/>
        <v>1</v>
      </c>
      <c r="AI60">
        <f t="shared" si="18"/>
        <v>1</v>
      </c>
      <c r="AJ60">
        <f t="shared" si="18"/>
        <v>1</v>
      </c>
      <c r="AK60">
        <f t="shared" si="18"/>
        <v>1</v>
      </c>
      <c r="AL60">
        <f t="shared" si="18"/>
        <v>1</v>
      </c>
      <c r="AM60">
        <f t="shared" si="18"/>
        <v>1</v>
      </c>
      <c r="AN60">
        <f t="shared" si="18"/>
        <v>1</v>
      </c>
      <c r="AO60">
        <f t="shared" si="18"/>
        <v>1</v>
      </c>
      <c r="AP60">
        <f t="shared" si="18"/>
        <v>1</v>
      </c>
      <c r="AQ60">
        <f t="shared" si="18"/>
        <v>1</v>
      </c>
      <c r="AR60">
        <f t="shared" si="18"/>
        <v>1</v>
      </c>
      <c r="AS60">
        <f t="shared" si="18"/>
        <v>1</v>
      </c>
      <c r="AT60">
        <f t="shared" si="18"/>
        <v>1</v>
      </c>
      <c r="AU60">
        <f t="shared" si="18"/>
        <v>1</v>
      </c>
      <c r="AV60">
        <f t="shared" si="18"/>
        <v>1</v>
      </c>
    </row>
    <row r="61" spans="1:49">
      <c r="B61" s="767">
        <f t="shared" si="19"/>
        <v>120173</v>
      </c>
      <c r="C61" t="str">
        <f>INDEX(ProjectSummary!$C$6:$F$20,MATCH(B61,ProjectSummary!$C$6:$C$20,0),4)</f>
        <v>PEACH ORCHARD ROAD</v>
      </c>
      <c r="D61" s="445">
        <f t="shared" si="20"/>
        <v>2028</v>
      </c>
      <c r="E61" s="445">
        <f t="shared" si="20"/>
        <v>2029</v>
      </c>
      <c r="F61" s="2"/>
      <c r="H61">
        <f>IF(AND(H$20&gt;=$D61,H$20&lt;=$E61),0,1)</f>
        <v>1</v>
      </c>
      <c r="I61">
        <f t="shared" si="18"/>
        <v>1</v>
      </c>
      <c r="J61">
        <f t="shared" si="18"/>
        <v>1</v>
      </c>
      <c r="K61">
        <f t="shared" si="18"/>
        <v>0</v>
      </c>
      <c r="L61">
        <f t="shared" si="18"/>
        <v>0</v>
      </c>
      <c r="M61">
        <f t="shared" si="18"/>
        <v>1</v>
      </c>
      <c r="N61">
        <f t="shared" si="18"/>
        <v>1</v>
      </c>
      <c r="O61">
        <f t="shared" si="18"/>
        <v>1</v>
      </c>
      <c r="P61">
        <f t="shared" si="18"/>
        <v>1</v>
      </c>
      <c r="Q61">
        <f t="shared" si="18"/>
        <v>1</v>
      </c>
      <c r="R61">
        <f t="shared" si="18"/>
        <v>1</v>
      </c>
      <c r="S61">
        <f t="shared" si="18"/>
        <v>1</v>
      </c>
      <c r="T61">
        <f t="shared" si="18"/>
        <v>1</v>
      </c>
      <c r="U61">
        <f t="shared" si="18"/>
        <v>1</v>
      </c>
      <c r="V61">
        <f t="shared" si="18"/>
        <v>1</v>
      </c>
      <c r="W61">
        <f t="shared" si="18"/>
        <v>1</v>
      </c>
      <c r="X61">
        <f t="shared" si="18"/>
        <v>1</v>
      </c>
      <c r="Y61">
        <f t="shared" si="18"/>
        <v>1</v>
      </c>
      <c r="Z61">
        <f t="shared" si="18"/>
        <v>1</v>
      </c>
      <c r="AA61">
        <f t="shared" si="18"/>
        <v>1</v>
      </c>
      <c r="AB61">
        <f t="shared" si="18"/>
        <v>1</v>
      </c>
      <c r="AC61">
        <f t="shared" si="18"/>
        <v>1</v>
      </c>
      <c r="AD61">
        <f t="shared" si="18"/>
        <v>1</v>
      </c>
      <c r="AE61">
        <f t="shared" si="18"/>
        <v>1</v>
      </c>
      <c r="AF61">
        <f t="shared" si="18"/>
        <v>1</v>
      </c>
      <c r="AG61">
        <f t="shared" si="18"/>
        <v>1</v>
      </c>
      <c r="AH61">
        <f t="shared" si="18"/>
        <v>1</v>
      </c>
      <c r="AI61">
        <f t="shared" si="18"/>
        <v>1</v>
      </c>
      <c r="AJ61">
        <f t="shared" si="18"/>
        <v>1</v>
      </c>
      <c r="AK61">
        <f t="shared" si="18"/>
        <v>1</v>
      </c>
      <c r="AL61">
        <f t="shared" si="18"/>
        <v>1</v>
      </c>
      <c r="AM61">
        <f t="shared" si="18"/>
        <v>1</v>
      </c>
      <c r="AN61">
        <f t="shared" si="18"/>
        <v>1</v>
      </c>
      <c r="AO61">
        <f t="shared" si="18"/>
        <v>1</v>
      </c>
      <c r="AP61">
        <f t="shared" si="18"/>
        <v>1</v>
      </c>
      <c r="AQ61">
        <f t="shared" si="18"/>
        <v>1</v>
      </c>
      <c r="AR61">
        <f t="shared" si="18"/>
        <v>1</v>
      </c>
      <c r="AS61">
        <f t="shared" si="18"/>
        <v>1</v>
      </c>
      <c r="AT61">
        <f t="shared" si="18"/>
        <v>1</v>
      </c>
      <c r="AU61">
        <f t="shared" si="18"/>
        <v>1</v>
      </c>
      <c r="AV61">
        <f t="shared" si="18"/>
        <v>1</v>
      </c>
    </row>
    <row r="62" spans="1:49">
      <c r="B62" s="767">
        <f t="shared" si="19"/>
        <v>890074</v>
      </c>
      <c r="C62" t="str">
        <f>INDEX(ProjectSummary!$C$6:$F$20,MATCH(B62,ProjectSummary!$C$6:$C$20,0),4)</f>
        <v>MONROE-ANSONVILLE ROAD</v>
      </c>
      <c r="D62" s="445">
        <f t="shared" si="20"/>
        <v>2028</v>
      </c>
      <c r="E62" s="445">
        <f t="shared" si="20"/>
        <v>2029</v>
      </c>
      <c r="F62" s="2"/>
      <c r="H62">
        <f t="shared" si="21"/>
        <v>1</v>
      </c>
      <c r="I62">
        <f t="shared" si="21"/>
        <v>1</v>
      </c>
      <c r="J62">
        <f t="shared" si="21"/>
        <v>1</v>
      </c>
      <c r="K62">
        <f t="shared" si="21"/>
        <v>0</v>
      </c>
      <c r="L62">
        <f t="shared" si="21"/>
        <v>0</v>
      </c>
      <c r="M62">
        <f t="shared" si="21"/>
        <v>1</v>
      </c>
      <c r="N62">
        <f t="shared" si="21"/>
        <v>1</v>
      </c>
      <c r="O62">
        <f t="shared" si="21"/>
        <v>1</v>
      </c>
      <c r="P62">
        <f t="shared" si="21"/>
        <v>1</v>
      </c>
      <c r="Q62">
        <f t="shared" si="21"/>
        <v>1</v>
      </c>
      <c r="R62">
        <f t="shared" si="21"/>
        <v>1</v>
      </c>
      <c r="S62">
        <f t="shared" si="21"/>
        <v>1</v>
      </c>
      <c r="T62">
        <f t="shared" si="21"/>
        <v>1</v>
      </c>
      <c r="U62">
        <f t="shared" si="21"/>
        <v>1</v>
      </c>
      <c r="V62">
        <f t="shared" si="21"/>
        <v>1</v>
      </c>
      <c r="W62">
        <f t="shared" si="21"/>
        <v>1</v>
      </c>
      <c r="X62">
        <f t="shared" si="18"/>
        <v>1</v>
      </c>
      <c r="Y62">
        <f t="shared" si="18"/>
        <v>1</v>
      </c>
      <c r="Z62">
        <f t="shared" si="18"/>
        <v>1</v>
      </c>
      <c r="AA62">
        <f t="shared" si="18"/>
        <v>1</v>
      </c>
      <c r="AB62">
        <f t="shared" si="18"/>
        <v>1</v>
      </c>
      <c r="AC62">
        <f t="shared" si="18"/>
        <v>1</v>
      </c>
      <c r="AD62">
        <f t="shared" si="18"/>
        <v>1</v>
      </c>
      <c r="AE62">
        <f t="shared" si="18"/>
        <v>1</v>
      </c>
      <c r="AF62">
        <f t="shared" si="18"/>
        <v>1</v>
      </c>
      <c r="AG62">
        <f t="shared" si="18"/>
        <v>1</v>
      </c>
      <c r="AH62">
        <f t="shared" si="18"/>
        <v>1</v>
      </c>
      <c r="AI62">
        <f t="shared" si="18"/>
        <v>1</v>
      </c>
      <c r="AJ62">
        <f t="shared" si="18"/>
        <v>1</v>
      </c>
      <c r="AK62">
        <f t="shared" si="18"/>
        <v>1</v>
      </c>
      <c r="AL62">
        <f t="shared" si="18"/>
        <v>1</v>
      </c>
      <c r="AM62">
        <f t="shared" si="18"/>
        <v>1</v>
      </c>
      <c r="AN62">
        <f t="shared" si="18"/>
        <v>1</v>
      </c>
      <c r="AO62">
        <f t="shared" si="18"/>
        <v>1</v>
      </c>
      <c r="AP62">
        <f t="shared" si="18"/>
        <v>1</v>
      </c>
      <c r="AQ62">
        <f t="shared" si="18"/>
        <v>1</v>
      </c>
      <c r="AR62">
        <f t="shared" si="18"/>
        <v>1</v>
      </c>
      <c r="AS62">
        <f t="shared" si="18"/>
        <v>1</v>
      </c>
      <c r="AT62">
        <f t="shared" si="18"/>
        <v>1</v>
      </c>
      <c r="AU62">
        <f t="shared" si="18"/>
        <v>1</v>
      </c>
      <c r="AV62">
        <f t="shared" si="18"/>
        <v>1</v>
      </c>
    </row>
    <row r="63" spans="1:49">
      <c r="B63" s="767">
        <f t="shared" si="19"/>
        <v>890170</v>
      </c>
      <c r="C63" t="str">
        <f>INDEX(ProjectSummary!$C$6:$F$20,MATCH(B63,ProjectSummary!$C$6:$C$20,0),4)</f>
        <v>POTTERS ROAD</v>
      </c>
      <c r="D63" s="445">
        <f t="shared" si="20"/>
        <v>2028</v>
      </c>
      <c r="E63" s="445">
        <f t="shared" si="20"/>
        <v>2029</v>
      </c>
      <c r="F63" s="2"/>
      <c r="H63">
        <f t="shared" si="21"/>
        <v>1</v>
      </c>
      <c r="I63">
        <f t="shared" si="21"/>
        <v>1</v>
      </c>
      <c r="J63">
        <f t="shared" si="21"/>
        <v>1</v>
      </c>
      <c r="K63">
        <f t="shared" si="21"/>
        <v>0</v>
      </c>
      <c r="L63">
        <f t="shared" si="21"/>
        <v>0</v>
      </c>
      <c r="M63">
        <f t="shared" si="21"/>
        <v>1</v>
      </c>
      <c r="N63">
        <f t="shared" si="21"/>
        <v>1</v>
      </c>
      <c r="O63">
        <f t="shared" si="21"/>
        <v>1</v>
      </c>
      <c r="P63">
        <f t="shared" si="21"/>
        <v>1</v>
      </c>
      <c r="Q63">
        <f t="shared" si="21"/>
        <v>1</v>
      </c>
      <c r="R63">
        <f t="shared" si="21"/>
        <v>1</v>
      </c>
      <c r="S63">
        <f t="shared" si="21"/>
        <v>1</v>
      </c>
      <c r="T63">
        <f t="shared" si="21"/>
        <v>1</v>
      </c>
      <c r="U63">
        <f t="shared" si="21"/>
        <v>1</v>
      </c>
      <c r="V63">
        <f t="shared" si="21"/>
        <v>1</v>
      </c>
      <c r="W63">
        <f t="shared" si="21"/>
        <v>1</v>
      </c>
      <c r="X63">
        <f t="shared" si="18"/>
        <v>1</v>
      </c>
      <c r="Y63">
        <f t="shared" si="18"/>
        <v>1</v>
      </c>
      <c r="Z63">
        <f t="shared" si="18"/>
        <v>1</v>
      </c>
      <c r="AA63">
        <f t="shared" si="18"/>
        <v>1</v>
      </c>
      <c r="AB63">
        <f t="shared" si="18"/>
        <v>1</v>
      </c>
      <c r="AC63">
        <f t="shared" si="18"/>
        <v>1</v>
      </c>
      <c r="AD63">
        <f t="shared" si="18"/>
        <v>1</v>
      </c>
      <c r="AE63">
        <f t="shared" si="18"/>
        <v>1</v>
      </c>
      <c r="AF63">
        <f t="shared" si="18"/>
        <v>1</v>
      </c>
      <c r="AG63">
        <f t="shared" si="18"/>
        <v>1</v>
      </c>
      <c r="AH63">
        <f t="shared" ref="AH63:AV63" si="22">IF(AND(AH$20&gt;=$D63,AH$20&lt;=$E63),0,1)</f>
        <v>1</v>
      </c>
      <c r="AI63">
        <f t="shared" si="22"/>
        <v>1</v>
      </c>
      <c r="AJ63">
        <f t="shared" si="22"/>
        <v>1</v>
      </c>
      <c r="AK63">
        <f t="shared" si="22"/>
        <v>1</v>
      </c>
      <c r="AL63">
        <f t="shared" si="22"/>
        <v>1</v>
      </c>
      <c r="AM63">
        <f t="shared" si="22"/>
        <v>1</v>
      </c>
      <c r="AN63">
        <f t="shared" si="22"/>
        <v>1</v>
      </c>
      <c r="AO63">
        <f t="shared" si="22"/>
        <v>1</v>
      </c>
      <c r="AP63">
        <f t="shared" si="22"/>
        <v>1</v>
      </c>
      <c r="AQ63">
        <f t="shared" si="22"/>
        <v>1</v>
      </c>
      <c r="AR63">
        <f t="shared" si="22"/>
        <v>1</v>
      </c>
      <c r="AS63">
        <f t="shared" si="22"/>
        <v>1</v>
      </c>
      <c r="AT63">
        <f t="shared" si="22"/>
        <v>1</v>
      </c>
      <c r="AU63">
        <f t="shared" si="22"/>
        <v>1</v>
      </c>
      <c r="AV63">
        <f t="shared" si="22"/>
        <v>1</v>
      </c>
    </row>
    <row r="64" spans="1:49">
      <c r="B64" s="767">
        <f t="shared" si="19"/>
        <v>890312</v>
      </c>
      <c r="C64" t="str">
        <f>INDEX(ProjectSummary!$C$6:$F$20,MATCH(B64,ProjectSummary!$C$6:$C$20,0),4)</f>
        <v>SHANNON ROAD</v>
      </c>
      <c r="D64" s="445">
        <f t="shared" si="20"/>
        <v>2028</v>
      </c>
      <c r="E64" s="445">
        <f t="shared" si="20"/>
        <v>2029</v>
      </c>
      <c r="F64" s="2"/>
      <c r="H64">
        <f>IF(AND(H$20&gt;=$D64,H$20&lt;=$E64),0,1)</f>
        <v>1</v>
      </c>
      <c r="I64">
        <f t="shared" si="21"/>
        <v>1</v>
      </c>
      <c r="J64">
        <f t="shared" si="21"/>
        <v>1</v>
      </c>
      <c r="K64">
        <f t="shared" si="21"/>
        <v>0</v>
      </c>
      <c r="L64">
        <f t="shared" si="21"/>
        <v>0</v>
      </c>
      <c r="M64">
        <f t="shared" si="21"/>
        <v>1</v>
      </c>
      <c r="N64">
        <f t="shared" si="21"/>
        <v>1</v>
      </c>
      <c r="O64">
        <f t="shared" si="21"/>
        <v>1</v>
      </c>
      <c r="P64">
        <f t="shared" si="21"/>
        <v>1</v>
      </c>
      <c r="Q64">
        <f t="shared" si="21"/>
        <v>1</v>
      </c>
      <c r="R64">
        <f t="shared" si="21"/>
        <v>1</v>
      </c>
      <c r="S64">
        <f t="shared" si="21"/>
        <v>1</v>
      </c>
      <c r="T64">
        <f t="shared" si="21"/>
        <v>1</v>
      </c>
      <c r="U64">
        <f t="shared" si="21"/>
        <v>1</v>
      </c>
      <c r="V64">
        <f t="shared" si="21"/>
        <v>1</v>
      </c>
      <c r="W64">
        <f t="shared" si="21"/>
        <v>1</v>
      </c>
      <c r="X64">
        <f t="shared" ref="X64:AV69" si="23">IF(AND(X$20&gt;=$D64,X$20&lt;=$E64),0,1)</f>
        <v>1</v>
      </c>
      <c r="Y64">
        <f t="shared" si="23"/>
        <v>1</v>
      </c>
      <c r="Z64">
        <f t="shared" si="23"/>
        <v>1</v>
      </c>
      <c r="AA64">
        <f t="shared" si="23"/>
        <v>1</v>
      </c>
      <c r="AB64">
        <f t="shared" si="23"/>
        <v>1</v>
      </c>
      <c r="AC64">
        <f t="shared" si="23"/>
        <v>1</v>
      </c>
      <c r="AD64">
        <f t="shared" si="23"/>
        <v>1</v>
      </c>
      <c r="AE64">
        <f t="shared" si="23"/>
        <v>1</v>
      </c>
      <c r="AF64">
        <f t="shared" si="23"/>
        <v>1</v>
      </c>
      <c r="AG64">
        <f t="shared" si="23"/>
        <v>1</v>
      </c>
      <c r="AH64">
        <f t="shared" si="23"/>
        <v>1</v>
      </c>
      <c r="AI64">
        <f t="shared" si="23"/>
        <v>1</v>
      </c>
      <c r="AJ64">
        <f t="shared" si="23"/>
        <v>1</v>
      </c>
      <c r="AK64">
        <f t="shared" si="23"/>
        <v>1</v>
      </c>
      <c r="AL64">
        <f t="shared" si="23"/>
        <v>1</v>
      </c>
      <c r="AM64">
        <f t="shared" si="23"/>
        <v>1</v>
      </c>
      <c r="AN64">
        <f t="shared" si="23"/>
        <v>1</v>
      </c>
      <c r="AO64">
        <f t="shared" si="23"/>
        <v>1</v>
      </c>
      <c r="AP64">
        <f t="shared" si="23"/>
        <v>1</v>
      </c>
      <c r="AQ64">
        <f t="shared" si="23"/>
        <v>1</v>
      </c>
      <c r="AR64">
        <f t="shared" si="23"/>
        <v>1</v>
      </c>
      <c r="AS64">
        <f t="shared" si="23"/>
        <v>1</v>
      </c>
      <c r="AT64">
        <f t="shared" si="23"/>
        <v>1</v>
      </c>
      <c r="AU64">
        <f t="shared" si="23"/>
        <v>1</v>
      </c>
      <c r="AV64">
        <f t="shared" si="23"/>
        <v>1</v>
      </c>
    </row>
    <row r="65" spans="1:48">
      <c r="B65" s="767">
        <f t="shared" si="19"/>
        <v>890144</v>
      </c>
      <c r="C65" t="str">
        <f>INDEX(ProjectSummary!$C$6:$F$20,MATCH(B65,ProjectSummary!$C$6:$C$20,0),4)</f>
        <v>STACK ROAD</v>
      </c>
      <c r="D65" s="445">
        <f t="shared" si="20"/>
        <v>2028</v>
      </c>
      <c r="E65" s="445">
        <f t="shared" si="20"/>
        <v>2029</v>
      </c>
      <c r="F65" s="2"/>
      <c r="H65">
        <f t="shared" si="21"/>
        <v>1</v>
      </c>
      <c r="I65">
        <f t="shared" si="21"/>
        <v>1</v>
      </c>
      <c r="J65">
        <f t="shared" si="21"/>
        <v>1</v>
      </c>
      <c r="K65">
        <f t="shared" si="21"/>
        <v>0</v>
      </c>
      <c r="L65">
        <f t="shared" si="21"/>
        <v>0</v>
      </c>
      <c r="M65">
        <f t="shared" si="21"/>
        <v>1</v>
      </c>
      <c r="N65">
        <f t="shared" si="21"/>
        <v>1</v>
      </c>
      <c r="O65">
        <f t="shared" si="21"/>
        <v>1</v>
      </c>
      <c r="P65">
        <f t="shared" si="21"/>
        <v>1</v>
      </c>
      <c r="Q65">
        <f t="shared" si="21"/>
        <v>1</v>
      </c>
      <c r="R65">
        <f t="shared" si="21"/>
        <v>1</v>
      </c>
      <c r="S65">
        <f t="shared" si="21"/>
        <v>1</v>
      </c>
      <c r="T65">
        <f t="shared" si="21"/>
        <v>1</v>
      </c>
      <c r="U65">
        <f t="shared" si="21"/>
        <v>1</v>
      </c>
      <c r="V65">
        <f t="shared" si="21"/>
        <v>1</v>
      </c>
      <c r="W65">
        <f t="shared" si="21"/>
        <v>1</v>
      </c>
      <c r="X65">
        <f t="shared" si="23"/>
        <v>1</v>
      </c>
      <c r="Y65">
        <f t="shared" si="23"/>
        <v>1</v>
      </c>
      <c r="Z65">
        <f t="shared" si="23"/>
        <v>1</v>
      </c>
      <c r="AA65">
        <f t="shared" si="23"/>
        <v>1</v>
      </c>
      <c r="AB65">
        <f t="shared" si="23"/>
        <v>1</v>
      </c>
      <c r="AC65">
        <f t="shared" si="23"/>
        <v>1</v>
      </c>
      <c r="AD65">
        <f t="shared" si="23"/>
        <v>1</v>
      </c>
      <c r="AE65">
        <f t="shared" si="23"/>
        <v>1</v>
      </c>
      <c r="AF65">
        <f t="shared" si="23"/>
        <v>1</v>
      </c>
      <c r="AG65">
        <f t="shared" si="23"/>
        <v>1</v>
      </c>
      <c r="AH65">
        <f t="shared" si="23"/>
        <v>1</v>
      </c>
      <c r="AI65">
        <f t="shared" si="23"/>
        <v>1</v>
      </c>
      <c r="AJ65">
        <f t="shared" si="23"/>
        <v>1</v>
      </c>
      <c r="AK65">
        <f t="shared" si="23"/>
        <v>1</v>
      </c>
      <c r="AL65">
        <f t="shared" si="23"/>
        <v>1</v>
      </c>
      <c r="AM65">
        <f t="shared" si="23"/>
        <v>1</v>
      </c>
      <c r="AN65">
        <f t="shared" si="23"/>
        <v>1</v>
      </c>
      <c r="AO65">
        <f t="shared" si="23"/>
        <v>1</v>
      </c>
      <c r="AP65">
        <f t="shared" si="23"/>
        <v>1</v>
      </c>
      <c r="AQ65">
        <f t="shared" si="23"/>
        <v>1</v>
      </c>
      <c r="AR65">
        <f t="shared" si="23"/>
        <v>1</v>
      </c>
      <c r="AS65">
        <f t="shared" si="23"/>
        <v>1</v>
      </c>
      <c r="AT65">
        <f t="shared" si="23"/>
        <v>1</v>
      </c>
      <c r="AU65">
        <f t="shared" si="23"/>
        <v>1</v>
      </c>
      <c r="AV65">
        <f t="shared" si="23"/>
        <v>1</v>
      </c>
    </row>
    <row r="66" spans="1:48">
      <c r="B66" s="767">
        <f t="shared" si="19"/>
        <v>890067</v>
      </c>
      <c r="C66" t="str">
        <f>INDEX(ProjectSummary!$C$6:$F$20,MATCH(B66,ProjectSummary!$C$6:$C$20,0),4)</f>
        <v>AUSTIN GROVE CHURCH ROAD</v>
      </c>
      <c r="D66" s="445">
        <f t="shared" si="20"/>
        <v>2029</v>
      </c>
      <c r="E66" s="445">
        <f t="shared" si="20"/>
        <v>2030</v>
      </c>
      <c r="F66" s="2"/>
      <c r="H66">
        <f t="shared" si="21"/>
        <v>1</v>
      </c>
      <c r="I66">
        <f t="shared" si="21"/>
        <v>1</v>
      </c>
      <c r="J66">
        <f t="shared" si="21"/>
        <v>1</v>
      </c>
      <c r="K66">
        <f t="shared" si="21"/>
        <v>1</v>
      </c>
      <c r="L66">
        <f t="shared" si="21"/>
        <v>0</v>
      </c>
      <c r="M66">
        <f t="shared" si="21"/>
        <v>0</v>
      </c>
      <c r="N66">
        <f t="shared" si="21"/>
        <v>1</v>
      </c>
      <c r="O66">
        <f t="shared" si="21"/>
        <v>1</v>
      </c>
      <c r="P66">
        <f t="shared" si="21"/>
        <v>1</v>
      </c>
      <c r="Q66">
        <f t="shared" si="21"/>
        <v>1</v>
      </c>
      <c r="R66">
        <f t="shared" si="21"/>
        <v>1</v>
      </c>
      <c r="S66">
        <f t="shared" si="21"/>
        <v>1</v>
      </c>
      <c r="T66">
        <f t="shared" si="21"/>
        <v>1</v>
      </c>
      <c r="U66">
        <f t="shared" si="21"/>
        <v>1</v>
      </c>
      <c r="V66">
        <f t="shared" si="21"/>
        <v>1</v>
      </c>
      <c r="W66">
        <f t="shared" si="21"/>
        <v>1</v>
      </c>
      <c r="X66">
        <f t="shared" si="23"/>
        <v>1</v>
      </c>
      <c r="Y66">
        <f t="shared" si="23"/>
        <v>1</v>
      </c>
      <c r="Z66">
        <f t="shared" si="23"/>
        <v>1</v>
      </c>
      <c r="AA66">
        <f t="shared" si="23"/>
        <v>1</v>
      </c>
      <c r="AB66">
        <f t="shared" si="23"/>
        <v>1</v>
      </c>
      <c r="AC66">
        <f t="shared" si="23"/>
        <v>1</v>
      </c>
      <c r="AD66">
        <f t="shared" si="23"/>
        <v>1</v>
      </c>
      <c r="AE66">
        <f t="shared" si="23"/>
        <v>1</v>
      </c>
      <c r="AF66">
        <f t="shared" si="23"/>
        <v>1</v>
      </c>
      <c r="AG66">
        <f t="shared" si="23"/>
        <v>1</v>
      </c>
      <c r="AH66">
        <f t="shared" si="23"/>
        <v>1</v>
      </c>
      <c r="AI66">
        <f t="shared" si="23"/>
        <v>1</v>
      </c>
      <c r="AJ66">
        <f t="shared" si="23"/>
        <v>1</v>
      </c>
      <c r="AK66">
        <f t="shared" si="23"/>
        <v>1</v>
      </c>
      <c r="AL66">
        <f t="shared" si="23"/>
        <v>1</v>
      </c>
      <c r="AM66">
        <f t="shared" si="23"/>
        <v>1</v>
      </c>
      <c r="AN66">
        <f t="shared" si="23"/>
        <v>1</v>
      </c>
      <c r="AO66">
        <f t="shared" si="23"/>
        <v>1</v>
      </c>
      <c r="AP66">
        <f t="shared" si="23"/>
        <v>1</v>
      </c>
      <c r="AQ66">
        <f t="shared" si="23"/>
        <v>1</v>
      </c>
      <c r="AR66">
        <f t="shared" si="23"/>
        <v>1</v>
      </c>
      <c r="AS66">
        <f t="shared" si="23"/>
        <v>1</v>
      </c>
      <c r="AT66">
        <f t="shared" si="23"/>
        <v>1</v>
      </c>
      <c r="AU66">
        <f t="shared" si="23"/>
        <v>1</v>
      </c>
      <c r="AV66">
        <f t="shared" si="23"/>
        <v>1</v>
      </c>
    </row>
    <row r="67" spans="1:48">
      <c r="B67" s="767">
        <f t="shared" si="19"/>
        <v>830012</v>
      </c>
      <c r="C67" t="str">
        <f>INDEX(ProjectSummary!$C$6:$F$20,MATCH(B67,ProjectSummary!$C$6:$C$20,0),4)</f>
        <v>MOUNTAIN CREEK ROAD</v>
      </c>
      <c r="D67" s="445">
        <f t="shared" si="20"/>
        <v>2029</v>
      </c>
      <c r="E67" s="445">
        <f t="shared" si="20"/>
        <v>2030</v>
      </c>
      <c r="H67">
        <f>IF(AND(H$20&gt;=$D67,H$20&lt;=$E67),0,1)</f>
        <v>1</v>
      </c>
      <c r="I67">
        <f t="shared" si="21"/>
        <v>1</v>
      </c>
      <c r="J67">
        <f t="shared" si="21"/>
        <v>1</v>
      </c>
      <c r="K67">
        <f t="shared" si="21"/>
        <v>1</v>
      </c>
      <c r="L67">
        <f t="shared" si="21"/>
        <v>0</v>
      </c>
      <c r="M67">
        <f t="shared" si="21"/>
        <v>0</v>
      </c>
      <c r="N67">
        <f t="shared" si="21"/>
        <v>1</v>
      </c>
      <c r="O67">
        <f t="shared" si="21"/>
        <v>1</v>
      </c>
      <c r="P67">
        <f t="shared" si="21"/>
        <v>1</v>
      </c>
      <c r="Q67">
        <f t="shared" si="21"/>
        <v>1</v>
      </c>
      <c r="R67">
        <f t="shared" si="21"/>
        <v>1</v>
      </c>
      <c r="S67">
        <f t="shared" si="21"/>
        <v>1</v>
      </c>
      <c r="T67">
        <f t="shared" si="21"/>
        <v>1</v>
      </c>
      <c r="U67">
        <f t="shared" si="21"/>
        <v>1</v>
      </c>
      <c r="V67">
        <f t="shared" si="21"/>
        <v>1</v>
      </c>
      <c r="W67">
        <f t="shared" si="21"/>
        <v>1</v>
      </c>
      <c r="X67">
        <f t="shared" si="23"/>
        <v>1</v>
      </c>
      <c r="Y67">
        <f t="shared" si="23"/>
        <v>1</v>
      </c>
      <c r="Z67">
        <f t="shared" si="23"/>
        <v>1</v>
      </c>
      <c r="AA67">
        <f t="shared" si="23"/>
        <v>1</v>
      </c>
      <c r="AB67">
        <f t="shared" si="23"/>
        <v>1</v>
      </c>
      <c r="AC67">
        <f t="shared" si="23"/>
        <v>1</v>
      </c>
      <c r="AD67">
        <f t="shared" si="23"/>
        <v>1</v>
      </c>
      <c r="AE67">
        <f t="shared" si="23"/>
        <v>1</v>
      </c>
      <c r="AF67">
        <f t="shared" si="23"/>
        <v>1</v>
      </c>
      <c r="AG67">
        <f t="shared" si="23"/>
        <v>1</v>
      </c>
      <c r="AH67">
        <f t="shared" si="23"/>
        <v>1</v>
      </c>
      <c r="AI67">
        <f t="shared" si="23"/>
        <v>1</v>
      </c>
      <c r="AJ67">
        <f t="shared" si="23"/>
        <v>1</v>
      </c>
      <c r="AK67">
        <f t="shared" si="23"/>
        <v>1</v>
      </c>
      <c r="AL67">
        <f t="shared" si="23"/>
        <v>1</v>
      </c>
      <c r="AM67">
        <f t="shared" si="23"/>
        <v>1</v>
      </c>
      <c r="AN67">
        <f t="shared" si="23"/>
        <v>1</v>
      </c>
      <c r="AO67">
        <f t="shared" si="23"/>
        <v>1</v>
      </c>
      <c r="AP67">
        <f t="shared" si="23"/>
        <v>1</v>
      </c>
      <c r="AQ67">
        <f t="shared" si="23"/>
        <v>1</v>
      </c>
      <c r="AR67">
        <f t="shared" si="23"/>
        <v>1</v>
      </c>
      <c r="AS67">
        <f t="shared" si="23"/>
        <v>1</v>
      </c>
      <c r="AT67">
        <f t="shared" si="23"/>
        <v>1</v>
      </c>
      <c r="AU67">
        <f t="shared" si="23"/>
        <v>1</v>
      </c>
      <c r="AV67">
        <f t="shared" si="23"/>
        <v>1</v>
      </c>
    </row>
    <row r="68" spans="1:48">
      <c r="B68" s="767">
        <f t="shared" si="19"/>
        <v>120050</v>
      </c>
      <c r="C68" t="str">
        <f>INDEX(ProjectSummary!$C$6:$F$20,MATCH(B68,ProjectSummary!$C$6:$C$20,0),4)</f>
        <v>PENNINGER ROAD</v>
      </c>
      <c r="D68" s="445">
        <f t="shared" si="20"/>
        <v>2029</v>
      </c>
      <c r="E68" s="445">
        <f t="shared" si="20"/>
        <v>2030</v>
      </c>
      <c r="H68">
        <f t="shared" si="21"/>
        <v>1</v>
      </c>
      <c r="I68">
        <f t="shared" si="21"/>
        <v>1</v>
      </c>
      <c r="J68">
        <f t="shared" si="21"/>
        <v>1</v>
      </c>
      <c r="K68">
        <f t="shared" si="21"/>
        <v>1</v>
      </c>
      <c r="L68">
        <f t="shared" si="21"/>
        <v>0</v>
      </c>
      <c r="M68">
        <f t="shared" si="21"/>
        <v>0</v>
      </c>
      <c r="N68">
        <f t="shared" si="21"/>
        <v>1</v>
      </c>
      <c r="O68">
        <f t="shared" si="21"/>
        <v>1</v>
      </c>
      <c r="P68">
        <f t="shared" si="21"/>
        <v>1</v>
      </c>
      <c r="Q68">
        <f t="shared" si="21"/>
        <v>1</v>
      </c>
      <c r="R68">
        <f t="shared" si="21"/>
        <v>1</v>
      </c>
      <c r="S68">
        <f t="shared" si="21"/>
        <v>1</v>
      </c>
      <c r="T68">
        <f t="shared" si="21"/>
        <v>1</v>
      </c>
      <c r="U68">
        <f t="shared" si="21"/>
        <v>1</v>
      </c>
      <c r="V68">
        <f t="shared" si="21"/>
        <v>1</v>
      </c>
      <c r="W68">
        <f t="shared" si="21"/>
        <v>1</v>
      </c>
      <c r="X68">
        <f t="shared" si="23"/>
        <v>1</v>
      </c>
      <c r="Y68">
        <f t="shared" si="23"/>
        <v>1</v>
      </c>
      <c r="Z68">
        <f t="shared" si="23"/>
        <v>1</v>
      </c>
      <c r="AA68">
        <f t="shared" si="23"/>
        <v>1</v>
      </c>
      <c r="AB68">
        <f t="shared" si="23"/>
        <v>1</v>
      </c>
      <c r="AC68">
        <f t="shared" si="23"/>
        <v>1</v>
      </c>
      <c r="AD68">
        <f t="shared" si="23"/>
        <v>1</v>
      </c>
      <c r="AE68">
        <f t="shared" si="23"/>
        <v>1</v>
      </c>
      <c r="AF68">
        <f t="shared" si="23"/>
        <v>1</v>
      </c>
      <c r="AG68">
        <f t="shared" si="23"/>
        <v>1</v>
      </c>
      <c r="AH68">
        <f t="shared" si="23"/>
        <v>1</v>
      </c>
      <c r="AI68">
        <f t="shared" si="23"/>
        <v>1</v>
      </c>
      <c r="AJ68">
        <f t="shared" si="23"/>
        <v>1</v>
      </c>
      <c r="AK68">
        <f t="shared" si="23"/>
        <v>1</v>
      </c>
      <c r="AL68">
        <f t="shared" si="23"/>
        <v>1</v>
      </c>
      <c r="AM68">
        <f t="shared" si="23"/>
        <v>1</v>
      </c>
      <c r="AN68">
        <f t="shared" si="23"/>
        <v>1</v>
      </c>
      <c r="AO68">
        <f t="shared" si="23"/>
        <v>1</v>
      </c>
      <c r="AP68">
        <f t="shared" si="23"/>
        <v>1</v>
      </c>
      <c r="AQ68">
        <f t="shared" si="23"/>
        <v>1</v>
      </c>
      <c r="AR68">
        <f t="shared" si="23"/>
        <v>1</v>
      </c>
      <c r="AS68">
        <f t="shared" si="23"/>
        <v>1</v>
      </c>
      <c r="AT68">
        <f t="shared" si="23"/>
        <v>1</v>
      </c>
      <c r="AU68">
        <f t="shared" si="23"/>
        <v>1</v>
      </c>
      <c r="AV68">
        <f t="shared" si="23"/>
        <v>1</v>
      </c>
    </row>
    <row r="69" spans="1:48">
      <c r="B69" s="767">
        <f t="shared" si="19"/>
        <v>590060</v>
      </c>
      <c r="C69" t="str">
        <f>INDEX(ProjectSummary!$C$6:$F$20,MATCH(B69,ProjectSummary!$C$6:$C$20,0),4)</f>
        <v>ROBINSON CHURCH ROAD</v>
      </c>
      <c r="D69" s="445">
        <f t="shared" si="20"/>
        <v>2029</v>
      </c>
      <c r="E69" s="445">
        <f t="shared" si="20"/>
        <v>2030</v>
      </c>
      <c r="H69">
        <f t="shared" si="21"/>
        <v>1</v>
      </c>
      <c r="I69">
        <f t="shared" si="21"/>
        <v>1</v>
      </c>
      <c r="J69">
        <f t="shared" si="21"/>
        <v>1</v>
      </c>
      <c r="K69">
        <f t="shared" si="21"/>
        <v>1</v>
      </c>
      <c r="L69">
        <f t="shared" si="21"/>
        <v>0</v>
      </c>
      <c r="M69">
        <f t="shared" si="21"/>
        <v>0</v>
      </c>
      <c r="N69">
        <f t="shared" si="21"/>
        <v>1</v>
      </c>
      <c r="O69">
        <f t="shared" si="21"/>
        <v>1</v>
      </c>
      <c r="P69">
        <f t="shared" si="21"/>
        <v>1</v>
      </c>
      <c r="Q69">
        <f t="shared" si="21"/>
        <v>1</v>
      </c>
      <c r="R69">
        <f t="shared" si="21"/>
        <v>1</v>
      </c>
      <c r="S69">
        <f t="shared" si="21"/>
        <v>1</v>
      </c>
      <c r="T69">
        <f t="shared" si="21"/>
        <v>1</v>
      </c>
      <c r="U69">
        <f t="shared" si="21"/>
        <v>1</v>
      </c>
      <c r="V69">
        <f t="shared" si="21"/>
        <v>1</v>
      </c>
      <c r="W69">
        <f t="shared" si="21"/>
        <v>1</v>
      </c>
      <c r="X69">
        <f t="shared" si="23"/>
        <v>1</v>
      </c>
      <c r="Y69">
        <f t="shared" si="23"/>
        <v>1</v>
      </c>
      <c r="Z69">
        <f t="shared" si="23"/>
        <v>1</v>
      </c>
      <c r="AA69">
        <f t="shared" si="23"/>
        <v>1</v>
      </c>
      <c r="AB69">
        <f t="shared" si="23"/>
        <v>1</v>
      </c>
      <c r="AC69">
        <f t="shared" si="23"/>
        <v>1</v>
      </c>
      <c r="AD69">
        <f t="shared" si="23"/>
        <v>1</v>
      </c>
      <c r="AE69">
        <f t="shared" si="23"/>
        <v>1</v>
      </c>
      <c r="AF69">
        <f t="shared" si="23"/>
        <v>1</v>
      </c>
      <c r="AG69">
        <f t="shared" si="23"/>
        <v>1</v>
      </c>
      <c r="AH69">
        <f t="shared" si="23"/>
        <v>1</v>
      </c>
      <c r="AI69">
        <f t="shared" si="23"/>
        <v>1</v>
      </c>
      <c r="AJ69">
        <f t="shared" si="23"/>
        <v>1</v>
      </c>
      <c r="AK69">
        <f t="shared" si="23"/>
        <v>1</v>
      </c>
      <c r="AL69">
        <f t="shared" si="23"/>
        <v>1</v>
      </c>
      <c r="AM69">
        <f t="shared" si="23"/>
        <v>1</v>
      </c>
      <c r="AN69">
        <f t="shared" si="23"/>
        <v>1</v>
      </c>
      <c r="AO69">
        <f t="shared" si="23"/>
        <v>1</v>
      </c>
      <c r="AP69">
        <f t="shared" si="23"/>
        <v>1</v>
      </c>
      <c r="AQ69">
        <f t="shared" si="23"/>
        <v>1</v>
      </c>
      <c r="AR69">
        <f t="shared" si="23"/>
        <v>1</v>
      </c>
      <c r="AS69">
        <f t="shared" si="23"/>
        <v>1</v>
      </c>
      <c r="AT69">
        <f t="shared" si="23"/>
        <v>1</v>
      </c>
      <c r="AU69">
        <f t="shared" si="23"/>
        <v>1</v>
      </c>
      <c r="AV69">
        <f t="shared" si="23"/>
        <v>1</v>
      </c>
    </row>
    <row r="70" spans="1:48">
      <c r="B70" s="421"/>
      <c r="D70" s="2"/>
      <c r="E70" s="2"/>
      <c r="F70" s="2"/>
    </row>
    <row r="71" spans="1:48">
      <c r="B71" s="421"/>
      <c r="D71" s="2"/>
      <c r="E71" s="2"/>
      <c r="F71" s="2"/>
    </row>
    <row r="72" spans="1:48" s="10" customFormat="1" ht="30.6" customHeight="1">
      <c r="A72" s="763" t="s">
        <v>500</v>
      </c>
      <c r="B72" s="448"/>
      <c r="C72" s="449"/>
      <c r="D72" s="450" t="s">
        <v>314</v>
      </c>
      <c r="E72" s="451"/>
      <c r="F72" s="451"/>
      <c r="G72" s="449"/>
      <c r="H72" s="449">
        <f>H37</f>
        <v>2025</v>
      </c>
      <c r="I72" s="449">
        <f t="shared" ref="I72:AV72" si="24">I37</f>
        <v>2026</v>
      </c>
      <c r="J72" s="449">
        <f t="shared" si="24"/>
        <v>2027</v>
      </c>
      <c r="K72" s="449">
        <f t="shared" si="24"/>
        <v>2028</v>
      </c>
      <c r="L72" s="449">
        <f t="shared" si="24"/>
        <v>2029</v>
      </c>
      <c r="M72" s="449">
        <f t="shared" si="24"/>
        <v>2030</v>
      </c>
      <c r="N72" s="449">
        <f t="shared" si="24"/>
        <v>2031</v>
      </c>
      <c r="O72" s="449">
        <f t="shared" si="24"/>
        <v>2032</v>
      </c>
      <c r="P72" s="449">
        <f t="shared" si="24"/>
        <v>2033</v>
      </c>
      <c r="Q72" s="449">
        <f t="shared" si="24"/>
        <v>2034</v>
      </c>
      <c r="R72" s="449">
        <f t="shared" si="24"/>
        <v>2035</v>
      </c>
      <c r="S72" s="449">
        <f t="shared" si="24"/>
        <v>2036</v>
      </c>
      <c r="T72" s="449">
        <f t="shared" si="24"/>
        <v>2037</v>
      </c>
      <c r="U72" s="449">
        <f t="shared" si="24"/>
        <v>2038</v>
      </c>
      <c r="V72" s="449">
        <f t="shared" si="24"/>
        <v>2039</v>
      </c>
      <c r="W72" s="449">
        <f t="shared" si="24"/>
        <v>2040</v>
      </c>
      <c r="X72" s="449">
        <f t="shared" si="24"/>
        <v>2041</v>
      </c>
      <c r="Y72" s="449">
        <f t="shared" si="24"/>
        <v>2042</v>
      </c>
      <c r="Z72" s="449">
        <f t="shared" si="24"/>
        <v>2043</v>
      </c>
      <c r="AA72" s="449">
        <f t="shared" si="24"/>
        <v>2044</v>
      </c>
      <c r="AB72" s="449">
        <f t="shared" si="24"/>
        <v>2045</v>
      </c>
      <c r="AC72" s="449">
        <f t="shared" si="24"/>
        <v>2046</v>
      </c>
      <c r="AD72" s="449">
        <f t="shared" si="24"/>
        <v>2047</v>
      </c>
      <c r="AE72" s="449">
        <f t="shared" si="24"/>
        <v>2048</v>
      </c>
      <c r="AF72" s="449">
        <f t="shared" si="24"/>
        <v>2049</v>
      </c>
      <c r="AG72" s="449">
        <f t="shared" si="24"/>
        <v>2050</v>
      </c>
      <c r="AH72" s="449">
        <f t="shared" si="24"/>
        <v>2051</v>
      </c>
      <c r="AI72" s="449">
        <f t="shared" si="24"/>
        <v>2052</v>
      </c>
      <c r="AJ72" s="449">
        <f t="shared" si="24"/>
        <v>2053</v>
      </c>
      <c r="AK72" s="449">
        <f t="shared" si="24"/>
        <v>2054</v>
      </c>
      <c r="AL72" s="449">
        <f t="shared" si="24"/>
        <v>2055</v>
      </c>
      <c r="AM72" s="449">
        <f t="shared" si="24"/>
        <v>2056</v>
      </c>
      <c r="AN72" s="449">
        <f t="shared" si="24"/>
        <v>2057</v>
      </c>
      <c r="AO72" s="449">
        <f t="shared" si="24"/>
        <v>2058</v>
      </c>
      <c r="AP72" s="449">
        <f t="shared" si="24"/>
        <v>2059</v>
      </c>
      <c r="AQ72" s="449">
        <f t="shared" si="24"/>
        <v>2060</v>
      </c>
      <c r="AR72" s="449">
        <f t="shared" si="24"/>
        <v>2061</v>
      </c>
      <c r="AS72" s="449">
        <f t="shared" si="24"/>
        <v>2062</v>
      </c>
      <c r="AT72" s="449">
        <f t="shared" si="24"/>
        <v>2063</v>
      </c>
      <c r="AU72" s="449">
        <f t="shared" si="24"/>
        <v>2064</v>
      </c>
      <c r="AV72" s="449">
        <f t="shared" si="24"/>
        <v>2065</v>
      </c>
    </row>
    <row r="73" spans="1:48">
      <c r="B73" s="767" t="str">
        <f>B55</f>
        <v>030161</v>
      </c>
      <c r="C73" t="str">
        <f>INDEX(ProjectSummary!$C$6:$F$20,MATCH(B73,ProjectSummary!$C$6:$C$20,0),4)</f>
        <v>LOCKHART ROAD</v>
      </c>
      <c r="D73" s="545">
        <f>ProjectSummary!L36</f>
        <v>2035</v>
      </c>
      <c r="E73" s="2"/>
      <c r="F73" s="2"/>
      <c r="H73">
        <f t="shared" ref="H73:Q87" si="25">IF(AND(H$72&lt;=$D73,H$72&lt;=$U$6),1,0)</f>
        <v>0</v>
      </c>
      <c r="I73">
        <f t="shared" si="25"/>
        <v>0</v>
      </c>
      <c r="J73">
        <f t="shared" si="25"/>
        <v>0</v>
      </c>
      <c r="K73">
        <f t="shared" si="25"/>
        <v>0</v>
      </c>
      <c r="L73">
        <f t="shared" si="25"/>
        <v>0</v>
      </c>
      <c r="M73">
        <f t="shared" si="25"/>
        <v>0</v>
      </c>
      <c r="N73">
        <f t="shared" si="25"/>
        <v>0</v>
      </c>
      <c r="O73">
        <f t="shared" si="25"/>
        <v>0</v>
      </c>
      <c r="P73">
        <f t="shared" si="25"/>
        <v>0</v>
      </c>
      <c r="Q73">
        <f t="shared" si="25"/>
        <v>0</v>
      </c>
      <c r="R73">
        <f t="shared" ref="R73:AA87" si="26">IF(AND(R$72&lt;=$D73,R$72&lt;=$U$6),1,0)</f>
        <v>0</v>
      </c>
      <c r="S73">
        <f t="shared" si="26"/>
        <v>0</v>
      </c>
      <c r="T73">
        <f t="shared" si="26"/>
        <v>0</v>
      </c>
      <c r="U73">
        <f t="shared" si="26"/>
        <v>0</v>
      </c>
      <c r="V73">
        <f t="shared" si="26"/>
        <v>0</v>
      </c>
      <c r="W73">
        <f t="shared" si="26"/>
        <v>0</v>
      </c>
      <c r="X73">
        <f t="shared" si="26"/>
        <v>0</v>
      </c>
      <c r="Y73">
        <f t="shared" si="26"/>
        <v>0</v>
      </c>
      <c r="Z73">
        <f t="shared" si="26"/>
        <v>0</v>
      </c>
      <c r="AA73">
        <f t="shared" si="26"/>
        <v>0</v>
      </c>
      <c r="AB73">
        <f t="shared" ref="AB73:AK87" si="27">IF(AND(AB$72&lt;=$D73,AB$72&lt;=$U$6),1,0)</f>
        <v>0</v>
      </c>
      <c r="AC73">
        <f t="shared" si="27"/>
        <v>0</v>
      </c>
      <c r="AD73">
        <f t="shared" si="27"/>
        <v>0</v>
      </c>
      <c r="AE73">
        <f t="shared" si="27"/>
        <v>0</v>
      </c>
      <c r="AF73">
        <f t="shared" si="27"/>
        <v>0</v>
      </c>
      <c r="AG73">
        <f t="shared" si="27"/>
        <v>0</v>
      </c>
      <c r="AH73">
        <f t="shared" si="27"/>
        <v>0</v>
      </c>
      <c r="AI73">
        <f t="shared" si="27"/>
        <v>0</v>
      </c>
      <c r="AJ73">
        <f t="shared" si="27"/>
        <v>0</v>
      </c>
      <c r="AK73">
        <f t="shared" si="27"/>
        <v>0</v>
      </c>
      <c r="AL73">
        <f t="shared" ref="AL73:AV87" si="28">IF(AND(AL$72&lt;=$D73,AL$72&lt;=$U$6),1,0)</f>
        <v>0</v>
      </c>
      <c r="AM73">
        <f t="shared" si="28"/>
        <v>0</v>
      </c>
      <c r="AN73">
        <f t="shared" si="28"/>
        <v>0</v>
      </c>
      <c r="AO73">
        <f t="shared" si="28"/>
        <v>0</v>
      </c>
      <c r="AP73">
        <f t="shared" si="28"/>
        <v>0</v>
      </c>
      <c r="AQ73">
        <f t="shared" si="28"/>
        <v>0</v>
      </c>
      <c r="AR73">
        <f t="shared" si="28"/>
        <v>0</v>
      </c>
      <c r="AS73">
        <f t="shared" si="28"/>
        <v>0</v>
      </c>
      <c r="AT73">
        <f t="shared" si="28"/>
        <v>0</v>
      </c>
      <c r="AU73">
        <f t="shared" si="28"/>
        <v>0</v>
      </c>
      <c r="AV73">
        <f t="shared" si="28"/>
        <v>0</v>
      </c>
    </row>
    <row r="74" spans="1:48">
      <c r="B74" s="767" t="str">
        <f t="shared" ref="B74:B87" si="29">B56</f>
        <v>030148</v>
      </c>
      <c r="C74" t="str">
        <f>INDEX(ProjectSummary!$C$6:$F$20,MATCH(B74,ProjectSummary!$C$6:$C$20,0),4)</f>
        <v>MILLS ROAD</v>
      </c>
      <c r="D74" s="545">
        <f>ProjectSummary!L31</f>
        <v>2029</v>
      </c>
      <c r="E74" s="2"/>
      <c r="F74" s="2"/>
      <c r="H74">
        <f t="shared" si="25"/>
        <v>0</v>
      </c>
      <c r="I74">
        <f t="shared" si="25"/>
        <v>0</v>
      </c>
      <c r="J74">
        <f t="shared" si="25"/>
        <v>0</v>
      </c>
      <c r="K74">
        <f t="shared" si="25"/>
        <v>0</v>
      </c>
      <c r="L74">
        <f t="shared" si="25"/>
        <v>0</v>
      </c>
      <c r="M74">
        <f t="shared" si="25"/>
        <v>0</v>
      </c>
      <c r="N74">
        <f t="shared" si="25"/>
        <v>0</v>
      </c>
      <c r="O74">
        <f t="shared" si="25"/>
        <v>0</v>
      </c>
      <c r="P74">
        <f t="shared" si="25"/>
        <v>0</v>
      </c>
      <c r="Q74">
        <f t="shared" si="25"/>
        <v>0</v>
      </c>
      <c r="R74">
        <f t="shared" si="26"/>
        <v>0</v>
      </c>
      <c r="S74">
        <f t="shared" si="26"/>
        <v>0</v>
      </c>
      <c r="T74">
        <f t="shared" si="26"/>
        <v>0</v>
      </c>
      <c r="U74">
        <f t="shared" si="26"/>
        <v>0</v>
      </c>
      <c r="V74">
        <f t="shared" si="26"/>
        <v>0</v>
      </c>
      <c r="W74">
        <f t="shared" si="26"/>
        <v>0</v>
      </c>
      <c r="X74">
        <f t="shared" si="26"/>
        <v>0</v>
      </c>
      <c r="Y74">
        <f t="shared" si="26"/>
        <v>0</v>
      </c>
      <c r="Z74">
        <f t="shared" si="26"/>
        <v>0</v>
      </c>
      <c r="AA74">
        <f t="shared" si="26"/>
        <v>0</v>
      </c>
      <c r="AB74">
        <f t="shared" si="27"/>
        <v>0</v>
      </c>
      <c r="AC74">
        <f t="shared" si="27"/>
        <v>0</v>
      </c>
      <c r="AD74">
        <f t="shared" si="27"/>
        <v>0</v>
      </c>
      <c r="AE74">
        <f t="shared" si="27"/>
        <v>0</v>
      </c>
      <c r="AF74">
        <f t="shared" si="27"/>
        <v>0</v>
      </c>
      <c r="AG74">
        <f t="shared" si="27"/>
        <v>0</v>
      </c>
      <c r="AH74">
        <f t="shared" si="27"/>
        <v>0</v>
      </c>
      <c r="AI74">
        <f t="shared" si="27"/>
        <v>0</v>
      </c>
      <c r="AJ74">
        <f t="shared" si="27"/>
        <v>0</v>
      </c>
      <c r="AK74">
        <f t="shared" si="27"/>
        <v>0</v>
      </c>
      <c r="AL74">
        <f t="shared" si="28"/>
        <v>0</v>
      </c>
      <c r="AM74">
        <f t="shared" si="28"/>
        <v>0</v>
      </c>
      <c r="AN74">
        <f t="shared" si="28"/>
        <v>0</v>
      </c>
      <c r="AO74">
        <f t="shared" si="28"/>
        <v>0</v>
      </c>
      <c r="AP74">
        <f t="shared" si="28"/>
        <v>0</v>
      </c>
      <c r="AQ74">
        <f t="shared" si="28"/>
        <v>0</v>
      </c>
      <c r="AR74">
        <f t="shared" si="28"/>
        <v>0</v>
      </c>
      <c r="AS74">
        <f t="shared" si="28"/>
        <v>0</v>
      </c>
      <c r="AT74">
        <f t="shared" si="28"/>
        <v>0</v>
      </c>
      <c r="AU74">
        <f t="shared" si="28"/>
        <v>0</v>
      </c>
      <c r="AV74">
        <f t="shared" si="28"/>
        <v>0</v>
      </c>
    </row>
    <row r="75" spans="1:48">
      <c r="B75" s="767" t="str">
        <f t="shared" si="29"/>
        <v>030265</v>
      </c>
      <c r="C75" t="str">
        <f>INDEX(ProjectSummary!$C$6:$F$20,MATCH(B75,ProjectSummary!$C$6:$C$20,0),4)</f>
        <v>ROBINSON ROAD</v>
      </c>
      <c r="D75" s="545">
        <f>ProjectSummary!L38</f>
        <v>2035</v>
      </c>
      <c r="E75" s="2"/>
      <c r="F75" s="2"/>
      <c r="H75">
        <f t="shared" si="25"/>
        <v>0</v>
      </c>
      <c r="I75">
        <f t="shared" si="25"/>
        <v>0</v>
      </c>
      <c r="J75">
        <f t="shared" si="25"/>
        <v>0</v>
      </c>
      <c r="K75">
        <f t="shared" si="25"/>
        <v>0</v>
      </c>
      <c r="L75">
        <f t="shared" si="25"/>
        <v>0</v>
      </c>
      <c r="M75">
        <f t="shared" si="25"/>
        <v>0</v>
      </c>
      <c r="N75">
        <f t="shared" si="25"/>
        <v>0</v>
      </c>
      <c r="O75">
        <f t="shared" si="25"/>
        <v>0</v>
      </c>
      <c r="P75">
        <f t="shared" si="25"/>
        <v>0</v>
      </c>
      <c r="Q75">
        <f t="shared" si="25"/>
        <v>0</v>
      </c>
      <c r="R75">
        <f t="shared" si="26"/>
        <v>0</v>
      </c>
      <c r="S75">
        <f t="shared" si="26"/>
        <v>0</v>
      </c>
      <c r="T75">
        <f t="shared" si="26"/>
        <v>0</v>
      </c>
      <c r="U75">
        <f t="shared" si="26"/>
        <v>0</v>
      </c>
      <c r="V75">
        <f t="shared" si="26"/>
        <v>0</v>
      </c>
      <c r="W75">
        <f t="shared" si="26"/>
        <v>0</v>
      </c>
      <c r="X75">
        <f t="shared" si="26"/>
        <v>0</v>
      </c>
      <c r="Y75">
        <f t="shared" si="26"/>
        <v>0</v>
      </c>
      <c r="Z75">
        <f t="shared" si="26"/>
        <v>0</v>
      </c>
      <c r="AA75">
        <f t="shared" si="26"/>
        <v>0</v>
      </c>
      <c r="AB75">
        <f t="shared" si="27"/>
        <v>0</v>
      </c>
      <c r="AC75">
        <f t="shared" si="27"/>
        <v>0</v>
      </c>
      <c r="AD75">
        <f t="shared" si="27"/>
        <v>0</v>
      </c>
      <c r="AE75">
        <f t="shared" si="27"/>
        <v>0</v>
      </c>
      <c r="AF75">
        <f t="shared" si="27"/>
        <v>0</v>
      </c>
      <c r="AG75">
        <f t="shared" si="27"/>
        <v>0</v>
      </c>
      <c r="AH75">
        <f t="shared" si="27"/>
        <v>0</v>
      </c>
      <c r="AI75">
        <f t="shared" si="27"/>
        <v>0</v>
      </c>
      <c r="AJ75">
        <f t="shared" si="27"/>
        <v>0</v>
      </c>
      <c r="AK75">
        <f t="shared" si="27"/>
        <v>0</v>
      </c>
      <c r="AL75">
        <f t="shared" si="28"/>
        <v>0</v>
      </c>
      <c r="AM75">
        <f t="shared" si="28"/>
        <v>0</v>
      </c>
      <c r="AN75">
        <f t="shared" si="28"/>
        <v>0</v>
      </c>
      <c r="AO75">
        <f t="shared" si="28"/>
        <v>0</v>
      </c>
      <c r="AP75">
        <f t="shared" si="28"/>
        <v>0</v>
      </c>
      <c r="AQ75">
        <f t="shared" si="28"/>
        <v>0</v>
      </c>
      <c r="AR75">
        <f t="shared" si="28"/>
        <v>0</v>
      </c>
      <c r="AS75">
        <f t="shared" si="28"/>
        <v>0</v>
      </c>
      <c r="AT75">
        <f t="shared" si="28"/>
        <v>0</v>
      </c>
      <c r="AU75">
        <f t="shared" si="28"/>
        <v>0</v>
      </c>
      <c r="AV75">
        <f t="shared" si="28"/>
        <v>0</v>
      </c>
    </row>
    <row r="76" spans="1:48">
      <c r="B76" s="767">
        <f t="shared" si="29"/>
        <v>830106</v>
      </c>
      <c r="C76" t="str">
        <f>INDEX(ProjectSummary!$C$6:$F$20,MATCH(B76,ProjectSummary!$C$6:$C$20,0),4)</f>
        <v>BOGGER HOLLAR ROAD</v>
      </c>
      <c r="D76" s="545">
        <f>ProjectSummary!L40</f>
        <v>2035</v>
      </c>
      <c r="E76" s="2"/>
      <c r="F76" s="2"/>
      <c r="H76">
        <f t="shared" si="25"/>
        <v>0</v>
      </c>
      <c r="I76">
        <f t="shared" si="25"/>
        <v>0</v>
      </c>
      <c r="J76">
        <f t="shared" si="25"/>
        <v>0</v>
      </c>
      <c r="K76">
        <f t="shared" si="25"/>
        <v>0</v>
      </c>
      <c r="L76">
        <f t="shared" si="25"/>
        <v>0</v>
      </c>
      <c r="M76">
        <f t="shared" si="25"/>
        <v>0</v>
      </c>
      <c r="N76">
        <f t="shared" si="25"/>
        <v>0</v>
      </c>
      <c r="O76">
        <f t="shared" si="25"/>
        <v>0</v>
      </c>
      <c r="P76">
        <f t="shared" si="25"/>
        <v>0</v>
      </c>
      <c r="Q76">
        <f t="shared" si="25"/>
        <v>0</v>
      </c>
      <c r="R76">
        <f t="shared" si="26"/>
        <v>0</v>
      </c>
      <c r="S76">
        <f t="shared" si="26"/>
        <v>0</v>
      </c>
      <c r="T76">
        <f t="shared" si="26"/>
        <v>0</v>
      </c>
      <c r="U76">
        <f t="shared" si="26"/>
        <v>0</v>
      </c>
      <c r="V76">
        <f t="shared" si="26"/>
        <v>0</v>
      </c>
      <c r="W76">
        <f t="shared" si="26"/>
        <v>0</v>
      </c>
      <c r="X76">
        <f t="shared" si="26"/>
        <v>0</v>
      </c>
      <c r="Y76">
        <f t="shared" si="26"/>
        <v>0</v>
      </c>
      <c r="Z76">
        <f t="shared" si="26"/>
        <v>0</v>
      </c>
      <c r="AA76">
        <f t="shared" si="26"/>
        <v>0</v>
      </c>
      <c r="AB76">
        <f t="shared" si="27"/>
        <v>0</v>
      </c>
      <c r="AC76">
        <f t="shared" si="27"/>
        <v>0</v>
      </c>
      <c r="AD76">
        <f t="shared" si="27"/>
        <v>0</v>
      </c>
      <c r="AE76">
        <f t="shared" si="27"/>
        <v>0</v>
      </c>
      <c r="AF76">
        <f t="shared" si="27"/>
        <v>0</v>
      </c>
      <c r="AG76">
        <f t="shared" si="27"/>
        <v>0</v>
      </c>
      <c r="AH76">
        <f t="shared" si="27"/>
        <v>0</v>
      </c>
      <c r="AI76">
        <f t="shared" si="27"/>
        <v>0</v>
      </c>
      <c r="AJ76">
        <f t="shared" si="27"/>
        <v>0</v>
      </c>
      <c r="AK76">
        <f t="shared" si="27"/>
        <v>0</v>
      </c>
      <c r="AL76">
        <f t="shared" si="28"/>
        <v>0</v>
      </c>
      <c r="AM76">
        <f t="shared" si="28"/>
        <v>0</v>
      </c>
      <c r="AN76">
        <f t="shared" si="28"/>
        <v>0</v>
      </c>
      <c r="AO76">
        <f t="shared" si="28"/>
        <v>0</v>
      </c>
      <c r="AP76">
        <f t="shared" si="28"/>
        <v>0</v>
      </c>
      <c r="AQ76">
        <f t="shared" si="28"/>
        <v>0</v>
      </c>
      <c r="AR76">
        <f t="shared" si="28"/>
        <v>0</v>
      </c>
      <c r="AS76">
        <f t="shared" si="28"/>
        <v>0</v>
      </c>
      <c r="AT76">
        <f t="shared" si="28"/>
        <v>0</v>
      </c>
      <c r="AU76">
        <f t="shared" si="28"/>
        <v>0</v>
      </c>
      <c r="AV76">
        <f t="shared" si="28"/>
        <v>0</v>
      </c>
    </row>
    <row r="77" spans="1:48">
      <c r="B77" s="767">
        <f t="shared" si="29"/>
        <v>830081</v>
      </c>
      <c r="C77" t="str">
        <f>INDEX(ProjectSummary!$C$6:$F$20,MATCH(B77,ProjectSummary!$C$6:$C$20,0),4)</f>
        <v>BRIDGE ROAD</v>
      </c>
      <c r="D77" s="545">
        <f>ProjectSummary!L37</f>
        <v>2035</v>
      </c>
      <c r="E77" s="2"/>
      <c r="F77" s="2"/>
      <c r="H77">
        <f t="shared" si="25"/>
        <v>0</v>
      </c>
      <c r="I77">
        <f t="shared" si="25"/>
        <v>0</v>
      </c>
      <c r="J77">
        <f t="shared" si="25"/>
        <v>0</v>
      </c>
      <c r="K77">
        <f t="shared" si="25"/>
        <v>0</v>
      </c>
      <c r="L77">
        <f t="shared" si="25"/>
        <v>0</v>
      </c>
      <c r="M77">
        <f t="shared" si="25"/>
        <v>0</v>
      </c>
      <c r="N77">
        <f t="shared" si="25"/>
        <v>0</v>
      </c>
      <c r="O77">
        <f t="shared" si="25"/>
        <v>0</v>
      </c>
      <c r="P77">
        <f t="shared" si="25"/>
        <v>0</v>
      </c>
      <c r="Q77">
        <f t="shared" si="25"/>
        <v>0</v>
      </c>
      <c r="R77">
        <f t="shared" si="26"/>
        <v>0</v>
      </c>
      <c r="S77">
        <f t="shared" si="26"/>
        <v>0</v>
      </c>
      <c r="T77">
        <f t="shared" si="26"/>
        <v>0</v>
      </c>
      <c r="U77">
        <f t="shared" si="26"/>
        <v>0</v>
      </c>
      <c r="V77">
        <f t="shared" si="26"/>
        <v>0</v>
      </c>
      <c r="W77">
        <f t="shared" si="26"/>
        <v>0</v>
      </c>
      <c r="X77">
        <f t="shared" si="26"/>
        <v>0</v>
      </c>
      <c r="Y77">
        <f t="shared" si="26"/>
        <v>0</v>
      </c>
      <c r="Z77">
        <f t="shared" si="26"/>
        <v>0</v>
      </c>
      <c r="AA77">
        <f t="shared" si="26"/>
        <v>0</v>
      </c>
      <c r="AB77">
        <f t="shared" si="27"/>
        <v>0</v>
      </c>
      <c r="AC77">
        <f t="shared" si="27"/>
        <v>0</v>
      </c>
      <c r="AD77">
        <f t="shared" si="27"/>
        <v>0</v>
      </c>
      <c r="AE77">
        <f t="shared" si="27"/>
        <v>0</v>
      </c>
      <c r="AF77">
        <f t="shared" si="27"/>
        <v>0</v>
      </c>
      <c r="AG77">
        <f t="shared" si="27"/>
        <v>0</v>
      </c>
      <c r="AH77">
        <f t="shared" si="27"/>
        <v>0</v>
      </c>
      <c r="AI77">
        <f t="shared" si="27"/>
        <v>0</v>
      </c>
      <c r="AJ77">
        <f t="shared" si="27"/>
        <v>0</v>
      </c>
      <c r="AK77">
        <f t="shared" si="27"/>
        <v>0</v>
      </c>
      <c r="AL77">
        <f t="shared" si="28"/>
        <v>0</v>
      </c>
      <c r="AM77">
        <f t="shared" si="28"/>
        <v>0</v>
      </c>
      <c r="AN77">
        <f t="shared" si="28"/>
        <v>0</v>
      </c>
      <c r="AO77">
        <f t="shared" si="28"/>
        <v>0</v>
      </c>
      <c r="AP77">
        <f t="shared" si="28"/>
        <v>0</v>
      </c>
      <c r="AQ77">
        <f t="shared" si="28"/>
        <v>0</v>
      </c>
      <c r="AR77">
        <f t="shared" si="28"/>
        <v>0</v>
      </c>
      <c r="AS77">
        <f t="shared" si="28"/>
        <v>0</v>
      </c>
      <c r="AT77">
        <f t="shared" si="28"/>
        <v>0</v>
      </c>
      <c r="AU77">
        <f t="shared" si="28"/>
        <v>0</v>
      </c>
      <c r="AV77">
        <f t="shared" si="28"/>
        <v>0</v>
      </c>
    </row>
    <row r="78" spans="1:48">
      <c r="B78" s="767">
        <f t="shared" si="29"/>
        <v>830200</v>
      </c>
      <c r="C78" t="str">
        <f>INDEX(ProjectSummary!$C$6:$F$20,MATCH(B78,ProjectSummary!$C$6:$C$20,0),4)</f>
        <v>BRIDGE PORT ROAD</v>
      </c>
      <c r="D78" s="545">
        <f>ProjectSummary!L32</f>
        <v>2035</v>
      </c>
      <c r="E78" s="2"/>
      <c r="F78" s="2"/>
      <c r="H78">
        <f t="shared" si="25"/>
        <v>0</v>
      </c>
      <c r="I78">
        <f t="shared" si="25"/>
        <v>0</v>
      </c>
      <c r="J78">
        <f t="shared" si="25"/>
        <v>0</v>
      </c>
      <c r="K78">
        <f t="shared" si="25"/>
        <v>0</v>
      </c>
      <c r="L78">
        <f t="shared" si="25"/>
        <v>0</v>
      </c>
      <c r="M78">
        <f t="shared" si="25"/>
        <v>0</v>
      </c>
      <c r="N78">
        <f t="shared" si="25"/>
        <v>0</v>
      </c>
      <c r="O78">
        <f t="shared" si="25"/>
        <v>0</v>
      </c>
      <c r="P78">
        <f t="shared" si="25"/>
        <v>0</v>
      </c>
      <c r="Q78">
        <f t="shared" si="25"/>
        <v>0</v>
      </c>
      <c r="R78">
        <f t="shared" si="26"/>
        <v>0</v>
      </c>
      <c r="S78">
        <f t="shared" si="26"/>
        <v>0</v>
      </c>
      <c r="T78">
        <f t="shared" si="26"/>
        <v>0</v>
      </c>
      <c r="U78">
        <f t="shared" si="26"/>
        <v>0</v>
      </c>
      <c r="V78">
        <f t="shared" si="26"/>
        <v>0</v>
      </c>
      <c r="W78">
        <f t="shared" si="26"/>
        <v>0</v>
      </c>
      <c r="X78">
        <f t="shared" si="26"/>
        <v>0</v>
      </c>
      <c r="Y78">
        <f t="shared" si="26"/>
        <v>0</v>
      </c>
      <c r="Z78">
        <f t="shared" si="26"/>
        <v>0</v>
      </c>
      <c r="AA78">
        <f t="shared" si="26"/>
        <v>0</v>
      </c>
      <c r="AB78">
        <f t="shared" si="27"/>
        <v>0</v>
      </c>
      <c r="AC78">
        <f t="shared" si="27"/>
        <v>0</v>
      </c>
      <c r="AD78">
        <f t="shared" si="27"/>
        <v>0</v>
      </c>
      <c r="AE78">
        <f t="shared" si="27"/>
        <v>0</v>
      </c>
      <c r="AF78">
        <f t="shared" si="27"/>
        <v>0</v>
      </c>
      <c r="AG78">
        <f t="shared" si="27"/>
        <v>0</v>
      </c>
      <c r="AH78">
        <f t="shared" si="27"/>
        <v>0</v>
      </c>
      <c r="AI78">
        <f t="shared" si="27"/>
        <v>0</v>
      </c>
      <c r="AJ78">
        <f t="shared" si="27"/>
        <v>0</v>
      </c>
      <c r="AK78">
        <f t="shared" si="27"/>
        <v>0</v>
      </c>
      <c r="AL78">
        <f t="shared" si="28"/>
        <v>0</v>
      </c>
      <c r="AM78">
        <f t="shared" si="28"/>
        <v>0</v>
      </c>
      <c r="AN78">
        <f t="shared" si="28"/>
        <v>0</v>
      </c>
      <c r="AO78">
        <f t="shared" si="28"/>
        <v>0</v>
      </c>
      <c r="AP78">
        <f t="shared" si="28"/>
        <v>0</v>
      </c>
      <c r="AQ78">
        <f t="shared" si="28"/>
        <v>0</v>
      </c>
      <c r="AR78">
        <f t="shared" si="28"/>
        <v>0</v>
      </c>
      <c r="AS78">
        <f t="shared" si="28"/>
        <v>0</v>
      </c>
      <c r="AT78">
        <f t="shared" si="28"/>
        <v>0</v>
      </c>
      <c r="AU78">
        <f t="shared" si="28"/>
        <v>0</v>
      </c>
      <c r="AV78">
        <f t="shared" si="28"/>
        <v>0</v>
      </c>
    </row>
    <row r="79" spans="1:48">
      <c r="B79" s="767">
        <f t="shared" si="29"/>
        <v>120173</v>
      </c>
      <c r="C79" t="str">
        <f>INDEX(ProjectSummary!$C$6:$F$20,MATCH(B79,ProjectSummary!$C$6:$C$20,0),4)</f>
        <v>PEACH ORCHARD ROAD</v>
      </c>
      <c r="D79" s="545">
        <f>ProjectSummary!L35</f>
        <v>2033</v>
      </c>
      <c r="E79" s="2"/>
      <c r="F79" s="2"/>
      <c r="H79">
        <f t="shared" si="25"/>
        <v>0</v>
      </c>
      <c r="I79">
        <f t="shared" si="25"/>
        <v>0</v>
      </c>
      <c r="J79">
        <f t="shared" si="25"/>
        <v>0</v>
      </c>
      <c r="K79">
        <f t="shared" si="25"/>
        <v>0</v>
      </c>
      <c r="L79">
        <f t="shared" si="25"/>
        <v>0</v>
      </c>
      <c r="M79">
        <f t="shared" si="25"/>
        <v>0</v>
      </c>
      <c r="N79">
        <f t="shared" si="25"/>
        <v>0</v>
      </c>
      <c r="O79">
        <f t="shared" si="25"/>
        <v>0</v>
      </c>
      <c r="P79">
        <f t="shared" si="25"/>
        <v>0</v>
      </c>
      <c r="Q79">
        <f t="shared" si="25"/>
        <v>0</v>
      </c>
      <c r="R79">
        <f t="shared" si="26"/>
        <v>0</v>
      </c>
      <c r="S79">
        <f t="shared" si="26"/>
        <v>0</v>
      </c>
      <c r="T79">
        <f t="shared" si="26"/>
        <v>0</v>
      </c>
      <c r="U79">
        <f t="shared" si="26"/>
        <v>0</v>
      </c>
      <c r="V79">
        <f t="shared" si="26"/>
        <v>0</v>
      </c>
      <c r="W79">
        <f t="shared" si="26"/>
        <v>0</v>
      </c>
      <c r="X79">
        <f t="shared" si="26"/>
        <v>0</v>
      </c>
      <c r="Y79">
        <f t="shared" si="26"/>
        <v>0</v>
      </c>
      <c r="Z79">
        <f t="shared" si="26"/>
        <v>0</v>
      </c>
      <c r="AA79">
        <f t="shared" si="26"/>
        <v>0</v>
      </c>
      <c r="AB79">
        <f t="shared" si="27"/>
        <v>0</v>
      </c>
      <c r="AC79">
        <f t="shared" si="27"/>
        <v>0</v>
      </c>
      <c r="AD79">
        <f t="shared" si="27"/>
        <v>0</v>
      </c>
      <c r="AE79">
        <f t="shared" si="27"/>
        <v>0</v>
      </c>
      <c r="AF79">
        <f t="shared" si="27"/>
        <v>0</v>
      </c>
      <c r="AG79">
        <f t="shared" si="27"/>
        <v>0</v>
      </c>
      <c r="AH79">
        <f t="shared" si="27"/>
        <v>0</v>
      </c>
      <c r="AI79">
        <f t="shared" si="27"/>
        <v>0</v>
      </c>
      <c r="AJ79">
        <f t="shared" si="27"/>
        <v>0</v>
      </c>
      <c r="AK79">
        <f t="shared" si="27"/>
        <v>0</v>
      </c>
      <c r="AL79">
        <f t="shared" si="28"/>
        <v>0</v>
      </c>
      <c r="AM79">
        <f t="shared" si="28"/>
        <v>0</v>
      </c>
      <c r="AN79">
        <f t="shared" si="28"/>
        <v>0</v>
      </c>
      <c r="AO79">
        <f t="shared" si="28"/>
        <v>0</v>
      </c>
      <c r="AP79">
        <f t="shared" si="28"/>
        <v>0</v>
      </c>
      <c r="AQ79">
        <f t="shared" si="28"/>
        <v>0</v>
      </c>
      <c r="AR79">
        <f t="shared" si="28"/>
        <v>0</v>
      </c>
      <c r="AS79">
        <f t="shared" si="28"/>
        <v>0</v>
      </c>
      <c r="AT79">
        <f t="shared" si="28"/>
        <v>0</v>
      </c>
      <c r="AU79">
        <f t="shared" si="28"/>
        <v>0</v>
      </c>
      <c r="AV79">
        <f t="shared" si="28"/>
        <v>0</v>
      </c>
    </row>
    <row r="80" spans="1:48">
      <c r="B80" s="767">
        <f t="shared" si="29"/>
        <v>890074</v>
      </c>
      <c r="C80" t="str">
        <f>INDEX(ProjectSummary!$C$6:$F$20,MATCH(B80,ProjectSummary!$C$6:$C$20,0),4)</f>
        <v>MONROE-ANSONVILLE ROAD</v>
      </c>
      <c r="D80" s="545">
        <f>ProjectSummary!L39</f>
        <v>2035</v>
      </c>
      <c r="E80" s="2"/>
      <c r="F80" s="2"/>
      <c r="H80">
        <f t="shared" si="25"/>
        <v>0</v>
      </c>
      <c r="I80">
        <f t="shared" si="25"/>
        <v>0</v>
      </c>
      <c r="J80">
        <f t="shared" si="25"/>
        <v>0</v>
      </c>
      <c r="K80">
        <f t="shared" si="25"/>
        <v>0</v>
      </c>
      <c r="L80">
        <f t="shared" si="25"/>
        <v>0</v>
      </c>
      <c r="M80">
        <f t="shared" si="25"/>
        <v>0</v>
      </c>
      <c r="N80">
        <f t="shared" si="25"/>
        <v>0</v>
      </c>
      <c r="O80">
        <f t="shared" si="25"/>
        <v>0</v>
      </c>
      <c r="P80">
        <f t="shared" si="25"/>
        <v>0</v>
      </c>
      <c r="Q80">
        <f t="shared" si="25"/>
        <v>0</v>
      </c>
      <c r="R80">
        <f t="shared" si="26"/>
        <v>0</v>
      </c>
      <c r="S80">
        <f t="shared" si="26"/>
        <v>0</v>
      </c>
      <c r="T80">
        <f t="shared" si="26"/>
        <v>0</v>
      </c>
      <c r="U80">
        <f t="shared" si="26"/>
        <v>0</v>
      </c>
      <c r="V80">
        <f t="shared" si="26"/>
        <v>0</v>
      </c>
      <c r="W80">
        <f t="shared" si="26"/>
        <v>0</v>
      </c>
      <c r="X80">
        <f t="shared" si="26"/>
        <v>0</v>
      </c>
      <c r="Y80">
        <f t="shared" si="26"/>
        <v>0</v>
      </c>
      <c r="Z80">
        <f t="shared" si="26"/>
        <v>0</v>
      </c>
      <c r="AA80">
        <f t="shared" si="26"/>
        <v>0</v>
      </c>
      <c r="AB80">
        <f t="shared" si="27"/>
        <v>0</v>
      </c>
      <c r="AC80">
        <f t="shared" si="27"/>
        <v>0</v>
      </c>
      <c r="AD80">
        <f t="shared" si="27"/>
        <v>0</v>
      </c>
      <c r="AE80">
        <f t="shared" si="27"/>
        <v>0</v>
      </c>
      <c r="AF80">
        <f t="shared" si="27"/>
        <v>0</v>
      </c>
      <c r="AG80">
        <f t="shared" si="27"/>
        <v>0</v>
      </c>
      <c r="AH80">
        <f t="shared" si="27"/>
        <v>0</v>
      </c>
      <c r="AI80">
        <f t="shared" si="27"/>
        <v>0</v>
      </c>
      <c r="AJ80">
        <f t="shared" si="27"/>
        <v>0</v>
      </c>
      <c r="AK80">
        <f t="shared" si="27"/>
        <v>0</v>
      </c>
      <c r="AL80">
        <f t="shared" si="28"/>
        <v>0</v>
      </c>
      <c r="AM80">
        <f t="shared" si="28"/>
        <v>0</v>
      </c>
      <c r="AN80">
        <f t="shared" si="28"/>
        <v>0</v>
      </c>
      <c r="AO80">
        <f t="shared" si="28"/>
        <v>0</v>
      </c>
      <c r="AP80">
        <f t="shared" si="28"/>
        <v>0</v>
      </c>
      <c r="AQ80">
        <f t="shared" si="28"/>
        <v>0</v>
      </c>
      <c r="AR80">
        <f t="shared" si="28"/>
        <v>0</v>
      </c>
      <c r="AS80">
        <f t="shared" si="28"/>
        <v>0</v>
      </c>
      <c r="AT80">
        <f t="shared" si="28"/>
        <v>0</v>
      </c>
      <c r="AU80">
        <f t="shared" si="28"/>
        <v>0</v>
      </c>
      <c r="AV80">
        <f t="shared" si="28"/>
        <v>0</v>
      </c>
    </row>
    <row r="81" spans="1:48">
      <c r="B81" s="767">
        <f t="shared" si="29"/>
        <v>890170</v>
      </c>
      <c r="C81" t="str">
        <f>INDEX(ProjectSummary!$C$6:$F$20,MATCH(B81,ProjectSummary!$C$6:$C$20,0),4)</f>
        <v>POTTERS ROAD</v>
      </c>
      <c r="D81" s="545">
        <f>ProjectSummary!L33</f>
        <v>2034</v>
      </c>
      <c r="E81" s="2"/>
      <c r="F81" s="2"/>
      <c r="H81">
        <f t="shared" si="25"/>
        <v>0</v>
      </c>
      <c r="I81">
        <f t="shared" si="25"/>
        <v>0</v>
      </c>
      <c r="J81">
        <f t="shared" si="25"/>
        <v>0</v>
      </c>
      <c r="K81">
        <f t="shared" si="25"/>
        <v>0</v>
      </c>
      <c r="L81">
        <f t="shared" si="25"/>
        <v>0</v>
      </c>
      <c r="M81">
        <f t="shared" si="25"/>
        <v>0</v>
      </c>
      <c r="N81">
        <f t="shared" si="25"/>
        <v>0</v>
      </c>
      <c r="O81">
        <f t="shared" si="25"/>
        <v>0</v>
      </c>
      <c r="P81">
        <f t="shared" si="25"/>
        <v>0</v>
      </c>
      <c r="Q81">
        <f t="shared" si="25"/>
        <v>0</v>
      </c>
      <c r="R81">
        <f t="shared" si="26"/>
        <v>0</v>
      </c>
      <c r="S81">
        <f t="shared" si="26"/>
        <v>0</v>
      </c>
      <c r="T81">
        <f t="shared" si="26"/>
        <v>0</v>
      </c>
      <c r="U81">
        <f t="shared" si="26"/>
        <v>0</v>
      </c>
      <c r="V81">
        <f t="shared" si="26"/>
        <v>0</v>
      </c>
      <c r="W81">
        <f t="shared" si="26"/>
        <v>0</v>
      </c>
      <c r="X81">
        <f t="shared" si="26"/>
        <v>0</v>
      </c>
      <c r="Y81">
        <f t="shared" si="26"/>
        <v>0</v>
      </c>
      <c r="Z81">
        <f t="shared" si="26"/>
        <v>0</v>
      </c>
      <c r="AA81">
        <f t="shared" si="26"/>
        <v>0</v>
      </c>
      <c r="AB81">
        <f t="shared" si="27"/>
        <v>0</v>
      </c>
      <c r="AC81">
        <f t="shared" si="27"/>
        <v>0</v>
      </c>
      <c r="AD81">
        <f t="shared" si="27"/>
        <v>0</v>
      </c>
      <c r="AE81">
        <f t="shared" si="27"/>
        <v>0</v>
      </c>
      <c r="AF81">
        <f t="shared" si="27"/>
        <v>0</v>
      </c>
      <c r="AG81">
        <f t="shared" si="27"/>
        <v>0</v>
      </c>
      <c r="AH81">
        <f t="shared" si="27"/>
        <v>0</v>
      </c>
      <c r="AI81">
        <f t="shared" si="27"/>
        <v>0</v>
      </c>
      <c r="AJ81">
        <f t="shared" si="27"/>
        <v>0</v>
      </c>
      <c r="AK81">
        <f t="shared" si="27"/>
        <v>0</v>
      </c>
      <c r="AL81">
        <f t="shared" si="28"/>
        <v>0</v>
      </c>
      <c r="AM81">
        <f t="shared" si="28"/>
        <v>0</v>
      </c>
      <c r="AN81">
        <f t="shared" si="28"/>
        <v>0</v>
      </c>
      <c r="AO81">
        <f t="shared" si="28"/>
        <v>0</v>
      </c>
      <c r="AP81">
        <f t="shared" si="28"/>
        <v>0</v>
      </c>
      <c r="AQ81">
        <f t="shared" si="28"/>
        <v>0</v>
      </c>
      <c r="AR81">
        <f t="shared" si="28"/>
        <v>0</v>
      </c>
      <c r="AS81">
        <f t="shared" si="28"/>
        <v>0</v>
      </c>
      <c r="AT81">
        <f t="shared" si="28"/>
        <v>0</v>
      </c>
      <c r="AU81">
        <f t="shared" si="28"/>
        <v>0</v>
      </c>
      <c r="AV81">
        <f t="shared" si="28"/>
        <v>0</v>
      </c>
    </row>
    <row r="82" spans="1:48">
      <c r="B82" s="767">
        <f t="shared" si="29"/>
        <v>890312</v>
      </c>
      <c r="C82" t="str">
        <f>INDEX(ProjectSummary!$C$6:$F$20,MATCH(B82,ProjectSummary!$C$6:$C$20,0),4)</f>
        <v>SHANNON ROAD</v>
      </c>
      <c r="D82" s="545">
        <f>ProjectSummary!L34</f>
        <v>2029</v>
      </c>
      <c r="E82" s="2"/>
      <c r="F82" s="2"/>
      <c r="H82">
        <f t="shared" si="25"/>
        <v>0</v>
      </c>
      <c r="I82">
        <f t="shared" si="25"/>
        <v>0</v>
      </c>
      <c r="J82">
        <f t="shared" si="25"/>
        <v>0</v>
      </c>
      <c r="K82">
        <f t="shared" si="25"/>
        <v>0</v>
      </c>
      <c r="L82">
        <f t="shared" si="25"/>
        <v>0</v>
      </c>
      <c r="M82">
        <f t="shared" si="25"/>
        <v>0</v>
      </c>
      <c r="N82">
        <f t="shared" si="25"/>
        <v>0</v>
      </c>
      <c r="O82">
        <f t="shared" si="25"/>
        <v>0</v>
      </c>
      <c r="P82">
        <f t="shared" si="25"/>
        <v>0</v>
      </c>
      <c r="Q82">
        <f t="shared" si="25"/>
        <v>0</v>
      </c>
      <c r="R82">
        <f t="shared" si="26"/>
        <v>0</v>
      </c>
      <c r="S82">
        <f t="shared" si="26"/>
        <v>0</v>
      </c>
      <c r="T82">
        <f t="shared" si="26"/>
        <v>0</v>
      </c>
      <c r="U82">
        <f t="shared" si="26"/>
        <v>0</v>
      </c>
      <c r="V82">
        <f t="shared" si="26"/>
        <v>0</v>
      </c>
      <c r="W82">
        <f t="shared" si="26"/>
        <v>0</v>
      </c>
      <c r="X82">
        <f t="shared" si="26"/>
        <v>0</v>
      </c>
      <c r="Y82">
        <f t="shared" si="26"/>
        <v>0</v>
      </c>
      <c r="Z82">
        <f t="shared" si="26"/>
        <v>0</v>
      </c>
      <c r="AA82">
        <f t="shared" si="26"/>
        <v>0</v>
      </c>
      <c r="AB82">
        <f t="shared" si="27"/>
        <v>0</v>
      </c>
      <c r="AC82">
        <f t="shared" si="27"/>
        <v>0</v>
      </c>
      <c r="AD82">
        <f t="shared" si="27"/>
        <v>0</v>
      </c>
      <c r="AE82">
        <f t="shared" si="27"/>
        <v>0</v>
      </c>
      <c r="AF82">
        <f t="shared" si="27"/>
        <v>0</v>
      </c>
      <c r="AG82">
        <f t="shared" si="27"/>
        <v>0</v>
      </c>
      <c r="AH82">
        <f t="shared" si="27"/>
        <v>0</v>
      </c>
      <c r="AI82">
        <f t="shared" si="27"/>
        <v>0</v>
      </c>
      <c r="AJ82">
        <f t="shared" si="27"/>
        <v>0</v>
      </c>
      <c r="AK82">
        <f t="shared" si="27"/>
        <v>0</v>
      </c>
      <c r="AL82">
        <f t="shared" si="28"/>
        <v>0</v>
      </c>
      <c r="AM82">
        <f t="shared" si="28"/>
        <v>0</v>
      </c>
      <c r="AN82">
        <f t="shared" si="28"/>
        <v>0</v>
      </c>
      <c r="AO82">
        <f t="shared" si="28"/>
        <v>0</v>
      </c>
      <c r="AP82">
        <f t="shared" si="28"/>
        <v>0</v>
      </c>
      <c r="AQ82">
        <f t="shared" si="28"/>
        <v>0</v>
      </c>
      <c r="AR82">
        <f t="shared" si="28"/>
        <v>0</v>
      </c>
      <c r="AS82">
        <f t="shared" si="28"/>
        <v>0</v>
      </c>
      <c r="AT82">
        <f t="shared" si="28"/>
        <v>0</v>
      </c>
      <c r="AU82">
        <f t="shared" si="28"/>
        <v>0</v>
      </c>
      <c r="AV82">
        <f t="shared" si="28"/>
        <v>0</v>
      </c>
    </row>
    <row r="83" spans="1:48">
      <c r="B83" s="767">
        <f t="shared" si="29"/>
        <v>890144</v>
      </c>
      <c r="C83" t="str">
        <f>INDEX(ProjectSummary!$C$6:$F$20,MATCH(B83,ProjectSummary!$C$6:$C$20,0),4)</f>
        <v>STACK ROAD</v>
      </c>
      <c r="D83" s="545">
        <f>ProjectSummary!L30</f>
        <v>2031</v>
      </c>
      <c r="E83" s="2"/>
      <c r="F83" s="2"/>
      <c r="H83">
        <f t="shared" si="25"/>
        <v>0</v>
      </c>
      <c r="I83">
        <f t="shared" si="25"/>
        <v>0</v>
      </c>
      <c r="J83">
        <f t="shared" si="25"/>
        <v>0</v>
      </c>
      <c r="K83">
        <f t="shared" si="25"/>
        <v>0</v>
      </c>
      <c r="L83">
        <f t="shared" si="25"/>
        <v>0</v>
      </c>
      <c r="M83">
        <f t="shared" si="25"/>
        <v>0</v>
      </c>
      <c r="N83">
        <f t="shared" si="25"/>
        <v>0</v>
      </c>
      <c r="O83">
        <f t="shared" si="25"/>
        <v>0</v>
      </c>
      <c r="P83">
        <f t="shared" si="25"/>
        <v>0</v>
      </c>
      <c r="Q83">
        <f t="shared" si="25"/>
        <v>0</v>
      </c>
      <c r="R83">
        <f t="shared" si="26"/>
        <v>0</v>
      </c>
      <c r="S83">
        <f t="shared" si="26"/>
        <v>0</v>
      </c>
      <c r="T83">
        <f t="shared" si="26"/>
        <v>0</v>
      </c>
      <c r="U83">
        <f t="shared" si="26"/>
        <v>0</v>
      </c>
      <c r="V83">
        <f t="shared" si="26"/>
        <v>0</v>
      </c>
      <c r="W83">
        <f t="shared" si="26"/>
        <v>0</v>
      </c>
      <c r="X83">
        <f t="shared" si="26"/>
        <v>0</v>
      </c>
      <c r="Y83">
        <f t="shared" si="26"/>
        <v>0</v>
      </c>
      <c r="Z83">
        <f t="shared" si="26"/>
        <v>0</v>
      </c>
      <c r="AA83">
        <f t="shared" si="26"/>
        <v>0</v>
      </c>
      <c r="AB83">
        <f t="shared" si="27"/>
        <v>0</v>
      </c>
      <c r="AC83">
        <f t="shared" si="27"/>
        <v>0</v>
      </c>
      <c r="AD83">
        <f t="shared" si="27"/>
        <v>0</v>
      </c>
      <c r="AE83">
        <f t="shared" si="27"/>
        <v>0</v>
      </c>
      <c r="AF83">
        <f t="shared" si="27"/>
        <v>0</v>
      </c>
      <c r="AG83">
        <f t="shared" si="27"/>
        <v>0</v>
      </c>
      <c r="AH83">
        <f t="shared" si="27"/>
        <v>0</v>
      </c>
      <c r="AI83">
        <f t="shared" si="27"/>
        <v>0</v>
      </c>
      <c r="AJ83">
        <f t="shared" si="27"/>
        <v>0</v>
      </c>
      <c r="AK83">
        <f t="shared" si="27"/>
        <v>0</v>
      </c>
      <c r="AL83">
        <f t="shared" si="28"/>
        <v>0</v>
      </c>
      <c r="AM83">
        <f t="shared" si="28"/>
        <v>0</v>
      </c>
      <c r="AN83">
        <f t="shared" si="28"/>
        <v>0</v>
      </c>
      <c r="AO83">
        <f t="shared" si="28"/>
        <v>0</v>
      </c>
      <c r="AP83">
        <f t="shared" si="28"/>
        <v>0</v>
      </c>
      <c r="AQ83">
        <f t="shared" si="28"/>
        <v>0</v>
      </c>
      <c r="AR83">
        <f t="shared" si="28"/>
        <v>0</v>
      </c>
      <c r="AS83">
        <f t="shared" si="28"/>
        <v>0</v>
      </c>
      <c r="AT83">
        <f t="shared" si="28"/>
        <v>0</v>
      </c>
      <c r="AU83">
        <f t="shared" si="28"/>
        <v>0</v>
      </c>
      <c r="AV83">
        <f t="shared" si="28"/>
        <v>0</v>
      </c>
    </row>
    <row r="84" spans="1:48" ht="13.9" customHeight="1">
      <c r="B84" s="767">
        <f t="shared" si="29"/>
        <v>890067</v>
      </c>
      <c r="C84" t="str">
        <f>INDEX(ProjectSummary!$C$6:$F$20,MATCH(B84,ProjectSummary!$C$6:$C$20,0),4)</f>
        <v>AUSTIN GROVE CHURCH ROAD</v>
      </c>
      <c r="D84" s="545">
        <f>ProjectSummary!L44</f>
        <v>2035</v>
      </c>
      <c r="E84" s="2"/>
      <c r="F84" s="2"/>
      <c r="H84">
        <f t="shared" si="25"/>
        <v>0</v>
      </c>
      <c r="I84">
        <f t="shared" si="25"/>
        <v>0</v>
      </c>
      <c r="J84">
        <f t="shared" si="25"/>
        <v>0</v>
      </c>
      <c r="K84">
        <f t="shared" si="25"/>
        <v>0</v>
      </c>
      <c r="L84">
        <f t="shared" si="25"/>
        <v>0</v>
      </c>
      <c r="M84">
        <f t="shared" si="25"/>
        <v>0</v>
      </c>
      <c r="N84">
        <f t="shared" si="25"/>
        <v>0</v>
      </c>
      <c r="O84">
        <f t="shared" si="25"/>
        <v>0</v>
      </c>
      <c r="P84">
        <f t="shared" si="25"/>
        <v>0</v>
      </c>
      <c r="Q84">
        <f t="shared" si="25"/>
        <v>0</v>
      </c>
      <c r="R84">
        <f t="shared" si="26"/>
        <v>0</v>
      </c>
      <c r="S84">
        <f t="shared" si="26"/>
        <v>0</v>
      </c>
      <c r="T84">
        <f t="shared" si="26"/>
        <v>0</v>
      </c>
      <c r="U84">
        <f t="shared" si="26"/>
        <v>0</v>
      </c>
      <c r="V84">
        <f t="shared" si="26"/>
        <v>0</v>
      </c>
      <c r="W84">
        <f t="shared" si="26"/>
        <v>0</v>
      </c>
      <c r="X84">
        <f t="shared" si="26"/>
        <v>0</v>
      </c>
      <c r="Y84">
        <f t="shared" si="26"/>
        <v>0</v>
      </c>
      <c r="Z84">
        <f t="shared" si="26"/>
        <v>0</v>
      </c>
      <c r="AA84">
        <f t="shared" si="26"/>
        <v>0</v>
      </c>
      <c r="AB84">
        <f t="shared" si="27"/>
        <v>0</v>
      </c>
      <c r="AC84">
        <f t="shared" si="27"/>
        <v>0</v>
      </c>
      <c r="AD84">
        <f t="shared" si="27"/>
        <v>0</v>
      </c>
      <c r="AE84">
        <f t="shared" si="27"/>
        <v>0</v>
      </c>
      <c r="AF84">
        <f t="shared" si="27"/>
        <v>0</v>
      </c>
      <c r="AG84">
        <f t="shared" si="27"/>
        <v>0</v>
      </c>
      <c r="AH84">
        <f t="shared" si="27"/>
        <v>0</v>
      </c>
      <c r="AI84">
        <f t="shared" si="27"/>
        <v>0</v>
      </c>
      <c r="AJ84">
        <f t="shared" si="27"/>
        <v>0</v>
      </c>
      <c r="AK84">
        <f t="shared" si="27"/>
        <v>0</v>
      </c>
      <c r="AL84">
        <f t="shared" si="28"/>
        <v>0</v>
      </c>
      <c r="AM84">
        <f t="shared" si="28"/>
        <v>0</v>
      </c>
      <c r="AN84">
        <f t="shared" si="28"/>
        <v>0</v>
      </c>
      <c r="AO84">
        <f t="shared" si="28"/>
        <v>0</v>
      </c>
      <c r="AP84">
        <f t="shared" si="28"/>
        <v>0</v>
      </c>
      <c r="AQ84">
        <f t="shared" si="28"/>
        <v>0</v>
      </c>
      <c r="AR84">
        <f t="shared" si="28"/>
        <v>0</v>
      </c>
      <c r="AS84">
        <f t="shared" si="28"/>
        <v>0</v>
      </c>
      <c r="AT84">
        <f t="shared" si="28"/>
        <v>0</v>
      </c>
      <c r="AU84">
        <f t="shared" si="28"/>
        <v>0</v>
      </c>
      <c r="AV84">
        <f t="shared" si="28"/>
        <v>0</v>
      </c>
    </row>
    <row r="85" spans="1:48">
      <c r="B85" s="767">
        <f t="shared" si="29"/>
        <v>830012</v>
      </c>
      <c r="C85" t="str">
        <f>INDEX(ProjectSummary!$C$6:$F$20,MATCH(B85,ProjectSummary!$C$6:$C$20,0),4)</f>
        <v>MOUNTAIN CREEK ROAD</v>
      </c>
      <c r="D85" s="545">
        <f>ProjectSummary!L41</f>
        <v>2035</v>
      </c>
      <c r="E85" s="2"/>
      <c r="H85">
        <f t="shared" si="25"/>
        <v>0</v>
      </c>
      <c r="I85">
        <f t="shared" si="25"/>
        <v>0</v>
      </c>
      <c r="J85">
        <f t="shared" si="25"/>
        <v>0</v>
      </c>
      <c r="K85">
        <f t="shared" si="25"/>
        <v>0</v>
      </c>
      <c r="L85">
        <f t="shared" si="25"/>
        <v>0</v>
      </c>
      <c r="M85">
        <f t="shared" si="25"/>
        <v>0</v>
      </c>
      <c r="N85">
        <f t="shared" si="25"/>
        <v>0</v>
      </c>
      <c r="O85">
        <f t="shared" si="25"/>
        <v>0</v>
      </c>
      <c r="P85">
        <f t="shared" si="25"/>
        <v>0</v>
      </c>
      <c r="Q85">
        <f t="shared" si="25"/>
        <v>0</v>
      </c>
      <c r="R85">
        <f t="shared" si="26"/>
        <v>0</v>
      </c>
      <c r="S85">
        <f t="shared" si="26"/>
        <v>0</v>
      </c>
      <c r="T85">
        <f t="shared" si="26"/>
        <v>0</v>
      </c>
      <c r="U85">
        <f t="shared" si="26"/>
        <v>0</v>
      </c>
      <c r="V85">
        <f t="shared" si="26"/>
        <v>0</v>
      </c>
      <c r="W85">
        <f t="shared" si="26"/>
        <v>0</v>
      </c>
      <c r="X85">
        <f t="shared" si="26"/>
        <v>0</v>
      </c>
      <c r="Y85">
        <f t="shared" si="26"/>
        <v>0</v>
      </c>
      <c r="Z85">
        <f t="shared" si="26"/>
        <v>0</v>
      </c>
      <c r="AA85">
        <f t="shared" si="26"/>
        <v>0</v>
      </c>
      <c r="AB85">
        <f t="shared" si="27"/>
        <v>0</v>
      </c>
      <c r="AC85">
        <f t="shared" si="27"/>
        <v>0</v>
      </c>
      <c r="AD85">
        <f t="shared" si="27"/>
        <v>0</v>
      </c>
      <c r="AE85">
        <f t="shared" si="27"/>
        <v>0</v>
      </c>
      <c r="AF85">
        <f t="shared" si="27"/>
        <v>0</v>
      </c>
      <c r="AG85">
        <f t="shared" si="27"/>
        <v>0</v>
      </c>
      <c r="AH85">
        <f t="shared" si="27"/>
        <v>0</v>
      </c>
      <c r="AI85">
        <f t="shared" si="27"/>
        <v>0</v>
      </c>
      <c r="AJ85">
        <f t="shared" si="27"/>
        <v>0</v>
      </c>
      <c r="AK85">
        <f t="shared" si="27"/>
        <v>0</v>
      </c>
      <c r="AL85">
        <f t="shared" si="28"/>
        <v>0</v>
      </c>
      <c r="AM85">
        <f t="shared" si="28"/>
        <v>0</v>
      </c>
      <c r="AN85">
        <f t="shared" si="28"/>
        <v>0</v>
      </c>
      <c r="AO85">
        <f t="shared" si="28"/>
        <v>0</v>
      </c>
      <c r="AP85">
        <f t="shared" si="28"/>
        <v>0</v>
      </c>
      <c r="AQ85">
        <f t="shared" si="28"/>
        <v>0</v>
      </c>
      <c r="AR85">
        <f t="shared" si="28"/>
        <v>0</v>
      </c>
      <c r="AS85">
        <f t="shared" si="28"/>
        <v>0</v>
      </c>
      <c r="AT85">
        <f t="shared" si="28"/>
        <v>0</v>
      </c>
      <c r="AU85">
        <f t="shared" si="28"/>
        <v>0</v>
      </c>
      <c r="AV85">
        <f t="shared" si="28"/>
        <v>0</v>
      </c>
    </row>
    <row r="86" spans="1:48">
      <c r="B86" s="767">
        <f t="shared" si="29"/>
        <v>120050</v>
      </c>
      <c r="C86" t="str">
        <f>INDEX(ProjectSummary!$C$6:$F$20,MATCH(B86,ProjectSummary!$C$6:$C$20,0),4)</f>
        <v>PENNINGER ROAD</v>
      </c>
      <c r="D86" s="545">
        <f>ProjectSummary!L42</f>
        <v>2034</v>
      </c>
      <c r="E86" s="2"/>
      <c r="H86">
        <f t="shared" si="25"/>
        <v>0</v>
      </c>
      <c r="I86">
        <f t="shared" si="25"/>
        <v>0</v>
      </c>
      <c r="J86">
        <f t="shared" si="25"/>
        <v>0</v>
      </c>
      <c r="K86">
        <f t="shared" si="25"/>
        <v>0</v>
      </c>
      <c r="L86">
        <f t="shared" si="25"/>
        <v>0</v>
      </c>
      <c r="M86">
        <f t="shared" si="25"/>
        <v>0</v>
      </c>
      <c r="N86">
        <f t="shared" si="25"/>
        <v>0</v>
      </c>
      <c r="O86">
        <f t="shared" si="25"/>
        <v>0</v>
      </c>
      <c r="P86">
        <f t="shared" si="25"/>
        <v>0</v>
      </c>
      <c r="Q86">
        <f t="shared" si="25"/>
        <v>0</v>
      </c>
      <c r="R86">
        <f t="shared" si="26"/>
        <v>0</v>
      </c>
      <c r="S86">
        <f t="shared" si="26"/>
        <v>0</v>
      </c>
      <c r="T86">
        <f t="shared" si="26"/>
        <v>0</v>
      </c>
      <c r="U86">
        <f t="shared" si="26"/>
        <v>0</v>
      </c>
      <c r="V86">
        <f t="shared" si="26"/>
        <v>0</v>
      </c>
      <c r="W86">
        <f t="shared" si="26"/>
        <v>0</v>
      </c>
      <c r="X86">
        <f t="shared" si="26"/>
        <v>0</v>
      </c>
      <c r="Y86">
        <f t="shared" si="26"/>
        <v>0</v>
      </c>
      <c r="Z86">
        <f t="shared" si="26"/>
        <v>0</v>
      </c>
      <c r="AA86">
        <f t="shared" si="26"/>
        <v>0</v>
      </c>
      <c r="AB86">
        <f t="shared" si="27"/>
        <v>0</v>
      </c>
      <c r="AC86">
        <f t="shared" si="27"/>
        <v>0</v>
      </c>
      <c r="AD86">
        <f t="shared" si="27"/>
        <v>0</v>
      </c>
      <c r="AE86">
        <f t="shared" si="27"/>
        <v>0</v>
      </c>
      <c r="AF86">
        <f t="shared" si="27"/>
        <v>0</v>
      </c>
      <c r="AG86">
        <f t="shared" si="27"/>
        <v>0</v>
      </c>
      <c r="AH86">
        <f t="shared" si="27"/>
        <v>0</v>
      </c>
      <c r="AI86">
        <f t="shared" si="27"/>
        <v>0</v>
      </c>
      <c r="AJ86">
        <f t="shared" si="27"/>
        <v>0</v>
      </c>
      <c r="AK86">
        <f t="shared" si="27"/>
        <v>0</v>
      </c>
      <c r="AL86">
        <f t="shared" si="28"/>
        <v>0</v>
      </c>
      <c r="AM86">
        <f t="shared" si="28"/>
        <v>0</v>
      </c>
      <c r="AN86">
        <f t="shared" si="28"/>
        <v>0</v>
      </c>
      <c r="AO86">
        <f t="shared" si="28"/>
        <v>0</v>
      </c>
      <c r="AP86">
        <f t="shared" si="28"/>
        <v>0</v>
      </c>
      <c r="AQ86">
        <f t="shared" si="28"/>
        <v>0</v>
      </c>
      <c r="AR86">
        <f t="shared" si="28"/>
        <v>0</v>
      </c>
      <c r="AS86">
        <f t="shared" si="28"/>
        <v>0</v>
      </c>
      <c r="AT86">
        <f t="shared" si="28"/>
        <v>0</v>
      </c>
      <c r="AU86">
        <f t="shared" si="28"/>
        <v>0</v>
      </c>
      <c r="AV86">
        <f t="shared" si="28"/>
        <v>0</v>
      </c>
    </row>
    <row r="87" spans="1:48">
      <c r="B87" s="767">
        <f t="shared" si="29"/>
        <v>590060</v>
      </c>
      <c r="C87" t="str">
        <f>INDEX(ProjectSummary!$C$6:$F$20,MATCH(B87,ProjectSummary!$C$6:$C$20,0),4)</f>
        <v>ROBINSON CHURCH ROAD</v>
      </c>
      <c r="D87" s="545">
        <f>ProjectSummary!L43</f>
        <v>2035</v>
      </c>
      <c r="E87" s="2"/>
      <c r="H87">
        <f t="shared" si="25"/>
        <v>0</v>
      </c>
      <c r="I87">
        <f t="shared" si="25"/>
        <v>0</v>
      </c>
      <c r="J87">
        <f t="shared" si="25"/>
        <v>0</v>
      </c>
      <c r="K87">
        <f t="shared" si="25"/>
        <v>0</v>
      </c>
      <c r="L87">
        <f t="shared" si="25"/>
        <v>0</v>
      </c>
      <c r="M87">
        <f t="shared" si="25"/>
        <v>0</v>
      </c>
      <c r="N87">
        <f t="shared" si="25"/>
        <v>0</v>
      </c>
      <c r="O87">
        <f t="shared" si="25"/>
        <v>0</v>
      </c>
      <c r="P87">
        <f t="shared" si="25"/>
        <v>0</v>
      </c>
      <c r="Q87">
        <f t="shared" si="25"/>
        <v>0</v>
      </c>
      <c r="R87">
        <f t="shared" si="26"/>
        <v>0</v>
      </c>
      <c r="S87">
        <f t="shared" si="26"/>
        <v>0</v>
      </c>
      <c r="T87">
        <f t="shared" si="26"/>
        <v>0</v>
      </c>
      <c r="U87">
        <f t="shared" si="26"/>
        <v>0</v>
      </c>
      <c r="V87">
        <f t="shared" si="26"/>
        <v>0</v>
      </c>
      <c r="W87">
        <f t="shared" si="26"/>
        <v>0</v>
      </c>
      <c r="X87">
        <f t="shared" si="26"/>
        <v>0</v>
      </c>
      <c r="Y87">
        <f t="shared" si="26"/>
        <v>0</v>
      </c>
      <c r="Z87">
        <f t="shared" si="26"/>
        <v>0</v>
      </c>
      <c r="AA87">
        <f t="shared" si="26"/>
        <v>0</v>
      </c>
      <c r="AB87">
        <f t="shared" si="27"/>
        <v>0</v>
      </c>
      <c r="AC87">
        <f t="shared" si="27"/>
        <v>0</v>
      </c>
      <c r="AD87">
        <f t="shared" si="27"/>
        <v>0</v>
      </c>
      <c r="AE87">
        <f t="shared" si="27"/>
        <v>0</v>
      </c>
      <c r="AF87">
        <f t="shared" si="27"/>
        <v>0</v>
      </c>
      <c r="AG87">
        <f t="shared" si="27"/>
        <v>0</v>
      </c>
      <c r="AH87">
        <f t="shared" si="27"/>
        <v>0</v>
      </c>
      <c r="AI87">
        <f t="shared" si="27"/>
        <v>0</v>
      </c>
      <c r="AJ87">
        <f t="shared" si="27"/>
        <v>0</v>
      </c>
      <c r="AK87">
        <f t="shared" si="27"/>
        <v>0</v>
      </c>
      <c r="AL87">
        <f t="shared" si="28"/>
        <v>0</v>
      </c>
      <c r="AM87">
        <f t="shared" si="28"/>
        <v>0</v>
      </c>
      <c r="AN87">
        <f t="shared" si="28"/>
        <v>0</v>
      </c>
      <c r="AO87">
        <f t="shared" si="28"/>
        <v>0</v>
      </c>
      <c r="AP87">
        <f t="shared" si="28"/>
        <v>0</v>
      </c>
      <c r="AQ87">
        <f t="shared" si="28"/>
        <v>0</v>
      </c>
      <c r="AR87">
        <f t="shared" si="28"/>
        <v>0</v>
      </c>
      <c r="AS87">
        <f t="shared" si="28"/>
        <v>0</v>
      </c>
      <c r="AT87">
        <f t="shared" si="28"/>
        <v>0</v>
      </c>
      <c r="AU87">
        <f t="shared" si="28"/>
        <v>0</v>
      </c>
      <c r="AV87">
        <f t="shared" si="28"/>
        <v>0</v>
      </c>
    </row>
    <row r="88" spans="1:48">
      <c r="B88" s="421"/>
      <c r="D88" s="2"/>
      <c r="E88" s="2"/>
      <c r="F88" s="2"/>
    </row>
    <row r="89" spans="1:48" s="66" customFormat="1" ht="30">
      <c r="A89" s="763" t="s">
        <v>501</v>
      </c>
      <c r="B89" s="448"/>
      <c r="C89" s="449"/>
      <c r="D89" s="450" t="s">
        <v>314</v>
      </c>
      <c r="E89" s="451"/>
      <c r="F89" s="451"/>
      <c r="G89" s="449"/>
      <c r="H89" s="449">
        <v>2025</v>
      </c>
      <c r="I89" s="449">
        <v>2026</v>
      </c>
      <c r="J89" s="449">
        <v>2027</v>
      </c>
      <c r="K89" s="449">
        <v>2028</v>
      </c>
      <c r="L89" s="449">
        <v>2029</v>
      </c>
      <c r="M89" s="449">
        <v>2030</v>
      </c>
      <c r="N89" s="449">
        <v>2031</v>
      </c>
      <c r="O89" s="449">
        <v>2032</v>
      </c>
      <c r="P89" s="449">
        <v>2033</v>
      </c>
      <c r="Q89" s="449">
        <v>2034</v>
      </c>
      <c r="R89" s="449">
        <v>2035</v>
      </c>
      <c r="S89" s="449">
        <v>2036</v>
      </c>
      <c r="T89" s="449">
        <v>2037</v>
      </c>
      <c r="U89" s="449">
        <v>2038</v>
      </c>
      <c r="V89" s="449">
        <v>2039</v>
      </c>
      <c r="W89" s="449">
        <v>2040</v>
      </c>
      <c r="X89" s="449">
        <v>2041</v>
      </c>
      <c r="Y89" s="449">
        <v>2042</v>
      </c>
      <c r="Z89" s="449">
        <v>2043</v>
      </c>
      <c r="AA89" s="449">
        <v>2044</v>
      </c>
      <c r="AB89" s="449">
        <v>2045</v>
      </c>
      <c r="AC89" s="449">
        <v>2046</v>
      </c>
      <c r="AD89" s="449">
        <v>2047</v>
      </c>
      <c r="AE89" s="449">
        <v>2048</v>
      </c>
      <c r="AF89" s="449">
        <v>2049</v>
      </c>
      <c r="AG89" s="449">
        <v>2050</v>
      </c>
      <c r="AH89" s="449">
        <v>2051</v>
      </c>
      <c r="AI89" s="449">
        <v>2052</v>
      </c>
      <c r="AJ89" s="449">
        <v>2053</v>
      </c>
      <c r="AK89" s="449">
        <v>2054</v>
      </c>
      <c r="AL89" s="449">
        <v>2055</v>
      </c>
      <c r="AM89" s="449">
        <v>2056</v>
      </c>
      <c r="AN89" s="449">
        <v>2057</v>
      </c>
      <c r="AO89" s="449">
        <v>2058</v>
      </c>
      <c r="AP89" s="449">
        <v>2059</v>
      </c>
      <c r="AQ89" s="449">
        <v>2060</v>
      </c>
      <c r="AR89" s="449">
        <v>2061</v>
      </c>
      <c r="AS89" s="449">
        <v>2062</v>
      </c>
      <c r="AT89" s="449">
        <v>2063</v>
      </c>
      <c r="AU89" s="449">
        <v>2064</v>
      </c>
      <c r="AV89" s="449">
        <v>2065</v>
      </c>
    </row>
    <row r="90" spans="1:48" s="66" customFormat="1">
      <c r="B90" s="767" t="str">
        <f>B73</f>
        <v>030161</v>
      </c>
      <c r="C90" s="66" t="str">
        <f>INDEX(ProjectSummary!$C$6:$F$20,MATCH(B90,ProjectSummary!$C$6:$C$20,0),4)</f>
        <v>LOCKHART ROAD</v>
      </c>
      <c r="D90" s="874">
        <f t="shared" ref="D90:D104" si="30">D73</f>
        <v>2035</v>
      </c>
      <c r="E90" s="81"/>
      <c r="F90" s="81"/>
      <c r="H90" s="66">
        <f t="shared" ref="H90:AV90" si="31">IF(AND(H$72&lt;=$D73,H$72&lt;=$U$6),0,1)</f>
        <v>1</v>
      </c>
      <c r="I90" s="66">
        <f t="shared" si="31"/>
        <v>1</v>
      </c>
      <c r="J90" s="66">
        <f t="shared" si="31"/>
        <v>1</v>
      </c>
      <c r="K90" s="66">
        <f t="shared" si="31"/>
        <v>1</v>
      </c>
      <c r="L90" s="66">
        <f t="shared" si="31"/>
        <v>1</v>
      </c>
      <c r="M90" s="66">
        <f t="shared" si="31"/>
        <v>1</v>
      </c>
      <c r="N90" s="66">
        <f t="shared" si="31"/>
        <v>1</v>
      </c>
      <c r="O90" s="66">
        <f t="shared" si="31"/>
        <v>1</v>
      </c>
      <c r="P90" s="66">
        <f t="shared" si="31"/>
        <v>1</v>
      </c>
      <c r="Q90" s="66">
        <f t="shared" si="31"/>
        <v>1</v>
      </c>
      <c r="R90" s="66">
        <f t="shared" si="31"/>
        <v>1</v>
      </c>
      <c r="S90" s="66">
        <f t="shared" si="31"/>
        <v>1</v>
      </c>
      <c r="T90" s="66">
        <f t="shared" si="31"/>
        <v>1</v>
      </c>
      <c r="U90" s="66">
        <f t="shared" si="31"/>
        <v>1</v>
      </c>
      <c r="V90" s="66">
        <f t="shared" si="31"/>
        <v>1</v>
      </c>
      <c r="W90" s="66">
        <f t="shared" si="31"/>
        <v>1</v>
      </c>
      <c r="X90" s="66">
        <f t="shared" si="31"/>
        <v>1</v>
      </c>
      <c r="Y90" s="66">
        <f t="shared" si="31"/>
        <v>1</v>
      </c>
      <c r="Z90" s="66">
        <f t="shared" si="31"/>
        <v>1</v>
      </c>
      <c r="AA90" s="66">
        <f t="shared" si="31"/>
        <v>1</v>
      </c>
      <c r="AB90" s="66">
        <f t="shared" si="31"/>
        <v>1</v>
      </c>
      <c r="AC90" s="66">
        <f t="shared" si="31"/>
        <v>1</v>
      </c>
      <c r="AD90" s="66">
        <f t="shared" si="31"/>
        <v>1</v>
      </c>
      <c r="AE90" s="66">
        <f t="shared" si="31"/>
        <v>1</v>
      </c>
      <c r="AF90" s="66">
        <f t="shared" si="31"/>
        <v>1</v>
      </c>
      <c r="AG90" s="66">
        <f t="shared" si="31"/>
        <v>1</v>
      </c>
      <c r="AH90" s="66">
        <f t="shared" si="31"/>
        <v>1</v>
      </c>
      <c r="AI90" s="66">
        <f t="shared" si="31"/>
        <v>1</v>
      </c>
      <c r="AJ90" s="66">
        <f t="shared" si="31"/>
        <v>1</v>
      </c>
      <c r="AK90" s="66">
        <f t="shared" si="31"/>
        <v>1</v>
      </c>
      <c r="AL90" s="66">
        <f t="shared" si="31"/>
        <v>1</v>
      </c>
      <c r="AM90" s="66">
        <f t="shared" si="31"/>
        <v>1</v>
      </c>
      <c r="AN90" s="66">
        <f t="shared" si="31"/>
        <v>1</v>
      </c>
      <c r="AO90" s="66">
        <f t="shared" si="31"/>
        <v>1</v>
      </c>
      <c r="AP90" s="66">
        <f t="shared" si="31"/>
        <v>1</v>
      </c>
      <c r="AQ90" s="66">
        <f t="shared" si="31"/>
        <v>1</v>
      </c>
      <c r="AR90" s="66">
        <f t="shared" si="31"/>
        <v>1</v>
      </c>
      <c r="AS90" s="66">
        <f t="shared" si="31"/>
        <v>1</v>
      </c>
      <c r="AT90" s="66">
        <f t="shared" si="31"/>
        <v>1</v>
      </c>
      <c r="AU90" s="66">
        <f t="shared" si="31"/>
        <v>1</v>
      </c>
      <c r="AV90" s="66">
        <f t="shared" si="31"/>
        <v>1</v>
      </c>
    </row>
    <row r="91" spans="1:48" s="66" customFormat="1">
      <c r="B91" s="767" t="str">
        <f t="shared" ref="B91:B104" si="32">B74</f>
        <v>030148</v>
      </c>
      <c r="C91" s="66" t="str">
        <f>INDEX(ProjectSummary!$C$6:$F$20,MATCH(B91,ProjectSummary!$C$6:$C$20,0),4)</f>
        <v>MILLS ROAD</v>
      </c>
      <c r="D91" s="874">
        <f t="shared" si="30"/>
        <v>2029</v>
      </c>
      <c r="E91" s="81"/>
      <c r="F91" s="81"/>
      <c r="H91" s="66">
        <f t="shared" ref="H91:AV91" si="33">IF(AND(H$72&lt;=$D74,H$72&lt;=$U$6),0,1)</f>
        <v>1</v>
      </c>
      <c r="I91" s="66">
        <f t="shared" si="33"/>
        <v>1</v>
      </c>
      <c r="J91" s="66">
        <f t="shared" si="33"/>
        <v>1</v>
      </c>
      <c r="K91" s="66">
        <f t="shared" si="33"/>
        <v>1</v>
      </c>
      <c r="L91" s="66">
        <f t="shared" si="33"/>
        <v>1</v>
      </c>
      <c r="M91" s="66">
        <f t="shared" si="33"/>
        <v>1</v>
      </c>
      <c r="N91" s="66">
        <f t="shared" si="33"/>
        <v>1</v>
      </c>
      <c r="O91" s="66">
        <f t="shared" si="33"/>
        <v>1</v>
      </c>
      <c r="P91" s="66">
        <f t="shared" si="33"/>
        <v>1</v>
      </c>
      <c r="Q91" s="66">
        <f t="shared" si="33"/>
        <v>1</v>
      </c>
      <c r="R91" s="66">
        <f t="shared" si="33"/>
        <v>1</v>
      </c>
      <c r="S91" s="66">
        <f t="shared" si="33"/>
        <v>1</v>
      </c>
      <c r="T91" s="66">
        <f t="shared" si="33"/>
        <v>1</v>
      </c>
      <c r="U91" s="66">
        <f t="shared" si="33"/>
        <v>1</v>
      </c>
      <c r="V91" s="66">
        <f t="shared" si="33"/>
        <v>1</v>
      </c>
      <c r="W91" s="66">
        <f t="shared" si="33"/>
        <v>1</v>
      </c>
      <c r="X91" s="66">
        <f t="shared" si="33"/>
        <v>1</v>
      </c>
      <c r="Y91" s="66">
        <f t="shared" si="33"/>
        <v>1</v>
      </c>
      <c r="Z91" s="66">
        <f t="shared" si="33"/>
        <v>1</v>
      </c>
      <c r="AA91" s="66">
        <f t="shared" si="33"/>
        <v>1</v>
      </c>
      <c r="AB91" s="66">
        <f t="shared" si="33"/>
        <v>1</v>
      </c>
      <c r="AC91" s="66">
        <f t="shared" si="33"/>
        <v>1</v>
      </c>
      <c r="AD91" s="66">
        <f t="shared" si="33"/>
        <v>1</v>
      </c>
      <c r="AE91" s="66">
        <f t="shared" si="33"/>
        <v>1</v>
      </c>
      <c r="AF91" s="66">
        <f t="shared" si="33"/>
        <v>1</v>
      </c>
      <c r="AG91" s="66">
        <f t="shared" si="33"/>
        <v>1</v>
      </c>
      <c r="AH91" s="66">
        <f t="shared" si="33"/>
        <v>1</v>
      </c>
      <c r="AI91" s="66">
        <f t="shared" si="33"/>
        <v>1</v>
      </c>
      <c r="AJ91" s="66">
        <f t="shared" si="33"/>
        <v>1</v>
      </c>
      <c r="AK91" s="66">
        <f t="shared" si="33"/>
        <v>1</v>
      </c>
      <c r="AL91" s="66">
        <f t="shared" si="33"/>
        <v>1</v>
      </c>
      <c r="AM91" s="66">
        <f t="shared" si="33"/>
        <v>1</v>
      </c>
      <c r="AN91" s="66">
        <f t="shared" si="33"/>
        <v>1</v>
      </c>
      <c r="AO91" s="66">
        <f t="shared" si="33"/>
        <v>1</v>
      </c>
      <c r="AP91" s="66">
        <f t="shared" si="33"/>
        <v>1</v>
      </c>
      <c r="AQ91" s="66">
        <f t="shared" si="33"/>
        <v>1</v>
      </c>
      <c r="AR91" s="66">
        <f t="shared" si="33"/>
        <v>1</v>
      </c>
      <c r="AS91" s="66">
        <f t="shared" si="33"/>
        <v>1</v>
      </c>
      <c r="AT91" s="66">
        <f t="shared" si="33"/>
        <v>1</v>
      </c>
      <c r="AU91" s="66">
        <f t="shared" si="33"/>
        <v>1</v>
      </c>
      <c r="AV91" s="66">
        <f t="shared" si="33"/>
        <v>1</v>
      </c>
    </row>
    <row r="92" spans="1:48" s="66" customFormat="1">
      <c r="B92" s="767" t="str">
        <f t="shared" si="32"/>
        <v>030265</v>
      </c>
      <c r="C92" s="66" t="str">
        <f>INDEX(ProjectSummary!$C$6:$F$20,MATCH(B92,ProjectSummary!$C$6:$C$20,0),4)</f>
        <v>ROBINSON ROAD</v>
      </c>
      <c r="D92" s="874">
        <f t="shared" si="30"/>
        <v>2035</v>
      </c>
      <c r="E92" s="81"/>
      <c r="F92" s="81"/>
      <c r="H92" s="66">
        <f t="shared" ref="H92:AV92" si="34">IF(AND(H$72&lt;=$D75,H$72&lt;=$U$6),0,1)</f>
        <v>1</v>
      </c>
      <c r="I92" s="66">
        <f t="shared" si="34"/>
        <v>1</v>
      </c>
      <c r="J92" s="66">
        <f t="shared" si="34"/>
        <v>1</v>
      </c>
      <c r="K92" s="66">
        <f t="shared" si="34"/>
        <v>1</v>
      </c>
      <c r="L92" s="66">
        <f t="shared" si="34"/>
        <v>1</v>
      </c>
      <c r="M92" s="66">
        <f t="shared" si="34"/>
        <v>1</v>
      </c>
      <c r="N92" s="66">
        <f t="shared" si="34"/>
        <v>1</v>
      </c>
      <c r="O92" s="66">
        <f t="shared" si="34"/>
        <v>1</v>
      </c>
      <c r="P92" s="66">
        <f t="shared" si="34"/>
        <v>1</v>
      </c>
      <c r="Q92" s="66">
        <f t="shared" si="34"/>
        <v>1</v>
      </c>
      <c r="R92" s="66">
        <f t="shared" si="34"/>
        <v>1</v>
      </c>
      <c r="S92" s="66">
        <f t="shared" si="34"/>
        <v>1</v>
      </c>
      <c r="T92" s="66">
        <f t="shared" si="34"/>
        <v>1</v>
      </c>
      <c r="U92" s="66">
        <f t="shared" si="34"/>
        <v>1</v>
      </c>
      <c r="V92" s="66">
        <f t="shared" si="34"/>
        <v>1</v>
      </c>
      <c r="W92" s="66">
        <f t="shared" si="34"/>
        <v>1</v>
      </c>
      <c r="X92" s="66">
        <f t="shared" si="34"/>
        <v>1</v>
      </c>
      <c r="Y92" s="66">
        <f t="shared" si="34"/>
        <v>1</v>
      </c>
      <c r="Z92" s="66">
        <f t="shared" si="34"/>
        <v>1</v>
      </c>
      <c r="AA92" s="66">
        <f t="shared" si="34"/>
        <v>1</v>
      </c>
      <c r="AB92" s="66">
        <f t="shared" si="34"/>
        <v>1</v>
      </c>
      <c r="AC92" s="66">
        <f t="shared" si="34"/>
        <v>1</v>
      </c>
      <c r="AD92" s="66">
        <f t="shared" si="34"/>
        <v>1</v>
      </c>
      <c r="AE92" s="66">
        <f t="shared" si="34"/>
        <v>1</v>
      </c>
      <c r="AF92" s="66">
        <f t="shared" si="34"/>
        <v>1</v>
      </c>
      <c r="AG92" s="66">
        <f t="shared" si="34"/>
        <v>1</v>
      </c>
      <c r="AH92" s="66">
        <f t="shared" si="34"/>
        <v>1</v>
      </c>
      <c r="AI92" s="66">
        <f t="shared" si="34"/>
        <v>1</v>
      </c>
      <c r="AJ92" s="66">
        <f t="shared" si="34"/>
        <v>1</v>
      </c>
      <c r="AK92" s="66">
        <f t="shared" si="34"/>
        <v>1</v>
      </c>
      <c r="AL92" s="66">
        <f t="shared" si="34"/>
        <v>1</v>
      </c>
      <c r="AM92" s="66">
        <f t="shared" si="34"/>
        <v>1</v>
      </c>
      <c r="AN92" s="66">
        <f t="shared" si="34"/>
        <v>1</v>
      </c>
      <c r="AO92" s="66">
        <f t="shared" si="34"/>
        <v>1</v>
      </c>
      <c r="AP92" s="66">
        <f t="shared" si="34"/>
        <v>1</v>
      </c>
      <c r="AQ92" s="66">
        <f t="shared" si="34"/>
        <v>1</v>
      </c>
      <c r="AR92" s="66">
        <f t="shared" si="34"/>
        <v>1</v>
      </c>
      <c r="AS92" s="66">
        <f t="shared" si="34"/>
        <v>1</v>
      </c>
      <c r="AT92" s="66">
        <f t="shared" si="34"/>
        <v>1</v>
      </c>
      <c r="AU92" s="66">
        <f t="shared" si="34"/>
        <v>1</v>
      </c>
      <c r="AV92" s="66">
        <f t="shared" si="34"/>
        <v>1</v>
      </c>
    </row>
    <row r="93" spans="1:48" s="66" customFormat="1">
      <c r="B93" s="767">
        <f t="shared" si="32"/>
        <v>830106</v>
      </c>
      <c r="C93" s="66" t="str">
        <f>INDEX(ProjectSummary!$C$6:$F$20,MATCH(B93,ProjectSummary!$C$6:$C$20,0),4)</f>
        <v>BOGGER HOLLAR ROAD</v>
      </c>
      <c r="D93" s="874">
        <f t="shared" si="30"/>
        <v>2035</v>
      </c>
      <c r="E93" s="81"/>
      <c r="F93" s="81"/>
      <c r="H93" s="66">
        <f t="shared" ref="H93:AV93" si="35">IF(AND(H$72&lt;=$D76,H$72&lt;=$U$6),0,1)</f>
        <v>1</v>
      </c>
      <c r="I93" s="66">
        <f t="shared" si="35"/>
        <v>1</v>
      </c>
      <c r="J93" s="66">
        <f t="shared" si="35"/>
        <v>1</v>
      </c>
      <c r="K93" s="66">
        <f t="shared" si="35"/>
        <v>1</v>
      </c>
      <c r="L93" s="66">
        <f t="shared" si="35"/>
        <v>1</v>
      </c>
      <c r="M93" s="66">
        <f t="shared" si="35"/>
        <v>1</v>
      </c>
      <c r="N93" s="66">
        <f t="shared" si="35"/>
        <v>1</v>
      </c>
      <c r="O93" s="66">
        <f t="shared" si="35"/>
        <v>1</v>
      </c>
      <c r="P93" s="66">
        <f t="shared" si="35"/>
        <v>1</v>
      </c>
      <c r="Q93" s="66">
        <f t="shared" si="35"/>
        <v>1</v>
      </c>
      <c r="R93" s="66">
        <f t="shared" si="35"/>
        <v>1</v>
      </c>
      <c r="S93" s="66">
        <f t="shared" si="35"/>
        <v>1</v>
      </c>
      <c r="T93" s="66">
        <f t="shared" si="35"/>
        <v>1</v>
      </c>
      <c r="U93" s="66">
        <f t="shared" si="35"/>
        <v>1</v>
      </c>
      <c r="V93" s="66">
        <f t="shared" si="35"/>
        <v>1</v>
      </c>
      <c r="W93" s="66">
        <f t="shared" si="35"/>
        <v>1</v>
      </c>
      <c r="X93" s="66">
        <f t="shared" si="35"/>
        <v>1</v>
      </c>
      <c r="Y93" s="66">
        <f t="shared" si="35"/>
        <v>1</v>
      </c>
      <c r="Z93" s="66">
        <f t="shared" si="35"/>
        <v>1</v>
      </c>
      <c r="AA93" s="66">
        <f t="shared" si="35"/>
        <v>1</v>
      </c>
      <c r="AB93" s="66">
        <f t="shared" si="35"/>
        <v>1</v>
      </c>
      <c r="AC93" s="66">
        <f t="shared" si="35"/>
        <v>1</v>
      </c>
      <c r="AD93" s="66">
        <f t="shared" si="35"/>
        <v>1</v>
      </c>
      <c r="AE93" s="66">
        <f t="shared" si="35"/>
        <v>1</v>
      </c>
      <c r="AF93" s="66">
        <f t="shared" si="35"/>
        <v>1</v>
      </c>
      <c r="AG93" s="66">
        <f t="shared" si="35"/>
        <v>1</v>
      </c>
      <c r="AH93" s="66">
        <f t="shared" si="35"/>
        <v>1</v>
      </c>
      <c r="AI93" s="66">
        <f t="shared" si="35"/>
        <v>1</v>
      </c>
      <c r="AJ93" s="66">
        <f t="shared" si="35"/>
        <v>1</v>
      </c>
      <c r="AK93" s="66">
        <f t="shared" si="35"/>
        <v>1</v>
      </c>
      <c r="AL93" s="66">
        <f t="shared" si="35"/>
        <v>1</v>
      </c>
      <c r="AM93" s="66">
        <f t="shared" si="35"/>
        <v>1</v>
      </c>
      <c r="AN93" s="66">
        <f t="shared" si="35"/>
        <v>1</v>
      </c>
      <c r="AO93" s="66">
        <f t="shared" si="35"/>
        <v>1</v>
      </c>
      <c r="AP93" s="66">
        <f t="shared" si="35"/>
        <v>1</v>
      </c>
      <c r="AQ93" s="66">
        <f t="shared" si="35"/>
        <v>1</v>
      </c>
      <c r="AR93" s="66">
        <f t="shared" si="35"/>
        <v>1</v>
      </c>
      <c r="AS93" s="66">
        <f t="shared" si="35"/>
        <v>1</v>
      </c>
      <c r="AT93" s="66">
        <f t="shared" si="35"/>
        <v>1</v>
      </c>
      <c r="AU93" s="66">
        <f t="shared" si="35"/>
        <v>1</v>
      </c>
      <c r="AV93" s="66">
        <f t="shared" si="35"/>
        <v>1</v>
      </c>
    </row>
    <row r="94" spans="1:48" s="66" customFormat="1">
      <c r="B94" s="767">
        <f t="shared" si="32"/>
        <v>830081</v>
      </c>
      <c r="C94" s="66" t="str">
        <f>INDEX(ProjectSummary!$C$6:$F$20,MATCH(B94,ProjectSummary!$C$6:$C$20,0),4)</f>
        <v>BRIDGE ROAD</v>
      </c>
      <c r="D94" s="874">
        <f t="shared" si="30"/>
        <v>2035</v>
      </c>
      <c r="E94" s="81"/>
      <c r="F94" s="81"/>
      <c r="H94" s="66">
        <f t="shared" ref="H94:AV94" si="36">IF(AND(H$72&lt;=$D77,H$72&lt;=$U$6),0,1)</f>
        <v>1</v>
      </c>
      <c r="I94" s="66">
        <f t="shared" si="36"/>
        <v>1</v>
      </c>
      <c r="J94" s="66">
        <f t="shared" si="36"/>
        <v>1</v>
      </c>
      <c r="K94" s="66">
        <f t="shared" si="36"/>
        <v>1</v>
      </c>
      <c r="L94" s="66">
        <f t="shared" si="36"/>
        <v>1</v>
      </c>
      <c r="M94" s="66">
        <f t="shared" si="36"/>
        <v>1</v>
      </c>
      <c r="N94" s="66">
        <f t="shared" si="36"/>
        <v>1</v>
      </c>
      <c r="O94" s="66">
        <f t="shared" si="36"/>
        <v>1</v>
      </c>
      <c r="P94" s="66">
        <f t="shared" si="36"/>
        <v>1</v>
      </c>
      <c r="Q94" s="66">
        <f t="shared" si="36"/>
        <v>1</v>
      </c>
      <c r="R94" s="66">
        <f t="shared" si="36"/>
        <v>1</v>
      </c>
      <c r="S94" s="66">
        <f t="shared" si="36"/>
        <v>1</v>
      </c>
      <c r="T94" s="66">
        <f t="shared" si="36"/>
        <v>1</v>
      </c>
      <c r="U94" s="66">
        <f t="shared" si="36"/>
        <v>1</v>
      </c>
      <c r="V94" s="66">
        <f t="shared" si="36"/>
        <v>1</v>
      </c>
      <c r="W94" s="66">
        <f t="shared" si="36"/>
        <v>1</v>
      </c>
      <c r="X94" s="66">
        <f t="shared" si="36"/>
        <v>1</v>
      </c>
      <c r="Y94" s="66">
        <f t="shared" si="36"/>
        <v>1</v>
      </c>
      <c r="Z94" s="66">
        <f t="shared" si="36"/>
        <v>1</v>
      </c>
      <c r="AA94" s="66">
        <f t="shared" si="36"/>
        <v>1</v>
      </c>
      <c r="AB94" s="66">
        <f t="shared" si="36"/>
        <v>1</v>
      </c>
      <c r="AC94" s="66">
        <f t="shared" si="36"/>
        <v>1</v>
      </c>
      <c r="AD94" s="66">
        <f t="shared" si="36"/>
        <v>1</v>
      </c>
      <c r="AE94" s="66">
        <f t="shared" si="36"/>
        <v>1</v>
      </c>
      <c r="AF94" s="66">
        <f t="shared" si="36"/>
        <v>1</v>
      </c>
      <c r="AG94" s="66">
        <f t="shared" si="36"/>
        <v>1</v>
      </c>
      <c r="AH94" s="66">
        <f t="shared" si="36"/>
        <v>1</v>
      </c>
      <c r="AI94" s="66">
        <f t="shared" si="36"/>
        <v>1</v>
      </c>
      <c r="AJ94" s="66">
        <f t="shared" si="36"/>
        <v>1</v>
      </c>
      <c r="AK94" s="66">
        <f t="shared" si="36"/>
        <v>1</v>
      </c>
      <c r="AL94" s="66">
        <f t="shared" si="36"/>
        <v>1</v>
      </c>
      <c r="AM94" s="66">
        <f t="shared" si="36"/>
        <v>1</v>
      </c>
      <c r="AN94" s="66">
        <f t="shared" si="36"/>
        <v>1</v>
      </c>
      <c r="AO94" s="66">
        <f t="shared" si="36"/>
        <v>1</v>
      </c>
      <c r="AP94" s="66">
        <f t="shared" si="36"/>
        <v>1</v>
      </c>
      <c r="AQ94" s="66">
        <f t="shared" si="36"/>
        <v>1</v>
      </c>
      <c r="AR94" s="66">
        <f t="shared" si="36"/>
        <v>1</v>
      </c>
      <c r="AS94" s="66">
        <f t="shared" si="36"/>
        <v>1</v>
      </c>
      <c r="AT94" s="66">
        <f t="shared" si="36"/>
        <v>1</v>
      </c>
      <c r="AU94" s="66">
        <f t="shared" si="36"/>
        <v>1</v>
      </c>
      <c r="AV94" s="66">
        <f t="shared" si="36"/>
        <v>1</v>
      </c>
    </row>
    <row r="95" spans="1:48" s="66" customFormat="1">
      <c r="B95" s="767">
        <f t="shared" si="32"/>
        <v>830200</v>
      </c>
      <c r="C95" s="66" t="str">
        <f>INDEX(ProjectSummary!$C$6:$F$20,MATCH(B95,ProjectSummary!$C$6:$C$20,0),4)</f>
        <v>BRIDGE PORT ROAD</v>
      </c>
      <c r="D95" s="874">
        <f t="shared" si="30"/>
        <v>2035</v>
      </c>
      <c r="E95" s="81"/>
      <c r="F95" s="81"/>
      <c r="H95" s="66">
        <f t="shared" ref="H95:AV95" si="37">IF(AND(H$72&lt;=$D78,H$72&lt;=$U$6),0,1)</f>
        <v>1</v>
      </c>
      <c r="I95" s="66">
        <f t="shared" si="37"/>
        <v>1</v>
      </c>
      <c r="J95" s="66">
        <f t="shared" si="37"/>
        <v>1</v>
      </c>
      <c r="K95" s="66">
        <f t="shared" si="37"/>
        <v>1</v>
      </c>
      <c r="L95" s="66">
        <f t="shared" si="37"/>
        <v>1</v>
      </c>
      <c r="M95" s="66">
        <f t="shared" si="37"/>
        <v>1</v>
      </c>
      <c r="N95" s="66">
        <f t="shared" si="37"/>
        <v>1</v>
      </c>
      <c r="O95" s="66">
        <f t="shared" si="37"/>
        <v>1</v>
      </c>
      <c r="P95" s="66">
        <f t="shared" si="37"/>
        <v>1</v>
      </c>
      <c r="Q95" s="66">
        <f t="shared" si="37"/>
        <v>1</v>
      </c>
      <c r="R95" s="66">
        <f t="shared" si="37"/>
        <v>1</v>
      </c>
      <c r="S95" s="66">
        <f t="shared" si="37"/>
        <v>1</v>
      </c>
      <c r="T95" s="66">
        <f t="shared" si="37"/>
        <v>1</v>
      </c>
      <c r="U95" s="66">
        <f t="shared" si="37"/>
        <v>1</v>
      </c>
      <c r="V95" s="66">
        <f t="shared" si="37"/>
        <v>1</v>
      </c>
      <c r="W95" s="66">
        <f t="shared" si="37"/>
        <v>1</v>
      </c>
      <c r="X95" s="66">
        <f t="shared" si="37"/>
        <v>1</v>
      </c>
      <c r="Y95" s="66">
        <f t="shared" si="37"/>
        <v>1</v>
      </c>
      <c r="Z95" s="66">
        <f t="shared" si="37"/>
        <v>1</v>
      </c>
      <c r="AA95" s="66">
        <f t="shared" si="37"/>
        <v>1</v>
      </c>
      <c r="AB95" s="66">
        <f t="shared" si="37"/>
        <v>1</v>
      </c>
      <c r="AC95" s="66">
        <f t="shared" si="37"/>
        <v>1</v>
      </c>
      <c r="AD95" s="66">
        <f t="shared" si="37"/>
        <v>1</v>
      </c>
      <c r="AE95" s="66">
        <f t="shared" si="37"/>
        <v>1</v>
      </c>
      <c r="AF95" s="66">
        <f t="shared" si="37"/>
        <v>1</v>
      </c>
      <c r="AG95" s="66">
        <f t="shared" si="37"/>
        <v>1</v>
      </c>
      <c r="AH95" s="66">
        <f t="shared" si="37"/>
        <v>1</v>
      </c>
      <c r="AI95" s="66">
        <f t="shared" si="37"/>
        <v>1</v>
      </c>
      <c r="AJ95" s="66">
        <f t="shared" si="37"/>
        <v>1</v>
      </c>
      <c r="AK95" s="66">
        <f t="shared" si="37"/>
        <v>1</v>
      </c>
      <c r="AL95" s="66">
        <f t="shared" si="37"/>
        <v>1</v>
      </c>
      <c r="AM95" s="66">
        <f t="shared" si="37"/>
        <v>1</v>
      </c>
      <c r="AN95" s="66">
        <f t="shared" si="37"/>
        <v>1</v>
      </c>
      <c r="AO95" s="66">
        <f t="shared" si="37"/>
        <v>1</v>
      </c>
      <c r="AP95" s="66">
        <f t="shared" si="37"/>
        <v>1</v>
      </c>
      <c r="AQ95" s="66">
        <f t="shared" si="37"/>
        <v>1</v>
      </c>
      <c r="AR95" s="66">
        <f t="shared" si="37"/>
        <v>1</v>
      </c>
      <c r="AS95" s="66">
        <f t="shared" si="37"/>
        <v>1</v>
      </c>
      <c r="AT95" s="66">
        <f t="shared" si="37"/>
        <v>1</v>
      </c>
      <c r="AU95" s="66">
        <f t="shared" si="37"/>
        <v>1</v>
      </c>
      <c r="AV95" s="66">
        <f t="shared" si="37"/>
        <v>1</v>
      </c>
    </row>
    <row r="96" spans="1:48" s="66" customFormat="1">
      <c r="B96" s="767">
        <f t="shared" si="32"/>
        <v>120173</v>
      </c>
      <c r="C96" s="66" t="str">
        <f>INDEX(ProjectSummary!$C$6:$F$20,MATCH(B96,ProjectSummary!$C$6:$C$20,0),4)</f>
        <v>PEACH ORCHARD ROAD</v>
      </c>
      <c r="D96" s="874">
        <f t="shared" si="30"/>
        <v>2033</v>
      </c>
      <c r="E96" s="81"/>
      <c r="F96" s="81"/>
      <c r="H96" s="66">
        <f t="shared" ref="H96:AV96" si="38">IF(AND(H$72&lt;=$D79,H$72&lt;=$U$6),0,1)</f>
        <v>1</v>
      </c>
      <c r="I96" s="66">
        <f t="shared" si="38"/>
        <v>1</v>
      </c>
      <c r="J96" s="66">
        <f t="shared" si="38"/>
        <v>1</v>
      </c>
      <c r="K96" s="66">
        <f t="shared" si="38"/>
        <v>1</v>
      </c>
      <c r="L96" s="66">
        <f t="shared" si="38"/>
        <v>1</v>
      </c>
      <c r="M96" s="66">
        <f t="shared" si="38"/>
        <v>1</v>
      </c>
      <c r="N96" s="66">
        <f t="shared" si="38"/>
        <v>1</v>
      </c>
      <c r="O96" s="66">
        <f t="shared" si="38"/>
        <v>1</v>
      </c>
      <c r="P96" s="66">
        <f t="shared" si="38"/>
        <v>1</v>
      </c>
      <c r="Q96" s="66">
        <f t="shared" si="38"/>
        <v>1</v>
      </c>
      <c r="R96" s="66">
        <f t="shared" si="38"/>
        <v>1</v>
      </c>
      <c r="S96" s="66">
        <f t="shared" si="38"/>
        <v>1</v>
      </c>
      <c r="T96" s="66">
        <f t="shared" si="38"/>
        <v>1</v>
      </c>
      <c r="U96" s="66">
        <f t="shared" si="38"/>
        <v>1</v>
      </c>
      <c r="V96" s="66">
        <f t="shared" si="38"/>
        <v>1</v>
      </c>
      <c r="W96" s="66">
        <f t="shared" si="38"/>
        <v>1</v>
      </c>
      <c r="X96" s="66">
        <f t="shared" si="38"/>
        <v>1</v>
      </c>
      <c r="Y96" s="66">
        <f t="shared" si="38"/>
        <v>1</v>
      </c>
      <c r="Z96" s="66">
        <f t="shared" si="38"/>
        <v>1</v>
      </c>
      <c r="AA96" s="66">
        <f t="shared" si="38"/>
        <v>1</v>
      </c>
      <c r="AB96" s="66">
        <f t="shared" si="38"/>
        <v>1</v>
      </c>
      <c r="AC96" s="66">
        <f t="shared" si="38"/>
        <v>1</v>
      </c>
      <c r="AD96" s="66">
        <f t="shared" si="38"/>
        <v>1</v>
      </c>
      <c r="AE96" s="66">
        <f t="shared" si="38"/>
        <v>1</v>
      </c>
      <c r="AF96" s="66">
        <f t="shared" si="38"/>
        <v>1</v>
      </c>
      <c r="AG96" s="66">
        <f t="shared" si="38"/>
        <v>1</v>
      </c>
      <c r="AH96" s="66">
        <f t="shared" si="38"/>
        <v>1</v>
      </c>
      <c r="AI96" s="66">
        <f t="shared" si="38"/>
        <v>1</v>
      </c>
      <c r="AJ96" s="66">
        <f t="shared" si="38"/>
        <v>1</v>
      </c>
      <c r="AK96" s="66">
        <f t="shared" si="38"/>
        <v>1</v>
      </c>
      <c r="AL96" s="66">
        <f t="shared" si="38"/>
        <v>1</v>
      </c>
      <c r="AM96" s="66">
        <f t="shared" si="38"/>
        <v>1</v>
      </c>
      <c r="AN96" s="66">
        <f t="shared" si="38"/>
        <v>1</v>
      </c>
      <c r="AO96" s="66">
        <f t="shared" si="38"/>
        <v>1</v>
      </c>
      <c r="AP96" s="66">
        <f t="shared" si="38"/>
        <v>1</v>
      </c>
      <c r="AQ96" s="66">
        <f t="shared" si="38"/>
        <v>1</v>
      </c>
      <c r="AR96" s="66">
        <f t="shared" si="38"/>
        <v>1</v>
      </c>
      <c r="AS96" s="66">
        <f t="shared" si="38"/>
        <v>1</v>
      </c>
      <c r="AT96" s="66">
        <f t="shared" si="38"/>
        <v>1</v>
      </c>
      <c r="AU96" s="66">
        <f t="shared" si="38"/>
        <v>1</v>
      </c>
      <c r="AV96" s="66">
        <f t="shared" si="38"/>
        <v>1</v>
      </c>
    </row>
    <row r="97" spans="1:48" s="66" customFormat="1">
      <c r="B97" s="767">
        <f t="shared" si="32"/>
        <v>890074</v>
      </c>
      <c r="C97" s="66" t="str">
        <f>INDEX(ProjectSummary!$C$6:$F$20,MATCH(B97,ProjectSummary!$C$6:$C$20,0),4)</f>
        <v>MONROE-ANSONVILLE ROAD</v>
      </c>
      <c r="D97" s="874">
        <f t="shared" si="30"/>
        <v>2035</v>
      </c>
      <c r="E97" s="81"/>
      <c r="F97" s="81"/>
      <c r="H97" s="66">
        <f t="shared" ref="H97:AV97" si="39">IF(AND(H$72&lt;=$D80,H$72&lt;=$U$6),0,1)</f>
        <v>1</v>
      </c>
      <c r="I97" s="66">
        <f t="shared" si="39"/>
        <v>1</v>
      </c>
      <c r="J97" s="66">
        <f t="shared" si="39"/>
        <v>1</v>
      </c>
      <c r="K97" s="66">
        <f t="shared" si="39"/>
        <v>1</v>
      </c>
      <c r="L97" s="66">
        <f t="shared" si="39"/>
        <v>1</v>
      </c>
      <c r="M97" s="66">
        <f t="shared" si="39"/>
        <v>1</v>
      </c>
      <c r="N97" s="66">
        <f t="shared" si="39"/>
        <v>1</v>
      </c>
      <c r="O97" s="66">
        <f t="shared" si="39"/>
        <v>1</v>
      </c>
      <c r="P97" s="66">
        <f t="shared" si="39"/>
        <v>1</v>
      </c>
      <c r="Q97" s="66">
        <f t="shared" si="39"/>
        <v>1</v>
      </c>
      <c r="R97" s="66">
        <f t="shared" si="39"/>
        <v>1</v>
      </c>
      <c r="S97" s="66">
        <f t="shared" si="39"/>
        <v>1</v>
      </c>
      <c r="T97" s="66">
        <f t="shared" si="39"/>
        <v>1</v>
      </c>
      <c r="U97" s="66">
        <f t="shared" si="39"/>
        <v>1</v>
      </c>
      <c r="V97" s="66">
        <f t="shared" si="39"/>
        <v>1</v>
      </c>
      <c r="W97" s="66">
        <f t="shared" si="39"/>
        <v>1</v>
      </c>
      <c r="X97" s="66">
        <f t="shared" si="39"/>
        <v>1</v>
      </c>
      <c r="Y97" s="66">
        <f t="shared" si="39"/>
        <v>1</v>
      </c>
      <c r="Z97" s="66">
        <f t="shared" si="39"/>
        <v>1</v>
      </c>
      <c r="AA97" s="66">
        <f t="shared" si="39"/>
        <v>1</v>
      </c>
      <c r="AB97" s="66">
        <f t="shared" si="39"/>
        <v>1</v>
      </c>
      <c r="AC97" s="66">
        <f t="shared" si="39"/>
        <v>1</v>
      </c>
      <c r="AD97" s="66">
        <f t="shared" si="39"/>
        <v>1</v>
      </c>
      <c r="AE97" s="66">
        <f t="shared" si="39"/>
        <v>1</v>
      </c>
      <c r="AF97" s="66">
        <f t="shared" si="39"/>
        <v>1</v>
      </c>
      <c r="AG97" s="66">
        <f t="shared" si="39"/>
        <v>1</v>
      </c>
      <c r="AH97" s="66">
        <f t="shared" si="39"/>
        <v>1</v>
      </c>
      <c r="AI97" s="66">
        <f t="shared" si="39"/>
        <v>1</v>
      </c>
      <c r="AJ97" s="66">
        <f t="shared" si="39"/>
        <v>1</v>
      </c>
      <c r="AK97" s="66">
        <f t="shared" si="39"/>
        <v>1</v>
      </c>
      <c r="AL97" s="66">
        <f t="shared" si="39"/>
        <v>1</v>
      </c>
      <c r="AM97" s="66">
        <f t="shared" si="39"/>
        <v>1</v>
      </c>
      <c r="AN97" s="66">
        <f t="shared" si="39"/>
        <v>1</v>
      </c>
      <c r="AO97" s="66">
        <f t="shared" si="39"/>
        <v>1</v>
      </c>
      <c r="AP97" s="66">
        <f t="shared" si="39"/>
        <v>1</v>
      </c>
      <c r="AQ97" s="66">
        <f t="shared" si="39"/>
        <v>1</v>
      </c>
      <c r="AR97" s="66">
        <f t="shared" si="39"/>
        <v>1</v>
      </c>
      <c r="AS97" s="66">
        <f t="shared" si="39"/>
        <v>1</v>
      </c>
      <c r="AT97" s="66">
        <f t="shared" si="39"/>
        <v>1</v>
      </c>
      <c r="AU97" s="66">
        <f t="shared" si="39"/>
        <v>1</v>
      </c>
      <c r="AV97" s="66">
        <f t="shared" si="39"/>
        <v>1</v>
      </c>
    </row>
    <row r="98" spans="1:48" s="66" customFormat="1">
      <c r="B98" s="767">
        <f t="shared" si="32"/>
        <v>890170</v>
      </c>
      <c r="C98" s="66" t="str">
        <f>INDEX(ProjectSummary!$C$6:$F$20,MATCH(B98,ProjectSummary!$C$6:$C$20,0),4)</f>
        <v>POTTERS ROAD</v>
      </c>
      <c r="D98" s="874">
        <f t="shared" si="30"/>
        <v>2034</v>
      </c>
      <c r="E98" s="81"/>
      <c r="F98" s="81"/>
      <c r="H98" s="66">
        <f t="shared" ref="H98:AV98" si="40">IF(AND(H$72&lt;=$D81,H$72&lt;=$U$6),0,1)</f>
        <v>1</v>
      </c>
      <c r="I98" s="66">
        <f t="shared" si="40"/>
        <v>1</v>
      </c>
      <c r="J98" s="66">
        <f t="shared" si="40"/>
        <v>1</v>
      </c>
      <c r="K98" s="66">
        <f t="shared" si="40"/>
        <v>1</v>
      </c>
      <c r="L98" s="66">
        <f t="shared" si="40"/>
        <v>1</v>
      </c>
      <c r="M98" s="66">
        <f t="shared" si="40"/>
        <v>1</v>
      </c>
      <c r="N98" s="66">
        <f t="shared" si="40"/>
        <v>1</v>
      </c>
      <c r="O98" s="66">
        <f t="shared" si="40"/>
        <v>1</v>
      </c>
      <c r="P98" s="66">
        <f t="shared" si="40"/>
        <v>1</v>
      </c>
      <c r="Q98" s="66">
        <f t="shared" si="40"/>
        <v>1</v>
      </c>
      <c r="R98" s="66">
        <f t="shared" si="40"/>
        <v>1</v>
      </c>
      <c r="S98" s="66">
        <f t="shared" si="40"/>
        <v>1</v>
      </c>
      <c r="T98" s="66">
        <f t="shared" si="40"/>
        <v>1</v>
      </c>
      <c r="U98" s="66">
        <f t="shared" si="40"/>
        <v>1</v>
      </c>
      <c r="V98" s="66">
        <f t="shared" si="40"/>
        <v>1</v>
      </c>
      <c r="W98" s="66">
        <f t="shared" si="40"/>
        <v>1</v>
      </c>
      <c r="X98" s="66">
        <f t="shared" si="40"/>
        <v>1</v>
      </c>
      <c r="Y98" s="66">
        <f t="shared" si="40"/>
        <v>1</v>
      </c>
      <c r="Z98" s="66">
        <f t="shared" si="40"/>
        <v>1</v>
      </c>
      <c r="AA98" s="66">
        <f t="shared" si="40"/>
        <v>1</v>
      </c>
      <c r="AB98" s="66">
        <f t="shared" si="40"/>
        <v>1</v>
      </c>
      <c r="AC98" s="66">
        <f t="shared" si="40"/>
        <v>1</v>
      </c>
      <c r="AD98" s="66">
        <f t="shared" si="40"/>
        <v>1</v>
      </c>
      <c r="AE98" s="66">
        <f t="shared" si="40"/>
        <v>1</v>
      </c>
      <c r="AF98" s="66">
        <f t="shared" si="40"/>
        <v>1</v>
      </c>
      <c r="AG98" s="66">
        <f t="shared" si="40"/>
        <v>1</v>
      </c>
      <c r="AH98" s="66">
        <f t="shared" si="40"/>
        <v>1</v>
      </c>
      <c r="AI98" s="66">
        <f t="shared" si="40"/>
        <v>1</v>
      </c>
      <c r="AJ98" s="66">
        <f t="shared" si="40"/>
        <v>1</v>
      </c>
      <c r="AK98" s="66">
        <f t="shared" si="40"/>
        <v>1</v>
      </c>
      <c r="AL98" s="66">
        <f t="shared" si="40"/>
        <v>1</v>
      </c>
      <c r="AM98" s="66">
        <f t="shared" si="40"/>
        <v>1</v>
      </c>
      <c r="AN98" s="66">
        <f t="shared" si="40"/>
        <v>1</v>
      </c>
      <c r="AO98" s="66">
        <f t="shared" si="40"/>
        <v>1</v>
      </c>
      <c r="AP98" s="66">
        <f t="shared" si="40"/>
        <v>1</v>
      </c>
      <c r="AQ98" s="66">
        <f t="shared" si="40"/>
        <v>1</v>
      </c>
      <c r="AR98" s="66">
        <f t="shared" si="40"/>
        <v>1</v>
      </c>
      <c r="AS98" s="66">
        <f t="shared" si="40"/>
        <v>1</v>
      </c>
      <c r="AT98" s="66">
        <f t="shared" si="40"/>
        <v>1</v>
      </c>
      <c r="AU98" s="66">
        <f t="shared" si="40"/>
        <v>1</v>
      </c>
      <c r="AV98" s="66">
        <f t="shared" si="40"/>
        <v>1</v>
      </c>
    </row>
    <row r="99" spans="1:48" s="66" customFormat="1">
      <c r="B99" s="767">
        <f t="shared" si="32"/>
        <v>890312</v>
      </c>
      <c r="C99" s="66" t="str">
        <f>INDEX(ProjectSummary!$C$6:$F$20,MATCH(B99,ProjectSummary!$C$6:$C$20,0),4)</f>
        <v>SHANNON ROAD</v>
      </c>
      <c r="D99" s="874">
        <f t="shared" si="30"/>
        <v>2029</v>
      </c>
      <c r="E99" s="81"/>
      <c r="F99" s="81"/>
      <c r="H99" s="66">
        <f t="shared" ref="H99:AV99" si="41">IF(AND(H$72&lt;=$D82,H$72&lt;=$U$6),0,1)</f>
        <v>1</v>
      </c>
      <c r="I99" s="66">
        <f t="shared" si="41"/>
        <v>1</v>
      </c>
      <c r="J99" s="66">
        <f t="shared" si="41"/>
        <v>1</v>
      </c>
      <c r="K99" s="66">
        <f t="shared" si="41"/>
        <v>1</v>
      </c>
      <c r="L99" s="66">
        <f t="shared" si="41"/>
        <v>1</v>
      </c>
      <c r="M99" s="66">
        <f t="shared" si="41"/>
        <v>1</v>
      </c>
      <c r="N99" s="66">
        <f t="shared" si="41"/>
        <v>1</v>
      </c>
      <c r="O99" s="66">
        <f t="shared" si="41"/>
        <v>1</v>
      </c>
      <c r="P99" s="66">
        <f t="shared" si="41"/>
        <v>1</v>
      </c>
      <c r="Q99" s="66">
        <f t="shared" si="41"/>
        <v>1</v>
      </c>
      <c r="R99" s="66">
        <f t="shared" si="41"/>
        <v>1</v>
      </c>
      <c r="S99" s="66">
        <f t="shared" si="41"/>
        <v>1</v>
      </c>
      <c r="T99" s="66">
        <f t="shared" si="41"/>
        <v>1</v>
      </c>
      <c r="U99" s="66">
        <f t="shared" si="41"/>
        <v>1</v>
      </c>
      <c r="V99" s="66">
        <f t="shared" si="41"/>
        <v>1</v>
      </c>
      <c r="W99" s="66">
        <f t="shared" si="41"/>
        <v>1</v>
      </c>
      <c r="X99" s="66">
        <f t="shared" si="41"/>
        <v>1</v>
      </c>
      <c r="Y99" s="66">
        <f t="shared" si="41"/>
        <v>1</v>
      </c>
      <c r="Z99" s="66">
        <f t="shared" si="41"/>
        <v>1</v>
      </c>
      <c r="AA99" s="66">
        <f t="shared" si="41"/>
        <v>1</v>
      </c>
      <c r="AB99" s="66">
        <f t="shared" si="41"/>
        <v>1</v>
      </c>
      <c r="AC99" s="66">
        <f t="shared" si="41"/>
        <v>1</v>
      </c>
      <c r="AD99" s="66">
        <f t="shared" si="41"/>
        <v>1</v>
      </c>
      <c r="AE99" s="66">
        <f t="shared" si="41"/>
        <v>1</v>
      </c>
      <c r="AF99" s="66">
        <f t="shared" si="41"/>
        <v>1</v>
      </c>
      <c r="AG99" s="66">
        <f t="shared" si="41"/>
        <v>1</v>
      </c>
      <c r="AH99" s="66">
        <f t="shared" si="41"/>
        <v>1</v>
      </c>
      <c r="AI99" s="66">
        <f t="shared" si="41"/>
        <v>1</v>
      </c>
      <c r="AJ99" s="66">
        <f t="shared" si="41"/>
        <v>1</v>
      </c>
      <c r="AK99" s="66">
        <f t="shared" si="41"/>
        <v>1</v>
      </c>
      <c r="AL99" s="66">
        <f t="shared" si="41"/>
        <v>1</v>
      </c>
      <c r="AM99" s="66">
        <f t="shared" si="41"/>
        <v>1</v>
      </c>
      <c r="AN99" s="66">
        <f t="shared" si="41"/>
        <v>1</v>
      </c>
      <c r="AO99" s="66">
        <f t="shared" si="41"/>
        <v>1</v>
      </c>
      <c r="AP99" s="66">
        <f t="shared" si="41"/>
        <v>1</v>
      </c>
      <c r="AQ99" s="66">
        <f t="shared" si="41"/>
        <v>1</v>
      </c>
      <c r="AR99" s="66">
        <f t="shared" si="41"/>
        <v>1</v>
      </c>
      <c r="AS99" s="66">
        <f t="shared" si="41"/>
        <v>1</v>
      </c>
      <c r="AT99" s="66">
        <f t="shared" si="41"/>
        <v>1</v>
      </c>
      <c r="AU99" s="66">
        <f t="shared" si="41"/>
        <v>1</v>
      </c>
      <c r="AV99" s="66">
        <f t="shared" si="41"/>
        <v>1</v>
      </c>
    </row>
    <row r="100" spans="1:48" s="66" customFormat="1">
      <c r="B100" s="767">
        <f t="shared" si="32"/>
        <v>890144</v>
      </c>
      <c r="C100" s="66" t="str">
        <f>INDEX(ProjectSummary!$C$6:$F$20,MATCH(B100,ProjectSummary!$C$6:$C$20,0),4)</f>
        <v>STACK ROAD</v>
      </c>
      <c r="D100" s="874">
        <f t="shared" si="30"/>
        <v>2031</v>
      </c>
      <c r="E100" s="81"/>
      <c r="F100" s="81"/>
      <c r="H100" s="66">
        <f t="shared" ref="H100:AV100" si="42">IF(AND(H$72&lt;=$D83,H$72&lt;=$U$6),0,1)</f>
        <v>1</v>
      </c>
      <c r="I100" s="66">
        <f t="shared" si="42"/>
        <v>1</v>
      </c>
      <c r="J100" s="66">
        <f t="shared" si="42"/>
        <v>1</v>
      </c>
      <c r="K100" s="66">
        <f t="shared" si="42"/>
        <v>1</v>
      </c>
      <c r="L100" s="66">
        <f t="shared" si="42"/>
        <v>1</v>
      </c>
      <c r="M100" s="66">
        <f t="shared" si="42"/>
        <v>1</v>
      </c>
      <c r="N100" s="66">
        <f t="shared" si="42"/>
        <v>1</v>
      </c>
      <c r="O100" s="66">
        <f t="shared" si="42"/>
        <v>1</v>
      </c>
      <c r="P100" s="66">
        <f t="shared" si="42"/>
        <v>1</v>
      </c>
      <c r="Q100" s="66">
        <f t="shared" si="42"/>
        <v>1</v>
      </c>
      <c r="R100" s="66">
        <f t="shared" si="42"/>
        <v>1</v>
      </c>
      <c r="S100" s="66">
        <f t="shared" si="42"/>
        <v>1</v>
      </c>
      <c r="T100" s="66">
        <f t="shared" si="42"/>
        <v>1</v>
      </c>
      <c r="U100" s="66">
        <f t="shared" si="42"/>
        <v>1</v>
      </c>
      <c r="V100" s="66">
        <f t="shared" si="42"/>
        <v>1</v>
      </c>
      <c r="W100" s="66">
        <f t="shared" si="42"/>
        <v>1</v>
      </c>
      <c r="X100" s="66">
        <f t="shared" si="42"/>
        <v>1</v>
      </c>
      <c r="Y100" s="66">
        <f t="shared" si="42"/>
        <v>1</v>
      </c>
      <c r="Z100" s="66">
        <f t="shared" si="42"/>
        <v>1</v>
      </c>
      <c r="AA100" s="66">
        <f t="shared" si="42"/>
        <v>1</v>
      </c>
      <c r="AB100" s="66">
        <f t="shared" si="42"/>
        <v>1</v>
      </c>
      <c r="AC100" s="66">
        <f t="shared" si="42"/>
        <v>1</v>
      </c>
      <c r="AD100" s="66">
        <f t="shared" si="42"/>
        <v>1</v>
      </c>
      <c r="AE100" s="66">
        <f t="shared" si="42"/>
        <v>1</v>
      </c>
      <c r="AF100" s="66">
        <f t="shared" si="42"/>
        <v>1</v>
      </c>
      <c r="AG100" s="66">
        <f t="shared" si="42"/>
        <v>1</v>
      </c>
      <c r="AH100" s="66">
        <f t="shared" si="42"/>
        <v>1</v>
      </c>
      <c r="AI100" s="66">
        <f t="shared" si="42"/>
        <v>1</v>
      </c>
      <c r="AJ100" s="66">
        <f t="shared" si="42"/>
        <v>1</v>
      </c>
      <c r="AK100" s="66">
        <f t="shared" si="42"/>
        <v>1</v>
      </c>
      <c r="AL100" s="66">
        <f t="shared" si="42"/>
        <v>1</v>
      </c>
      <c r="AM100" s="66">
        <f t="shared" si="42"/>
        <v>1</v>
      </c>
      <c r="AN100" s="66">
        <f t="shared" si="42"/>
        <v>1</v>
      </c>
      <c r="AO100" s="66">
        <f t="shared" si="42"/>
        <v>1</v>
      </c>
      <c r="AP100" s="66">
        <f t="shared" si="42"/>
        <v>1</v>
      </c>
      <c r="AQ100" s="66">
        <f t="shared" si="42"/>
        <v>1</v>
      </c>
      <c r="AR100" s="66">
        <f t="shared" si="42"/>
        <v>1</v>
      </c>
      <c r="AS100" s="66">
        <f t="shared" si="42"/>
        <v>1</v>
      </c>
      <c r="AT100" s="66">
        <f t="shared" si="42"/>
        <v>1</v>
      </c>
      <c r="AU100" s="66">
        <f t="shared" si="42"/>
        <v>1</v>
      </c>
      <c r="AV100" s="66">
        <f t="shared" si="42"/>
        <v>1</v>
      </c>
    </row>
    <row r="101" spans="1:48" s="66" customFormat="1">
      <c r="B101" s="767">
        <f t="shared" si="32"/>
        <v>890067</v>
      </c>
      <c r="C101" s="66" t="str">
        <f>INDEX(ProjectSummary!$C$6:$F$20,MATCH(B101,ProjectSummary!$C$6:$C$20,0),4)</f>
        <v>AUSTIN GROVE CHURCH ROAD</v>
      </c>
      <c r="D101" s="874">
        <f t="shared" si="30"/>
        <v>2035</v>
      </c>
      <c r="E101" s="81"/>
      <c r="F101" s="81"/>
      <c r="H101" s="66">
        <f t="shared" ref="H101:AV101" si="43">IF(AND(H$72&lt;=$D84,H$72&lt;=$U$6),0,1)</f>
        <v>1</v>
      </c>
      <c r="I101" s="66">
        <f t="shared" si="43"/>
        <v>1</v>
      </c>
      <c r="J101" s="66">
        <f t="shared" si="43"/>
        <v>1</v>
      </c>
      <c r="K101" s="66">
        <f t="shared" si="43"/>
        <v>1</v>
      </c>
      <c r="L101" s="66">
        <f t="shared" si="43"/>
        <v>1</v>
      </c>
      <c r="M101" s="66">
        <f t="shared" si="43"/>
        <v>1</v>
      </c>
      <c r="N101" s="66">
        <f t="shared" si="43"/>
        <v>1</v>
      </c>
      <c r="O101" s="66">
        <f t="shared" si="43"/>
        <v>1</v>
      </c>
      <c r="P101" s="66">
        <f t="shared" si="43"/>
        <v>1</v>
      </c>
      <c r="Q101" s="66">
        <f t="shared" si="43"/>
        <v>1</v>
      </c>
      <c r="R101" s="66">
        <f t="shared" si="43"/>
        <v>1</v>
      </c>
      <c r="S101" s="66">
        <f t="shared" si="43"/>
        <v>1</v>
      </c>
      <c r="T101" s="66">
        <f t="shared" si="43"/>
        <v>1</v>
      </c>
      <c r="U101" s="66">
        <f t="shared" si="43"/>
        <v>1</v>
      </c>
      <c r="V101" s="66">
        <f t="shared" si="43"/>
        <v>1</v>
      </c>
      <c r="W101" s="66">
        <f t="shared" si="43"/>
        <v>1</v>
      </c>
      <c r="X101" s="66">
        <f t="shared" si="43"/>
        <v>1</v>
      </c>
      <c r="Y101" s="66">
        <f t="shared" si="43"/>
        <v>1</v>
      </c>
      <c r="Z101" s="66">
        <f t="shared" si="43"/>
        <v>1</v>
      </c>
      <c r="AA101" s="66">
        <f t="shared" si="43"/>
        <v>1</v>
      </c>
      <c r="AB101" s="66">
        <f t="shared" si="43"/>
        <v>1</v>
      </c>
      <c r="AC101" s="66">
        <f t="shared" si="43"/>
        <v>1</v>
      </c>
      <c r="AD101" s="66">
        <f t="shared" si="43"/>
        <v>1</v>
      </c>
      <c r="AE101" s="66">
        <f t="shared" si="43"/>
        <v>1</v>
      </c>
      <c r="AF101" s="66">
        <f t="shared" si="43"/>
        <v>1</v>
      </c>
      <c r="AG101" s="66">
        <f t="shared" si="43"/>
        <v>1</v>
      </c>
      <c r="AH101" s="66">
        <f t="shared" si="43"/>
        <v>1</v>
      </c>
      <c r="AI101" s="66">
        <f t="shared" si="43"/>
        <v>1</v>
      </c>
      <c r="AJ101" s="66">
        <f t="shared" si="43"/>
        <v>1</v>
      </c>
      <c r="AK101" s="66">
        <f t="shared" si="43"/>
        <v>1</v>
      </c>
      <c r="AL101" s="66">
        <f t="shared" si="43"/>
        <v>1</v>
      </c>
      <c r="AM101" s="66">
        <f t="shared" si="43"/>
        <v>1</v>
      </c>
      <c r="AN101" s="66">
        <f t="shared" si="43"/>
        <v>1</v>
      </c>
      <c r="AO101" s="66">
        <f t="shared" si="43"/>
        <v>1</v>
      </c>
      <c r="AP101" s="66">
        <f t="shared" si="43"/>
        <v>1</v>
      </c>
      <c r="AQ101" s="66">
        <f t="shared" si="43"/>
        <v>1</v>
      </c>
      <c r="AR101" s="66">
        <f t="shared" si="43"/>
        <v>1</v>
      </c>
      <c r="AS101" s="66">
        <f t="shared" si="43"/>
        <v>1</v>
      </c>
      <c r="AT101" s="66">
        <f t="shared" si="43"/>
        <v>1</v>
      </c>
      <c r="AU101" s="66">
        <f t="shared" si="43"/>
        <v>1</v>
      </c>
      <c r="AV101" s="66">
        <f t="shared" si="43"/>
        <v>1</v>
      </c>
    </row>
    <row r="102" spans="1:48" s="66" customFormat="1">
      <c r="B102" s="767">
        <f t="shared" si="32"/>
        <v>830012</v>
      </c>
      <c r="C102" s="66" t="str">
        <f>INDEX(ProjectSummary!$C$6:$F$20,MATCH(B102,ProjectSummary!$C$6:$C$20,0),4)</f>
        <v>MOUNTAIN CREEK ROAD</v>
      </c>
      <c r="D102" s="874">
        <f t="shared" si="30"/>
        <v>2035</v>
      </c>
      <c r="E102" s="81"/>
      <c r="F102" s="81"/>
      <c r="H102" s="66">
        <f t="shared" ref="H102:AV102" si="44">IF(AND(H$72&lt;=$D85,H$72&lt;=$U$6),0,1)</f>
        <v>1</v>
      </c>
      <c r="I102" s="66">
        <f t="shared" si="44"/>
        <v>1</v>
      </c>
      <c r="J102" s="66">
        <f t="shared" si="44"/>
        <v>1</v>
      </c>
      <c r="K102" s="66">
        <f t="shared" si="44"/>
        <v>1</v>
      </c>
      <c r="L102" s="66">
        <f t="shared" si="44"/>
        <v>1</v>
      </c>
      <c r="M102" s="66">
        <f t="shared" si="44"/>
        <v>1</v>
      </c>
      <c r="N102" s="66">
        <f t="shared" si="44"/>
        <v>1</v>
      </c>
      <c r="O102" s="66">
        <f t="shared" si="44"/>
        <v>1</v>
      </c>
      <c r="P102" s="66">
        <f t="shared" si="44"/>
        <v>1</v>
      </c>
      <c r="Q102" s="66">
        <f t="shared" si="44"/>
        <v>1</v>
      </c>
      <c r="R102" s="66">
        <f t="shared" si="44"/>
        <v>1</v>
      </c>
      <c r="S102" s="66">
        <f t="shared" si="44"/>
        <v>1</v>
      </c>
      <c r="T102" s="66">
        <f t="shared" si="44"/>
        <v>1</v>
      </c>
      <c r="U102" s="66">
        <f t="shared" si="44"/>
        <v>1</v>
      </c>
      <c r="V102" s="66">
        <f t="shared" si="44"/>
        <v>1</v>
      </c>
      <c r="W102" s="66">
        <f t="shared" si="44"/>
        <v>1</v>
      </c>
      <c r="X102" s="66">
        <f t="shared" si="44"/>
        <v>1</v>
      </c>
      <c r="Y102" s="66">
        <f t="shared" si="44"/>
        <v>1</v>
      </c>
      <c r="Z102" s="66">
        <f t="shared" si="44"/>
        <v>1</v>
      </c>
      <c r="AA102" s="66">
        <f t="shared" si="44"/>
        <v>1</v>
      </c>
      <c r="AB102" s="66">
        <f t="shared" si="44"/>
        <v>1</v>
      </c>
      <c r="AC102" s="66">
        <f t="shared" si="44"/>
        <v>1</v>
      </c>
      <c r="AD102" s="66">
        <f t="shared" si="44"/>
        <v>1</v>
      </c>
      <c r="AE102" s="66">
        <f t="shared" si="44"/>
        <v>1</v>
      </c>
      <c r="AF102" s="66">
        <f t="shared" si="44"/>
        <v>1</v>
      </c>
      <c r="AG102" s="66">
        <f t="shared" si="44"/>
        <v>1</v>
      </c>
      <c r="AH102" s="66">
        <f t="shared" si="44"/>
        <v>1</v>
      </c>
      <c r="AI102" s="66">
        <f t="shared" si="44"/>
        <v>1</v>
      </c>
      <c r="AJ102" s="66">
        <f t="shared" si="44"/>
        <v>1</v>
      </c>
      <c r="AK102" s="66">
        <f t="shared" si="44"/>
        <v>1</v>
      </c>
      <c r="AL102" s="66">
        <f t="shared" si="44"/>
        <v>1</v>
      </c>
      <c r="AM102" s="66">
        <f t="shared" si="44"/>
        <v>1</v>
      </c>
      <c r="AN102" s="66">
        <f t="shared" si="44"/>
        <v>1</v>
      </c>
      <c r="AO102" s="66">
        <f t="shared" si="44"/>
        <v>1</v>
      </c>
      <c r="AP102" s="66">
        <f t="shared" si="44"/>
        <v>1</v>
      </c>
      <c r="AQ102" s="66">
        <f t="shared" si="44"/>
        <v>1</v>
      </c>
      <c r="AR102" s="66">
        <f t="shared" si="44"/>
        <v>1</v>
      </c>
      <c r="AS102" s="66">
        <f t="shared" si="44"/>
        <v>1</v>
      </c>
      <c r="AT102" s="66">
        <f t="shared" si="44"/>
        <v>1</v>
      </c>
      <c r="AU102" s="66">
        <f t="shared" si="44"/>
        <v>1</v>
      </c>
      <c r="AV102" s="66">
        <f t="shared" si="44"/>
        <v>1</v>
      </c>
    </row>
    <row r="103" spans="1:48" s="66" customFormat="1">
      <c r="B103" s="767">
        <f t="shared" si="32"/>
        <v>120050</v>
      </c>
      <c r="C103" s="66" t="str">
        <f>INDEX(ProjectSummary!$C$6:$F$20,MATCH(B103,ProjectSummary!$C$6:$C$20,0),4)</f>
        <v>PENNINGER ROAD</v>
      </c>
      <c r="D103" s="874">
        <f t="shared" si="30"/>
        <v>2034</v>
      </c>
      <c r="E103" s="81"/>
      <c r="F103" s="81"/>
      <c r="H103" s="66">
        <f t="shared" ref="H103:AV103" si="45">IF(AND(H$72&lt;=$D86,H$72&lt;=$U$6),0,1)</f>
        <v>1</v>
      </c>
      <c r="I103" s="66">
        <f t="shared" si="45"/>
        <v>1</v>
      </c>
      <c r="J103" s="66">
        <f t="shared" si="45"/>
        <v>1</v>
      </c>
      <c r="K103" s="66">
        <f t="shared" si="45"/>
        <v>1</v>
      </c>
      <c r="L103" s="66">
        <f t="shared" si="45"/>
        <v>1</v>
      </c>
      <c r="M103" s="66">
        <f t="shared" si="45"/>
        <v>1</v>
      </c>
      <c r="N103" s="66">
        <f t="shared" si="45"/>
        <v>1</v>
      </c>
      <c r="O103" s="66">
        <f t="shared" si="45"/>
        <v>1</v>
      </c>
      <c r="P103" s="66">
        <f t="shared" si="45"/>
        <v>1</v>
      </c>
      <c r="Q103" s="66">
        <f t="shared" si="45"/>
        <v>1</v>
      </c>
      <c r="R103" s="66">
        <f t="shared" si="45"/>
        <v>1</v>
      </c>
      <c r="S103" s="66">
        <f t="shared" si="45"/>
        <v>1</v>
      </c>
      <c r="T103" s="66">
        <f t="shared" si="45"/>
        <v>1</v>
      </c>
      <c r="U103" s="66">
        <f t="shared" si="45"/>
        <v>1</v>
      </c>
      <c r="V103" s="66">
        <f t="shared" si="45"/>
        <v>1</v>
      </c>
      <c r="W103" s="66">
        <f t="shared" si="45"/>
        <v>1</v>
      </c>
      <c r="X103" s="66">
        <f t="shared" si="45"/>
        <v>1</v>
      </c>
      <c r="Y103" s="66">
        <f t="shared" si="45"/>
        <v>1</v>
      </c>
      <c r="Z103" s="66">
        <f t="shared" si="45"/>
        <v>1</v>
      </c>
      <c r="AA103" s="66">
        <f t="shared" si="45"/>
        <v>1</v>
      </c>
      <c r="AB103" s="66">
        <f t="shared" si="45"/>
        <v>1</v>
      </c>
      <c r="AC103" s="66">
        <f t="shared" si="45"/>
        <v>1</v>
      </c>
      <c r="AD103" s="66">
        <f t="shared" si="45"/>
        <v>1</v>
      </c>
      <c r="AE103" s="66">
        <f t="shared" si="45"/>
        <v>1</v>
      </c>
      <c r="AF103" s="66">
        <f t="shared" si="45"/>
        <v>1</v>
      </c>
      <c r="AG103" s="66">
        <f t="shared" si="45"/>
        <v>1</v>
      </c>
      <c r="AH103" s="66">
        <f t="shared" si="45"/>
        <v>1</v>
      </c>
      <c r="AI103" s="66">
        <f t="shared" si="45"/>
        <v>1</v>
      </c>
      <c r="AJ103" s="66">
        <f t="shared" si="45"/>
        <v>1</v>
      </c>
      <c r="AK103" s="66">
        <f t="shared" si="45"/>
        <v>1</v>
      </c>
      <c r="AL103" s="66">
        <f t="shared" si="45"/>
        <v>1</v>
      </c>
      <c r="AM103" s="66">
        <f t="shared" si="45"/>
        <v>1</v>
      </c>
      <c r="AN103" s="66">
        <f t="shared" si="45"/>
        <v>1</v>
      </c>
      <c r="AO103" s="66">
        <f t="shared" si="45"/>
        <v>1</v>
      </c>
      <c r="AP103" s="66">
        <f t="shared" si="45"/>
        <v>1</v>
      </c>
      <c r="AQ103" s="66">
        <f t="shared" si="45"/>
        <v>1</v>
      </c>
      <c r="AR103" s="66">
        <f t="shared" si="45"/>
        <v>1</v>
      </c>
      <c r="AS103" s="66">
        <f t="shared" si="45"/>
        <v>1</v>
      </c>
      <c r="AT103" s="66">
        <f t="shared" si="45"/>
        <v>1</v>
      </c>
      <c r="AU103" s="66">
        <f t="shared" si="45"/>
        <v>1</v>
      </c>
      <c r="AV103" s="66">
        <f t="shared" si="45"/>
        <v>1</v>
      </c>
    </row>
    <row r="104" spans="1:48" s="66" customFormat="1">
      <c r="B104" s="767">
        <f t="shared" si="32"/>
        <v>590060</v>
      </c>
      <c r="C104" s="66" t="str">
        <f>INDEX(ProjectSummary!$C$6:$F$20,MATCH(B104,ProjectSummary!$C$6:$C$20,0),4)</f>
        <v>ROBINSON CHURCH ROAD</v>
      </c>
      <c r="D104" s="874">
        <f t="shared" si="30"/>
        <v>2035</v>
      </c>
      <c r="E104" s="81"/>
      <c r="F104" s="81"/>
      <c r="H104" s="66">
        <f t="shared" ref="H104:AV104" si="46">IF(AND(H$72&lt;=$D87,H$72&lt;=$U$6),0,1)</f>
        <v>1</v>
      </c>
      <c r="I104" s="66">
        <f t="shared" si="46"/>
        <v>1</v>
      </c>
      <c r="J104" s="66">
        <f t="shared" si="46"/>
        <v>1</v>
      </c>
      <c r="K104" s="66">
        <f t="shared" si="46"/>
        <v>1</v>
      </c>
      <c r="L104" s="66">
        <f t="shared" si="46"/>
        <v>1</v>
      </c>
      <c r="M104" s="66">
        <f t="shared" si="46"/>
        <v>1</v>
      </c>
      <c r="N104" s="66">
        <f t="shared" si="46"/>
        <v>1</v>
      </c>
      <c r="O104" s="66">
        <f t="shared" si="46"/>
        <v>1</v>
      </c>
      <c r="P104" s="66">
        <f t="shared" si="46"/>
        <v>1</v>
      </c>
      <c r="Q104" s="66">
        <f t="shared" si="46"/>
        <v>1</v>
      </c>
      <c r="R104" s="66">
        <f t="shared" si="46"/>
        <v>1</v>
      </c>
      <c r="S104" s="66">
        <f t="shared" si="46"/>
        <v>1</v>
      </c>
      <c r="T104" s="66">
        <f t="shared" si="46"/>
        <v>1</v>
      </c>
      <c r="U104" s="66">
        <f t="shared" si="46"/>
        <v>1</v>
      </c>
      <c r="V104" s="66">
        <f t="shared" si="46"/>
        <v>1</v>
      </c>
      <c r="W104" s="66">
        <f t="shared" si="46"/>
        <v>1</v>
      </c>
      <c r="X104" s="66">
        <f t="shared" si="46"/>
        <v>1</v>
      </c>
      <c r="Y104" s="66">
        <f t="shared" si="46"/>
        <v>1</v>
      </c>
      <c r="Z104" s="66">
        <f t="shared" si="46"/>
        <v>1</v>
      </c>
      <c r="AA104" s="66">
        <f t="shared" si="46"/>
        <v>1</v>
      </c>
      <c r="AB104" s="66">
        <f t="shared" si="46"/>
        <v>1</v>
      </c>
      <c r="AC104" s="66">
        <f t="shared" si="46"/>
        <v>1</v>
      </c>
      <c r="AD104" s="66">
        <f t="shared" si="46"/>
        <v>1</v>
      </c>
      <c r="AE104" s="66">
        <f t="shared" si="46"/>
        <v>1</v>
      </c>
      <c r="AF104" s="66">
        <f t="shared" si="46"/>
        <v>1</v>
      </c>
      <c r="AG104" s="66">
        <f t="shared" si="46"/>
        <v>1</v>
      </c>
      <c r="AH104" s="66">
        <f t="shared" si="46"/>
        <v>1</v>
      </c>
      <c r="AI104" s="66">
        <f t="shared" si="46"/>
        <v>1</v>
      </c>
      <c r="AJ104" s="66">
        <f t="shared" si="46"/>
        <v>1</v>
      </c>
      <c r="AK104" s="66">
        <f t="shared" si="46"/>
        <v>1</v>
      </c>
      <c r="AL104" s="66">
        <f t="shared" si="46"/>
        <v>1</v>
      </c>
      <c r="AM104" s="66">
        <f t="shared" si="46"/>
        <v>1</v>
      </c>
      <c r="AN104" s="66">
        <f t="shared" si="46"/>
        <v>1</v>
      </c>
      <c r="AO104" s="66">
        <f t="shared" si="46"/>
        <v>1</v>
      </c>
      <c r="AP104" s="66">
        <f t="shared" si="46"/>
        <v>1</v>
      </c>
      <c r="AQ104" s="66">
        <f t="shared" si="46"/>
        <v>1</v>
      </c>
      <c r="AR104" s="66">
        <f t="shared" si="46"/>
        <v>1</v>
      </c>
      <c r="AS104" s="66">
        <f t="shared" si="46"/>
        <v>1</v>
      </c>
      <c r="AT104" s="66">
        <f t="shared" si="46"/>
        <v>1</v>
      </c>
      <c r="AU104" s="66">
        <f t="shared" si="46"/>
        <v>1</v>
      </c>
      <c r="AV104" s="66">
        <f t="shared" si="46"/>
        <v>1</v>
      </c>
    </row>
    <row r="105" spans="1:48" s="66" customFormat="1">
      <c r="B105" s="344"/>
      <c r="D105" s="81"/>
      <c r="E105" s="81"/>
      <c r="F105" s="81"/>
    </row>
    <row r="106" spans="1:48" ht="45">
      <c r="A106" s="763" t="s">
        <v>502</v>
      </c>
      <c r="B106" s="447"/>
      <c r="C106" s="447"/>
      <c r="D106" s="452" t="s">
        <v>503</v>
      </c>
      <c r="E106" s="453"/>
      <c r="F106" s="454"/>
      <c r="G106" s="455"/>
      <c r="H106" s="454">
        <f>H89</f>
        <v>2025</v>
      </c>
      <c r="I106" s="455">
        <f t="shared" ref="I106:AV106" si="47">I72</f>
        <v>2026</v>
      </c>
      <c r="J106" s="455">
        <f t="shared" si="47"/>
        <v>2027</v>
      </c>
      <c r="K106" s="455">
        <f t="shared" si="47"/>
        <v>2028</v>
      </c>
      <c r="L106" s="455">
        <f t="shared" si="47"/>
        <v>2029</v>
      </c>
      <c r="M106" s="455">
        <f t="shared" si="47"/>
        <v>2030</v>
      </c>
      <c r="N106" s="455">
        <f t="shared" si="47"/>
        <v>2031</v>
      </c>
      <c r="O106" s="455">
        <f t="shared" si="47"/>
        <v>2032</v>
      </c>
      <c r="P106" s="455">
        <f t="shared" si="47"/>
        <v>2033</v>
      </c>
      <c r="Q106" s="455">
        <f t="shared" si="47"/>
        <v>2034</v>
      </c>
      <c r="R106" s="455">
        <f t="shared" si="47"/>
        <v>2035</v>
      </c>
      <c r="S106" s="455">
        <f t="shared" si="47"/>
        <v>2036</v>
      </c>
      <c r="T106" s="455">
        <f t="shared" si="47"/>
        <v>2037</v>
      </c>
      <c r="U106" s="455">
        <f t="shared" si="47"/>
        <v>2038</v>
      </c>
      <c r="V106" s="455">
        <f t="shared" si="47"/>
        <v>2039</v>
      </c>
      <c r="W106" s="455">
        <f t="shared" si="47"/>
        <v>2040</v>
      </c>
      <c r="X106" s="455">
        <f t="shared" si="47"/>
        <v>2041</v>
      </c>
      <c r="Y106" s="455">
        <f t="shared" si="47"/>
        <v>2042</v>
      </c>
      <c r="Z106" s="455">
        <f t="shared" si="47"/>
        <v>2043</v>
      </c>
      <c r="AA106" s="455">
        <f t="shared" si="47"/>
        <v>2044</v>
      </c>
      <c r="AB106" s="455">
        <f t="shared" si="47"/>
        <v>2045</v>
      </c>
      <c r="AC106" s="455">
        <f t="shared" si="47"/>
        <v>2046</v>
      </c>
      <c r="AD106" s="455">
        <f t="shared" si="47"/>
        <v>2047</v>
      </c>
      <c r="AE106" s="455">
        <f t="shared" si="47"/>
        <v>2048</v>
      </c>
      <c r="AF106" s="455">
        <f t="shared" si="47"/>
        <v>2049</v>
      </c>
      <c r="AG106" s="455">
        <f t="shared" si="47"/>
        <v>2050</v>
      </c>
      <c r="AH106" s="455">
        <f t="shared" si="47"/>
        <v>2051</v>
      </c>
      <c r="AI106" s="455">
        <f t="shared" si="47"/>
        <v>2052</v>
      </c>
      <c r="AJ106" s="455">
        <f t="shared" si="47"/>
        <v>2053</v>
      </c>
      <c r="AK106" s="455">
        <f t="shared" si="47"/>
        <v>2054</v>
      </c>
      <c r="AL106" s="455">
        <f t="shared" si="47"/>
        <v>2055</v>
      </c>
      <c r="AM106" s="455">
        <f t="shared" si="47"/>
        <v>2056</v>
      </c>
      <c r="AN106" s="455">
        <f t="shared" si="47"/>
        <v>2057</v>
      </c>
      <c r="AO106" s="455">
        <f t="shared" si="47"/>
        <v>2058</v>
      </c>
      <c r="AP106" s="455">
        <f t="shared" si="47"/>
        <v>2059</v>
      </c>
      <c r="AQ106" s="455">
        <f t="shared" si="47"/>
        <v>2060</v>
      </c>
      <c r="AR106" s="455">
        <f t="shared" si="47"/>
        <v>2061</v>
      </c>
      <c r="AS106" s="455">
        <f t="shared" si="47"/>
        <v>2062</v>
      </c>
      <c r="AT106" s="455">
        <f t="shared" si="47"/>
        <v>2063</v>
      </c>
      <c r="AU106" s="455">
        <f t="shared" si="47"/>
        <v>2064</v>
      </c>
      <c r="AV106" s="455">
        <f t="shared" si="47"/>
        <v>2065</v>
      </c>
    </row>
    <row r="107" spans="1:48">
      <c r="B107" s="767" t="str">
        <f t="shared" ref="B107:B121" si="48">B73</f>
        <v>030161</v>
      </c>
      <c r="C107" t="str">
        <f>INDEX(ProjectSummary!$C$6:$F$20,MATCH(B107,ProjectSummary!$C$6:$C$20,0),4)</f>
        <v>LOCKHART ROAD</v>
      </c>
      <c r="D107" s="2">
        <f>ProjectSummary!M36</f>
        <v>2035</v>
      </c>
      <c r="E107" s="2"/>
      <c r="F107" s="2"/>
      <c r="H107">
        <f t="shared" ref="H107:Q121" si="49">IF(AND(H$106&lt;$D107,H$106&gt;=$J$3),0,1)</f>
        <v>0</v>
      </c>
      <c r="I107">
        <f t="shared" si="49"/>
        <v>0</v>
      </c>
      <c r="J107">
        <f t="shared" si="49"/>
        <v>0</v>
      </c>
      <c r="K107">
        <f t="shared" si="49"/>
        <v>0</v>
      </c>
      <c r="L107">
        <f t="shared" si="49"/>
        <v>0</v>
      </c>
      <c r="M107">
        <f t="shared" si="49"/>
        <v>0</v>
      </c>
      <c r="N107">
        <f t="shared" si="49"/>
        <v>0</v>
      </c>
      <c r="O107">
        <f t="shared" si="49"/>
        <v>0</v>
      </c>
      <c r="P107">
        <f t="shared" si="49"/>
        <v>0</v>
      </c>
      <c r="Q107">
        <f t="shared" si="49"/>
        <v>0</v>
      </c>
      <c r="R107">
        <f t="shared" ref="R107:AA121" si="50">IF(AND(R$106&lt;$D107,R$106&gt;=$J$3),0,1)</f>
        <v>1</v>
      </c>
      <c r="S107">
        <f t="shared" si="50"/>
        <v>1</v>
      </c>
      <c r="T107">
        <f t="shared" si="50"/>
        <v>1</v>
      </c>
      <c r="U107">
        <f t="shared" si="50"/>
        <v>1</v>
      </c>
      <c r="V107">
        <f t="shared" si="50"/>
        <v>1</v>
      </c>
      <c r="W107">
        <f t="shared" si="50"/>
        <v>1</v>
      </c>
      <c r="X107">
        <f t="shared" si="50"/>
        <v>1</v>
      </c>
      <c r="Y107">
        <f t="shared" si="50"/>
        <v>1</v>
      </c>
      <c r="Z107">
        <f t="shared" si="50"/>
        <v>1</v>
      </c>
      <c r="AA107">
        <f t="shared" si="50"/>
        <v>1</v>
      </c>
      <c r="AB107">
        <f t="shared" ref="AB107:AK121" si="51">IF(AND(AB$106&lt;$D107,AB$106&gt;=$J$3),0,1)</f>
        <v>1</v>
      </c>
      <c r="AC107">
        <f t="shared" si="51"/>
        <v>1</v>
      </c>
      <c r="AD107">
        <f t="shared" si="51"/>
        <v>1</v>
      </c>
      <c r="AE107">
        <f t="shared" si="51"/>
        <v>1</v>
      </c>
      <c r="AF107">
        <f t="shared" si="51"/>
        <v>1</v>
      </c>
      <c r="AG107">
        <f t="shared" si="51"/>
        <v>1</v>
      </c>
      <c r="AH107">
        <f t="shared" si="51"/>
        <v>1</v>
      </c>
      <c r="AI107">
        <f t="shared" si="51"/>
        <v>1</v>
      </c>
      <c r="AJ107">
        <f t="shared" si="51"/>
        <v>1</v>
      </c>
      <c r="AK107">
        <f t="shared" si="51"/>
        <v>1</v>
      </c>
      <c r="AL107">
        <f t="shared" ref="AL107:AV121" si="52">IF(AND(AL$106&lt;$D107,AL$106&gt;=$J$3),0,1)</f>
        <v>1</v>
      </c>
      <c r="AM107">
        <f t="shared" si="52"/>
        <v>1</v>
      </c>
      <c r="AN107">
        <f t="shared" si="52"/>
        <v>1</v>
      </c>
      <c r="AO107">
        <f t="shared" si="52"/>
        <v>1</v>
      </c>
      <c r="AP107">
        <f t="shared" si="52"/>
        <v>1</v>
      </c>
      <c r="AQ107">
        <f t="shared" si="52"/>
        <v>1</v>
      </c>
      <c r="AR107">
        <f t="shared" si="52"/>
        <v>1</v>
      </c>
      <c r="AS107">
        <f t="shared" si="52"/>
        <v>1</v>
      </c>
      <c r="AT107">
        <f t="shared" si="52"/>
        <v>1</v>
      </c>
      <c r="AU107">
        <f t="shared" si="52"/>
        <v>1</v>
      </c>
      <c r="AV107">
        <f t="shared" si="52"/>
        <v>1</v>
      </c>
    </row>
    <row r="108" spans="1:48">
      <c r="B108" s="767" t="str">
        <f t="shared" si="48"/>
        <v>030148</v>
      </c>
      <c r="C108" t="str">
        <f>INDEX(ProjectSummary!$C$6:$F$20,MATCH(B108,ProjectSummary!$C$6:$C$20,0),4)</f>
        <v>MILLS ROAD</v>
      </c>
      <c r="D108" s="2">
        <f>ProjectSummary!N31</f>
        <v>2038</v>
      </c>
      <c r="E108" s="2"/>
      <c r="F108" s="2"/>
      <c r="H108">
        <f t="shared" si="49"/>
        <v>0</v>
      </c>
      <c r="I108">
        <f t="shared" si="49"/>
        <v>0</v>
      </c>
      <c r="J108">
        <f t="shared" si="49"/>
        <v>0</v>
      </c>
      <c r="K108">
        <f t="shared" si="49"/>
        <v>0</v>
      </c>
      <c r="L108">
        <f t="shared" si="49"/>
        <v>0</v>
      </c>
      <c r="M108">
        <f t="shared" si="49"/>
        <v>0</v>
      </c>
      <c r="N108">
        <f t="shared" si="49"/>
        <v>0</v>
      </c>
      <c r="O108">
        <f t="shared" si="49"/>
        <v>0</v>
      </c>
      <c r="P108">
        <f t="shared" si="49"/>
        <v>0</v>
      </c>
      <c r="Q108">
        <f t="shared" si="49"/>
        <v>0</v>
      </c>
      <c r="R108">
        <f t="shared" si="50"/>
        <v>0</v>
      </c>
      <c r="S108">
        <f t="shared" si="50"/>
        <v>0</v>
      </c>
      <c r="T108">
        <f t="shared" si="50"/>
        <v>0</v>
      </c>
      <c r="U108">
        <f t="shared" si="50"/>
        <v>1</v>
      </c>
      <c r="V108">
        <f t="shared" si="50"/>
        <v>1</v>
      </c>
      <c r="W108">
        <f t="shared" si="50"/>
        <v>1</v>
      </c>
      <c r="X108">
        <f t="shared" si="50"/>
        <v>1</v>
      </c>
      <c r="Y108">
        <f t="shared" si="50"/>
        <v>1</v>
      </c>
      <c r="Z108">
        <f t="shared" si="50"/>
        <v>1</v>
      </c>
      <c r="AA108">
        <f t="shared" si="50"/>
        <v>1</v>
      </c>
      <c r="AB108">
        <f t="shared" si="51"/>
        <v>1</v>
      </c>
      <c r="AC108">
        <f t="shared" si="51"/>
        <v>1</v>
      </c>
      <c r="AD108">
        <f t="shared" si="51"/>
        <v>1</v>
      </c>
      <c r="AE108">
        <f t="shared" si="51"/>
        <v>1</v>
      </c>
      <c r="AF108">
        <f t="shared" si="51"/>
        <v>1</v>
      </c>
      <c r="AG108">
        <f t="shared" si="51"/>
        <v>1</v>
      </c>
      <c r="AH108">
        <f t="shared" si="51"/>
        <v>1</v>
      </c>
      <c r="AI108">
        <f t="shared" si="51"/>
        <v>1</v>
      </c>
      <c r="AJ108">
        <f t="shared" si="51"/>
        <v>1</v>
      </c>
      <c r="AK108">
        <f t="shared" si="51"/>
        <v>1</v>
      </c>
      <c r="AL108">
        <f t="shared" si="52"/>
        <v>1</v>
      </c>
      <c r="AM108">
        <f t="shared" si="52"/>
        <v>1</v>
      </c>
      <c r="AN108">
        <f t="shared" si="52"/>
        <v>1</v>
      </c>
      <c r="AO108">
        <f t="shared" si="52"/>
        <v>1</v>
      </c>
      <c r="AP108">
        <f t="shared" si="52"/>
        <v>1</v>
      </c>
      <c r="AQ108">
        <f t="shared" si="52"/>
        <v>1</v>
      </c>
      <c r="AR108">
        <f t="shared" si="52"/>
        <v>1</v>
      </c>
      <c r="AS108">
        <f t="shared" si="52"/>
        <v>1</v>
      </c>
      <c r="AT108">
        <f t="shared" si="52"/>
        <v>1</v>
      </c>
      <c r="AU108">
        <f t="shared" si="52"/>
        <v>1</v>
      </c>
      <c r="AV108">
        <f t="shared" si="52"/>
        <v>1</v>
      </c>
    </row>
    <row r="109" spans="1:48">
      <c r="B109" s="767" t="str">
        <f t="shared" si="48"/>
        <v>030265</v>
      </c>
      <c r="C109" t="str">
        <f>INDEX(ProjectSummary!$C$6:$F$20,MATCH(B109,ProjectSummary!$C$6:$C$20,0),4)</f>
        <v>ROBINSON ROAD</v>
      </c>
      <c r="D109" s="2">
        <f>ProjectSummary!N38</f>
        <v>2038</v>
      </c>
      <c r="E109" s="2"/>
      <c r="F109" s="2"/>
      <c r="H109">
        <f t="shared" si="49"/>
        <v>0</v>
      </c>
      <c r="I109">
        <f t="shared" si="49"/>
        <v>0</v>
      </c>
      <c r="J109">
        <f t="shared" si="49"/>
        <v>0</v>
      </c>
      <c r="K109">
        <f t="shared" si="49"/>
        <v>0</v>
      </c>
      <c r="L109">
        <f t="shared" si="49"/>
        <v>0</v>
      </c>
      <c r="M109">
        <f t="shared" si="49"/>
        <v>0</v>
      </c>
      <c r="N109">
        <f t="shared" si="49"/>
        <v>0</v>
      </c>
      <c r="O109">
        <f t="shared" si="49"/>
        <v>0</v>
      </c>
      <c r="P109">
        <f t="shared" si="49"/>
        <v>0</v>
      </c>
      <c r="Q109">
        <f t="shared" si="49"/>
        <v>0</v>
      </c>
      <c r="R109">
        <f t="shared" si="50"/>
        <v>0</v>
      </c>
      <c r="S109">
        <f t="shared" si="50"/>
        <v>0</v>
      </c>
      <c r="T109">
        <f t="shared" si="50"/>
        <v>0</v>
      </c>
      <c r="U109">
        <f t="shared" si="50"/>
        <v>1</v>
      </c>
      <c r="V109">
        <f t="shared" si="50"/>
        <v>1</v>
      </c>
      <c r="W109">
        <f t="shared" si="50"/>
        <v>1</v>
      </c>
      <c r="X109">
        <f t="shared" si="50"/>
        <v>1</v>
      </c>
      <c r="Y109">
        <f t="shared" si="50"/>
        <v>1</v>
      </c>
      <c r="Z109">
        <f t="shared" si="50"/>
        <v>1</v>
      </c>
      <c r="AA109">
        <f t="shared" si="50"/>
        <v>1</v>
      </c>
      <c r="AB109">
        <f t="shared" si="51"/>
        <v>1</v>
      </c>
      <c r="AC109">
        <f t="shared" si="51"/>
        <v>1</v>
      </c>
      <c r="AD109">
        <f t="shared" si="51"/>
        <v>1</v>
      </c>
      <c r="AE109">
        <f t="shared" si="51"/>
        <v>1</v>
      </c>
      <c r="AF109">
        <f t="shared" si="51"/>
        <v>1</v>
      </c>
      <c r="AG109">
        <f t="shared" si="51"/>
        <v>1</v>
      </c>
      <c r="AH109">
        <f t="shared" si="51"/>
        <v>1</v>
      </c>
      <c r="AI109">
        <f t="shared" si="51"/>
        <v>1</v>
      </c>
      <c r="AJ109">
        <f t="shared" si="51"/>
        <v>1</v>
      </c>
      <c r="AK109">
        <f t="shared" si="51"/>
        <v>1</v>
      </c>
      <c r="AL109">
        <f t="shared" si="52"/>
        <v>1</v>
      </c>
      <c r="AM109">
        <f t="shared" si="52"/>
        <v>1</v>
      </c>
      <c r="AN109">
        <f t="shared" si="52"/>
        <v>1</v>
      </c>
      <c r="AO109">
        <f t="shared" si="52"/>
        <v>1</v>
      </c>
      <c r="AP109">
        <f t="shared" si="52"/>
        <v>1</v>
      </c>
      <c r="AQ109">
        <f t="shared" si="52"/>
        <v>1</v>
      </c>
      <c r="AR109">
        <f t="shared" si="52"/>
        <v>1</v>
      </c>
      <c r="AS109">
        <f t="shared" si="52"/>
        <v>1</v>
      </c>
      <c r="AT109">
        <f t="shared" si="52"/>
        <v>1</v>
      </c>
      <c r="AU109">
        <f t="shared" si="52"/>
        <v>1</v>
      </c>
      <c r="AV109">
        <f t="shared" si="52"/>
        <v>1</v>
      </c>
    </row>
    <row r="110" spans="1:48">
      <c r="B110" s="767">
        <f t="shared" si="48"/>
        <v>830106</v>
      </c>
      <c r="C110" t="str">
        <f>INDEX(ProjectSummary!$C$6:$F$20,MATCH(B110,ProjectSummary!$C$6:$C$20,0),4)</f>
        <v>BOGGER HOLLAR ROAD</v>
      </c>
      <c r="D110" s="2">
        <f>ProjectSummary!N40</f>
        <v>2038</v>
      </c>
      <c r="E110" s="2"/>
      <c r="F110" s="2"/>
      <c r="H110">
        <f t="shared" si="49"/>
        <v>0</v>
      </c>
      <c r="I110">
        <f t="shared" si="49"/>
        <v>0</v>
      </c>
      <c r="J110">
        <f t="shared" si="49"/>
        <v>0</v>
      </c>
      <c r="K110">
        <f t="shared" si="49"/>
        <v>0</v>
      </c>
      <c r="L110">
        <f t="shared" si="49"/>
        <v>0</v>
      </c>
      <c r="M110">
        <f t="shared" si="49"/>
        <v>0</v>
      </c>
      <c r="N110">
        <f t="shared" si="49"/>
        <v>0</v>
      </c>
      <c r="O110">
        <f t="shared" si="49"/>
        <v>0</v>
      </c>
      <c r="P110">
        <f t="shared" si="49"/>
        <v>0</v>
      </c>
      <c r="Q110">
        <f t="shared" si="49"/>
        <v>0</v>
      </c>
      <c r="R110">
        <f t="shared" si="50"/>
        <v>0</v>
      </c>
      <c r="S110">
        <f t="shared" si="50"/>
        <v>0</v>
      </c>
      <c r="T110">
        <f t="shared" si="50"/>
        <v>0</v>
      </c>
      <c r="U110">
        <f t="shared" si="50"/>
        <v>1</v>
      </c>
      <c r="V110">
        <f t="shared" si="50"/>
        <v>1</v>
      </c>
      <c r="W110">
        <f t="shared" si="50"/>
        <v>1</v>
      </c>
      <c r="X110">
        <f t="shared" si="50"/>
        <v>1</v>
      </c>
      <c r="Y110">
        <f t="shared" si="50"/>
        <v>1</v>
      </c>
      <c r="Z110">
        <f t="shared" si="50"/>
        <v>1</v>
      </c>
      <c r="AA110">
        <f t="shared" si="50"/>
        <v>1</v>
      </c>
      <c r="AB110">
        <f t="shared" si="51"/>
        <v>1</v>
      </c>
      <c r="AC110">
        <f t="shared" si="51"/>
        <v>1</v>
      </c>
      <c r="AD110">
        <f t="shared" si="51"/>
        <v>1</v>
      </c>
      <c r="AE110">
        <f t="shared" si="51"/>
        <v>1</v>
      </c>
      <c r="AF110">
        <f t="shared" si="51"/>
        <v>1</v>
      </c>
      <c r="AG110">
        <f t="shared" si="51"/>
        <v>1</v>
      </c>
      <c r="AH110">
        <f t="shared" si="51"/>
        <v>1</v>
      </c>
      <c r="AI110">
        <f t="shared" si="51"/>
        <v>1</v>
      </c>
      <c r="AJ110">
        <f t="shared" si="51"/>
        <v>1</v>
      </c>
      <c r="AK110">
        <f t="shared" si="51"/>
        <v>1</v>
      </c>
      <c r="AL110">
        <f t="shared" si="52"/>
        <v>1</v>
      </c>
      <c r="AM110">
        <f t="shared" si="52"/>
        <v>1</v>
      </c>
      <c r="AN110">
        <f t="shared" si="52"/>
        <v>1</v>
      </c>
      <c r="AO110">
        <f t="shared" si="52"/>
        <v>1</v>
      </c>
      <c r="AP110">
        <f t="shared" si="52"/>
        <v>1</v>
      </c>
      <c r="AQ110">
        <f t="shared" si="52"/>
        <v>1</v>
      </c>
      <c r="AR110">
        <f t="shared" si="52"/>
        <v>1</v>
      </c>
      <c r="AS110">
        <f t="shared" si="52"/>
        <v>1</v>
      </c>
      <c r="AT110">
        <f t="shared" si="52"/>
        <v>1</v>
      </c>
      <c r="AU110">
        <f t="shared" si="52"/>
        <v>1</v>
      </c>
      <c r="AV110">
        <f t="shared" si="52"/>
        <v>1</v>
      </c>
    </row>
    <row r="111" spans="1:48">
      <c r="B111" s="767">
        <f t="shared" si="48"/>
        <v>830081</v>
      </c>
      <c r="C111" t="str">
        <f>INDEX(ProjectSummary!$C$6:$F$20,MATCH(B111,ProjectSummary!$C$6:$C$20,0),4)</f>
        <v>BRIDGE ROAD</v>
      </c>
      <c r="D111" s="2">
        <f>ProjectSummary!N37</f>
        <v>2038</v>
      </c>
      <c r="E111" s="2"/>
      <c r="F111" s="2"/>
      <c r="H111">
        <f t="shared" si="49"/>
        <v>0</v>
      </c>
      <c r="I111">
        <f t="shared" si="49"/>
        <v>0</v>
      </c>
      <c r="J111">
        <f t="shared" si="49"/>
        <v>0</v>
      </c>
      <c r="K111">
        <f t="shared" si="49"/>
        <v>0</v>
      </c>
      <c r="L111">
        <f t="shared" si="49"/>
        <v>0</v>
      </c>
      <c r="M111">
        <f t="shared" si="49"/>
        <v>0</v>
      </c>
      <c r="N111">
        <f t="shared" si="49"/>
        <v>0</v>
      </c>
      <c r="O111">
        <f t="shared" si="49"/>
        <v>0</v>
      </c>
      <c r="P111">
        <f t="shared" si="49"/>
        <v>0</v>
      </c>
      <c r="Q111">
        <f t="shared" si="49"/>
        <v>0</v>
      </c>
      <c r="R111">
        <f t="shared" si="50"/>
        <v>0</v>
      </c>
      <c r="S111">
        <f t="shared" si="50"/>
        <v>0</v>
      </c>
      <c r="T111">
        <f t="shared" si="50"/>
        <v>0</v>
      </c>
      <c r="U111">
        <f t="shared" si="50"/>
        <v>1</v>
      </c>
      <c r="V111">
        <f t="shared" si="50"/>
        <v>1</v>
      </c>
      <c r="W111">
        <f t="shared" si="50"/>
        <v>1</v>
      </c>
      <c r="X111">
        <f t="shared" si="50"/>
        <v>1</v>
      </c>
      <c r="Y111">
        <f t="shared" si="50"/>
        <v>1</v>
      </c>
      <c r="Z111">
        <f t="shared" si="50"/>
        <v>1</v>
      </c>
      <c r="AA111">
        <f t="shared" si="50"/>
        <v>1</v>
      </c>
      <c r="AB111">
        <f t="shared" si="51"/>
        <v>1</v>
      </c>
      <c r="AC111">
        <f t="shared" si="51"/>
        <v>1</v>
      </c>
      <c r="AD111">
        <f t="shared" si="51"/>
        <v>1</v>
      </c>
      <c r="AE111">
        <f t="shared" si="51"/>
        <v>1</v>
      </c>
      <c r="AF111">
        <f t="shared" si="51"/>
        <v>1</v>
      </c>
      <c r="AG111">
        <f t="shared" si="51"/>
        <v>1</v>
      </c>
      <c r="AH111">
        <f t="shared" si="51"/>
        <v>1</v>
      </c>
      <c r="AI111">
        <f t="shared" si="51"/>
        <v>1</v>
      </c>
      <c r="AJ111">
        <f t="shared" si="51"/>
        <v>1</v>
      </c>
      <c r="AK111">
        <f t="shared" si="51"/>
        <v>1</v>
      </c>
      <c r="AL111">
        <f t="shared" si="52"/>
        <v>1</v>
      </c>
      <c r="AM111">
        <f t="shared" si="52"/>
        <v>1</v>
      </c>
      <c r="AN111">
        <f t="shared" si="52"/>
        <v>1</v>
      </c>
      <c r="AO111">
        <f t="shared" si="52"/>
        <v>1</v>
      </c>
      <c r="AP111">
        <f t="shared" si="52"/>
        <v>1</v>
      </c>
      <c r="AQ111">
        <f t="shared" si="52"/>
        <v>1</v>
      </c>
      <c r="AR111">
        <f t="shared" si="52"/>
        <v>1</v>
      </c>
      <c r="AS111">
        <f t="shared" si="52"/>
        <v>1</v>
      </c>
      <c r="AT111">
        <f t="shared" si="52"/>
        <v>1</v>
      </c>
      <c r="AU111">
        <f t="shared" si="52"/>
        <v>1</v>
      </c>
      <c r="AV111">
        <f t="shared" si="52"/>
        <v>1</v>
      </c>
    </row>
    <row r="112" spans="1:48">
      <c r="B112" s="767">
        <f t="shared" si="48"/>
        <v>830200</v>
      </c>
      <c r="C112" t="str">
        <f>INDEX(ProjectSummary!$C$6:$F$20,MATCH(B112,ProjectSummary!$C$6:$C$20,0),4)</f>
        <v>BRIDGE PORT ROAD</v>
      </c>
      <c r="D112" s="2">
        <f>ProjectSummary!N32</f>
        <v>2038</v>
      </c>
      <c r="E112" s="2"/>
      <c r="F112" s="2"/>
      <c r="H112">
        <f t="shared" si="49"/>
        <v>0</v>
      </c>
      <c r="I112">
        <f t="shared" si="49"/>
        <v>0</v>
      </c>
      <c r="J112">
        <f t="shared" si="49"/>
        <v>0</v>
      </c>
      <c r="K112">
        <f t="shared" si="49"/>
        <v>0</v>
      </c>
      <c r="L112">
        <f t="shared" si="49"/>
        <v>0</v>
      </c>
      <c r="M112">
        <f t="shared" si="49"/>
        <v>0</v>
      </c>
      <c r="N112">
        <f t="shared" si="49"/>
        <v>0</v>
      </c>
      <c r="O112">
        <f t="shared" si="49"/>
        <v>0</v>
      </c>
      <c r="P112">
        <f t="shared" si="49"/>
        <v>0</v>
      </c>
      <c r="Q112">
        <f t="shared" si="49"/>
        <v>0</v>
      </c>
      <c r="R112">
        <f t="shared" si="50"/>
        <v>0</v>
      </c>
      <c r="S112">
        <f t="shared" si="50"/>
        <v>0</v>
      </c>
      <c r="T112">
        <f t="shared" si="50"/>
        <v>0</v>
      </c>
      <c r="U112">
        <f t="shared" si="50"/>
        <v>1</v>
      </c>
      <c r="V112">
        <f t="shared" si="50"/>
        <v>1</v>
      </c>
      <c r="W112">
        <f t="shared" si="50"/>
        <v>1</v>
      </c>
      <c r="X112">
        <f t="shared" si="50"/>
        <v>1</v>
      </c>
      <c r="Y112">
        <f t="shared" si="50"/>
        <v>1</v>
      </c>
      <c r="Z112">
        <f t="shared" si="50"/>
        <v>1</v>
      </c>
      <c r="AA112">
        <f t="shared" si="50"/>
        <v>1</v>
      </c>
      <c r="AB112">
        <f t="shared" si="51"/>
        <v>1</v>
      </c>
      <c r="AC112">
        <f t="shared" si="51"/>
        <v>1</v>
      </c>
      <c r="AD112">
        <f t="shared" si="51"/>
        <v>1</v>
      </c>
      <c r="AE112">
        <f t="shared" si="51"/>
        <v>1</v>
      </c>
      <c r="AF112">
        <f t="shared" si="51"/>
        <v>1</v>
      </c>
      <c r="AG112">
        <f t="shared" si="51"/>
        <v>1</v>
      </c>
      <c r="AH112">
        <f t="shared" si="51"/>
        <v>1</v>
      </c>
      <c r="AI112">
        <f t="shared" si="51"/>
        <v>1</v>
      </c>
      <c r="AJ112">
        <f t="shared" si="51"/>
        <v>1</v>
      </c>
      <c r="AK112">
        <f t="shared" si="51"/>
        <v>1</v>
      </c>
      <c r="AL112">
        <f t="shared" si="52"/>
        <v>1</v>
      </c>
      <c r="AM112">
        <f t="shared" si="52"/>
        <v>1</v>
      </c>
      <c r="AN112">
        <f t="shared" si="52"/>
        <v>1</v>
      </c>
      <c r="AO112">
        <f t="shared" si="52"/>
        <v>1</v>
      </c>
      <c r="AP112">
        <f t="shared" si="52"/>
        <v>1</v>
      </c>
      <c r="AQ112">
        <f t="shared" si="52"/>
        <v>1</v>
      </c>
      <c r="AR112">
        <f t="shared" si="52"/>
        <v>1</v>
      </c>
      <c r="AS112">
        <f t="shared" si="52"/>
        <v>1</v>
      </c>
      <c r="AT112">
        <f t="shared" si="52"/>
        <v>1</v>
      </c>
      <c r="AU112">
        <f t="shared" si="52"/>
        <v>1</v>
      </c>
      <c r="AV112">
        <f t="shared" si="52"/>
        <v>1</v>
      </c>
    </row>
    <row r="113" spans="1:49">
      <c r="B113" s="767">
        <f t="shared" si="48"/>
        <v>120173</v>
      </c>
      <c r="C113" t="str">
        <f>INDEX(ProjectSummary!$C$6:$F$20,MATCH(B113,ProjectSummary!$C$6:$C$20,0),4)</f>
        <v>PEACH ORCHARD ROAD</v>
      </c>
      <c r="D113" s="2">
        <f>ProjectSummary!N35</f>
        <v>2038</v>
      </c>
      <c r="E113" s="2"/>
      <c r="F113" s="2"/>
      <c r="H113">
        <f t="shared" si="49"/>
        <v>0</v>
      </c>
      <c r="I113">
        <f t="shared" si="49"/>
        <v>0</v>
      </c>
      <c r="J113">
        <f t="shared" si="49"/>
        <v>0</v>
      </c>
      <c r="K113">
        <f t="shared" si="49"/>
        <v>0</v>
      </c>
      <c r="L113">
        <f t="shared" si="49"/>
        <v>0</v>
      </c>
      <c r="M113">
        <f t="shared" si="49"/>
        <v>0</v>
      </c>
      <c r="N113">
        <f t="shared" si="49"/>
        <v>0</v>
      </c>
      <c r="O113">
        <f t="shared" si="49"/>
        <v>0</v>
      </c>
      <c r="P113">
        <f t="shared" si="49"/>
        <v>0</v>
      </c>
      <c r="Q113">
        <f t="shared" si="49"/>
        <v>0</v>
      </c>
      <c r="R113">
        <f t="shared" si="50"/>
        <v>0</v>
      </c>
      <c r="S113">
        <f t="shared" si="50"/>
        <v>0</v>
      </c>
      <c r="T113">
        <f t="shared" si="50"/>
        <v>0</v>
      </c>
      <c r="U113">
        <f t="shared" si="50"/>
        <v>1</v>
      </c>
      <c r="V113">
        <f t="shared" si="50"/>
        <v>1</v>
      </c>
      <c r="W113">
        <f t="shared" si="50"/>
        <v>1</v>
      </c>
      <c r="X113">
        <f t="shared" si="50"/>
        <v>1</v>
      </c>
      <c r="Y113">
        <f t="shared" si="50"/>
        <v>1</v>
      </c>
      <c r="Z113">
        <f t="shared" si="50"/>
        <v>1</v>
      </c>
      <c r="AA113">
        <f t="shared" si="50"/>
        <v>1</v>
      </c>
      <c r="AB113">
        <f t="shared" si="51"/>
        <v>1</v>
      </c>
      <c r="AC113">
        <f t="shared" si="51"/>
        <v>1</v>
      </c>
      <c r="AD113">
        <f t="shared" si="51"/>
        <v>1</v>
      </c>
      <c r="AE113">
        <f t="shared" si="51"/>
        <v>1</v>
      </c>
      <c r="AF113">
        <f t="shared" si="51"/>
        <v>1</v>
      </c>
      <c r="AG113">
        <f t="shared" si="51"/>
        <v>1</v>
      </c>
      <c r="AH113">
        <f t="shared" si="51"/>
        <v>1</v>
      </c>
      <c r="AI113">
        <f t="shared" si="51"/>
        <v>1</v>
      </c>
      <c r="AJ113">
        <f t="shared" si="51"/>
        <v>1</v>
      </c>
      <c r="AK113">
        <f t="shared" si="51"/>
        <v>1</v>
      </c>
      <c r="AL113">
        <f t="shared" si="52"/>
        <v>1</v>
      </c>
      <c r="AM113">
        <f t="shared" si="52"/>
        <v>1</v>
      </c>
      <c r="AN113">
        <f t="shared" si="52"/>
        <v>1</v>
      </c>
      <c r="AO113">
        <f t="shared" si="52"/>
        <v>1</v>
      </c>
      <c r="AP113">
        <f t="shared" si="52"/>
        <v>1</v>
      </c>
      <c r="AQ113">
        <f t="shared" si="52"/>
        <v>1</v>
      </c>
      <c r="AR113">
        <f t="shared" si="52"/>
        <v>1</v>
      </c>
      <c r="AS113">
        <f t="shared" si="52"/>
        <v>1</v>
      </c>
      <c r="AT113">
        <f t="shared" si="52"/>
        <v>1</v>
      </c>
      <c r="AU113">
        <f t="shared" si="52"/>
        <v>1</v>
      </c>
      <c r="AV113">
        <f t="shared" si="52"/>
        <v>1</v>
      </c>
    </row>
    <row r="114" spans="1:49">
      <c r="B114" s="767">
        <f t="shared" si="48"/>
        <v>890074</v>
      </c>
      <c r="C114" t="str">
        <f>INDEX(ProjectSummary!$C$6:$F$20,MATCH(B114,ProjectSummary!$C$6:$C$20,0),4)</f>
        <v>MONROE-ANSONVILLE ROAD</v>
      </c>
      <c r="D114" s="2">
        <f>ProjectSummary!N39</f>
        <v>2038</v>
      </c>
      <c r="E114" s="2"/>
      <c r="F114" s="2"/>
      <c r="H114">
        <f t="shared" si="49"/>
        <v>0</v>
      </c>
      <c r="I114">
        <f t="shared" si="49"/>
        <v>0</v>
      </c>
      <c r="J114">
        <f t="shared" si="49"/>
        <v>0</v>
      </c>
      <c r="K114">
        <f t="shared" si="49"/>
        <v>0</v>
      </c>
      <c r="L114">
        <f t="shared" si="49"/>
        <v>0</v>
      </c>
      <c r="M114">
        <f t="shared" si="49"/>
        <v>0</v>
      </c>
      <c r="N114">
        <f t="shared" si="49"/>
        <v>0</v>
      </c>
      <c r="O114">
        <f t="shared" si="49"/>
        <v>0</v>
      </c>
      <c r="P114">
        <f t="shared" si="49"/>
        <v>0</v>
      </c>
      <c r="Q114">
        <f t="shared" si="49"/>
        <v>0</v>
      </c>
      <c r="R114">
        <f t="shared" si="50"/>
        <v>0</v>
      </c>
      <c r="S114">
        <f t="shared" si="50"/>
        <v>0</v>
      </c>
      <c r="T114">
        <f t="shared" si="50"/>
        <v>0</v>
      </c>
      <c r="U114">
        <f t="shared" si="50"/>
        <v>1</v>
      </c>
      <c r="V114">
        <f t="shared" si="50"/>
        <v>1</v>
      </c>
      <c r="W114">
        <f t="shared" si="50"/>
        <v>1</v>
      </c>
      <c r="X114">
        <f t="shared" si="50"/>
        <v>1</v>
      </c>
      <c r="Y114">
        <f t="shared" si="50"/>
        <v>1</v>
      </c>
      <c r="Z114">
        <f t="shared" si="50"/>
        <v>1</v>
      </c>
      <c r="AA114">
        <f t="shared" si="50"/>
        <v>1</v>
      </c>
      <c r="AB114">
        <f t="shared" si="51"/>
        <v>1</v>
      </c>
      <c r="AC114">
        <f t="shared" si="51"/>
        <v>1</v>
      </c>
      <c r="AD114">
        <f t="shared" si="51"/>
        <v>1</v>
      </c>
      <c r="AE114">
        <f t="shared" si="51"/>
        <v>1</v>
      </c>
      <c r="AF114">
        <f t="shared" si="51"/>
        <v>1</v>
      </c>
      <c r="AG114">
        <f t="shared" si="51"/>
        <v>1</v>
      </c>
      <c r="AH114">
        <f t="shared" si="51"/>
        <v>1</v>
      </c>
      <c r="AI114">
        <f t="shared" si="51"/>
        <v>1</v>
      </c>
      <c r="AJ114">
        <f t="shared" si="51"/>
        <v>1</v>
      </c>
      <c r="AK114">
        <f t="shared" si="51"/>
        <v>1</v>
      </c>
      <c r="AL114">
        <f t="shared" si="52"/>
        <v>1</v>
      </c>
      <c r="AM114">
        <f t="shared" si="52"/>
        <v>1</v>
      </c>
      <c r="AN114">
        <f t="shared" si="52"/>
        <v>1</v>
      </c>
      <c r="AO114">
        <f t="shared" si="52"/>
        <v>1</v>
      </c>
      <c r="AP114">
        <f t="shared" si="52"/>
        <v>1</v>
      </c>
      <c r="AQ114">
        <f t="shared" si="52"/>
        <v>1</v>
      </c>
      <c r="AR114">
        <f t="shared" si="52"/>
        <v>1</v>
      </c>
      <c r="AS114">
        <f t="shared" si="52"/>
        <v>1</v>
      </c>
      <c r="AT114">
        <f t="shared" si="52"/>
        <v>1</v>
      </c>
      <c r="AU114">
        <f t="shared" si="52"/>
        <v>1</v>
      </c>
      <c r="AV114">
        <f t="shared" si="52"/>
        <v>1</v>
      </c>
    </row>
    <row r="115" spans="1:49">
      <c r="B115" s="767">
        <f t="shared" si="48"/>
        <v>890170</v>
      </c>
      <c r="C115" t="str">
        <f>INDEX(ProjectSummary!$C$6:$F$20,MATCH(B115,ProjectSummary!$C$6:$C$20,0),4)</f>
        <v>POTTERS ROAD</v>
      </c>
      <c r="D115" s="2">
        <f>ProjectSummary!N33</f>
        <v>2038</v>
      </c>
      <c r="E115" s="2"/>
      <c r="F115" s="2"/>
      <c r="H115">
        <f t="shared" si="49"/>
        <v>0</v>
      </c>
      <c r="I115">
        <f t="shared" si="49"/>
        <v>0</v>
      </c>
      <c r="J115">
        <f t="shared" si="49"/>
        <v>0</v>
      </c>
      <c r="K115">
        <f t="shared" si="49"/>
        <v>0</v>
      </c>
      <c r="L115">
        <f t="shared" si="49"/>
        <v>0</v>
      </c>
      <c r="M115">
        <f t="shared" si="49"/>
        <v>0</v>
      </c>
      <c r="N115">
        <f t="shared" si="49"/>
        <v>0</v>
      </c>
      <c r="O115">
        <f t="shared" si="49"/>
        <v>0</v>
      </c>
      <c r="P115">
        <f t="shared" si="49"/>
        <v>0</v>
      </c>
      <c r="Q115">
        <f t="shared" si="49"/>
        <v>0</v>
      </c>
      <c r="R115">
        <f t="shared" si="50"/>
        <v>0</v>
      </c>
      <c r="S115">
        <f t="shared" si="50"/>
        <v>0</v>
      </c>
      <c r="T115">
        <f t="shared" si="50"/>
        <v>0</v>
      </c>
      <c r="U115">
        <f t="shared" si="50"/>
        <v>1</v>
      </c>
      <c r="V115">
        <f t="shared" si="50"/>
        <v>1</v>
      </c>
      <c r="W115">
        <f t="shared" si="50"/>
        <v>1</v>
      </c>
      <c r="X115">
        <f t="shared" si="50"/>
        <v>1</v>
      </c>
      <c r="Y115">
        <f t="shared" si="50"/>
        <v>1</v>
      </c>
      <c r="Z115">
        <f t="shared" si="50"/>
        <v>1</v>
      </c>
      <c r="AA115">
        <f t="shared" si="50"/>
        <v>1</v>
      </c>
      <c r="AB115">
        <f t="shared" si="51"/>
        <v>1</v>
      </c>
      <c r="AC115">
        <f t="shared" si="51"/>
        <v>1</v>
      </c>
      <c r="AD115">
        <f t="shared" si="51"/>
        <v>1</v>
      </c>
      <c r="AE115">
        <f t="shared" si="51"/>
        <v>1</v>
      </c>
      <c r="AF115">
        <f t="shared" si="51"/>
        <v>1</v>
      </c>
      <c r="AG115">
        <f t="shared" si="51"/>
        <v>1</v>
      </c>
      <c r="AH115">
        <f t="shared" si="51"/>
        <v>1</v>
      </c>
      <c r="AI115">
        <f t="shared" si="51"/>
        <v>1</v>
      </c>
      <c r="AJ115">
        <f t="shared" si="51"/>
        <v>1</v>
      </c>
      <c r="AK115">
        <f t="shared" si="51"/>
        <v>1</v>
      </c>
      <c r="AL115">
        <f t="shared" si="52"/>
        <v>1</v>
      </c>
      <c r="AM115">
        <f t="shared" si="52"/>
        <v>1</v>
      </c>
      <c r="AN115">
        <f t="shared" si="52"/>
        <v>1</v>
      </c>
      <c r="AO115">
        <f t="shared" si="52"/>
        <v>1</v>
      </c>
      <c r="AP115">
        <f t="shared" si="52"/>
        <v>1</v>
      </c>
      <c r="AQ115">
        <f t="shared" si="52"/>
        <v>1</v>
      </c>
      <c r="AR115">
        <f t="shared" si="52"/>
        <v>1</v>
      </c>
      <c r="AS115">
        <f t="shared" si="52"/>
        <v>1</v>
      </c>
      <c r="AT115">
        <f t="shared" si="52"/>
        <v>1</v>
      </c>
      <c r="AU115">
        <f t="shared" si="52"/>
        <v>1</v>
      </c>
      <c r="AV115">
        <f t="shared" si="52"/>
        <v>1</v>
      </c>
    </row>
    <row r="116" spans="1:49">
      <c r="B116" s="767">
        <f t="shared" si="48"/>
        <v>890312</v>
      </c>
      <c r="C116" t="str">
        <f>INDEX(ProjectSummary!$C$6:$F$20,MATCH(B116,ProjectSummary!$C$6:$C$20,0),4)</f>
        <v>SHANNON ROAD</v>
      </c>
      <c r="D116" s="2">
        <f>ProjectSummary!N34</f>
        <v>2038</v>
      </c>
      <c r="E116" s="2"/>
      <c r="F116" s="2"/>
      <c r="H116">
        <f t="shared" si="49"/>
        <v>0</v>
      </c>
      <c r="I116">
        <f t="shared" si="49"/>
        <v>0</v>
      </c>
      <c r="J116">
        <f t="shared" si="49"/>
        <v>0</v>
      </c>
      <c r="K116">
        <f t="shared" si="49"/>
        <v>0</v>
      </c>
      <c r="L116">
        <f t="shared" si="49"/>
        <v>0</v>
      </c>
      <c r="M116">
        <f t="shared" si="49"/>
        <v>0</v>
      </c>
      <c r="N116">
        <f t="shared" si="49"/>
        <v>0</v>
      </c>
      <c r="O116">
        <f t="shared" si="49"/>
        <v>0</v>
      </c>
      <c r="P116">
        <f t="shared" si="49"/>
        <v>0</v>
      </c>
      <c r="Q116">
        <f t="shared" si="49"/>
        <v>0</v>
      </c>
      <c r="R116">
        <f t="shared" si="50"/>
        <v>0</v>
      </c>
      <c r="S116">
        <f t="shared" si="50"/>
        <v>0</v>
      </c>
      <c r="T116">
        <f t="shared" si="50"/>
        <v>0</v>
      </c>
      <c r="U116">
        <f t="shared" si="50"/>
        <v>1</v>
      </c>
      <c r="V116">
        <f t="shared" si="50"/>
        <v>1</v>
      </c>
      <c r="W116">
        <f t="shared" si="50"/>
        <v>1</v>
      </c>
      <c r="X116">
        <f t="shared" si="50"/>
        <v>1</v>
      </c>
      <c r="Y116">
        <f t="shared" si="50"/>
        <v>1</v>
      </c>
      <c r="Z116">
        <f t="shared" si="50"/>
        <v>1</v>
      </c>
      <c r="AA116">
        <f t="shared" si="50"/>
        <v>1</v>
      </c>
      <c r="AB116">
        <f t="shared" si="51"/>
        <v>1</v>
      </c>
      <c r="AC116">
        <f t="shared" si="51"/>
        <v>1</v>
      </c>
      <c r="AD116">
        <f t="shared" si="51"/>
        <v>1</v>
      </c>
      <c r="AE116">
        <f t="shared" si="51"/>
        <v>1</v>
      </c>
      <c r="AF116">
        <f t="shared" si="51"/>
        <v>1</v>
      </c>
      <c r="AG116">
        <f t="shared" si="51"/>
        <v>1</v>
      </c>
      <c r="AH116">
        <f t="shared" si="51"/>
        <v>1</v>
      </c>
      <c r="AI116">
        <f t="shared" si="51"/>
        <v>1</v>
      </c>
      <c r="AJ116">
        <f t="shared" si="51"/>
        <v>1</v>
      </c>
      <c r="AK116">
        <f t="shared" si="51"/>
        <v>1</v>
      </c>
      <c r="AL116">
        <f t="shared" si="52"/>
        <v>1</v>
      </c>
      <c r="AM116">
        <f t="shared" si="52"/>
        <v>1</v>
      </c>
      <c r="AN116">
        <f t="shared" si="52"/>
        <v>1</v>
      </c>
      <c r="AO116">
        <f t="shared" si="52"/>
        <v>1</v>
      </c>
      <c r="AP116">
        <f t="shared" si="52"/>
        <v>1</v>
      </c>
      <c r="AQ116">
        <f t="shared" si="52"/>
        <v>1</v>
      </c>
      <c r="AR116">
        <f t="shared" si="52"/>
        <v>1</v>
      </c>
      <c r="AS116">
        <f t="shared" si="52"/>
        <v>1</v>
      </c>
      <c r="AT116">
        <f t="shared" si="52"/>
        <v>1</v>
      </c>
      <c r="AU116">
        <f t="shared" si="52"/>
        <v>1</v>
      </c>
      <c r="AV116">
        <f t="shared" si="52"/>
        <v>1</v>
      </c>
    </row>
    <row r="117" spans="1:49">
      <c r="B117" s="767">
        <f t="shared" si="48"/>
        <v>890144</v>
      </c>
      <c r="C117" t="str">
        <f>INDEX(ProjectSummary!$C$6:$F$20,MATCH(B117,ProjectSummary!$C$6:$C$20,0),4)</f>
        <v>STACK ROAD</v>
      </c>
      <c r="D117" s="2">
        <f>ProjectSummary!N30</f>
        <v>2038</v>
      </c>
      <c r="E117" s="2"/>
      <c r="F117" s="2"/>
      <c r="H117">
        <f t="shared" si="49"/>
        <v>0</v>
      </c>
      <c r="I117">
        <f t="shared" si="49"/>
        <v>0</v>
      </c>
      <c r="J117">
        <f t="shared" si="49"/>
        <v>0</v>
      </c>
      <c r="K117">
        <f t="shared" si="49"/>
        <v>0</v>
      </c>
      <c r="L117">
        <f t="shared" si="49"/>
        <v>0</v>
      </c>
      <c r="M117">
        <f t="shared" si="49"/>
        <v>0</v>
      </c>
      <c r="N117">
        <f t="shared" si="49"/>
        <v>0</v>
      </c>
      <c r="O117">
        <f t="shared" si="49"/>
        <v>0</v>
      </c>
      <c r="P117">
        <f t="shared" si="49"/>
        <v>0</v>
      </c>
      <c r="Q117">
        <f t="shared" si="49"/>
        <v>0</v>
      </c>
      <c r="R117">
        <f t="shared" si="50"/>
        <v>0</v>
      </c>
      <c r="S117">
        <f t="shared" si="50"/>
        <v>0</v>
      </c>
      <c r="T117">
        <f t="shared" si="50"/>
        <v>0</v>
      </c>
      <c r="U117">
        <f t="shared" si="50"/>
        <v>1</v>
      </c>
      <c r="V117">
        <f t="shared" si="50"/>
        <v>1</v>
      </c>
      <c r="W117">
        <f t="shared" si="50"/>
        <v>1</v>
      </c>
      <c r="X117">
        <f t="shared" si="50"/>
        <v>1</v>
      </c>
      <c r="Y117">
        <f t="shared" si="50"/>
        <v>1</v>
      </c>
      <c r="Z117">
        <f t="shared" si="50"/>
        <v>1</v>
      </c>
      <c r="AA117">
        <f t="shared" si="50"/>
        <v>1</v>
      </c>
      <c r="AB117">
        <f t="shared" si="51"/>
        <v>1</v>
      </c>
      <c r="AC117">
        <f t="shared" si="51"/>
        <v>1</v>
      </c>
      <c r="AD117">
        <f t="shared" si="51"/>
        <v>1</v>
      </c>
      <c r="AE117">
        <f t="shared" si="51"/>
        <v>1</v>
      </c>
      <c r="AF117">
        <f t="shared" si="51"/>
        <v>1</v>
      </c>
      <c r="AG117">
        <f t="shared" si="51"/>
        <v>1</v>
      </c>
      <c r="AH117">
        <f t="shared" si="51"/>
        <v>1</v>
      </c>
      <c r="AI117">
        <f t="shared" si="51"/>
        <v>1</v>
      </c>
      <c r="AJ117">
        <f t="shared" si="51"/>
        <v>1</v>
      </c>
      <c r="AK117">
        <f t="shared" si="51"/>
        <v>1</v>
      </c>
      <c r="AL117">
        <f t="shared" si="52"/>
        <v>1</v>
      </c>
      <c r="AM117">
        <f t="shared" si="52"/>
        <v>1</v>
      </c>
      <c r="AN117">
        <f t="shared" si="52"/>
        <v>1</v>
      </c>
      <c r="AO117">
        <f t="shared" si="52"/>
        <v>1</v>
      </c>
      <c r="AP117">
        <f t="shared" si="52"/>
        <v>1</v>
      </c>
      <c r="AQ117">
        <f t="shared" si="52"/>
        <v>1</v>
      </c>
      <c r="AR117">
        <f t="shared" si="52"/>
        <v>1</v>
      </c>
      <c r="AS117">
        <f t="shared" si="52"/>
        <v>1</v>
      </c>
      <c r="AT117">
        <f t="shared" si="52"/>
        <v>1</v>
      </c>
      <c r="AU117">
        <f t="shared" si="52"/>
        <v>1</v>
      </c>
      <c r="AV117">
        <f t="shared" si="52"/>
        <v>1</v>
      </c>
    </row>
    <row r="118" spans="1:49">
      <c r="B118" s="767">
        <f t="shared" si="48"/>
        <v>890067</v>
      </c>
      <c r="C118" t="str">
        <f>INDEX(ProjectSummary!$C$6:$F$20,MATCH(B118,ProjectSummary!$C$6:$C$20,0),4)</f>
        <v>AUSTIN GROVE CHURCH ROAD</v>
      </c>
      <c r="D118" s="2">
        <f>ProjectSummary!N44</f>
        <v>2038</v>
      </c>
      <c r="E118" s="2"/>
      <c r="F118" s="2"/>
      <c r="H118">
        <f t="shared" si="49"/>
        <v>0</v>
      </c>
      <c r="I118">
        <f t="shared" si="49"/>
        <v>0</v>
      </c>
      <c r="J118">
        <f t="shared" si="49"/>
        <v>0</v>
      </c>
      <c r="K118">
        <f t="shared" si="49"/>
        <v>0</v>
      </c>
      <c r="L118">
        <f t="shared" si="49"/>
        <v>0</v>
      </c>
      <c r="M118">
        <f t="shared" si="49"/>
        <v>0</v>
      </c>
      <c r="N118">
        <f t="shared" si="49"/>
        <v>0</v>
      </c>
      <c r="O118">
        <f t="shared" si="49"/>
        <v>0</v>
      </c>
      <c r="P118">
        <f t="shared" si="49"/>
        <v>0</v>
      </c>
      <c r="Q118">
        <f t="shared" si="49"/>
        <v>0</v>
      </c>
      <c r="R118">
        <f t="shared" si="50"/>
        <v>0</v>
      </c>
      <c r="S118">
        <f t="shared" si="50"/>
        <v>0</v>
      </c>
      <c r="T118">
        <f t="shared" si="50"/>
        <v>0</v>
      </c>
      <c r="U118">
        <f t="shared" si="50"/>
        <v>1</v>
      </c>
      <c r="V118">
        <f t="shared" si="50"/>
        <v>1</v>
      </c>
      <c r="W118">
        <f t="shared" si="50"/>
        <v>1</v>
      </c>
      <c r="X118">
        <f t="shared" si="50"/>
        <v>1</v>
      </c>
      <c r="Y118">
        <f t="shared" si="50"/>
        <v>1</v>
      </c>
      <c r="Z118">
        <f t="shared" si="50"/>
        <v>1</v>
      </c>
      <c r="AA118">
        <f t="shared" si="50"/>
        <v>1</v>
      </c>
      <c r="AB118">
        <f t="shared" si="51"/>
        <v>1</v>
      </c>
      <c r="AC118">
        <f t="shared" si="51"/>
        <v>1</v>
      </c>
      <c r="AD118">
        <f t="shared" si="51"/>
        <v>1</v>
      </c>
      <c r="AE118">
        <f t="shared" si="51"/>
        <v>1</v>
      </c>
      <c r="AF118">
        <f t="shared" si="51"/>
        <v>1</v>
      </c>
      <c r="AG118">
        <f t="shared" si="51"/>
        <v>1</v>
      </c>
      <c r="AH118">
        <f t="shared" si="51"/>
        <v>1</v>
      </c>
      <c r="AI118">
        <f t="shared" si="51"/>
        <v>1</v>
      </c>
      <c r="AJ118">
        <f t="shared" si="51"/>
        <v>1</v>
      </c>
      <c r="AK118">
        <f t="shared" si="51"/>
        <v>1</v>
      </c>
      <c r="AL118">
        <f t="shared" si="52"/>
        <v>1</v>
      </c>
      <c r="AM118">
        <f t="shared" si="52"/>
        <v>1</v>
      </c>
      <c r="AN118">
        <f t="shared" si="52"/>
        <v>1</v>
      </c>
      <c r="AO118">
        <f t="shared" si="52"/>
        <v>1</v>
      </c>
      <c r="AP118">
        <f t="shared" si="52"/>
        <v>1</v>
      </c>
      <c r="AQ118">
        <f t="shared" si="52"/>
        <v>1</v>
      </c>
      <c r="AR118">
        <f t="shared" si="52"/>
        <v>1</v>
      </c>
      <c r="AS118">
        <f t="shared" si="52"/>
        <v>1</v>
      </c>
      <c r="AT118">
        <f t="shared" si="52"/>
        <v>1</v>
      </c>
      <c r="AU118">
        <f t="shared" si="52"/>
        <v>1</v>
      </c>
      <c r="AV118">
        <f t="shared" si="52"/>
        <v>1</v>
      </c>
    </row>
    <row r="119" spans="1:49">
      <c r="B119" s="767">
        <f t="shared" si="48"/>
        <v>830012</v>
      </c>
      <c r="C119" t="str">
        <f>INDEX(ProjectSummary!$C$6:$F$20,MATCH(B119,ProjectSummary!$C$6:$C$20,0),4)</f>
        <v>MOUNTAIN CREEK ROAD</v>
      </c>
      <c r="D119" s="2">
        <f>ProjectSummary!N41</f>
        <v>2038</v>
      </c>
      <c r="E119" s="2"/>
      <c r="F119" s="2"/>
      <c r="H119">
        <f t="shared" si="49"/>
        <v>0</v>
      </c>
      <c r="I119">
        <f t="shared" si="49"/>
        <v>0</v>
      </c>
      <c r="J119">
        <f t="shared" si="49"/>
        <v>0</v>
      </c>
      <c r="K119">
        <f t="shared" si="49"/>
        <v>0</v>
      </c>
      <c r="L119">
        <f t="shared" si="49"/>
        <v>0</v>
      </c>
      <c r="M119">
        <f t="shared" si="49"/>
        <v>0</v>
      </c>
      <c r="N119">
        <f t="shared" si="49"/>
        <v>0</v>
      </c>
      <c r="O119">
        <f t="shared" si="49"/>
        <v>0</v>
      </c>
      <c r="P119">
        <f t="shared" si="49"/>
        <v>0</v>
      </c>
      <c r="Q119">
        <f t="shared" si="49"/>
        <v>0</v>
      </c>
      <c r="R119">
        <f t="shared" si="50"/>
        <v>0</v>
      </c>
      <c r="S119">
        <f t="shared" si="50"/>
        <v>0</v>
      </c>
      <c r="T119">
        <f t="shared" si="50"/>
        <v>0</v>
      </c>
      <c r="U119">
        <f t="shared" si="50"/>
        <v>1</v>
      </c>
      <c r="V119">
        <f t="shared" si="50"/>
        <v>1</v>
      </c>
      <c r="W119">
        <f t="shared" si="50"/>
        <v>1</v>
      </c>
      <c r="X119">
        <f t="shared" si="50"/>
        <v>1</v>
      </c>
      <c r="Y119">
        <f t="shared" si="50"/>
        <v>1</v>
      </c>
      <c r="Z119">
        <f t="shared" si="50"/>
        <v>1</v>
      </c>
      <c r="AA119">
        <f t="shared" si="50"/>
        <v>1</v>
      </c>
      <c r="AB119">
        <f t="shared" si="51"/>
        <v>1</v>
      </c>
      <c r="AC119">
        <f t="shared" si="51"/>
        <v>1</v>
      </c>
      <c r="AD119">
        <f t="shared" si="51"/>
        <v>1</v>
      </c>
      <c r="AE119">
        <f t="shared" si="51"/>
        <v>1</v>
      </c>
      <c r="AF119">
        <f t="shared" si="51"/>
        <v>1</v>
      </c>
      <c r="AG119">
        <f t="shared" si="51"/>
        <v>1</v>
      </c>
      <c r="AH119">
        <f t="shared" si="51"/>
        <v>1</v>
      </c>
      <c r="AI119">
        <f t="shared" si="51"/>
        <v>1</v>
      </c>
      <c r="AJ119">
        <f t="shared" si="51"/>
        <v>1</v>
      </c>
      <c r="AK119">
        <f t="shared" si="51"/>
        <v>1</v>
      </c>
      <c r="AL119">
        <f t="shared" si="52"/>
        <v>1</v>
      </c>
      <c r="AM119">
        <f t="shared" si="52"/>
        <v>1</v>
      </c>
      <c r="AN119">
        <f t="shared" si="52"/>
        <v>1</v>
      </c>
      <c r="AO119">
        <f t="shared" si="52"/>
        <v>1</v>
      </c>
      <c r="AP119">
        <f t="shared" si="52"/>
        <v>1</v>
      </c>
      <c r="AQ119">
        <f t="shared" si="52"/>
        <v>1</v>
      </c>
      <c r="AR119">
        <f t="shared" si="52"/>
        <v>1</v>
      </c>
      <c r="AS119">
        <f t="shared" si="52"/>
        <v>1</v>
      </c>
      <c r="AT119">
        <f t="shared" si="52"/>
        <v>1</v>
      </c>
      <c r="AU119">
        <f t="shared" si="52"/>
        <v>1</v>
      </c>
      <c r="AV119">
        <f t="shared" si="52"/>
        <v>1</v>
      </c>
    </row>
    <row r="120" spans="1:49">
      <c r="B120" s="767">
        <f t="shared" si="48"/>
        <v>120050</v>
      </c>
      <c r="C120" t="str">
        <f>INDEX(ProjectSummary!$C$6:$F$20,MATCH(B120,ProjectSummary!$C$6:$C$20,0),4)</f>
        <v>PENNINGER ROAD</v>
      </c>
      <c r="D120" s="2">
        <f>ProjectSummary!N42</f>
        <v>2038</v>
      </c>
      <c r="E120" s="2"/>
      <c r="F120" s="2"/>
      <c r="H120">
        <f t="shared" si="49"/>
        <v>0</v>
      </c>
      <c r="I120">
        <f t="shared" si="49"/>
        <v>0</v>
      </c>
      <c r="J120">
        <f t="shared" si="49"/>
        <v>0</v>
      </c>
      <c r="K120">
        <f t="shared" si="49"/>
        <v>0</v>
      </c>
      <c r="L120">
        <f t="shared" si="49"/>
        <v>0</v>
      </c>
      <c r="M120">
        <f t="shared" si="49"/>
        <v>0</v>
      </c>
      <c r="N120">
        <f t="shared" si="49"/>
        <v>0</v>
      </c>
      <c r="O120">
        <f t="shared" si="49"/>
        <v>0</v>
      </c>
      <c r="P120">
        <f t="shared" si="49"/>
        <v>0</v>
      </c>
      <c r="Q120">
        <f t="shared" si="49"/>
        <v>0</v>
      </c>
      <c r="R120">
        <f t="shared" si="50"/>
        <v>0</v>
      </c>
      <c r="S120">
        <f t="shared" si="50"/>
        <v>0</v>
      </c>
      <c r="T120">
        <f t="shared" si="50"/>
        <v>0</v>
      </c>
      <c r="U120">
        <f t="shared" si="50"/>
        <v>1</v>
      </c>
      <c r="V120">
        <f t="shared" si="50"/>
        <v>1</v>
      </c>
      <c r="W120">
        <f t="shared" si="50"/>
        <v>1</v>
      </c>
      <c r="X120">
        <f t="shared" si="50"/>
        <v>1</v>
      </c>
      <c r="Y120">
        <f t="shared" si="50"/>
        <v>1</v>
      </c>
      <c r="Z120">
        <f t="shared" si="50"/>
        <v>1</v>
      </c>
      <c r="AA120">
        <f t="shared" si="50"/>
        <v>1</v>
      </c>
      <c r="AB120">
        <f t="shared" si="51"/>
        <v>1</v>
      </c>
      <c r="AC120">
        <f t="shared" si="51"/>
        <v>1</v>
      </c>
      <c r="AD120">
        <f t="shared" si="51"/>
        <v>1</v>
      </c>
      <c r="AE120">
        <f t="shared" si="51"/>
        <v>1</v>
      </c>
      <c r="AF120">
        <f t="shared" si="51"/>
        <v>1</v>
      </c>
      <c r="AG120">
        <f t="shared" si="51"/>
        <v>1</v>
      </c>
      <c r="AH120">
        <f t="shared" si="51"/>
        <v>1</v>
      </c>
      <c r="AI120">
        <f t="shared" si="51"/>
        <v>1</v>
      </c>
      <c r="AJ120">
        <f t="shared" si="51"/>
        <v>1</v>
      </c>
      <c r="AK120">
        <f t="shared" si="51"/>
        <v>1</v>
      </c>
      <c r="AL120">
        <f t="shared" si="52"/>
        <v>1</v>
      </c>
      <c r="AM120">
        <f t="shared" si="52"/>
        <v>1</v>
      </c>
      <c r="AN120">
        <f t="shared" si="52"/>
        <v>1</v>
      </c>
      <c r="AO120">
        <f t="shared" si="52"/>
        <v>1</v>
      </c>
      <c r="AP120">
        <f t="shared" si="52"/>
        <v>1</v>
      </c>
      <c r="AQ120">
        <f t="shared" si="52"/>
        <v>1</v>
      </c>
      <c r="AR120">
        <f t="shared" si="52"/>
        <v>1</v>
      </c>
      <c r="AS120">
        <f t="shared" si="52"/>
        <v>1</v>
      </c>
      <c r="AT120">
        <f t="shared" si="52"/>
        <v>1</v>
      </c>
      <c r="AU120">
        <f t="shared" si="52"/>
        <v>1</v>
      </c>
      <c r="AV120">
        <f t="shared" si="52"/>
        <v>1</v>
      </c>
    </row>
    <row r="121" spans="1:49">
      <c r="B121" s="767">
        <f t="shared" si="48"/>
        <v>590060</v>
      </c>
      <c r="C121" t="str">
        <f>INDEX(ProjectSummary!$C$6:$F$20,MATCH(B121,ProjectSummary!$C$6:$C$20,0),4)</f>
        <v>ROBINSON CHURCH ROAD</v>
      </c>
      <c r="D121" s="2">
        <f>ProjectSummary!N43</f>
        <v>2038</v>
      </c>
      <c r="E121" s="2"/>
      <c r="F121" s="2"/>
      <c r="H121">
        <f t="shared" si="49"/>
        <v>0</v>
      </c>
      <c r="I121">
        <f t="shared" si="49"/>
        <v>0</v>
      </c>
      <c r="J121">
        <f t="shared" si="49"/>
        <v>0</v>
      </c>
      <c r="K121">
        <f t="shared" si="49"/>
        <v>0</v>
      </c>
      <c r="L121">
        <f t="shared" si="49"/>
        <v>0</v>
      </c>
      <c r="M121">
        <f t="shared" si="49"/>
        <v>0</v>
      </c>
      <c r="N121">
        <f t="shared" si="49"/>
        <v>0</v>
      </c>
      <c r="O121">
        <f t="shared" si="49"/>
        <v>0</v>
      </c>
      <c r="P121">
        <f t="shared" si="49"/>
        <v>0</v>
      </c>
      <c r="Q121">
        <f t="shared" si="49"/>
        <v>0</v>
      </c>
      <c r="R121">
        <f t="shared" si="50"/>
        <v>0</v>
      </c>
      <c r="S121">
        <f t="shared" si="50"/>
        <v>0</v>
      </c>
      <c r="T121">
        <f t="shared" si="50"/>
        <v>0</v>
      </c>
      <c r="U121">
        <f t="shared" si="50"/>
        <v>1</v>
      </c>
      <c r="V121">
        <f t="shared" si="50"/>
        <v>1</v>
      </c>
      <c r="W121">
        <f t="shared" si="50"/>
        <v>1</v>
      </c>
      <c r="X121">
        <f t="shared" si="50"/>
        <v>1</v>
      </c>
      <c r="Y121">
        <f t="shared" si="50"/>
        <v>1</v>
      </c>
      <c r="Z121">
        <f t="shared" si="50"/>
        <v>1</v>
      </c>
      <c r="AA121">
        <f t="shared" si="50"/>
        <v>1</v>
      </c>
      <c r="AB121">
        <f t="shared" si="51"/>
        <v>1</v>
      </c>
      <c r="AC121">
        <f t="shared" si="51"/>
        <v>1</v>
      </c>
      <c r="AD121">
        <f t="shared" si="51"/>
        <v>1</v>
      </c>
      <c r="AE121">
        <f t="shared" si="51"/>
        <v>1</v>
      </c>
      <c r="AF121">
        <f t="shared" si="51"/>
        <v>1</v>
      </c>
      <c r="AG121">
        <f t="shared" si="51"/>
        <v>1</v>
      </c>
      <c r="AH121">
        <f t="shared" si="51"/>
        <v>1</v>
      </c>
      <c r="AI121">
        <f t="shared" si="51"/>
        <v>1</v>
      </c>
      <c r="AJ121">
        <f t="shared" si="51"/>
        <v>1</v>
      </c>
      <c r="AK121">
        <f t="shared" si="51"/>
        <v>1</v>
      </c>
      <c r="AL121">
        <f t="shared" si="52"/>
        <v>1</v>
      </c>
      <c r="AM121">
        <f t="shared" si="52"/>
        <v>1</v>
      </c>
      <c r="AN121">
        <f t="shared" si="52"/>
        <v>1</v>
      </c>
      <c r="AO121">
        <f t="shared" si="52"/>
        <v>1</v>
      </c>
      <c r="AP121">
        <f t="shared" si="52"/>
        <v>1</v>
      </c>
      <c r="AQ121">
        <f t="shared" si="52"/>
        <v>1</v>
      </c>
      <c r="AR121">
        <f t="shared" si="52"/>
        <v>1</v>
      </c>
      <c r="AS121">
        <f t="shared" si="52"/>
        <v>1</v>
      </c>
      <c r="AT121">
        <f t="shared" si="52"/>
        <v>1</v>
      </c>
      <c r="AU121">
        <f t="shared" si="52"/>
        <v>1</v>
      </c>
      <c r="AV121">
        <f t="shared" si="52"/>
        <v>1</v>
      </c>
    </row>
    <row r="123" spans="1:49" ht="30">
      <c r="A123" s="764" t="s">
        <v>504</v>
      </c>
      <c r="B123" s="443"/>
      <c r="C123" s="443"/>
      <c r="D123" s="444" t="s">
        <v>498</v>
      </c>
      <c r="E123" s="446"/>
      <c r="F123" s="138"/>
      <c r="G123" s="138"/>
      <c r="H123" s="221">
        <f>H106</f>
        <v>2025</v>
      </c>
      <c r="I123" s="221">
        <f>H123+1</f>
        <v>2026</v>
      </c>
      <c r="J123" s="221">
        <f t="shared" ref="J123:AV123" si="53">I123+1</f>
        <v>2027</v>
      </c>
      <c r="K123" s="221">
        <f t="shared" si="53"/>
        <v>2028</v>
      </c>
      <c r="L123" s="221">
        <f t="shared" si="53"/>
        <v>2029</v>
      </c>
      <c r="M123" s="221">
        <f t="shared" si="53"/>
        <v>2030</v>
      </c>
      <c r="N123" s="221">
        <f t="shared" si="53"/>
        <v>2031</v>
      </c>
      <c r="O123" s="221">
        <f t="shared" si="53"/>
        <v>2032</v>
      </c>
      <c r="P123" s="221">
        <f t="shared" si="53"/>
        <v>2033</v>
      </c>
      <c r="Q123" s="221">
        <f t="shared" si="53"/>
        <v>2034</v>
      </c>
      <c r="R123" s="221">
        <f t="shared" si="53"/>
        <v>2035</v>
      </c>
      <c r="S123" s="221">
        <f t="shared" si="53"/>
        <v>2036</v>
      </c>
      <c r="T123" s="221">
        <f t="shared" si="53"/>
        <v>2037</v>
      </c>
      <c r="U123" s="221">
        <f t="shared" si="53"/>
        <v>2038</v>
      </c>
      <c r="V123" s="221">
        <f t="shared" si="53"/>
        <v>2039</v>
      </c>
      <c r="W123" s="221">
        <f t="shared" si="53"/>
        <v>2040</v>
      </c>
      <c r="X123" s="221">
        <f t="shared" si="53"/>
        <v>2041</v>
      </c>
      <c r="Y123" s="221">
        <f t="shared" si="53"/>
        <v>2042</v>
      </c>
      <c r="Z123" s="221">
        <f t="shared" si="53"/>
        <v>2043</v>
      </c>
      <c r="AA123" s="221">
        <f t="shared" si="53"/>
        <v>2044</v>
      </c>
      <c r="AB123" s="221">
        <f t="shared" si="53"/>
        <v>2045</v>
      </c>
      <c r="AC123" s="221">
        <f t="shared" si="53"/>
        <v>2046</v>
      </c>
      <c r="AD123" s="221">
        <f t="shared" si="53"/>
        <v>2047</v>
      </c>
      <c r="AE123" s="221">
        <f t="shared" si="53"/>
        <v>2048</v>
      </c>
      <c r="AF123" s="221">
        <f t="shared" si="53"/>
        <v>2049</v>
      </c>
      <c r="AG123" s="221">
        <f t="shared" si="53"/>
        <v>2050</v>
      </c>
      <c r="AH123" s="221">
        <f t="shared" si="53"/>
        <v>2051</v>
      </c>
      <c r="AI123" s="221">
        <f t="shared" si="53"/>
        <v>2052</v>
      </c>
      <c r="AJ123" s="221">
        <f t="shared" si="53"/>
        <v>2053</v>
      </c>
      <c r="AK123" s="221">
        <f t="shared" si="53"/>
        <v>2054</v>
      </c>
      <c r="AL123" s="221">
        <f t="shared" si="53"/>
        <v>2055</v>
      </c>
      <c r="AM123" s="221">
        <f t="shared" si="53"/>
        <v>2056</v>
      </c>
      <c r="AN123" s="221">
        <f t="shared" si="53"/>
        <v>2057</v>
      </c>
      <c r="AO123" s="221">
        <f t="shared" si="53"/>
        <v>2058</v>
      </c>
      <c r="AP123" s="221">
        <f t="shared" si="53"/>
        <v>2059</v>
      </c>
      <c r="AQ123" s="221">
        <f t="shared" si="53"/>
        <v>2060</v>
      </c>
      <c r="AR123" s="221">
        <f t="shared" si="53"/>
        <v>2061</v>
      </c>
      <c r="AS123" s="221">
        <f t="shared" si="53"/>
        <v>2062</v>
      </c>
      <c r="AT123" s="221">
        <f t="shared" si="53"/>
        <v>2063</v>
      </c>
      <c r="AU123" s="221">
        <f t="shared" si="53"/>
        <v>2064</v>
      </c>
      <c r="AV123" s="221">
        <f t="shared" si="53"/>
        <v>2065</v>
      </c>
      <c r="AW123" s="138"/>
    </row>
    <row r="124" spans="1:49">
      <c r="B124" s="767" t="str">
        <f t="shared" ref="B124:B138" si="54">B107</f>
        <v>030161</v>
      </c>
      <c r="C124" t="str">
        <f>INDEX(ProjectSummary!$C$6:$F$20,MATCH(B124,ProjectSummary!$C$6:$C$20,0),4)</f>
        <v>LOCKHART ROAD</v>
      </c>
      <c r="D124" s="2">
        <f t="shared" ref="D124:D138" si="55">D38</f>
        <v>2030</v>
      </c>
      <c r="H124">
        <f t="shared" ref="H124:Q138" si="56">IF(AND(H$123&gt;$D124,H$123&lt;$D124+$J$4),1,0)</f>
        <v>0</v>
      </c>
      <c r="I124">
        <f t="shared" si="56"/>
        <v>0</v>
      </c>
      <c r="J124">
        <f t="shared" si="56"/>
        <v>0</v>
      </c>
      <c r="K124">
        <f t="shared" si="56"/>
        <v>0</v>
      </c>
      <c r="L124">
        <f t="shared" si="56"/>
        <v>0</v>
      </c>
      <c r="M124">
        <f t="shared" si="56"/>
        <v>0</v>
      </c>
      <c r="N124">
        <f t="shared" si="56"/>
        <v>1</v>
      </c>
      <c r="O124">
        <f t="shared" si="56"/>
        <v>1</v>
      </c>
      <c r="P124">
        <f t="shared" si="56"/>
        <v>1</v>
      </c>
      <c r="Q124">
        <f t="shared" si="56"/>
        <v>1</v>
      </c>
      <c r="R124">
        <f t="shared" ref="R124:AA138" si="57">IF(AND(R$123&gt;$D124,R$123&lt;$D124+$J$4),1,0)</f>
        <v>1</v>
      </c>
      <c r="S124">
        <f t="shared" si="57"/>
        <v>1</v>
      </c>
      <c r="T124">
        <f t="shared" si="57"/>
        <v>1</v>
      </c>
      <c r="U124">
        <f t="shared" si="57"/>
        <v>1</v>
      </c>
      <c r="V124">
        <f t="shared" si="57"/>
        <v>1</v>
      </c>
      <c r="W124">
        <f t="shared" si="57"/>
        <v>1</v>
      </c>
      <c r="X124">
        <f t="shared" si="57"/>
        <v>1</v>
      </c>
      <c r="Y124">
        <f t="shared" si="57"/>
        <v>1</v>
      </c>
      <c r="Z124">
        <f t="shared" si="57"/>
        <v>1</v>
      </c>
      <c r="AA124">
        <f t="shared" si="57"/>
        <v>1</v>
      </c>
      <c r="AB124">
        <f t="shared" ref="AB124:AK138" si="58">IF(AND(AB$123&gt;$D124,AB$123&lt;$D124+$J$4),1,0)</f>
        <v>1</v>
      </c>
      <c r="AC124">
        <f t="shared" si="58"/>
        <v>1</v>
      </c>
      <c r="AD124">
        <f t="shared" si="58"/>
        <v>1</v>
      </c>
      <c r="AE124">
        <f t="shared" si="58"/>
        <v>1</v>
      </c>
      <c r="AF124">
        <f t="shared" si="58"/>
        <v>1</v>
      </c>
      <c r="AG124">
        <f t="shared" si="58"/>
        <v>0</v>
      </c>
      <c r="AH124">
        <f t="shared" si="58"/>
        <v>0</v>
      </c>
      <c r="AI124">
        <f t="shared" si="58"/>
        <v>0</v>
      </c>
      <c r="AJ124">
        <f t="shared" si="58"/>
        <v>0</v>
      </c>
      <c r="AK124">
        <f t="shared" si="58"/>
        <v>0</v>
      </c>
      <c r="AL124">
        <f t="shared" ref="AL124:AV138" si="59">IF(AND(AL$123&gt;$D124,AL$123&lt;$D124+$J$4),1,0)</f>
        <v>0</v>
      </c>
      <c r="AM124">
        <f t="shared" si="59"/>
        <v>0</v>
      </c>
      <c r="AN124">
        <f t="shared" si="59"/>
        <v>0</v>
      </c>
      <c r="AO124">
        <f t="shared" si="59"/>
        <v>0</v>
      </c>
      <c r="AP124">
        <f t="shared" si="59"/>
        <v>0</v>
      </c>
      <c r="AQ124">
        <f t="shared" si="59"/>
        <v>0</v>
      </c>
      <c r="AR124">
        <f t="shared" si="59"/>
        <v>0</v>
      </c>
      <c r="AS124">
        <f t="shared" si="59"/>
        <v>0</v>
      </c>
      <c r="AT124">
        <f t="shared" si="59"/>
        <v>0</v>
      </c>
      <c r="AU124">
        <f t="shared" si="59"/>
        <v>0</v>
      </c>
      <c r="AV124">
        <f t="shared" si="59"/>
        <v>0</v>
      </c>
    </row>
    <row r="125" spans="1:49">
      <c r="B125" s="767" t="str">
        <f t="shared" si="54"/>
        <v>030148</v>
      </c>
      <c r="C125" t="str">
        <f>INDEX(ProjectSummary!$C$6:$F$20,MATCH(B125,ProjectSummary!$C$6:$C$20,0),4)</f>
        <v>MILLS ROAD</v>
      </c>
      <c r="D125" s="2">
        <f t="shared" si="55"/>
        <v>2030</v>
      </c>
      <c r="H125">
        <f t="shared" si="56"/>
        <v>0</v>
      </c>
      <c r="I125">
        <f t="shared" si="56"/>
        <v>0</v>
      </c>
      <c r="J125">
        <f t="shared" si="56"/>
        <v>0</v>
      </c>
      <c r="K125">
        <f t="shared" si="56"/>
        <v>0</v>
      </c>
      <c r="L125">
        <f t="shared" si="56"/>
        <v>0</v>
      </c>
      <c r="M125">
        <f t="shared" si="56"/>
        <v>0</v>
      </c>
      <c r="N125">
        <f t="shared" si="56"/>
        <v>1</v>
      </c>
      <c r="O125">
        <f t="shared" si="56"/>
        <v>1</v>
      </c>
      <c r="P125">
        <f t="shared" si="56"/>
        <v>1</v>
      </c>
      <c r="Q125">
        <f t="shared" si="56"/>
        <v>1</v>
      </c>
      <c r="R125">
        <f t="shared" si="57"/>
        <v>1</v>
      </c>
      <c r="S125">
        <f t="shared" si="57"/>
        <v>1</v>
      </c>
      <c r="T125">
        <f t="shared" si="57"/>
        <v>1</v>
      </c>
      <c r="U125">
        <f t="shared" si="57"/>
        <v>1</v>
      </c>
      <c r="V125">
        <f t="shared" si="57"/>
        <v>1</v>
      </c>
      <c r="W125">
        <f t="shared" si="57"/>
        <v>1</v>
      </c>
      <c r="X125">
        <f t="shared" si="57"/>
        <v>1</v>
      </c>
      <c r="Y125">
        <f t="shared" si="57"/>
        <v>1</v>
      </c>
      <c r="Z125">
        <f t="shared" si="57"/>
        <v>1</v>
      </c>
      <c r="AA125">
        <f t="shared" si="57"/>
        <v>1</v>
      </c>
      <c r="AB125">
        <f t="shared" si="58"/>
        <v>1</v>
      </c>
      <c r="AC125">
        <f t="shared" si="58"/>
        <v>1</v>
      </c>
      <c r="AD125">
        <f t="shared" si="58"/>
        <v>1</v>
      </c>
      <c r="AE125">
        <f t="shared" si="58"/>
        <v>1</v>
      </c>
      <c r="AF125">
        <f t="shared" si="58"/>
        <v>1</v>
      </c>
      <c r="AG125">
        <f t="shared" si="58"/>
        <v>0</v>
      </c>
      <c r="AH125">
        <f t="shared" si="58"/>
        <v>0</v>
      </c>
      <c r="AI125">
        <f t="shared" si="58"/>
        <v>0</v>
      </c>
      <c r="AJ125">
        <f t="shared" si="58"/>
        <v>0</v>
      </c>
      <c r="AK125">
        <f t="shared" si="58"/>
        <v>0</v>
      </c>
      <c r="AL125">
        <f t="shared" si="59"/>
        <v>0</v>
      </c>
      <c r="AM125">
        <f t="shared" si="59"/>
        <v>0</v>
      </c>
      <c r="AN125">
        <f t="shared" si="59"/>
        <v>0</v>
      </c>
      <c r="AO125">
        <f t="shared" si="59"/>
        <v>0</v>
      </c>
      <c r="AP125">
        <f t="shared" si="59"/>
        <v>0</v>
      </c>
      <c r="AQ125">
        <f t="shared" si="59"/>
        <v>0</v>
      </c>
      <c r="AR125">
        <f t="shared" si="59"/>
        <v>0</v>
      </c>
      <c r="AS125">
        <f t="shared" si="59"/>
        <v>0</v>
      </c>
      <c r="AT125">
        <f t="shared" si="59"/>
        <v>0</v>
      </c>
      <c r="AU125">
        <f t="shared" si="59"/>
        <v>0</v>
      </c>
      <c r="AV125">
        <f t="shared" si="59"/>
        <v>0</v>
      </c>
    </row>
    <row r="126" spans="1:49">
      <c r="B126" s="767" t="str">
        <f t="shared" si="54"/>
        <v>030265</v>
      </c>
      <c r="C126" t="str">
        <f>INDEX(ProjectSummary!$C$6:$F$20,MATCH(B126,ProjectSummary!$C$6:$C$20,0),4)</f>
        <v>ROBINSON ROAD</v>
      </c>
      <c r="D126" s="2">
        <f t="shared" si="55"/>
        <v>2030</v>
      </c>
      <c r="H126">
        <f t="shared" si="56"/>
        <v>0</v>
      </c>
      <c r="I126">
        <f t="shared" si="56"/>
        <v>0</v>
      </c>
      <c r="J126">
        <f t="shared" si="56"/>
        <v>0</v>
      </c>
      <c r="K126">
        <f t="shared" si="56"/>
        <v>0</v>
      </c>
      <c r="L126">
        <f t="shared" si="56"/>
        <v>0</v>
      </c>
      <c r="M126">
        <f t="shared" si="56"/>
        <v>0</v>
      </c>
      <c r="N126">
        <f t="shared" si="56"/>
        <v>1</v>
      </c>
      <c r="O126">
        <f t="shared" si="56"/>
        <v>1</v>
      </c>
      <c r="P126">
        <f t="shared" si="56"/>
        <v>1</v>
      </c>
      <c r="Q126">
        <f t="shared" si="56"/>
        <v>1</v>
      </c>
      <c r="R126">
        <f t="shared" si="57"/>
        <v>1</v>
      </c>
      <c r="S126">
        <f t="shared" si="57"/>
        <v>1</v>
      </c>
      <c r="T126">
        <f t="shared" si="57"/>
        <v>1</v>
      </c>
      <c r="U126">
        <f t="shared" si="57"/>
        <v>1</v>
      </c>
      <c r="V126">
        <f t="shared" si="57"/>
        <v>1</v>
      </c>
      <c r="W126">
        <f t="shared" si="57"/>
        <v>1</v>
      </c>
      <c r="X126">
        <f t="shared" si="57"/>
        <v>1</v>
      </c>
      <c r="Y126">
        <f t="shared" si="57"/>
        <v>1</v>
      </c>
      <c r="Z126">
        <f t="shared" si="57"/>
        <v>1</v>
      </c>
      <c r="AA126">
        <f t="shared" si="57"/>
        <v>1</v>
      </c>
      <c r="AB126">
        <f t="shared" si="58"/>
        <v>1</v>
      </c>
      <c r="AC126">
        <f t="shared" si="58"/>
        <v>1</v>
      </c>
      <c r="AD126">
        <f t="shared" si="58"/>
        <v>1</v>
      </c>
      <c r="AE126">
        <f t="shared" si="58"/>
        <v>1</v>
      </c>
      <c r="AF126">
        <f t="shared" si="58"/>
        <v>1</v>
      </c>
      <c r="AG126">
        <f t="shared" si="58"/>
        <v>0</v>
      </c>
      <c r="AH126">
        <f t="shared" si="58"/>
        <v>0</v>
      </c>
      <c r="AI126">
        <f t="shared" si="58"/>
        <v>0</v>
      </c>
      <c r="AJ126">
        <f t="shared" si="58"/>
        <v>0</v>
      </c>
      <c r="AK126">
        <f t="shared" si="58"/>
        <v>0</v>
      </c>
      <c r="AL126">
        <f t="shared" si="59"/>
        <v>0</v>
      </c>
      <c r="AM126">
        <f t="shared" si="59"/>
        <v>0</v>
      </c>
      <c r="AN126">
        <f t="shared" si="59"/>
        <v>0</v>
      </c>
      <c r="AO126">
        <f t="shared" si="59"/>
        <v>0</v>
      </c>
      <c r="AP126">
        <f t="shared" si="59"/>
        <v>0</v>
      </c>
      <c r="AQ126">
        <f t="shared" si="59"/>
        <v>0</v>
      </c>
      <c r="AR126">
        <f t="shared" si="59"/>
        <v>0</v>
      </c>
      <c r="AS126">
        <f t="shared" si="59"/>
        <v>0</v>
      </c>
      <c r="AT126">
        <f t="shared" si="59"/>
        <v>0</v>
      </c>
      <c r="AU126">
        <f t="shared" si="59"/>
        <v>0</v>
      </c>
      <c r="AV126">
        <f t="shared" si="59"/>
        <v>0</v>
      </c>
    </row>
    <row r="127" spans="1:49">
      <c r="B127" s="767">
        <f t="shared" si="54"/>
        <v>830106</v>
      </c>
      <c r="C127" t="str">
        <f>INDEX(ProjectSummary!$C$6:$F$20,MATCH(B127,ProjectSummary!$C$6:$C$20,0),4)</f>
        <v>BOGGER HOLLAR ROAD</v>
      </c>
      <c r="D127" s="2">
        <f t="shared" si="55"/>
        <v>2030</v>
      </c>
      <c r="H127">
        <f t="shared" si="56"/>
        <v>0</v>
      </c>
      <c r="I127">
        <f t="shared" si="56"/>
        <v>0</v>
      </c>
      <c r="J127">
        <f t="shared" si="56"/>
        <v>0</v>
      </c>
      <c r="K127">
        <f t="shared" si="56"/>
        <v>0</v>
      </c>
      <c r="L127">
        <f t="shared" si="56"/>
        <v>0</v>
      </c>
      <c r="M127">
        <f t="shared" si="56"/>
        <v>0</v>
      </c>
      <c r="N127">
        <f t="shared" si="56"/>
        <v>1</v>
      </c>
      <c r="O127">
        <f t="shared" si="56"/>
        <v>1</v>
      </c>
      <c r="P127">
        <f t="shared" si="56"/>
        <v>1</v>
      </c>
      <c r="Q127">
        <f t="shared" si="56"/>
        <v>1</v>
      </c>
      <c r="R127">
        <f t="shared" si="57"/>
        <v>1</v>
      </c>
      <c r="S127">
        <f t="shared" si="57"/>
        <v>1</v>
      </c>
      <c r="T127">
        <f t="shared" si="57"/>
        <v>1</v>
      </c>
      <c r="U127">
        <f t="shared" si="57"/>
        <v>1</v>
      </c>
      <c r="V127">
        <f t="shared" si="57"/>
        <v>1</v>
      </c>
      <c r="W127">
        <f t="shared" si="57"/>
        <v>1</v>
      </c>
      <c r="X127">
        <f t="shared" si="57"/>
        <v>1</v>
      </c>
      <c r="Y127">
        <f t="shared" si="57"/>
        <v>1</v>
      </c>
      <c r="Z127">
        <f t="shared" si="57"/>
        <v>1</v>
      </c>
      <c r="AA127">
        <f t="shared" si="57"/>
        <v>1</v>
      </c>
      <c r="AB127">
        <f t="shared" si="58"/>
        <v>1</v>
      </c>
      <c r="AC127">
        <f t="shared" si="58"/>
        <v>1</v>
      </c>
      <c r="AD127">
        <f t="shared" si="58"/>
        <v>1</v>
      </c>
      <c r="AE127">
        <f t="shared" si="58"/>
        <v>1</v>
      </c>
      <c r="AF127">
        <f t="shared" si="58"/>
        <v>1</v>
      </c>
      <c r="AG127">
        <f t="shared" si="58"/>
        <v>0</v>
      </c>
      <c r="AH127">
        <f t="shared" si="58"/>
        <v>0</v>
      </c>
      <c r="AI127">
        <f t="shared" si="58"/>
        <v>0</v>
      </c>
      <c r="AJ127">
        <f t="shared" si="58"/>
        <v>0</v>
      </c>
      <c r="AK127">
        <f t="shared" si="58"/>
        <v>0</v>
      </c>
      <c r="AL127">
        <f t="shared" si="59"/>
        <v>0</v>
      </c>
      <c r="AM127">
        <f t="shared" si="59"/>
        <v>0</v>
      </c>
      <c r="AN127">
        <f t="shared" si="59"/>
        <v>0</v>
      </c>
      <c r="AO127">
        <f t="shared" si="59"/>
        <v>0</v>
      </c>
      <c r="AP127">
        <f t="shared" si="59"/>
        <v>0</v>
      </c>
      <c r="AQ127">
        <f t="shared" si="59"/>
        <v>0</v>
      </c>
      <c r="AR127">
        <f t="shared" si="59"/>
        <v>0</v>
      </c>
      <c r="AS127">
        <f t="shared" si="59"/>
        <v>0</v>
      </c>
      <c r="AT127">
        <f t="shared" si="59"/>
        <v>0</v>
      </c>
      <c r="AU127">
        <f t="shared" si="59"/>
        <v>0</v>
      </c>
      <c r="AV127">
        <f t="shared" si="59"/>
        <v>0</v>
      </c>
    </row>
    <row r="128" spans="1:49">
      <c r="B128" s="767">
        <f t="shared" si="54"/>
        <v>830081</v>
      </c>
      <c r="C128" t="str">
        <f>INDEX(ProjectSummary!$C$6:$F$20,MATCH(B128,ProjectSummary!$C$6:$C$20,0),4)</f>
        <v>BRIDGE ROAD</v>
      </c>
      <c r="D128" s="2">
        <f t="shared" si="55"/>
        <v>2030</v>
      </c>
      <c r="H128">
        <f t="shared" si="56"/>
        <v>0</v>
      </c>
      <c r="I128">
        <f t="shared" si="56"/>
        <v>0</v>
      </c>
      <c r="J128">
        <f t="shared" si="56"/>
        <v>0</v>
      </c>
      <c r="K128">
        <f t="shared" si="56"/>
        <v>0</v>
      </c>
      <c r="L128">
        <f t="shared" si="56"/>
        <v>0</v>
      </c>
      <c r="M128">
        <f t="shared" si="56"/>
        <v>0</v>
      </c>
      <c r="N128">
        <f t="shared" si="56"/>
        <v>1</v>
      </c>
      <c r="O128">
        <f t="shared" si="56"/>
        <v>1</v>
      </c>
      <c r="P128">
        <f t="shared" si="56"/>
        <v>1</v>
      </c>
      <c r="Q128">
        <f t="shared" si="56"/>
        <v>1</v>
      </c>
      <c r="R128">
        <f t="shared" si="57"/>
        <v>1</v>
      </c>
      <c r="S128">
        <f t="shared" si="57"/>
        <v>1</v>
      </c>
      <c r="T128">
        <f t="shared" si="57"/>
        <v>1</v>
      </c>
      <c r="U128">
        <f t="shared" si="57"/>
        <v>1</v>
      </c>
      <c r="V128">
        <f t="shared" si="57"/>
        <v>1</v>
      </c>
      <c r="W128">
        <f t="shared" si="57"/>
        <v>1</v>
      </c>
      <c r="X128">
        <f t="shared" si="57"/>
        <v>1</v>
      </c>
      <c r="Y128">
        <f t="shared" si="57"/>
        <v>1</v>
      </c>
      <c r="Z128">
        <f t="shared" si="57"/>
        <v>1</v>
      </c>
      <c r="AA128">
        <f t="shared" si="57"/>
        <v>1</v>
      </c>
      <c r="AB128">
        <f t="shared" si="58"/>
        <v>1</v>
      </c>
      <c r="AC128">
        <f t="shared" si="58"/>
        <v>1</v>
      </c>
      <c r="AD128">
        <f t="shared" si="58"/>
        <v>1</v>
      </c>
      <c r="AE128">
        <f t="shared" si="58"/>
        <v>1</v>
      </c>
      <c r="AF128">
        <f t="shared" si="58"/>
        <v>1</v>
      </c>
      <c r="AG128">
        <f t="shared" si="58"/>
        <v>0</v>
      </c>
      <c r="AH128">
        <f t="shared" si="58"/>
        <v>0</v>
      </c>
      <c r="AI128">
        <f t="shared" si="58"/>
        <v>0</v>
      </c>
      <c r="AJ128">
        <f t="shared" si="58"/>
        <v>0</v>
      </c>
      <c r="AK128">
        <f t="shared" si="58"/>
        <v>0</v>
      </c>
      <c r="AL128">
        <f t="shared" si="59"/>
        <v>0</v>
      </c>
      <c r="AM128">
        <f t="shared" si="59"/>
        <v>0</v>
      </c>
      <c r="AN128">
        <f t="shared" si="59"/>
        <v>0</v>
      </c>
      <c r="AO128">
        <f t="shared" si="59"/>
        <v>0</v>
      </c>
      <c r="AP128">
        <f t="shared" si="59"/>
        <v>0</v>
      </c>
      <c r="AQ128">
        <f t="shared" si="59"/>
        <v>0</v>
      </c>
      <c r="AR128">
        <f t="shared" si="59"/>
        <v>0</v>
      </c>
      <c r="AS128">
        <f t="shared" si="59"/>
        <v>0</v>
      </c>
      <c r="AT128">
        <f t="shared" si="59"/>
        <v>0</v>
      </c>
      <c r="AU128">
        <f t="shared" si="59"/>
        <v>0</v>
      </c>
      <c r="AV128">
        <f t="shared" si="59"/>
        <v>0</v>
      </c>
    </row>
    <row r="129" spans="1:48">
      <c r="B129" s="767">
        <f t="shared" si="54"/>
        <v>830200</v>
      </c>
      <c r="C129" t="str">
        <f>INDEX(ProjectSummary!$C$6:$F$20,MATCH(B129,ProjectSummary!$C$6:$C$20,0),4)</f>
        <v>BRIDGE PORT ROAD</v>
      </c>
      <c r="D129" s="2">
        <f t="shared" si="55"/>
        <v>2030</v>
      </c>
      <c r="H129">
        <f t="shared" si="56"/>
        <v>0</v>
      </c>
      <c r="I129">
        <f t="shared" si="56"/>
        <v>0</v>
      </c>
      <c r="J129">
        <f t="shared" si="56"/>
        <v>0</v>
      </c>
      <c r="K129">
        <f t="shared" si="56"/>
        <v>0</v>
      </c>
      <c r="L129">
        <f t="shared" si="56"/>
        <v>0</v>
      </c>
      <c r="M129">
        <f t="shared" si="56"/>
        <v>0</v>
      </c>
      <c r="N129">
        <f t="shared" si="56"/>
        <v>1</v>
      </c>
      <c r="O129">
        <f t="shared" si="56"/>
        <v>1</v>
      </c>
      <c r="P129">
        <f t="shared" si="56"/>
        <v>1</v>
      </c>
      <c r="Q129">
        <f t="shared" si="56"/>
        <v>1</v>
      </c>
      <c r="R129">
        <f t="shared" si="57"/>
        <v>1</v>
      </c>
      <c r="S129">
        <f t="shared" si="57"/>
        <v>1</v>
      </c>
      <c r="T129">
        <f t="shared" si="57"/>
        <v>1</v>
      </c>
      <c r="U129">
        <f t="shared" si="57"/>
        <v>1</v>
      </c>
      <c r="V129">
        <f t="shared" si="57"/>
        <v>1</v>
      </c>
      <c r="W129">
        <f t="shared" si="57"/>
        <v>1</v>
      </c>
      <c r="X129">
        <f t="shared" si="57"/>
        <v>1</v>
      </c>
      <c r="Y129">
        <f t="shared" si="57"/>
        <v>1</v>
      </c>
      <c r="Z129">
        <f t="shared" si="57"/>
        <v>1</v>
      </c>
      <c r="AA129">
        <f t="shared" si="57"/>
        <v>1</v>
      </c>
      <c r="AB129">
        <f t="shared" si="58"/>
        <v>1</v>
      </c>
      <c r="AC129">
        <f t="shared" si="58"/>
        <v>1</v>
      </c>
      <c r="AD129">
        <f t="shared" si="58"/>
        <v>1</v>
      </c>
      <c r="AE129">
        <f t="shared" si="58"/>
        <v>1</v>
      </c>
      <c r="AF129">
        <f t="shared" si="58"/>
        <v>1</v>
      </c>
      <c r="AG129">
        <f t="shared" si="58"/>
        <v>0</v>
      </c>
      <c r="AH129">
        <f t="shared" si="58"/>
        <v>0</v>
      </c>
      <c r="AI129">
        <f t="shared" si="58"/>
        <v>0</v>
      </c>
      <c r="AJ129">
        <f t="shared" si="58"/>
        <v>0</v>
      </c>
      <c r="AK129">
        <f t="shared" si="58"/>
        <v>0</v>
      </c>
      <c r="AL129">
        <f t="shared" si="59"/>
        <v>0</v>
      </c>
      <c r="AM129">
        <f t="shared" si="59"/>
        <v>0</v>
      </c>
      <c r="AN129">
        <f t="shared" si="59"/>
        <v>0</v>
      </c>
      <c r="AO129">
        <f t="shared" si="59"/>
        <v>0</v>
      </c>
      <c r="AP129">
        <f t="shared" si="59"/>
        <v>0</v>
      </c>
      <c r="AQ129">
        <f t="shared" si="59"/>
        <v>0</v>
      </c>
      <c r="AR129">
        <f t="shared" si="59"/>
        <v>0</v>
      </c>
      <c r="AS129">
        <f t="shared" si="59"/>
        <v>0</v>
      </c>
      <c r="AT129">
        <f t="shared" si="59"/>
        <v>0</v>
      </c>
      <c r="AU129">
        <f t="shared" si="59"/>
        <v>0</v>
      </c>
      <c r="AV129">
        <f t="shared" si="59"/>
        <v>0</v>
      </c>
    </row>
    <row r="130" spans="1:48">
      <c r="B130" s="767">
        <f t="shared" si="54"/>
        <v>120173</v>
      </c>
      <c r="C130" t="str">
        <f>INDEX(ProjectSummary!$C$6:$F$20,MATCH(B130,ProjectSummary!$C$6:$C$20,0),4)</f>
        <v>PEACH ORCHARD ROAD</v>
      </c>
      <c r="D130" s="2">
        <f t="shared" si="55"/>
        <v>2030</v>
      </c>
      <c r="H130">
        <f t="shared" si="56"/>
        <v>0</v>
      </c>
      <c r="I130">
        <f t="shared" si="56"/>
        <v>0</v>
      </c>
      <c r="J130">
        <f t="shared" si="56"/>
        <v>0</v>
      </c>
      <c r="K130">
        <f t="shared" si="56"/>
        <v>0</v>
      </c>
      <c r="L130">
        <f t="shared" si="56"/>
        <v>0</v>
      </c>
      <c r="M130">
        <f t="shared" si="56"/>
        <v>0</v>
      </c>
      <c r="N130">
        <f t="shared" si="56"/>
        <v>1</v>
      </c>
      <c r="O130">
        <f t="shared" si="56"/>
        <v>1</v>
      </c>
      <c r="P130">
        <f t="shared" si="56"/>
        <v>1</v>
      </c>
      <c r="Q130">
        <f t="shared" si="56"/>
        <v>1</v>
      </c>
      <c r="R130">
        <f t="shared" si="57"/>
        <v>1</v>
      </c>
      <c r="S130">
        <f t="shared" si="57"/>
        <v>1</v>
      </c>
      <c r="T130">
        <f t="shared" si="57"/>
        <v>1</v>
      </c>
      <c r="U130">
        <f t="shared" si="57"/>
        <v>1</v>
      </c>
      <c r="V130">
        <f t="shared" si="57"/>
        <v>1</v>
      </c>
      <c r="W130">
        <f t="shared" si="57"/>
        <v>1</v>
      </c>
      <c r="X130">
        <f t="shared" si="57"/>
        <v>1</v>
      </c>
      <c r="Y130">
        <f t="shared" si="57"/>
        <v>1</v>
      </c>
      <c r="Z130">
        <f t="shared" si="57"/>
        <v>1</v>
      </c>
      <c r="AA130">
        <f t="shared" si="57"/>
        <v>1</v>
      </c>
      <c r="AB130">
        <f t="shared" si="58"/>
        <v>1</v>
      </c>
      <c r="AC130">
        <f t="shared" si="58"/>
        <v>1</v>
      </c>
      <c r="AD130">
        <f t="shared" si="58"/>
        <v>1</v>
      </c>
      <c r="AE130">
        <f t="shared" si="58"/>
        <v>1</v>
      </c>
      <c r="AF130">
        <f t="shared" si="58"/>
        <v>1</v>
      </c>
      <c r="AG130">
        <f t="shared" si="58"/>
        <v>0</v>
      </c>
      <c r="AH130">
        <f t="shared" si="58"/>
        <v>0</v>
      </c>
      <c r="AI130">
        <f t="shared" si="58"/>
        <v>0</v>
      </c>
      <c r="AJ130">
        <f t="shared" si="58"/>
        <v>0</v>
      </c>
      <c r="AK130">
        <f t="shared" si="58"/>
        <v>0</v>
      </c>
      <c r="AL130">
        <f t="shared" si="59"/>
        <v>0</v>
      </c>
      <c r="AM130">
        <f t="shared" si="59"/>
        <v>0</v>
      </c>
      <c r="AN130">
        <f t="shared" si="59"/>
        <v>0</v>
      </c>
      <c r="AO130">
        <f t="shared" si="59"/>
        <v>0</v>
      </c>
      <c r="AP130">
        <f t="shared" si="59"/>
        <v>0</v>
      </c>
      <c r="AQ130">
        <f t="shared" si="59"/>
        <v>0</v>
      </c>
      <c r="AR130">
        <f t="shared" si="59"/>
        <v>0</v>
      </c>
      <c r="AS130">
        <f t="shared" si="59"/>
        <v>0</v>
      </c>
      <c r="AT130">
        <f t="shared" si="59"/>
        <v>0</v>
      </c>
      <c r="AU130">
        <f t="shared" si="59"/>
        <v>0</v>
      </c>
      <c r="AV130">
        <f t="shared" si="59"/>
        <v>0</v>
      </c>
    </row>
    <row r="131" spans="1:48">
      <c r="B131" s="767">
        <f t="shared" si="54"/>
        <v>890074</v>
      </c>
      <c r="C131" t="str">
        <f>INDEX(ProjectSummary!$C$6:$F$20,MATCH(B131,ProjectSummary!$C$6:$C$20,0),4)</f>
        <v>MONROE-ANSONVILLE ROAD</v>
      </c>
      <c r="D131" s="2">
        <f t="shared" si="55"/>
        <v>2030</v>
      </c>
      <c r="H131">
        <f t="shared" si="56"/>
        <v>0</v>
      </c>
      <c r="I131">
        <f t="shared" si="56"/>
        <v>0</v>
      </c>
      <c r="J131">
        <f t="shared" si="56"/>
        <v>0</v>
      </c>
      <c r="K131">
        <f t="shared" si="56"/>
        <v>0</v>
      </c>
      <c r="L131">
        <f t="shared" si="56"/>
        <v>0</v>
      </c>
      <c r="M131">
        <f t="shared" si="56"/>
        <v>0</v>
      </c>
      <c r="N131">
        <f t="shared" si="56"/>
        <v>1</v>
      </c>
      <c r="O131">
        <f t="shared" si="56"/>
        <v>1</v>
      </c>
      <c r="P131">
        <f t="shared" si="56"/>
        <v>1</v>
      </c>
      <c r="Q131">
        <f t="shared" si="56"/>
        <v>1</v>
      </c>
      <c r="R131">
        <f t="shared" si="57"/>
        <v>1</v>
      </c>
      <c r="S131">
        <f t="shared" si="57"/>
        <v>1</v>
      </c>
      <c r="T131">
        <f t="shared" si="57"/>
        <v>1</v>
      </c>
      <c r="U131">
        <f t="shared" si="57"/>
        <v>1</v>
      </c>
      <c r="V131">
        <f t="shared" si="57"/>
        <v>1</v>
      </c>
      <c r="W131">
        <f t="shared" si="57"/>
        <v>1</v>
      </c>
      <c r="X131">
        <f t="shared" si="57"/>
        <v>1</v>
      </c>
      <c r="Y131">
        <f t="shared" si="57"/>
        <v>1</v>
      </c>
      <c r="Z131">
        <f t="shared" si="57"/>
        <v>1</v>
      </c>
      <c r="AA131">
        <f t="shared" si="57"/>
        <v>1</v>
      </c>
      <c r="AB131">
        <f t="shared" si="58"/>
        <v>1</v>
      </c>
      <c r="AC131">
        <f t="shared" si="58"/>
        <v>1</v>
      </c>
      <c r="AD131">
        <f t="shared" si="58"/>
        <v>1</v>
      </c>
      <c r="AE131">
        <f t="shared" si="58"/>
        <v>1</v>
      </c>
      <c r="AF131">
        <f t="shared" si="58"/>
        <v>1</v>
      </c>
      <c r="AG131">
        <f t="shared" si="58"/>
        <v>0</v>
      </c>
      <c r="AH131">
        <f t="shared" si="58"/>
        <v>0</v>
      </c>
      <c r="AI131">
        <f t="shared" si="58"/>
        <v>0</v>
      </c>
      <c r="AJ131">
        <f t="shared" si="58"/>
        <v>0</v>
      </c>
      <c r="AK131">
        <f t="shared" si="58"/>
        <v>0</v>
      </c>
      <c r="AL131">
        <f t="shared" si="59"/>
        <v>0</v>
      </c>
      <c r="AM131">
        <f t="shared" si="59"/>
        <v>0</v>
      </c>
      <c r="AN131">
        <f t="shared" si="59"/>
        <v>0</v>
      </c>
      <c r="AO131">
        <f t="shared" si="59"/>
        <v>0</v>
      </c>
      <c r="AP131">
        <f t="shared" si="59"/>
        <v>0</v>
      </c>
      <c r="AQ131">
        <f t="shared" si="59"/>
        <v>0</v>
      </c>
      <c r="AR131">
        <f t="shared" si="59"/>
        <v>0</v>
      </c>
      <c r="AS131">
        <f t="shared" si="59"/>
        <v>0</v>
      </c>
      <c r="AT131">
        <f t="shared" si="59"/>
        <v>0</v>
      </c>
      <c r="AU131">
        <f t="shared" si="59"/>
        <v>0</v>
      </c>
      <c r="AV131">
        <f t="shared" si="59"/>
        <v>0</v>
      </c>
    </row>
    <row r="132" spans="1:48">
      <c r="B132" s="767">
        <f t="shared" si="54"/>
        <v>890170</v>
      </c>
      <c r="C132" t="str">
        <f>INDEX(ProjectSummary!$C$6:$F$20,MATCH(B132,ProjectSummary!$C$6:$C$20,0),4)</f>
        <v>POTTERS ROAD</v>
      </c>
      <c r="D132" s="2">
        <f t="shared" si="55"/>
        <v>2030</v>
      </c>
      <c r="H132">
        <f t="shared" si="56"/>
        <v>0</v>
      </c>
      <c r="I132">
        <f t="shared" si="56"/>
        <v>0</v>
      </c>
      <c r="J132">
        <f t="shared" si="56"/>
        <v>0</v>
      </c>
      <c r="K132">
        <f t="shared" si="56"/>
        <v>0</v>
      </c>
      <c r="L132">
        <f t="shared" si="56"/>
        <v>0</v>
      </c>
      <c r="M132">
        <f t="shared" si="56"/>
        <v>0</v>
      </c>
      <c r="N132">
        <f t="shared" si="56"/>
        <v>1</v>
      </c>
      <c r="O132">
        <f t="shared" si="56"/>
        <v>1</v>
      </c>
      <c r="P132">
        <f t="shared" si="56"/>
        <v>1</v>
      </c>
      <c r="Q132">
        <f t="shared" si="56"/>
        <v>1</v>
      </c>
      <c r="R132">
        <f t="shared" si="57"/>
        <v>1</v>
      </c>
      <c r="S132">
        <f t="shared" si="57"/>
        <v>1</v>
      </c>
      <c r="T132">
        <f t="shared" si="57"/>
        <v>1</v>
      </c>
      <c r="U132">
        <f t="shared" si="57"/>
        <v>1</v>
      </c>
      <c r="V132">
        <f t="shared" si="57"/>
        <v>1</v>
      </c>
      <c r="W132">
        <f t="shared" si="57"/>
        <v>1</v>
      </c>
      <c r="X132">
        <f t="shared" si="57"/>
        <v>1</v>
      </c>
      <c r="Y132">
        <f t="shared" si="57"/>
        <v>1</v>
      </c>
      <c r="Z132">
        <f t="shared" si="57"/>
        <v>1</v>
      </c>
      <c r="AA132">
        <f t="shared" si="57"/>
        <v>1</v>
      </c>
      <c r="AB132">
        <f t="shared" si="58"/>
        <v>1</v>
      </c>
      <c r="AC132">
        <f t="shared" si="58"/>
        <v>1</v>
      </c>
      <c r="AD132">
        <f t="shared" si="58"/>
        <v>1</v>
      </c>
      <c r="AE132">
        <f t="shared" si="58"/>
        <v>1</v>
      </c>
      <c r="AF132">
        <f t="shared" si="58"/>
        <v>1</v>
      </c>
      <c r="AG132">
        <f t="shared" si="58"/>
        <v>0</v>
      </c>
      <c r="AH132">
        <f t="shared" si="58"/>
        <v>0</v>
      </c>
      <c r="AI132">
        <f t="shared" si="58"/>
        <v>0</v>
      </c>
      <c r="AJ132">
        <f t="shared" si="58"/>
        <v>0</v>
      </c>
      <c r="AK132">
        <f t="shared" si="58"/>
        <v>0</v>
      </c>
      <c r="AL132">
        <f t="shared" si="59"/>
        <v>0</v>
      </c>
      <c r="AM132">
        <f t="shared" si="59"/>
        <v>0</v>
      </c>
      <c r="AN132">
        <f t="shared" si="59"/>
        <v>0</v>
      </c>
      <c r="AO132">
        <f t="shared" si="59"/>
        <v>0</v>
      </c>
      <c r="AP132">
        <f t="shared" si="59"/>
        <v>0</v>
      </c>
      <c r="AQ132">
        <f t="shared" si="59"/>
        <v>0</v>
      </c>
      <c r="AR132">
        <f t="shared" si="59"/>
        <v>0</v>
      </c>
      <c r="AS132">
        <f t="shared" si="59"/>
        <v>0</v>
      </c>
      <c r="AT132">
        <f t="shared" si="59"/>
        <v>0</v>
      </c>
      <c r="AU132">
        <f t="shared" si="59"/>
        <v>0</v>
      </c>
      <c r="AV132">
        <f t="shared" si="59"/>
        <v>0</v>
      </c>
    </row>
    <row r="133" spans="1:48">
      <c r="B133" s="767">
        <f t="shared" si="54"/>
        <v>890312</v>
      </c>
      <c r="C133" t="str">
        <f>INDEX(ProjectSummary!$C$6:$F$20,MATCH(B133,ProjectSummary!$C$6:$C$20,0),4)</f>
        <v>SHANNON ROAD</v>
      </c>
      <c r="D133" s="2">
        <f t="shared" si="55"/>
        <v>2030</v>
      </c>
      <c r="H133">
        <f t="shared" si="56"/>
        <v>0</v>
      </c>
      <c r="I133">
        <f t="shared" si="56"/>
        <v>0</v>
      </c>
      <c r="J133">
        <f t="shared" si="56"/>
        <v>0</v>
      </c>
      <c r="K133">
        <f t="shared" si="56"/>
        <v>0</v>
      </c>
      <c r="L133">
        <f t="shared" si="56"/>
        <v>0</v>
      </c>
      <c r="M133">
        <f t="shared" si="56"/>
        <v>0</v>
      </c>
      <c r="N133">
        <f t="shared" si="56"/>
        <v>1</v>
      </c>
      <c r="O133">
        <f t="shared" si="56"/>
        <v>1</v>
      </c>
      <c r="P133">
        <f t="shared" si="56"/>
        <v>1</v>
      </c>
      <c r="Q133">
        <f t="shared" si="56"/>
        <v>1</v>
      </c>
      <c r="R133">
        <f t="shared" si="57"/>
        <v>1</v>
      </c>
      <c r="S133">
        <f t="shared" si="57"/>
        <v>1</v>
      </c>
      <c r="T133">
        <f t="shared" si="57"/>
        <v>1</v>
      </c>
      <c r="U133">
        <f t="shared" si="57"/>
        <v>1</v>
      </c>
      <c r="V133">
        <f t="shared" si="57"/>
        <v>1</v>
      </c>
      <c r="W133">
        <f t="shared" si="57"/>
        <v>1</v>
      </c>
      <c r="X133">
        <f t="shared" si="57"/>
        <v>1</v>
      </c>
      <c r="Y133">
        <f t="shared" si="57"/>
        <v>1</v>
      </c>
      <c r="Z133">
        <f t="shared" si="57"/>
        <v>1</v>
      </c>
      <c r="AA133">
        <f t="shared" si="57"/>
        <v>1</v>
      </c>
      <c r="AB133">
        <f t="shared" si="58"/>
        <v>1</v>
      </c>
      <c r="AC133">
        <f t="shared" si="58"/>
        <v>1</v>
      </c>
      <c r="AD133">
        <f t="shared" si="58"/>
        <v>1</v>
      </c>
      <c r="AE133">
        <f t="shared" si="58"/>
        <v>1</v>
      </c>
      <c r="AF133">
        <f t="shared" si="58"/>
        <v>1</v>
      </c>
      <c r="AG133">
        <f t="shared" si="58"/>
        <v>0</v>
      </c>
      <c r="AH133">
        <f t="shared" si="58"/>
        <v>0</v>
      </c>
      <c r="AI133">
        <f t="shared" si="58"/>
        <v>0</v>
      </c>
      <c r="AJ133">
        <f t="shared" si="58"/>
        <v>0</v>
      </c>
      <c r="AK133">
        <f t="shared" si="58"/>
        <v>0</v>
      </c>
      <c r="AL133">
        <f t="shared" si="59"/>
        <v>0</v>
      </c>
      <c r="AM133">
        <f t="shared" si="59"/>
        <v>0</v>
      </c>
      <c r="AN133">
        <f t="shared" si="59"/>
        <v>0</v>
      </c>
      <c r="AO133">
        <f t="shared" si="59"/>
        <v>0</v>
      </c>
      <c r="AP133">
        <f t="shared" si="59"/>
        <v>0</v>
      </c>
      <c r="AQ133">
        <f t="shared" si="59"/>
        <v>0</v>
      </c>
      <c r="AR133">
        <f t="shared" si="59"/>
        <v>0</v>
      </c>
      <c r="AS133">
        <f t="shared" si="59"/>
        <v>0</v>
      </c>
      <c r="AT133">
        <f t="shared" si="59"/>
        <v>0</v>
      </c>
      <c r="AU133">
        <f t="shared" si="59"/>
        <v>0</v>
      </c>
      <c r="AV133">
        <f t="shared" si="59"/>
        <v>0</v>
      </c>
    </row>
    <row r="134" spans="1:48">
      <c r="B134" s="767">
        <f t="shared" si="54"/>
        <v>890144</v>
      </c>
      <c r="C134" t="str">
        <f>INDEX(ProjectSummary!$C$6:$F$20,MATCH(B134,ProjectSummary!$C$6:$C$20,0),4)</f>
        <v>STACK ROAD</v>
      </c>
      <c r="D134" s="2">
        <f t="shared" si="55"/>
        <v>2030</v>
      </c>
      <c r="H134">
        <f t="shared" si="56"/>
        <v>0</v>
      </c>
      <c r="I134">
        <f t="shared" si="56"/>
        <v>0</v>
      </c>
      <c r="J134">
        <f t="shared" si="56"/>
        <v>0</v>
      </c>
      <c r="K134">
        <f t="shared" si="56"/>
        <v>0</v>
      </c>
      <c r="L134">
        <f t="shared" si="56"/>
        <v>0</v>
      </c>
      <c r="M134">
        <f t="shared" si="56"/>
        <v>0</v>
      </c>
      <c r="N134">
        <f t="shared" si="56"/>
        <v>1</v>
      </c>
      <c r="O134">
        <f t="shared" si="56"/>
        <v>1</v>
      </c>
      <c r="P134">
        <f t="shared" si="56"/>
        <v>1</v>
      </c>
      <c r="Q134">
        <f t="shared" si="56"/>
        <v>1</v>
      </c>
      <c r="R134">
        <f t="shared" si="57"/>
        <v>1</v>
      </c>
      <c r="S134">
        <f t="shared" si="57"/>
        <v>1</v>
      </c>
      <c r="T134">
        <f t="shared" si="57"/>
        <v>1</v>
      </c>
      <c r="U134">
        <f t="shared" si="57"/>
        <v>1</v>
      </c>
      <c r="V134">
        <f t="shared" si="57"/>
        <v>1</v>
      </c>
      <c r="W134">
        <f t="shared" si="57"/>
        <v>1</v>
      </c>
      <c r="X134">
        <f t="shared" si="57"/>
        <v>1</v>
      </c>
      <c r="Y134">
        <f t="shared" si="57"/>
        <v>1</v>
      </c>
      <c r="Z134">
        <f t="shared" si="57"/>
        <v>1</v>
      </c>
      <c r="AA134">
        <f t="shared" si="57"/>
        <v>1</v>
      </c>
      <c r="AB134">
        <f t="shared" si="58"/>
        <v>1</v>
      </c>
      <c r="AC134">
        <f t="shared" si="58"/>
        <v>1</v>
      </c>
      <c r="AD134">
        <f t="shared" si="58"/>
        <v>1</v>
      </c>
      <c r="AE134">
        <f t="shared" si="58"/>
        <v>1</v>
      </c>
      <c r="AF134">
        <f t="shared" si="58"/>
        <v>1</v>
      </c>
      <c r="AG134">
        <f t="shared" si="58"/>
        <v>0</v>
      </c>
      <c r="AH134">
        <f t="shared" si="58"/>
        <v>0</v>
      </c>
      <c r="AI134">
        <f t="shared" si="58"/>
        <v>0</v>
      </c>
      <c r="AJ134">
        <f t="shared" si="58"/>
        <v>0</v>
      </c>
      <c r="AK134">
        <f t="shared" si="58"/>
        <v>0</v>
      </c>
      <c r="AL134">
        <f t="shared" si="59"/>
        <v>0</v>
      </c>
      <c r="AM134">
        <f t="shared" si="59"/>
        <v>0</v>
      </c>
      <c r="AN134">
        <f t="shared" si="59"/>
        <v>0</v>
      </c>
      <c r="AO134">
        <f t="shared" si="59"/>
        <v>0</v>
      </c>
      <c r="AP134">
        <f t="shared" si="59"/>
        <v>0</v>
      </c>
      <c r="AQ134">
        <f t="shared" si="59"/>
        <v>0</v>
      </c>
      <c r="AR134">
        <f t="shared" si="59"/>
        <v>0</v>
      </c>
      <c r="AS134">
        <f t="shared" si="59"/>
        <v>0</v>
      </c>
      <c r="AT134">
        <f t="shared" si="59"/>
        <v>0</v>
      </c>
      <c r="AU134">
        <f t="shared" si="59"/>
        <v>0</v>
      </c>
      <c r="AV134">
        <f t="shared" si="59"/>
        <v>0</v>
      </c>
    </row>
    <row r="135" spans="1:48">
      <c r="B135" s="767">
        <f t="shared" si="54"/>
        <v>890067</v>
      </c>
      <c r="C135" t="str">
        <f>INDEX(ProjectSummary!$C$6:$F$20,MATCH(B135,ProjectSummary!$C$6:$C$20,0),4)</f>
        <v>AUSTIN GROVE CHURCH ROAD</v>
      </c>
      <c r="D135" s="2">
        <f t="shared" si="55"/>
        <v>2031</v>
      </c>
      <c r="E135" s="2"/>
      <c r="F135" s="2"/>
      <c r="H135">
        <f t="shared" si="56"/>
        <v>0</v>
      </c>
      <c r="I135">
        <f t="shared" si="56"/>
        <v>0</v>
      </c>
      <c r="J135">
        <f t="shared" si="56"/>
        <v>0</v>
      </c>
      <c r="K135">
        <f t="shared" si="56"/>
        <v>0</v>
      </c>
      <c r="L135">
        <f t="shared" si="56"/>
        <v>0</v>
      </c>
      <c r="M135">
        <f t="shared" si="56"/>
        <v>0</v>
      </c>
      <c r="N135">
        <f t="shared" si="56"/>
        <v>0</v>
      </c>
      <c r="O135">
        <f t="shared" si="56"/>
        <v>1</v>
      </c>
      <c r="P135">
        <f t="shared" si="56"/>
        <v>1</v>
      </c>
      <c r="Q135">
        <f t="shared" si="56"/>
        <v>1</v>
      </c>
      <c r="R135">
        <f t="shared" si="57"/>
        <v>1</v>
      </c>
      <c r="S135">
        <f t="shared" si="57"/>
        <v>1</v>
      </c>
      <c r="T135">
        <f t="shared" si="57"/>
        <v>1</v>
      </c>
      <c r="U135">
        <f t="shared" si="57"/>
        <v>1</v>
      </c>
      <c r="V135">
        <f t="shared" si="57"/>
        <v>1</v>
      </c>
      <c r="W135">
        <f t="shared" si="57"/>
        <v>1</v>
      </c>
      <c r="X135">
        <f t="shared" si="57"/>
        <v>1</v>
      </c>
      <c r="Y135">
        <f t="shared" si="57"/>
        <v>1</v>
      </c>
      <c r="Z135">
        <f t="shared" si="57"/>
        <v>1</v>
      </c>
      <c r="AA135">
        <f t="shared" si="57"/>
        <v>1</v>
      </c>
      <c r="AB135">
        <f t="shared" si="58"/>
        <v>1</v>
      </c>
      <c r="AC135">
        <f t="shared" si="58"/>
        <v>1</v>
      </c>
      <c r="AD135">
        <f t="shared" si="58"/>
        <v>1</v>
      </c>
      <c r="AE135">
        <f t="shared" si="58"/>
        <v>1</v>
      </c>
      <c r="AF135">
        <f t="shared" si="58"/>
        <v>1</v>
      </c>
      <c r="AG135">
        <f t="shared" si="58"/>
        <v>1</v>
      </c>
      <c r="AH135">
        <f t="shared" si="58"/>
        <v>0</v>
      </c>
      <c r="AI135">
        <f t="shared" si="58"/>
        <v>0</v>
      </c>
      <c r="AJ135">
        <f t="shared" si="58"/>
        <v>0</v>
      </c>
      <c r="AK135">
        <f t="shared" si="58"/>
        <v>0</v>
      </c>
      <c r="AL135">
        <f t="shared" si="59"/>
        <v>0</v>
      </c>
      <c r="AM135">
        <f t="shared" si="59"/>
        <v>0</v>
      </c>
      <c r="AN135">
        <f t="shared" si="59"/>
        <v>0</v>
      </c>
      <c r="AO135">
        <f t="shared" si="59"/>
        <v>0</v>
      </c>
      <c r="AP135">
        <f t="shared" si="59"/>
        <v>0</v>
      </c>
      <c r="AQ135">
        <f t="shared" si="59"/>
        <v>0</v>
      </c>
      <c r="AR135">
        <f t="shared" si="59"/>
        <v>0</v>
      </c>
      <c r="AS135">
        <f t="shared" si="59"/>
        <v>0</v>
      </c>
      <c r="AT135">
        <f t="shared" si="59"/>
        <v>0</v>
      </c>
      <c r="AU135">
        <f t="shared" si="59"/>
        <v>0</v>
      </c>
      <c r="AV135">
        <f t="shared" si="59"/>
        <v>0</v>
      </c>
    </row>
    <row r="136" spans="1:48">
      <c r="B136" s="767">
        <f t="shared" si="54"/>
        <v>830012</v>
      </c>
      <c r="C136" t="str">
        <f>INDEX(ProjectSummary!$C$6:$F$20,MATCH(B136,ProjectSummary!$C$6:$C$20,0),4)</f>
        <v>MOUNTAIN CREEK ROAD</v>
      </c>
      <c r="D136" s="2">
        <f t="shared" si="55"/>
        <v>2031</v>
      </c>
      <c r="E136" s="2"/>
      <c r="F136" s="2"/>
      <c r="H136">
        <f t="shared" si="56"/>
        <v>0</v>
      </c>
      <c r="I136">
        <f t="shared" si="56"/>
        <v>0</v>
      </c>
      <c r="J136">
        <f t="shared" si="56"/>
        <v>0</v>
      </c>
      <c r="K136">
        <f t="shared" si="56"/>
        <v>0</v>
      </c>
      <c r="L136">
        <f t="shared" si="56"/>
        <v>0</v>
      </c>
      <c r="M136">
        <f t="shared" si="56"/>
        <v>0</v>
      </c>
      <c r="N136">
        <f t="shared" si="56"/>
        <v>0</v>
      </c>
      <c r="O136">
        <f t="shared" si="56"/>
        <v>1</v>
      </c>
      <c r="P136">
        <f t="shared" si="56"/>
        <v>1</v>
      </c>
      <c r="Q136">
        <f t="shared" si="56"/>
        <v>1</v>
      </c>
      <c r="R136">
        <f t="shared" si="57"/>
        <v>1</v>
      </c>
      <c r="S136">
        <f t="shared" si="57"/>
        <v>1</v>
      </c>
      <c r="T136">
        <f t="shared" si="57"/>
        <v>1</v>
      </c>
      <c r="U136">
        <f t="shared" si="57"/>
        <v>1</v>
      </c>
      <c r="V136">
        <f t="shared" si="57"/>
        <v>1</v>
      </c>
      <c r="W136">
        <f t="shared" si="57"/>
        <v>1</v>
      </c>
      <c r="X136">
        <f t="shared" si="57"/>
        <v>1</v>
      </c>
      <c r="Y136">
        <f t="shared" si="57"/>
        <v>1</v>
      </c>
      <c r="Z136">
        <f t="shared" si="57"/>
        <v>1</v>
      </c>
      <c r="AA136">
        <f t="shared" si="57"/>
        <v>1</v>
      </c>
      <c r="AB136">
        <f t="shared" si="58"/>
        <v>1</v>
      </c>
      <c r="AC136">
        <f t="shared" si="58"/>
        <v>1</v>
      </c>
      <c r="AD136">
        <f t="shared" si="58"/>
        <v>1</v>
      </c>
      <c r="AE136">
        <f t="shared" si="58"/>
        <v>1</v>
      </c>
      <c r="AF136">
        <f t="shared" si="58"/>
        <v>1</v>
      </c>
      <c r="AG136">
        <f t="shared" si="58"/>
        <v>1</v>
      </c>
      <c r="AH136">
        <f t="shared" si="58"/>
        <v>0</v>
      </c>
      <c r="AI136">
        <f t="shared" si="58"/>
        <v>0</v>
      </c>
      <c r="AJ136">
        <f t="shared" si="58"/>
        <v>0</v>
      </c>
      <c r="AK136">
        <f t="shared" si="58"/>
        <v>0</v>
      </c>
      <c r="AL136">
        <f t="shared" si="59"/>
        <v>0</v>
      </c>
      <c r="AM136">
        <f t="shared" si="59"/>
        <v>0</v>
      </c>
      <c r="AN136">
        <f t="shared" si="59"/>
        <v>0</v>
      </c>
      <c r="AO136">
        <f t="shared" si="59"/>
        <v>0</v>
      </c>
      <c r="AP136">
        <f t="shared" si="59"/>
        <v>0</v>
      </c>
      <c r="AQ136">
        <f t="shared" si="59"/>
        <v>0</v>
      </c>
      <c r="AR136">
        <f t="shared" si="59"/>
        <v>0</v>
      </c>
      <c r="AS136">
        <f t="shared" si="59"/>
        <v>0</v>
      </c>
      <c r="AT136">
        <f t="shared" si="59"/>
        <v>0</v>
      </c>
      <c r="AU136">
        <f t="shared" si="59"/>
        <v>0</v>
      </c>
      <c r="AV136">
        <f t="shared" si="59"/>
        <v>0</v>
      </c>
    </row>
    <row r="137" spans="1:48">
      <c r="B137" s="767">
        <f t="shared" si="54"/>
        <v>120050</v>
      </c>
      <c r="C137" t="str">
        <f>INDEX(ProjectSummary!$C$6:$F$20,MATCH(B137,ProjectSummary!$C$6:$C$20,0),4)</f>
        <v>PENNINGER ROAD</v>
      </c>
      <c r="D137" s="2">
        <f t="shared" si="55"/>
        <v>2031</v>
      </c>
      <c r="E137" s="2"/>
      <c r="F137" s="2"/>
      <c r="H137">
        <f t="shared" si="56"/>
        <v>0</v>
      </c>
      <c r="I137">
        <f t="shared" si="56"/>
        <v>0</v>
      </c>
      <c r="J137">
        <f t="shared" si="56"/>
        <v>0</v>
      </c>
      <c r="K137">
        <f t="shared" si="56"/>
        <v>0</v>
      </c>
      <c r="L137">
        <f t="shared" si="56"/>
        <v>0</v>
      </c>
      <c r="M137">
        <f t="shared" si="56"/>
        <v>0</v>
      </c>
      <c r="N137">
        <f t="shared" si="56"/>
        <v>0</v>
      </c>
      <c r="O137">
        <f t="shared" si="56"/>
        <v>1</v>
      </c>
      <c r="P137">
        <f t="shared" si="56"/>
        <v>1</v>
      </c>
      <c r="Q137">
        <f t="shared" si="56"/>
        <v>1</v>
      </c>
      <c r="R137">
        <f t="shared" si="57"/>
        <v>1</v>
      </c>
      <c r="S137">
        <f t="shared" si="57"/>
        <v>1</v>
      </c>
      <c r="T137">
        <f t="shared" si="57"/>
        <v>1</v>
      </c>
      <c r="U137">
        <f t="shared" si="57"/>
        <v>1</v>
      </c>
      <c r="V137">
        <f t="shared" si="57"/>
        <v>1</v>
      </c>
      <c r="W137">
        <f t="shared" si="57"/>
        <v>1</v>
      </c>
      <c r="X137">
        <f t="shared" si="57"/>
        <v>1</v>
      </c>
      <c r="Y137">
        <f t="shared" si="57"/>
        <v>1</v>
      </c>
      <c r="Z137">
        <f t="shared" si="57"/>
        <v>1</v>
      </c>
      <c r="AA137">
        <f t="shared" si="57"/>
        <v>1</v>
      </c>
      <c r="AB137">
        <f t="shared" si="58"/>
        <v>1</v>
      </c>
      <c r="AC137">
        <f t="shared" si="58"/>
        <v>1</v>
      </c>
      <c r="AD137">
        <f t="shared" si="58"/>
        <v>1</v>
      </c>
      <c r="AE137">
        <f t="shared" si="58"/>
        <v>1</v>
      </c>
      <c r="AF137">
        <f t="shared" si="58"/>
        <v>1</v>
      </c>
      <c r="AG137">
        <f t="shared" si="58"/>
        <v>1</v>
      </c>
      <c r="AH137">
        <f t="shared" si="58"/>
        <v>0</v>
      </c>
      <c r="AI137">
        <f t="shared" si="58"/>
        <v>0</v>
      </c>
      <c r="AJ137">
        <f t="shared" si="58"/>
        <v>0</v>
      </c>
      <c r="AK137">
        <f t="shared" si="58"/>
        <v>0</v>
      </c>
      <c r="AL137">
        <f t="shared" si="59"/>
        <v>0</v>
      </c>
      <c r="AM137">
        <f t="shared" si="59"/>
        <v>0</v>
      </c>
      <c r="AN137">
        <f t="shared" si="59"/>
        <v>0</v>
      </c>
      <c r="AO137">
        <f t="shared" si="59"/>
        <v>0</v>
      </c>
      <c r="AP137">
        <f t="shared" si="59"/>
        <v>0</v>
      </c>
      <c r="AQ137">
        <f t="shared" si="59"/>
        <v>0</v>
      </c>
      <c r="AR137">
        <f t="shared" si="59"/>
        <v>0</v>
      </c>
      <c r="AS137">
        <f t="shared" si="59"/>
        <v>0</v>
      </c>
      <c r="AT137">
        <f t="shared" si="59"/>
        <v>0</v>
      </c>
      <c r="AU137">
        <f t="shared" si="59"/>
        <v>0</v>
      </c>
      <c r="AV137">
        <f t="shared" si="59"/>
        <v>0</v>
      </c>
    </row>
    <row r="138" spans="1:48">
      <c r="B138" s="767">
        <f t="shared" si="54"/>
        <v>590060</v>
      </c>
      <c r="C138" t="str">
        <f>INDEX(ProjectSummary!$C$6:$F$20,MATCH(B138,ProjectSummary!$C$6:$C$20,0),4)</f>
        <v>ROBINSON CHURCH ROAD</v>
      </c>
      <c r="D138" s="2">
        <f t="shared" si="55"/>
        <v>2031</v>
      </c>
      <c r="E138" s="2"/>
      <c r="F138" s="2"/>
      <c r="H138">
        <f t="shared" si="56"/>
        <v>0</v>
      </c>
      <c r="I138">
        <f t="shared" si="56"/>
        <v>0</v>
      </c>
      <c r="J138">
        <f t="shared" si="56"/>
        <v>0</v>
      </c>
      <c r="K138">
        <f t="shared" si="56"/>
        <v>0</v>
      </c>
      <c r="L138">
        <f t="shared" si="56"/>
        <v>0</v>
      </c>
      <c r="M138">
        <f t="shared" si="56"/>
        <v>0</v>
      </c>
      <c r="N138">
        <f t="shared" si="56"/>
        <v>0</v>
      </c>
      <c r="O138">
        <f t="shared" si="56"/>
        <v>1</v>
      </c>
      <c r="P138">
        <f t="shared" si="56"/>
        <v>1</v>
      </c>
      <c r="Q138">
        <f t="shared" si="56"/>
        <v>1</v>
      </c>
      <c r="R138">
        <f t="shared" si="57"/>
        <v>1</v>
      </c>
      <c r="S138">
        <f t="shared" si="57"/>
        <v>1</v>
      </c>
      <c r="T138">
        <f t="shared" si="57"/>
        <v>1</v>
      </c>
      <c r="U138">
        <f t="shared" si="57"/>
        <v>1</v>
      </c>
      <c r="V138">
        <f t="shared" si="57"/>
        <v>1</v>
      </c>
      <c r="W138">
        <f t="shared" si="57"/>
        <v>1</v>
      </c>
      <c r="X138">
        <f t="shared" si="57"/>
        <v>1</v>
      </c>
      <c r="Y138">
        <f t="shared" si="57"/>
        <v>1</v>
      </c>
      <c r="Z138">
        <f t="shared" si="57"/>
        <v>1</v>
      </c>
      <c r="AA138">
        <f t="shared" si="57"/>
        <v>1</v>
      </c>
      <c r="AB138">
        <f t="shared" si="58"/>
        <v>1</v>
      </c>
      <c r="AC138">
        <f t="shared" si="58"/>
        <v>1</v>
      </c>
      <c r="AD138">
        <f t="shared" si="58"/>
        <v>1</v>
      </c>
      <c r="AE138">
        <f t="shared" si="58"/>
        <v>1</v>
      </c>
      <c r="AF138">
        <f t="shared" si="58"/>
        <v>1</v>
      </c>
      <c r="AG138">
        <f t="shared" si="58"/>
        <v>1</v>
      </c>
      <c r="AH138">
        <f t="shared" si="58"/>
        <v>0</v>
      </c>
      <c r="AI138">
        <f t="shared" si="58"/>
        <v>0</v>
      </c>
      <c r="AJ138">
        <f t="shared" si="58"/>
        <v>0</v>
      </c>
      <c r="AK138">
        <f t="shared" si="58"/>
        <v>0</v>
      </c>
      <c r="AL138">
        <f t="shared" si="59"/>
        <v>0</v>
      </c>
      <c r="AM138">
        <f t="shared" si="59"/>
        <v>0</v>
      </c>
      <c r="AN138">
        <f t="shared" si="59"/>
        <v>0</v>
      </c>
      <c r="AO138">
        <f t="shared" si="59"/>
        <v>0</v>
      </c>
      <c r="AP138">
        <f t="shared" si="59"/>
        <v>0</v>
      </c>
      <c r="AQ138">
        <f t="shared" si="59"/>
        <v>0</v>
      </c>
      <c r="AR138">
        <f t="shared" si="59"/>
        <v>0</v>
      </c>
      <c r="AS138">
        <f t="shared" si="59"/>
        <v>0</v>
      </c>
      <c r="AT138">
        <f t="shared" si="59"/>
        <v>0</v>
      </c>
      <c r="AU138">
        <f t="shared" si="59"/>
        <v>0</v>
      </c>
      <c r="AV138">
        <f t="shared" si="59"/>
        <v>0</v>
      </c>
    </row>
    <row r="140" spans="1:48">
      <c r="A140" s="880"/>
      <c r="B140" s="10"/>
      <c r="C140" s="10"/>
      <c r="D140" s="241"/>
      <c r="E140" s="241"/>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c r="B141" s="421"/>
      <c r="D141" s="2"/>
    </row>
    <row r="142" spans="1:48">
      <c r="B142" s="421"/>
      <c r="D142" s="2"/>
    </row>
    <row r="143" spans="1:48">
      <c r="B143" s="421"/>
      <c r="D143" s="2"/>
    </row>
    <row r="144" spans="1:48">
      <c r="B144" s="421"/>
      <c r="D144" s="2"/>
    </row>
    <row r="145" spans="2:6">
      <c r="B145" s="421"/>
      <c r="D145" s="2"/>
    </row>
    <row r="146" spans="2:6">
      <c r="B146" s="421"/>
      <c r="D146" s="2"/>
    </row>
    <row r="147" spans="2:6">
      <c r="B147" s="421"/>
      <c r="D147" s="2"/>
    </row>
    <row r="148" spans="2:6">
      <c r="B148" s="421"/>
      <c r="D148" s="2"/>
    </row>
    <row r="149" spans="2:6">
      <c r="B149" s="421"/>
      <c r="D149" s="2"/>
    </row>
    <row r="150" spans="2:6">
      <c r="B150" s="421"/>
      <c r="D150" s="2"/>
    </row>
    <row r="151" spans="2:6">
      <c r="B151" s="421"/>
      <c r="D151" s="2"/>
    </row>
    <row r="152" spans="2:6">
      <c r="B152" s="421"/>
      <c r="D152" s="2"/>
      <c r="E152" s="2"/>
      <c r="F152" s="2"/>
    </row>
    <row r="153" spans="2:6">
      <c r="B153" s="421"/>
      <c r="D153" s="2"/>
      <c r="E153" s="2"/>
      <c r="F153" s="2"/>
    </row>
    <row r="154" spans="2:6">
      <c r="B154" s="421"/>
      <c r="D154" s="2"/>
      <c r="E154" s="2"/>
      <c r="F154" s="2"/>
    </row>
    <row r="155" spans="2:6">
      <c r="B155" s="421"/>
      <c r="D155" s="2"/>
      <c r="E155" s="2"/>
      <c r="F155" s="2"/>
    </row>
    <row r="156" spans="2:6">
      <c r="B156" s="247"/>
    </row>
    <row r="157" spans="2:6">
      <c r="B157" s="247"/>
    </row>
    <row r="158" spans="2:6">
      <c r="B158" s="247"/>
    </row>
  </sheetData>
  <conditionalFormatting sqref="H124:L134 AI124:AV134">
    <cfRule type="cellIs" dxfId="29" priority="17" operator="greaterThan">
      <formula>0</formula>
    </cfRule>
  </conditionalFormatting>
  <conditionalFormatting sqref="H141:AD151 AG141:AV151">
    <cfRule type="cellIs" dxfId="28" priority="16" operator="greaterThan">
      <formula>0</formula>
    </cfRule>
  </conditionalFormatting>
  <conditionalFormatting sqref="H152:AE155 AI152:AV155">
    <cfRule type="cellIs" dxfId="27" priority="13" operator="greaterThan">
      <formula>0</formula>
    </cfRule>
  </conditionalFormatting>
  <conditionalFormatting sqref="H21:AV35 H73:AV88 H90:AW90 H91:AV104">
    <cfRule type="cellIs" dxfId="26" priority="15" operator="greaterThan">
      <formula>0</formula>
    </cfRule>
  </conditionalFormatting>
  <conditionalFormatting sqref="H38:AV52">
    <cfRule type="cellIs" dxfId="25" priority="11" operator="greaterThan">
      <formula>0</formula>
    </cfRule>
  </conditionalFormatting>
  <conditionalFormatting sqref="H55:AV69">
    <cfRule type="cellIs" dxfId="24" priority="14" operator="greaterThan">
      <formula>0</formula>
    </cfRule>
  </conditionalFormatting>
  <conditionalFormatting sqref="H107:AV121">
    <cfRule type="cellIs" dxfId="23" priority="12" operator="greaterThan">
      <formula>0</formula>
    </cfRule>
  </conditionalFormatting>
  <conditionalFormatting sqref="H135:AV138">
    <cfRule type="cellIs" dxfId="22" priority="9" operator="greaterThan">
      <formula>0</formula>
    </cfRule>
  </conditionalFormatting>
  <conditionalFormatting sqref="M124:AH134">
    <cfRule type="cellIs" dxfId="21" priority="6" operator="greaterThan">
      <formula>0</formula>
    </cfRule>
  </conditionalFormatting>
  <conditionalFormatting sqref="AE141:AE151">
    <cfRule type="cellIs" dxfId="20" priority="5" operator="greaterThan">
      <formula>0</formula>
    </cfRule>
  </conditionalFormatting>
  <conditionalFormatting sqref="AF141:AF155">
    <cfRule type="cellIs" dxfId="19" priority="2" operator="greaterThan">
      <formula>0</formula>
    </cfRule>
  </conditionalFormatting>
  <conditionalFormatting sqref="AG152:AG155">
    <cfRule type="cellIs" dxfId="18" priority="1" operator="greaterThan">
      <formula>0</formula>
    </cfRule>
  </conditionalFormatting>
  <conditionalFormatting sqref="AH152:AH155">
    <cfRule type="cellIs" dxfId="17" priority="8" operator="greaterThan">
      <formula>0</formula>
    </cfRule>
  </conditionalFormatting>
  <pageMargins left="0.7" right="0.7" top="0.75" bottom="0.75" header="0.3" footer="0.3"/>
  <pageSetup orientation="portrait" r:id="rId1"/>
  <ignoredErrors>
    <ignoredError sqref="C90:C104" formula="1"/>
  </ignoredError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DC7FF-B587-4665-8528-13484C7DC2DF}">
  <sheetPr>
    <tabColor theme="7"/>
  </sheetPr>
  <dimension ref="A1:R81"/>
  <sheetViews>
    <sheetView topLeftCell="A30" workbookViewId="0">
      <selection activeCell="L46" sqref="L46"/>
    </sheetView>
  </sheetViews>
  <sheetFormatPr defaultColWidth="8.7109375" defaultRowHeight="15"/>
  <cols>
    <col min="1" max="1" width="8.7109375" style="112"/>
    <col min="2" max="2" width="11.7109375" style="112" customWidth="1"/>
    <col min="3" max="3" width="27.42578125" style="112" customWidth="1"/>
    <col min="4" max="7" width="29.42578125" style="112" customWidth="1"/>
    <col min="8" max="8" width="23.140625" style="112" customWidth="1"/>
    <col min="9" max="16384" width="8.7109375" style="112"/>
  </cols>
  <sheetData>
    <row r="1" spans="1:7">
      <c r="A1" s="122" t="s">
        <v>505</v>
      </c>
    </row>
    <row r="3" spans="1:7" ht="21">
      <c r="A3" s="687" t="s">
        <v>506</v>
      </c>
      <c r="B3" s="690"/>
      <c r="C3" s="690"/>
      <c r="D3" s="690"/>
      <c r="E3" s="690"/>
      <c r="F3" s="690"/>
      <c r="G3" s="690"/>
    </row>
    <row r="4" spans="1:7" ht="15.75" thickBot="1">
      <c r="D4" s="978" t="s">
        <v>507</v>
      </c>
      <c r="E4" s="978"/>
      <c r="F4" s="978"/>
      <c r="G4" s="978"/>
    </row>
    <row r="5" spans="1:7" ht="15.75" thickBot="1">
      <c r="A5" s="688" t="s">
        <v>508</v>
      </c>
      <c r="B5" s="688" t="s">
        <v>120</v>
      </c>
      <c r="C5" s="691" t="s">
        <v>181</v>
      </c>
      <c r="D5" s="692" t="s">
        <v>509</v>
      </c>
      <c r="E5" s="693"/>
      <c r="F5" s="694" t="s">
        <v>510</v>
      </c>
      <c r="G5" s="695"/>
    </row>
    <row r="6" spans="1:7">
      <c r="A6" s="979" t="s">
        <v>511</v>
      </c>
      <c r="B6" s="696">
        <v>590060</v>
      </c>
      <c r="C6" s="697" t="s">
        <v>512</v>
      </c>
      <c r="D6" s="982"/>
      <c r="E6" s="985"/>
      <c r="F6" s="988"/>
      <c r="G6" s="991"/>
    </row>
    <row r="7" spans="1:7">
      <c r="A7" s="980"/>
      <c r="B7" s="698">
        <v>890067</v>
      </c>
      <c r="C7" s="699" t="s">
        <v>513</v>
      </c>
      <c r="D7" s="983"/>
      <c r="E7" s="986"/>
      <c r="F7" s="989"/>
      <c r="G7" s="992"/>
    </row>
    <row r="8" spans="1:7">
      <c r="A8" s="980"/>
      <c r="B8" s="698">
        <v>830012</v>
      </c>
      <c r="C8" s="699" t="s">
        <v>514</v>
      </c>
      <c r="D8" s="983"/>
      <c r="E8" s="986"/>
      <c r="F8" s="989"/>
      <c r="G8" s="992"/>
    </row>
    <row r="9" spans="1:7">
      <c r="A9" s="981"/>
      <c r="B9" s="700">
        <v>120050</v>
      </c>
      <c r="C9" s="701" t="s">
        <v>515</v>
      </c>
      <c r="D9" s="984"/>
      <c r="E9" s="987"/>
      <c r="F9" s="990"/>
      <c r="G9" s="993"/>
    </row>
    <row r="10" spans="1:7">
      <c r="A10" s="998" t="s">
        <v>516</v>
      </c>
      <c r="B10" s="703">
        <v>120173</v>
      </c>
      <c r="C10" s="704" t="s">
        <v>517</v>
      </c>
      <c r="D10" s="999">
        <v>46266</v>
      </c>
      <c r="E10" s="1002" t="s">
        <v>518</v>
      </c>
      <c r="F10" s="1005">
        <v>46447</v>
      </c>
      <c r="G10" s="1008"/>
    </row>
    <row r="11" spans="1:7">
      <c r="A11" s="994"/>
      <c r="B11" s="706" t="s">
        <v>182</v>
      </c>
      <c r="C11" s="707" t="s">
        <v>519</v>
      </c>
      <c r="D11" s="1000"/>
      <c r="E11" s="1003"/>
      <c r="F11" s="1006"/>
      <c r="G11" s="1009"/>
    </row>
    <row r="12" spans="1:7">
      <c r="A12" s="994"/>
      <c r="B12" s="706">
        <v>890170</v>
      </c>
      <c r="C12" s="707" t="s">
        <v>520</v>
      </c>
      <c r="D12" s="1000"/>
      <c r="E12" s="1003"/>
      <c r="F12" s="1006"/>
      <c r="G12" s="1009"/>
    </row>
    <row r="13" spans="1:7">
      <c r="A13" s="994"/>
      <c r="B13" s="706">
        <v>890144</v>
      </c>
      <c r="C13" s="707" t="s">
        <v>521</v>
      </c>
      <c r="D13" s="1000"/>
      <c r="E13" s="1003"/>
      <c r="F13" s="1006"/>
      <c r="G13" s="1009"/>
    </row>
    <row r="14" spans="1:7">
      <c r="A14" s="995"/>
      <c r="B14" s="708">
        <v>890074</v>
      </c>
      <c r="C14" s="709" t="s">
        <v>522</v>
      </c>
      <c r="D14" s="1001"/>
      <c r="E14" s="1004"/>
      <c r="F14" s="1007"/>
      <c r="G14" s="1010"/>
    </row>
    <row r="15" spans="1:7">
      <c r="A15" s="994" t="s">
        <v>523</v>
      </c>
      <c r="B15" s="706" t="s">
        <v>183</v>
      </c>
      <c r="C15" s="704" t="s">
        <v>524</v>
      </c>
      <c r="D15" s="996"/>
      <c r="E15" s="966"/>
      <c r="F15" s="976"/>
      <c r="G15" s="969"/>
    </row>
    <row r="16" spans="1:7">
      <c r="A16" s="994"/>
      <c r="B16" s="706">
        <v>830200</v>
      </c>
      <c r="C16" s="707" t="s">
        <v>525</v>
      </c>
      <c r="D16" s="996"/>
      <c r="E16" s="966"/>
      <c r="F16" s="976"/>
      <c r="G16" s="969"/>
    </row>
    <row r="17" spans="1:8">
      <c r="A17" s="994"/>
      <c r="B17" s="706">
        <v>890312</v>
      </c>
      <c r="C17" s="707" t="s">
        <v>526</v>
      </c>
      <c r="D17" s="996"/>
      <c r="E17" s="966"/>
      <c r="F17" s="976"/>
      <c r="G17" s="969"/>
    </row>
    <row r="18" spans="1:8">
      <c r="A18" s="994"/>
      <c r="B18" s="706">
        <v>830106</v>
      </c>
      <c r="C18" s="707" t="s">
        <v>527</v>
      </c>
      <c r="D18" s="996"/>
      <c r="E18" s="966"/>
      <c r="F18" s="976"/>
      <c r="G18" s="969"/>
    </row>
    <row r="19" spans="1:8">
      <c r="A19" s="994"/>
      <c r="B19" s="706">
        <v>830081</v>
      </c>
      <c r="C19" s="707" t="s">
        <v>528</v>
      </c>
      <c r="D19" s="996"/>
      <c r="E19" s="966"/>
      <c r="F19" s="976"/>
      <c r="G19" s="969"/>
    </row>
    <row r="20" spans="1:8" ht="15.75" thickBot="1">
      <c r="A20" s="995"/>
      <c r="B20" s="708" t="s">
        <v>179</v>
      </c>
      <c r="C20" s="709" t="s">
        <v>529</v>
      </c>
      <c r="D20" s="997"/>
      <c r="E20" s="967"/>
      <c r="F20" s="977"/>
      <c r="G20" s="970"/>
    </row>
    <row r="22" spans="1:8" ht="15.75" thickBot="1">
      <c r="D22" s="711" t="s">
        <v>530</v>
      </c>
      <c r="E22" s="711" t="s">
        <v>531</v>
      </c>
      <c r="F22" s="711"/>
      <c r="G22" s="711" t="s">
        <v>532</v>
      </c>
    </row>
    <row r="23" spans="1:8" ht="15.75" thickBot="1">
      <c r="A23" s="712"/>
      <c r="B23" s="713"/>
      <c r="C23" s="713"/>
      <c r="D23" s="713"/>
      <c r="E23" s="713"/>
      <c r="F23" s="713"/>
      <c r="G23" s="714"/>
    </row>
    <row r="24" spans="1:8">
      <c r="A24" s="715" t="s">
        <v>508</v>
      </c>
      <c r="B24" s="716" t="s">
        <v>120</v>
      </c>
      <c r="C24" s="717" t="s">
        <v>181</v>
      </c>
      <c r="D24" s="718" t="s">
        <v>533</v>
      </c>
      <c r="E24" s="718" t="s">
        <v>534</v>
      </c>
      <c r="F24" s="718" t="s">
        <v>535</v>
      </c>
      <c r="G24" s="719" t="s">
        <v>95</v>
      </c>
    </row>
    <row r="25" spans="1:8">
      <c r="A25" s="971" t="s">
        <v>511</v>
      </c>
      <c r="B25" s="784">
        <v>590060</v>
      </c>
      <c r="C25" s="785" t="s">
        <v>512</v>
      </c>
      <c r="D25" s="1012" t="s">
        <v>536</v>
      </c>
      <c r="E25" s="1012" t="s">
        <v>537</v>
      </c>
      <c r="F25" s="1012" t="s">
        <v>538</v>
      </c>
      <c r="G25" s="974" t="s">
        <v>539</v>
      </c>
    </row>
    <row r="26" spans="1:8">
      <c r="A26" s="972"/>
      <c r="B26" s="786">
        <v>890067</v>
      </c>
      <c r="C26" s="787" t="s">
        <v>513</v>
      </c>
      <c r="D26" s="976"/>
      <c r="E26" s="976"/>
      <c r="F26" s="976"/>
      <c r="G26" s="969"/>
    </row>
    <row r="27" spans="1:8">
      <c r="A27" s="972"/>
      <c r="B27" s="786">
        <v>830012</v>
      </c>
      <c r="C27" s="787" t="s">
        <v>514</v>
      </c>
      <c r="D27" s="976"/>
      <c r="E27" s="976"/>
      <c r="F27" s="976"/>
      <c r="G27" s="969"/>
    </row>
    <row r="28" spans="1:8" ht="15.75" thickBot="1">
      <c r="A28" s="973"/>
      <c r="B28" s="788">
        <v>120050</v>
      </c>
      <c r="C28" s="789" t="s">
        <v>515</v>
      </c>
      <c r="D28" s="977"/>
      <c r="E28" s="977"/>
      <c r="F28" s="977"/>
      <c r="G28" s="970"/>
    </row>
    <row r="29" spans="1:8" ht="15.75" thickBot="1">
      <c r="A29" s="722"/>
      <c r="B29" s="723"/>
      <c r="C29" s="689"/>
      <c r="D29" s="129"/>
      <c r="E29" s="129"/>
      <c r="F29" s="129"/>
      <c r="G29" s="710"/>
    </row>
    <row r="30" spans="1:8" ht="15.75" thickBot="1">
      <c r="A30" s="724"/>
      <c r="B30" s="725"/>
      <c r="C30" s="726"/>
      <c r="D30" s="692" t="s">
        <v>533</v>
      </c>
      <c r="E30" s="694" t="s">
        <v>509</v>
      </c>
      <c r="F30" s="1013" t="s">
        <v>510</v>
      </c>
      <c r="G30" s="1013"/>
      <c r="H30" s="1014"/>
    </row>
    <row r="31" spans="1:8">
      <c r="A31" s="965" t="s">
        <v>516</v>
      </c>
      <c r="B31" s="727" t="s">
        <v>182</v>
      </c>
      <c r="C31" s="713" t="s">
        <v>540</v>
      </c>
      <c r="D31" s="965" t="s">
        <v>541</v>
      </c>
      <c r="E31" s="975" t="s">
        <v>542</v>
      </c>
      <c r="F31" s="975" t="s">
        <v>543</v>
      </c>
      <c r="G31" s="975" t="s">
        <v>544</v>
      </c>
      <c r="H31" s="968" t="s">
        <v>545</v>
      </c>
    </row>
    <row r="32" spans="1:8">
      <c r="A32" s="966"/>
      <c r="B32" s="729" t="s">
        <v>183</v>
      </c>
      <c r="C32" s="112" t="s">
        <v>546</v>
      </c>
      <c r="D32" s="966"/>
      <c r="E32" s="976"/>
      <c r="F32" s="976"/>
      <c r="G32" s="976"/>
      <c r="H32" s="969"/>
    </row>
    <row r="33" spans="1:18" ht="15.75" thickBot="1">
      <c r="A33" s="967"/>
      <c r="B33" s="730" t="s">
        <v>179</v>
      </c>
      <c r="C33" s="731" t="s">
        <v>547</v>
      </c>
      <c r="D33" s="967"/>
      <c r="E33" s="977"/>
      <c r="F33" s="977"/>
      <c r="G33" s="977"/>
      <c r="H33" s="970"/>
    </row>
    <row r="34" spans="1:18" ht="15.75" thickBot="1">
      <c r="A34" s="728"/>
      <c r="J34" s="711" t="s">
        <v>548</v>
      </c>
      <c r="K34" s="711"/>
      <c r="L34" s="711"/>
      <c r="M34" s="711"/>
      <c r="N34" s="711"/>
      <c r="O34" s="711"/>
      <c r="P34" s="711"/>
      <c r="Q34" s="711"/>
      <c r="R34" s="711"/>
    </row>
    <row r="35" spans="1:18">
      <c r="A35" s="965" t="s">
        <v>523</v>
      </c>
      <c r="B35" s="732">
        <v>830106</v>
      </c>
      <c r="C35" s="713" t="s">
        <v>527</v>
      </c>
      <c r="D35" s="965" t="s">
        <v>541</v>
      </c>
      <c r="E35" s="975" t="s">
        <v>542</v>
      </c>
      <c r="F35" s="975" t="s">
        <v>543</v>
      </c>
      <c r="G35" s="975" t="s">
        <v>544</v>
      </c>
      <c r="H35" s="968" t="s">
        <v>545</v>
      </c>
    </row>
    <row r="36" spans="1:18">
      <c r="A36" s="966"/>
      <c r="B36" s="733">
        <v>830081</v>
      </c>
      <c r="C36" s="112" t="s">
        <v>549</v>
      </c>
      <c r="D36" s="966"/>
      <c r="E36" s="976"/>
      <c r="F36" s="976"/>
      <c r="G36" s="976"/>
      <c r="H36" s="969"/>
    </row>
    <row r="37" spans="1:18">
      <c r="A37" s="966"/>
      <c r="B37" s="733">
        <v>830200</v>
      </c>
      <c r="C37" s="112" t="s">
        <v>525</v>
      </c>
      <c r="D37" s="966"/>
      <c r="E37" s="976"/>
      <c r="F37" s="976"/>
      <c r="G37" s="976"/>
      <c r="H37" s="969"/>
    </row>
    <row r="38" spans="1:18" ht="15.75" thickBot="1">
      <c r="A38" s="967"/>
      <c r="B38" s="734">
        <v>120173</v>
      </c>
      <c r="C38" s="731" t="s">
        <v>517</v>
      </c>
      <c r="D38" s="967"/>
      <c r="E38" s="977"/>
      <c r="F38" s="977"/>
      <c r="G38" s="977"/>
      <c r="H38" s="970"/>
    </row>
    <row r="39" spans="1:18" ht="15.75" thickBot="1">
      <c r="A39" s="728"/>
    </row>
    <row r="40" spans="1:18">
      <c r="A40" s="965" t="s">
        <v>550</v>
      </c>
      <c r="B40" s="732">
        <v>890170</v>
      </c>
      <c r="C40" s="713" t="s">
        <v>551</v>
      </c>
      <c r="D40" s="965" t="s">
        <v>541</v>
      </c>
      <c r="E40" s="975" t="s">
        <v>542</v>
      </c>
      <c r="F40" s="975" t="s">
        <v>543</v>
      </c>
      <c r="G40" s="975" t="s">
        <v>544</v>
      </c>
      <c r="H40" s="968" t="s">
        <v>545</v>
      </c>
    </row>
    <row r="41" spans="1:18">
      <c r="A41" s="966"/>
      <c r="B41" s="733">
        <v>890144</v>
      </c>
      <c r="C41" s="112" t="s">
        <v>552</v>
      </c>
      <c r="D41" s="966"/>
      <c r="E41" s="976"/>
      <c r="F41" s="976"/>
      <c r="G41" s="976"/>
      <c r="H41" s="969"/>
    </row>
    <row r="42" spans="1:18">
      <c r="A42" s="966"/>
      <c r="B42" s="733">
        <v>890074</v>
      </c>
      <c r="C42" s="112" t="s">
        <v>553</v>
      </c>
      <c r="D42" s="966"/>
      <c r="E42" s="976"/>
      <c r="F42" s="976"/>
      <c r="G42" s="976"/>
      <c r="H42" s="969"/>
    </row>
    <row r="43" spans="1:18" ht="15.75" thickBot="1">
      <c r="A43" s="967"/>
      <c r="B43" s="734">
        <v>890312</v>
      </c>
      <c r="C43" s="731" t="s">
        <v>554</v>
      </c>
      <c r="D43" s="967"/>
      <c r="E43" s="977"/>
      <c r="F43" s="977"/>
      <c r="G43" s="977"/>
      <c r="H43" s="970"/>
    </row>
    <row r="46" spans="1:18">
      <c r="A46" s="122" t="s">
        <v>555</v>
      </c>
    </row>
    <row r="48" spans="1:18" ht="15.75" thickBot="1"/>
    <row r="49" spans="1:8" ht="15.75" thickBot="1">
      <c r="A49" s="715" t="s">
        <v>508</v>
      </c>
      <c r="B49" s="716" t="s">
        <v>120</v>
      </c>
      <c r="C49" s="717" t="s">
        <v>181</v>
      </c>
      <c r="D49" s="719" t="s">
        <v>95</v>
      </c>
      <c r="E49" s="759" t="s">
        <v>495</v>
      </c>
      <c r="F49" s="760" t="s">
        <v>496</v>
      </c>
      <c r="G49" s="758" t="s">
        <v>556</v>
      </c>
    </row>
    <row r="50" spans="1:8">
      <c r="A50" s="971" t="s">
        <v>511</v>
      </c>
      <c r="B50" s="703">
        <v>590060</v>
      </c>
      <c r="C50" s="702" t="s">
        <v>512</v>
      </c>
      <c r="D50" s="974" t="s">
        <v>539</v>
      </c>
      <c r="E50" s="768">
        <v>2029</v>
      </c>
      <c r="F50" s="771">
        <v>2030</v>
      </c>
      <c r="G50" s="774">
        <v>2031</v>
      </c>
      <c r="H50" s="1011" t="s">
        <v>557</v>
      </c>
    </row>
    <row r="51" spans="1:8">
      <c r="A51" s="972"/>
      <c r="B51" s="706">
        <v>890067</v>
      </c>
      <c r="C51" s="705" t="s">
        <v>513</v>
      </c>
      <c r="D51" s="969"/>
      <c r="E51" s="768">
        <v>2029</v>
      </c>
      <c r="F51" s="771">
        <v>2030</v>
      </c>
      <c r="G51" s="774">
        <v>2031</v>
      </c>
      <c r="H51" s="1011"/>
    </row>
    <row r="52" spans="1:8">
      <c r="A52" s="972"/>
      <c r="B52" s="706">
        <v>830012</v>
      </c>
      <c r="C52" s="705" t="s">
        <v>514</v>
      </c>
      <c r="D52" s="969"/>
      <c r="E52" s="768">
        <v>2029</v>
      </c>
      <c r="F52" s="771">
        <v>2030</v>
      </c>
      <c r="G52" s="774">
        <v>2031</v>
      </c>
      <c r="H52" s="1011"/>
    </row>
    <row r="53" spans="1:8" ht="15.75" thickBot="1">
      <c r="A53" s="973"/>
      <c r="B53" s="720">
        <v>120050</v>
      </c>
      <c r="C53" s="721" t="s">
        <v>515</v>
      </c>
      <c r="D53" s="970"/>
      <c r="E53" s="769">
        <v>2029</v>
      </c>
      <c r="F53" s="772">
        <v>2030</v>
      </c>
      <c r="G53" s="775">
        <v>2031</v>
      </c>
      <c r="H53" s="1011"/>
    </row>
    <row r="54" spans="1:8">
      <c r="A54" s="965" t="s">
        <v>516</v>
      </c>
      <c r="B54" s="703" t="s">
        <v>182</v>
      </c>
      <c r="C54" s="702" t="s">
        <v>540</v>
      </c>
      <c r="D54" s="968" t="s">
        <v>545</v>
      </c>
      <c r="E54" s="770">
        <v>2028</v>
      </c>
      <c r="F54" s="773">
        <v>2029</v>
      </c>
      <c r="G54" s="776">
        <v>2030</v>
      </c>
      <c r="H54" s="1011" t="s">
        <v>558</v>
      </c>
    </row>
    <row r="55" spans="1:8">
      <c r="A55" s="966"/>
      <c r="B55" s="706" t="s">
        <v>183</v>
      </c>
      <c r="C55" s="705" t="s">
        <v>546</v>
      </c>
      <c r="D55" s="969"/>
      <c r="E55" s="768">
        <v>2028</v>
      </c>
      <c r="F55" s="771">
        <v>2029</v>
      </c>
      <c r="G55" s="774">
        <v>2030</v>
      </c>
      <c r="H55" s="1011"/>
    </row>
    <row r="56" spans="1:8" ht="15.75" thickBot="1">
      <c r="A56" s="967"/>
      <c r="B56" s="720" t="s">
        <v>179</v>
      </c>
      <c r="C56" s="721" t="s">
        <v>547</v>
      </c>
      <c r="D56" s="970"/>
      <c r="E56" s="769">
        <v>2028</v>
      </c>
      <c r="F56" s="772">
        <v>2029</v>
      </c>
      <c r="G56" s="775">
        <v>2030</v>
      </c>
      <c r="H56" s="1011"/>
    </row>
    <row r="57" spans="1:8">
      <c r="A57" s="965" t="s">
        <v>523</v>
      </c>
      <c r="B57" s="703">
        <v>830106</v>
      </c>
      <c r="C57" s="702" t="s">
        <v>527</v>
      </c>
      <c r="D57" s="968" t="s">
        <v>545</v>
      </c>
      <c r="E57" s="770">
        <v>2028</v>
      </c>
      <c r="F57" s="773">
        <v>2029</v>
      </c>
      <c r="G57" s="776">
        <v>2030</v>
      </c>
      <c r="H57" s="1011" t="s">
        <v>558</v>
      </c>
    </row>
    <row r="58" spans="1:8">
      <c r="A58" s="966"/>
      <c r="B58" s="706">
        <v>830081</v>
      </c>
      <c r="C58" s="705" t="s">
        <v>549</v>
      </c>
      <c r="D58" s="969"/>
      <c r="E58" s="768">
        <v>2028</v>
      </c>
      <c r="F58" s="771">
        <v>2029</v>
      </c>
      <c r="G58" s="774">
        <v>2030</v>
      </c>
      <c r="H58" s="1011"/>
    </row>
    <row r="59" spans="1:8">
      <c r="A59" s="966"/>
      <c r="B59" s="706">
        <v>830200</v>
      </c>
      <c r="C59" s="705" t="s">
        <v>525</v>
      </c>
      <c r="D59" s="969"/>
      <c r="E59" s="768">
        <v>2028</v>
      </c>
      <c r="F59" s="771">
        <v>2029</v>
      </c>
      <c r="G59" s="774">
        <v>2030</v>
      </c>
      <c r="H59" s="1011"/>
    </row>
    <row r="60" spans="1:8" ht="15.75" thickBot="1">
      <c r="A60" s="967"/>
      <c r="B60" s="720">
        <v>120173</v>
      </c>
      <c r="C60" s="721" t="s">
        <v>517</v>
      </c>
      <c r="D60" s="970"/>
      <c r="E60" s="769">
        <v>2028</v>
      </c>
      <c r="F60" s="772">
        <v>2029</v>
      </c>
      <c r="G60" s="775">
        <v>2030</v>
      </c>
      <c r="H60" s="1011"/>
    </row>
    <row r="61" spans="1:8">
      <c r="A61" s="965" t="s">
        <v>550</v>
      </c>
      <c r="B61" s="703">
        <v>890170</v>
      </c>
      <c r="C61" s="702" t="s">
        <v>551</v>
      </c>
      <c r="D61" s="968" t="s">
        <v>545</v>
      </c>
      <c r="E61" s="770">
        <v>2028</v>
      </c>
      <c r="F61" s="773">
        <v>2029</v>
      </c>
      <c r="G61" s="776">
        <v>2030</v>
      </c>
      <c r="H61" s="1011" t="s">
        <v>558</v>
      </c>
    </row>
    <row r="62" spans="1:8">
      <c r="A62" s="966"/>
      <c r="B62" s="706">
        <v>890144</v>
      </c>
      <c r="C62" s="705" t="s">
        <v>552</v>
      </c>
      <c r="D62" s="969"/>
      <c r="E62" s="768">
        <v>2028</v>
      </c>
      <c r="F62" s="771">
        <v>2029</v>
      </c>
      <c r="G62" s="774">
        <v>2030</v>
      </c>
      <c r="H62" s="1011"/>
    </row>
    <row r="63" spans="1:8">
      <c r="A63" s="966"/>
      <c r="B63" s="706">
        <v>890074</v>
      </c>
      <c r="C63" s="705" t="s">
        <v>553</v>
      </c>
      <c r="D63" s="969"/>
      <c r="E63" s="768">
        <v>2028</v>
      </c>
      <c r="F63" s="771">
        <v>2029</v>
      </c>
      <c r="G63" s="774">
        <v>2030</v>
      </c>
      <c r="H63" s="1011"/>
    </row>
    <row r="64" spans="1:8" ht="15.75" thickBot="1">
      <c r="A64" s="967"/>
      <c r="B64" s="720">
        <v>890312</v>
      </c>
      <c r="C64" s="721" t="s">
        <v>554</v>
      </c>
      <c r="D64" s="970"/>
      <c r="E64" s="769">
        <v>2028</v>
      </c>
      <c r="F64" s="772">
        <v>2029</v>
      </c>
      <c r="G64" s="775">
        <v>2030</v>
      </c>
      <c r="H64" s="1011"/>
    </row>
    <row r="65" spans="1:4" ht="15.75" thickBot="1"/>
    <row r="66" spans="1:4" ht="30.75" thickBot="1">
      <c r="A66" s="859" t="s">
        <v>508</v>
      </c>
      <c r="B66" s="860" t="s">
        <v>495</v>
      </c>
      <c r="C66" s="861" t="s">
        <v>496</v>
      </c>
      <c r="D66" s="862" t="s">
        <v>556</v>
      </c>
    </row>
    <row r="67" spans="1:4" ht="15.75" thickBot="1">
      <c r="A67" s="866" t="s">
        <v>516</v>
      </c>
      <c r="B67" s="770">
        <v>2028</v>
      </c>
      <c r="C67" s="773">
        <v>2029</v>
      </c>
      <c r="D67" s="776">
        <v>2030</v>
      </c>
    </row>
    <row r="68" spans="1:4" ht="15.75" thickBot="1">
      <c r="A68" s="866" t="s">
        <v>523</v>
      </c>
      <c r="B68" s="770">
        <v>2028</v>
      </c>
      <c r="C68" s="773">
        <v>2029</v>
      </c>
      <c r="D68" s="776">
        <v>2030</v>
      </c>
    </row>
    <row r="69" spans="1:4" ht="15.75" thickBot="1">
      <c r="A69" s="866" t="s">
        <v>550</v>
      </c>
      <c r="B69" s="770">
        <v>2028</v>
      </c>
      <c r="C69" s="773">
        <v>2029</v>
      </c>
      <c r="D69" s="776">
        <v>2030</v>
      </c>
    </row>
    <row r="70" spans="1:4" ht="15.75" thickBot="1">
      <c r="A70" s="866" t="s">
        <v>511</v>
      </c>
      <c r="B70" s="863">
        <v>2029</v>
      </c>
      <c r="C70" s="864">
        <v>2030</v>
      </c>
      <c r="D70" s="865">
        <v>2031</v>
      </c>
    </row>
    <row r="72" spans="1:4">
      <c r="A72" s="867"/>
      <c r="B72" s="129"/>
      <c r="C72" s="129"/>
      <c r="D72" s="129"/>
    </row>
    <row r="73" spans="1:4">
      <c r="A73" s="867"/>
      <c r="B73" s="129"/>
      <c r="C73" s="129"/>
      <c r="D73" s="129"/>
    </row>
    <row r="75" spans="1:4">
      <c r="A75" s="867"/>
      <c r="B75" s="129"/>
      <c r="C75" s="129"/>
      <c r="D75" s="129"/>
    </row>
    <row r="76" spans="1:4">
      <c r="A76" s="867"/>
      <c r="B76" s="129"/>
      <c r="C76" s="129"/>
      <c r="D76" s="129"/>
    </row>
    <row r="77" spans="1:4">
      <c r="A77" s="867"/>
      <c r="B77" s="129"/>
      <c r="C77" s="129"/>
      <c r="D77" s="129"/>
    </row>
    <row r="79" spans="1:4">
      <c r="A79" s="867"/>
      <c r="B79" s="129"/>
      <c r="C79" s="129"/>
      <c r="D79" s="129"/>
    </row>
    <row r="80" spans="1:4">
      <c r="A80" s="867"/>
      <c r="B80" s="129"/>
      <c r="C80" s="129"/>
      <c r="D80" s="129"/>
    </row>
    <row r="81" spans="1:4">
      <c r="A81" s="867"/>
      <c r="B81" s="129"/>
      <c r="C81" s="129"/>
      <c r="D81" s="129"/>
    </row>
  </sheetData>
  <mergeCells count="52">
    <mergeCell ref="H50:H53"/>
    <mergeCell ref="H54:H56"/>
    <mergeCell ref="H57:H60"/>
    <mergeCell ref="H61:H64"/>
    <mergeCell ref="A25:A28"/>
    <mergeCell ref="D25:D28"/>
    <mergeCell ref="E25:E28"/>
    <mergeCell ref="F25:F28"/>
    <mergeCell ref="G25:G28"/>
    <mergeCell ref="F30:H30"/>
    <mergeCell ref="D31:D33"/>
    <mergeCell ref="E31:E33"/>
    <mergeCell ref="F31:F33"/>
    <mergeCell ref="G31:G33"/>
    <mergeCell ref="H31:H33"/>
    <mergeCell ref="E40:E43"/>
    <mergeCell ref="A10:A14"/>
    <mergeCell ref="D10:D14"/>
    <mergeCell ref="E10:E14"/>
    <mergeCell ref="F10:F14"/>
    <mergeCell ref="G10:G14"/>
    <mergeCell ref="A15:A20"/>
    <mergeCell ref="D15:D20"/>
    <mergeCell ref="E15:E20"/>
    <mergeCell ref="F15:F20"/>
    <mergeCell ref="G15:G20"/>
    <mergeCell ref="D4:G4"/>
    <mergeCell ref="A6:A9"/>
    <mergeCell ref="D6:D9"/>
    <mergeCell ref="E6:E9"/>
    <mergeCell ref="F6:F9"/>
    <mergeCell ref="G6:G9"/>
    <mergeCell ref="F40:F43"/>
    <mergeCell ref="G40:G43"/>
    <mergeCell ref="H40:H43"/>
    <mergeCell ref="D35:D38"/>
    <mergeCell ref="E35:E38"/>
    <mergeCell ref="F35:F38"/>
    <mergeCell ref="G35:G38"/>
    <mergeCell ref="H35:H38"/>
    <mergeCell ref="A31:A33"/>
    <mergeCell ref="A35:A38"/>
    <mergeCell ref="A40:A43"/>
    <mergeCell ref="A50:A53"/>
    <mergeCell ref="D50:D53"/>
    <mergeCell ref="D40:D43"/>
    <mergeCell ref="A54:A56"/>
    <mergeCell ref="D54:D56"/>
    <mergeCell ref="A57:A60"/>
    <mergeCell ref="D57:D60"/>
    <mergeCell ref="A61:A64"/>
    <mergeCell ref="D61:D64"/>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BC83D-AF39-4B18-BD1D-20797F3F463D}">
  <sheetPr>
    <tabColor theme="4"/>
  </sheetPr>
  <dimension ref="A1:AE67"/>
  <sheetViews>
    <sheetView topLeftCell="A46" workbookViewId="0"/>
  </sheetViews>
  <sheetFormatPr defaultRowHeight="15"/>
  <cols>
    <col min="1" max="1" width="25.7109375" customWidth="1"/>
    <col min="2" max="2" width="16.7109375" customWidth="1"/>
    <col min="3" max="3" width="21.7109375" customWidth="1"/>
    <col min="4" max="4" width="14.5703125" customWidth="1"/>
    <col min="6" max="6" width="22.28515625" customWidth="1"/>
    <col min="8" max="8" width="21.7109375" customWidth="1"/>
    <col min="9" max="9" width="15.5703125" customWidth="1"/>
    <col min="10" max="10" width="18.28515625" customWidth="1"/>
    <col min="13" max="13" width="19.42578125" bestFit="1" customWidth="1"/>
    <col min="14" max="14" width="37.42578125" customWidth="1"/>
    <col min="15" max="15" width="21.28515625" customWidth="1"/>
    <col min="16" max="16" width="14.7109375" bestFit="1" customWidth="1"/>
    <col min="17" max="17" width="18.5703125" customWidth="1"/>
    <col min="18" max="18" width="15.28515625" bestFit="1" customWidth="1"/>
    <col min="19" max="19" width="17" customWidth="1"/>
    <col min="20" max="20" width="13.7109375" bestFit="1" customWidth="1"/>
    <col min="21" max="24" width="14.7109375" bestFit="1" customWidth="1"/>
  </cols>
  <sheetData>
    <row r="1" spans="1:31" ht="16.5" thickBot="1">
      <c r="A1" s="457" t="s">
        <v>559</v>
      </c>
      <c r="B1" s="266"/>
      <c r="C1" s="266"/>
      <c r="D1" s="266"/>
      <c r="E1" s="266"/>
      <c r="F1" s="266"/>
      <c r="G1" s="266"/>
      <c r="H1" s="266"/>
      <c r="I1" s="266"/>
      <c r="J1" s="266"/>
      <c r="M1" s="458" t="s">
        <v>292</v>
      </c>
      <c r="N1" s="459" t="s">
        <v>384</v>
      </c>
      <c r="O1" s="459" t="s">
        <v>404</v>
      </c>
      <c r="P1" s="459" t="s">
        <v>424</v>
      </c>
      <c r="Q1" s="459" t="s">
        <v>397</v>
      </c>
      <c r="R1" s="460" t="s">
        <v>408</v>
      </c>
    </row>
    <row r="2" spans="1:31" ht="45.75" thickBot="1">
      <c r="A2" s="461"/>
      <c r="B2" s="685">
        <v>2024</v>
      </c>
      <c r="C2" s="685">
        <v>2023</v>
      </c>
      <c r="D2" s="685">
        <v>2022</v>
      </c>
      <c r="E2" s="685">
        <v>2021</v>
      </c>
      <c r="F2" s="685">
        <v>2020</v>
      </c>
      <c r="G2" s="462"/>
      <c r="H2" s="463" t="s">
        <v>560</v>
      </c>
      <c r="I2" s="462"/>
      <c r="J2" s="464" t="s">
        <v>561</v>
      </c>
      <c r="M2" s="465"/>
      <c r="N2" s="466">
        <f>J5</f>
        <v>2.267699115044248E-8</v>
      </c>
      <c r="O2" s="467">
        <f>J19</f>
        <v>1.1598857958601001E-8</v>
      </c>
      <c r="P2" s="467">
        <f>J33</f>
        <v>9.0672487616488968E-9</v>
      </c>
      <c r="Q2" s="468">
        <f>J47</f>
        <v>1.6955266955266957E-8</v>
      </c>
      <c r="R2" s="469">
        <f>J61</f>
        <v>1.3371064732932436E-8</v>
      </c>
    </row>
    <row r="3" spans="1:31">
      <c r="A3" s="470" t="s">
        <v>562</v>
      </c>
      <c r="B3" s="25">
        <v>11</v>
      </c>
      <c r="C3" s="471">
        <v>27</v>
      </c>
      <c r="D3" s="471">
        <v>14</v>
      </c>
      <c r="E3" s="471">
        <v>24</v>
      </c>
      <c r="F3" s="471">
        <v>16</v>
      </c>
      <c r="G3" s="25"/>
      <c r="H3" s="472">
        <f>AVERAGE(B3:F3)</f>
        <v>18.399999999999999</v>
      </c>
      <c r="I3" s="25"/>
      <c r="J3" s="473">
        <f t="shared" ref="J3:J9" si="0">H3/$I$11</f>
        <v>5.0884955752212391E-8</v>
      </c>
      <c r="M3" s="458" t="s">
        <v>293</v>
      </c>
      <c r="N3" s="459" t="s">
        <v>384</v>
      </c>
      <c r="O3" s="459" t="s">
        <v>404</v>
      </c>
      <c r="P3" s="459" t="s">
        <v>424</v>
      </c>
      <c r="Q3" s="459" t="s">
        <v>397</v>
      </c>
      <c r="R3" s="460" t="s">
        <v>408</v>
      </c>
    </row>
    <row r="4" spans="1:31" ht="15.75" thickBot="1">
      <c r="A4" s="470" t="s">
        <v>563</v>
      </c>
      <c r="B4" s="25">
        <v>55</v>
      </c>
      <c r="C4" s="471">
        <v>66</v>
      </c>
      <c r="D4" s="471">
        <v>82</v>
      </c>
      <c r="E4" s="471">
        <v>87</v>
      </c>
      <c r="F4" s="471">
        <v>83</v>
      </c>
      <c r="G4" s="25"/>
      <c r="H4" s="472">
        <f t="shared" ref="H4:H9" si="1">AVERAGE(B4:F4)</f>
        <v>74.599999999999994</v>
      </c>
      <c r="I4" s="25"/>
      <c r="J4" s="473">
        <f t="shared" si="0"/>
        <v>2.063053097345133E-7</v>
      </c>
      <c r="M4" s="465"/>
      <c r="N4" s="466">
        <f>J3</f>
        <v>5.0884955752212391E-8</v>
      </c>
      <c r="O4" s="467">
        <f>J17</f>
        <v>1.9182726623840119E-8</v>
      </c>
      <c r="P4" s="467">
        <f>J31</f>
        <v>1.2719335068424148E-8</v>
      </c>
      <c r="Q4" s="467">
        <f>J45</f>
        <v>5.6998556998557001E-8</v>
      </c>
      <c r="R4" s="469">
        <f>J59</f>
        <v>4.7753802617615842E-8</v>
      </c>
    </row>
    <row r="5" spans="1:31">
      <c r="A5" s="470" t="s">
        <v>564</v>
      </c>
      <c r="B5" s="25">
        <v>13</v>
      </c>
      <c r="C5" s="471">
        <v>7</v>
      </c>
      <c r="D5" s="471">
        <v>9</v>
      </c>
      <c r="E5" s="471">
        <v>5</v>
      </c>
      <c r="F5" s="471">
        <v>7</v>
      </c>
      <c r="G5" s="25"/>
      <c r="H5" s="472">
        <f t="shared" si="1"/>
        <v>8.1999999999999993</v>
      </c>
      <c r="I5" s="25"/>
      <c r="J5" s="473">
        <f>H5/$I$11</f>
        <v>2.267699115044248E-8</v>
      </c>
      <c r="M5" s="458" t="s">
        <v>294</v>
      </c>
      <c r="N5" s="459" t="s">
        <v>384</v>
      </c>
      <c r="O5" s="459" t="s">
        <v>404</v>
      </c>
      <c r="P5" s="459" t="s">
        <v>424</v>
      </c>
      <c r="Q5" s="459" t="s">
        <v>397</v>
      </c>
      <c r="R5" s="460" t="s">
        <v>408</v>
      </c>
    </row>
    <row r="6" spans="1:31" ht="15.75" thickBot="1">
      <c r="A6" s="470" t="s">
        <v>565</v>
      </c>
      <c r="B6" s="25">
        <v>704</v>
      </c>
      <c r="C6" s="471">
        <v>650</v>
      </c>
      <c r="D6" s="471">
        <v>607</v>
      </c>
      <c r="E6" s="471">
        <v>596</v>
      </c>
      <c r="F6" s="471">
        <v>570</v>
      </c>
      <c r="G6" s="25"/>
      <c r="H6" s="472">
        <f t="shared" si="1"/>
        <v>625.4</v>
      </c>
      <c r="I6" s="25"/>
      <c r="J6" s="473">
        <f t="shared" si="0"/>
        <v>1.7295353982300887E-6</v>
      </c>
      <c r="M6" s="465"/>
      <c r="N6" s="466">
        <f>J4</f>
        <v>2.063053097345133E-7</v>
      </c>
      <c r="O6" s="467">
        <f>J18</f>
        <v>1.527480371163455E-7</v>
      </c>
      <c r="P6" s="467">
        <f>J32</f>
        <v>1.7482439201858231E-7</v>
      </c>
      <c r="Q6" s="467">
        <f>J46</f>
        <v>2.1031746031746032E-7</v>
      </c>
      <c r="R6" s="469">
        <f>J60</f>
        <v>2.5097276264591439E-7</v>
      </c>
    </row>
    <row r="7" spans="1:31">
      <c r="A7" s="470" t="s">
        <v>566</v>
      </c>
      <c r="B7" s="25">
        <v>124</v>
      </c>
      <c r="C7" s="471">
        <v>119</v>
      </c>
      <c r="D7" s="471">
        <v>101</v>
      </c>
      <c r="E7" s="471">
        <v>152</v>
      </c>
      <c r="F7" s="471">
        <v>144</v>
      </c>
      <c r="G7" s="25"/>
      <c r="H7" s="472">
        <f t="shared" si="1"/>
        <v>128</v>
      </c>
      <c r="I7" s="25"/>
      <c r="J7" s="473">
        <f t="shared" si="0"/>
        <v>3.5398230088495581E-7</v>
      </c>
      <c r="M7" s="458" t="s">
        <v>567</v>
      </c>
      <c r="N7" s="459" t="s">
        <v>384</v>
      </c>
      <c r="O7" s="459" t="s">
        <v>404</v>
      </c>
      <c r="P7" s="459" t="s">
        <v>424</v>
      </c>
      <c r="Q7" s="459" t="s">
        <v>397</v>
      </c>
      <c r="R7" s="460" t="s">
        <v>408</v>
      </c>
    </row>
    <row r="8" spans="1:31" ht="15.75" thickBot="1">
      <c r="A8" s="470" t="s">
        <v>568</v>
      </c>
      <c r="B8" s="25">
        <v>50</v>
      </c>
      <c r="C8" s="471">
        <v>53</v>
      </c>
      <c r="D8" s="471">
        <v>47</v>
      </c>
      <c r="E8" s="471">
        <v>47</v>
      </c>
      <c r="F8" s="471">
        <v>51</v>
      </c>
      <c r="G8" s="25"/>
      <c r="H8" s="472">
        <f t="shared" si="1"/>
        <v>49.6</v>
      </c>
      <c r="I8" s="25"/>
      <c r="J8" s="473">
        <f t="shared" si="0"/>
        <v>1.3716814159292037E-7</v>
      </c>
      <c r="M8" s="474"/>
      <c r="N8" s="475">
        <f>J6</f>
        <v>1.7295353982300887E-6</v>
      </c>
      <c r="O8" s="476">
        <f>J20</f>
        <v>2.2683797287651684E-6</v>
      </c>
      <c r="P8" s="476">
        <f>J34</f>
        <v>2.1923292194889883E-6</v>
      </c>
      <c r="Q8" s="476">
        <f>J48</f>
        <v>2.1883116883116886E-6</v>
      </c>
      <c r="R8" s="477">
        <f>J62</f>
        <v>2.7695083126989741E-6</v>
      </c>
      <c r="AE8" s="74"/>
    </row>
    <row r="9" spans="1:31">
      <c r="A9" s="470" t="s">
        <v>150</v>
      </c>
      <c r="B9" s="471">
        <f>SUM(B3:B8)</f>
        <v>957</v>
      </c>
      <c r="C9" s="471">
        <f>SUM(C3:C8)</f>
        <v>922</v>
      </c>
      <c r="D9" s="471">
        <f>SUM(D3:D8)</f>
        <v>860</v>
      </c>
      <c r="E9" s="471">
        <f>SUM(E3:E8)</f>
        <v>911</v>
      </c>
      <c r="F9" s="471">
        <f>SUM(F3:F8)</f>
        <v>871</v>
      </c>
      <c r="G9" s="25"/>
      <c r="H9" s="472">
        <f t="shared" si="1"/>
        <v>904.2</v>
      </c>
      <c r="I9" s="25"/>
      <c r="J9" s="473">
        <f t="shared" si="0"/>
        <v>2.5005530973451331E-6</v>
      </c>
    </row>
    <row r="10" spans="1:31">
      <c r="A10" s="470"/>
      <c r="B10" s="471"/>
      <c r="C10" s="471"/>
      <c r="D10" s="471"/>
      <c r="E10" s="471"/>
      <c r="F10" s="471"/>
      <c r="G10" s="25"/>
      <c r="H10" s="478"/>
      <c r="I10" s="25"/>
      <c r="J10" s="479"/>
      <c r="M10" t="s">
        <v>569</v>
      </c>
      <c r="N10" s="261" t="s">
        <v>570</v>
      </c>
    </row>
    <row r="11" spans="1:31" ht="15.75" thickBot="1">
      <c r="A11" s="480" t="s">
        <v>571</v>
      </c>
      <c r="B11" s="481">
        <v>3.62</v>
      </c>
      <c r="C11" s="481">
        <v>3.65</v>
      </c>
      <c r="D11" s="481">
        <v>3.61</v>
      </c>
      <c r="E11" s="481">
        <v>3.6</v>
      </c>
      <c r="F11" s="481">
        <v>3.6</v>
      </c>
      <c r="G11" s="482"/>
      <c r="H11" s="483">
        <f>AVERAGE(B11:F11)</f>
        <v>3.6159999999999997</v>
      </c>
      <c r="I11" s="484">
        <f>H11*M13</f>
        <v>361599999.99999994</v>
      </c>
      <c r="J11" s="485"/>
      <c r="M11" t="s">
        <v>572</v>
      </c>
      <c r="N11" s="261" t="s">
        <v>573</v>
      </c>
    </row>
    <row r="12" spans="1:31">
      <c r="C12" s="74"/>
      <c r="D12" s="74"/>
      <c r="E12" s="74"/>
    </row>
    <row r="13" spans="1:31" ht="15.75" thickBot="1">
      <c r="C13" s="74"/>
      <c r="D13" s="74"/>
      <c r="E13" s="74"/>
      <c r="M13" s="92">
        <v>100000000</v>
      </c>
      <c r="N13" t="s">
        <v>574</v>
      </c>
    </row>
    <row r="14" spans="1:31" ht="16.5" thickBot="1">
      <c r="A14" s="486" t="s">
        <v>575</v>
      </c>
    </row>
    <row r="15" spans="1:31" ht="45">
      <c r="A15" s="461"/>
      <c r="B15" s="685">
        <v>2024</v>
      </c>
      <c r="C15" s="685">
        <v>2023</v>
      </c>
      <c r="D15" s="685">
        <v>2022</v>
      </c>
      <c r="E15" s="685">
        <v>2021</v>
      </c>
      <c r="F15" s="685">
        <v>2020</v>
      </c>
      <c r="G15" s="462"/>
      <c r="H15" s="463" t="s">
        <v>560</v>
      </c>
      <c r="I15" s="462"/>
      <c r="J15" s="464" t="s">
        <v>576</v>
      </c>
    </row>
    <row r="16" spans="1:31">
      <c r="A16" s="470" t="s">
        <v>577</v>
      </c>
      <c r="B16" s="471"/>
      <c r="C16" s="471">
        <v>1</v>
      </c>
      <c r="D16" s="471"/>
      <c r="E16" s="471">
        <v>5</v>
      </c>
      <c r="F16" s="471">
        <v>4</v>
      </c>
      <c r="G16" s="25"/>
      <c r="H16" s="472">
        <f>AVERAGE(B16:F16)</f>
        <v>3.3333333333333335</v>
      </c>
      <c r="I16" s="25"/>
      <c r="J16" s="488">
        <f t="shared" ref="J16:J23" si="2">H16/$I$25</f>
        <v>1.4870330716155131E-9</v>
      </c>
    </row>
    <row r="17" spans="1:23">
      <c r="A17" s="470" t="s">
        <v>562</v>
      </c>
      <c r="B17" s="471">
        <v>33</v>
      </c>
      <c r="C17" s="471">
        <v>40</v>
      </c>
      <c r="D17" s="471">
        <v>43</v>
      </c>
      <c r="E17" s="471">
        <v>44</v>
      </c>
      <c r="F17" s="471">
        <v>55</v>
      </c>
      <c r="G17" s="25"/>
      <c r="H17" s="472">
        <f t="shared" ref="H17:H22" si="3">AVERAGE(B17:F17)</f>
        <v>43</v>
      </c>
      <c r="I17" s="25"/>
      <c r="J17" s="488">
        <f t="shared" si="2"/>
        <v>1.9182726623840119E-8</v>
      </c>
    </row>
    <row r="18" spans="1:23">
      <c r="A18" s="470" t="s">
        <v>563</v>
      </c>
      <c r="B18" s="471">
        <v>335</v>
      </c>
      <c r="C18" s="471">
        <v>365</v>
      </c>
      <c r="D18" s="471">
        <v>332</v>
      </c>
      <c r="E18" s="471">
        <v>361</v>
      </c>
      <c r="F18" s="471">
        <v>319</v>
      </c>
      <c r="G18" s="25"/>
      <c r="H18" s="472">
        <f t="shared" si="3"/>
        <v>342.4</v>
      </c>
      <c r="I18" s="25"/>
      <c r="J18" s="488">
        <f t="shared" si="2"/>
        <v>1.527480371163455E-7</v>
      </c>
    </row>
    <row r="19" spans="1:23">
      <c r="A19" s="470" t="s">
        <v>564</v>
      </c>
      <c r="B19" s="471">
        <v>24</v>
      </c>
      <c r="C19" s="471">
        <v>28</v>
      </c>
      <c r="D19" s="471">
        <v>31</v>
      </c>
      <c r="E19" s="471">
        <v>26</v>
      </c>
      <c r="F19" s="471">
        <v>21</v>
      </c>
      <c r="G19" s="25"/>
      <c r="H19" s="472">
        <f t="shared" si="3"/>
        <v>26</v>
      </c>
      <c r="I19" s="25"/>
      <c r="J19" s="488">
        <f t="shared" si="2"/>
        <v>1.1598857958601001E-8</v>
      </c>
      <c r="O19" s="2"/>
    </row>
    <row r="20" spans="1:23" ht="42" customHeight="1">
      <c r="A20" s="470" t="s">
        <v>565</v>
      </c>
      <c r="B20" s="471">
        <v>5675</v>
      </c>
      <c r="C20" s="471">
        <v>5422</v>
      </c>
      <c r="D20" s="471">
        <v>5175</v>
      </c>
      <c r="E20" s="471">
        <v>4752</v>
      </c>
      <c r="F20" s="471">
        <v>4400</v>
      </c>
      <c r="G20" s="25"/>
      <c r="H20" s="472">
        <f t="shared" si="3"/>
        <v>5084.8</v>
      </c>
      <c r="I20" s="25"/>
      <c r="J20" s="488">
        <f t="shared" si="2"/>
        <v>2.2683797287651684E-6</v>
      </c>
    </row>
    <row r="21" spans="1:23">
      <c r="A21" s="470" t="s">
        <v>566</v>
      </c>
      <c r="B21" s="471">
        <v>1123</v>
      </c>
      <c r="C21" s="471">
        <v>1087</v>
      </c>
      <c r="D21" s="471">
        <v>1055</v>
      </c>
      <c r="E21" s="471">
        <v>990</v>
      </c>
      <c r="F21" s="471">
        <v>1109</v>
      </c>
      <c r="G21" s="25"/>
      <c r="H21" s="472">
        <f t="shared" si="3"/>
        <v>1072.8</v>
      </c>
      <c r="I21" s="25"/>
      <c r="J21" s="488">
        <f t="shared" si="2"/>
        <v>4.7858672376873669E-7</v>
      </c>
      <c r="W21" s="92"/>
    </row>
    <row r="22" spans="1:23">
      <c r="A22" s="470" t="s">
        <v>568</v>
      </c>
      <c r="B22" s="471">
        <v>296</v>
      </c>
      <c r="C22" s="471">
        <v>260</v>
      </c>
      <c r="D22" s="471">
        <v>295</v>
      </c>
      <c r="E22" s="471">
        <v>271</v>
      </c>
      <c r="F22" s="471">
        <v>230</v>
      </c>
      <c r="G22" s="25"/>
      <c r="H22" s="472">
        <f t="shared" si="3"/>
        <v>270.39999999999998</v>
      </c>
      <c r="I22" s="25"/>
      <c r="J22" s="488">
        <f t="shared" si="2"/>
        <v>1.206281227694504E-7</v>
      </c>
      <c r="W22" s="177"/>
    </row>
    <row r="23" spans="1:23">
      <c r="A23" s="470" t="s">
        <v>150</v>
      </c>
      <c r="B23" s="471">
        <f>SUM(B16:B22)</f>
        <v>7486</v>
      </c>
      <c r="C23" s="471">
        <f>SUM(C16:C22)</f>
        <v>7203</v>
      </c>
      <c r="D23" s="471">
        <f>SUM(D16:D22)</f>
        <v>6931</v>
      </c>
      <c r="E23" s="471">
        <f>SUM(E16:E22)</f>
        <v>6449</v>
      </c>
      <c r="F23" s="471">
        <f>SUM(F16:F22)</f>
        <v>6138</v>
      </c>
      <c r="G23" s="25"/>
      <c r="H23" s="487">
        <f t="shared" ref="H23:H25" si="4">AVERAGE(B23:F23)</f>
        <v>6841.4</v>
      </c>
      <c r="I23" s="25"/>
      <c r="J23" s="488">
        <f t="shared" si="2"/>
        <v>3.052016416845111E-6</v>
      </c>
    </row>
    <row r="24" spans="1:23">
      <c r="A24" s="470"/>
      <c r="B24" s="471"/>
      <c r="C24" s="471"/>
      <c r="D24" s="471"/>
      <c r="E24" s="471"/>
      <c r="F24" s="471"/>
      <c r="G24" s="25"/>
      <c r="H24" s="471"/>
      <c r="I24" s="25"/>
      <c r="J24" s="479"/>
    </row>
    <row r="25" spans="1:23" ht="15.75" thickBot="1">
      <c r="A25" s="480" t="s">
        <v>578</v>
      </c>
      <c r="B25" s="481">
        <v>23.34</v>
      </c>
      <c r="C25" s="481">
        <v>22.2</v>
      </c>
      <c r="D25" s="481">
        <v>22.78</v>
      </c>
      <c r="E25" s="481">
        <v>21.88</v>
      </c>
      <c r="F25" s="481">
        <v>21.88</v>
      </c>
      <c r="G25" s="482"/>
      <c r="H25" s="682">
        <f t="shared" si="4"/>
        <v>22.415999999999997</v>
      </c>
      <c r="I25" s="484">
        <f>H25*M13</f>
        <v>2241599999.9999995</v>
      </c>
      <c r="J25" s="485"/>
    </row>
    <row r="26" spans="1:23">
      <c r="M26" s="36"/>
      <c r="N26" s="36"/>
      <c r="O26" s="36"/>
      <c r="P26" s="36"/>
      <c r="Q26" s="36"/>
    </row>
    <row r="27" spans="1:23" ht="15.75" thickBot="1"/>
    <row r="28" spans="1:23" ht="16.5" thickBot="1">
      <c r="A28" s="680" t="s">
        <v>579</v>
      </c>
    </row>
    <row r="29" spans="1:23" ht="45">
      <c r="A29" s="461"/>
      <c r="B29" s="685">
        <v>2024</v>
      </c>
      <c r="C29" s="685">
        <v>2023</v>
      </c>
      <c r="D29" s="685">
        <v>2022</v>
      </c>
      <c r="E29" s="685">
        <v>2021</v>
      </c>
      <c r="F29" s="685">
        <v>2020</v>
      </c>
      <c r="G29" s="462"/>
      <c r="H29" s="463" t="s">
        <v>580</v>
      </c>
      <c r="I29" s="462"/>
      <c r="J29" s="464" t="s">
        <v>576</v>
      </c>
    </row>
    <row r="30" spans="1:23">
      <c r="A30" s="470" t="s">
        <v>577</v>
      </c>
      <c r="B30" s="471"/>
      <c r="C30" s="471"/>
      <c r="D30" s="471"/>
      <c r="E30" s="471"/>
      <c r="F30" s="471">
        <v>1</v>
      </c>
      <c r="G30" s="25"/>
      <c r="H30" s="487">
        <f>AVERAGE(B30:F30)</f>
        <v>1</v>
      </c>
      <c r="I30" s="25"/>
      <c r="J30" s="488">
        <f t="shared" ref="J30:J37" si="5">H30/$I$39</f>
        <v>6.9963339210253833E-11</v>
      </c>
    </row>
    <row r="31" spans="1:23">
      <c r="A31" s="470" t="s">
        <v>562</v>
      </c>
      <c r="B31" s="471">
        <v>195</v>
      </c>
      <c r="C31" s="471">
        <v>191</v>
      </c>
      <c r="D31" s="471">
        <v>168</v>
      </c>
      <c r="E31" s="471">
        <v>182</v>
      </c>
      <c r="F31" s="471">
        <v>173</v>
      </c>
      <c r="G31" s="25"/>
      <c r="H31" s="487">
        <f t="shared" ref="H31:H37" si="6">AVERAGE(B31:F31)</f>
        <v>181.8</v>
      </c>
      <c r="I31" s="25"/>
      <c r="J31" s="488">
        <f t="shared" si="5"/>
        <v>1.2719335068424148E-8</v>
      </c>
      <c r="O31" s="2"/>
    </row>
    <row r="32" spans="1:23">
      <c r="A32" s="470" t="s">
        <v>563</v>
      </c>
      <c r="B32" s="471">
        <v>2571</v>
      </c>
      <c r="C32" s="471">
        <v>2585</v>
      </c>
      <c r="D32" s="471">
        <v>2597</v>
      </c>
      <c r="E32" s="471">
        <v>2548</v>
      </c>
      <c r="F32" s="471">
        <v>2193</v>
      </c>
      <c r="G32" s="25"/>
      <c r="H32" s="487">
        <f t="shared" si="6"/>
        <v>2498.8000000000002</v>
      </c>
      <c r="I32" s="25"/>
      <c r="J32" s="488">
        <f t="shared" si="5"/>
        <v>1.7482439201858231E-7</v>
      </c>
      <c r="O32" s="2"/>
    </row>
    <row r="33" spans="1:15" ht="55.9" customHeight="1">
      <c r="A33" s="470" t="s">
        <v>564</v>
      </c>
      <c r="B33" s="471">
        <v>151</v>
      </c>
      <c r="C33" s="471">
        <v>114</v>
      </c>
      <c r="D33" s="471">
        <v>130</v>
      </c>
      <c r="E33" s="471">
        <v>131</v>
      </c>
      <c r="F33" s="471">
        <v>122</v>
      </c>
      <c r="G33" s="25"/>
      <c r="H33" s="487">
        <f t="shared" si="6"/>
        <v>129.6</v>
      </c>
      <c r="I33" s="25"/>
      <c r="J33" s="488">
        <f t="shared" si="5"/>
        <v>9.0672487616488968E-9</v>
      </c>
    </row>
    <row r="34" spans="1:15">
      <c r="A34" s="470" t="s">
        <v>565</v>
      </c>
      <c r="B34" s="471">
        <v>32639</v>
      </c>
      <c r="C34" s="471">
        <v>32991</v>
      </c>
      <c r="D34" s="471">
        <v>32541</v>
      </c>
      <c r="E34" s="471">
        <v>32043</v>
      </c>
      <c r="F34" s="471">
        <v>26463</v>
      </c>
      <c r="G34" s="25"/>
      <c r="H34" s="487">
        <f t="shared" si="6"/>
        <v>31335.4</v>
      </c>
      <c r="I34" s="25"/>
      <c r="J34" s="488">
        <f t="shared" si="5"/>
        <v>2.1923292194889883E-6</v>
      </c>
    </row>
    <row r="35" spans="1:15">
      <c r="A35" s="470" t="s">
        <v>566</v>
      </c>
      <c r="B35" s="471">
        <v>7962</v>
      </c>
      <c r="C35" s="471">
        <v>8349</v>
      </c>
      <c r="D35" s="471">
        <v>8204</v>
      </c>
      <c r="E35" s="471">
        <v>8215</v>
      </c>
      <c r="F35" s="471">
        <v>7517</v>
      </c>
      <c r="G35" s="25"/>
      <c r="H35" s="487">
        <f t="shared" si="6"/>
        <v>8049.4</v>
      </c>
      <c r="I35" s="25"/>
      <c r="J35" s="488">
        <f t="shared" si="5"/>
        <v>5.6316290263901718E-7</v>
      </c>
    </row>
    <row r="36" spans="1:15">
      <c r="A36" s="470" t="s">
        <v>568</v>
      </c>
      <c r="B36" s="471">
        <v>4481</v>
      </c>
      <c r="C36" s="471">
        <v>4589</v>
      </c>
      <c r="D36" s="471">
        <v>4640</v>
      </c>
      <c r="E36" s="471">
        <v>4659</v>
      </c>
      <c r="F36" s="471">
        <v>4289</v>
      </c>
      <c r="G36" s="25"/>
      <c r="H36" s="487">
        <f t="shared" si="6"/>
        <v>4531.6000000000004</v>
      </c>
      <c r="I36" s="25"/>
      <c r="J36" s="488">
        <f t="shared" si="5"/>
        <v>3.170458679651863E-7</v>
      </c>
    </row>
    <row r="37" spans="1:15">
      <c r="A37" s="470" t="s">
        <v>150</v>
      </c>
      <c r="B37" s="471">
        <f t="shared" ref="B37:C37" si="7">SUM(B30:B36)</f>
        <v>47999</v>
      </c>
      <c r="C37" s="471">
        <f t="shared" si="7"/>
        <v>48819</v>
      </c>
      <c r="D37" s="471">
        <f>SUM(D30:D36)</f>
        <v>48280</v>
      </c>
      <c r="E37" s="471">
        <f>SUM(E30:E36)</f>
        <v>47778</v>
      </c>
      <c r="F37" s="471">
        <f>SUM(F30:F36)</f>
        <v>40758</v>
      </c>
      <c r="G37" s="25"/>
      <c r="H37" s="487">
        <f t="shared" si="6"/>
        <v>46726.8</v>
      </c>
      <c r="I37" s="25"/>
      <c r="J37" s="488">
        <f t="shared" si="5"/>
        <v>3.2691629586096893E-6</v>
      </c>
    </row>
    <row r="38" spans="1:15">
      <c r="A38" s="470"/>
      <c r="B38" s="471"/>
      <c r="C38" s="471"/>
      <c r="D38" s="471"/>
      <c r="E38" s="471"/>
      <c r="F38" s="471"/>
      <c r="G38" s="25"/>
      <c r="H38" s="471"/>
      <c r="I38" s="25"/>
      <c r="J38" s="479"/>
    </row>
    <row r="39" spans="1:15" ht="15.75" thickBot="1">
      <c r="A39" s="480" t="s">
        <v>578</v>
      </c>
      <c r="B39" s="481">
        <v>146.36000000000001</v>
      </c>
      <c r="C39" s="481">
        <v>139.32</v>
      </c>
      <c r="D39" s="481">
        <v>138.26</v>
      </c>
      <c r="E39" s="481">
        <v>145.36000000000001</v>
      </c>
      <c r="F39" s="481">
        <v>145.36000000000001</v>
      </c>
      <c r="G39" s="482"/>
      <c r="H39" s="681">
        <f>AVERAGE(B39:F39)</f>
        <v>142.93199999999999</v>
      </c>
      <c r="I39" s="484">
        <f>H39*M13</f>
        <v>14293199999.999998</v>
      </c>
      <c r="J39" s="485"/>
    </row>
    <row r="41" spans="1:15" ht="15.75" thickBot="1"/>
    <row r="42" spans="1:15" ht="16.5" thickBot="1">
      <c r="A42" s="680" t="s">
        <v>581</v>
      </c>
    </row>
    <row r="43" spans="1:15" ht="45">
      <c r="A43" s="461"/>
      <c r="B43" s="685">
        <v>2024</v>
      </c>
      <c r="C43" s="685">
        <v>2023</v>
      </c>
      <c r="D43" s="685">
        <v>2022</v>
      </c>
      <c r="E43" s="685">
        <v>2021</v>
      </c>
      <c r="F43" s="685">
        <v>2020</v>
      </c>
      <c r="G43" s="462"/>
      <c r="H43" s="463" t="s">
        <v>580</v>
      </c>
      <c r="I43" s="462"/>
      <c r="J43" s="464" t="s">
        <v>576</v>
      </c>
    </row>
    <row r="44" spans="1:15">
      <c r="A44" s="470" t="s">
        <v>577</v>
      </c>
      <c r="B44" s="471"/>
      <c r="C44" s="471"/>
      <c r="D44" s="471"/>
      <c r="E44" s="471">
        <v>1</v>
      </c>
      <c r="F44" s="471"/>
      <c r="G44" s="25"/>
      <c r="H44" s="487">
        <f>AVERAGE(B44:F44)</f>
        <v>1</v>
      </c>
      <c r="I44" s="25"/>
      <c r="J44" s="488">
        <f t="shared" ref="J44:J51" si="8">H44/$I$53</f>
        <v>1.8037518037518037E-9</v>
      </c>
      <c r="O44" s="2"/>
    </row>
    <row r="45" spans="1:15">
      <c r="A45" s="470" t="s">
        <v>562</v>
      </c>
      <c r="B45" s="471">
        <v>35</v>
      </c>
      <c r="C45" s="471">
        <v>28</v>
      </c>
      <c r="D45" s="471">
        <v>20</v>
      </c>
      <c r="E45" s="471">
        <v>37</v>
      </c>
      <c r="F45" s="471">
        <v>38</v>
      </c>
      <c r="G45" s="25"/>
      <c r="H45" s="487">
        <f t="shared" ref="H45:H51" si="9">AVERAGE(B45:F45)</f>
        <v>31.6</v>
      </c>
      <c r="I45" s="25"/>
      <c r="J45" s="488">
        <f t="shared" si="8"/>
        <v>5.6998556998557001E-8</v>
      </c>
      <c r="O45" s="2"/>
    </row>
    <row r="46" spans="1:15" ht="40.9" customHeight="1">
      <c r="A46" s="470" t="s">
        <v>563</v>
      </c>
      <c r="B46" s="471">
        <v>145</v>
      </c>
      <c r="C46" s="471">
        <v>106</v>
      </c>
      <c r="D46" s="471">
        <v>110</v>
      </c>
      <c r="E46" s="471">
        <v>105</v>
      </c>
      <c r="F46" s="471">
        <v>117</v>
      </c>
      <c r="G46" s="25"/>
      <c r="H46" s="487">
        <f t="shared" si="9"/>
        <v>116.6</v>
      </c>
      <c r="I46" s="25"/>
      <c r="J46" s="488">
        <f t="shared" si="8"/>
        <v>2.1031746031746032E-7</v>
      </c>
    </row>
    <row r="47" spans="1:15">
      <c r="A47" s="470" t="s">
        <v>564</v>
      </c>
      <c r="B47" s="471">
        <v>10</v>
      </c>
      <c r="C47" s="471">
        <v>11</v>
      </c>
      <c r="D47" s="471">
        <v>6</v>
      </c>
      <c r="E47" s="471">
        <v>13</v>
      </c>
      <c r="F47" s="471">
        <v>7</v>
      </c>
      <c r="G47" s="25"/>
      <c r="H47" s="487">
        <f t="shared" si="9"/>
        <v>9.4</v>
      </c>
      <c r="I47" s="25"/>
      <c r="J47" s="488">
        <f t="shared" si="8"/>
        <v>1.6955266955266957E-8</v>
      </c>
    </row>
    <row r="48" spans="1:15">
      <c r="A48" s="470" t="s">
        <v>565</v>
      </c>
      <c r="B48" s="471">
        <v>1406</v>
      </c>
      <c r="C48" s="471">
        <v>990</v>
      </c>
      <c r="D48" s="471">
        <v>1271</v>
      </c>
      <c r="E48" s="471">
        <v>1223</v>
      </c>
      <c r="F48" s="471">
        <v>1176</v>
      </c>
      <c r="G48" s="25"/>
      <c r="H48" s="487">
        <f t="shared" si="9"/>
        <v>1213.2</v>
      </c>
      <c r="I48" s="25"/>
      <c r="J48" s="488">
        <f t="shared" si="8"/>
        <v>2.1883116883116886E-6</v>
      </c>
    </row>
    <row r="49" spans="1:15">
      <c r="A49" s="470" t="s">
        <v>566</v>
      </c>
      <c r="B49" s="471">
        <v>174</v>
      </c>
      <c r="C49" s="471">
        <v>169</v>
      </c>
      <c r="D49" s="471">
        <v>176</v>
      </c>
      <c r="E49" s="471">
        <v>179</v>
      </c>
      <c r="F49" s="471">
        <v>202</v>
      </c>
      <c r="G49" s="25"/>
      <c r="H49" s="487">
        <f t="shared" si="9"/>
        <v>180</v>
      </c>
      <c r="I49" s="25"/>
      <c r="J49" s="488">
        <f t="shared" si="8"/>
        <v>3.2467532467532465E-7</v>
      </c>
    </row>
    <row r="50" spans="1:15">
      <c r="A50" s="470" t="s">
        <v>568</v>
      </c>
      <c r="B50" s="471">
        <v>95</v>
      </c>
      <c r="C50" s="471">
        <v>36</v>
      </c>
      <c r="D50" s="471">
        <v>70</v>
      </c>
      <c r="E50" s="471">
        <v>61</v>
      </c>
      <c r="F50" s="471">
        <v>69</v>
      </c>
      <c r="G50" s="25"/>
      <c r="H50" s="487">
        <f t="shared" si="9"/>
        <v>66.2</v>
      </c>
      <c r="I50" s="25"/>
      <c r="J50" s="488">
        <f t="shared" si="8"/>
        <v>1.194083694083694E-7</v>
      </c>
    </row>
    <row r="51" spans="1:15">
      <c r="A51" s="470" t="s">
        <v>150</v>
      </c>
      <c r="B51" s="471">
        <f t="shared" ref="B51:C51" si="10">SUM(B44:B50)</f>
        <v>1865</v>
      </c>
      <c r="C51" s="471">
        <f t="shared" si="10"/>
        <v>1340</v>
      </c>
      <c r="D51" s="471">
        <f>SUM(D44:D50)</f>
        <v>1653</v>
      </c>
      <c r="E51" s="471">
        <f>SUM(E44:E50)</f>
        <v>1619</v>
      </c>
      <c r="F51" s="471">
        <f>SUM(F44:F50)</f>
        <v>1609</v>
      </c>
      <c r="G51" s="25"/>
      <c r="H51" s="487">
        <f t="shared" si="9"/>
        <v>1617.2</v>
      </c>
      <c r="I51" s="25"/>
      <c r="J51" s="488">
        <f t="shared" si="8"/>
        <v>2.9170274170274172E-6</v>
      </c>
    </row>
    <row r="52" spans="1:15">
      <c r="A52" s="470"/>
      <c r="B52" s="25"/>
      <c r="C52" s="25"/>
      <c r="D52" s="25"/>
      <c r="E52" s="25"/>
      <c r="F52" s="25"/>
      <c r="G52" s="25"/>
      <c r="H52" s="471"/>
      <c r="I52" s="25"/>
      <c r="J52" s="479"/>
    </row>
    <row r="53" spans="1:15" ht="15.75" thickBot="1">
      <c r="A53" s="480" t="s">
        <v>578</v>
      </c>
      <c r="B53" s="683">
        <v>5.69</v>
      </c>
      <c r="C53" s="683">
        <v>5.37</v>
      </c>
      <c r="D53" s="481">
        <v>5.36</v>
      </c>
      <c r="E53" s="481">
        <v>5.65</v>
      </c>
      <c r="F53" s="481">
        <v>5.65</v>
      </c>
      <c r="G53" s="482"/>
      <c r="H53" s="489">
        <f>AVERAGE(B53:F53)</f>
        <v>5.5439999999999996</v>
      </c>
      <c r="I53" s="484">
        <f>H53*M13</f>
        <v>554400000</v>
      </c>
      <c r="J53" s="485"/>
    </row>
    <row r="55" spans="1:15" ht="15.75" thickBot="1"/>
    <row r="56" spans="1:15" ht="16.5" thickBot="1">
      <c r="A56" s="486" t="s">
        <v>582</v>
      </c>
    </row>
    <row r="57" spans="1:15" ht="45">
      <c r="A57" s="461"/>
      <c r="B57" s="685">
        <v>2024</v>
      </c>
      <c r="C57" s="685">
        <v>2023</v>
      </c>
      <c r="D57" s="685">
        <v>2022</v>
      </c>
      <c r="E57" s="685">
        <v>2021</v>
      </c>
      <c r="F57" s="685">
        <v>2020</v>
      </c>
      <c r="G57" s="462"/>
      <c r="H57" s="463" t="s">
        <v>580</v>
      </c>
      <c r="I57" s="462"/>
      <c r="J57" s="464" t="s">
        <v>576</v>
      </c>
      <c r="O57" s="2"/>
    </row>
    <row r="58" spans="1:15">
      <c r="A58" s="470" t="s">
        <v>577</v>
      </c>
      <c r="B58" s="25"/>
      <c r="C58" s="25"/>
      <c r="D58" s="25"/>
      <c r="E58" s="25"/>
      <c r="F58" s="25">
        <v>1</v>
      </c>
      <c r="G58" s="25"/>
      <c r="H58" s="487">
        <f>AVERAGE(B58:F58)</f>
        <v>1</v>
      </c>
      <c r="I58" s="25"/>
      <c r="J58" s="488">
        <f t="shared" ref="J58:J65" si="11">H58/$I$67</f>
        <v>5.3059780686239824E-10</v>
      </c>
      <c r="O58" s="2"/>
    </row>
    <row r="59" spans="1:15" ht="40.9" customHeight="1">
      <c r="A59" s="470" t="s">
        <v>562</v>
      </c>
      <c r="B59" s="471">
        <v>95</v>
      </c>
      <c r="C59" s="471">
        <v>98</v>
      </c>
      <c r="D59" s="25">
        <v>73</v>
      </c>
      <c r="E59" s="25">
        <v>104</v>
      </c>
      <c r="F59" s="25">
        <v>80</v>
      </c>
      <c r="G59" s="25"/>
      <c r="H59" s="487">
        <f t="shared" ref="H59:H65" si="12">AVERAGE(B59:F59)</f>
        <v>90</v>
      </c>
      <c r="I59" s="25"/>
      <c r="J59" s="488">
        <f t="shared" si="11"/>
        <v>4.7753802617615842E-8</v>
      </c>
    </row>
    <row r="60" spans="1:15">
      <c r="A60" s="470" t="s">
        <v>563</v>
      </c>
      <c r="B60" s="471">
        <v>514</v>
      </c>
      <c r="C60" s="471">
        <v>486</v>
      </c>
      <c r="D60" s="25">
        <v>480</v>
      </c>
      <c r="E60" s="25">
        <v>490</v>
      </c>
      <c r="F60" s="25">
        <v>395</v>
      </c>
      <c r="G60" s="25"/>
      <c r="H60" s="487">
        <f t="shared" si="12"/>
        <v>473</v>
      </c>
      <c r="I60" s="25"/>
      <c r="J60" s="488">
        <f t="shared" si="11"/>
        <v>2.5097276264591439E-7</v>
      </c>
    </row>
    <row r="61" spans="1:15">
      <c r="A61" s="470" t="s">
        <v>564</v>
      </c>
      <c r="B61" s="471">
        <v>27</v>
      </c>
      <c r="C61" s="471">
        <v>23</v>
      </c>
      <c r="D61" s="25">
        <v>30</v>
      </c>
      <c r="E61" s="25">
        <v>24</v>
      </c>
      <c r="F61" s="25">
        <v>22</v>
      </c>
      <c r="G61" s="25"/>
      <c r="H61" s="487">
        <f t="shared" si="12"/>
        <v>25.2</v>
      </c>
      <c r="I61" s="25"/>
      <c r="J61" s="488">
        <f t="shared" si="11"/>
        <v>1.3371064732932436E-8</v>
      </c>
    </row>
    <row r="62" spans="1:15">
      <c r="A62" s="470" t="s">
        <v>565</v>
      </c>
      <c r="B62" s="471">
        <v>5929</v>
      </c>
      <c r="C62" s="471">
        <v>5793</v>
      </c>
      <c r="D62" s="25">
        <v>5060</v>
      </c>
      <c r="E62" s="25">
        <v>4784</v>
      </c>
      <c r="F62" s="25">
        <v>4532</v>
      </c>
      <c r="G62" s="25"/>
      <c r="H62" s="487">
        <f t="shared" si="12"/>
        <v>5219.6000000000004</v>
      </c>
      <c r="I62" s="25"/>
      <c r="J62" s="488">
        <f t="shared" si="11"/>
        <v>2.7695083126989741E-6</v>
      </c>
    </row>
    <row r="63" spans="1:15">
      <c r="A63" s="470" t="s">
        <v>566</v>
      </c>
      <c r="B63" s="471">
        <v>737</v>
      </c>
      <c r="C63" s="471">
        <v>824</v>
      </c>
      <c r="D63" s="25">
        <v>847</v>
      </c>
      <c r="E63" s="25">
        <v>835</v>
      </c>
      <c r="F63" s="25">
        <v>709</v>
      </c>
      <c r="G63" s="25"/>
      <c r="H63" s="487">
        <f t="shared" si="12"/>
        <v>790.4</v>
      </c>
      <c r="I63" s="25"/>
      <c r="J63" s="488">
        <f t="shared" si="11"/>
        <v>4.193845065440396E-7</v>
      </c>
    </row>
    <row r="64" spans="1:15">
      <c r="A64" s="470" t="s">
        <v>568</v>
      </c>
      <c r="B64" s="471">
        <v>416</v>
      </c>
      <c r="C64" s="471">
        <v>390</v>
      </c>
      <c r="D64" s="25">
        <v>304</v>
      </c>
      <c r="E64" s="25">
        <v>311</v>
      </c>
      <c r="F64" s="25">
        <v>338</v>
      </c>
      <c r="G64" s="25"/>
      <c r="H64" s="487">
        <f t="shared" si="12"/>
        <v>351.8</v>
      </c>
      <c r="I64" s="25"/>
      <c r="J64" s="488">
        <f t="shared" si="11"/>
        <v>1.8666430845419171E-7</v>
      </c>
    </row>
    <row r="65" spans="1:10">
      <c r="A65" s="470" t="s">
        <v>150</v>
      </c>
      <c r="B65" s="471">
        <f t="shared" ref="B65:C65" si="13">SUM(B58:B64)</f>
        <v>7718</v>
      </c>
      <c r="C65" s="471">
        <f t="shared" si="13"/>
        <v>7614</v>
      </c>
      <c r="D65" s="25">
        <f>SUM(D58:D64)</f>
        <v>6794</v>
      </c>
      <c r="E65" s="25">
        <f>SUM(E58:E64)</f>
        <v>6548</v>
      </c>
      <c r="F65" s="25">
        <f>SUM(F58:F64)</f>
        <v>6077</v>
      </c>
      <c r="G65" s="25"/>
      <c r="H65" s="487">
        <f t="shared" si="12"/>
        <v>6950.2</v>
      </c>
      <c r="I65" s="25"/>
      <c r="J65" s="488">
        <f t="shared" si="11"/>
        <v>3.6877608772550403E-6</v>
      </c>
    </row>
    <row r="66" spans="1:10">
      <c r="A66" s="470"/>
      <c r="B66" s="25"/>
      <c r="C66" s="25"/>
      <c r="D66" s="25"/>
      <c r="E66" s="25"/>
      <c r="F66" s="25"/>
      <c r="G66" s="25"/>
      <c r="H66" s="471"/>
      <c r="I66" s="25"/>
      <c r="J66" s="479"/>
    </row>
    <row r="67" spans="1:10" ht="15.75" thickBot="1">
      <c r="A67" s="480" t="s">
        <v>571</v>
      </c>
      <c r="B67" s="482">
        <v>17.899999999999999</v>
      </c>
      <c r="C67" s="482">
        <v>17.3</v>
      </c>
      <c r="D67" s="490">
        <v>17.239999999999998</v>
      </c>
      <c r="E67" s="490">
        <v>19.649999999999999</v>
      </c>
      <c r="F67" s="490">
        <v>19.649999999999999</v>
      </c>
      <c r="G67" s="482"/>
      <c r="H67" s="684">
        <f>AVERAGE(D67:F67)</f>
        <v>18.846666666666668</v>
      </c>
      <c r="I67" s="484">
        <f>H67*M13</f>
        <v>1884666666.6666667</v>
      </c>
      <c r="J67" s="485"/>
    </row>
  </sheetData>
  <hyperlinks>
    <hyperlink ref="N10" r:id="rId1" xr:uid="{1C552096-3B4A-431B-A6CA-F51D3AC6E54C}"/>
    <hyperlink ref="N11" r:id="rId2" xr:uid="{28605323-BF4A-43A7-B1F8-625B5FC24DC3}"/>
  </hyperlinks>
  <pageMargins left="0.7" right="0.7" top="0.75" bottom="0.75" header="0.3" footer="0.3"/>
  <pageSetup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839F2-9077-456A-82E3-867EFA38872F}">
  <sheetPr>
    <tabColor theme="4"/>
  </sheetPr>
  <dimension ref="A1:P39"/>
  <sheetViews>
    <sheetView tabSelected="1" workbookViewId="0">
      <selection activeCell="O24" sqref="O24"/>
    </sheetView>
  </sheetViews>
  <sheetFormatPr defaultRowHeight="15"/>
  <cols>
    <col min="3" max="3" width="25.5703125" customWidth="1"/>
    <col min="4" max="4" width="12.5703125" bestFit="1" customWidth="1"/>
    <col min="5" max="5" width="19.28515625" customWidth="1"/>
    <col min="6" max="6" width="37.28515625" customWidth="1"/>
    <col min="7" max="7" width="12.28515625" customWidth="1"/>
    <col min="12" max="12" width="13.28515625" customWidth="1"/>
    <col min="13" max="13" width="29" customWidth="1"/>
    <col min="14" max="14" width="11.28515625" customWidth="1"/>
    <col min="15" max="15" width="28.7109375" customWidth="1"/>
    <col min="16" max="16" width="14.7109375" customWidth="1"/>
    <col min="17" max="17" width="8.7109375" customWidth="1"/>
  </cols>
  <sheetData>
    <row r="1" spans="1:16" s="8" customFormat="1">
      <c r="A1" s="5" t="s">
        <v>583</v>
      </c>
    </row>
    <row r="2" spans="1:16">
      <c r="A2" t="s">
        <v>584</v>
      </c>
    </row>
    <row r="3" spans="1:16">
      <c r="A3" t="s">
        <v>585</v>
      </c>
    </row>
    <row r="4" spans="1:16">
      <c r="A4" t="s">
        <v>586</v>
      </c>
    </row>
    <row r="6" spans="1:16">
      <c r="C6" t="s">
        <v>587</v>
      </c>
      <c r="D6">
        <f>SUM(G10:K26)</f>
        <v>17</v>
      </c>
    </row>
    <row r="7" spans="1:16">
      <c r="C7" t="s">
        <v>588</v>
      </c>
      <c r="D7" s="529">
        <v>5</v>
      </c>
    </row>
    <row r="8" spans="1:16">
      <c r="G8" t="s">
        <v>589</v>
      </c>
      <c r="H8" t="s">
        <v>590</v>
      </c>
      <c r="I8" t="s">
        <v>591</v>
      </c>
      <c r="J8" t="s">
        <v>178</v>
      </c>
      <c r="K8" t="s">
        <v>592</v>
      </c>
    </row>
    <row r="9" spans="1:16" ht="78" customHeight="1">
      <c r="B9" s="244" t="s">
        <v>120</v>
      </c>
      <c r="C9" s="245" t="s">
        <v>593</v>
      </c>
      <c r="D9" s="245" t="s">
        <v>594</v>
      </c>
      <c r="E9" s="245" t="s">
        <v>274</v>
      </c>
      <c r="F9" s="245" t="s">
        <v>595</v>
      </c>
      <c r="G9" s="245" t="s">
        <v>596</v>
      </c>
      <c r="H9" s="170" t="s">
        <v>597</v>
      </c>
      <c r="I9" s="170" t="s">
        <v>598</v>
      </c>
      <c r="J9" s="170" t="s">
        <v>599</v>
      </c>
      <c r="K9" s="170" t="s">
        <v>600</v>
      </c>
      <c r="L9" s="245" t="s">
        <v>601</v>
      </c>
      <c r="M9" s="245" t="s">
        <v>602</v>
      </c>
      <c r="P9" s="140"/>
    </row>
    <row r="10" spans="1:16">
      <c r="B10" s="2">
        <v>890067</v>
      </c>
      <c r="C10">
        <v>106623913</v>
      </c>
      <c r="D10" s="686">
        <v>44381</v>
      </c>
      <c r="E10" t="s">
        <v>408</v>
      </c>
      <c r="F10" t="s">
        <v>603</v>
      </c>
      <c r="K10">
        <v>1</v>
      </c>
      <c r="L10" t="s">
        <v>604</v>
      </c>
      <c r="M10" t="s">
        <v>605</v>
      </c>
    </row>
    <row r="11" spans="1:16">
      <c r="B11" s="2">
        <v>890067</v>
      </c>
      <c r="C11">
        <v>108144368</v>
      </c>
      <c r="D11" s="686">
        <v>45822</v>
      </c>
      <c r="E11" t="s">
        <v>408</v>
      </c>
      <c r="F11" t="s">
        <v>603</v>
      </c>
      <c r="K11">
        <v>1</v>
      </c>
      <c r="L11" t="s">
        <v>604</v>
      </c>
      <c r="M11" t="s">
        <v>605</v>
      </c>
    </row>
    <row r="12" spans="1:16">
      <c r="B12" s="2">
        <v>830200</v>
      </c>
      <c r="C12">
        <v>106876597</v>
      </c>
      <c r="D12" s="686">
        <v>44616</v>
      </c>
      <c r="E12" t="s">
        <v>397</v>
      </c>
      <c r="F12" t="s">
        <v>606</v>
      </c>
      <c r="K12">
        <v>1</v>
      </c>
      <c r="L12" t="s">
        <v>604</v>
      </c>
      <c r="M12" t="s">
        <v>605</v>
      </c>
    </row>
    <row r="13" spans="1:16">
      <c r="B13" s="2" t="s">
        <v>179</v>
      </c>
      <c r="C13">
        <v>106976267</v>
      </c>
      <c r="D13" s="686">
        <v>44713</v>
      </c>
      <c r="E13" t="s">
        <v>384</v>
      </c>
      <c r="F13" t="s">
        <v>547</v>
      </c>
      <c r="J13">
        <v>1</v>
      </c>
      <c r="L13" t="s">
        <v>379</v>
      </c>
      <c r="M13" t="s">
        <v>605</v>
      </c>
    </row>
    <row r="14" spans="1:16">
      <c r="B14" s="2">
        <v>890074</v>
      </c>
      <c r="C14">
        <v>108096190</v>
      </c>
      <c r="D14" s="686">
        <v>45752</v>
      </c>
      <c r="E14" t="s">
        <v>408</v>
      </c>
      <c r="F14" t="s">
        <v>553</v>
      </c>
      <c r="G14">
        <v>1</v>
      </c>
      <c r="L14" t="s">
        <v>378</v>
      </c>
      <c r="M14" t="s">
        <v>605</v>
      </c>
    </row>
    <row r="15" spans="1:16">
      <c r="B15" s="2">
        <v>890074</v>
      </c>
      <c r="C15">
        <v>107593837</v>
      </c>
      <c r="D15" s="686">
        <v>45304</v>
      </c>
      <c r="E15" t="s">
        <v>408</v>
      </c>
      <c r="F15" t="s">
        <v>553</v>
      </c>
      <c r="I15">
        <v>1</v>
      </c>
      <c r="L15" t="s">
        <v>607</v>
      </c>
      <c r="M15" t="s">
        <v>605</v>
      </c>
    </row>
    <row r="16" spans="1:16">
      <c r="B16" s="2">
        <v>890170</v>
      </c>
      <c r="C16">
        <v>106442038</v>
      </c>
      <c r="D16" s="686">
        <v>44184</v>
      </c>
      <c r="E16" t="s">
        <v>408</v>
      </c>
      <c r="F16" t="s">
        <v>551</v>
      </c>
      <c r="K16">
        <v>1</v>
      </c>
      <c r="L16" t="s">
        <v>604</v>
      </c>
      <c r="M16" t="s">
        <v>608</v>
      </c>
    </row>
    <row r="17" spans="2:13">
      <c r="B17" s="495">
        <v>590060</v>
      </c>
      <c r="C17">
        <v>107231451</v>
      </c>
      <c r="D17" s="686">
        <v>44959</v>
      </c>
      <c r="E17" t="s">
        <v>424</v>
      </c>
      <c r="F17" t="s">
        <v>609</v>
      </c>
      <c r="K17">
        <v>1</v>
      </c>
      <c r="L17" t="s">
        <v>604</v>
      </c>
      <c r="M17" t="s">
        <v>610</v>
      </c>
    </row>
    <row r="18" spans="2:13">
      <c r="B18" s="2">
        <v>890312</v>
      </c>
      <c r="C18">
        <v>108019607</v>
      </c>
      <c r="D18" s="497">
        <v>45697</v>
      </c>
      <c r="E18" t="s">
        <v>408</v>
      </c>
      <c r="F18" t="s">
        <v>611</v>
      </c>
      <c r="G18">
        <v>1</v>
      </c>
      <c r="L18" t="s">
        <v>378</v>
      </c>
      <c r="M18" t="s">
        <v>612</v>
      </c>
    </row>
    <row r="19" spans="2:13">
      <c r="B19" s="2">
        <v>890144</v>
      </c>
      <c r="C19">
        <v>108050652</v>
      </c>
      <c r="D19" s="497">
        <v>45732</v>
      </c>
      <c r="E19" t="s">
        <v>408</v>
      </c>
      <c r="F19" t="s">
        <v>552</v>
      </c>
      <c r="J19">
        <v>1</v>
      </c>
      <c r="L19" t="s">
        <v>379</v>
      </c>
      <c r="M19" t="s">
        <v>613</v>
      </c>
    </row>
    <row r="20" spans="2:13">
      <c r="B20" s="2">
        <v>890144</v>
      </c>
      <c r="C20">
        <v>107037709</v>
      </c>
      <c r="D20" s="497">
        <v>44765</v>
      </c>
      <c r="E20" t="s">
        <v>408</v>
      </c>
      <c r="F20" t="s">
        <v>552</v>
      </c>
      <c r="K20">
        <v>1</v>
      </c>
      <c r="L20" t="s">
        <v>604</v>
      </c>
      <c r="M20" t="s">
        <v>605</v>
      </c>
    </row>
    <row r="21" spans="2:13">
      <c r="B21" s="2">
        <v>890144</v>
      </c>
      <c r="C21">
        <v>106438225</v>
      </c>
      <c r="D21" s="497">
        <v>44178</v>
      </c>
      <c r="E21" t="s">
        <v>408</v>
      </c>
      <c r="F21" t="s">
        <v>552</v>
      </c>
      <c r="K21">
        <v>1</v>
      </c>
      <c r="L21" t="s">
        <v>604</v>
      </c>
      <c r="M21" t="s">
        <v>605</v>
      </c>
    </row>
    <row r="22" spans="2:13">
      <c r="B22" s="2">
        <v>830012</v>
      </c>
      <c r="C22">
        <v>107287223</v>
      </c>
      <c r="D22" s="497">
        <v>45014</v>
      </c>
      <c r="E22" t="s">
        <v>397</v>
      </c>
      <c r="F22" t="s">
        <v>514</v>
      </c>
      <c r="K22">
        <v>1</v>
      </c>
      <c r="L22" t="s">
        <v>604</v>
      </c>
      <c r="M22" t="s">
        <v>614</v>
      </c>
    </row>
    <row r="23" spans="2:13">
      <c r="B23" s="2">
        <v>830012</v>
      </c>
      <c r="C23">
        <v>107976603</v>
      </c>
      <c r="D23" s="497">
        <v>45657</v>
      </c>
      <c r="E23" t="s">
        <v>397</v>
      </c>
      <c r="F23" t="s">
        <v>514</v>
      </c>
      <c r="K23">
        <v>1</v>
      </c>
      <c r="L23" t="s">
        <v>604</v>
      </c>
      <c r="M23" t="s">
        <v>615</v>
      </c>
    </row>
    <row r="24" spans="2:13">
      <c r="B24" s="2">
        <v>830012</v>
      </c>
      <c r="C24">
        <v>107253389</v>
      </c>
      <c r="D24" s="497">
        <v>44980</v>
      </c>
      <c r="E24" t="s">
        <v>397</v>
      </c>
      <c r="F24" t="s">
        <v>514</v>
      </c>
      <c r="K24">
        <v>1</v>
      </c>
      <c r="L24" t="s">
        <v>604</v>
      </c>
      <c r="M24" t="s">
        <v>605</v>
      </c>
    </row>
    <row r="25" spans="2:13">
      <c r="B25" s="2">
        <v>830012</v>
      </c>
      <c r="C25">
        <v>107868422</v>
      </c>
      <c r="D25" s="497">
        <v>45554</v>
      </c>
      <c r="E25" t="s">
        <v>397</v>
      </c>
      <c r="F25" t="s">
        <v>514</v>
      </c>
      <c r="K25">
        <v>1</v>
      </c>
      <c r="L25" t="s">
        <v>604</v>
      </c>
      <c r="M25" t="s">
        <v>615</v>
      </c>
    </row>
    <row r="26" spans="2:13">
      <c r="B26" s="2">
        <v>830012</v>
      </c>
      <c r="C26">
        <v>108267462</v>
      </c>
      <c r="D26" s="497">
        <v>45940</v>
      </c>
      <c r="E26" t="s">
        <v>397</v>
      </c>
      <c r="F26" t="s">
        <v>514</v>
      </c>
      <c r="K26">
        <v>1</v>
      </c>
      <c r="L26" t="s">
        <v>604</v>
      </c>
      <c r="M26" t="s">
        <v>605</v>
      </c>
    </row>
    <row r="28" spans="2:13">
      <c r="C28" t="s">
        <v>316</v>
      </c>
    </row>
    <row r="29" spans="2:13" ht="22.9" customHeight="1">
      <c r="B29" s="4"/>
      <c r="C29" t="s">
        <v>616</v>
      </c>
    </row>
    <row r="30" spans="2:13" ht="45">
      <c r="B30" t="s">
        <v>617</v>
      </c>
      <c r="C30" s="171" t="s">
        <v>618</v>
      </c>
      <c r="D30" s="171" t="s">
        <v>619</v>
      </c>
      <c r="E30" s="171" t="s">
        <v>620</v>
      </c>
      <c r="F30" s="171" t="s">
        <v>621</v>
      </c>
      <c r="G30" s="171" t="s">
        <v>622</v>
      </c>
      <c r="H30" s="171" t="s">
        <v>623</v>
      </c>
      <c r="J30" s="496" t="s">
        <v>624</v>
      </c>
    </row>
    <row r="31" spans="2:13">
      <c r="B31" s="2" cm="1">
        <f t="array" ref="B31:B39">_xlfn.UNIQUE(B10:B26)</f>
        <v>890067</v>
      </c>
      <c r="C31" s="172">
        <f>SUMIFS(G$10:G$26,$B$10:$B$26,$B31)/$D$7</f>
        <v>0</v>
      </c>
      <c r="D31" s="172">
        <f>SUMIFS(H$10:H$26,$B$10:$B$26,$B31)/$D$7</f>
        <v>0</v>
      </c>
      <c r="E31" s="172">
        <f>SUMIFS(I$10:I$26,$B$10:$B$26,$B31)/$D$7</f>
        <v>0</v>
      </c>
      <c r="F31" s="172">
        <f>SUMIFS(J$10:J$26,$B$10:$B$26,$B31)/$D$7</f>
        <v>0</v>
      </c>
      <c r="G31" s="172">
        <f>SUMIFS(K$10:K$26,$B$10:$B$26,$B31)/$D$7</f>
        <v>0.4</v>
      </c>
      <c r="H31" s="172">
        <f>COUNTIFS($B$10:$B$26,$B31)/$D$7</f>
        <v>0.4</v>
      </c>
      <c r="J31" s="742">
        <f>AVERAGE(K10:K26)</f>
        <v>1</v>
      </c>
    </row>
    <row r="32" spans="2:13">
      <c r="B32" s="2">
        <v>830200</v>
      </c>
      <c r="C32" s="172">
        <f t="shared" ref="C32:C39" si="0">SUMIFS(G$10:G$26,$B$10:$B$26,$B32)/$D$7</f>
        <v>0</v>
      </c>
      <c r="D32" s="172">
        <f t="shared" ref="D32:D39" si="1">SUMIFS(H$10:H$26,$B$10:$B$26,$B32)/$D$7</f>
        <v>0</v>
      </c>
      <c r="E32" s="172">
        <f t="shared" ref="E32:E39" si="2">SUMIFS(I$10:I$26,$B$10:$B$26,$B32)/$D$7</f>
        <v>0</v>
      </c>
      <c r="F32" s="172">
        <f t="shared" ref="F32:F39" si="3">SUMIFS(J$10:J$26,$B$10:$B$26,$B32)/$D$7</f>
        <v>0</v>
      </c>
      <c r="G32" s="172">
        <f t="shared" ref="G32:G39" si="4">SUMIFS(K$10:K$26,$B$10:$B$26,$B32)/$D$7</f>
        <v>0.2</v>
      </c>
      <c r="H32" s="172">
        <f t="shared" ref="H32:H39" si="5">COUNTIFS($B$10:$B$26,$B32)/$D$7</f>
        <v>0.2</v>
      </c>
    </row>
    <row r="33" spans="2:8">
      <c r="B33" s="2" t="str">
        <v>030161</v>
      </c>
      <c r="C33" s="172">
        <f t="shared" si="0"/>
        <v>0</v>
      </c>
      <c r="D33" s="172">
        <f t="shared" si="1"/>
        <v>0</v>
      </c>
      <c r="E33" s="172">
        <f t="shared" si="2"/>
        <v>0</v>
      </c>
      <c r="F33" s="172">
        <f t="shared" si="3"/>
        <v>0.2</v>
      </c>
      <c r="G33" s="172">
        <f t="shared" si="4"/>
        <v>0</v>
      </c>
      <c r="H33" s="172">
        <f t="shared" si="5"/>
        <v>0.2</v>
      </c>
    </row>
    <row r="34" spans="2:8">
      <c r="B34" s="2">
        <v>890074</v>
      </c>
      <c r="C34" s="172">
        <f t="shared" si="0"/>
        <v>0.2</v>
      </c>
      <c r="D34" s="172">
        <f t="shared" si="1"/>
        <v>0</v>
      </c>
      <c r="E34" s="172">
        <f t="shared" si="2"/>
        <v>0.2</v>
      </c>
      <c r="F34" s="172">
        <f t="shared" si="3"/>
        <v>0</v>
      </c>
      <c r="G34" s="172">
        <f t="shared" si="4"/>
        <v>0</v>
      </c>
      <c r="H34" s="172">
        <f t="shared" si="5"/>
        <v>0.4</v>
      </c>
    </row>
    <row r="35" spans="2:8">
      <c r="B35" s="495">
        <v>890170</v>
      </c>
      <c r="C35" s="172">
        <f t="shared" si="0"/>
        <v>0</v>
      </c>
      <c r="D35" s="172">
        <f t="shared" si="1"/>
        <v>0</v>
      </c>
      <c r="E35" s="172">
        <f t="shared" si="2"/>
        <v>0</v>
      </c>
      <c r="F35" s="172">
        <f t="shared" si="3"/>
        <v>0</v>
      </c>
      <c r="G35" s="172">
        <f t="shared" si="4"/>
        <v>0.2</v>
      </c>
      <c r="H35" s="172">
        <f t="shared" si="5"/>
        <v>0.2</v>
      </c>
    </row>
    <row r="36" spans="2:8">
      <c r="B36" s="2">
        <v>590060</v>
      </c>
      <c r="C36" s="172">
        <f t="shared" si="0"/>
        <v>0</v>
      </c>
      <c r="D36" s="172">
        <f t="shared" si="1"/>
        <v>0</v>
      </c>
      <c r="E36" s="172">
        <f t="shared" si="2"/>
        <v>0</v>
      </c>
      <c r="F36" s="172">
        <f t="shared" si="3"/>
        <v>0</v>
      </c>
      <c r="G36" s="172">
        <f t="shared" si="4"/>
        <v>0.2</v>
      </c>
      <c r="H36" s="172">
        <f t="shared" si="5"/>
        <v>0.2</v>
      </c>
    </row>
    <row r="37" spans="2:8">
      <c r="B37" s="2">
        <v>890312</v>
      </c>
      <c r="C37" s="172">
        <f t="shared" si="0"/>
        <v>0.2</v>
      </c>
      <c r="D37" s="172">
        <f t="shared" si="1"/>
        <v>0</v>
      </c>
      <c r="E37" s="172">
        <f t="shared" si="2"/>
        <v>0</v>
      </c>
      <c r="F37" s="172">
        <f t="shared" si="3"/>
        <v>0</v>
      </c>
      <c r="G37" s="172">
        <f t="shared" si="4"/>
        <v>0</v>
      </c>
      <c r="H37" s="172">
        <f t="shared" si="5"/>
        <v>0.2</v>
      </c>
    </row>
    <row r="38" spans="2:8">
      <c r="B38" s="2">
        <v>890144</v>
      </c>
      <c r="C38" s="172">
        <f t="shared" si="0"/>
        <v>0</v>
      </c>
      <c r="D38" s="172">
        <f t="shared" si="1"/>
        <v>0</v>
      </c>
      <c r="E38" s="172">
        <f t="shared" si="2"/>
        <v>0</v>
      </c>
      <c r="F38" s="172">
        <f t="shared" si="3"/>
        <v>0.2</v>
      </c>
      <c r="G38" s="172">
        <f t="shared" si="4"/>
        <v>0.4</v>
      </c>
      <c r="H38" s="172">
        <f t="shared" si="5"/>
        <v>0.6</v>
      </c>
    </row>
    <row r="39" spans="2:8">
      <c r="B39" s="2">
        <v>830012</v>
      </c>
      <c r="C39" s="172">
        <f t="shared" si="0"/>
        <v>0</v>
      </c>
      <c r="D39" s="172">
        <f t="shared" si="1"/>
        <v>0</v>
      </c>
      <c r="E39" s="172">
        <f t="shared" si="2"/>
        <v>0</v>
      </c>
      <c r="F39" s="172">
        <f t="shared" si="3"/>
        <v>0</v>
      </c>
      <c r="G39" s="172">
        <f t="shared" si="4"/>
        <v>1</v>
      </c>
      <c r="H39" s="172">
        <f t="shared" si="5"/>
        <v>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8674C-21AF-44F0-9CFC-7EC4A4C0F846}">
  <sheetPr>
    <tabColor rgb="FF002060"/>
  </sheetPr>
  <dimension ref="A1:F42"/>
  <sheetViews>
    <sheetView topLeftCell="A12" workbookViewId="0">
      <selection activeCell="D21" sqref="D21"/>
    </sheetView>
  </sheetViews>
  <sheetFormatPr defaultColWidth="8.5703125" defaultRowHeight="15"/>
  <cols>
    <col min="1" max="1" width="3.5703125" customWidth="1"/>
    <col min="2" max="2" width="45.140625" bestFit="1" customWidth="1"/>
    <col min="3" max="3" width="20.7109375" style="15" customWidth="1"/>
    <col min="4" max="4" width="15.85546875" bestFit="1" customWidth="1"/>
    <col min="5" max="5" width="119.28515625" customWidth="1"/>
  </cols>
  <sheetData>
    <row r="1" spans="1:6" s="5" customFormat="1">
      <c r="A1" s="5" t="s">
        <v>10</v>
      </c>
      <c r="C1" s="13"/>
      <c r="D1" s="14"/>
    </row>
    <row r="2" spans="1:6">
      <c r="C2"/>
      <c r="E2" s="7"/>
      <c r="F2" s="169"/>
    </row>
    <row r="3" spans="1:6">
      <c r="B3" t="s">
        <v>11</v>
      </c>
      <c r="C3"/>
      <c r="E3" s="7"/>
      <c r="F3" s="169"/>
    </row>
    <row r="4" spans="1:6">
      <c r="C4"/>
      <c r="E4" s="7"/>
      <c r="F4" s="169"/>
    </row>
    <row r="5" spans="1:6" s="4" customFormat="1">
      <c r="B5" s="4" t="s">
        <v>12</v>
      </c>
      <c r="C5" s="16" t="s">
        <v>13</v>
      </c>
      <c r="D5" s="4" t="s">
        <v>14</v>
      </c>
      <c r="E5" s="4" t="s">
        <v>15</v>
      </c>
    </row>
    <row r="6" spans="1:6">
      <c r="B6" s="17" t="s">
        <v>16</v>
      </c>
      <c r="C6" s="18"/>
      <c r="D6" s="19"/>
      <c r="E6" s="20"/>
    </row>
    <row r="7" spans="1:6">
      <c r="B7" s="21" t="s">
        <v>17</v>
      </c>
      <c r="C7" s="22" t="s">
        <v>18</v>
      </c>
      <c r="D7" s="23">
        <v>2024</v>
      </c>
      <c r="E7" s="24" t="s">
        <v>19</v>
      </c>
      <c r="F7" s="7"/>
    </row>
    <row r="8" spans="1:6">
      <c r="B8" s="21" t="s">
        <v>20</v>
      </c>
      <c r="C8" s="22" t="s">
        <v>18</v>
      </c>
      <c r="D8" s="23">
        <v>2025</v>
      </c>
      <c r="E8" s="24" t="s">
        <v>19</v>
      </c>
      <c r="F8" s="7"/>
    </row>
    <row r="9" spans="1:6">
      <c r="B9" s="21" t="s">
        <v>21</v>
      </c>
      <c r="C9" s="22" t="s">
        <v>18</v>
      </c>
      <c r="D9" s="23">
        <v>2026</v>
      </c>
      <c r="E9" s="24" t="s">
        <v>22</v>
      </c>
      <c r="F9" s="7"/>
    </row>
    <row r="10" spans="1:6">
      <c r="B10" s="21" t="s">
        <v>23</v>
      </c>
      <c r="C10" s="22" t="s">
        <v>24</v>
      </c>
      <c r="D10" s="23">
        <v>20</v>
      </c>
      <c r="E10" s="24" t="s">
        <v>19</v>
      </c>
      <c r="F10" s="7"/>
    </row>
    <row r="11" spans="1:6">
      <c r="B11" s="21" t="s">
        <v>25</v>
      </c>
      <c r="C11" s="22" t="s">
        <v>18</v>
      </c>
      <c r="D11" s="23">
        <f>'Bundles&amp;Schedule'!B69</f>
        <v>2028</v>
      </c>
      <c r="E11" s="24" t="s">
        <v>22</v>
      </c>
      <c r="F11" s="7"/>
    </row>
    <row r="12" spans="1:6">
      <c r="B12" s="21" t="s">
        <v>26</v>
      </c>
      <c r="C12" s="22" t="s">
        <v>18</v>
      </c>
      <c r="D12" s="23">
        <f>'Bundles&amp;Schedule'!C69</f>
        <v>2029</v>
      </c>
      <c r="E12" s="24" t="s">
        <v>22</v>
      </c>
      <c r="F12" s="7"/>
    </row>
    <row r="13" spans="1:6">
      <c r="B13" s="21" t="s">
        <v>27</v>
      </c>
      <c r="C13" s="22" t="s">
        <v>18</v>
      </c>
      <c r="D13" s="23">
        <f>'Bundles&amp;Schedule'!D69</f>
        <v>2030</v>
      </c>
      <c r="E13" s="24" t="s">
        <v>22</v>
      </c>
      <c r="F13" s="7"/>
    </row>
    <row r="14" spans="1:6">
      <c r="B14" s="21" t="s">
        <v>28</v>
      </c>
      <c r="C14" s="22" t="s">
        <v>18</v>
      </c>
      <c r="D14" s="23">
        <f>'Bundles&amp;Schedule'!B70</f>
        <v>2029</v>
      </c>
      <c r="E14" s="24" t="s">
        <v>22</v>
      </c>
      <c r="F14" s="7"/>
    </row>
    <row r="15" spans="1:6">
      <c r="B15" s="21" t="s">
        <v>29</v>
      </c>
      <c r="C15" s="22" t="s">
        <v>18</v>
      </c>
      <c r="D15" s="23">
        <f>'Bundles&amp;Schedule'!C70</f>
        <v>2030</v>
      </c>
      <c r="E15" s="24" t="s">
        <v>22</v>
      </c>
      <c r="F15" s="7"/>
    </row>
    <row r="16" spans="1:6">
      <c r="B16" s="21" t="s">
        <v>30</v>
      </c>
      <c r="C16" s="22" t="s">
        <v>18</v>
      </c>
      <c r="D16" s="23">
        <f>'Bundles&amp;Schedule'!D70</f>
        <v>2031</v>
      </c>
      <c r="E16" s="24" t="s">
        <v>22</v>
      </c>
      <c r="F16" s="7"/>
    </row>
    <row r="17" spans="2:6">
      <c r="B17" s="21" t="s">
        <v>31</v>
      </c>
      <c r="C17" s="22" t="s">
        <v>18</v>
      </c>
      <c r="D17" s="23">
        <f>D13+D10-1</f>
        <v>2049</v>
      </c>
      <c r="E17" s="24" t="s">
        <v>22</v>
      </c>
      <c r="F17" s="7"/>
    </row>
    <row r="18" spans="2:6">
      <c r="B18" s="21" t="s">
        <v>32</v>
      </c>
      <c r="C18" s="22" t="s">
        <v>18</v>
      </c>
      <c r="D18" s="23">
        <f>D16+D10-1</f>
        <v>2050</v>
      </c>
      <c r="E18" s="24" t="s">
        <v>22</v>
      </c>
      <c r="F18" s="7"/>
    </row>
    <row r="19" spans="2:6">
      <c r="B19" s="21" t="s">
        <v>33</v>
      </c>
      <c r="C19" s="22" t="s">
        <v>18</v>
      </c>
      <c r="D19" s="23">
        <v>0.5</v>
      </c>
      <c r="E19" s="24" t="s">
        <v>22</v>
      </c>
      <c r="F19" s="7"/>
    </row>
    <row r="20" spans="2:6">
      <c r="B20" s="903" t="s">
        <v>34</v>
      </c>
      <c r="C20" s="22" t="s">
        <v>35</v>
      </c>
      <c r="D20" s="546">
        <v>280</v>
      </c>
      <c r="E20" s="24" t="s">
        <v>36</v>
      </c>
      <c r="F20" s="7"/>
    </row>
    <row r="21" spans="2:6">
      <c r="B21" s="21" t="s">
        <v>37</v>
      </c>
      <c r="C21" s="21" t="s">
        <v>38</v>
      </c>
      <c r="D21" s="338">
        <f>'USDOT_BCA_Guidance_Dec 2025'!D9</f>
        <v>7.0000000000000007E-2</v>
      </c>
      <c r="E21" s="24" t="s">
        <v>19</v>
      </c>
      <c r="F21" s="7"/>
    </row>
    <row r="22" spans="2:6">
      <c r="B22" s="21" t="s">
        <v>39</v>
      </c>
      <c r="C22" s="22" t="s">
        <v>40</v>
      </c>
      <c r="D22" s="23">
        <v>0.62137100000000001</v>
      </c>
      <c r="E22" s="24" t="s">
        <v>41</v>
      </c>
      <c r="F22" s="7"/>
    </row>
    <row r="23" spans="2:6">
      <c r="B23" s="17" t="s">
        <v>42</v>
      </c>
      <c r="C23" s="18"/>
      <c r="D23" s="19"/>
      <c r="E23" s="20"/>
    </row>
    <row r="24" spans="2:6">
      <c r="B24" s="21" t="s">
        <v>43</v>
      </c>
      <c r="C24" s="21" t="s">
        <v>44</v>
      </c>
      <c r="D24" s="26">
        <f>'USDOT_BCA_Guidance_Dec 2025'!C62</f>
        <v>21.8</v>
      </c>
      <c r="E24" s="24" t="s">
        <v>19</v>
      </c>
      <c r="F24" s="7"/>
    </row>
    <row r="25" spans="2:6">
      <c r="B25" s="21" t="s">
        <v>45</v>
      </c>
      <c r="C25" s="21" t="s">
        <v>44</v>
      </c>
      <c r="D25" s="26">
        <f>'USDOT_BCA_Guidance_Dec 2025'!C67</f>
        <v>37.200000000000003</v>
      </c>
      <c r="E25" s="24" t="s">
        <v>19</v>
      </c>
      <c r="F25" s="7"/>
    </row>
    <row r="26" spans="2:6">
      <c r="B26" s="21" t="s">
        <v>46</v>
      </c>
      <c r="C26" s="21" t="s">
        <v>47</v>
      </c>
      <c r="D26" s="243">
        <f>'USDOT_BCA_Guidance_Dec 2025'!C113</f>
        <v>1.52</v>
      </c>
      <c r="E26" s="24" t="s">
        <v>19</v>
      </c>
      <c r="F26" s="7"/>
    </row>
    <row r="27" spans="2:6">
      <c r="B27" s="21" t="s">
        <v>48</v>
      </c>
      <c r="C27" s="21" t="s">
        <v>47</v>
      </c>
      <c r="D27" s="439">
        <v>1</v>
      </c>
      <c r="E27" s="24" t="s">
        <v>19</v>
      </c>
      <c r="F27" s="7"/>
    </row>
    <row r="28" spans="2:6">
      <c r="B28" s="21" t="s">
        <v>49</v>
      </c>
      <c r="C28" s="21" t="s">
        <v>50</v>
      </c>
      <c r="D28" s="542">
        <v>40</v>
      </c>
      <c r="E28" s="540" t="s">
        <v>51</v>
      </c>
      <c r="F28" s="7"/>
    </row>
    <row r="29" spans="2:6">
      <c r="B29" s="17" t="s">
        <v>52</v>
      </c>
      <c r="C29" s="18"/>
      <c r="D29" s="19"/>
      <c r="E29" s="20"/>
    </row>
    <row r="30" spans="2:6">
      <c r="B30" s="21" t="s">
        <v>53</v>
      </c>
      <c r="C30" s="21" t="s">
        <v>54</v>
      </c>
      <c r="D30" s="78">
        <f>'USDOT_BCA_Guidance_Dec 2025'!C27</f>
        <v>5500</v>
      </c>
      <c r="E30" s="24" t="s">
        <v>19</v>
      </c>
    </row>
    <row r="31" spans="2:6">
      <c r="B31" s="21" t="s">
        <v>55</v>
      </c>
      <c r="C31" s="21" t="s">
        <v>54</v>
      </c>
      <c r="D31" s="257">
        <f>'USDOT_BCA_Guidance_Dec 2025'!C28</f>
        <v>122400</v>
      </c>
      <c r="E31" s="24" t="s">
        <v>19</v>
      </c>
    </row>
    <row r="32" spans="2:6">
      <c r="B32" s="21" t="s">
        <v>56</v>
      </c>
      <c r="C32" s="21" t="s">
        <v>54</v>
      </c>
      <c r="D32" s="257">
        <f>'USDOT_BCA_Guidance_Dec 2025'!C29</f>
        <v>256300</v>
      </c>
      <c r="E32" s="24" t="s">
        <v>19</v>
      </c>
    </row>
    <row r="33" spans="2:5">
      <c r="B33" s="21" t="s">
        <v>57</v>
      </c>
      <c r="C33" s="21" t="s">
        <v>54</v>
      </c>
      <c r="D33" s="257">
        <f>'USDOT_BCA_Guidance_Dec 2025'!C30</f>
        <v>1302300</v>
      </c>
      <c r="E33" s="24" t="s">
        <v>19</v>
      </c>
    </row>
    <row r="34" spans="2:5">
      <c r="B34" s="21" t="s">
        <v>58</v>
      </c>
      <c r="C34" s="21" t="s">
        <v>54</v>
      </c>
      <c r="D34" s="257">
        <f>'USDOT_BCA_Guidance_Dec 2025'!C31</f>
        <v>13700000</v>
      </c>
      <c r="E34" s="24" t="s">
        <v>19</v>
      </c>
    </row>
    <row r="35" spans="2:5">
      <c r="B35" s="21" t="s">
        <v>59</v>
      </c>
      <c r="C35" s="21" t="s">
        <v>54</v>
      </c>
      <c r="D35" s="79">
        <f>'USDOT_BCA_Guidance_Dec 2025'!C35</f>
        <v>9700</v>
      </c>
      <c r="E35" s="24" t="s">
        <v>19</v>
      </c>
    </row>
    <row r="36" spans="2:5">
      <c r="B36" s="21" t="s">
        <v>60</v>
      </c>
      <c r="C36" s="21" t="s">
        <v>61</v>
      </c>
      <c r="D36" s="439">
        <f>HistoricalCrashData!J31</f>
        <v>1</v>
      </c>
      <c r="E36" s="24" t="s">
        <v>62</v>
      </c>
    </row>
    <row r="37" spans="2:5">
      <c r="B37" s="21" t="s">
        <v>63</v>
      </c>
      <c r="C37" s="21" t="s">
        <v>54</v>
      </c>
      <c r="D37" s="257">
        <f>D36*D35</f>
        <v>9700</v>
      </c>
      <c r="E37" s="24" t="s">
        <v>62</v>
      </c>
    </row>
    <row r="38" spans="2:5">
      <c r="B38" s="17" t="s">
        <v>64</v>
      </c>
      <c r="C38" s="18"/>
      <c r="D38" s="19"/>
      <c r="E38" s="20"/>
    </row>
    <row r="39" spans="2:5">
      <c r="B39" s="29" t="s">
        <v>65</v>
      </c>
      <c r="C39" s="541" t="s">
        <v>66</v>
      </c>
      <c r="D39" s="30" t="s">
        <v>67</v>
      </c>
      <c r="E39" s="24" t="s">
        <v>19</v>
      </c>
    </row>
    <row r="40" spans="2:5">
      <c r="B40" s="17" t="s">
        <v>68</v>
      </c>
      <c r="C40" s="18"/>
      <c r="D40" s="19"/>
      <c r="E40" s="20"/>
    </row>
    <row r="41" spans="2:5">
      <c r="B41" s="27" t="s">
        <v>69</v>
      </c>
      <c r="C41" s="22" t="s">
        <v>70</v>
      </c>
      <c r="D41" s="30">
        <f>'USDOT_BCA_Guidance_Dec 2025'!C124</f>
        <v>0.56000000000000005</v>
      </c>
      <c r="E41" s="24" t="s">
        <v>19</v>
      </c>
    </row>
    <row r="42" spans="2:5">
      <c r="B42" s="27" t="s">
        <v>71</v>
      </c>
      <c r="C42" s="22" t="s">
        <v>70</v>
      </c>
      <c r="D42" s="30">
        <f>'USDOT_BCA_Guidance_Dec 2025'!C125</f>
        <v>1.23</v>
      </c>
      <c r="E42" s="24" t="s">
        <v>19</v>
      </c>
    </row>
  </sheetData>
  <phoneticPr fontId="55" type="noConversion"/>
  <dataValidations count="1">
    <dataValidation operator="lessThanOrEqual" allowBlank="1" showInputMessage="1" showErrorMessage="1" error="For period of analysis longer than 30 years, enter major rehab costs for remaining elements" sqref="D40 D7:D38" xr:uid="{A09C4106-38DE-4195-8F9B-0903484F73E5}"/>
  </dataValidations>
  <pageMargins left="0.7" right="0.7" top="0.75" bottom="0.75" header="0.3" footer="0.3"/>
  <pageSetup orientation="portrait"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93F49-B5F6-457F-A493-0B2192990B89}">
  <sheetPr>
    <tabColor theme="4"/>
  </sheetPr>
  <dimension ref="A1:AE32"/>
  <sheetViews>
    <sheetView workbookViewId="0">
      <selection activeCell="D24" sqref="D24"/>
    </sheetView>
  </sheetViews>
  <sheetFormatPr defaultRowHeight="15"/>
  <cols>
    <col min="1" max="1" width="6.28515625" customWidth="1"/>
    <col min="2" max="2" width="23.5703125" customWidth="1"/>
    <col min="3" max="6" width="9.5703125" customWidth="1"/>
    <col min="7" max="7" width="19.42578125" customWidth="1"/>
    <col min="8" max="8" width="8.7109375" customWidth="1"/>
  </cols>
  <sheetData>
    <row r="1" spans="1:31" s="8" customFormat="1">
      <c r="A1" s="5" t="s">
        <v>625</v>
      </c>
    </row>
    <row r="2" spans="1:31" s="66" customFormat="1">
      <c r="A2" s="66" t="s">
        <v>626</v>
      </c>
    </row>
    <row r="3" spans="1:31" s="66" customFormat="1"/>
    <row r="4" spans="1:31">
      <c r="N4" s="4" t="s">
        <v>627</v>
      </c>
      <c r="AE4" s="4" t="s">
        <v>628</v>
      </c>
    </row>
    <row r="5" spans="1:31">
      <c r="B5" s="4" t="s">
        <v>627</v>
      </c>
    </row>
    <row r="6" spans="1:31">
      <c r="A6" t="s">
        <v>629</v>
      </c>
    </row>
    <row r="7" spans="1:31">
      <c r="C7" t="s">
        <v>630</v>
      </c>
    </row>
    <row r="8" spans="1:31">
      <c r="B8" t="s">
        <v>631</v>
      </c>
      <c r="C8" t="s">
        <v>632</v>
      </c>
      <c r="D8" t="s">
        <v>633</v>
      </c>
      <c r="E8" t="s">
        <v>634</v>
      </c>
      <c r="F8" t="s">
        <v>567</v>
      </c>
      <c r="G8" t="s">
        <v>635</v>
      </c>
      <c r="H8" t="s">
        <v>636</v>
      </c>
    </row>
    <row r="9" spans="1:31">
      <c r="A9">
        <v>6329</v>
      </c>
      <c r="B9" s="25" t="s">
        <v>637</v>
      </c>
      <c r="C9" s="167"/>
      <c r="D9" s="167"/>
      <c r="E9" s="167">
        <v>0.02</v>
      </c>
      <c r="F9" s="167">
        <v>0.02</v>
      </c>
      <c r="G9" t="s">
        <v>638</v>
      </c>
      <c r="H9" t="s">
        <v>639</v>
      </c>
    </row>
    <row r="10" spans="1:31" ht="15" customHeight="1">
      <c r="A10">
        <v>6335</v>
      </c>
      <c r="B10" s="25" t="s">
        <v>637</v>
      </c>
      <c r="C10" s="167"/>
      <c r="D10" s="167">
        <v>-0.05</v>
      </c>
      <c r="E10" s="167"/>
      <c r="F10" s="167"/>
      <c r="G10" t="s">
        <v>638</v>
      </c>
      <c r="H10" t="s">
        <v>639</v>
      </c>
    </row>
    <row r="11" spans="1:31" ht="15" customHeight="1">
      <c r="A11">
        <v>7755</v>
      </c>
      <c r="B11" s="25" t="s">
        <v>640</v>
      </c>
      <c r="C11" s="167">
        <v>0.34</v>
      </c>
      <c r="D11" s="167"/>
      <c r="E11" s="167"/>
      <c r="F11" s="167"/>
      <c r="G11" t="s">
        <v>641</v>
      </c>
      <c r="H11" t="s">
        <v>639</v>
      </c>
    </row>
    <row r="13" spans="1:31">
      <c r="C13" t="s">
        <v>642</v>
      </c>
    </row>
    <row r="14" spans="1:31">
      <c r="B14" t="s">
        <v>631</v>
      </c>
      <c r="C14" t="s">
        <v>632</v>
      </c>
      <c r="D14" t="s">
        <v>633</v>
      </c>
      <c r="E14" t="s">
        <v>634</v>
      </c>
      <c r="F14" t="s">
        <v>567</v>
      </c>
    </row>
    <row r="15" spans="1:31">
      <c r="A15">
        <v>6329</v>
      </c>
      <c r="B15" s="25" t="s">
        <v>637</v>
      </c>
      <c r="C15" s="168" t="str">
        <f t="shared" ref="C15:F17" si="0">IF(C9="","",1-C9)</f>
        <v/>
      </c>
      <c r="D15" s="168" t="str">
        <f t="shared" si="0"/>
        <v/>
      </c>
      <c r="E15" s="168">
        <f t="shared" si="0"/>
        <v>0.98</v>
      </c>
      <c r="F15" s="168">
        <f t="shared" si="0"/>
        <v>0.98</v>
      </c>
      <c r="G15" t="s">
        <v>638</v>
      </c>
      <c r="H15" t="s">
        <v>639</v>
      </c>
    </row>
    <row r="16" spans="1:31">
      <c r="A16">
        <v>6335</v>
      </c>
      <c r="B16" s="25" t="s">
        <v>637</v>
      </c>
      <c r="C16" s="168" t="str">
        <f t="shared" si="0"/>
        <v/>
      </c>
      <c r="D16" s="168">
        <f t="shared" si="0"/>
        <v>1.05</v>
      </c>
      <c r="E16" s="168" t="str">
        <f t="shared" si="0"/>
        <v/>
      </c>
      <c r="F16" s="168" t="str">
        <f t="shared" si="0"/>
        <v/>
      </c>
      <c r="G16" t="s">
        <v>638</v>
      </c>
      <c r="H16" t="s">
        <v>639</v>
      </c>
    </row>
    <row r="17" spans="1:8">
      <c r="A17">
        <v>7755</v>
      </c>
      <c r="B17" s="25" t="s">
        <v>637</v>
      </c>
      <c r="C17" s="168">
        <f t="shared" si="0"/>
        <v>0.65999999999999992</v>
      </c>
      <c r="D17" s="168" t="str">
        <f t="shared" si="0"/>
        <v/>
      </c>
      <c r="E17" s="168" t="str">
        <f t="shared" si="0"/>
        <v/>
      </c>
      <c r="F17" s="168" t="str">
        <f t="shared" si="0"/>
        <v/>
      </c>
      <c r="G17" t="s">
        <v>641</v>
      </c>
      <c r="H17" t="s">
        <v>639</v>
      </c>
    </row>
    <row r="18" spans="1:8" s="266" customFormat="1" ht="15" customHeight="1" thickBot="1"/>
    <row r="20" spans="1:8">
      <c r="B20" s="4" t="s">
        <v>628</v>
      </c>
    </row>
    <row r="22" spans="1:8">
      <c r="C22" t="s">
        <v>630</v>
      </c>
    </row>
    <row r="23" spans="1:8">
      <c r="B23" t="s">
        <v>631</v>
      </c>
      <c r="C23" t="s">
        <v>632</v>
      </c>
      <c r="D23" t="s">
        <v>633</v>
      </c>
      <c r="E23" t="s">
        <v>634</v>
      </c>
      <c r="F23" t="s">
        <v>567</v>
      </c>
      <c r="G23" t="s">
        <v>635</v>
      </c>
      <c r="H23" t="s">
        <v>636</v>
      </c>
    </row>
    <row r="24" spans="1:8">
      <c r="A24">
        <v>5403</v>
      </c>
      <c r="B24" s="25" t="s">
        <v>637</v>
      </c>
      <c r="C24" s="167"/>
      <c r="D24" s="167">
        <v>0.65</v>
      </c>
      <c r="E24" s="167">
        <v>0.65</v>
      </c>
      <c r="F24" s="167">
        <v>0.65</v>
      </c>
      <c r="G24" t="s">
        <v>638</v>
      </c>
      <c r="H24" t="s">
        <v>643</v>
      </c>
    </row>
    <row r="25" spans="1:8">
      <c r="A25">
        <v>5402</v>
      </c>
      <c r="B25" s="25" t="s">
        <v>637</v>
      </c>
      <c r="C25" s="167">
        <v>0.28999999999999998</v>
      </c>
      <c r="D25" s="167"/>
      <c r="E25" s="167"/>
      <c r="F25" s="167"/>
      <c r="G25" t="s">
        <v>638</v>
      </c>
      <c r="H25" t="s">
        <v>643</v>
      </c>
    </row>
    <row r="26" spans="1:8">
      <c r="A26">
        <v>7755</v>
      </c>
      <c r="B26" s="25" t="s">
        <v>637</v>
      </c>
      <c r="C26" s="167">
        <v>0.34</v>
      </c>
      <c r="D26" s="167"/>
      <c r="E26" s="167"/>
      <c r="F26" s="167"/>
      <c r="G26" t="s">
        <v>641</v>
      </c>
      <c r="H26" t="s">
        <v>639</v>
      </c>
    </row>
    <row r="27" spans="1:8">
      <c r="C27" s="544"/>
      <c r="D27" s="544"/>
      <c r="E27" s="544"/>
      <c r="F27" s="544"/>
    </row>
    <row r="28" spans="1:8" ht="13.9" customHeight="1">
      <c r="C28" t="s">
        <v>642</v>
      </c>
    </row>
    <row r="29" spans="1:8">
      <c r="B29" t="s">
        <v>631</v>
      </c>
      <c r="C29" t="s">
        <v>632</v>
      </c>
      <c r="D29" t="s">
        <v>633</v>
      </c>
      <c r="E29" t="s">
        <v>634</v>
      </c>
      <c r="F29" t="s">
        <v>567</v>
      </c>
    </row>
    <row r="30" spans="1:8">
      <c r="A30">
        <v>5403</v>
      </c>
      <c r="B30" s="25" t="s">
        <v>637</v>
      </c>
      <c r="C30" s="168" t="str">
        <f t="shared" ref="C30:F32" si="1">IF(C24="","",1-C24)</f>
        <v/>
      </c>
      <c r="D30" s="168">
        <f t="shared" si="1"/>
        <v>0.35</v>
      </c>
      <c r="E30" s="168">
        <f t="shared" si="1"/>
        <v>0.35</v>
      </c>
      <c r="F30" s="168">
        <f t="shared" si="1"/>
        <v>0.35</v>
      </c>
      <c r="G30" t="s">
        <v>638</v>
      </c>
      <c r="H30" t="s">
        <v>643</v>
      </c>
    </row>
    <row r="31" spans="1:8">
      <c r="A31">
        <v>5402</v>
      </c>
      <c r="B31" s="25" t="s">
        <v>637</v>
      </c>
      <c r="C31" s="168">
        <f t="shared" si="1"/>
        <v>0.71</v>
      </c>
      <c r="D31" s="168" t="str">
        <f t="shared" si="1"/>
        <v/>
      </c>
      <c r="E31" s="168" t="str">
        <f t="shared" si="1"/>
        <v/>
      </c>
      <c r="F31" s="168" t="str">
        <f t="shared" si="1"/>
        <v/>
      </c>
      <c r="G31" t="s">
        <v>638</v>
      </c>
      <c r="H31" t="s">
        <v>643</v>
      </c>
    </row>
    <row r="32" spans="1:8">
      <c r="A32">
        <v>7755</v>
      </c>
      <c r="B32" s="25" t="s">
        <v>637</v>
      </c>
      <c r="C32" s="168">
        <f t="shared" si="1"/>
        <v>0.65999999999999992</v>
      </c>
      <c r="D32" s="168" t="str">
        <f t="shared" si="1"/>
        <v/>
      </c>
      <c r="E32" s="168" t="str">
        <f t="shared" si="1"/>
        <v/>
      </c>
      <c r="F32" s="168" t="str">
        <f t="shared" si="1"/>
        <v/>
      </c>
      <c r="G32" t="s">
        <v>644</v>
      </c>
      <c r="H32" t="s">
        <v>639</v>
      </c>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42A50-1BF2-4A25-B86F-AF8396A818AF}">
  <sheetPr>
    <tabColor rgb="FF7030A0"/>
  </sheetPr>
  <dimension ref="A1:AB176"/>
  <sheetViews>
    <sheetView workbookViewId="0">
      <selection activeCell="I59" sqref="I59"/>
    </sheetView>
  </sheetViews>
  <sheetFormatPr defaultColWidth="8.7109375" defaultRowHeight="15" outlineLevelRow="1"/>
  <cols>
    <col min="1" max="1" width="17.5703125" style="112" customWidth="1"/>
    <col min="2" max="2" width="15.28515625" style="112" customWidth="1"/>
    <col min="3" max="3" width="16.28515625" style="112" customWidth="1"/>
    <col min="4" max="8" width="12.7109375" style="112" customWidth="1"/>
    <col min="9" max="10" width="7.42578125" style="112" customWidth="1"/>
    <col min="11" max="11" width="16.28515625" style="112" customWidth="1"/>
    <col min="12" max="18" width="12.7109375" style="112" customWidth="1"/>
    <col min="19" max="19" width="11.42578125" style="112" customWidth="1"/>
    <col min="20" max="21" width="8.7109375" style="112"/>
    <col min="22" max="28" width="10.5703125" style="112" bestFit="1" customWidth="1"/>
    <col min="29" max="16384" width="8.7109375" style="112"/>
  </cols>
  <sheetData>
    <row r="1" spans="1:28" s="110" customFormat="1">
      <c r="A1" s="109" t="s">
        <v>645</v>
      </c>
    </row>
    <row r="2" spans="1:28">
      <c r="A2" s="7"/>
      <c r="D2" s="114" t="s">
        <v>646</v>
      </c>
      <c r="E2" s="123">
        <v>40</v>
      </c>
      <c r="G2" s="114" t="s">
        <v>647</v>
      </c>
      <c r="H2" s="124">
        <v>1000000</v>
      </c>
    </row>
    <row r="3" spans="1:28">
      <c r="A3" s="7"/>
      <c r="G3" s="114" t="s">
        <v>648</v>
      </c>
      <c r="H3" s="125">
        <v>1.1014999999999999</v>
      </c>
      <c r="I3"/>
      <c r="J3"/>
    </row>
    <row r="4" spans="1:28">
      <c r="A4" s="112" t="str">
        <f>"Speed: "&amp; $E$2 &amp;"mph"</f>
        <v>Speed: 40mph</v>
      </c>
      <c r="K4" s="112" t="str">
        <f>"Speed: "&amp; $E$2 &amp;"mph"</f>
        <v>Speed: 40mph</v>
      </c>
    </row>
    <row r="5" spans="1:28">
      <c r="A5" s="112" t="s">
        <v>649</v>
      </c>
      <c r="B5" s="1015" t="s">
        <v>650</v>
      </c>
      <c r="C5" s="1015"/>
      <c r="D5" s="1015"/>
      <c r="E5" s="1015"/>
      <c r="F5" s="1015"/>
      <c r="G5" s="1015"/>
      <c r="H5" s="1015"/>
      <c r="K5" s="112" t="s">
        <v>651</v>
      </c>
      <c r="L5" s="1015" t="s">
        <v>650</v>
      </c>
      <c r="M5" s="1015"/>
      <c r="N5" s="1015"/>
      <c r="O5" s="1015"/>
      <c r="P5" s="1015"/>
      <c r="Q5" s="1015"/>
      <c r="R5" s="1015"/>
    </row>
    <row r="6" spans="1:28">
      <c r="A6" s="126" t="s">
        <v>73</v>
      </c>
      <c r="B6" s="126" t="str">
        <f t="shared" ref="B6:H6" si="0">B64</f>
        <v>CO2</v>
      </c>
      <c r="C6" s="126" t="str">
        <f t="shared" si="0"/>
        <v>CO</v>
      </c>
      <c r="D6" s="126" t="str">
        <f t="shared" si="0"/>
        <v>NOX</v>
      </c>
      <c r="E6" s="126" t="str">
        <f t="shared" si="0"/>
        <v>PM10</v>
      </c>
      <c r="F6" s="126" t="str">
        <f t="shared" si="0"/>
        <v>PM2.5</v>
      </c>
      <c r="G6" s="126" t="str">
        <f t="shared" si="0"/>
        <v>SO2</v>
      </c>
      <c r="H6" s="126" t="str">
        <f t="shared" si="0"/>
        <v>VOC</v>
      </c>
      <c r="K6" s="126" t="s">
        <v>73</v>
      </c>
      <c r="L6" s="126" t="str">
        <f t="shared" ref="L6:R6" si="1">L64</f>
        <v>CO2</v>
      </c>
      <c r="M6" s="126" t="str">
        <f t="shared" si="1"/>
        <v>CO</v>
      </c>
      <c r="N6" s="126" t="str">
        <f t="shared" si="1"/>
        <v>NOX</v>
      </c>
      <c r="O6" s="126" t="str">
        <f t="shared" si="1"/>
        <v>PM10</v>
      </c>
      <c r="P6" s="126" t="str">
        <f t="shared" si="1"/>
        <v>PM2.5</v>
      </c>
      <c r="Q6" s="126" t="str">
        <f t="shared" si="1"/>
        <v>SO2</v>
      </c>
      <c r="R6" s="126" t="str">
        <f t="shared" si="1"/>
        <v>VOC</v>
      </c>
    </row>
    <row r="7" spans="1:28">
      <c r="A7" s="129">
        <v>2016</v>
      </c>
      <c r="B7" s="130" cm="1">
        <f t="array" ref="B7">TREND($B$11:$B$16,$A$11:$A$16,$A$7,TRUE)</f>
        <v>3.5559821345138368E-4</v>
      </c>
      <c r="C7" s="130" cm="1">
        <f t="array" ref="C7">TREND($C$11:$C$16,$A$11:$A$16,$A$7,TRUE)</f>
        <v>3.6540157009790531E-6</v>
      </c>
      <c r="D7" s="130" cm="1">
        <f t="array" ref="D7">TREND($D$11:$D$16,$A$11:$A$16,$A$7,TRUE)</f>
        <v>2.9493714113282353E-7</v>
      </c>
      <c r="E7" s="130" cm="1">
        <f t="array" ref="E7">TREND($E$11:$E$16,$A$11:$A$16,$A$7,TRUE)</f>
        <v>3.6941360384896769E-9</v>
      </c>
      <c r="F7" s="130" cm="1">
        <f t="array" ref="F7">TREND($F$11:$F$16,$A$11:$A$16,$A$7,TRUE)</f>
        <v>3.2678968301766672E-9</v>
      </c>
      <c r="G7" s="130" cm="1">
        <f t="array" ref="G7">TREND($G$11:$G$16,$A$11:$A$16,$A$7,TRUE)</f>
        <v>1.8387725265900213E-9</v>
      </c>
      <c r="H7" s="130" cm="1">
        <f t="array" ref="H7">TREND($H$11:$H$16,$A$11:$A$16,$A$7,TRUE)</f>
        <v>7.6500218061839096E-8</v>
      </c>
      <c r="K7" s="129">
        <v>2016</v>
      </c>
      <c r="L7" s="130" cm="1">
        <f t="array" ref="L7">TREND($L$11:$L$16,$K$11:$K$16,$K$7,TRUE)</f>
        <v>1.500667673159789E-3</v>
      </c>
      <c r="M7" s="130" cm="1">
        <f t="array" ref="M7">TREND($M$11:$M$16,$K$11:$K$16,$K$7,TRUE)</f>
        <v>2.071274388166906E-6</v>
      </c>
      <c r="N7" s="130" cm="1">
        <f t="array" ref="N7">TREND($N$11:$N$16,$K$11:$K$16,$K$7,TRUE)</f>
        <v>4.8146760241743686E-6</v>
      </c>
      <c r="O7" s="130" cm="1">
        <f t="array" ref="O7">TREND($O$11:$O$16,$K$11:$K$16,$K$7,TRUE)</f>
        <v>1.8001550040908714E-7</v>
      </c>
      <c r="P7" s="130" cm="1">
        <f t="array" ref="P7">TREND($P$11:$P$16,$K$11:$K$16,$K$7,TRUE)</f>
        <v>1.6561398678732164E-7</v>
      </c>
      <c r="Q7" s="130" cm="1">
        <f t="array" ref="Q7">TREND($Q$11:$Q$16,$K$11:$K$16,$K$7,TRUE)</f>
        <v>5.0864977162389367E-9</v>
      </c>
      <c r="R7" s="130" cm="1">
        <f t="array" ref="R7">TREND($R$11:$R$16,$K$11:$K$16,$K$7,TRUE)</f>
        <v>2.5575993891500173E-7</v>
      </c>
      <c r="V7" s="130"/>
      <c r="W7" s="130"/>
      <c r="X7" s="130"/>
      <c r="Y7" s="130"/>
      <c r="Z7" s="130"/>
      <c r="AA7" s="130"/>
      <c r="AB7" s="130"/>
    </row>
    <row r="8" spans="1:28">
      <c r="A8" s="129">
        <f>A7+1</f>
        <v>2017</v>
      </c>
      <c r="B8" s="130">
        <f>B7+(B$11-B$7)/($A$11-$A$7)</f>
        <v>3.4994493311309665E-4</v>
      </c>
      <c r="C8" s="130">
        <f>C7+(C$11-C$7)/($A$11-$A$7)</f>
        <v>3.5684308953565089E-6</v>
      </c>
      <c r="D8" s="130">
        <f t="shared" ref="D8:H8" si="2">D7+(D$11-D$7)/($A$11-$A$7)</f>
        <v>2.7393335644503367E-7</v>
      </c>
      <c r="E8" s="130">
        <f t="shared" si="2"/>
        <v>3.547841926239482E-9</v>
      </c>
      <c r="F8" s="130">
        <f t="shared" si="2"/>
        <v>3.1384833221414908E-9</v>
      </c>
      <c r="G8" s="130">
        <f t="shared" si="2"/>
        <v>1.8095387183944555E-9</v>
      </c>
      <c r="H8" s="130">
        <f t="shared" si="2"/>
        <v>7.099852164505476E-8</v>
      </c>
      <c r="K8" s="129">
        <f>K7+1</f>
        <v>2017</v>
      </c>
      <c r="L8" s="130" cm="1">
        <f t="array" ref="L8">TREND($L$11:$L$16,$K$11:$K$16,$K$8,TRUE)</f>
        <v>1.4752079366973855E-3</v>
      </c>
      <c r="M8" s="130" cm="1">
        <f t="array" ref="M8">TREND($M$11:$M$16,$K$11:$K$16,$K$8,TRUE)</f>
        <v>2.0124198545034254E-6</v>
      </c>
      <c r="N8" s="130" cm="1">
        <f t="array" ref="N8">TREND($N$11:$N$16,$K$11:$K$16,$K$8,TRUE)</f>
        <v>4.5615282149248561E-6</v>
      </c>
      <c r="O8" s="130" cm="1">
        <f t="array" ref="O8">TREND($O$11:$O$16,$K$11:$K$16,$K$8,TRUE)</f>
        <v>1.66055520692449E-7</v>
      </c>
      <c r="P8" s="130" cm="1">
        <f t="array" ref="P8">TREND($P$11:$P$16,$K$11:$K$16,$K$8,TRUE)</f>
        <v>1.5277082200064785E-7</v>
      </c>
      <c r="Q8" s="130" cm="1">
        <f t="array" ref="Q8">TREND($Q$11:$Q$16,$K$11:$K$16,$K$8,TRUE)</f>
        <v>4.995562543853862E-9</v>
      </c>
      <c r="R8" s="130" cm="1">
        <f t="array" ref="R8">TREND($R$11:$R$16,$K$11:$K$16,$K$8,TRUE)</f>
        <v>2.3742692985363663E-7</v>
      </c>
      <c r="S8" s="130"/>
      <c r="V8" s="130"/>
      <c r="W8" s="130"/>
      <c r="X8" s="130"/>
      <c r="Y8" s="130"/>
      <c r="Z8" s="130"/>
      <c r="AA8" s="130"/>
      <c r="AB8" s="130"/>
    </row>
    <row r="9" spans="1:28">
      <c r="A9" s="129">
        <f t="shared" ref="A9:A15" si="3">A8+1</f>
        <v>2018</v>
      </c>
      <c r="B9" s="130">
        <f>B8+(B$11-B$7)/($A$11-$A$7)</f>
        <v>3.4429165277480962E-4</v>
      </c>
      <c r="C9" s="130">
        <f t="shared" ref="C9:H10" si="4">C8+(C$11-C$7)/($A$11-$A$7)</f>
        <v>3.4828460897339648E-6</v>
      </c>
      <c r="D9" s="130">
        <f t="shared" si="4"/>
        <v>2.5292957175724381E-7</v>
      </c>
      <c r="E9" s="130">
        <f t="shared" si="4"/>
        <v>3.401547813989287E-9</v>
      </c>
      <c r="F9" s="130">
        <f t="shared" si="4"/>
        <v>3.0090698141063144E-9</v>
      </c>
      <c r="G9" s="130">
        <f t="shared" si="4"/>
        <v>1.7803049101988897E-9</v>
      </c>
      <c r="H9" s="130">
        <f t="shared" si="4"/>
        <v>6.5496825228270424E-8</v>
      </c>
      <c r="K9" s="129">
        <f t="shared" ref="K9:K15" si="5">K8+1</f>
        <v>2018</v>
      </c>
      <c r="L9" s="130" cm="1">
        <f t="array" ref="L9">TREND($L$11:$L$16,$K$11:$K$16,$K$9,TRUE)</f>
        <v>1.449748200234989E-3</v>
      </c>
      <c r="M9" s="130" cm="1">
        <f t="array" ref="M9">TREND($M$11:$M$16,$K$11:$K$16,$K$9,TRUE)</f>
        <v>1.9535653208399583E-6</v>
      </c>
      <c r="N9" s="130" cm="1">
        <f t="array" ref="N9">TREND($N$11:$N$16,$K$11:$K$16,$K$9,TRUE)</f>
        <v>4.3083804056753437E-6</v>
      </c>
      <c r="O9" s="130" cm="1">
        <f t="array" ref="O9">TREND($O$11:$O$16,$K$11:$K$16,$K$9,TRUE)</f>
        <v>1.5209554097581426E-7</v>
      </c>
      <c r="P9" s="130" cm="1">
        <f t="array" ref="P9">TREND($P$11:$P$16,$K$11:$K$16,$K$9,TRUE)</f>
        <v>1.3992765721397406E-7</v>
      </c>
      <c r="Q9" s="130" cm="1">
        <f t="array" ref="Q9">TREND($Q$11:$Q$16,$K$11:$K$16,$K$9,TRUE)</f>
        <v>4.9046273714687873E-9</v>
      </c>
      <c r="R9" s="130" cm="1">
        <f t="array" ref="R9">TREND($R$11:$R$16,$K$11:$K$16,$K$9,TRUE)</f>
        <v>2.1909392079226477E-7</v>
      </c>
      <c r="S9" s="130"/>
      <c r="V9" s="130"/>
      <c r="W9" s="130"/>
      <c r="X9" s="130"/>
      <c r="Y9" s="130"/>
      <c r="Z9" s="130"/>
      <c r="AA9" s="130"/>
      <c r="AB9" s="130"/>
    </row>
    <row r="10" spans="1:28">
      <c r="A10" s="129">
        <f t="shared" si="3"/>
        <v>2019</v>
      </c>
      <c r="B10" s="130">
        <f>B9+(B$11-B$7)/($A$11-$A$7)</f>
        <v>3.3863837243652259E-4</v>
      </c>
      <c r="C10" s="130">
        <f t="shared" si="4"/>
        <v>3.3972612841114206E-6</v>
      </c>
      <c r="D10" s="130">
        <f t="shared" si="4"/>
        <v>2.3192578706945398E-7</v>
      </c>
      <c r="E10" s="130">
        <f t="shared" si="4"/>
        <v>3.2552537017390921E-9</v>
      </c>
      <c r="F10" s="130">
        <f t="shared" si="4"/>
        <v>2.879656306071138E-9</v>
      </c>
      <c r="G10" s="130">
        <f t="shared" si="4"/>
        <v>1.7510711020033239E-9</v>
      </c>
      <c r="H10" s="130">
        <f>H9+(H$11-H$7)/($A$11-$A$7)</f>
        <v>5.9995128811486088E-8</v>
      </c>
      <c r="K10" s="129">
        <f t="shared" si="5"/>
        <v>2019</v>
      </c>
      <c r="L10" s="130" cm="1">
        <f t="array" ref="L10">TREND($L$11:$L$16,$K$11:$K$16,$K$10,TRUE)</f>
        <v>1.4242884637725856E-3</v>
      </c>
      <c r="M10" s="130" cm="1">
        <f t="array" ref="M10">TREND($M$11:$M$16,$K$11:$K$16,$K$10,TRUE)</f>
        <v>1.8947107871764777E-6</v>
      </c>
      <c r="N10" s="130" cm="1">
        <f t="array" ref="N10">TREND($N$11:$N$16,$K$11:$K$16,$K$10,TRUE)</f>
        <v>4.0552325964258312E-6</v>
      </c>
      <c r="O10" s="130" cm="1">
        <f t="array" ref="O10">TREND($O$11:$O$16,$K$11:$K$16,$K$10,TRUE)</f>
        <v>1.3813556125917952E-7</v>
      </c>
      <c r="P10" s="130" cm="1">
        <f t="array" ref="P10">TREND($P$11:$P$16,$K$11:$K$16,$K$10,TRUE)</f>
        <v>1.2708449242730026E-7</v>
      </c>
      <c r="Q10" s="130" cm="1">
        <f t="array" ref="Q10">TREND($Q$11:$Q$16,$K$11:$K$16,$K$10,TRUE)</f>
        <v>4.8136921990837126E-9</v>
      </c>
      <c r="R10" s="130" cm="1">
        <f t="array" ref="R10">TREND($R$11:$R$16,$K$11:$K$16,$K$10,TRUE)</f>
        <v>2.0076091173089968E-7</v>
      </c>
      <c r="S10" s="130"/>
      <c r="V10" s="130"/>
      <c r="W10" s="130"/>
      <c r="X10" s="130"/>
      <c r="Y10" s="130"/>
      <c r="Z10" s="130"/>
      <c r="AA10" s="130"/>
      <c r="AB10" s="130"/>
    </row>
    <row r="11" spans="1:28">
      <c r="A11" s="127">
        <f t="shared" si="3"/>
        <v>2020</v>
      </c>
      <c r="B11" s="128">
        <f>INDEX($B$86:$H$101,MATCH($E$2,$A$86:$A$101,0),MATCH(B$6,$B$85:$H$85,0))/$H$2*$H$3</f>
        <v>3.3298509209823561E-4</v>
      </c>
      <c r="C11" s="128">
        <f>INDEX($B$86:$H$101,MATCH($E$2,$A$86:$A$101,0),MATCH(C$6,$B$85:$H$85,0))/$H$2*$H$3</f>
        <v>3.3116764784888769E-6</v>
      </c>
      <c r="D11" s="128">
        <f t="shared" ref="D11:G11" si="6">INDEX($B$86:$H$101,MATCH($E$2,$A$86:$A$101,0),MATCH(D$6,$B$85:$H$85,0))/$H$2*$H$3</f>
        <v>2.109220023816642E-7</v>
      </c>
      <c r="E11" s="128">
        <f t="shared" si="6"/>
        <v>3.1089595894888971E-9</v>
      </c>
      <c r="F11" s="128">
        <f t="shared" si="6"/>
        <v>2.7502427980359625E-9</v>
      </c>
      <c r="G11" s="128">
        <f t="shared" si="6"/>
        <v>1.7218372938077581E-9</v>
      </c>
      <c r="H11" s="128">
        <f>INDEX($B$86:$H$101,MATCH($E$2,$A$86:$A$101,0),MATCH(H$6,$B$85:$H$85,0))/$H$2*$H$3</f>
        <v>5.4493432394701772E-8</v>
      </c>
      <c r="K11" s="127">
        <f t="shared" si="5"/>
        <v>2020</v>
      </c>
      <c r="L11" s="128">
        <f>INDEX($L$86:$R$101,MATCH($E$2,$K$86:$K$101,0),MATCH(L$6,$L$85:$R$85,0))/$H$2*$H$3</f>
        <v>1.3988287273101806E-3</v>
      </c>
      <c r="M11" s="128">
        <f t="shared" ref="M11:Q11" si="7">INDEX($L$86:$R$101,MATCH($E$2,$K$86:$K$101,0),MATCH(M$6,$L$85:$R$85,0))/$H$2*$H$3</f>
        <v>1.8358562535130156E-6</v>
      </c>
      <c r="N11" s="128">
        <f t="shared" si="7"/>
        <v>3.8020847871762459E-6</v>
      </c>
      <c r="O11" s="128">
        <f t="shared" si="7"/>
        <v>1.2417558154254202E-7</v>
      </c>
      <c r="P11" s="128">
        <f t="shared" si="7"/>
        <v>1.1424132764062931E-7</v>
      </c>
      <c r="Q11" s="128">
        <f t="shared" si="7"/>
        <v>4.7227570266986669E-9</v>
      </c>
      <c r="R11" s="128">
        <f>INDEX($L$86:$R$101,MATCH($E$2,$K$86:$K$101,0),MATCH(R$6,$L$85:$R$85,0))/$H$2*$H$3</f>
        <v>1.8242790266952866E-7</v>
      </c>
      <c r="S11" s="130"/>
    </row>
    <row r="12" spans="1:28">
      <c r="A12" s="129">
        <f t="shared" si="3"/>
        <v>2021</v>
      </c>
      <c r="B12" s="130">
        <f>B11+(B$16-B$11)/($A$16-$A$11)</f>
        <v>3.273318117599482E-4</v>
      </c>
      <c r="C12" s="130">
        <f t="shared" ref="C12:H15" si="8">C11+(C$16-C$11)/($A$16-$A$11)</f>
        <v>3.2260916728663345E-6</v>
      </c>
      <c r="D12" s="130">
        <f t="shared" si="8"/>
        <v>1.8991821769387582E-7</v>
      </c>
      <c r="E12" s="130">
        <f t="shared" si="8"/>
        <v>2.9626654772387088E-9</v>
      </c>
      <c r="F12" s="130">
        <f t="shared" si="8"/>
        <v>2.6208292900007948E-9</v>
      </c>
      <c r="G12" s="130">
        <f t="shared" si="8"/>
        <v>1.6926034856121908E-9</v>
      </c>
      <c r="H12" s="130">
        <f>H11+(H$16-H$11)/($A$16-$A$11)</f>
        <v>4.8991735977917369E-8</v>
      </c>
      <c r="K12" s="129">
        <f t="shared" si="5"/>
        <v>2021</v>
      </c>
      <c r="L12" s="130">
        <f>L11+(L$16-L$11)/($K$16-$K$11)</f>
        <v>1.3733689908477782E-3</v>
      </c>
      <c r="M12" s="130">
        <f t="shared" ref="M12:R15" si="9">M11+(M$16-M$11)/($K$16-$K$11)</f>
        <v>1.7770017198495422E-6</v>
      </c>
      <c r="N12" s="130">
        <f t="shared" si="9"/>
        <v>3.5489369779267195E-6</v>
      </c>
      <c r="O12" s="130">
        <f t="shared" si="9"/>
        <v>1.1021560182590605E-7</v>
      </c>
      <c r="P12" s="130">
        <f t="shared" si="9"/>
        <v>1.0139816285395621E-7</v>
      </c>
      <c r="Q12" s="130">
        <f t="shared" si="9"/>
        <v>4.6318218543135964E-9</v>
      </c>
      <c r="R12" s="130">
        <f t="shared" si="9"/>
        <v>1.6409489360816015E-7</v>
      </c>
      <c r="S12" s="130"/>
    </row>
    <row r="13" spans="1:28">
      <c r="A13" s="129">
        <f t="shared" si="3"/>
        <v>2022</v>
      </c>
      <c r="B13" s="130">
        <f>B12+(B$16-B$11)/($A$16-$A$11)</f>
        <v>3.2167853142166079E-4</v>
      </c>
      <c r="C13" s="130">
        <f t="shared" si="8"/>
        <v>3.140506867243792E-6</v>
      </c>
      <c r="D13" s="130">
        <f t="shared" si="8"/>
        <v>1.6891443300608745E-7</v>
      </c>
      <c r="E13" s="130">
        <f t="shared" si="8"/>
        <v>2.8163713649885204E-9</v>
      </c>
      <c r="F13" s="130">
        <f t="shared" si="8"/>
        <v>2.4914157819656271E-9</v>
      </c>
      <c r="G13" s="130">
        <f t="shared" si="8"/>
        <v>1.6633696774166236E-9</v>
      </c>
      <c r="H13" s="130">
        <f t="shared" si="8"/>
        <v>4.3490039561132967E-8</v>
      </c>
      <c r="K13" s="129">
        <f t="shared" si="5"/>
        <v>2022</v>
      </c>
      <c r="L13" s="130">
        <f>L12+(L$16-L$11)/($K$16-$K$11)</f>
        <v>1.3479092543853758E-3</v>
      </c>
      <c r="M13" s="130">
        <f t="shared" si="9"/>
        <v>1.7181471861860688E-6</v>
      </c>
      <c r="N13" s="130">
        <f t="shared" si="9"/>
        <v>3.295789168677193E-6</v>
      </c>
      <c r="O13" s="130">
        <f t="shared" si="9"/>
        <v>9.6255622109270073E-8</v>
      </c>
      <c r="P13" s="130">
        <f t="shared" si="9"/>
        <v>8.8554998067283103E-8</v>
      </c>
      <c r="Q13" s="130">
        <f t="shared" si="9"/>
        <v>4.5408866819285258E-9</v>
      </c>
      <c r="R13" s="130">
        <f t="shared" si="9"/>
        <v>1.4576188454679164E-7</v>
      </c>
      <c r="S13" s="130"/>
    </row>
    <row r="14" spans="1:28">
      <c r="A14" s="129">
        <f t="shared" si="3"/>
        <v>2023</v>
      </c>
      <c r="B14" s="130">
        <f>B13+(B$16-B$11)/($A$16-$A$11)</f>
        <v>3.1602525108337338E-4</v>
      </c>
      <c r="C14" s="130">
        <f t="shared" si="8"/>
        <v>3.0549220616212496E-6</v>
      </c>
      <c r="D14" s="130">
        <f t="shared" si="8"/>
        <v>1.4791064831829907E-7</v>
      </c>
      <c r="E14" s="130">
        <f t="shared" si="8"/>
        <v>2.6700772527383321E-9</v>
      </c>
      <c r="F14" s="130">
        <f t="shared" si="8"/>
        <v>2.3620022739304594E-9</v>
      </c>
      <c r="G14" s="130">
        <f t="shared" si="8"/>
        <v>1.6341358692210563E-9</v>
      </c>
      <c r="H14" s="130">
        <f>H13+(H$16-H$11)/($A$16-$A$11)</f>
        <v>3.7988343144348565E-8</v>
      </c>
      <c r="K14" s="129">
        <f t="shared" si="5"/>
        <v>2023</v>
      </c>
      <c r="L14" s="130">
        <f>L13+(L$16-L$11)/($K$16-$K$11)</f>
        <v>1.3224495179229735E-3</v>
      </c>
      <c r="M14" s="130">
        <f t="shared" si="9"/>
        <v>1.6592926525225954E-6</v>
      </c>
      <c r="N14" s="130">
        <f t="shared" si="9"/>
        <v>3.0426413594276666E-6</v>
      </c>
      <c r="O14" s="130">
        <f t="shared" si="9"/>
        <v>8.2295642392634099E-8</v>
      </c>
      <c r="P14" s="130">
        <f t="shared" si="9"/>
        <v>7.5711833280609998E-8</v>
      </c>
      <c r="Q14" s="130">
        <f t="shared" si="9"/>
        <v>4.4499515095434553E-9</v>
      </c>
      <c r="R14" s="130">
        <f>R13+(R$16-R$11)/($K$16-$K$11)</f>
        <v>1.2742887548542314E-7</v>
      </c>
      <c r="S14" s="130"/>
    </row>
    <row r="15" spans="1:28">
      <c r="A15" s="129">
        <f t="shared" si="3"/>
        <v>2024</v>
      </c>
      <c r="B15" s="130">
        <f>B14+(B$16-B$11)/($A$16-$A$11)</f>
        <v>3.1037197074508597E-4</v>
      </c>
      <c r="C15" s="130">
        <f t="shared" si="8"/>
        <v>2.9693372559987071E-6</v>
      </c>
      <c r="D15" s="130">
        <f t="shared" si="8"/>
        <v>1.269068636305107E-7</v>
      </c>
      <c r="E15" s="130">
        <f t="shared" si="8"/>
        <v>2.5237831404881438E-9</v>
      </c>
      <c r="F15" s="130">
        <f t="shared" si="8"/>
        <v>2.2325887658952917E-9</v>
      </c>
      <c r="G15" s="130">
        <f t="shared" si="8"/>
        <v>1.6049020610254891E-9</v>
      </c>
      <c r="H15" s="130">
        <f t="shared" si="8"/>
        <v>3.2486646727564163E-8</v>
      </c>
      <c r="K15" s="129">
        <f t="shared" si="5"/>
        <v>2024</v>
      </c>
      <c r="L15" s="130">
        <f>L14+(L$16-L$11)/($K$16-$K$11)</f>
        <v>1.2969897814605711E-3</v>
      </c>
      <c r="M15" s="130">
        <f t="shared" si="9"/>
        <v>1.600438118859122E-6</v>
      </c>
      <c r="N15" s="130">
        <f t="shared" si="9"/>
        <v>2.7894935501781402E-6</v>
      </c>
      <c r="O15" s="130">
        <f t="shared" si="9"/>
        <v>6.8335662675998124E-8</v>
      </c>
      <c r="P15" s="130">
        <f t="shared" si="9"/>
        <v>6.2868668493936892E-8</v>
      </c>
      <c r="Q15" s="130">
        <f t="shared" si="9"/>
        <v>4.3590163371583847E-9</v>
      </c>
      <c r="R15" s="130">
        <f t="shared" si="9"/>
        <v>1.0909586642405463E-7</v>
      </c>
      <c r="S15" s="130"/>
    </row>
    <row r="16" spans="1:28">
      <c r="A16" s="127">
        <v>2025</v>
      </c>
      <c r="B16" s="128">
        <f t="shared" ref="B16:H16" si="10">INDEX($B$108:$H$123,MATCH($E$2,$A$108:$A$123,0),MATCH(B$6,$B$107:$H$107,0))/$H$2*$H$3</f>
        <v>3.0471869040679851E-4</v>
      </c>
      <c r="C16" s="128">
        <f t="shared" si="10"/>
        <v>2.8837524503761639E-6</v>
      </c>
      <c r="D16" s="128">
        <f t="shared" si="10"/>
        <v>1.0590307894272228E-7</v>
      </c>
      <c r="E16" s="128">
        <f t="shared" si="10"/>
        <v>2.377489028237955E-9</v>
      </c>
      <c r="F16" s="128">
        <f t="shared" si="10"/>
        <v>2.1031752578601249E-9</v>
      </c>
      <c r="G16" s="128">
        <f t="shared" si="10"/>
        <v>1.5756682528299216E-9</v>
      </c>
      <c r="H16" s="128">
        <f t="shared" si="10"/>
        <v>2.6984950310779757E-8</v>
      </c>
      <c r="K16" s="127">
        <v>2025</v>
      </c>
      <c r="L16" s="128">
        <f>INDEX($L$108:$R$123,MATCH($E$2,$K$108:$K$123,0),MATCH(L$6,$L$107:$R$107,0))/$H$2*$H$3</f>
        <v>1.2715300449981683E-3</v>
      </c>
      <c r="M16" s="128">
        <f t="shared" ref="M16:Q16" si="11">INDEX($L$108:$R$123,MATCH($E$2,$K$108:$K$123,0),MATCH(M$6,$L$107:$R$107,0))/$H$2*$H$3</f>
        <v>1.541583585195649E-6</v>
      </c>
      <c r="N16" s="128">
        <f t="shared" si="11"/>
        <v>2.5363457409286133E-6</v>
      </c>
      <c r="O16" s="128">
        <f t="shared" si="11"/>
        <v>5.4375682959362143E-8</v>
      </c>
      <c r="P16" s="128">
        <f t="shared" si="11"/>
        <v>5.00255037072638E-8</v>
      </c>
      <c r="Q16" s="128">
        <f t="shared" si="11"/>
        <v>4.2680811647733142E-9</v>
      </c>
      <c r="R16" s="128">
        <f>INDEX($L$108:$R$123,MATCH($E$2,$K$108:$K$123,0),MATCH(R$6,$L$107:$R$107,0))/$H$2*$H$3</f>
        <v>9.0762857362686155E-8</v>
      </c>
    </row>
    <row r="17" spans="1:18">
      <c r="A17" s="129">
        <f>A16+1</f>
        <v>2026</v>
      </c>
      <c r="B17" s="130">
        <f>B16+(B$26-B$16)/($A$26-$A$16)</f>
        <v>3.0151908048210068E-4</v>
      </c>
      <c r="C17" s="130">
        <f t="shared" ref="C17:H25" si="12">C16+(C$26-C$16)/($A$26-$A$16)</f>
        <v>2.7674485164803911E-6</v>
      </c>
      <c r="D17" s="130">
        <f t="shared" si="12"/>
        <v>9.6822004825508443E-8</v>
      </c>
      <c r="E17" s="130">
        <f t="shared" si="12"/>
        <v>2.2980453534495443E-9</v>
      </c>
      <c r="F17" s="130">
        <f t="shared" si="12"/>
        <v>2.0328972245252155E-9</v>
      </c>
      <c r="G17" s="130">
        <f t="shared" si="12"/>
        <v>1.5591226222924824E-9</v>
      </c>
      <c r="H17" s="130">
        <f t="shared" si="12"/>
        <v>2.5159687820625853E-8</v>
      </c>
      <c r="I17" s="130"/>
      <c r="J17" s="130"/>
      <c r="K17" s="129">
        <f>K16+1</f>
        <v>2026</v>
      </c>
      <c r="L17" s="130">
        <f>L16+(L$26-L$16)/($K$26-$K$16)</f>
        <v>1.2557311724784841E-3</v>
      </c>
      <c r="M17" s="130">
        <f t="shared" ref="M17:R25" si="13">M16+(M$26-M$16)/($K$26-$K$16)</f>
        <v>1.5149550554965739E-6</v>
      </c>
      <c r="N17" s="130">
        <f t="shared" si="13"/>
        <v>2.3882568091263269E-6</v>
      </c>
      <c r="O17" s="130">
        <f t="shared" si="13"/>
        <v>5.0153490421222315E-8</v>
      </c>
      <c r="P17" s="130">
        <f t="shared" si="13"/>
        <v>4.6141095872627871E-8</v>
      </c>
      <c r="Q17" s="130">
        <f t="shared" si="13"/>
        <v>4.2137422364816233E-9</v>
      </c>
      <c r="R17" s="130">
        <f t="shared" si="13"/>
        <v>8.4791973642253975E-8</v>
      </c>
    </row>
    <row r="18" spans="1:18">
      <c r="A18" s="129">
        <f t="shared" ref="A18:A25" si="14">A17+1</f>
        <v>2027</v>
      </c>
      <c r="B18" s="130">
        <f t="shared" ref="B18:B25" si="15">B17+(B$26-B$16)/($A$26-$A$16)</f>
        <v>2.9831947055740285E-4</v>
      </c>
      <c r="C18" s="130">
        <f t="shared" si="12"/>
        <v>2.6511445825846184E-6</v>
      </c>
      <c r="D18" s="130">
        <f t="shared" si="12"/>
        <v>8.7740930708294604E-8</v>
      </c>
      <c r="E18" s="130">
        <f>E17+(E$26-E$16)/($A$26-$A$16)</f>
        <v>2.2186016786611335E-9</v>
      </c>
      <c r="F18" s="130">
        <f t="shared" si="12"/>
        <v>1.9626191911903058E-9</v>
      </c>
      <c r="G18" s="130">
        <f t="shared" si="12"/>
        <v>1.5425769917550433E-9</v>
      </c>
      <c r="H18" s="130">
        <f t="shared" si="12"/>
        <v>2.3334425330471948E-8</v>
      </c>
      <c r="I18" s="130"/>
      <c r="J18" s="130"/>
      <c r="K18" s="129">
        <f t="shared" ref="K18:K25" si="16">K17+1</f>
        <v>2027</v>
      </c>
      <c r="L18" s="130">
        <f t="shared" ref="L18:L25" si="17">L17+(L$26-L$16)/($K$26-$K$16)</f>
        <v>1.2399322999588E-3</v>
      </c>
      <c r="M18" s="130">
        <f t="shared" si="13"/>
        <v>1.4883265257974989E-6</v>
      </c>
      <c r="N18" s="130">
        <f t="shared" si="13"/>
        <v>2.2401678773240405E-6</v>
      </c>
      <c r="O18" s="130">
        <f t="shared" si="13"/>
        <v>4.5931297883082486E-8</v>
      </c>
      <c r="P18" s="130">
        <f t="shared" si="13"/>
        <v>4.2256688037991941E-8</v>
      </c>
      <c r="Q18" s="130">
        <f t="shared" si="13"/>
        <v>4.1594033081899324E-9</v>
      </c>
      <c r="R18" s="130">
        <f t="shared" si="13"/>
        <v>7.8821089921821794E-8</v>
      </c>
    </row>
    <row r="19" spans="1:18">
      <c r="A19" s="129">
        <f t="shared" si="14"/>
        <v>2028</v>
      </c>
      <c r="B19" s="130">
        <f t="shared" si="15"/>
        <v>2.9511986063270501E-4</v>
      </c>
      <c r="C19" s="130">
        <f t="shared" si="12"/>
        <v>2.5348406486888457E-6</v>
      </c>
      <c r="D19" s="130">
        <f t="shared" si="12"/>
        <v>7.8659856591080764E-8</v>
      </c>
      <c r="E19" s="130">
        <f>E18+(E$26-E$16)/($A$26-$A$16)</f>
        <v>2.1391580038727228E-9</v>
      </c>
      <c r="F19" s="130">
        <f t="shared" si="12"/>
        <v>1.892341157855396E-9</v>
      </c>
      <c r="G19" s="130">
        <f t="shared" si="12"/>
        <v>1.5260313612176041E-9</v>
      </c>
      <c r="H19" s="130">
        <f t="shared" si="12"/>
        <v>2.1509162840318044E-8</v>
      </c>
      <c r="I19" s="130"/>
      <c r="J19" s="130"/>
      <c r="K19" s="129">
        <f t="shared" si="16"/>
        <v>2028</v>
      </c>
      <c r="L19" s="130">
        <f t="shared" si="17"/>
        <v>1.2241334274391159E-3</v>
      </c>
      <c r="M19" s="130">
        <f t="shared" si="13"/>
        <v>1.4616979960984238E-6</v>
      </c>
      <c r="N19" s="130">
        <f t="shared" si="13"/>
        <v>2.0920789455217541E-6</v>
      </c>
      <c r="O19" s="130">
        <f t="shared" si="13"/>
        <v>4.1709105344942657E-8</v>
      </c>
      <c r="P19" s="130">
        <f t="shared" si="13"/>
        <v>3.8372280203356012E-8</v>
      </c>
      <c r="Q19" s="130">
        <f t="shared" si="13"/>
        <v>4.1050643798982414E-9</v>
      </c>
      <c r="R19" s="130">
        <f t="shared" si="13"/>
        <v>7.2850206201389614E-8</v>
      </c>
    </row>
    <row r="20" spans="1:18">
      <c r="A20" s="129">
        <f t="shared" si="14"/>
        <v>2029</v>
      </c>
      <c r="B20" s="130">
        <f t="shared" si="15"/>
        <v>2.9192025070800718E-4</v>
      </c>
      <c r="C20" s="130">
        <f t="shared" si="12"/>
        <v>2.4185367147930729E-6</v>
      </c>
      <c r="D20" s="130">
        <f t="shared" si="12"/>
        <v>6.9578782473866925E-8</v>
      </c>
      <c r="E20" s="130">
        <f>E19+(E$26-E$16)/($A$26-$A$16)</f>
        <v>2.0597143290843121E-9</v>
      </c>
      <c r="F20" s="130">
        <f t="shared" si="12"/>
        <v>1.8220631245204865E-9</v>
      </c>
      <c r="G20" s="130">
        <f t="shared" si="12"/>
        <v>1.5094857306801649E-9</v>
      </c>
      <c r="H20" s="130">
        <f t="shared" si="12"/>
        <v>1.9683900350164139E-8</v>
      </c>
      <c r="I20" s="130"/>
      <c r="J20" s="130"/>
      <c r="K20" s="129">
        <f t="shared" si="16"/>
        <v>2029</v>
      </c>
      <c r="L20" s="130">
        <f t="shared" si="17"/>
        <v>1.2083345549194317E-3</v>
      </c>
      <c r="M20" s="130">
        <f t="shared" si="13"/>
        <v>1.4350694663993487E-6</v>
      </c>
      <c r="N20" s="130">
        <f t="shared" si="13"/>
        <v>1.9439900137194677E-6</v>
      </c>
      <c r="O20" s="130">
        <f t="shared" si="13"/>
        <v>3.7486912806802828E-8</v>
      </c>
      <c r="P20" s="130">
        <f t="shared" si="13"/>
        <v>3.4487872368720082E-8</v>
      </c>
      <c r="Q20" s="130">
        <f t="shared" si="13"/>
        <v>4.0507254516065505E-9</v>
      </c>
      <c r="R20" s="130">
        <f t="shared" si="13"/>
        <v>6.6879322480957434E-8</v>
      </c>
    </row>
    <row r="21" spans="1:18">
      <c r="A21" s="129">
        <f t="shared" si="14"/>
        <v>2030</v>
      </c>
      <c r="B21" s="130">
        <f t="shared" si="15"/>
        <v>2.8872064078330935E-4</v>
      </c>
      <c r="C21" s="130">
        <f t="shared" si="12"/>
        <v>2.3022327808973002E-6</v>
      </c>
      <c r="D21" s="130">
        <f t="shared" si="12"/>
        <v>6.0497708356653085E-8</v>
      </c>
      <c r="E21" s="130">
        <f>E20+(E$26-E$16)/($A$26-$A$16)</f>
        <v>1.9802706542959013E-9</v>
      </c>
      <c r="F21" s="130">
        <f t="shared" si="12"/>
        <v>1.7517850911855769E-9</v>
      </c>
      <c r="G21" s="130">
        <f t="shared" si="12"/>
        <v>1.4929401001427257E-9</v>
      </c>
      <c r="H21" s="130">
        <f t="shared" si="12"/>
        <v>1.7858637860010235E-8</v>
      </c>
      <c r="I21" s="130"/>
      <c r="J21" s="130"/>
      <c r="K21" s="129">
        <f t="shared" si="16"/>
        <v>2030</v>
      </c>
      <c r="L21" s="130">
        <f t="shared" si="17"/>
        <v>1.1925356823997476E-3</v>
      </c>
      <c r="M21" s="130">
        <f t="shared" si="13"/>
        <v>1.4084409367002737E-6</v>
      </c>
      <c r="N21" s="130">
        <f t="shared" si="13"/>
        <v>1.7959010819171811E-6</v>
      </c>
      <c r="O21" s="130">
        <f t="shared" si="13"/>
        <v>3.3264720268662999E-8</v>
      </c>
      <c r="P21" s="130">
        <f t="shared" si="13"/>
        <v>3.0603464534084153E-8</v>
      </c>
      <c r="Q21" s="130">
        <f t="shared" si="13"/>
        <v>3.9963865233148596E-9</v>
      </c>
      <c r="R21" s="130">
        <f t="shared" si="13"/>
        <v>6.0908438760525253E-8</v>
      </c>
    </row>
    <row r="22" spans="1:18">
      <c r="A22" s="129">
        <f t="shared" si="14"/>
        <v>2031</v>
      </c>
      <c r="B22" s="130">
        <f t="shared" si="15"/>
        <v>2.8552103085861152E-4</v>
      </c>
      <c r="C22" s="130">
        <f t="shared" si="12"/>
        <v>2.1859288470015275E-6</v>
      </c>
      <c r="D22" s="130">
        <f t="shared" si="12"/>
        <v>5.1416634239439246E-8</v>
      </c>
      <c r="E22" s="130">
        <f t="shared" si="12"/>
        <v>1.9008269795074906E-9</v>
      </c>
      <c r="F22" s="130">
        <f t="shared" si="12"/>
        <v>1.6815070578506674E-9</v>
      </c>
      <c r="G22" s="130">
        <f t="shared" si="12"/>
        <v>1.4763944696052865E-9</v>
      </c>
      <c r="H22" s="130">
        <f t="shared" si="12"/>
        <v>1.603337536985633E-8</v>
      </c>
      <c r="I22" s="130"/>
      <c r="J22" s="130"/>
      <c r="K22" s="129">
        <f t="shared" si="16"/>
        <v>2031</v>
      </c>
      <c r="L22" s="130">
        <f t="shared" si="17"/>
        <v>1.1767368098800635E-3</v>
      </c>
      <c r="M22" s="130">
        <f t="shared" si="13"/>
        <v>1.3818124070011986E-6</v>
      </c>
      <c r="N22" s="130">
        <f t="shared" si="13"/>
        <v>1.6478121501148945E-6</v>
      </c>
      <c r="O22" s="130">
        <f t="shared" si="13"/>
        <v>2.904252773052317E-8</v>
      </c>
      <c r="P22" s="130">
        <f t="shared" si="13"/>
        <v>2.671905669944822E-8</v>
      </c>
      <c r="Q22" s="130">
        <f t="shared" si="13"/>
        <v>3.9420475950231687E-9</v>
      </c>
      <c r="R22" s="130">
        <f t="shared" si="13"/>
        <v>5.4937555040093079E-8</v>
      </c>
    </row>
    <row r="23" spans="1:18">
      <c r="A23" s="129">
        <f t="shared" si="14"/>
        <v>2032</v>
      </c>
      <c r="B23" s="130">
        <f t="shared" si="15"/>
        <v>2.8232142093391368E-4</v>
      </c>
      <c r="C23" s="130">
        <f t="shared" si="12"/>
        <v>2.0696249131057547E-6</v>
      </c>
      <c r="D23" s="130">
        <f t="shared" si="12"/>
        <v>4.2335560122225406E-8</v>
      </c>
      <c r="E23" s="130">
        <f t="shared" si="12"/>
        <v>1.8213833047190799E-9</v>
      </c>
      <c r="F23" s="130">
        <f t="shared" si="12"/>
        <v>1.6112290245157578E-9</v>
      </c>
      <c r="G23" s="130">
        <f t="shared" si="12"/>
        <v>1.4598488390678474E-9</v>
      </c>
      <c r="H23" s="130">
        <f t="shared" si="12"/>
        <v>1.4208112879702427E-8</v>
      </c>
      <c r="I23" s="130"/>
      <c r="J23" s="130"/>
      <c r="K23" s="129">
        <f t="shared" si="16"/>
        <v>2032</v>
      </c>
      <c r="L23" s="130">
        <f t="shared" si="17"/>
        <v>1.1609379373603793E-3</v>
      </c>
      <c r="M23" s="130">
        <f t="shared" si="13"/>
        <v>1.3551838773021235E-6</v>
      </c>
      <c r="N23" s="130">
        <f t="shared" si="13"/>
        <v>1.4997232183126078E-6</v>
      </c>
      <c r="O23" s="130">
        <f t="shared" si="13"/>
        <v>2.4820335192383342E-8</v>
      </c>
      <c r="P23" s="130">
        <f t="shared" si="13"/>
        <v>2.2834648864812287E-8</v>
      </c>
      <c r="Q23" s="130">
        <f t="shared" si="13"/>
        <v>3.8877086667314778E-9</v>
      </c>
      <c r="R23" s="130">
        <f t="shared" si="13"/>
        <v>4.8966671319660906E-8</v>
      </c>
    </row>
    <row r="24" spans="1:18">
      <c r="A24" s="129">
        <f t="shared" si="14"/>
        <v>2033</v>
      </c>
      <c r="B24" s="130">
        <f t="shared" si="15"/>
        <v>2.7912181100921585E-4</v>
      </c>
      <c r="C24" s="130">
        <f t="shared" si="12"/>
        <v>1.953320979209982E-6</v>
      </c>
      <c r="D24" s="130">
        <f t="shared" si="12"/>
        <v>3.3254486005011567E-8</v>
      </c>
      <c r="E24" s="130">
        <f t="shared" si="12"/>
        <v>1.7419396299306691E-9</v>
      </c>
      <c r="F24" s="130">
        <f t="shared" si="12"/>
        <v>1.5409509911808483E-9</v>
      </c>
      <c r="G24" s="130">
        <f t="shared" si="12"/>
        <v>1.4433032085304082E-9</v>
      </c>
      <c r="H24" s="130">
        <f t="shared" si="12"/>
        <v>1.2382850389548524E-8</v>
      </c>
      <c r="I24" s="130"/>
      <c r="J24" s="130"/>
      <c r="K24" s="129">
        <f t="shared" si="16"/>
        <v>2033</v>
      </c>
      <c r="L24" s="130">
        <f t="shared" si="17"/>
        <v>1.1451390648406952E-3</v>
      </c>
      <c r="M24" s="130">
        <f t="shared" si="13"/>
        <v>1.3285553476030485E-6</v>
      </c>
      <c r="N24" s="130">
        <f t="shared" si="13"/>
        <v>1.3516342865103212E-6</v>
      </c>
      <c r="O24" s="130">
        <f t="shared" si="13"/>
        <v>2.0598142654243513E-8</v>
      </c>
      <c r="P24" s="130">
        <f t="shared" si="13"/>
        <v>1.8950241030176354E-8</v>
      </c>
      <c r="Q24" s="130">
        <f t="shared" si="13"/>
        <v>3.8333697384397869E-9</v>
      </c>
      <c r="R24" s="130">
        <f t="shared" si="13"/>
        <v>4.2995787599228732E-8</v>
      </c>
    </row>
    <row r="25" spans="1:18">
      <c r="A25" s="129">
        <f t="shared" si="14"/>
        <v>2034</v>
      </c>
      <c r="B25" s="130">
        <f t="shared" si="15"/>
        <v>2.7592220108451802E-4</v>
      </c>
      <c r="C25" s="130">
        <f t="shared" si="12"/>
        <v>1.837017045314209E-6</v>
      </c>
      <c r="D25" s="130">
        <f t="shared" si="12"/>
        <v>2.4173411887797727E-8</v>
      </c>
      <c r="E25" s="130">
        <f t="shared" si="12"/>
        <v>1.6624959551422584E-9</v>
      </c>
      <c r="F25" s="130">
        <f t="shared" si="12"/>
        <v>1.4706729578459388E-9</v>
      </c>
      <c r="G25" s="130">
        <f t="shared" si="12"/>
        <v>1.426757577992969E-9</v>
      </c>
      <c r="H25" s="130">
        <f t="shared" si="12"/>
        <v>1.0557587899394622E-8</v>
      </c>
      <c r="I25" s="130"/>
      <c r="J25" s="130"/>
      <c r="K25" s="129">
        <f t="shared" si="16"/>
        <v>2034</v>
      </c>
      <c r="L25" s="130">
        <f t="shared" si="17"/>
        <v>1.1293401923210111E-3</v>
      </c>
      <c r="M25" s="130">
        <f t="shared" si="13"/>
        <v>1.3019268179039734E-6</v>
      </c>
      <c r="N25" s="130">
        <f t="shared" si="13"/>
        <v>1.2035453547080346E-6</v>
      </c>
      <c r="O25" s="130">
        <f t="shared" si="13"/>
        <v>1.6375950116103684E-8</v>
      </c>
      <c r="P25" s="130">
        <f t="shared" si="13"/>
        <v>1.5065833195540422E-8</v>
      </c>
      <c r="Q25" s="130">
        <f t="shared" si="13"/>
        <v>3.779030810148096E-9</v>
      </c>
      <c r="R25" s="130">
        <f t="shared" si="13"/>
        <v>3.7024903878796558E-8</v>
      </c>
    </row>
    <row r="26" spans="1:18">
      <c r="A26" s="127">
        <v>2035</v>
      </c>
      <c r="B26" s="128">
        <f t="shared" ref="B26:H26" si="18">INDEX($B$130:$H$145,MATCH($E$2,$A$130:$A$145,0),MATCH(B$6,$B$129:$H$129,0))/$H$2*$H$3</f>
        <v>2.727225911598204E-4</v>
      </c>
      <c r="C26" s="128">
        <f t="shared" si="18"/>
        <v>1.7207131114184346E-6</v>
      </c>
      <c r="D26" s="128">
        <f t="shared" si="18"/>
        <v>1.5092337770583871E-8</v>
      </c>
      <c r="E26" s="128">
        <f t="shared" si="18"/>
        <v>1.5830522803538485E-9</v>
      </c>
      <c r="F26" s="128">
        <f t="shared" si="18"/>
        <v>1.4003949245110294E-9</v>
      </c>
      <c r="G26" s="128">
        <f t="shared" si="18"/>
        <v>1.4102119474555306E-9</v>
      </c>
      <c r="H26" s="128">
        <f t="shared" si="18"/>
        <v>8.732325409240722E-9</v>
      </c>
      <c r="K26" s="127">
        <v>2035</v>
      </c>
      <c r="L26" s="128">
        <f t="shared" ref="L26:R26" si="19">INDEX($L$130:$R$145,MATCH($E$2,$K$130:$K$145,0),MATCH(L$6,$L$129:$R$129,0))/$H$2*$H$3</f>
        <v>1.1135413198013265E-3</v>
      </c>
      <c r="M26" s="128">
        <f t="shared" si="19"/>
        <v>1.2752982882048992E-6</v>
      </c>
      <c r="N26" s="128">
        <f t="shared" si="19"/>
        <v>1.055456422905748E-6</v>
      </c>
      <c r="O26" s="128">
        <f t="shared" si="19"/>
        <v>1.215375757796386E-8</v>
      </c>
      <c r="P26" s="128">
        <f t="shared" si="19"/>
        <v>1.1181425360904482E-8</v>
      </c>
      <c r="Q26" s="128">
        <f t="shared" si="19"/>
        <v>3.7246918818564071E-9</v>
      </c>
      <c r="R26" s="128">
        <f t="shared" si="19"/>
        <v>3.1054020158364404E-8</v>
      </c>
    </row>
    <row r="27" spans="1:18">
      <c r="A27" s="129">
        <f>A26+1</f>
        <v>2036</v>
      </c>
      <c r="B27" s="130">
        <f>B26+(B$36-B$26)/($A$36-$A$26)</f>
        <v>2.7142601551990493E-4</v>
      </c>
      <c r="C27" s="130">
        <f t="shared" ref="C27:H35" si="20">C26+(C$36-C$26)/($A$36-$A$26)</f>
        <v>1.6544468231406904E-6</v>
      </c>
      <c r="D27" s="130">
        <f t="shared" si="20"/>
        <v>1.4164085606216257E-8</v>
      </c>
      <c r="E27" s="130">
        <f t="shared" si="20"/>
        <v>1.5553835824163516E-9</v>
      </c>
      <c r="F27" s="130">
        <f t="shared" si="20"/>
        <v>1.3759188973968167E-9</v>
      </c>
      <c r="G27" s="130">
        <f t="shared" si="20"/>
        <v>1.4035060118389028E-9</v>
      </c>
      <c r="H27" s="130">
        <f t="shared" si="20"/>
        <v>8.5914691572414919E-9</v>
      </c>
      <c r="I27" s="131"/>
      <c r="J27" s="131"/>
      <c r="K27" s="129">
        <f>K26+1</f>
        <v>2036</v>
      </c>
      <c r="L27" s="130">
        <f>L26+(L$36-L$26)/($K$36-$K$26)</f>
        <v>1.1086450400268517E-3</v>
      </c>
      <c r="M27" s="130">
        <f t="shared" ref="M27:R35" si="21">M26+(M$36-M$26)/($K$36-$K$26)</f>
        <v>1.2688752761541171E-6</v>
      </c>
      <c r="N27" s="130">
        <f t="shared" si="21"/>
        <v>1.0171839985545382E-6</v>
      </c>
      <c r="O27" s="130">
        <f t="shared" si="21"/>
        <v>1.1361160795818074E-8</v>
      </c>
      <c r="P27" s="130">
        <f t="shared" si="21"/>
        <v>1.0452238199131071E-8</v>
      </c>
      <c r="Q27" s="130">
        <f t="shared" si="21"/>
        <v>3.7079322842764587E-9</v>
      </c>
      <c r="R27" s="130">
        <f t="shared" si="21"/>
        <v>2.9655737713444942E-8</v>
      </c>
    </row>
    <row r="28" spans="1:18">
      <c r="A28" s="129">
        <f t="shared" ref="A28:A56" si="22">A27+1</f>
        <v>2037</v>
      </c>
      <c r="B28" s="130">
        <f t="shared" ref="B28:B35" si="23">B27+(B$36-B$26)/($A$36-$A$26)</f>
        <v>2.7012943987998945E-4</v>
      </c>
      <c r="C28" s="130">
        <f t="shared" si="20"/>
        <v>1.5881805348629462E-6</v>
      </c>
      <c r="D28" s="130">
        <f t="shared" si="20"/>
        <v>1.3235833441848642E-8</v>
      </c>
      <c r="E28" s="130">
        <f t="shared" si="20"/>
        <v>1.5277148844788547E-9</v>
      </c>
      <c r="F28" s="130">
        <f t="shared" si="20"/>
        <v>1.351442870282604E-9</v>
      </c>
      <c r="G28" s="130">
        <f t="shared" si="20"/>
        <v>1.396800076222275E-9</v>
      </c>
      <c r="H28" s="130">
        <f t="shared" si="20"/>
        <v>8.4506129052422618E-9</v>
      </c>
      <c r="I28" s="131"/>
      <c r="J28" s="131"/>
      <c r="K28" s="129">
        <f t="shared" ref="K28:K35" si="24">K27+1</f>
        <v>2037</v>
      </c>
      <c r="L28" s="130">
        <f t="shared" ref="L28:L35" si="25">L27+(L$36-L$26)/($K$36-$K$26)</f>
        <v>1.103748760252377E-3</v>
      </c>
      <c r="M28" s="130">
        <f t="shared" si="21"/>
        <v>1.2624522641033351E-6</v>
      </c>
      <c r="N28" s="130">
        <f t="shared" si="21"/>
        <v>9.7891157420332847E-7</v>
      </c>
      <c r="O28" s="130">
        <f t="shared" si="21"/>
        <v>1.0568564013672288E-8</v>
      </c>
      <c r="P28" s="130">
        <f t="shared" si="21"/>
        <v>9.7230510373576604E-9</v>
      </c>
      <c r="Q28" s="130">
        <f t="shared" si="21"/>
        <v>3.6911726866965103E-9</v>
      </c>
      <c r="R28" s="130">
        <f t="shared" si="21"/>
        <v>2.8257455268525481E-8</v>
      </c>
    </row>
    <row r="29" spans="1:18">
      <c r="A29" s="129">
        <f t="shared" si="22"/>
        <v>2038</v>
      </c>
      <c r="B29" s="130">
        <f t="shared" si="23"/>
        <v>2.6883286424007397E-4</v>
      </c>
      <c r="C29" s="130">
        <f t="shared" si="20"/>
        <v>1.5219142465852019E-6</v>
      </c>
      <c r="D29" s="130">
        <f t="shared" si="20"/>
        <v>1.2307581277481028E-8</v>
      </c>
      <c r="E29" s="130">
        <f t="shared" si="20"/>
        <v>1.5000461865413579E-9</v>
      </c>
      <c r="F29" s="130">
        <f t="shared" si="20"/>
        <v>1.3269668431683913E-9</v>
      </c>
      <c r="G29" s="130">
        <f t="shared" si="20"/>
        <v>1.3900941406056471E-9</v>
      </c>
      <c r="H29" s="130">
        <f>H28+(H$36-H$26)/($A$36-$A$26)</f>
        <v>8.3097566532430317E-9</v>
      </c>
      <c r="I29" s="131"/>
      <c r="J29" s="131"/>
      <c r="K29" s="129">
        <f t="shared" si="24"/>
        <v>2038</v>
      </c>
      <c r="L29" s="130">
        <f t="shared" si="25"/>
        <v>1.0988524804779022E-3</v>
      </c>
      <c r="M29" s="130">
        <f t="shared" si="21"/>
        <v>1.256029252052553E-6</v>
      </c>
      <c r="N29" s="130">
        <f t="shared" si="21"/>
        <v>9.4063914985211861E-7</v>
      </c>
      <c r="O29" s="130">
        <f t="shared" si="21"/>
        <v>9.7759672315265022E-9</v>
      </c>
      <c r="P29" s="130">
        <f t="shared" si="21"/>
        <v>8.9938638755842494E-9</v>
      </c>
      <c r="Q29" s="130">
        <f t="shared" si="21"/>
        <v>3.6744130891165618E-9</v>
      </c>
      <c r="R29" s="130">
        <f t="shared" si="21"/>
        <v>2.6859172823606019E-8</v>
      </c>
    </row>
    <row r="30" spans="1:18">
      <c r="A30" s="129">
        <f t="shared" si="22"/>
        <v>2039</v>
      </c>
      <c r="B30" s="130">
        <f t="shared" si="23"/>
        <v>2.675362886001585E-4</v>
      </c>
      <c r="C30" s="130">
        <f t="shared" si="20"/>
        <v>1.4556479583074577E-6</v>
      </c>
      <c r="D30" s="130">
        <f t="shared" si="20"/>
        <v>1.1379329113113413E-8</v>
      </c>
      <c r="E30" s="130">
        <f t="shared" si="20"/>
        <v>1.472377488603861E-9</v>
      </c>
      <c r="F30" s="130">
        <f t="shared" si="20"/>
        <v>1.3024908160541785E-9</v>
      </c>
      <c r="G30" s="130">
        <f t="shared" si="20"/>
        <v>1.3833882049890193E-9</v>
      </c>
      <c r="H30" s="130">
        <f t="shared" si="20"/>
        <v>8.1689004012438016E-9</v>
      </c>
      <c r="I30" s="131"/>
      <c r="J30" s="131"/>
      <c r="K30" s="129">
        <f t="shared" si="24"/>
        <v>2039</v>
      </c>
      <c r="L30" s="130">
        <f t="shared" si="25"/>
        <v>1.0939562007034275E-3</v>
      </c>
      <c r="M30" s="130">
        <f t="shared" si="21"/>
        <v>1.249606240001771E-6</v>
      </c>
      <c r="N30" s="130">
        <f t="shared" si="21"/>
        <v>9.0236672550090874E-7</v>
      </c>
      <c r="O30" s="130">
        <f t="shared" si="21"/>
        <v>8.9833704493807162E-9</v>
      </c>
      <c r="P30" s="130">
        <f t="shared" si="21"/>
        <v>8.2646767138108385E-9</v>
      </c>
      <c r="Q30" s="130">
        <f t="shared" si="21"/>
        <v>3.6576534915366134E-9</v>
      </c>
      <c r="R30" s="130">
        <f t="shared" si="21"/>
        <v>2.5460890378686557E-8</v>
      </c>
    </row>
    <row r="31" spans="1:18">
      <c r="A31" s="129">
        <f t="shared" si="22"/>
        <v>2040</v>
      </c>
      <c r="B31" s="130">
        <f t="shared" si="23"/>
        <v>2.6623971296024302E-4</v>
      </c>
      <c r="C31" s="130">
        <f t="shared" si="20"/>
        <v>1.3893816700297135E-6</v>
      </c>
      <c r="D31" s="130">
        <f t="shared" si="20"/>
        <v>1.0451076948745798E-8</v>
      </c>
      <c r="E31" s="130">
        <f t="shared" si="20"/>
        <v>1.4447087906663641E-9</v>
      </c>
      <c r="F31" s="130">
        <f t="shared" si="20"/>
        <v>1.2780147889399658E-9</v>
      </c>
      <c r="G31" s="130">
        <f t="shared" si="20"/>
        <v>1.3766822693723914E-9</v>
      </c>
      <c r="H31" s="130">
        <f t="shared" si="20"/>
        <v>8.0280441492445715E-9</v>
      </c>
      <c r="I31" s="131"/>
      <c r="J31" s="131"/>
      <c r="K31" s="129">
        <f t="shared" si="24"/>
        <v>2040</v>
      </c>
      <c r="L31" s="130">
        <f t="shared" si="25"/>
        <v>1.0890599209289527E-3</v>
      </c>
      <c r="M31" s="130">
        <f t="shared" si="21"/>
        <v>1.2431832279509889E-6</v>
      </c>
      <c r="N31" s="130">
        <f t="shared" si="21"/>
        <v>8.6409430114969887E-7</v>
      </c>
      <c r="O31" s="130">
        <f t="shared" si="21"/>
        <v>8.1907736672349303E-9</v>
      </c>
      <c r="P31" s="130">
        <f t="shared" si="21"/>
        <v>7.5354895520374276E-9</v>
      </c>
      <c r="Q31" s="130">
        <f t="shared" si="21"/>
        <v>3.640893893956665E-9</v>
      </c>
      <c r="R31" s="130">
        <f t="shared" si="21"/>
        <v>2.4062607933767095E-8</v>
      </c>
    </row>
    <row r="32" spans="1:18">
      <c r="A32" s="129">
        <f t="shared" si="22"/>
        <v>2041</v>
      </c>
      <c r="B32" s="130">
        <f t="shared" si="23"/>
        <v>2.6494313732032754E-4</v>
      </c>
      <c r="C32" s="130">
        <f t="shared" si="20"/>
        <v>1.3231153817519693E-6</v>
      </c>
      <c r="D32" s="130">
        <f t="shared" si="20"/>
        <v>9.5228247843781836E-9</v>
      </c>
      <c r="E32" s="130">
        <f t="shared" si="20"/>
        <v>1.4170400927288673E-9</v>
      </c>
      <c r="F32" s="130">
        <f t="shared" si="20"/>
        <v>1.2535387618257531E-9</v>
      </c>
      <c r="G32" s="130">
        <f t="shared" si="20"/>
        <v>1.3699763337557636E-9</v>
      </c>
      <c r="H32" s="130">
        <f t="shared" si="20"/>
        <v>7.8871878972453414E-9</v>
      </c>
      <c r="I32" s="131"/>
      <c r="J32" s="131"/>
      <c r="K32" s="129">
        <f t="shared" si="24"/>
        <v>2041</v>
      </c>
      <c r="L32" s="130">
        <f t="shared" si="25"/>
        <v>1.084163641154478E-3</v>
      </c>
      <c r="M32" s="130">
        <f t="shared" si="21"/>
        <v>1.2367602159002069E-6</v>
      </c>
      <c r="N32" s="130">
        <f t="shared" si="21"/>
        <v>8.2582187679848901E-7</v>
      </c>
      <c r="O32" s="130">
        <f t="shared" si="21"/>
        <v>7.3981768850891451E-9</v>
      </c>
      <c r="P32" s="130">
        <f t="shared" si="21"/>
        <v>6.8063023902640175E-9</v>
      </c>
      <c r="Q32" s="130">
        <f t="shared" si="21"/>
        <v>3.6241342963767166E-9</v>
      </c>
      <c r="R32" s="130">
        <f t="shared" si="21"/>
        <v>2.2664325488847633E-8</v>
      </c>
    </row>
    <row r="33" spans="1:18">
      <c r="A33" s="129">
        <f t="shared" si="22"/>
        <v>2042</v>
      </c>
      <c r="B33" s="130">
        <f t="shared" si="23"/>
        <v>2.6364656168041206E-4</v>
      </c>
      <c r="C33" s="130">
        <f t="shared" si="20"/>
        <v>1.256849093474225E-6</v>
      </c>
      <c r="D33" s="130">
        <f t="shared" si="20"/>
        <v>8.594572620010569E-9</v>
      </c>
      <c r="E33" s="130">
        <f t="shared" si="20"/>
        <v>1.3893713947913704E-9</v>
      </c>
      <c r="F33" s="130">
        <f t="shared" si="20"/>
        <v>1.2290627347115404E-9</v>
      </c>
      <c r="G33" s="130">
        <f t="shared" si="20"/>
        <v>1.3632703981391357E-9</v>
      </c>
      <c r="H33" s="130">
        <f t="shared" si="20"/>
        <v>7.7463316452461113E-9</v>
      </c>
      <c r="I33" s="131"/>
      <c r="J33" s="131"/>
      <c r="K33" s="129">
        <f t="shared" si="24"/>
        <v>2042</v>
      </c>
      <c r="L33" s="130">
        <f t="shared" si="25"/>
        <v>1.0792673613800033E-3</v>
      </c>
      <c r="M33" s="130">
        <f t="shared" si="21"/>
        <v>1.2303372038494248E-6</v>
      </c>
      <c r="N33" s="130">
        <f t="shared" si="21"/>
        <v>7.8754945244727914E-7</v>
      </c>
      <c r="O33" s="130">
        <f t="shared" si="21"/>
        <v>6.60558010294336E-9</v>
      </c>
      <c r="P33" s="130">
        <f t="shared" si="21"/>
        <v>6.0771152284906074E-9</v>
      </c>
      <c r="Q33" s="130">
        <f t="shared" si="21"/>
        <v>3.6073746987967682E-9</v>
      </c>
      <c r="R33" s="130">
        <f t="shared" si="21"/>
        <v>2.1266043043928171E-8</v>
      </c>
    </row>
    <row r="34" spans="1:18">
      <c r="A34" s="129">
        <f t="shared" si="22"/>
        <v>2043</v>
      </c>
      <c r="B34" s="130">
        <f t="shared" si="23"/>
        <v>2.6234998604049659E-4</v>
      </c>
      <c r="C34" s="130">
        <f t="shared" si="20"/>
        <v>1.1905828051964808E-6</v>
      </c>
      <c r="D34" s="130">
        <f t="shared" si="20"/>
        <v>7.6663204556429544E-9</v>
      </c>
      <c r="E34" s="130">
        <f t="shared" si="20"/>
        <v>1.3617026968538735E-9</v>
      </c>
      <c r="F34" s="130">
        <f t="shared" si="20"/>
        <v>1.2045867075973277E-9</v>
      </c>
      <c r="G34" s="130">
        <f t="shared" si="20"/>
        <v>1.3565644625225079E-9</v>
      </c>
      <c r="H34" s="130">
        <f t="shared" si="20"/>
        <v>7.6054753932468812E-9</v>
      </c>
      <c r="I34" s="131"/>
      <c r="J34" s="131"/>
      <c r="K34" s="129">
        <f t="shared" si="24"/>
        <v>2043</v>
      </c>
      <c r="L34" s="130">
        <f t="shared" si="25"/>
        <v>1.0743710816055285E-3</v>
      </c>
      <c r="M34" s="130">
        <f t="shared" si="21"/>
        <v>1.2239141917986428E-6</v>
      </c>
      <c r="N34" s="130">
        <f t="shared" si="21"/>
        <v>7.4927702809606927E-7</v>
      </c>
      <c r="O34" s="130">
        <f t="shared" si="21"/>
        <v>5.8129833207975748E-9</v>
      </c>
      <c r="P34" s="130">
        <f t="shared" si="21"/>
        <v>5.3479280667171973E-9</v>
      </c>
      <c r="Q34" s="130">
        <f t="shared" si="21"/>
        <v>3.5906151012168197E-9</v>
      </c>
      <c r="R34" s="130">
        <f t="shared" si="21"/>
        <v>1.9867760599008709E-8</v>
      </c>
    </row>
    <row r="35" spans="1:18">
      <c r="A35" s="129">
        <f t="shared" si="22"/>
        <v>2044</v>
      </c>
      <c r="B35" s="130">
        <f t="shared" si="23"/>
        <v>2.6105341040058111E-4</v>
      </c>
      <c r="C35" s="130">
        <f t="shared" si="20"/>
        <v>1.1243165169187366E-6</v>
      </c>
      <c r="D35" s="130">
        <f t="shared" si="20"/>
        <v>6.7380682912753397E-9</v>
      </c>
      <c r="E35" s="130">
        <f t="shared" si="20"/>
        <v>1.3340339989163767E-9</v>
      </c>
      <c r="F35" s="130">
        <f t="shared" si="20"/>
        <v>1.1801106804831149E-9</v>
      </c>
      <c r="G35" s="130">
        <f t="shared" si="20"/>
        <v>1.34985852690588E-9</v>
      </c>
      <c r="H35" s="130">
        <f t="shared" si="20"/>
        <v>7.4646191412476511E-9</v>
      </c>
      <c r="I35" s="131"/>
      <c r="J35" s="131"/>
      <c r="K35" s="129">
        <f t="shared" si="24"/>
        <v>2044</v>
      </c>
      <c r="L35" s="130">
        <f t="shared" si="25"/>
        <v>1.0694748018310538E-3</v>
      </c>
      <c r="M35" s="130">
        <f t="shared" si="21"/>
        <v>1.2174911797478607E-6</v>
      </c>
      <c r="N35" s="130">
        <f t="shared" si="21"/>
        <v>7.1100460374485941E-7</v>
      </c>
      <c r="O35" s="130">
        <f t="shared" si="21"/>
        <v>5.0203865386517897E-9</v>
      </c>
      <c r="P35" s="130">
        <f t="shared" si="21"/>
        <v>4.6187409049437872E-9</v>
      </c>
      <c r="Q35" s="130">
        <f t="shared" si="21"/>
        <v>3.5738555036368713E-9</v>
      </c>
      <c r="R35" s="130">
        <f t="shared" si="21"/>
        <v>1.8469478154089248E-8</v>
      </c>
    </row>
    <row r="36" spans="1:18">
      <c r="A36" s="127">
        <v>2045</v>
      </c>
      <c r="B36" s="128">
        <f>INDEX($B$152:$H$167,MATCH($E$2,$A$152:$A$167,0),MATCH(B$6,$B$151:$H$151,0))/$H$2*$H$3</f>
        <v>2.5975683476066579E-4</v>
      </c>
      <c r="C36" s="128">
        <f t="shared" ref="C36:H36" si="26">INDEX($B$152:$H$167,MATCH($E$2,$A$152:$A$167,0),MATCH(C$6,$B$151:$H$151,0))/$H$2*$H$3</f>
        <v>1.0580502286409917E-6</v>
      </c>
      <c r="D36" s="128">
        <f t="shared" si="26"/>
        <v>5.8098161269077268E-9</v>
      </c>
      <c r="E36" s="128">
        <f t="shared" si="26"/>
        <v>1.3063653009788796E-9</v>
      </c>
      <c r="F36" s="128">
        <f t="shared" si="26"/>
        <v>1.1556346533689033E-9</v>
      </c>
      <c r="G36" s="128">
        <f t="shared" si="26"/>
        <v>1.3431525912892516E-9</v>
      </c>
      <c r="H36" s="128">
        <f t="shared" si="26"/>
        <v>7.3237628892484235E-9</v>
      </c>
      <c r="K36" s="127">
        <v>2045</v>
      </c>
      <c r="L36" s="128">
        <f t="shared" ref="L36:R36" si="27">INDEX($L$152:$R$167,MATCH($E$2,$K$152:$K$167,0),MATCH(L$6,$L$151:$R$151,0))/$H$2*$H$3</f>
        <v>1.0645785220565788E-3</v>
      </c>
      <c r="M36" s="128">
        <f t="shared" si="27"/>
        <v>1.2110681676970793E-6</v>
      </c>
      <c r="N36" s="128">
        <f t="shared" si="27"/>
        <v>6.7273217939364944E-7</v>
      </c>
      <c r="O36" s="128">
        <f t="shared" si="27"/>
        <v>4.2277897565060078E-9</v>
      </c>
      <c r="P36" s="128">
        <f t="shared" si="27"/>
        <v>3.8895537431703779E-9</v>
      </c>
      <c r="Q36" s="128">
        <f t="shared" si="27"/>
        <v>3.5570959060569237E-9</v>
      </c>
      <c r="R36" s="128">
        <f t="shared" si="27"/>
        <v>1.7071195709169802E-8</v>
      </c>
    </row>
    <row r="37" spans="1:18">
      <c r="A37" s="228">
        <f t="shared" si="22"/>
        <v>2046</v>
      </c>
      <c r="B37" s="229">
        <f>B36</f>
        <v>2.5975683476066579E-4</v>
      </c>
      <c r="C37" s="229">
        <f t="shared" ref="C37:H47" si="28">C36</f>
        <v>1.0580502286409917E-6</v>
      </c>
      <c r="D37" s="229">
        <f t="shared" si="28"/>
        <v>5.8098161269077268E-9</v>
      </c>
      <c r="E37" s="229">
        <f t="shared" si="28"/>
        <v>1.3063653009788796E-9</v>
      </c>
      <c r="F37" s="229">
        <f t="shared" si="28"/>
        <v>1.1556346533689033E-9</v>
      </c>
      <c r="G37" s="229">
        <f t="shared" si="28"/>
        <v>1.3431525912892516E-9</v>
      </c>
      <c r="H37" s="229">
        <f t="shared" si="28"/>
        <v>7.3237628892484235E-9</v>
      </c>
      <c r="I37" s="230"/>
      <c r="J37" s="230"/>
      <c r="K37" s="228">
        <f t="shared" ref="K37:K56" si="29">K36+1</f>
        <v>2046</v>
      </c>
      <c r="L37" s="229">
        <f>L36</f>
        <v>1.0645785220565788E-3</v>
      </c>
      <c r="M37" s="229">
        <f t="shared" ref="M37:R47" si="30">M36</f>
        <v>1.2110681676970793E-6</v>
      </c>
      <c r="N37" s="229">
        <f t="shared" si="30"/>
        <v>6.7273217939364944E-7</v>
      </c>
      <c r="O37" s="229">
        <f t="shared" si="30"/>
        <v>4.2277897565060078E-9</v>
      </c>
      <c r="P37" s="229">
        <f t="shared" si="30"/>
        <v>3.8895537431703779E-9</v>
      </c>
      <c r="Q37" s="229">
        <f t="shared" si="30"/>
        <v>3.5570959060569237E-9</v>
      </c>
      <c r="R37" s="229">
        <f t="shared" si="30"/>
        <v>1.7071195709169802E-8</v>
      </c>
    </row>
    <row r="38" spans="1:18">
      <c r="A38" s="228">
        <f t="shared" si="22"/>
        <v>2047</v>
      </c>
      <c r="B38" s="229">
        <f t="shared" ref="B38:H51" si="31">B37</f>
        <v>2.5975683476066579E-4</v>
      </c>
      <c r="C38" s="229">
        <f t="shared" si="28"/>
        <v>1.0580502286409917E-6</v>
      </c>
      <c r="D38" s="229">
        <f t="shared" si="28"/>
        <v>5.8098161269077268E-9</v>
      </c>
      <c r="E38" s="229">
        <f t="shared" si="28"/>
        <v>1.3063653009788796E-9</v>
      </c>
      <c r="F38" s="229">
        <f t="shared" si="28"/>
        <v>1.1556346533689033E-9</v>
      </c>
      <c r="G38" s="229">
        <f t="shared" si="28"/>
        <v>1.3431525912892516E-9</v>
      </c>
      <c r="H38" s="229">
        <f t="shared" si="28"/>
        <v>7.3237628892484235E-9</v>
      </c>
      <c r="I38" s="230"/>
      <c r="J38" s="230"/>
      <c r="K38" s="228">
        <f t="shared" si="29"/>
        <v>2047</v>
      </c>
      <c r="L38" s="229">
        <f t="shared" ref="L38:R51" si="32">L37</f>
        <v>1.0645785220565788E-3</v>
      </c>
      <c r="M38" s="229">
        <f t="shared" si="30"/>
        <v>1.2110681676970793E-6</v>
      </c>
      <c r="N38" s="229">
        <f t="shared" si="30"/>
        <v>6.7273217939364944E-7</v>
      </c>
      <c r="O38" s="229">
        <f t="shared" si="30"/>
        <v>4.2277897565060078E-9</v>
      </c>
      <c r="P38" s="229">
        <f t="shared" si="30"/>
        <v>3.8895537431703779E-9</v>
      </c>
      <c r="Q38" s="229">
        <f t="shared" si="30"/>
        <v>3.5570959060569237E-9</v>
      </c>
      <c r="R38" s="229">
        <f t="shared" si="30"/>
        <v>1.7071195709169802E-8</v>
      </c>
    </row>
    <row r="39" spans="1:18">
      <c r="A39" s="228">
        <f t="shared" si="22"/>
        <v>2048</v>
      </c>
      <c r="B39" s="229">
        <f t="shared" si="31"/>
        <v>2.5975683476066579E-4</v>
      </c>
      <c r="C39" s="229">
        <f t="shared" si="28"/>
        <v>1.0580502286409917E-6</v>
      </c>
      <c r="D39" s="229">
        <f t="shared" si="28"/>
        <v>5.8098161269077268E-9</v>
      </c>
      <c r="E39" s="229">
        <f t="shared" si="28"/>
        <v>1.3063653009788796E-9</v>
      </c>
      <c r="F39" s="229">
        <f t="shared" si="28"/>
        <v>1.1556346533689033E-9</v>
      </c>
      <c r="G39" s="229">
        <f t="shared" si="28"/>
        <v>1.3431525912892516E-9</v>
      </c>
      <c r="H39" s="229">
        <f t="shared" si="28"/>
        <v>7.3237628892484235E-9</v>
      </c>
      <c r="I39" s="230"/>
      <c r="J39" s="230"/>
      <c r="K39" s="228">
        <f t="shared" si="29"/>
        <v>2048</v>
      </c>
      <c r="L39" s="229">
        <f>L38</f>
        <v>1.0645785220565788E-3</v>
      </c>
      <c r="M39" s="229">
        <f t="shared" si="30"/>
        <v>1.2110681676970793E-6</v>
      </c>
      <c r="N39" s="229">
        <f t="shared" si="30"/>
        <v>6.7273217939364944E-7</v>
      </c>
      <c r="O39" s="229">
        <f t="shared" si="30"/>
        <v>4.2277897565060078E-9</v>
      </c>
      <c r="P39" s="229">
        <f t="shared" si="30"/>
        <v>3.8895537431703779E-9</v>
      </c>
      <c r="Q39" s="229">
        <f t="shared" si="30"/>
        <v>3.5570959060569237E-9</v>
      </c>
      <c r="R39" s="229">
        <f t="shared" si="30"/>
        <v>1.7071195709169802E-8</v>
      </c>
    </row>
    <row r="40" spans="1:18">
      <c r="A40" s="228">
        <f t="shared" si="22"/>
        <v>2049</v>
      </c>
      <c r="B40" s="229">
        <f t="shared" si="31"/>
        <v>2.5975683476066579E-4</v>
      </c>
      <c r="C40" s="229">
        <f t="shared" si="28"/>
        <v>1.0580502286409917E-6</v>
      </c>
      <c r="D40" s="229">
        <f t="shared" si="28"/>
        <v>5.8098161269077268E-9</v>
      </c>
      <c r="E40" s="229">
        <f t="shared" si="28"/>
        <v>1.3063653009788796E-9</v>
      </c>
      <c r="F40" s="229">
        <f t="shared" si="28"/>
        <v>1.1556346533689033E-9</v>
      </c>
      <c r="G40" s="229">
        <f t="shared" si="28"/>
        <v>1.3431525912892516E-9</v>
      </c>
      <c r="H40" s="229">
        <f t="shared" si="28"/>
        <v>7.3237628892484235E-9</v>
      </c>
      <c r="I40" s="230"/>
      <c r="J40" s="230"/>
      <c r="K40" s="228">
        <f t="shared" si="29"/>
        <v>2049</v>
      </c>
      <c r="L40" s="229">
        <f t="shared" si="32"/>
        <v>1.0645785220565788E-3</v>
      </c>
      <c r="M40" s="229">
        <f t="shared" si="30"/>
        <v>1.2110681676970793E-6</v>
      </c>
      <c r="N40" s="229">
        <f t="shared" si="30"/>
        <v>6.7273217939364944E-7</v>
      </c>
      <c r="O40" s="229">
        <f t="shared" si="30"/>
        <v>4.2277897565060078E-9</v>
      </c>
      <c r="P40" s="229">
        <f t="shared" si="30"/>
        <v>3.8895537431703779E-9</v>
      </c>
      <c r="Q40" s="229">
        <f t="shared" si="30"/>
        <v>3.5570959060569237E-9</v>
      </c>
      <c r="R40" s="229">
        <f t="shared" si="30"/>
        <v>1.7071195709169802E-8</v>
      </c>
    </row>
    <row r="41" spans="1:18">
      <c r="A41" s="228">
        <f t="shared" si="22"/>
        <v>2050</v>
      </c>
      <c r="B41" s="229">
        <f t="shared" si="31"/>
        <v>2.5975683476066579E-4</v>
      </c>
      <c r="C41" s="229">
        <f t="shared" si="28"/>
        <v>1.0580502286409917E-6</v>
      </c>
      <c r="D41" s="229">
        <f t="shared" si="28"/>
        <v>5.8098161269077268E-9</v>
      </c>
      <c r="E41" s="229">
        <f t="shared" si="28"/>
        <v>1.3063653009788796E-9</v>
      </c>
      <c r="F41" s="229">
        <f t="shared" si="28"/>
        <v>1.1556346533689033E-9</v>
      </c>
      <c r="G41" s="229">
        <f t="shared" si="28"/>
        <v>1.3431525912892516E-9</v>
      </c>
      <c r="H41" s="229">
        <f t="shared" si="28"/>
        <v>7.3237628892484235E-9</v>
      </c>
      <c r="I41" s="230"/>
      <c r="J41" s="230"/>
      <c r="K41" s="228">
        <f t="shared" si="29"/>
        <v>2050</v>
      </c>
      <c r="L41" s="229">
        <f t="shared" si="32"/>
        <v>1.0645785220565788E-3</v>
      </c>
      <c r="M41" s="229">
        <f t="shared" si="30"/>
        <v>1.2110681676970793E-6</v>
      </c>
      <c r="N41" s="229">
        <f t="shared" si="30"/>
        <v>6.7273217939364944E-7</v>
      </c>
      <c r="O41" s="229">
        <f t="shared" si="30"/>
        <v>4.2277897565060078E-9</v>
      </c>
      <c r="P41" s="229">
        <f t="shared" si="30"/>
        <v>3.8895537431703779E-9</v>
      </c>
      <c r="Q41" s="229">
        <f t="shared" si="30"/>
        <v>3.5570959060569237E-9</v>
      </c>
      <c r="R41" s="229">
        <f t="shared" si="30"/>
        <v>1.7071195709169802E-8</v>
      </c>
    </row>
    <row r="42" spans="1:18">
      <c r="A42" s="228">
        <f t="shared" si="22"/>
        <v>2051</v>
      </c>
      <c r="B42" s="229">
        <f t="shared" si="31"/>
        <v>2.5975683476066579E-4</v>
      </c>
      <c r="C42" s="229">
        <f t="shared" si="28"/>
        <v>1.0580502286409917E-6</v>
      </c>
      <c r="D42" s="229">
        <f t="shared" si="28"/>
        <v>5.8098161269077268E-9</v>
      </c>
      <c r="E42" s="229">
        <f t="shared" si="28"/>
        <v>1.3063653009788796E-9</v>
      </c>
      <c r="F42" s="229">
        <f t="shared" si="28"/>
        <v>1.1556346533689033E-9</v>
      </c>
      <c r="G42" s="229">
        <f t="shared" si="28"/>
        <v>1.3431525912892516E-9</v>
      </c>
      <c r="H42" s="229">
        <f t="shared" si="28"/>
        <v>7.3237628892484235E-9</v>
      </c>
      <c r="I42" s="230"/>
      <c r="J42" s="230"/>
      <c r="K42" s="228">
        <f t="shared" si="29"/>
        <v>2051</v>
      </c>
      <c r="L42" s="229">
        <f t="shared" si="32"/>
        <v>1.0645785220565788E-3</v>
      </c>
      <c r="M42" s="229">
        <f t="shared" si="30"/>
        <v>1.2110681676970793E-6</v>
      </c>
      <c r="N42" s="229">
        <f t="shared" si="30"/>
        <v>6.7273217939364944E-7</v>
      </c>
      <c r="O42" s="229">
        <f t="shared" si="30"/>
        <v>4.2277897565060078E-9</v>
      </c>
      <c r="P42" s="229">
        <f t="shared" si="30"/>
        <v>3.8895537431703779E-9</v>
      </c>
      <c r="Q42" s="229">
        <f t="shared" si="30"/>
        <v>3.5570959060569237E-9</v>
      </c>
      <c r="R42" s="229">
        <f t="shared" si="30"/>
        <v>1.7071195709169802E-8</v>
      </c>
    </row>
    <row r="43" spans="1:18">
      <c r="A43" s="228">
        <f t="shared" si="22"/>
        <v>2052</v>
      </c>
      <c r="B43" s="229">
        <f t="shared" si="31"/>
        <v>2.5975683476066579E-4</v>
      </c>
      <c r="C43" s="229">
        <f t="shared" si="28"/>
        <v>1.0580502286409917E-6</v>
      </c>
      <c r="D43" s="229">
        <f t="shared" si="28"/>
        <v>5.8098161269077268E-9</v>
      </c>
      <c r="E43" s="229">
        <f>E42</f>
        <v>1.3063653009788796E-9</v>
      </c>
      <c r="F43" s="229">
        <f t="shared" si="28"/>
        <v>1.1556346533689033E-9</v>
      </c>
      <c r="G43" s="229">
        <f t="shared" si="28"/>
        <v>1.3431525912892516E-9</v>
      </c>
      <c r="H43" s="229">
        <f t="shared" si="28"/>
        <v>7.3237628892484235E-9</v>
      </c>
      <c r="I43" s="230"/>
      <c r="J43" s="230"/>
      <c r="K43" s="228">
        <f t="shared" si="29"/>
        <v>2052</v>
      </c>
      <c r="L43" s="229">
        <f t="shared" si="32"/>
        <v>1.0645785220565788E-3</v>
      </c>
      <c r="M43" s="229">
        <f t="shared" si="30"/>
        <v>1.2110681676970793E-6</v>
      </c>
      <c r="N43" s="229">
        <f t="shared" si="30"/>
        <v>6.7273217939364944E-7</v>
      </c>
      <c r="O43" s="229">
        <f t="shared" si="30"/>
        <v>4.2277897565060078E-9</v>
      </c>
      <c r="P43" s="229">
        <f t="shared" si="30"/>
        <v>3.8895537431703779E-9</v>
      </c>
      <c r="Q43" s="229">
        <f t="shared" si="30"/>
        <v>3.5570959060569237E-9</v>
      </c>
      <c r="R43" s="229">
        <f t="shared" si="30"/>
        <v>1.7071195709169802E-8</v>
      </c>
    </row>
    <row r="44" spans="1:18">
      <c r="A44" s="228">
        <f t="shared" si="22"/>
        <v>2053</v>
      </c>
      <c r="B44" s="229">
        <f t="shared" si="31"/>
        <v>2.5975683476066579E-4</v>
      </c>
      <c r="C44" s="229">
        <f t="shared" si="28"/>
        <v>1.0580502286409917E-6</v>
      </c>
      <c r="D44" s="229">
        <f t="shared" si="28"/>
        <v>5.8098161269077268E-9</v>
      </c>
      <c r="E44" s="229">
        <f t="shared" si="28"/>
        <v>1.3063653009788796E-9</v>
      </c>
      <c r="F44" s="229">
        <f t="shared" si="28"/>
        <v>1.1556346533689033E-9</v>
      </c>
      <c r="G44" s="229">
        <f t="shared" si="28"/>
        <v>1.3431525912892516E-9</v>
      </c>
      <c r="H44" s="229">
        <f t="shared" si="28"/>
        <v>7.3237628892484235E-9</v>
      </c>
      <c r="I44" s="230"/>
      <c r="J44" s="230"/>
      <c r="K44" s="228">
        <f t="shared" si="29"/>
        <v>2053</v>
      </c>
      <c r="L44" s="229">
        <f t="shared" si="32"/>
        <v>1.0645785220565788E-3</v>
      </c>
      <c r="M44" s="229">
        <f t="shared" si="30"/>
        <v>1.2110681676970793E-6</v>
      </c>
      <c r="N44" s="229">
        <f t="shared" si="30"/>
        <v>6.7273217939364944E-7</v>
      </c>
      <c r="O44" s="229">
        <f t="shared" si="30"/>
        <v>4.2277897565060078E-9</v>
      </c>
      <c r="P44" s="229">
        <f t="shared" si="30"/>
        <v>3.8895537431703779E-9</v>
      </c>
      <c r="Q44" s="229">
        <f t="shared" si="30"/>
        <v>3.5570959060569237E-9</v>
      </c>
      <c r="R44" s="229">
        <f t="shared" si="30"/>
        <v>1.7071195709169802E-8</v>
      </c>
    </row>
    <row r="45" spans="1:18">
      <c r="A45" s="228">
        <f t="shared" si="22"/>
        <v>2054</v>
      </c>
      <c r="B45" s="229">
        <f t="shared" si="31"/>
        <v>2.5975683476066579E-4</v>
      </c>
      <c r="C45" s="229">
        <f t="shared" si="28"/>
        <v>1.0580502286409917E-6</v>
      </c>
      <c r="D45" s="229">
        <f t="shared" si="28"/>
        <v>5.8098161269077268E-9</v>
      </c>
      <c r="E45" s="229">
        <f t="shared" si="28"/>
        <v>1.3063653009788796E-9</v>
      </c>
      <c r="F45" s="229">
        <f t="shared" si="28"/>
        <v>1.1556346533689033E-9</v>
      </c>
      <c r="G45" s="229">
        <f t="shared" si="28"/>
        <v>1.3431525912892516E-9</v>
      </c>
      <c r="H45" s="229">
        <f t="shared" si="28"/>
        <v>7.3237628892484235E-9</v>
      </c>
      <c r="I45" s="230"/>
      <c r="J45" s="230"/>
      <c r="K45" s="228">
        <f t="shared" si="29"/>
        <v>2054</v>
      </c>
      <c r="L45" s="229">
        <f t="shared" si="32"/>
        <v>1.0645785220565788E-3</v>
      </c>
      <c r="M45" s="229">
        <f t="shared" si="30"/>
        <v>1.2110681676970793E-6</v>
      </c>
      <c r="N45" s="229">
        <f t="shared" si="30"/>
        <v>6.7273217939364944E-7</v>
      </c>
      <c r="O45" s="229">
        <f t="shared" si="30"/>
        <v>4.2277897565060078E-9</v>
      </c>
      <c r="P45" s="229">
        <f t="shared" si="30"/>
        <v>3.8895537431703779E-9</v>
      </c>
      <c r="Q45" s="229">
        <f t="shared" si="30"/>
        <v>3.5570959060569237E-9</v>
      </c>
      <c r="R45" s="229">
        <f t="shared" si="30"/>
        <v>1.7071195709169802E-8</v>
      </c>
    </row>
    <row r="46" spans="1:18">
      <c r="A46" s="228">
        <f t="shared" si="22"/>
        <v>2055</v>
      </c>
      <c r="B46" s="229">
        <f t="shared" si="31"/>
        <v>2.5975683476066579E-4</v>
      </c>
      <c r="C46" s="229">
        <f t="shared" si="28"/>
        <v>1.0580502286409917E-6</v>
      </c>
      <c r="D46" s="229">
        <f t="shared" si="28"/>
        <v>5.8098161269077268E-9</v>
      </c>
      <c r="E46" s="229">
        <f t="shared" si="28"/>
        <v>1.3063653009788796E-9</v>
      </c>
      <c r="F46" s="229">
        <f t="shared" si="28"/>
        <v>1.1556346533689033E-9</v>
      </c>
      <c r="G46" s="229">
        <f t="shared" si="28"/>
        <v>1.3431525912892516E-9</v>
      </c>
      <c r="H46" s="229">
        <f t="shared" si="28"/>
        <v>7.3237628892484235E-9</v>
      </c>
      <c r="I46" s="230"/>
      <c r="J46" s="230"/>
      <c r="K46" s="228">
        <f t="shared" si="29"/>
        <v>2055</v>
      </c>
      <c r="L46" s="229">
        <f t="shared" si="32"/>
        <v>1.0645785220565788E-3</v>
      </c>
      <c r="M46" s="229">
        <f t="shared" si="30"/>
        <v>1.2110681676970793E-6</v>
      </c>
      <c r="N46" s="229">
        <f t="shared" si="30"/>
        <v>6.7273217939364944E-7</v>
      </c>
      <c r="O46" s="229">
        <f t="shared" si="30"/>
        <v>4.2277897565060078E-9</v>
      </c>
      <c r="P46" s="229">
        <f t="shared" si="30"/>
        <v>3.8895537431703779E-9</v>
      </c>
      <c r="Q46" s="229">
        <f t="shared" si="30"/>
        <v>3.5570959060569237E-9</v>
      </c>
      <c r="R46" s="229">
        <f t="shared" si="30"/>
        <v>1.7071195709169802E-8</v>
      </c>
    </row>
    <row r="47" spans="1:18">
      <c r="A47" s="228">
        <f t="shared" si="22"/>
        <v>2056</v>
      </c>
      <c r="B47" s="229">
        <f t="shared" si="31"/>
        <v>2.5975683476066579E-4</v>
      </c>
      <c r="C47" s="229">
        <f t="shared" si="28"/>
        <v>1.0580502286409917E-6</v>
      </c>
      <c r="D47" s="229">
        <f t="shared" si="28"/>
        <v>5.8098161269077268E-9</v>
      </c>
      <c r="E47" s="229">
        <f t="shared" si="28"/>
        <v>1.3063653009788796E-9</v>
      </c>
      <c r="F47" s="229">
        <f t="shared" si="28"/>
        <v>1.1556346533689033E-9</v>
      </c>
      <c r="G47" s="229">
        <f t="shared" si="28"/>
        <v>1.3431525912892516E-9</v>
      </c>
      <c r="H47" s="229">
        <f t="shared" si="28"/>
        <v>7.3237628892484235E-9</v>
      </c>
      <c r="I47" s="230"/>
      <c r="J47" s="230"/>
      <c r="K47" s="228">
        <f t="shared" si="29"/>
        <v>2056</v>
      </c>
      <c r="L47" s="229">
        <f t="shared" si="32"/>
        <v>1.0645785220565788E-3</v>
      </c>
      <c r="M47" s="229">
        <f t="shared" si="30"/>
        <v>1.2110681676970793E-6</v>
      </c>
      <c r="N47" s="229">
        <f t="shared" si="30"/>
        <v>6.7273217939364944E-7</v>
      </c>
      <c r="O47" s="229">
        <f t="shared" si="30"/>
        <v>4.2277897565060078E-9</v>
      </c>
      <c r="P47" s="229">
        <f t="shared" si="30"/>
        <v>3.8895537431703779E-9</v>
      </c>
      <c r="Q47" s="229">
        <f t="shared" si="30"/>
        <v>3.5570959060569237E-9</v>
      </c>
      <c r="R47" s="229">
        <f t="shared" si="30"/>
        <v>1.7071195709169802E-8</v>
      </c>
    </row>
    <row r="48" spans="1:18">
      <c r="A48" s="228">
        <f t="shared" si="22"/>
        <v>2057</v>
      </c>
      <c r="B48" s="229">
        <f t="shared" si="31"/>
        <v>2.5975683476066579E-4</v>
      </c>
      <c r="C48" s="229">
        <f t="shared" si="31"/>
        <v>1.0580502286409917E-6</v>
      </c>
      <c r="D48" s="229">
        <f t="shared" si="31"/>
        <v>5.8098161269077268E-9</v>
      </c>
      <c r="E48" s="229">
        <f t="shared" si="31"/>
        <v>1.3063653009788796E-9</v>
      </c>
      <c r="F48" s="229">
        <f t="shared" si="31"/>
        <v>1.1556346533689033E-9</v>
      </c>
      <c r="G48" s="229">
        <f t="shared" si="31"/>
        <v>1.3431525912892516E-9</v>
      </c>
      <c r="H48" s="229">
        <f t="shared" si="31"/>
        <v>7.3237628892484235E-9</v>
      </c>
      <c r="I48" s="230"/>
      <c r="J48" s="230"/>
      <c r="K48" s="228">
        <f t="shared" si="29"/>
        <v>2057</v>
      </c>
      <c r="L48" s="229">
        <f t="shared" si="32"/>
        <v>1.0645785220565788E-3</v>
      </c>
      <c r="M48" s="229">
        <f t="shared" si="32"/>
        <v>1.2110681676970793E-6</v>
      </c>
      <c r="N48" s="229">
        <f t="shared" si="32"/>
        <v>6.7273217939364944E-7</v>
      </c>
      <c r="O48" s="229">
        <f t="shared" si="32"/>
        <v>4.2277897565060078E-9</v>
      </c>
      <c r="P48" s="229">
        <f t="shared" si="32"/>
        <v>3.8895537431703779E-9</v>
      </c>
      <c r="Q48" s="229">
        <f t="shared" si="32"/>
        <v>3.5570959060569237E-9</v>
      </c>
      <c r="R48" s="229">
        <f t="shared" si="32"/>
        <v>1.7071195709169802E-8</v>
      </c>
    </row>
    <row r="49" spans="1:20">
      <c r="A49" s="228">
        <f t="shared" si="22"/>
        <v>2058</v>
      </c>
      <c r="B49" s="229">
        <f t="shared" si="31"/>
        <v>2.5975683476066579E-4</v>
      </c>
      <c r="C49" s="229">
        <f t="shared" si="31"/>
        <v>1.0580502286409917E-6</v>
      </c>
      <c r="D49" s="229">
        <f t="shared" si="31"/>
        <v>5.8098161269077268E-9</v>
      </c>
      <c r="E49" s="229">
        <f t="shared" si="31"/>
        <v>1.3063653009788796E-9</v>
      </c>
      <c r="F49" s="229">
        <f t="shared" si="31"/>
        <v>1.1556346533689033E-9</v>
      </c>
      <c r="G49" s="229">
        <f t="shared" si="31"/>
        <v>1.3431525912892516E-9</v>
      </c>
      <c r="H49" s="229">
        <f t="shared" si="31"/>
        <v>7.3237628892484235E-9</v>
      </c>
      <c r="I49" s="230"/>
      <c r="J49" s="230"/>
      <c r="K49" s="228">
        <f t="shared" si="29"/>
        <v>2058</v>
      </c>
      <c r="L49" s="229">
        <f t="shared" si="32"/>
        <v>1.0645785220565788E-3</v>
      </c>
      <c r="M49" s="229">
        <f t="shared" si="32"/>
        <v>1.2110681676970793E-6</v>
      </c>
      <c r="N49" s="229">
        <f t="shared" si="32"/>
        <v>6.7273217939364944E-7</v>
      </c>
      <c r="O49" s="229">
        <f t="shared" si="32"/>
        <v>4.2277897565060078E-9</v>
      </c>
      <c r="P49" s="229">
        <f t="shared" si="32"/>
        <v>3.8895537431703779E-9</v>
      </c>
      <c r="Q49" s="229">
        <f t="shared" si="32"/>
        <v>3.5570959060569237E-9</v>
      </c>
      <c r="R49" s="229">
        <f t="shared" si="32"/>
        <v>1.7071195709169802E-8</v>
      </c>
    </row>
    <row r="50" spans="1:20">
      <c r="A50" s="228">
        <f t="shared" si="22"/>
        <v>2059</v>
      </c>
      <c r="B50" s="229">
        <f t="shared" si="31"/>
        <v>2.5975683476066579E-4</v>
      </c>
      <c r="C50" s="229">
        <f t="shared" si="31"/>
        <v>1.0580502286409917E-6</v>
      </c>
      <c r="D50" s="229">
        <f t="shared" si="31"/>
        <v>5.8098161269077268E-9</v>
      </c>
      <c r="E50" s="229">
        <f t="shared" si="31"/>
        <v>1.3063653009788796E-9</v>
      </c>
      <c r="F50" s="229">
        <f t="shared" si="31"/>
        <v>1.1556346533689033E-9</v>
      </c>
      <c r="G50" s="229">
        <f t="shared" si="31"/>
        <v>1.3431525912892516E-9</v>
      </c>
      <c r="H50" s="229">
        <f t="shared" si="31"/>
        <v>7.3237628892484235E-9</v>
      </c>
      <c r="I50" s="230"/>
      <c r="J50" s="230"/>
      <c r="K50" s="228">
        <f t="shared" si="29"/>
        <v>2059</v>
      </c>
      <c r="L50" s="229">
        <f t="shared" si="32"/>
        <v>1.0645785220565788E-3</v>
      </c>
      <c r="M50" s="229">
        <f t="shared" si="32"/>
        <v>1.2110681676970793E-6</v>
      </c>
      <c r="N50" s="229">
        <f t="shared" si="32"/>
        <v>6.7273217939364944E-7</v>
      </c>
      <c r="O50" s="229">
        <f t="shared" si="32"/>
        <v>4.2277897565060078E-9</v>
      </c>
      <c r="P50" s="229">
        <f t="shared" si="32"/>
        <v>3.8895537431703779E-9</v>
      </c>
      <c r="Q50" s="229">
        <f t="shared" si="32"/>
        <v>3.5570959060569237E-9</v>
      </c>
      <c r="R50" s="229">
        <f t="shared" si="32"/>
        <v>1.7071195709169802E-8</v>
      </c>
    </row>
    <row r="51" spans="1:20">
      <c r="A51" s="228">
        <f t="shared" si="22"/>
        <v>2060</v>
      </c>
      <c r="B51" s="229">
        <f t="shared" si="31"/>
        <v>2.5975683476066579E-4</v>
      </c>
      <c r="C51" s="229">
        <f t="shared" si="31"/>
        <v>1.0580502286409917E-6</v>
      </c>
      <c r="D51" s="229">
        <f t="shared" si="31"/>
        <v>5.8098161269077268E-9</v>
      </c>
      <c r="E51" s="229">
        <f t="shared" si="31"/>
        <v>1.3063653009788796E-9</v>
      </c>
      <c r="F51" s="229">
        <f t="shared" si="31"/>
        <v>1.1556346533689033E-9</v>
      </c>
      <c r="G51" s="229">
        <f t="shared" si="31"/>
        <v>1.3431525912892516E-9</v>
      </c>
      <c r="H51" s="229">
        <f t="shared" si="31"/>
        <v>7.3237628892484235E-9</v>
      </c>
      <c r="I51" s="230"/>
      <c r="J51" s="230"/>
      <c r="K51" s="228">
        <f t="shared" si="29"/>
        <v>2060</v>
      </c>
      <c r="L51" s="229">
        <f t="shared" si="32"/>
        <v>1.0645785220565788E-3</v>
      </c>
      <c r="M51" s="229">
        <f t="shared" si="32"/>
        <v>1.2110681676970793E-6</v>
      </c>
      <c r="N51" s="229">
        <f t="shared" si="32"/>
        <v>6.7273217939364944E-7</v>
      </c>
      <c r="O51" s="229">
        <f t="shared" si="32"/>
        <v>4.2277897565060078E-9</v>
      </c>
      <c r="P51" s="229">
        <f t="shared" si="32"/>
        <v>3.8895537431703779E-9</v>
      </c>
      <c r="Q51" s="229">
        <f t="shared" si="32"/>
        <v>3.5570959060569237E-9</v>
      </c>
      <c r="R51" s="229">
        <f t="shared" si="32"/>
        <v>1.7071195709169802E-8</v>
      </c>
    </row>
    <row r="52" spans="1:20">
      <c r="A52" s="228">
        <f t="shared" si="22"/>
        <v>2061</v>
      </c>
      <c r="B52" s="229">
        <f t="shared" ref="B52:H52" si="33">B51</f>
        <v>2.5975683476066579E-4</v>
      </c>
      <c r="C52" s="229">
        <f t="shared" si="33"/>
        <v>1.0580502286409917E-6</v>
      </c>
      <c r="D52" s="229">
        <f t="shared" si="33"/>
        <v>5.8098161269077268E-9</v>
      </c>
      <c r="E52" s="229">
        <f t="shared" si="33"/>
        <v>1.3063653009788796E-9</v>
      </c>
      <c r="F52" s="229">
        <f t="shared" si="33"/>
        <v>1.1556346533689033E-9</v>
      </c>
      <c r="G52" s="229">
        <f t="shared" si="33"/>
        <v>1.3431525912892516E-9</v>
      </c>
      <c r="H52" s="229">
        <f t="shared" si="33"/>
        <v>7.3237628892484235E-9</v>
      </c>
      <c r="I52" s="230"/>
      <c r="J52" s="230"/>
      <c r="K52" s="228">
        <f t="shared" si="29"/>
        <v>2061</v>
      </c>
      <c r="L52" s="229">
        <f t="shared" ref="L52:R52" si="34">L51</f>
        <v>1.0645785220565788E-3</v>
      </c>
      <c r="M52" s="229">
        <f t="shared" si="34"/>
        <v>1.2110681676970793E-6</v>
      </c>
      <c r="N52" s="229">
        <f t="shared" si="34"/>
        <v>6.7273217939364944E-7</v>
      </c>
      <c r="O52" s="229">
        <f t="shared" si="34"/>
        <v>4.2277897565060078E-9</v>
      </c>
      <c r="P52" s="229">
        <f t="shared" si="34"/>
        <v>3.8895537431703779E-9</v>
      </c>
      <c r="Q52" s="229">
        <f t="shared" si="34"/>
        <v>3.5570959060569237E-9</v>
      </c>
      <c r="R52" s="229">
        <f t="shared" si="34"/>
        <v>1.7071195709169802E-8</v>
      </c>
    </row>
    <row r="53" spans="1:20">
      <c r="A53" s="228">
        <f t="shared" si="22"/>
        <v>2062</v>
      </c>
      <c r="B53" s="229">
        <f t="shared" ref="B53:H53" si="35">B52</f>
        <v>2.5975683476066579E-4</v>
      </c>
      <c r="C53" s="229">
        <f t="shared" si="35"/>
        <v>1.0580502286409917E-6</v>
      </c>
      <c r="D53" s="229">
        <f t="shared" si="35"/>
        <v>5.8098161269077268E-9</v>
      </c>
      <c r="E53" s="229">
        <f t="shared" si="35"/>
        <v>1.3063653009788796E-9</v>
      </c>
      <c r="F53" s="229">
        <f t="shared" si="35"/>
        <v>1.1556346533689033E-9</v>
      </c>
      <c r="G53" s="229">
        <f t="shared" si="35"/>
        <v>1.3431525912892516E-9</v>
      </c>
      <c r="H53" s="229">
        <f t="shared" si="35"/>
        <v>7.3237628892484235E-9</v>
      </c>
      <c r="I53" s="230"/>
      <c r="J53" s="230"/>
      <c r="K53" s="228">
        <f t="shared" si="29"/>
        <v>2062</v>
      </c>
      <c r="L53" s="229">
        <f t="shared" ref="L53:R53" si="36">L52</f>
        <v>1.0645785220565788E-3</v>
      </c>
      <c r="M53" s="229">
        <f t="shared" si="36"/>
        <v>1.2110681676970793E-6</v>
      </c>
      <c r="N53" s="229">
        <f t="shared" si="36"/>
        <v>6.7273217939364944E-7</v>
      </c>
      <c r="O53" s="229">
        <f t="shared" si="36"/>
        <v>4.2277897565060078E-9</v>
      </c>
      <c r="P53" s="229">
        <f t="shared" si="36"/>
        <v>3.8895537431703779E-9</v>
      </c>
      <c r="Q53" s="229">
        <f t="shared" si="36"/>
        <v>3.5570959060569237E-9</v>
      </c>
      <c r="R53" s="229">
        <f t="shared" si="36"/>
        <v>1.7071195709169802E-8</v>
      </c>
    </row>
    <row r="54" spans="1:20">
      <c r="A54" s="228">
        <f t="shared" si="22"/>
        <v>2063</v>
      </c>
      <c r="B54" s="229">
        <f t="shared" ref="B54:H54" si="37">B53</f>
        <v>2.5975683476066579E-4</v>
      </c>
      <c r="C54" s="229">
        <f t="shared" si="37"/>
        <v>1.0580502286409917E-6</v>
      </c>
      <c r="D54" s="229">
        <f t="shared" si="37"/>
        <v>5.8098161269077268E-9</v>
      </c>
      <c r="E54" s="229">
        <f t="shared" si="37"/>
        <v>1.3063653009788796E-9</v>
      </c>
      <c r="F54" s="229">
        <f t="shared" si="37"/>
        <v>1.1556346533689033E-9</v>
      </c>
      <c r="G54" s="229">
        <f t="shared" si="37"/>
        <v>1.3431525912892516E-9</v>
      </c>
      <c r="H54" s="229">
        <f t="shared" si="37"/>
        <v>7.3237628892484235E-9</v>
      </c>
      <c r="I54" s="230"/>
      <c r="J54" s="230"/>
      <c r="K54" s="228">
        <f t="shared" si="29"/>
        <v>2063</v>
      </c>
      <c r="L54" s="229">
        <f t="shared" ref="L54:R54" si="38">L53</f>
        <v>1.0645785220565788E-3</v>
      </c>
      <c r="M54" s="229">
        <f t="shared" si="38"/>
        <v>1.2110681676970793E-6</v>
      </c>
      <c r="N54" s="229">
        <f t="shared" si="38"/>
        <v>6.7273217939364944E-7</v>
      </c>
      <c r="O54" s="229">
        <f t="shared" si="38"/>
        <v>4.2277897565060078E-9</v>
      </c>
      <c r="P54" s="229">
        <f t="shared" si="38"/>
        <v>3.8895537431703779E-9</v>
      </c>
      <c r="Q54" s="229">
        <f t="shared" si="38"/>
        <v>3.5570959060569237E-9</v>
      </c>
      <c r="R54" s="229">
        <f t="shared" si="38"/>
        <v>1.7071195709169802E-8</v>
      </c>
    </row>
    <row r="55" spans="1:20">
      <c r="A55" s="228">
        <f t="shared" si="22"/>
        <v>2064</v>
      </c>
      <c r="B55" s="229">
        <f t="shared" ref="B55:H55" si="39">B54</f>
        <v>2.5975683476066579E-4</v>
      </c>
      <c r="C55" s="229">
        <f t="shared" si="39"/>
        <v>1.0580502286409917E-6</v>
      </c>
      <c r="D55" s="229">
        <f t="shared" si="39"/>
        <v>5.8098161269077268E-9</v>
      </c>
      <c r="E55" s="229">
        <f t="shared" si="39"/>
        <v>1.3063653009788796E-9</v>
      </c>
      <c r="F55" s="229">
        <f t="shared" si="39"/>
        <v>1.1556346533689033E-9</v>
      </c>
      <c r="G55" s="229">
        <f t="shared" si="39"/>
        <v>1.3431525912892516E-9</v>
      </c>
      <c r="H55" s="229">
        <f t="shared" si="39"/>
        <v>7.3237628892484235E-9</v>
      </c>
      <c r="I55" s="230"/>
      <c r="J55" s="230"/>
      <c r="K55" s="228">
        <f t="shared" si="29"/>
        <v>2064</v>
      </c>
      <c r="L55" s="229">
        <f t="shared" ref="L55:R55" si="40">L54</f>
        <v>1.0645785220565788E-3</v>
      </c>
      <c r="M55" s="229">
        <f t="shared" si="40"/>
        <v>1.2110681676970793E-6</v>
      </c>
      <c r="N55" s="229">
        <f t="shared" si="40"/>
        <v>6.7273217939364944E-7</v>
      </c>
      <c r="O55" s="229">
        <f t="shared" si="40"/>
        <v>4.2277897565060078E-9</v>
      </c>
      <c r="P55" s="229">
        <f t="shared" si="40"/>
        <v>3.8895537431703779E-9</v>
      </c>
      <c r="Q55" s="229">
        <f t="shared" si="40"/>
        <v>3.5570959060569237E-9</v>
      </c>
      <c r="R55" s="229">
        <f t="shared" si="40"/>
        <v>1.7071195709169802E-8</v>
      </c>
    </row>
    <row r="56" spans="1:20">
      <c r="A56" s="228">
        <f t="shared" si="22"/>
        <v>2065</v>
      </c>
      <c r="B56" s="229">
        <f t="shared" ref="B56:H56" si="41">B55</f>
        <v>2.5975683476066579E-4</v>
      </c>
      <c r="C56" s="229">
        <f t="shared" si="41"/>
        <v>1.0580502286409917E-6</v>
      </c>
      <c r="D56" s="229">
        <f t="shared" si="41"/>
        <v>5.8098161269077268E-9</v>
      </c>
      <c r="E56" s="229">
        <f t="shared" si="41"/>
        <v>1.3063653009788796E-9</v>
      </c>
      <c r="F56" s="229">
        <f t="shared" si="41"/>
        <v>1.1556346533689033E-9</v>
      </c>
      <c r="G56" s="229">
        <f t="shared" si="41"/>
        <v>1.3431525912892516E-9</v>
      </c>
      <c r="H56" s="229">
        <f t="shared" si="41"/>
        <v>7.3237628892484235E-9</v>
      </c>
      <c r="I56" s="230"/>
      <c r="J56" s="230"/>
      <c r="K56" s="228">
        <f t="shared" si="29"/>
        <v>2065</v>
      </c>
      <c r="L56" s="229">
        <f t="shared" ref="L56:R56" si="42">L55</f>
        <v>1.0645785220565788E-3</v>
      </c>
      <c r="M56" s="229">
        <f t="shared" si="42"/>
        <v>1.2110681676970793E-6</v>
      </c>
      <c r="N56" s="229">
        <f t="shared" si="42"/>
        <v>6.7273217939364944E-7</v>
      </c>
      <c r="O56" s="229">
        <f t="shared" si="42"/>
        <v>4.2277897565060078E-9</v>
      </c>
      <c r="P56" s="229">
        <f t="shared" si="42"/>
        <v>3.8895537431703779E-9</v>
      </c>
      <c r="Q56" s="229">
        <f t="shared" si="42"/>
        <v>3.5570959060569237E-9</v>
      </c>
      <c r="R56" s="229">
        <f t="shared" si="42"/>
        <v>1.7071195709169802E-8</v>
      </c>
    </row>
    <row r="57" spans="1:20">
      <c r="A57" s="132" t="s">
        <v>652</v>
      </c>
    </row>
    <row r="58" spans="1:20">
      <c r="A58" s="132"/>
    </row>
    <row r="59" spans="1:20" outlineLevel="1">
      <c r="A59" s="122" t="s">
        <v>653</v>
      </c>
    </row>
    <row r="60" spans="1:20" s="351" customFormat="1" hidden="1" outlineLevel="1">
      <c r="A60" s="351" t="s">
        <v>654</v>
      </c>
      <c r="B60" s="352">
        <v>2016</v>
      </c>
      <c r="K60" s="351" t="s">
        <v>654</v>
      </c>
      <c r="L60" s="352">
        <v>2016</v>
      </c>
    </row>
    <row r="61" spans="1:20" s="351" customFormat="1" hidden="1" outlineLevel="1">
      <c r="A61" s="351" t="s">
        <v>655</v>
      </c>
      <c r="B61" s="352" t="s">
        <v>333</v>
      </c>
      <c r="K61" s="351" t="s">
        <v>655</v>
      </c>
      <c r="L61" s="352" t="s">
        <v>651</v>
      </c>
    </row>
    <row r="62" spans="1:20" s="351" customFormat="1" hidden="1" outlineLevel="1">
      <c r="A62" s="351" t="s">
        <v>656</v>
      </c>
      <c r="B62" s="352" t="s">
        <v>657</v>
      </c>
      <c r="K62" s="351" t="s">
        <v>656</v>
      </c>
      <c r="L62" s="352" t="s">
        <v>658</v>
      </c>
      <c r="T62" s="346"/>
    </row>
    <row r="63" spans="1:20" s="351" customFormat="1" hidden="1" outlineLevel="1">
      <c r="B63" s="1016" t="s">
        <v>659</v>
      </c>
      <c r="C63" s="1016"/>
      <c r="D63" s="1016"/>
      <c r="E63" s="1016"/>
      <c r="F63" s="1016"/>
      <c r="G63" s="1016"/>
      <c r="H63" s="1016"/>
      <c r="L63" s="1016" t="s">
        <v>659</v>
      </c>
      <c r="M63" s="1016"/>
      <c r="N63" s="1016"/>
      <c r="O63" s="1016"/>
      <c r="P63" s="1016"/>
      <c r="Q63" s="1016"/>
      <c r="R63" s="1016"/>
      <c r="T63" s="346"/>
    </row>
    <row r="64" spans="1:20" s="351" customFormat="1" hidden="1" outlineLevel="1">
      <c r="A64" s="353" t="s">
        <v>646</v>
      </c>
      <c r="B64" s="354" t="s">
        <v>660</v>
      </c>
      <c r="C64" s="354" t="s">
        <v>661</v>
      </c>
      <c r="D64" s="354" t="s">
        <v>662</v>
      </c>
      <c r="E64" s="354" t="s">
        <v>663</v>
      </c>
      <c r="F64" s="354" t="s">
        <v>254</v>
      </c>
      <c r="G64" s="354" t="s">
        <v>249</v>
      </c>
      <c r="H64" s="354" t="s">
        <v>148</v>
      </c>
      <c r="K64" s="353" t="s">
        <v>646</v>
      </c>
      <c r="L64" s="354" t="s">
        <v>660</v>
      </c>
      <c r="M64" s="354" t="s">
        <v>661</v>
      </c>
      <c r="N64" s="354" t="s">
        <v>662</v>
      </c>
      <c r="O64" s="354" t="s">
        <v>663</v>
      </c>
      <c r="P64" s="354" t="s">
        <v>254</v>
      </c>
      <c r="Q64" s="354" t="s">
        <v>249</v>
      </c>
      <c r="R64" s="354" t="s">
        <v>148</v>
      </c>
      <c r="T64" s="346"/>
    </row>
    <row r="65" spans="1:20" s="351" customFormat="1" hidden="1" outlineLevel="1">
      <c r="A65" s="351">
        <v>2.5</v>
      </c>
      <c r="B65" s="355">
        <v>1906.2050170898401</v>
      </c>
      <c r="C65" s="355">
        <v>14.866126709734026</v>
      </c>
      <c r="D65" s="355">
        <v>0.68761625484057698</v>
      </c>
      <c r="E65" s="355">
        <v>1.2982561078388199E-2</v>
      </c>
      <c r="F65" s="355">
        <v>1.1484622296848076E-2</v>
      </c>
      <c r="G65" s="355">
        <v>4.1950325481593546E-2</v>
      </c>
      <c r="H65" s="355">
        <v>0.42525726393796476</v>
      </c>
      <c r="K65" s="351">
        <v>2.5</v>
      </c>
      <c r="L65" s="355">
        <v>6022.6475830078125</v>
      </c>
      <c r="M65" s="355">
        <v>15.885084476321902</v>
      </c>
      <c r="N65" s="355">
        <v>36.66506419191132</v>
      </c>
      <c r="O65" s="355">
        <v>1.4928388670086805</v>
      </c>
      <c r="P65" s="355">
        <v>1.3734077513217871</v>
      </c>
      <c r="Q65" s="355">
        <v>2.0629274891689371E-2</v>
      </c>
      <c r="R65" s="355">
        <v>3.4326672516763179</v>
      </c>
      <c r="T65" s="346"/>
    </row>
    <row r="66" spans="1:20" s="351" customFormat="1" hidden="1" outlineLevel="1">
      <c r="A66" s="351">
        <v>5</v>
      </c>
      <c r="B66" s="355">
        <v>1070.5174865722624</v>
      </c>
      <c r="C66" s="355">
        <v>9.6042991694994022</v>
      </c>
      <c r="D66" s="355">
        <v>0.52895339340966496</v>
      </c>
      <c r="E66" s="355">
        <v>8.887389876690575E-3</v>
      </c>
      <c r="F66" s="355">
        <v>7.8619565883855051E-3</v>
      </c>
      <c r="G66" s="355">
        <v>2.3556550033390473E-2</v>
      </c>
      <c r="H66" s="355">
        <v>0.25071507238317248</v>
      </c>
      <c r="K66" s="351">
        <v>5</v>
      </c>
      <c r="L66" s="355">
        <v>3453.2494354248038</v>
      </c>
      <c r="M66" s="355">
        <v>9.0512386756017644</v>
      </c>
      <c r="N66" s="355">
        <v>19.790753435809123</v>
      </c>
      <c r="O66" s="355">
        <v>0.81552026607096095</v>
      </c>
      <c r="P66" s="355">
        <v>0.75027592107653573</v>
      </c>
      <c r="Q66" s="355">
        <v>1.182200695620847E-2</v>
      </c>
      <c r="R66" s="355">
        <v>1.85956627829</v>
      </c>
      <c r="T66" s="346"/>
    </row>
    <row r="67" spans="1:20" s="351" customFormat="1" hidden="1" outlineLevel="1">
      <c r="A67" s="351">
        <v>10</v>
      </c>
      <c r="B67" s="355">
        <v>652.67373657226528</v>
      </c>
      <c r="C67" s="355">
        <v>6.9733716917107742</v>
      </c>
      <c r="D67" s="355">
        <v>0.44962198879647947</v>
      </c>
      <c r="E67" s="355">
        <v>6.8398218818401715E-3</v>
      </c>
      <c r="F67" s="355">
        <v>6.0506357822305255E-3</v>
      </c>
      <c r="G67" s="355">
        <v>1.435964950360355E-2</v>
      </c>
      <c r="H67" s="355">
        <v>0.16344385111005927</v>
      </c>
      <c r="K67" s="351">
        <v>10</v>
      </c>
      <c r="L67" s="355">
        <v>2263.8068695068314</v>
      </c>
      <c r="M67" s="355">
        <v>5.3943965788930628</v>
      </c>
      <c r="N67" s="355">
        <v>12.052331823389954</v>
      </c>
      <c r="O67" s="355">
        <v>0.51123221497982729</v>
      </c>
      <c r="P67" s="355">
        <v>0.47033217479474809</v>
      </c>
      <c r="Q67" s="355">
        <v>7.7480026520788652E-3</v>
      </c>
      <c r="R67" s="355">
        <v>0.99619681201875021</v>
      </c>
      <c r="T67" s="346"/>
    </row>
    <row r="68" spans="1:20" s="351" customFormat="1" hidden="1" outlineLevel="1">
      <c r="A68" s="351">
        <v>15</v>
      </c>
      <c r="B68" s="355">
        <v>513.39249420165947</v>
      </c>
      <c r="C68" s="355">
        <v>6.0963961048400908</v>
      </c>
      <c r="D68" s="355">
        <v>0.4231781723319723</v>
      </c>
      <c r="E68" s="355">
        <v>6.15729740547976E-3</v>
      </c>
      <c r="F68" s="355">
        <v>5.4468591361000948E-3</v>
      </c>
      <c r="G68" s="355">
        <v>1.1293975170701701E-2</v>
      </c>
      <c r="H68" s="355">
        <v>0.13435361295705625</v>
      </c>
      <c r="K68" s="351">
        <v>15</v>
      </c>
      <c r="L68" s="355">
        <v>1987.7775268554674</v>
      </c>
      <c r="M68" s="355">
        <v>4.1762713990174172</v>
      </c>
      <c r="N68" s="355">
        <v>9.815235327230738</v>
      </c>
      <c r="O68" s="355">
        <v>0.44229212799109463</v>
      </c>
      <c r="P68" s="355">
        <v>0.40690754167735532</v>
      </c>
      <c r="Q68" s="355">
        <v>6.8032399285584662E-3</v>
      </c>
      <c r="R68" s="355">
        <v>0.7002211259678004</v>
      </c>
      <c r="T68" s="346"/>
    </row>
    <row r="69" spans="1:20" s="351" customFormat="1" hidden="1" outlineLevel="1">
      <c r="A69" s="351">
        <v>20</v>
      </c>
      <c r="B69" s="355">
        <v>440.90975189208928</v>
      </c>
      <c r="C69" s="355">
        <v>5.4327234784723197</v>
      </c>
      <c r="D69" s="355">
        <v>0.40641775618109899</v>
      </c>
      <c r="E69" s="355">
        <v>5.3916281685815123E-3</v>
      </c>
      <c r="F69" s="355">
        <v>4.7695383736936449E-3</v>
      </c>
      <c r="G69" s="355">
        <v>9.6987399738281688E-3</v>
      </c>
      <c r="H69" s="355">
        <v>0.11824778362642899</v>
      </c>
      <c r="K69" s="351">
        <v>20</v>
      </c>
      <c r="L69" s="355">
        <v>1782.160034179685</v>
      </c>
      <c r="M69" s="355">
        <v>3.3768986787181303</v>
      </c>
      <c r="N69" s="355">
        <v>8.3498204054194325</v>
      </c>
      <c r="O69" s="355">
        <v>0.38929904368705998</v>
      </c>
      <c r="P69" s="355">
        <v>0.35815400211140491</v>
      </c>
      <c r="Q69" s="355">
        <v>6.0984772862866469E-3</v>
      </c>
      <c r="R69" s="355">
        <v>0.54439526749774791</v>
      </c>
    </row>
    <row r="70" spans="1:20" s="351" customFormat="1" hidden="1" outlineLevel="1">
      <c r="A70" s="351">
        <v>25</v>
      </c>
      <c r="B70" s="355">
        <v>391.69898986816349</v>
      </c>
      <c r="C70" s="355">
        <v>4.5811809380538726</v>
      </c>
      <c r="D70" s="355">
        <v>0.38923807160813279</v>
      </c>
      <c r="E70" s="355">
        <v>4.0778338097879844E-3</v>
      </c>
      <c r="F70" s="355">
        <v>3.6073271307941425E-3</v>
      </c>
      <c r="G70" s="355">
        <v>8.6157901678234304E-3</v>
      </c>
      <c r="H70" s="355">
        <v>0.10544227858190412</v>
      </c>
      <c r="K70" s="351">
        <v>25</v>
      </c>
      <c r="L70" s="355">
        <v>1637.1249999999975</v>
      </c>
      <c r="M70" s="355">
        <v>2.9159940935205628</v>
      </c>
      <c r="N70" s="355">
        <v>7.4207017334992873</v>
      </c>
      <c r="O70" s="355">
        <v>0.35403086058795413</v>
      </c>
      <c r="P70" s="355">
        <v>0.32570713572204069</v>
      </c>
      <c r="Q70" s="355">
        <v>5.602657562121742E-3</v>
      </c>
      <c r="R70" s="355">
        <v>0.45222075423225749</v>
      </c>
    </row>
    <row r="71" spans="1:20" s="351" customFormat="1" hidden="1" outlineLevel="1">
      <c r="A71" s="351">
        <v>30</v>
      </c>
      <c r="B71" s="355">
        <v>350.01124572753827</v>
      </c>
      <c r="C71" s="355">
        <v>4.3090295242145578</v>
      </c>
      <c r="D71" s="355">
        <v>0.35022551704696503</v>
      </c>
      <c r="E71" s="355">
        <v>3.8744747926102675E-3</v>
      </c>
      <c r="F71" s="355">
        <v>3.4274318986717801E-3</v>
      </c>
      <c r="G71" s="355">
        <v>7.6986724743619561E-3</v>
      </c>
      <c r="H71" s="355">
        <v>9.2641359718982061E-2</v>
      </c>
      <c r="K71" s="351">
        <v>30</v>
      </c>
      <c r="L71" s="355">
        <v>1597.8749999999977</v>
      </c>
      <c r="M71" s="355">
        <v>2.6098394966684242</v>
      </c>
      <c r="N71" s="355">
        <v>6.9850634539034138</v>
      </c>
      <c r="O71" s="355">
        <v>0.33720996370539025</v>
      </c>
      <c r="P71" s="355">
        <v>0.31023234152235041</v>
      </c>
      <c r="Q71" s="355">
        <v>5.4680224857293026E-3</v>
      </c>
      <c r="R71" s="355">
        <v>0.39512259652838078</v>
      </c>
    </row>
    <row r="72" spans="1:20" s="351" customFormat="1" hidden="1" outlineLevel="1">
      <c r="A72" s="351">
        <v>35</v>
      </c>
      <c r="B72" s="355">
        <v>329.62151336669876</v>
      </c>
      <c r="C72" s="355">
        <v>3.8261085276026225</v>
      </c>
      <c r="D72" s="355">
        <v>0.33517390030055971</v>
      </c>
      <c r="E72" s="355">
        <v>3.7847779817639076E-3</v>
      </c>
      <c r="F72" s="355">
        <v>3.3480846441307174E-3</v>
      </c>
      <c r="G72" s="355">
        <v>7.2499548550695094E-3</v>
      </c>
      <c r="H72" s="355">
        <v>8.0528095510089728E-2</v>
      </c>
      <c r="K72" s="351">
        <v>35</v>
      </c>
      <c r="L72" s="355">
        <v>1393.0662384033185</v>
      </c>
      <c r="M72" s="355">
        <v>2.2876440498512203</v>
      </c>
      <c r="N72" s="355">
        <v>5.9598413671483232</v>
      </c>
      <c r="O72" s="355">
        <v>0.26638896996155331</v>
      </c>
      <c r="P72" s="355">
        <v>0.24507732200436247</v>
      </c>
      <c r="Q72" s="355">
        <v>4.7655475791543687E-3</v>
      </c>
      <c r="R72" s="355">
        <v>0.3577793876174834</v>
      </c>
    </row>
    <row r="73" spans="1:20" s="351" customFormat="1" hidden="1" outlineLevel="1">
      <c r="A73" s="351">
        <v>40</v>
      </c>
      <c r="B73" s="355">
        <v>316.58174896240195</v>
      </c>
      <c r="C73" s="355">
        <v>3.3942866238357925</v>
      </c>
      <c r="D73" s="355">
        <v>0.32720683968113901</v>
      </c>
      <c r="E73" s="355">
        <v>3.7193687821854777E-3</v>
      </c>
      <c r="F73" s="355">
        <v>3.2902228863349553E-3</v>
      </c>
      <c r="G73" s="355">
        <v>6.9629600038751873E-3</v>
      </c>
      <c r="H73" s="355">
        <v>7.0842104672919903E-2</v>
      </c>
      <c r="K73" s="351">
        <v>40</v>
      </c>
      <c r="L73" s="355">
        <v>1357.2740173339819</v>
      </c>
      <c r="M73" s="355">
        <v>2.1108609372749876</v>
      </c>
      <c r="N73" s="355">
        <v>5.5904501046461483</v>
      </c>
      <c r="O73" s="355">
        <v>0.24686701514292453</v>
      </c>
      <c r="P73" s="355">
        <v>0.22711705090478018</v>
      </c>
      <c r="Q73" s="355">
        <v>4.6422025188803638E-3</v>
      </c>
      <c r="R73" s="355">
        <v>0.32727171527221743</v>
      </c>
    </row>
    <row r="74" spans="1:20" s="351" customFormat="1" hidden="1" outlineLevel="1">
      <c r="A74" s="351">
        <v>45</v>
      </c>
      <c r="B74" s="355">
        <v>307.01748657226477</v>
      </c>
      <c r="C74" s="355">
        <v>3.1167298376385548</v>
      </c>
      <c r="D74" s="355">
        <v>0.32481248493013426</v>
      </c>
      <c r="E74" s="355">
        <v>3.7235243153190796E-3</v>
      </c>
      <c r="F74" s="355">
        <v>3.2939020557023399E-3</v>
      </c>
      <c r="G74" s="355">
        <v>6.752415094524615E-3</v>
      </c>
      <c r="H74" s="355">
        <v>6.408956208906598E-2</v>
      </c>
      <c r="K74" s="351">
        <v>45</v>
      </c>
      <c r="L74" s="355">
        <v>1329.743255615233</v>
      </c>
      <c r="M74" s="355">
        <v>1.9730255794711349</v>
      </c>
      <c r="N74" s="355">
        <v>5.303614714008285</v>
      </c>
      <c r="O74" s="355">
        <v>0.23174789920449215</v>
      </c>
      <c r="P74" s="355">
        <v>0.21320756315253642</v>
      </c>
      <c r="Q74" s="355">
        <v>4.5473225181922273E-3</v>
      </c>
      <c r="R74" s="355">
        <v>0.30353380157612186</v>
      </c>
    </row>
    <row r="75" spans="1:20" s="351" customFormat="1" hidden="1" outlineLevel="1">
      <c r="A75" s="351">
        <v>50</v>
      </c>
      <c r="B75" s="355">
        <v>300.34300994873024</v>
      </c>
      <c r="C75" s="355">
        <v>2.9935483110893921</v>
      </c>
      <c r="D75" s="355">
        <v>0.32934442224836824</v>
      </c>
      <c r="E75" s="355">
        <v>3.8201536194719596E-3</v>
      </c>
      <c r="F75" s="355">
        <v>3.3793805191635251E-3</v>
      </c>
      <c r="G75" s="355">
        <v>6.605439935810857E-3</v>
      </c>
      <c r="H75" s="355">
        <v>6.0011758425389368E-2</v>
      </c>
      <c r="K75" s="351">
        <v>50</v>
      </c>
      <c r="L75" s="355">
        <v>1291.0819854736308</v>
      </c>
      <c r="M75" s="355">
        <v>1.8452025726437526</v>
      </c>
      <c r="N75" s="355">
        <v>5.021399306977397</v>
      </c>
      <c r="O75" s="355">
        <v>0.20941448828671086</v>
      </c>
      <c r="P75" s="355">
        <v>0.1926608369685705</v>
      </c>
      <c r="Q75" s="355">
        <v>4.4147249427623977E-3</v>
      </c>
      <c r="R75" s="355">
        <v>0.2837076392024751</v>
      </c>
    </row>
    <row r="76" spans="1:20" s="351" customFormat="1" hidden="1" outlineLevel="1">
      <c r="A76" s="351">
        <v>55</v>
      </c>
      <c r="B76" s="355">
        <v>296.38024139404274</v>
      </c>
      <c r="C76" s="355">
        <v>2.9470865995681352</v>
      </c>
      <c r="D76" s="355">
        <v>0.33552866639524775</v>
      </c>
      <c r="E76" s="355">
        <v>3.9432053299606126E-3</v>
      </c>
      <c r="F76" s="355">
        <v>3.4882344648394753E-3</v>
      </c>
      <c r="G76" s="355">
        <v>6.5181349636986774E-3</v>
      </c>
      <c r="H76" s="355">
        <v>5.7003138615982551E-2</v>
      </c>
      <c r="K76" s="351">
        <v>55</v>
      </c>
      <c r="L76" s="355">
        <v>1252.011016845702</v>
      </c>
      <c r="M76" s="355">
        <v>1.7360445549711536</v>
      </c>
      <c r="N76" s="355">
        <v>4.768702999950615</v>
      </c>
      <c r="O76" s="355">
        <v>0.18528421176597418</v>
      </c>
      <c r="P76" s="355">
        <v>0.17046107235364591</v>
      </c>
      <c r="Q76" s="355">
        <v>4.2807425488717776E-3</v>
      </c>
      <c r="R76" s="355">
        <v>0.26696645398624175</v>
      </c>
    </row>
    <row r="77" spans="1:20" s="351" customFormat="1" hidden="1" outlineLevel="1">
      <c r="A77" s="351">
        <v>60</v>
      </c>
      <c r="B77" s="355">
        <v>294.86349487304625</v>
      </c>
      <c r="C77" s="355">
        <v>2.9731127265840751</v>
      </c>
      <c r="D77" s="355">
        <v>0.34363449960346698</v>
      </c>
      <c r="E77" s="355">
        <v>4.098182749658002E-3</v>
      </c>
      <c r="F77" s="355">
        <v>3.6253325151847024E-3</v>
      </c>
      <c r="G77" s="355">
        <v>6.4846450695767947E-3</v>
      </c>
      <c r="H77" s="355">
        <v>5.4886615776922498E-2</v>
      </c>
      <c r="K77" s="351">
        <v>60</v>
      </c>
      <c r="L77" s="355">
        <v>1241.2555084228495</v>
      </c>
      <c r="M77" s="355">
        <v>1.6611213651485695</v>
      </c>
      <c r="N77" s="355">
        <v>4.6448072593484504</v>
      </c>
      <c r="O77" s="355">
        <v>0.17108395858667735</v>
      </c>
      <c r="P77" s="355">
        <v>0.15739657566882601</v>
      </c>
      <c r="Q77" s="355">
        <v>4.2426774743944354E-3</v>
      </c>
      <c r="R77" s="355">
        <v>0.25059947744011823</v>
      </c>
    </row>
    <row r="78" spans="1:20" s="351" customFormat="1" hidden="1" outlineLevel="1">
      <c r="A78" s="351">
        <v>65</v>
      </c>
      <c r="B78" s="355">
        <v>296.60150146484301</v>
      </c>
      <c r="C78" s="355">
        <v>3.0914867891988176</v>
      </c>
      <c r="D78" s="355">
        <v>0.35641650421916826</v>
      </c>
      <c r="E78" s="355">
        <v>4.3316103619872523E-3</v>
      </c>
      <c r="F78" s="355">
        <v>3.831826300938695E-3</v>
      </c>
      <c r="G78" s="355">
        <v>6.5227423328906246E-3</v>
      </c>
      <c r="H78" s="355">
        <v>5.4065998672740499E-2</v>
      </c>
      <c r="K78" s="351">
        <v>65</v>
      </c>
      <c r="L78" s="355">
        <v>1307.5676879882801</v>
      </c>
      <c r="M78" s="355">
        <v>1.6344783833483199</v>
      </c>
      <c r="N78" s="355">
        <v>4.9332355990773031</v>
      </c>
      <c r="O78" s="355">
        <v>0.17557971284259055</v>
      </c>
      <c r="P78" s="355">
        <v>0.16153291618684273</v>
      </c>
      <c r="Q78" s="355">
        <v>4.4698574929498093E-3</v>
      </c>
      <c r="R78" s="355">
        <v>0.23637841036543195</v>
      </c>
    </row>
    <row r="79" spans="1:20" s="351" customFormat="1" hidden="1" outlineLevel="1">
      <c r="A79" s="351">
        <v>70</v>
      </c>
      <c r="B79" s="355">
        <v>305.75300598144497</v>
      </c>
      <c r="C79" s="355">
        <v>3.43732393748359</v>
      </c>
      <c r="D79" s="355">
        <v>0.38239579563560228</v>
      </c>
      <c r="E79" s="355">
        <v>4.7911224091876578E-3</v>
      </c>
      <c r="F79" s="355">
        <v>4.2383174031783676E-3</v>
      </c>
      <c r="G79" s="355">
        <v>6.7238925257697649E-3</v>
      </c>
      <c r="H79" s="355">
        <v>5.5823418442741947E-2</v>
      </c>
      <c r="K79" s="351">
        <v>70</v>
      </c>
      <c r="L79" s="355">
        <v>1366.7846221923819</v>
      </c>
      <c r="M79" s="355">
        <v>1.6125985486432877</v>
      </c>
      <c r="N79" s="355">
        <v>5.1914304762904022</v>
      </c>
      <c r="O79" s="355">
        <v>0.17968987487256471</v>
      </c>
      <c r="P79" s="355">
        <v>0.16531430464237915</v>
      </c>
      <c r="Q79" s="355">
        <v>4.6727124718017841E-3</v>
      </c>
      <c r="R79" s="355">
        <v>0.22411385667510297</v>
      </c>
    </row>
    <row r="80" spans="1:20" s="351" customFormat="1" hidden="1" outlineLevel="1">
      <c r="A80" s="351">
        <v>75</v>
      </c>
      <c r="B80" s="355">
        <v>322.26399993896473</v>
      </c>
      <c r="C80" s="355">
        <v>4.4533370407880248</v>
      </c>
      <c r="D80" s="355">
        <v>0.41950303390331045</v>
      </c>
      <c r="E80" s="355">
        <v>5.870778592907298E-3</v>
      </c>
      <c r="F80" s="355">
        <v>5.1934051343778221E-3</v>
      </c>
      <c r="G80" s="355">
        <v>7.0869199698790856E-3</v>
      </c>
      <c r="H80" s="355">
        <v>6.1527885947725729E-2</v>
      </c>
      <c r="K80" s="351">
        <v>75</v>
      </c>
      <c r="L80" s="355">
        <v>1428.8986816406236</v>
      </c>
      <c r="M80" s="355">
        <v>1.6072132713161369</v>
      </c>
      <c r="N80" s="355">
        <v>5.4534927858330731</v>
      </c>
      <c r="O80" s="355">
        <v>0.18623657012358261</v>
      </c>
      <c r="P80" s="355">
        <v>0.17133683990687101</v>
      </c>
      <c r="Q80" s="355">
        <v>4.8857250367291237E-3</v>
      </c>
      <c r="R80" s="355">
        <v>0.21534995263209503</v>
      </c>
    </row>
    <row r="81" spans="1:18" outlineLevel="1">
      <c r="A81" s="112" t="s">
        <v>654</v>
      </c>
      <c r="B81" s="133">
        <v>2020</v>
      </c>
      <c r="K81" s="112" t="s">
        <v>654</v>
      </c>
      <c r="L81" s="133">
        <v>2020</v>
      </c>
    </row>
    <row r="82" spans="1:18" outlineLevel="1">
      <c r="A82" s="112" t="s">
        <v>655</v>
      </c>
      <c r="B82" s="133" t="s">
        <v>333</v>
      </c>
      <c r="K82" s="112" t="s">
        <v>655</v>
      </c>
      <c r="L82" s="133" t="s">
        <v>651</v>
      </c>
    </row>
    <row r="83" spans="1:18" outlineLevel="1">
      <c r="A83" s="112" t="s">
        <v>656</v>
      </c>
      <c r="B83" s="133" t="s">
        <v>657</v>
      </c>
      <c r="K83" s="112" t="s">
        <v>656</v>
      </c>
      <c r="L83" s="133" t="s">
        <v>658</v>
      </c>
    </row>
    <row r="84" spans="1:18" outlineLevel="1">
      <c r="B84" s="1015" t="s">
        <v>659</v>
      </c>
      <c r="C84" s="1015"/>
      <c r="D84" s="1015"/>
      <c r="E84" s="1015"/>
      <c r="F84" s="1015"/>
      <c r="G84" s="1015"/>
      <c r="H84" s="1015"/>
      <c r="L84" s="1015" t="s">
        <v>659</v>
      </c>
      <c r="M84" s="1015"/>
      <c r="N84" s="1015"/>
      <c r="O84" s="1015"/>
      <c r="P84" s="1015"/>
      <c r="Q84" s="1015"/>
      <c r="R84" s="1015"/>
    </row>
    <row r="85" spans="1:18" outlineLevel="1">
      <c r="A85" s="114" t="s">
        <v>646</v>
      </c>
      <c r="B85" s="126" t="s">
        <v>660</v>
      </c>
      <c r="C85" s="126" t="s">
        <v>661</v>
      </c>
      <c r="D85" s="126" t="s">
        <v>662</v>
      </c>
      <c r="E85" s="126" t="s">
        <v>663</v>
      </c>
      <c r="F85" s="126" t="s">
        <v>254</v>
      </c>
      <c r="G85" s="126" t="s">
        <v>249</v>
      </c>
      <c r="H85" s="126" t="s">
        <v>148</v>
      </c>
      <c r="K85" s="114" t="s">
        <v>646</v>
      </c>
      <c r="L85" s="126" t="s">
        <v>660</v>
      </c>
      <c r="M85" s="126" t="s">
        <v>661</v>
      </c>
      <c r="N85" s="126" t="s">
        <v>662</v>
      </c>
      <c r="O85" s="126" t="s">
        <v>663</v>
      </c>
      <c r="P85" s="126" t="s">
        <v>254</v>
      </c>
      <c r="Q85" s="126" t="s">
        <v>249</v>
      </c>
      <c r="R85" s="126" t="s">
        <v>148</v>
      </c>
    </row>
    <row r="86" spans="1:18" outlineLevel="1">
      <c r="A86" s="112">
        <v>2.5</v>
      </c>
      <c r="B86">
        <v>1816.3299865722602</v>
      </c>
      <c r="C86">
        <v>12.637668096925999</v>
      </c>
      <c r="D86">
        <v>0.36004390490302202</v>
      </c>
      <c r="E86">
        <v>1.066874754542365E-2</v>
      </c>
      <c r="F86">
        <v>9.4378005451289868E-3</v>
      </c>
      <c r="G86">
        <v>9.3754823319613934E-3</v>
      </c>
      <c r="H86">
        <v>0.25036249053664472</v>
      </c>
      <c r="K86" s="112">
        <v>2.5</v>
      </c>
      <c r="L86">
        <v>5383.3249511718714</v>
      </c>
      <c r="M86">
        <v>12.426221701316514</v>
      </c>
      <c r="N86">
        <v>26.569072599057062</v>
      </c>
      <c r="O86">
        <v>0.70184355601668336</v>
      </c>
      <c r="P86">
        <v>0.64569389261305299</v>
      </c>
      <c r="Q86">
        <v>1.8196125049144002E-2</v>
      </c>
      <c r="R86">
        <v>1.7452520448714455</v>
      </c>
    </row>
    <row r="87" spans="1:18" outlineLevel="1">
      <c r="A87" s="112">
        <v>5</v>
      </c>
      <c r="B87">
        <v>1018.8062744140602</v>
      </c>
      <c r="C87">
        <v>8.3004737466689971</v>
      </c>
      <c r="D87">
        <v>0.28822051966426399</v>
      </c>
      <c r="E87">
        <v>7.1700351154504408E-3</v>
      </c>
      <c r="F87">
        <v>6.3427492614209751E-3</v>
      </c>
      <c r="G87">
        <v>5.2605299279093673E-3</v>
      </c>
      <c r="H87">
        <v>0.15480479953112025</v>
      </c>
      <c r="K87" s="112">
        <v>5</v>
      </c>
      <c r="L87">
        <v>3135.6774902343723</v>
      </c>
      <c r="M87">
        <v>7.2966497940942636</v>
      </c>
      <c r="N87">
        <v>14.491120413644223</v>
      </c>
      <c r="O87">
        <v>0.38314225850626782</v>
      </c>
      <c r="P87">
        <v>0.35248993779532561</v>
      </c>
      <c r="Q87">
        <v>1.05944948736578E-2</v>
      </c>
      <c r="R87">
        <v>0.94103431515395441</v>
      </c>
    </row>
    <row r="88" spans="1:18" outlineLevel="1">
      <c r="A88" s="112">
        <v>10</v>
      </c>
      <c r="B88">
        <v>620.04301452636696</v>
      </c>
      <c r="C88">
        <v>6.1318869428941927</v>
      </c>
      <c r="D88">
        <v>0.25230884194593223</v>
      </c>
      <c r="E88">
        <v>5.4206686663746863E-3</v>
      </c>
      <c r="F88">
        <v>4.795229778210338E-3</v>
      </c>
      <c r="G88">
        <v>3.2030524453148202E-3</v>
      </c>
      <c r="H88">
        <v>0.1070253287907685</v>
      </c>
      <c r="K88" s="112">
        <v>10</v>
      </c>
      <c r="L88">
        <v>2073.1874999999955</v>
      </c>
      <c r="M88">
        <v>4.5268825336825058</v>
      </c>
      <c r="N88">
        <v>8.7177099821856014</v>
      </c>
      <c r="O88">
        <v>0.23970466130413071</v>
      </c>
      <c r="P88">
        <v>0.2205274293664839</v>
      </c>
      <c r="Q88">
        <v>7.0032847579568598E-3</v>
      </c>
      <c r="R88">
        <v>0.50530736753717043</v>
      </c>
    </row>
    <row r="89" spans="1:18" outlineLevel="1">
      <c r="A89" s="112">
        <v>15</v>
      </c>
      <c r="B89">
        <v>487.12174987792946</v>
      </c>
      <c r="C89">
        <v>5.4090212949085918</v>
      </c>
      <c r="D89">
        <v>0.24033861426664752</v>
      </c>
      <c r="E89">
        <v>4.8375482765550199E-3</v>
      </c>
      <c r="F89">
        <v>4.27938836855901E-3</v>
      </c>
      <c r="G89">
        <v>2.5172275491058753E-3</v>
      </c>
      <c r="H89">
        <v>9.1099141573067727E-2</v>
      </c>
      <c r="K89" s="112">
        <v>15</v>
      </c>
      <c r="L89">
        <v>1826.1156463623038</v>
      </c>
      <c r="M89">
        <v>3.5513930467423003</v>
      </c>
      <c r="N89">
        <v>6.8964590404648201</v>
      </c>
      <c r="O89">
        <v>0.20598792959935935</v>
      </c>
      <c r="P89">
        <v>0.18950837571173876</v>
      </c>
      <c r="Q89">
        <v>6.1684037209488417E-3</v>
      </c>
      <c r="R89">
        <v>0.35756067605689129</v>
      </c>
    </row>
    <row r="90" spans="1:18" outlineLevel="1">
      <c r="A90" s="112">
        <v>20</v>
      </c>
      <c r="B90">
        <v>418.05075073242102</v>
      </c>
      <c r="C90">
        <v>4.8274465495487622</v>
      </c>
      <c r="D90">
        <v>0.23209952952970497</v>
      </c>
      <c r="E90">
        <v>4.19957741451071E-3</v>
      </c>
      <c r="F90">
        <v>3.7150242960706176E-3</v>
      </c>
      <c r="G90">
        <v>2.16079491656273E-3</v>
      </c>
      <c r="H90">
        <v>8.1817096885060864E-2</v>
      </c>
      <c r="K90" s="112">
        <v>20</v>
      </c>
      <c r="L90">
        <v>1648.065063476558</v>
      </c>
      <c r="M90">
        <v>2.8310597885865674</v>
      </c>
      <c r="N90">
        <v>5.6991057688137472</v>
      </c>
      <c r="O90">
        <v>0.18039687653072137</v>
      </c>
      <c r="P90">
        <v>0.16596444859169379</v>
      </c>
      <c r="Q90">
        <v>5.566137377172705E-3</v>
      </c>
      <c r="R90">
        <v>0.2780717212008309</v>
      </c>
    </row>
    <row r="91" spans="1:18" outlineLevel="1">
      <c r="A91" s="112">
        <v>25</v>
      </c>
      <c r="B91">
        <v>371.35349273681601</v>
      </c>
      <c r="C91">
        <v>4.0353198336088045</v>
      </c>
      <c r="D91">
        <v>0.22261790278298549</v>
      </c>
      <c r="E91">
        <v>3.1194197213153477E-3</v>
      </c>
      <c r="F91">
        <v>2.7594957514338551E-3</v>
      </c>
      <c r="G91">
        <v>1.9197200017515498E-3</v>
      </c>
      <c r="H91">
        <v>7.3593020788393845E-2</v>
      </c>
      <c r="K91" s="112">
        <v>25</v>
      </c>
      <c r="L91">
        <v>1512.0355072021457</v>
      </c>
      <c r="M91">
        <v>2.4290354936383616</v>
      </c>
      <c r="N91">
        <v>4.9660981831257178</v>
      </c>
      <c r="O91">
        <v>0.16329990536905781</v>
      </c>
      <c r="P91">
        <v>0.15023554512299553</v>
      </c>
      <c r="Q91">
        <v>5.1069749169982909E-3</v>
      </c>
      <c r="R91">
        <v>0.23145420866785535</v>
      </c>
    </row>
    <row r="92" spans="1:18" outlineLevel="1">
      <c r="A92" s="112">
        <v>30</v>
      </c>
      <c r="B92">
        <v>331.86800384521473</v>
      </c>
      <c r="C92">
        <v>3.8169438399781899</v>
      </c>
      <c r="D92">
        <v>0.20046351617042951</v>
      </c>
      <c r="E92">
        <v>2.9235653801151723E-3</v>
      </c>
      <c r="F92">
        <v>2.5862407214844972E-3</v>
      </c>
      <c r="G92">
        <v>1.7157099791802425E-3</v>
      </c>
      <c r="H92">
        <v>6.5019906091038096E-2</v>
      </c>
      <c r="K92" s="112">
        <v>30</v>
      </c>
      <c r="L92">
        <v>1479.5750122070283</v>
      </c>
      <c r="M92">
        <v>2.1583873250056036</v>
      </c>
      <c r="N92">
        <v>4.5697511949110732</v>
      </c>
      <c r="O92">
        <v>0.15528353000991013</v>
      </c>
      <c r="P92">
        <v>0.14286033040843868</v>
      </c>
      <c r="Q92">
        <v>4.9970699474215464E-3</v>
      </c>
      <c r="R92">
        <v>0.20372127392329226</v>
      </c>
    </row>
    <row r="93" spans="1:18" outlineLevel="1">
      <c r="A93" s="112">
        <v>35</v>
      </c>
      <c r="B93">
        <v>313.61701202392544</v>
      </c>
      <c r="C93">
        <v>3.3913325157191072</v>
      </c>
      <c r="D93">
        <v>0.19398750678078575</v>
      </c>
      <c r="E93">
        <v>2.8606410251086276E-3</v>
      </c>
      <c r="F93">
        <v>2.5305764652330223E-3</v>
      </c>
      <c r="G93">
        <v>1.621522504137825E-3</v>
      </c>
      <c r="H93">
        <v>5.6425362534355351E-2</v>
      </c>
      <c r="K93" s="112">
        <v>35</v>
      </c>
      <c r="L93">
        <v>1296.896743774412</v>
      </c>
      <c r="M93">
        <v>1.8327782445121523</v>
      </c>
      <c r="N93">
        <v>3.786258274398274</v>
      </c>
      <c r="O93">
        <v>0.12218361790291934</v>
      </c>
      <c r="P93">
        <v>0.11240857071243204</v>
      </c>
      <c r="Q93">
        <v>4.379215126391495E-3</v>
      </c>
      <c r="R93">
        <v>0.1810328625724647</v>
      </c>
    </row>
    <row r="94" spans="1:18" outlineLevel="1">
      <c r="A94" s="112">
        <v>40</v>
      </c>
      <c r="B94">
        <v>302.30149078369101</v>
      </c>
      <c r="C94">
        <v>3.0065151870076052</v>
      </c>
      <c r="D94">
        <v>0.19148615740505148</v>
      </c>
      <c r="E94">
        <v>2.8224780658092576E-3</v>
      </c>
      <c r="F94">
        <v>2.4968159764284727E-3</v>
      </c>
      <c r="G94">
        <v>1.56317502842284E-3</v>
      </c>
      <c r="H94">
        <v>4.947202214680143E-2</v>
      </c>
      <c r="K94" s="112">
        <v>40</v>
      </c>
      <c r="L94">
        <v>1269.9307556152344</v>
      </c>
      <c r="M94">
        <v>1.6666874748188976</v>
      </c>
      <c r="N94">
        <v>3.4517338058794791</v>
      </c>
      <c r="O94">
        <v>0.11273316526785476</v>
      </c>
      <c r="P94">
        <v>0.10371432377723952</v>
      </c>
      <c r="Q94">
        <v>4.2875687940977462E-3</v>
      </c>
      <c r="R94">
        <v>0.16561770555563202</v>
      </c>
    </row>
    <row r="95" spans="1:18" outlineLevel="1">
      <c r="A95" s="112">
        <v>45</v>
      </c>
      <c r="B95">
        <v>293.5012588500972</v>
      </c>
      <c r="C95">
        <v>2.7072170900355528</v>
      </c>
      <c r="D95">
        <v>0.18953983146604925</v>
      </c>
      <c r="E95">
        <v>2.7927924993491546E-3</v>
      </c>
      <c r="F95">
        <v>2.4705551086299199E-3</v>
      </c>
      <c r="G95">
        <v>1.5177950263023348E-3</v>
      </c>
      <c r="H95">
        <v>4.40638916625175E-2</v>
      </c>
      <c r="K95" s="112">
        <v>45</v>
      </c>
      <c r="L95">
        <v>1249.3363037109364</v>
      </c>
      <c r="M95">
        <v>1.5374548234976784</v>
      </c>
      <c r="N95">
        <v>3.191611721151272</v>
      </c>
      <c r="O95">
        <v>0.1054130099946632</v>
      </c>
      <c r="P95">
        <v>9.6979731228202332E-2</v>
      </c>
      <c r="Q95">
        <v>4.217547480948265E-3</v>
      </c>
      <c r="R95">
        <v>0.15361613983986824</v>
      </c>
    </row>
    <row r="96" spans="1:18" outlineLevel="1">
      <c r="A96" s="112">
        <v>50</v>
      </c>
      <c r="B96">
        <v>286.95800781249949</v>
      </c>
      <c r="C96">
        <v>2.5136513788893273</v>
      </c>
      <c r="D96">
        <v>0.18865504707048275</v>
      </c>
      <c r="E96">
        <v>2.7715236801668574E-3</v>
      </c>
      <c r="F96">
        <v>2.4517382371413952E-3</v>
      </c>
      <c r="G96">
        <v>1.48406249354593E-3</v>
      </c>
      <c r="H96">
        <v>3.9967396849533529E-2</v>
      </c>
      <c r="K96" s="112">
        <v>50</v>
      </c>
      <c r="L96">
        <v>1214.5622253417962</v>
      </c>
      <c r="M96">
        <v>1.4145008358173039</v>
      </c>
      <c r="N96">
        <v>2.9171092475589782</v>
      </c>
      <c r="O96">
        <v>9.4783708569593436E-2</v>
      </c>
      <c r="P96">
        <v>8.7200702342670355E-2</v>
      </c>
      <c r="Q96">
        <v>4.0999649791046925E-3</v>
      </c>
      <c r="R96">
        <v>0.14258726983098263</v>
      </c>
    </row>
    <row r="97" spans="1:18" outlineLevel="1">
      <c r="A97" s="112">
        <v>55</v>
      </c>
      <c r="B97">
        <v>283.58900451660099</v>
      </c>
      <c r="C97">
        <v>2.5383342683489851</v>
      </c>
      <c r="D97">
        <v>0.19061062329308176</v>
      </c>
      <c r="E97">
        <v>2.7640040284495574E-3</v>
      </c>
      <c r="F97">
        <v>2.4450879982396076E-3</v>
      </c>
      <c r="G97">
        <v>1.4667224895674701E-3</v>
      </c>
      <c r="H97">
        <v>3.7533488430199172E-2</v>
      </c>
      <c r="K97" s="112">
        <v>55</v>
      </c>
      <c r="L97">
        <v>1178.3669891357404</v>
      </c>
      <c r="M97">
        <v>1.3086783979088028</v>
      </c>
      <c r="N97">
        <v>2.6686552901810461</v>
      </c>
      <c r="O97">
        <v>8.3399375202134057E-2</v>
      </c>
      <c r="P97">
        <v>7.6727089472114859E-2</v>
      </c>
      <c r="Q97">
        <v>3.9776224875822603E-3</v>
      </c>
      <c r="R97">
        <v>0.13282874235301223</v>
      </c>
    </row>
    <row r="98" spans="1:18" outlineLevel="1">
      <c r="A98" s="112">
        <v>60</v>
      </c>
      <c r="B98">
        <v>280.78124999999977</v>
      </c>
      <c r="C98">
        <v>2.5589024836372047</v>
      </c>
      <c r="D98">
        <v>0.192240186331332</v>
      </c>
      <c r="E98">
        <v>2.7577342657423252E-3</v>
      </c>
      <c r="F98">
        <v>2.4395439559157196E-3</v>
      </c>
      <c r="G98">
        <v>1.4522774727083725E-3</v>
      </c>
      <c r="H98">
        <v>3.5505213993019376E-2</v>
      </c>
      <c r="K98" s="112">
        <v>60</v>
      </c>
      <c r="L98">
        <v>1174.5169830322254</v>
      </c>
      <c r="M98">
        <v>1.2539189109229438</v>
      </c>
      <c r="N98">
        <v>2.5744894063391217</v>
      </c>
      <c r="O98">
        <v>7.7009625441860241E-2</v>
      </c>
      <c r="P98">
        <v>7.0848638977622419E-2</v>
      </c>
      <c r="Q98">
        <v>3.9638699963688798E-3</v>
      </c>
      <c r="R98">
        <v>0.12461955344770051</v>
      </c>
    </row>
    <row r="99" spans="1:18" outlineLevel="1">
      <c r="A99" s="112">
        <v>65</v>
      </c>
      <c r="B99">
        <v>281.57224273681572</v>
      </c>
      <c r="C99">
        <v>2.665067632915445</v>
      </c>
      <c r="D99">
        <v>0.19770490659277526</v>
      </c>
      <c r="E99">
        <v>2.8455562933231648E-3</v>
      </c>
      <c r="F99">
        <v>2.5172330374516549E-3</v>
      </c>
      <c r="G99">
        <v>1.4564400189556149E-3</v>
      </c>
      <c r="H99">
        <v>3.4519597764301524E-2</v>
      </c>
      <c r="K99" s="112">
        <v>65</v>
      </c>
      <c r="L99">
        <v>1236.0951232910127</v>
      </c>
      <c r="M99">
        <v>1.2525171316228769</v>
      </c>
      <c r="N99">
        <v>2.753145391179709</v>
      </c>
      <c r="O99">
        <v>7.9246257228078154E-2</v>
      </c>
      <c r="P99">
        <v>7.2906306275399249E-2</v>
      </c>
      <c r="Q99">
        <v>4.1719024302437875E-3</v>
      </c>
      <c r="R99">
        <v>0.11945248293341094</v>
      </c>
    </row>
    <row r="100" spans="1:18" outlineLevel="1">
      <c r="A100" s="112">
        <v>70</v>
      </c>
      <c r="B100">
        <v>290.28025054931595</v>
      </c>
      <c r="C100">
        <v>2.9811843531206197</v>
      </c>
      <c r="D100">
        <v>0.21275151264876502</v>
      </c>
      <c r="E100">
        <v>3.1570157279929827E-3</v>
      </c>
      <c r="F100">
        <v>2.792752269215265E-3</v>
      </c>
      <c r="G100">
        <v>1.5015624812804128E-3</v>
      </c>
      <c r="H100">
        <v>3.5527908061339923E-2</v>
      </c>
      <c r="K100" s="112">
        <v>70</v>
      </c>
      <c r="L100">
        <v>1291.1410064697227</v>
      </c>
      <c r="M100">
        <v>1.252499973401425</v>
      </c>
      <c r="N100">
        <v>2.912855845832377</v>
      </c>
      <c r="O100">
        <v>8.1288483779644455E-2</v>
      </c>
      <c r="P100">
        <v>7.478513952810302E-2</v>
      </c>
      <c r="Q100">
        <v>4.3578649638220607E-3</v>
      </c>
      <c r="R100">
        <v>0.11501062440220215</v>
      </c>
    </row>
    <row r="101" spans="1:18" outlineLevel="1">
      <c r="A101" s="112">
        <v>75</v>
      </c>
      <c r="B101">
        <v>305.98250579833928</v>
      </c>
      <c r="C101">
        <v>3.881814953638238</v>
      </c>
      <c r="D101">
        <v>0.23392185425609552</v>
      </c>
      <c r="E101">
        <v>3.8513715035151073E-3</v>
      </c>
      <c r="F101">
        <v>3.4069996709149529E-3</v>
      </c>
      <c r="G101">
        <v>1.5828299510758325E-3</v>
      </c>
      <c r="H101">
        <v>3.868774975126138E-2</v>
      </c>
      <c r="K101" s="112">
        <v>75</v>
      </c>
      <c r="L101">
        <v>1346.4282379150377</v>
      </c>
      <c r="M101">
        <v>1.2645265909377457</v>
      </c>
      <c r="N101">
        <v>3.0767197625391365</v>
      </c>
      <c r="O101">
        <v>8.4329099685419184E-2</v>
      </c>
      <c r="P101">
        <v>7.7582644822541472E-2</v>
      </c>
      <c r="Q101">
        <v>4.5448075979948009E-3</v>
      </c>
      <c r="R101">
        <v>0.11271141466568203</v>
      </c>
    </row>
    <row r="102" spans="1:18" outlineLevel="1"/>
    <row r="103" spans="1:18" outlineLevel="1">
      <c r="A103" s="112" t="s">
        <v>654</v>
      </c>
      <c r="B103" s="133">
        <v>2025</v>
      </c>
      <c r="K103" s="112" t="s">
        <v>654</v>
      </c>
      <c r="L103" s="133">
        <v>2025</v>
      </c>
    </row>
    <row r="104" spans="1:18" outlineLevel="1">
      <c r="A104" s="112" t="s">
        <v>655</v>
      </c>
      <c r="B104" s="133" t="s">
        <v>333</v>
      </c>
      <c r="K104" s="112" t="s">
        <v>655</v>
      </c>
      <c r="L104" s="133" t="s">
        <v>651</v>
      </c>
    </row>
    <row r="105" spans="1:18" outlineLevel="1">
      <c r="A105" s="112" t="s">
        <v>656</v>
      </c>
      <c r="B105" s="133" t="s">
        <v>657</v>
      </c>
      <c r="K105" s="112" t="s">
        <v>656</v>
      </c>
      <c r="L105" s="133" t="s">
        <v>658</v>
      </c>
    </row>
    <row r="106" spans="1:18" outlineLevel="1">
      <c r="B106" s="1015" t="s">
        <v>659</v>
      </c>
      <c r="C106" s="1015"/>
      <c r="D106" s="1015"/>
      <c r="E106" s="1015"/>
      <c r="F106" s="1015"/>
      <c r="G106" s="1015"/>
      <c r="H106" s="1015"/>
      <c r="L106" s="1015" t="s">
        <v>659</v>
      </c>
      <c r="M106" s="1015"/>
      <c r="N106" s="1015"/>
      <c r="O106" s="1015"/>
      <c r="P106" s="1015"/>
      <c r="Q106" s="1015"/>
      <c r="R106" s="1015"/>
    </row>
    <row r="107" spans="1:18" outlineLevel="1">
      <c r="A107" s="114" t="s">
        <v>646</v>
      </c>
      <c r="B107" s="126" t="s">
        <v>660</v>
      </c>
      <c r="C107" s="126" t="s">
        <v>661</v>
      </c>
      <c r="D107" s="126" t="s">
        <v>662</v>
      </c>
      <c r="E107" s="126" t="s">
        <v>663</v>
      </c>
      <c r="F107" s="126" t="s">
        <v>254</v>
      </c>
      <c r="G107" s="126" t="s">
        <v>249</v>
      </c>
      <c r="H107" s="126" t="s">
        <v>148</v>
      </c>
      <c r="K107" s="114" t="s">
        <v>646</v>
      </c>
      <c r="L107" s="126" t="s">
        <v>660</v>
      </c>
      <c r="M107" s="126" t="s">
        <v>661</v>
      </c>
      <c r="N107" s="126" t="s">
        <v>662</v>
      </c>
      <c r="O107" s="126" t="s">
        <v>663</v>
      </c>
      <c r="P107" s="126" t="s">
        <v>254</v>
      </c>
      <c r="Q107" s="126" t="s">
        <v>249</v>
      </c>
      <c r="R107" s="126" t="s">
        <v>148</v>
      </c>
    </row>
    <row r="108" spans="1:18" outlineLevel="1">
      <c r="A108" s="112">
        <v>2.5</v>
      </c>
      <c r="B108">
        <v>1661.4974975585876</v>
      </c>
      <c r="C108">
        <v>10.963668287498862</v>
      </c>
      <c r="D108">
        <v>0.18992434521840051</v>
      </c>
      <c r="E108">
        <v>1.0774788850540026E-2</v>
      </c>
      <c r="F108">
        <v>9.5315595790452755E-3</v>
      </c>
      <c r="G108">
        <v>8.576230378821487E-3</v>
      </c>
      <c r="H108">
        <v>0.13809636828955224</v>
      </c>
      <c r="K108" s="112">
        <v>2.5</v>
      </c>
      <c r="L108">
        <v>4773.0124511718732</v>
      </c>
      <c r="M108">
        <v>10.456665870966356</v>
      </c>
      <c r="N108">
        <v>21.233127729035864</v>
      </c>
      <c r="O108">
        <v>0.31512605515308617</v>
      </c>
      <c r="P108">
        <v>0.28991503454744744</v>
      </c>
      <c r="Q108">
        <v>1.6032525105401801E-2</v>
      </c>
      <c r="R108">
        <v>0.90170619916170802</v>
      </c>
    </row>
    <row r="109" spans="1:18" outlineLevel="1">
      <c r="A109" s="112">
        <v>5</v>
      </c>
      <c r="B109">
        <v>931.87326049804653</v>
      </c>
      <c r="C109">
        <v>7.1966477649984721</v>
      </c>
      <c r="D109">
        <v>0.14919546585303975</v>
      </c>
      <c r="E109">
        <v>6.5209056510866443E-3</v>
      </c>
      <c r="F109">
        <v>5.7685195633894147E-3</v>
      </c>
      <c r="G109">
        <v>4.8116573598235776E-3</v>
      </c>
      <c r="H109">
        <v>8.2269559847190921E-2</v>
      </c>
      <c r="K109" s="112">
        <v>5</v>
      </c>
      <c r="L109">
        <v>2807.2250061035097</v>
      </c>
      <c r="M109">
        <v>6.2988495104946161</v>
      </c>
      <c r="N109">
        <v>11.664578156312901</v>
      </c>
      <c r="O109">
        <v>0.1747916156891729</v>
      </c>
      <c r="P109">
        <v>0.16080757183954078</v>
      </c>
      <c r="Q109">
        <v>9.4272226560860716E-3</v>
      </c>
      <c r="R109">
        <v>0.4831101521849625</v>
      </c>
    </row>
    <row r="110" spans="1:18" outlineLevel="1">
      <c r="A110" s="112">
        <v>10</v>
      </c>
      <c r="B110">
        <v>567.06451416015602</v>
      </c>
      <c r="C110">
        <v>5.3131463913014105</v>
      </c>
      <c r="D110">
        <v>0.12883065363496352</v>
      </c>
      <c r="E110">
        <v>4.3939777533523704E-3</v>
      </c>
      <c r="F110">
        <v>3.8869967811478953E-3</v>
      </c>
      <c r="G110">
        <v>2.9293675906956126E-3</v>
      </c>
      <c r="H110">
        <v>5.4356228676624582E-2</v>
      </c>
      <c r="K110" s="112">
        <v>10</v>
      </c>
      <c r="L110">
        <v>1865.2050170898424</v>
      </c>
      <c r="M110">
        <v>4.0320366229861921</v>
      </c>
      <c r="N110">
        <v>6.9396260257344542</v>
      </c>
      <c r="O110">
        <v>0.10985108697786886</v>
      </c>
      <c r="P110">
        <v>0.10106272506527587</v>
      </c>
      <c r="Q110">
        <v>6.2630161992274199E-3</v>
      </c>
      <c r="R110">
        <v>0.25952773634344301</v>
      </c>
    </row>
    <row r="111" spans="1:18" outlineLevel="1">
      <c r="A111" s="112">
        <v>15</v>
      </c>
      <c r="B111">
        <v>445.46176147460903</v>
      </c>
      <c r="C111">
        <v>4.6853125164052427</v>
      </c>
      <c r="D111">
        <v>0.12204263311264099</v>
      </c>
      <c r="E111">
        <v>3.6850009860245276E-3</v>
      </c>
      <c r="F111">
        <v>3.2598215780126269E-3</v>
      </c>
      <c r="G111">
        <v>2.3019401123747199E-3</v>
      </c>
      <c r="H111">
        <v>4.5051784923998597E-2</v>
      </c>
      <c r="K111" s="112">
        <v>15</v>
      </c>
      <c r="L111">
        <v>1645.2249755859327</v>
      </c>
      <c r="M111">
        <v>3.1936262983363055</v>
      </c>
      <c r="N111">
        <v>5.3415968882618419</v>
      </c>
      <c r="O111">
        <v>9.3242870760150018E-2</v>
      </c>
      <c r="P111">
        <v>8.5783260350581009E-2</v>
      </c>
      <c r="Q111">
        <v>5.5241324589587713E-3</v>
      </c>
      <c r="R111">
        <v>0.18545120186172373</v>
      </c>
    </row>
    <row r="112" spans="1:18" outlineLevel="1">
      <c r="A112" s="112">
        <v>20</v>
      </c>
      <c r="B112">
        <v>382.30849456787053</v>
      </c>
      <c r="C112">
        <v>4.1711927772266746</v>
      </c>
      <c r="D112">
        <v>0.11755795300166424</v>
      </c>
      <c r="E112">
        <v>3.1738265543026448E-3</v>
      </c>
      <c r="F112">
        <v>2.8076251796846875E-3</v>
      </c>
      <c r="G112">
        <v>1.9760525319725197E-3</v>
      </c>
      <c r="H112">
        <v>3.9898271643323754E-2</v>
      </c>
      <c r="K112" s="112">
        <v>20</v>
      </c>
      <c r="L112">
        <v>1491.6092834472652</v>
      </c>
      <c r="M112">
        <v>2.5243849989492375</v>
      </c>
      <c r="N112">
        <v>4.2940499774413139</v>
      </c>
      <c r="O112">
        <v>8.0754002439789377E-2</v>
      </c>
      <c r="P112">
        <v>7.4293443001806667E-2</v>
      </c>
      <c r="Q112">
        <v>5.0078749191015907E-3</v>
      </c>
      <c r="R112">
        <v>0.143309259670786</v>
      </c>
    </row>
    <row r="113" spans="1:18" outlineLevel="1">
      <c r="A113" s="112">
        <v>25</v>
      </c>
      <c r="B113">
        <v>339.68424987792923</v>
      </c>
      <c r="C113">
        <v>3.4596905824728248</v>
      </c>
      <c r="D113">
        <v>0.11267200767281299</v>
      </c>
      <c r="E113">
        <v>2.5516814357615649E-3</v>
      </c>
      <c r="F113">
        <v>2.2572648222194372E-3</v>
      </c>
      <c r="G113">
        <v>1.756000041496E-3</v>
      </c>
      <c r="H113">
        <v>3.5797191310848554E-2</v>
      </c>
      <c r="K113" s="112">
        <v>25</v>
      </c>
      <c r="L113">
        <v>1368.2472381591774</v>
      </c>
      <c r="M113">
        <v>2.1551443443167901</v>
      </c>
      <c r="N113">
        <v>3.6620449281763232</v>
      </c>
      <c r="O113">
        <v>7.2618548525497068E-2</v>
      </c>
      <c r="P113">
        <v>6.6808890725951614E-2</v>
      </c>
      <c r="Q113">
        <v>4.5937730901641728E-3</v>
      </c>
      <c r="R113">
        <v>0.11942207417450774</v>
      </c>
    </row>
    <row r="114" spans="1:18" outlineLevel="1">
      <c r="A114" s="112">
        <v>30</v>
      </c>
      <c r="B114">
        <v>303.6020050048823</v>
      </c>
      <c r="C114">
        <v>3.2856601296225523</v>
      </c>
      <c r="D114">
        <v>0.10102911572295123</v>
      </c>
      <c r="E114">
        <v>2.3263102912096574E-3</v>
      </c>
      <c r="F114">
        <v>2.0578999910867372E-3</v>
      </c>
      <c r="G114">
        <v>1.56957248691469E-3</v>
      </c>
      <c r="H114">
        <v>3.1212538226100098E-2</v>
      </c>
      <c r="K114" s="112">
        <v>30</v>
      </c>
      <c r="L114">
        <v>1340.4189300537096</v>
      </c>
      <c r="M114">
        <v>1.8995022050512458</v>
      </c>
      <c r="N114">
        <v>3.282625038467808</v>
      </c>
      <c r="O114">
        <v>6.9085355906281579E-2</v>
      </c>
      <c r="P114">
        <v>6.3558350375387776E-2</v>
      </c>
      <c r="Q114">
        <v>4.5001750113442497E-3</v>
      </c>
      <c r="R114">
        <v>0.10602095176000124</v>
      </c>
    </row>
    <row r="115" spans="1:18" outlineLevel="1">
      <c r="A115" s="112">
        <v>35</v>
      </c>
      <c r="B115">
        <v>286.95175933837851</v>
      </c>
      <c r="C115">
        <v>2.9358733107219401</v>
      </c>
      <c r="D115">
        <v>9.7540800626916252E-2</v>
      </c>
      <c r="E115">
        <v>2.2244745800890026E-3</v>
      </c>
      <c r="F115">
        <v>1.9678100088640297E-3</v>
      </c>
      <c r="G115">
        <v>1.4836525078862875E-3</v>
      </c>
      <c r="H115">
        <v>2.7425069907621925E-2</v>
      </c>
      <c r="K115" s="112">
        <v>35</v>
      </c>
      <c r="L115">
        <v>1175.5120086669901</v>
      </c>
      <c r="M115">
        <v>1.5642430299776577</v>
      </c>
      <c r="N115">
        <v>2.6217011896660498</v>
      </c>
      <c r="O115">
        <v>5.389177292818198E-2</v>
      </c>
      <c r="P115">
        <v>4.958025438827459E-2</v>
      </c>
      <c r="Q115">
        <v>3.9461400010623003E-3</v>
      </c>
      <c r="R115">
        <v>9.0503582032397265E-2</v>
      </c>
    </row>
    <row r="116" spans="1:18" outlineLevel="1">
      <c r="A116" s="112">
        <v>40</v>
      </c>
      <c r="B116">
        <v>276.63975524902276</v>
      </c>
      <c r="C116">
        <v>2.6180231051985148</v>
      </c>
      <c r="D116">
        <v>9.6144420283905851E-2</v>
      </c>
      <c r="E116">
        <v>2.1584103751592877E-3</v>
      </c>
      <c r="F116">
        <v>1.9093738155788699E-3</v>
      </c>
      <c r="G116">
        <v>1.4304750366136375E-3</v>
      </c>
      <c r="H116">
        <v>2.4498366146872227E-2</v>
      </c>
      <c r="K116" s="112">
        <v>40</v>
      </c>
      <c r="L116">
        <v>1154.3622741699212</v>
      </c>
      <c r="M116">
        <v>1.3995311713078975</v>
      </c>
      <c r="N116">
        <v>2.3026289068802663</v>
      </c>
      <c r="O116">
        <v>4.9365122977178523E-2</v>
      </c>
      <c r="P116">
        <v>4.5415800006594467E-2</v>
      </c>
      <c r="Q116">
        <v>3.8747899816371448E-3</v>
      </c>
      <c r="R116">
        <v>8.2399325794540318E-2</v>
      </c>
    </row>
    <row r="117" spans="1:18" outlineLevel="1">
      <c r="A117" s="112">
        <v>45</v>
      </c>
      <c r="B117">
        <v>268.61874389648398</v>
      </c>
      <c r="C117">
        <v>2.37080714156036</v>
      </c>
      <c r="D117">
        <v>9.5058177180305806E-2</v>
      </c>
      <c r="E117">
        <v>2.10703242964882E-3</v>
      </c>
      <c r="F117">
        <v>1.86391798979457E-3</v>
      </c>
      <c r="G117">
        <v>1.3891150010749624E-3</v>
      </c>
      <c r="H117">
        <v>2.2222059989871874E-2</v>
      </c>
      <c r="K117" s="112">
        <v>45</v>
      </c>
      <c r="L117">
        <v>1138.3077697753897</v>
      </c>
      <c r="M117">
        <v>1.2714816736115588</v>
      </c>
      <c r="N117">
        <v>2.0543316843395552</v>
      </c>
      <c r="O117">
        <v>4.5863581995945361E-2</v>
      </c>
      <c r="P117">
        <v>4.2194368841592174E-2</v>
      </c>
      <c r="Q117">
        <v>3.8206249591894391E-3</v>
      </c>
      <c r="R117">
        <v>7.6080171565990867E-2</v>
      </c>
    </row>
    <row r="118" spans="1:18" outlineLevel="1">
      <c r="A118" s="112">
        <v>50</v>
      </c>
      <c r="B118">
        <v>262.66024780273375</v>
      </c>
      <c r="C118">
        <v>2.2149761753971648</v>
      </c>
      <c r="D118">
        <v>9.4510729463877272E-2</v>
      </c>
      <c r="E118">
        <v>2.0661253647631297E-3</v>
      </c>
      <c r="F118">
        <v>1.8277358130944724E-3</v>
      </c>
      <c r="G118">
        <v>1.3584000116679774E-3</v>
      </c>
      <c r="H118">
        <v>2.0491082897933652E-2</v>
      </c>
      <c r="K118" s="112">
        <v>50</v>
      </c>
      <c r="L118">
        <v>1106.6962585449194</v>
      </c>
      <c r="M118">
        <v>1.1473568819637856</v>
      </c>
      <c r="N118">
        <v>1.7826174812507785</v>
      </c>
      <c r="O118">
        <v>4.1114544612355475E-2</v>
      </c>
      <c r="P118">
        <v>3.7825272345798952E-2</v>
      </c>
      <c r="Q118">
        <v>3.7144199595786575E-3</v>
      </c>
      <c r="R118">
        <v>6.9209140288876342E-2</v>
      </c>
    </row>
    <row r="119" spans="1:18" outlineLevel="1">
      <c r="A119" s="112">
        <v>55</v>
      </c>
      <c r="B119">
        <v>259.61350250244101</v>
      </c>
      <c r="C119">
        <v>2.2548419175145624</v>
      </c>
      <c r="D119">
        <v>9.5345838848288345E-2</v>
      </c>
      <c r="E119">
        <v>2.0334510627435477E-3</v>
      </c>
      <c r="F119">
        <v>1.7988313986734225E-3</v>
      </c>
      <c r="G119">
        <v>1.3427225349005275E-3</v>
      </c>
      <c r="H119">
        <v>1.9434189311141326E-2</v>
      </c>
      <c r="K119" s="112">
        <v>55</v>
      </c>
      <c r="L119">
        <v>1072.898269653318</v>
      </c>
      <c r="M119">
        <v>1.0397568702464903</v>
      </c>
      <c r="N119">
        <v>1.5344642662530505</v>
      </c>
      <c r="O119">
        <v>3.6127938888967003E-2</v>
      </c>
      <c r="P119">
        <v>3.3237593452213304E-2</v>
      </c>
      <c r="Q119">
        <v>3.6009149625897382E-3</v>
      </c>
      <c r="R119">
        <v>6.2691017228644272E-2</v>
      </c>
    </row>
    <row r="120" spans="1:18" outlineLevel="1">
      <c r="A120" s="112">
        <v>60</v>
      </c>
      <c r="B120">
        <v>257.07400131225501</v>
      </c>
      <c r="C120">
        <v>2.288069164060285</v>
      </c>
      <c r="D120">
        <v>9.6041942766077887E-2</v>
      </c>
      <c r="E120">
        <v>2.0062274479641876E-3</v>
      </c>
      <c r="F120">
        <v>1.774747750005185E-3</v>
      </c>
      <c r="G120">
        <v>1.3296574761625349E-3</v>
      </c>
      <c r="H120">
        <v>1.8553439746028674E-2</v>
      </c>
      <c r="K120" s="112">
        <v>60</v>
      </c>
      <c r="L120">
        <v>1071.9265136718718</v>
      </c>
      <c r="M120">
        <v>0.99221459671389045</v>
      </c>
      <c r="N120">
        <v>1.4469675643631457</v>
      </c>
      <c r="O120">
        <v>3.3356650601490359E-2</v>
      </c>
      <c r="P120">
        <v>3.0688036931678615E-2</v>
      </c>
      <c r="Q120">
        <v>3.5972648911410873E-3</v>
      </c>
      <c r="R120">
        <v>5.8370658953208449E-2</v>
      </c>
    </row>
    <row r="121" spans="1:18" outlineLevel="1">
      <c r="A121" s="112">
        <v>65</v>
      </c>
      <c r="B121">
        <v>257.82900238037053</v>
      </c>
      <c r="C121">
        <v>2.3957676977151925</v>
      </c>
      <c r="D121">
        <v>9.8687097815172764E-2</v>
      </c>
      <c r="E121">
        <v>2.0338794197414197E-3</v>
      </c>
      <c r="F121">
        <v>1.799206952910025E-3</v>
      </c>
      <c r="G121">
        <v>1.3336299743968974E-3</v>
      </c>
      <c r="H121">
        <v>1.8244995866552875E-2</v>
      </c>
      <c r="K121" s="112">
        <v>65</v>
      </c>
      <c r="L121">
        <v>1127.0339965820294</v>
      </c>
      <c r="M121">
        <v>1.0002469640457969</v>
      </c>
      <c r="N121">
        <v>1.5635331940429733</v>
      </c>
      <c r="O121">
        <v>3.4578754217363832E-2</v>
      </c>
      <c r="P121">
        <v>3.1812373839784379E-2</v>
      </c>
      <c r="Q121">
        <v>3.7822499871253924E-3</v>
      </c>
      <c r="R121">
        <v>5.7631273113656761E-2</v>
      </c>
    </row>
    <row r="122" spans="1:18" outlineLevel="1">
      <c r="A122" s="112">
        <v>70</v>
      </c>
      <c r="B122">
        <v>265.84101104736249</v>
      </c>
      <c r="C122">
        <v>2.6899405873846201</v>
      </c>
      <c r="D122">
        <v>0.10616927012802066</v>
      </c>
      <c r="E122">
        <v>2.1861352984160398E-3</v>
      </c>
      <c r="F122">
        <v>1.9338958711614329E-3</v>
      </c>
      <c r="G122">
        <v>1.3751374790444925E-3</v>
      </c>
      <c r="H122">
        <v>1.908828252999225E-2</v>
      </c>
      <c r="K122" s="112">
        <v>70</v>
      </c>
      <c r="L122">
        <v>1176.3707427978502</v>
      </c>
      <c r="M122">
        <v>1.0084821025084207</v>
      </c>
      <c r="N122">
        <v>1.6676144856464794</v>
      </c>
      <c r="O122">
        <v>3.5708476396393921E-2</v>
      </c>
      <c r="P122">
        <v>3.2851694239070584E-2</v>
      </c>
      <c r="Q122">
        <v>3.9478674880228893E-3</v>
      </c>
      <c r="R122">
        <v>5.7011512224562411E-2</v>
      </c>
    </row>
    <row r="123" spans="1:18" outlineLevel="1">
      <c r="A123" s="112">
        <v>75</v>
      </c>
      <c r="B123">
        <v>280.31274414062449</v>
      </c>
      <c r="C123">
        <v>3.5266304537944952</v>
      </c>
      <c r="D123">
        <v>0.116784423280705</v>
      </c>
      <c r="E123">
        <v>2.5410192570234323E-3</v>
      </c>
      <c r="F123">
        <v>2.2478374307865977E-3</v>
      </c>
      <c r="G123">
        <v>1.4500375546049301E-3</v>
      </c>
      <c r="H123">
        <v>2.0774602089659276E-2</v>
      </c>
      <c r="K123" s="112">
        <v>75</v>
      </c>
      <c r="L123">
        <v>1226.1934967040984</v>
      </c>
      <c r="M123">
        <v>1.0264055462321224</v>
      </c>
      <c r="N123">
        <v>1.7788636570767253</v>
      </c>
      <c r="O123">
        <v>3.7157148384721915E-2</v>
      </c>
      <c r="P123">
        <v>3.4184452437329989E-2</v>
      </c>
      <c r="Q123">
        <v>4.1151600307784923E-3</v>
      </c>
      <c r="R123">
        <v>5.7786621327977572E-2</v>
      </c>
    </row>
    <row r="124" spans="1:18" outlineLevel="1">
      <c r="B124" s="133"/>
      <c r="C124" s="133"/>
      <c r="D124" s="133"/>
      <c r="E124" s="133"/>
      <c r="F124" s="133"/>
      <c r="G124" s="133"/>
      <c r="H124" s="133"/>
    </row>
    <row r="125" spans="1:18" outlineLevel="1">
      <c r="A125" s="112" t="s">
        <v>654</v>
      </c>
      <c r="B125" s="133">
        <v>2035</v>
      </c>
      <c r="K125" s="112" t="s">
        <v>654</v>
      </c>
      <c r="L125" s="133">
        <v>2035</v>
      </c>
    </row>
    <row r="126" spans="1:18" outlineLevel="1">
      <c r="A126" s="112" t="s">
        <v>655</v>
      </c>
      <c r="B126" s="133" t="s">
        <v>333</v>
      </c>
      <c r="K126" s="112" t="s">
        <v>655</v>
      </c>
      <c r="L126" s="133" t="s">
        <v>651</v>
      </c>
    </row>
    <row r="127" spans="1:18" outlineLevel="1">
      <c r="A127" s="112" t="s">
        <v>656</v>
      </c>
      <c r="B127" s="133" t="s">
        <v>657</v>
      </c>
      <c r="K127" s="112" t="s">
        <v>656</v>
      </c>
      <c r="L127" s="133" t="s">
        <v>658</v>
      </c>
    </row>
    <row r="128" spans="1:18" outlineLevel="1">
      <c r="B128" s="1015" t="s">
        <v>659</v>
      </c>
      <c r="C128" s="1015"/>
      <c r="D128" s="1015"/>
      <c r="E128" s="1015"/>
      <c r="F128" s="1015"/>
      <c r="G128" s="1015"/>
      <c r="H128" s="1015"/>
      <c r="L128" s="1015" t="s">
        <v>659</v>
      </c>
      <c r="M128" s="1015"/>
      <c r="N128" s="1015"/>
      <c r="O128" s="1015"/>
      <c r="P128" s="1015"/>
      <c r="Q128" s="1015"/>
      <c r="R128" s="1015"/>
    </row>
    <row r="129" spans="1:18" outlineLevel="1">
      <c r="A129" s="114" t="s">
        <v>646</v>
      </c>
      <c r="B129" s="126" t="s">
        <v>660</v>
      </c>
      <c r="C129" s="126" t="s">
        <v>661</v>
      </c>
      <c r="D129" s="126" t="s">
        <v>662</v>
      </c>
      <c r="E129" s="126" t="s">
        <v>663</v>
      </c>
      <c r="F129" s="126" t="s">
        <v>254</v>
      </c>
      <c r="G129" s="126" t="s">
        <v>249</v>
      </c>
      <c r="H129" s="126" t="s">
        <v>148</v>
      </c>
      <c r="K129" s="114" t="s">
        <v>646</v>
      </c>
      <c r="L129" s="126" t="s">
        <v>660</v>
      </c>
      <c r="M129" s="126" t="s">
        <v>661</v>
      </c>
      <c r="N129" s="126" t="s">
        <v>662</v>
      </c>
      <c r="O129" s="126" t="s">
        <v>663</v>
      </c>
      <c r="P129" s="126" t="s">
        <v>254</v>
      </c>
      <c r="Q129" s="126" t="s">
        <v>249</v>
      </c>
      <c r="R129" s="126" t="s">
        <v>148</v>
      </c>
    </row>
    <row r="130" spans="1:18" outlineLevel="1">
      <c r="A130" s="112">
        <v>2.5</v>
      </c>
      <c r="B130">
        <v>1490.062499999995</v>
      </c>
      <c r="C130">
        <v>6.6099652269040181</v>
      </c>
      <c r="D130">
        <v>2.1425182157258801E-2</v>
      </c>
      <c r="E130">
        <v>7.6408089635151529E-3</v>
      </c>
      <c r="F130">
        <v>6.7592044970297077E-3</v>
      </c>
      <c r="G130">
        <v>7.6912901131436203E-3</v>
      </c>
      <c r="H130">
        <v>3.3193875780852929E-2</v>
      </c>
      <c r="K130" s="112">
        <v>2.5</v>
      </c>
      <c r="L130">
        <v>4147.780029296875</v>
      </c>
      <c r="M130">
        <v>8.7843312125187119</v>
      </c>
      <c r="N130">
        <v>9.9697580446954586</v>
      </c>
      <c r="O130">
        <v>6.7358070053159982E-2</v>
      </c>
      <c r="P130">
        <v>6.1969220521859797E-2</v>
      </c>
      <c r="Q130">
        <v>1.3876683660782844E-2</v>
      </c>
      <c r="R130">
        <v>0.35206992458552078</v>
      </c>
    </row>
    <row r="131" spans="1:18" outlineLevel="1">
      <c r="A131" s="112">
        <v>5</v>
      </c>
      <c r="B131">
        <v>835.1504974365231</v>
      </c>
      <c r="C131">
        <v>4.3277718119788879</v>
      </c>
      <c r="D131">
        <v>1.8388310670914575E-2</v>
      </c>
      <c r="E131">
        <v>4.45289550771121E-3</v>
      </c>
      <c r="F131">
        <v>3.9391204040839477E-3</v>
      </c>
      <c r="G131">
        <v>4.312187433242797E-3</v>
      </c>
      <c r="H131">
        <v>2.1462336488184474E-2</v>
      </c>
      <c r="K131" s="112">
        <v>5</v>
      </c>
      <c r="L131">
        <v>2448.5500488281227</v>
      </c>
      <c r="M131">
        <v>5.3573703268775681</v>
      </c>
      <c r="N131">
        <v>5.6003498458885517</v>
      </c>
      <c r="O131">
        <v>3.8543871487490777E-2</v>
      </c>
      <c r="P131">
        <v>3.5460257990052875E-2</v>
      </c>
      <c r="Q131">
        <v>8.1913274480029455E-3</v>
      </c>
      <c r="R131">
        <v>0.18573318555718235</v>
      </c>
    </row>
    <row r="132" spans="1:18" outlineLevel="1">
      <c r="A132" s="112">
        <v>10</v>
      </c>
      <c r="B132">
        <v>507.69175720214821</v>
      </c>
      <c r="C132">
        <v>3.1866762991121473</v>
      </c>
      <c r="D132">
        <v>1.68698746949047E-2</v>
      </c>
      <c r="E132">
        <v>2.8589375565388751E-3</v>
      </c>
      <c r="F132">
        <v>2.5290744906669646E-3</v>
      </c>
      <c r="G132">
        <v>2.6226375484839051E-3</v>
      </c>
      <c r="H132">
        <v>1.5596592114889E-2</v>
      </c>
      <c r="K132" s="112">
        <v>10</v>
      </c>
      <c r="L132">
        <v>1629.3674621581999</v>
      </c>
      <c r="M132">
        <v>3.4925438536447433</v>
      </c>
      <c r="N132">
        <v>3.2253449388081177</v>
      </c>
      <c r="O132">
        <v>2.518332141335116E-2</v>
      </c>
      <c r="P132">
        <v>2.316858443373342E-2</v>
      </c>
      <c r="Q132">
        <v>5.4507050081156151E-3</v>
      </c>
      <c r="R132">
        <v>9.9278920795768263E-2</v>
      </c>
    </row>
    <row r="133" spans="1:18" outlineLevel="1">
      <c r="A133" s="112">
        <v>15</v>
      </c>
      <c r="B133">
        <v>398.53925323486277</v>
      </c>
      <c r="C133">
        <v>2.8063060609856603</v>
      </c>
      <c r="D133">
        <v>1.6363704844991351E-2</v>
      </c>
      <c r="E133">
        <v>2.3276181404980824E-3</v>
      </c>
      <c r="F133">
        <v>2.0590567301041951E-3</v>
      </c>
      <c r="G133">
        <v>2.0594500238075779E-3</v>
      </c>
      <c r="H133">
        <v>1.3641269262734524E-2</v>
      </c>
      <c r="K133" s="112">
        <v>15</v>
      </c>
      <c r="L133">
        <v>1435.8285064697238</v>
      </c>
      <c r="M133">
        <v>2.7752842471818382</v>
      </c>
      <c r="N133">
        <v>2.402474641421573</v>
      </c>
      <c r="O133">
        <v>2.1198204442043726E-2</v>
      </c>
      <c r="P133">
        <v>1.9502319977618695E-2</v>
      </c>
      <c r="Q133">
        <v>4.8031299374997607E-3</v>
      </c>
      <c r="R133">
        <v>7.1883471449837033E-2</v>
      </c>
    </row>
    <row r="134" spans="1:18" outlineLevel="1">
      <c r="A134" s="112">
        <v>20</v>
      </c>
      <c r="B134">
        <v>341.90925598144474</v>
      </c>
      <c r="C134">
        <v>2.4939211656164826</v>
      </c>
      <c r="D134">
        <v>1.5947263130229275E-2</v>
      </c>
      <c r="E134">
        <v>2.0040652582338147E-3</v>
      </c>
      <c r="F134">
        <v>1.772837624912425E-3</v>
      </c>
      <c r="G134">
        <v>1.76722000469453E-3</v>
      </c>
      <c r="H134">
        <v>1.2443768227967601E-2</v>
      </c>
      <c r="K134" s="112">
        <v>20</v>
      </c>
      <c r="L134">
        <v>1305.1304283142085</v>
      </c>
      <c r="M134">
        <v>2.1801067140331689</v>
      </c>
      <c r="N134">
        <v>1.9013223006913877</v>
      </c>
      <c r="O134">
        <v>1.7950578345335047E-2</v>
      </c>
      <c r="P134">
        <v>1.6514481110789313E-2</v>
      </c>
      <c r="Q134">
        <v>4.3658025097101901E-3</v>
      </c>
      <c r="R134">
        <v>5.4421957669546758E-2</v>
      </c>
    </row>
    <row r="135" spans="1:18" outlineLevel="1">
      <c r="A135" s="112">
        <v>25</v>
      </c>
      <c r="B135">
        <v>303.79599761962879</v>
      </c>
      <c r="C135">
        <v>2.0604834014520703</v>
      </c>
      <c r="D135">
        <v>1.5368389703553424E-2</v>
      </c>
      <c r="E135">
        <v>1.6933820063513799E-3</v>
      </c>
      <c r="F135">
        <v>1.4979988563936725E-3</v>
      </c>
      <c r="G135">
        <v>1.5704675170127274E-3</v>
      </c>
      <c r="H135">
        <v>1.1282641102297899E-2</v>
      </c>
      <c r="K135" s="112">
        <v>25</v>
      </c>
      <c r="L135">
        <v>1197.6607513427698</v>
      </c>
      <c r="M135">
        <v>1.8571990972413883</v>
      </c>
      <c r="N135">
        <v>1.6117127438774301</v>
      </c>
      <c r="O135">
        <v>1.6047161254391505E-2</v>
      </c>
      <c r="P135">
        <v>1.4763347127882263E-2</v>
      </c>
      <c r="Q135">
        <v>4.0063074557110624E-3</v>
      </c>
      <c r="R135">
        <v>4.5370853491476695E-2</v>
      </c>
    </row>
    <row r="136" spans="1:18" outlineLevel="1">
      <c r="A136" s="112">
        <v>30</v>
      </c>
      <c r="B136">
        <v>271.56124877929653</v>
      </c>
      <c r="C136">
        <v>1.9583128228696249</v>
      </c>
      <c r="D136">
        <v>1.388640552154635E-2</v>
      </c>
      <c r="E136">
        <v>1.5430892606218475E-3</v>
      </c>
      <c r="F136">
        <v>1.3650436912939698E-3</v>
      </c>
      <c r="G136">
        <v>1.4039149682503124E-3</v>
      </c>
      <c r="H136">
        <v>9.9615976032509726E-3</v>
      </c>
      <c r="K136" s="112">
        <v>30</v>
      </c>
      <c r="L136">
        <v>1173.3680114746053</v>
      </c>
      <c r="M136">
        <v>1.6245308955549234</v>
      </c>
      <c r="N136">
        <v>1.4231489659432528</v>
      </c>
      <c r="O136">
        <v>1.5268370079866114E-2</v>
      </c>
      <c r="P136">
        <v>1.4046843913092705E-2</v>
      </c>
      <c r="Q136">
        <v>3.9249826222658157E-3</v>
      </c>
      <c r="R136">
        <v>4.0659161284565891E-2</v>
      </c>
    </row>
    <row r="137" spans="1:18" outlineLevel="1">
      <c r="A137" s="112">
        <v>35</v>
      </c>
      <c r="B137">
        <v>256.74649810790976</v>
      </c>
      <c r="C137">
        <v>1.7509200478816576</v>
      </c>
      <c r="D137">
        <v>1.3663421679055399E-2</v>
      </c>
      <c r="E137">
        <v>1.4776851703572876E-3</v>
      </c>
      <c r="F137">
        <v>1.3071895457414874E-3</v>
      </c>
      <c r="G137">
        <v>1.3274725060909947E-3</v>
      </c>
      <c r="H137">
        <v>8.8198933553940099E-3</v>
      </c>
      <c r="K137" s="112">
        <v>35</v>
      </c>
      <c r="L137">
        <v>1026.8645019531241</v>
      </c>
      <c r="M137">
        <v>1.3091602542845036</v>
      </c>
      <c r="N137">
        <v>1.1077781622880112</v>
      </c>
      <c r="O137">
        <v>1.1912964309885841E-2</v>
      </c>
      <c r="P137">
        <v>1.0959895491396272E-2</v>
      </c>
      <c r="Q137">
        <v>3.434872545767569E-3</v>
      </c>
      <c r="R137">
        <v>3.1632067111786399E-2</v>
      </c>
    </row>
    <row r="138" spans="1:18" outlineLevel="1">
      <c r="A138" s="112">
        <v>40</v>
      </c>
      <c r="B138">
        <v>247.59200286865223</v>
      </c>
      <c r="C138">
        <v>1.5621544361492825</v>
      </c>
      <c r="D138">
        <v>1.3701623032758849E-2</v>
      </c>
      <c r="E138">
        <v>1.43717864762038E-3</v>
      </c>
      <c r="F138">
        <v>1.2713526323295775E-3</v>
      </c>
      <c r="G138">
        <v>1.2802650453522749E-3</v>
      </c>
      <c r="H138">
        <v>7.9276671895058774E-3</v>
      </c>
      <c r="K138" s="112">
        <v>40</v>
      </c>
      <c r="L138">
        <v>1010.9317474365199</v>
      </c>
      <c r="M138">
        <v>1.1577832847979113</v>
      </c>
      <c r="N138">
        <v>0.95819920372741529</v>
      </c>
      <c r="O138">
        <v>1.1033824401238184E-2</v>
      </c>
      <c r="P138">
        <v>1.0151089751161583E-2</v>
      </c>
      <c r="Q138">
        <v>3.3814724301919267E-3</v>
      </c>
      <c r="R138">
        <v>2.819248312152919E-2</v>
      </c>
    </row>
    <row r="139" spans="1:18" outlineLevel="1">
      <c r="A139" s="112">
        <v>45</v>
      </c>
      <c r="B139">
        <v>240.47174835205004</v>
      </c>
      <c r="C139">
        <v>1.4153380512434499</v>
      </c>
      <c r="D139">
        <v>1.3731349477453076E-2</v>
      </c>
      <c r="E139">
        <v>1.4056711088414875E-3</v>
      </c>
      <c r="F139">
        <v>1.2434839277375351E-3</v>
      </c>
      <c r="G139">
        <v>1.2435500102583299E-3</v>
      </c>
      <c r="H139">
        <v>7.2337085839535523E-3</v>
      </c>
      <c r="K139" s="112">
        <v>45</v>
      </c>
      <c r="L139">
        <v>998.93301391601381</v>
      </c>
      <c r="M139">
        <v>1.0401275947224318</v>
      </c>
      <c r="N139">
        <v>0.84165868892159534</v>
      </c>
      <c r="O139">
        <v>1.0358214130974333E-2</v>
      </c>
      <c r="P139">
        <v>9.5295198989333221E-3</v>
      </c>
      <c r="Q139">
        <v>3.3412500051781505E-3</v>
      </c>
      <c r="R139">
        <v>2.550176045042455E-2</v>
      </c>
    </row>
    <row r="140" spans="1:18" outlineLevel="1">
      <c r="A140" s="112">
        <v>50</v>
      </c>
      <c r="B140">
        <v>235.1842536926265</v>
      </c>
      <c r="C140">
        <v>1.32334274130698</v>
      </c>
      <c r="D140">
        <v>1.3795901794267675E-2</v>
      </c>
      <c r="E140">
        <v>1.38254757052891E-3</v>
      </c>
      <c r="F140">
        <v>1.2230290492425324E-3</v>
      </c>
      <c r="G140">
        <v>1.2162950297351849E-3</v>
      </c>
      <c r="H140">
        <v>6.7158087113057229E-3</v>
      </c>
      <c r="K140" s="112">
        <v>50</v>
      </c>
      <c r="L140">
        <v>970.84725952148119</v>
      </c>
      <c r="M140">
        <v>0.92366025027876941</v>
      </c>
      <c r="N140">
        <v>0.70656319960107627</v>
      </c>
      <c r="O140">
        <v>9.4998850327101154E-3</v>
      </c>
      <c r="P140">
        <v>8.739874638195028E-3</v>
      </c>
      <c r="Q140">
        <v>3.2472882012370926E-3</v>
      </c>
      <c r="R140">
        <v>2.1760297910077428E-2</v>
      </c>
    </row>
    <row r="141" spans="1:18" outlineLevel="1">
      <c r="A141" s="112">
        <v>55</v>
      </c>
      <c r="B141">
        <v>232.489501953125</v>
      </c>
      <c r="C141">
        <v>1.3496489792887525</v>
      </c>
      <c r="D141">
        <v>1.4011510428389275E-2</v>
      </c>
      <c r="E141">
        <v>1.3719384567139024E-3</v>
      </c>
      <c r="F141">
        <v>1.2136446146087049E-3</v>
      </c>
      <c r="G141">
        <v>1.2024325260426775E-3</v>
      </c>
      <c r="H141">
        <v>6.4407553545606754E-3</v>
      </c>
      <c r="K141" s="112">
        <v>55</v>
      </c>
      <c r="L141">
        <v>939.95452880859193</v>
      </c>
      <c r="M141">
        <v>0.82195892983872687</v>
      </c>
      <c r="N141">
        <v>0.58122752170311265</v>
      </c>
      <c r="O141">
        <v>8.6154285963857408E-3</v>
      </c>
      <c r="P141">
        <v>7.9261764549300902E-3</v>
      </c>
      <c r="Q141">
        <v>3.1439576414413698E-3</v>
      </c>
      <c r="R141">
        <v>1.7934096205863118E-2</v>
      </c>
    </row>
    <row r="142" spans="1:18" outlineLevel="1">
      <c r="A142" s="112">
        <v>60</v>
      </c>
      <c r="B142">
        <v>230.24425125122002</v>
      </c>
      <c r="C142">
        <v>1.3715753315045676</v>
      </c>
      <c r="D142">
        <v>1.41911178170488E-2</v>
      </c>
      <c r="E142">
        <v>1.3631007818730701E-3</v>
      </c>
      <c r="F142">
        <v>1.2058250565587449E-3</v>
      </c>
      <c r="G142">
        <v>1.1908824963029448E-3</v>
      </c>
      <c r="H142">
        <v>6.2115415876178252E-3</v>
      </c>
      <c r="K142" s="112">
        <v>60</v>
      </c>
      <c r="L142">
        <v>940.74026489257562</v>
      </c>
      <c r="M142">
        <v>0.78195720780058597</v>
      </c>
      <c r="N142">
        <v>0.54205096499936078</v>
      </c>
      <c r="O142">
        <v>8.1708660691219622E-3</v>
      </c>
      <c r="P142">
        <v>7.5171634598518574E-3</v>
      </c>
      <c r="Q142">
        <v>3.1464924104511677E-3</v>
      </c>
      <c r="R142">
        <v>1.6132975117216078E-2</v>
      </c>
    </row>
    <row r="143" spans="1:18" outlineLevel="1">
      <c r="A143" s="112">
        <v>65</v>
      </c>
      <c r="B143">
        <v>230.94174575805602</v>
      </c>
      <c r="C143">
        <v>1.44159669794316</v>
      </c>
      <c r="D143">
        <v>1.4624934979266851E-2</v>
      </c>
      <c r="E143">
        <v>1.3927787856573527E-3</v>
      </c>
      <c r="F143">
        <v>1.2320808777985749E-3</v>
      </c>
      <c r="G143">
        <v>1.1945500154979475E-3</v>
      </c>
      <c r="H143">
        <v>6.1751349330734194E-3</v>
      </c>
      <c r="K143" s="112">
        <v>65</v>
      </c>
      <c r="L143">
        <v>987.46449279784952</v>
      </c>
      <c r="M143">
        <v>0.79309915161502298</v>
      </c>
      <c r="N143">
        <v>0.59006379432685085</v>
      </c>
      <c r="O143">
        <v>8.5194244202284487E-3</v>
      </c>
      <c r="P143">
        <v>7.8378508369496419E-3</v>
      </c>
      <c r="Q143">
        <v>3.3027550089172971E-3</v>
      </c>
      <c r="R143">
        <v>1.7303302582149602E-2</v>
      </c>
    </row>
    <row r="144" spans="1:18" outlineLevel="1">
      <c r="A144" s="112">
        <v>70</v>
      </c>
      <c r="B144">
        <v>238.1295051574705</v>
      </c>
      <c r="C144">
        <v>1.6321607722493301</v>
      </c>
      <c r="D144">
        <v>1.57114535340383E-2</v>
      </c>
      <c r="E144">
        <v>1.5124837937037199E-3</v>
      </c>
      <c r="F144">
        <v>1.3379713068388749E-3</v>
      </c>
      <c r="G144">
        <v>1.2317825166974152E-3</v>
      </c>
      <c r="H144">
        <v>6.5434988919150748E-3</v>
      </c>
      <c r="K144" s="112">
        <v>70</v>
      </c>
      <c r="L144">
        <v>1029.3807525634736</v>
      </c>
      <c r="M144">
        <v>0.80395161590422282</v>
      </c>
      <c r="N144">
        <v>0.63272765247165663</v>
      </c>
      <c r="O144">
        <v>8.8360446752630811E-3</v>
      </c>
      <c r="P144">
        <v>8.1291304522892356E-3</v>
      </c>
      <c r="Q144">
        <v>3.4429400111548555E-3</v>
      </c>
      <c r="R144">
        <v>1.8329153081140217E-2</v>
      </c>
    </row>
    <row r="145" spans="1:18" outlineLevel="1">
      <c r="A145" s="112">
        <v>75</v>
      </c>
      <c r="B145">
        <v>251.09649658203051</v>
      </c>
      <c r="C145">
        <v>2.1412328914302576</v>
      </c>
      <c r="D145">
        <v>1.7290592049761203E-2</v>
      </c>
      <c r="E145">
        <v>1.7832629071108351E-3</v>
      </c>
      <c r="F145">
        <v>1.5775149033743175E-3</v>
      </c>
      <c r="G145">
        <v>1.2988950184080676E-3</v>
      </c>
      <c r="H145">
        <v>7.2851234308472989E-3</v>
      </c>
      <c r="K145" s="112">
        <v>75</v>
      </c>
      <c r="L145">
        <v>1074.4309844970683</v>
      </c>
      <c r="M145">
        <v>0.82497580018389172</v>
      </c>
      <c r="N145">
        <v>0.67982320280498121</v>
      </c>
      <c r="O145">
        <v>9.173824022582237E-3</v>
      </c>
      <c r="P145">
        <v>8.4398901562963043E-3</v>
      </c>
      <c r="Q145">
        <v>3.5935924970544814E-3</v>
      </c>
      <c r="R145">
        <v>2.0005788595881285E-2</v>
      </c>
    </row>
    <row r="146" spans="1:18" outlineLevel="1">
      <c r="B146" s="133"/>
      <c r="C146" s="133"/>
      <c r="D146" s="133"/>
      <c r="E146" s="133"/>
      <c r="F146" s="133"/>
      <c r="G146" s="133"/>
      <c r="H146" s="133"/>
    </row>
    <row r="147" spans="1:18" outlineLevel="1">
      <c r="A147" s="112" t="s">
        <v>654</v>
      </c>
      <c r="B147" s="133">
        <v>2045</v>
      </c>
      <c r="K147" s="112" t="s">
        <v>654</v>
      </c>
      <c r="L147" s="133">
        <v>2045</v>
      </c>
    </row>
    <row r="148" spans="1:18" outlineLevel="1">
      <c r="A148" s="112" t="s">
        <v>655</v>
      </c>
      <c r="B148" s="133" t="s">
        <v>333</v>
      </c>
      <c r="K148" s="112" t="s">
        <v>655</v>
      </c>
      <c r="L148" s="133" t="s">
        <v>651</v>
      </c>
    </row>
    <row r="149" spans="1:18" outlineLevel="1">
      <c r="A149" s="112" t="s">
        <v>656</v>
      </c>
      <c r="B149" s="133" t="s">
        <v>657</v>
      </c>
      <c r="K149" s="112" t="s">
        <v>656</v>
      </c>
      <c r="L149" s="133" t="s">
        <v>658</v>
      </c>
    </row>
    <row r="150" spans="1:18" outlineLevel="1">
      <c r="B150" s="1015" t="s">
        <v>659</v>
      </c>
      <c r="C150" s="1015"/>
      <c r="D150" s="1015"/>
      <c r="E150" s="1015"/>
      <c r="F150" s="1015"/>
      <c r="G150" s="1015"/>
      <c r="H150" s="1015"/>
      <c r="L150" s="1015" t="s">
        <v>659</v>
      </c>
      <c r="M150" s="1015"/>
      <c r="N150" s="1015"/>
      <c r="O150" s="1015"/>
      <c r="P150" s="1015"/>
      <c r="Q150" s="1015"/>
      <c r="R150" s="1015"/>
    </row>
    <row r="151" spans="1:18" outlineLevel="1">
      <c r="A151" s="114" t="s">
        <v>646</v>
      </c>
      <c r="B151" s="126" t="s">
        <v>660</v>
      </c>
      <c r="C151" s="126" t="s">
        <v>661</v>
      </c>
      <c r="D151" s="126" t="s">
        <v>662</v>
      </c>
      <c r="E151" s="126" t="s">
        <v>663</v>
      </c>
      <c r="F151" s="126" t="s">
        <v>254</v>
      </c>
      <c r="G151" s="126" t="s">
        <v>249</v>
      </c>
      <c r="H151" s="126" t="s">
        <v>148</v>
      </c>
      <c r="K151" s="114" t="s">
        <v>646</v>
      </c>
      <c r="L151" s="126" t="s">
        <v>660</v>
      </c>
      <c r="M151" s="126" t="s">
        <v>661</v>
      </c>
      <c r="N151" s="126" t="s">
        <v>662</v>
      </c>
      <c r="O151" s="126" t="s">
        <v>663</v>
      </c>
      <c r="P151" s="126" t="s">
        <v>254</v>
      </c>
      <c r="Q151" s="126" t="s">
        <v>249</v>
      </c>
      <c r="R151" s="126" t="s">
        <v>148</v>
      </c>
    </row>
    <row r="152" spans="1:18" outlineLevel="1">
      <c r="A152" s="112">
        <v>2.5</v>
      </c>
      <c r="B152">
        <v>1419.3725280761698</v>
      </c>
      <c r="C152">
        <v>4.0491895292652726</v>
      </c>
      <c r="D152">
        <v>8.2579477799598049E-3</v>
      </c>
      <c r="E152">
        <v>6.3053449130165929E-3</v>
      </c>
      <c r="F152">
        <v>5.5778284468033183E-3</v>
      </c>
      <c r="G152">
        <v>7.3262350633740373E-3</v>
      </c>
      <c r="H152">
        <v>2.7838302565214624E-2</v>
      </c>
      <c r="K152" s="112">
        <v>2.5</v>
      </c>
      <c r="L152">
        <v>3955.112548828125</v>
      </c>
      <c r="M152">
        <v>8.3393911109160221</v>
      </c>
      <c r="N152">
        <v>6.631586322037025</v>
      </c>
      <c r="O152">
        <v>1.7113810845330552E-2</v>
      </c>
      <c r="P152">
        <v>1.5744669083687757E-2</v>
      </c>
      <c r="Q152">
        <v>1.3215297833085039E-2</v>
      </c>
      <c r="R152">
        <v>0.21340471412986464</v>
      </c>
    </row>
    <row r="153" spans="1:18" outlineLevel="1">
      <c r="A153" s="112">
        <v>5</v>
      </c>
      <c r="B153">
        <v>795.51251220703045</v>
      </c>
      <c r="C153">
        <v>2.6538668089196973</v>
      </c>
      <c r="D153">
        <v>7.0831632078025529E-3</v>
      </c>
      <c r="E153">
        <v>3.6746186824529975E-3</v>
      </c>
      <c r="F153">
        <v>3.2506387628927725E-3</v>
      </c>
      <c r="G153">
        <v>4.1074448963627176E-3</v>
      </c>
      <c r="H153">
        <v>1.7999675583268926E-2</v>
      </c>
      <c r="K153" s="112">
        <v>5</v>
      </c>
      <c r="L153">
        <v>2331.9774780273401</v>
      </c>
      <c r="M153">
        <v>5.097240504524958</v>
      </c>
      <c r="N153">
        <v>3.8215644296869815</v>
      </c>
      <c r="O153">
        <v>1.1765990270760047E-2</v>
      </c>
      <c r="P153">
        <v>1.0824704784681644E-2</v>
      </c>
      <c r="Q153">
        <v>7.7918743481859495E-3</v>
      </c>
      <c r="R153">
        <v>0.1110390181565888</v>
      </c>
    </row>
    <row r="154" spans="1:18" outlineLevel="1">
      <c r="A154" s="112">
        <v>10</v>
      </c>
      <c r="B154">
        <v>483.583251953125</v>
      </c>
      <c r="C154">
        <v>1.956201692621105</v>
      </c>
      <c r="D154">
        <v>6.4957797109528271E-3</v>
      </c>
      <c r="E154">
        <v>2.3592542702317526E-3</v>
      </c>
      <c r="F154">
        <v>2.08704385113378E-3</v>
      </c>
      <c r="G154">
        <v>2.4980525486171202E-3</v>
      </c>
      <c r="H154">
        <v>1.3080361473839699E-2</v>
      </c>
      <c r="K154" s="112">
        <v>10</v>
      </c>
      <c r="L154">
        <v>1550.1050262451126</v>
      </c>
      <c r="M154">
        <v>3.3351946382081183</v>
      </c>
      <c r="N154">
        <v>2.0876514978735896</v>
      </c>
      <c r="O154">
        <v>8.7888386342456128E-3</v>
      </c>
      <c r="P154">
        <v>8.0856800768742514E-3</v>
      </c>
      <c r="Q154">
        <v>5.1794000319205181E-3</v>
      </c>
      <c r="R154">
        <v>5.9342499182093854E-2</v>
      </c>
    </row>
    <row r="155" spans="1:18" outlineLevel="1">
      <c r="A155" s="112">
        <v>15</v>
      </c>
      <c r="B155">
        <v>379.60675048828074</v>
      </c>
      <c r="C155">
        <v>1.7236508463974975</v>
      </c>
      <c r="D155">
        <v>6.2999794689311221E-3</v>
      </c>
      <c r="E155">
        <v>1.9208019457437274E-3</v>
      </c>
      <c r="F155">
        <v>1.6991730110475999E-3</v>
      </c>
      <c r="G155">
        <v>1.96158501785248E-3</v>
      </c>
      <c r="H155">
        <v>1.14405984895711E-2</v>
      </c>
      <c r="K155" s="112">
        <v>15</v>
      </c>
      <c r="L155">
        <v>1366.0299835205069</v>
      </c>
      <c r="M155">
        <v>2.6523353824704778</v>
      </c>
      <c r="N155">
        <v>1.5013350142689867</v>
      </c>
      <c r="O155">
        <v>7.7497809711530707E-3</v>
      </c>
      <c r="P155">
        <v>7.1297613581009309E-3</v>
      </c>
      <c r="Q155">
        <v>4.5643449993804071E-3</v>
      </c>
      <c r="R155">
        <v>4.3639888179313836E-2</v>
      </c>
    </row>
    <row r="156" spans="1:18" outlineLevel="1">
      <c r="A156" s="112">
        <v>20</v>
      </c>
      <c r="B156">
        <v>325.66300964355452</v>
      </c>
      <c r="C156">
        <v>1.5317435999313525</v>
      </c>
      <c r="D156">
        <v>6.1392155864297103E-3</v>
      </c>
      <c r="E156">
        <v>1.65379538088927E-3</v>
      </c>
      <c r="F156">
        <v>1.4629784873250126E-3</v>
      </c>
      <c r="G156">
        <v>1.6832250112202001E-3</v>
      </c>
      <c r="H156">
        <v>1.0436287171614773E-2</v>
      </c>
      <c r="K156" s="112">
        <v>20</v>
      </c>
      <c r="L156">
        <v>1242.7917480468732</v>
      </c>
      <c r="M156">
        <v>2.080392111663965</v>
      </c>
      <c r="N156">
        <v>1.1855432938245927</v>
      </c>
      <c r="O156">
        <v>6.4196016478490466E-3</v>
      </c>
      <c r="P156">
        <v>5.9060158764623295E-3</v>
      </c>
      <c r="Q156">
        <v>4.1525650303810809E-3</v>
      </c>
      <c r="R156">
        <v>3.2565931327553678E-2</v>
      </c>
    </row>
    <row r="157" spans="1:18" outlineLevel="1">
      <c r="A157" s="112">
        <v>25</v>
      </c>
      <c r="B157">
        <v>289.35800933837828</v>
      </c>
      <c r="C157">
        <v>1.2643521541613125</v>
      </c>
      <c r="D157">
        <v>5.9161991471263749E-3</v>
      </c>
      <c r="E157">
        <v>1.3974105606848726E-3</v>
      </c>
      <c r="F157">
        <v>1.2361784092718075E-3</v>
      </c>
      <c r="G157">
        <v>1.495807489845895E-3</v>
      </c>
      <c r="H157">
        <v>9.4625181627634343E-3</v>
      </c>
      <c r="K157" s="112">
        <v>25</v>
      </c>
      <c r="L157">
        <v>1141.1614837646462</v>
      </c>
      <c r="M157">
        <v>1.7737776598041799</v>
      </c>
      <c r="N157">
        <v>1.0177050504025802</v>
      </c>
      <c r="O157">
        <v>5.7208083180739734E-3</v>
      </c>
      <c r="P157">
        <v>5.2631235739681835E-3</v>
      </c>
      <c r="Q157">
        <v>3.8129749591462305E-3</v>
      </c>
      <c r="R157">
        <v>2.7331777957442627E-2</v>
      </c>
    </row>
    <row r="158" spans="1:18" outlineLevel="1">
      <c r="A158" s="112">
        <v>30</v>
      </c>
      <c r="B158">
        <v>258.6537513732905</v>
      </c>
      <c r="C158">
        <v>1.2026400296890576</v>
      </c>
      <c r="D158">
        <v>5.3456013164634398E-3</v>
      </c>
      <c r="E158">
        <v>1.2733887322156023E-3</v>
      </c>
      <c r="F158">
        <v>1.1264601512266325E-3</v>
      </c>
      <c r="G158">
        <v>1.3371724926400899E-3</v>
      </c>
      <c r="H158">
        <v>8.3546600562840433E-3</v>
      </c>
      <c r="K158" s="112">
        <v>30</v>
      </c>
      <c r="L158">
        <v>1118.7947540283183</v>
      </c>
      <c r="M158">
        <v>1.5513322238857625</v>
      </c>
      <c r="N158">
        <v>0.90167690902307907</v>
      </c>
      <c r="O158">
        <v>5.5558964922965953E-3</v>
      </c>
      <c r="P158">
        <v>5.111410785957558E-3</v>
      </c>
      <c r="Q158">
        <v>3.7382450536824698E-3</v>
      </c>
      <c r="R158">
        <v>2.4818299130856709E-2</v>
      </c>
    </row>
    <row r="159" spans="1:18" outlineLevel="1">
      <c r="A159" s="112">
        <v>35</v>
      </c>
      <c r="B159">
        <v>244.54174423217702</v>
      </c>
      <c r="C159">
        <v>1.0759822217441954</v>
      </c>
      <c r="D159">
        <v>5.2597454240697018E-3</v>
      </c>
      <c r="E159">
        <v>1.219417893025815E-3</v>
      </c>
      <c r="F159">
        <v>1.0787187607093026E-3</v>
      </c>
      <c r="G159">
        <v>1.264354970771815E-3</v>
      </c>
      <c r="H159">
        <v>7.3971680922113548E-3</v>
      </c>
      <c r="K159" s="112">
        <v>35</v>
      </c>
      <c r="L159">
        <v>979.8047485351542</v>
      </c>
      <c r="M159">
        <v>1.244475036001857</v>
      </c>
      <c r="N159">
        <v>0.69500814221100682</v>
      </c>
      <c r="O159">
        <v>4.1054878174691077E-3</v>
      </c>
      <c r="P159">
        <v>3.777037149120584E-3</v>
      </c>
      <c r="Q159">
        <v>3.2738425652496499E-3</v>
      </c>
      <c r="R159">
        <v>1.7628489134949573E-2</v>
      </c>
    </row>
    <row r="160" spans="1:18" outlineLevel="1">
      <c r="A160" s="112">
        <v>40</v>
      </c>
      <c r="B160">
        <v>235.82100296020499</v>
      </c>
      <c r="C160">
        <v>0.96055399785836748</v>
      </c>
      <c r="D160">
        <v>5.2744585809421044E-3</v>
      </c>
      <c r="E160">
        <v>1.1859875633035675E-3</v>
      </c>
      <c r="F160">
        <v>1.0491463035577878E-3</v>
      </c>
      <c r="G160">
        <v>1.2193850125186126E-3</v>
      </c>
      <c r="H160">
        <v>6.6488995817053321E-3</v>
      </c>
      <c r="K160" s="112">
        <v>40</v>
      </c>
      <c r="L160">
        <v>966.48072814941338</v>
      </c>
      <c r="M160">
        <v>1.0994717818402899</v>
      </c>
      <c r="N160">
        <v>0.61074187870508345</v>
      </c>
      <c r="O160">
        <v>3.8382113086754504E-3</v>
      </c>
      <c r="P160">
        <v>3.5311427536726088E-3</v>
      </c>
      <c r="Q160">
        <v>3.2293199328705621E-3</v>
      </c>
      <c r="R160">
        <v>1.5498135006055201E-2</v>
      </c>
    </row>
    <row r="161" spans="1:18" outlineLevel="1">
      <c r="A161" s="112">
        <v>45</v>
      </c>
      <c r="B161">
        <v>229.03849792480426</v>
      </c>
      <c r="C161">
        <v>0.87077533166302556</v>
      </c>
      <c r="D161">
        <v>5.2859015006774222E-3</v>
      </c>
      <c r="E161">
        <v>1.1599887689044376E-3</v>
      </c>
      <c r="F161">
        <v>1.0261483059821274E-3</v>
      </c>
      <c r="G161">
        <v>1.1844149848911825E-3</v>
      </c>
      <c r="H161">
        <v>6.0669073300232378E-3</v>
      </c>
      <c r="K161" s="112">
        <v>45</v>
      </c>
      <c r="L161">
        <v>956.50474548339685</v>
      </c>
      <c r="M161">
        <v>0.98676382756002279</v>
      </c>
      <c r="N161">
        <v>0.54492160453810246</v>
      </c>
      <c r="O161">
        <v>3.6333400998955698E-3</v>
      </c>
      <c r="P161">
        <v>3.3426636077820079E-3</v>
      </c>
      <c r="Q161">
        <v>3.1959900516085305E-3</v>
      </c>
      <c r="R161">
        <v>1.3825773914959393E-2</v>
      </c>
    </row>
    <row r="162" spans="1:18" outlineLevel="1">
      <c r="A162" s="112">
        <v>50</v>
      </c>
      <c r="B162">
        <v>224.001502990722</v>
      </c>
      <c r="C162">
        <v>0.81466790108242781</v>
      </c>
      <c r="D162">
        <v>5.3107523926065854E-3</v>
      </c>
      <c r="E162">
        <v>1.1409098319745624E-3</v>
      </c>
      <c r="F162">
        <v>1.0092698037169577E-3</v>
      </c>
      <c r="G162">
        <v>1.1584474996197875E-3</v>
      </c>
      <c r="H162">
        <v>5.6325689165532804E-3</v>
      </c>
      <c r="K162" s="112">
        <v>50</v>
      </c>
      <c r="L162">
        <v>930.35952758788858</v>
      </c>
      <c r="M162">
        <v>0.87389955089929316</v>
      </c>
      <c r="N162">
        <v>0.46163808733399425</v>
      </c>
      <c r="O162">
        <v>3.319883559925069E-3</v>
      </c>
      <c r="P162">
        <v>3.0542853596671146E-3</v>
      </c>
      <c r="Q162">
        <v>3.1086274539120478E-3</v>
      </c>
      <c r="R162">
        <v>1.1059171982196839E-2</v>
      </c>
    </row>
    <row r="163" spans="1:18" outlineLevel="1">
      <c r="A163" s="112">
        <v>55</v>
      </c>
      <c r="B163">
        <v>221.43450164794899</v>
      </c>
      <c r="C163">
        <v>0.83146314581244729</v>
      </c>
      <c r="D163">
        <v>5.3937181591336928E-3</v>
      </c>
      <c r="E163">
        <v>1.1321553251946149E-3</v>
      </c>
      <c r="F163">
        <v>1.0015243526595432E-3</v>
      </c>
      <c r="G163">
        <v>1.1452400067355425E-3</v>
      </c>
      <c r="H163">
        <v>5.4019060862628898E-3</v>
      </c>
      <c r="K163" s="112">
        <v>55</v>
      </c>
      <c r="L163">
        <v>901.18199157714685</v>
      </c>
      <c r="M163">
        <v>0.77500033702472071</v>
      </c>
      <c r="N163">
        <v>0.38288837240361273</v>
      </c>
      <c r="O163">
        <v>2.9929753915212088E-3</v>
      </c>
      <c r="P163">
        <v>2.7535289846127801E-3</v>
      </c>
      <c r="Q163">
        <v>3.0111300293356154E-3</v>
      </c>
      <c r="R163">
        <v>8.1127876210302756E-3</v>
      </c>
    </row>
    <row r="164" spans="1:18" outlineLevel="1">
      <c r="A164" s="112">
        <v>60</v>
      </c>
      <c r="B164">
        <v>219.29499435424776</v>
      </c>
      <c r="C164">
        <v>0.84545915284979767</v>
      </c>
      <c r="D164">
        <v>5.4628561425573647E-3</v>
      </c>
      <c r="E164">
        <v>1.124857400554895E-3</v>
      </c>
      <c r="F164">
        <v>9.9506912079050272E-4</v>
      </c>
      <c r="G164">
        <v>1.1342400393914349E-3</v>
      </c>
      <c r="H164">
        <v>5.2096868876105821E-3</v>
      </c>
      <c r="K164" s="112">
        <v>60</v>
      </c>
      <c r="L164">
        <v>903.49375915527094</v>
      </c>
      <c r="M164">
        <v>0.73827486927075203</v>
      </c>
      <c r="N164">
        <v>0.36307354951259141</v>
      </c>
      <c r="O164">
        <v>2.948409275177252E-3</v>
      </c>
      <c r="P164">
        <v>2.7125288402203231E-3</v>
      </c>
      <c r="Q164">
        <v>3.0188650416675933E-3</v>
      </c>
      <c r="R164">
        <v>6.9988322211429303E-3</v>
      </c>
    </row>
    <row r="165" spans="1:18" outlineLevel="1">
      <c r="A165" s="112">
        <v>65</v>
      </c>
      <c r="B165">
        <v>219.95899581909126</v>
      </c>
      <c r="C165">
        <v>0.88926193227234696</v>
      </c>
      <c r="D165">
        <v>5.6298376666497028E-3</v>
      </c>
      <c r="E165">
        <v>1.14935184524256E-3</v>
      </c>
      <c r="F165">
        <v>1.0167370664930749E-3</v>
      </c>
      <c r="G165">
        <v>1.1377250484656475E-3</v>
      </c>
      <c r="H165">
        <v>5.1791694095299975E-3</v>
      </c>
      <c r="K165" s="112">
        <v>65</v>
      </c>
      <c r="L165">
        <v>948.50297546386707</v>
      </c>
      <c r="M165">
        <v>0.75127323642300103</v>
      </c>
      <c r="N165">
        <v>0.39637196741841729</v>
      </c>
      <c r="O165">
        <v>3.2654199499120248E-3</v>
      </c>
      <c r="P165">
        <v>3.004178249511818E-3</v>
      </c>
      <c r="Q165">
        <v>3.1692550401203304E-3</v>
      </c>
      <c r="R165">
        <v>8.5413659089681182E-3</v>
      </c>
    </row>
    <row r="166" spans="1:18" outlineLevel="1">
      <c r="A166" s="112">
        <v>70</v>
      </c>
      <c r="B166">
        <v>226.80374526977525</v>
      </c>
      <c r="C166">
        <v>1.0078645608882648</v>
      </c>
      <c r="D166">
        <v>6.048099257469625E-3</v>
      </c>
      <c r="E166">
        <v>1.2481307819598403E-3</v>
      </c>
      <c r="F166">
        <v>1.1041203854347224E-3</v>
      </c>
      <c r="G166">
        <v>1.1731875129044E-3</v>
      </c>
      <c r="H166">
        <v>5.488134676852492E-3</v>
      </c>
      <c r="K166" s="112">
        <v>70</v>
      </c>
      <c r="L166">
        <v>988.84674072265227</v>
      </c>
      <c r="M166">
        <v>0.76370396410948027</v>
      </c>
      <c r="N166">
        <v>0.42580707943670815</v>
      </c>
      <c r="O166">
        <v>3.5449953156785302E-3</v>
      </c>
      <c r="P166">
        <v>3.2613872208457875E-3</v>
      </c>
      <c r="Q166">
        <v>3.3040499547496403E-3</v>
      </c>
      <c r="R166">
        <v>9.889321033142523E-3</v>
      </c>
    </row>
    <row r="167" spans="1:18" outlineLevel="1">
      <c r="A167" s="112">
        <v>75</v>
      </c>
      <c r="B167">
        <v>239.15374755859349</v>
      </c>
      <c r="C167">
        <v>1.3238830729096625</v>
      </c>
      <c r="D167">
        <v>6.6559836137614035E-3</v>
      </c>
      <c r="E167">
        <v>1.4715867534960073E-3</v>
      </c>
      <c r="F167">
        <v>1.301791705827775E-3</v>
      </c>
      <c r="G167">
        <v>1.237105025211345E-3</v>
      </c>
      <c r="H167">
        <v>6.1101609589968532E-3</v>
      </c>
      <c r="K167" s="112">
        <v>75</v>
      </c>
      <c r="L167">
        <v>1033.207275390623</v>
      </c>
      <c r="M167">
        <v>0.78692373073203992</v>
      </c>
      <c r="N167">
        <v>0.45815527132617623</v>
      </c>
      <c r="O167">
        <v>3.820450346324829E-3</v>
      </c>
      <c r="P167">
        <v>3.5148034513667855E-3</v>
      </c>
      <c r="Q167">
        <v>3.4522748901508731E-3</v>
      </c>
      <c r="R167">
        <v>1.1699567239475036E-2</v>
      </c>
    </row>
    <row r="168" spans="1:18" outlineLevel="1"/>
    <row r="169" spans="1:18" outlineLevel="1"/>
    <row r="170" spans="1:18" outlineLevel="1">
      <c r="A170" s="4" t="s">
        <v>664</v>
      </c>
    </row>
    <row r="171" spans="1:18" outlineLevel="1">
      <c r="A171"/>
    </row>
    <row r="172" spans="1:18" outlineLevel="1">
      <c r="A172" t="s">
        <v>665</v>
      </c>
    </row>
    <row r="173" spans="1:18" outlineLevel="1">
      <c r="A173" t="s">
        <v>666</v>
      </c>
    </row>
    <row r="174" spans="1:18" outlineLevel="1">
      <c r="A174" t="s">
        <v>667</v>
      </c>
    </row>
    <row r="175" spans="1:18" outlineLevel="1">
      <c r="A175" t="s">
        <v>668</v>
      </c>
    </row>
    <row r="176" spans="1:18" outlineLevel="1"/>
  </sheetData>
  <mergeCells count="12">
    <mergeCell ref="B5:H5"/>
    <mergeCell ref="L5:R5"/>
    <mergeCell ref="B63:H63"/>
    <mergeCell ref="L63:R63"/>
    <mergeCell ref="B84:H84"/>
    <mergeCell ref="L84:R84"/>
    <mergeCell ref="B106:H106"/>
    <mergeCell ref="L106:R106"/>
    <mergeCell ref="B128:H128"/>
    <mergeCell ref="L128:R128"/>
    <mergeCell ref="B150:H150"/>
    <mergeCell ref="L150:R150"/>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E3CD5-C0FB-419B-9BA9-9CE8CB204CBA}">
  <sheetPr>
    <tabColor rgb="FF7030A0"/>
  </sheetPr>
  <dimension ref="A1:K61"/>
  <sheetViews>
    <sheetView workbookViewId="0"/>
  </sheetViews>
  <sheetFormatPr defaultColWidth="9.28515625" defaultRowHeight="15"/>
  <cols>
    <col min="1" max="1" width="9.28515625" style="112"/>
    <col min="2" max="2" width="21.5703125" style="112" customWidth="1"/>
    <col min="3" max="4" width="9.28515625" style="112"/>
    <col min="5" max="5" width="15" style="112" customWidth="1"/>
    <col min="6" max="7" width="9.28515625" style="112"/>
    <col min="8" max="8" width="21.7109375" style="112" customWidth="1"/>
    <col min="9" max="9" width="12" style="112" customWidth="1"/>
    <col min="10" max="10" width="9.28515625" style="112"/>
    <col min="11" max="11" width="11.7109375" style="112" customWidth="1"/>
    <col min="12" max="16384" width="9.28515625" style="112"/>
  </cols>
  <sheetData>
    <row r="1" spans="1:11" s="110" customFormat="1">
      <c r="A1" s="109" t="s">
        <v>669</v>
      </c>
    </row>
    <row r="2" spans="1:11">
      <c r="A2" s="111" t="s">
        <v>670</v>
      </c>
    </row>
    <row r="3" spans="1:11">
      <c r="A3" s="113"/>
      <c r="F3" s="114" t="s">
        <v>648</v>
      </c>
      <c r="G3" s="115">
        <v>1.1014999999999999</v>
      </c>
    </row>
    <row r="4" spans="1:11">
      <c r="A4" s="113"/>
    </row>
    <row r="6" spans="1:11">
      <c r="B6" s="116" t="s">
        <v>671</v>
      </c>
      <c r="H6" s="116" t="s">
        <v>672</v>
      </c>
    </row>
    <row r="7" spans="1:11">
      <c r="B7" s="117" t="s">
        <v>673</v>
      </c>
      <c r="C7" s="117" t="s">
        <v>244</v>
      </c>
      <c r="D7" s="118" t="s">
        <v>249</v>
      </c>
      <c r="E7" s="117" t="s">
        <v>247</v>
      </c>
      <c r="H7" s="117" t="s">
        <v>673</v>
      </c>
      <c r="I7" s="117" t="s">
        <v>244</v>
      </c>
      <c r="J7" s="118" t="s">
        <v>249</v>
      </c>
      <c r="K7" s="117" t="s">
        <v>247</v>
      </c>
    </row>
    <row r="8" spans="1:11">
      <c r="B8" s="118">
        <v>2024</v>
      </c>
      <c r="C8" s="766">
        <v>21600</v>
      </c>
      <c r="D8" s="766">
        <v>59000</v>
      </c>
      <c r="E8" s="766">
        <v>1054000</v>
      </c>
      <c r="H8" s="120">
        <v>2024</v>
      </c>
      <c r="I8" s="121">
        <f>I9</f>
        <v>19609.623241034955</v>
      </c>
      <c r="J8" s="121">
        <f t="shared" ref="J8:K8" si="0">J9</f>
        <v>53563.322741715849</v>
      </c>
      <c r="K8" s="121">
        <f t="shared" si="0"/>
        <v>956876.9859282797</v>
      </c>
    </row>
    <row r="9" spans="1:11">
      <c r="B9" s="118">
        <f>B8+1</f>
        <v>2025</v>
      </c>
      <c r="C9" s="119">
        <v>21600</v>
      </c>
      <c r="D9" s="119">
        <v>59000</v>
      </c>
      <c r="E9" s="119">
        <v>1054000</v>
      </c>
      <c r="H9" s="118">
        <v>2025</v>
      </c>
      <c r="I9" s="119">
        <f>EmissionsValues_Metric[[#This Row],[NOx]]/$G$3</f>
        <v>19609.623241034955</v>
      </c>
      <c r="J9" s="119">
        <f>EmissionsValues_Metric[[#This Row],[SO2]]/$G$3</f>
        <v>53563.322741715849</v>
      </c>
      <c r="K9" s="119">
        <f>EmissionsValues_Metric[[#This Row],[PM2.5**]]/$G$3</f>
        <v>956876.9859282797</v>
      </c>
    </row>
    <row r="10" spans="1:11">
      <c r="B10" s="118">
        <v>2026</v>
      </c>
      <c r="C10" s="119">
        <v>22000</v>
      </c>
      <c r="D10" s="119">
        <v>60100</v>
      </c>
      <c r="E10" s="119">
        <v>1070700</v>
      </c>
      <c r="H10" s="118">
        <v>2026</v>
      </c>
      <c r="I10" s="119">
        <f>EmissionsValues_Metric[[#This Row],[NOx]]/$G$3</f>
        <v>19972.76441216523</v>
      </c>
      <c r="J10" s="119">
        <f>EmissionsValues_Metric[[#This Row],[SO2]]/$G$3</f>
        <v>54561.960962324105</v>
      </c>
      <c r="K10" s="119">
        <f>EmissionsValues_Metric[[#This Row],[PM2.5**]]/$G$3</f>
        <v>972038.12982296874</v>
      </c>
    </row>
    <row r="11" spans="1:11">
      <c r="B11" s="118">
        <v>2027</v>
      </c>
      <c r="C11" s="119">
        <v>22500</v>
      </c>
      <c r="D11" s="119">
        <v>61100</v>
      </c>
      <c r="E11" s="119">
        <v>1087800</v>
      </c>
      <c r="H11" s="118">
        <v>2027</v>
      </c>
      <c r="I11" s="119">
        <f>EmissionsValues_Metric[[#This Row],[NOx]]/$G$3</f>
        <v>20426.690876078075</v>
      </c>
      <c r="J11" s="119">
        <f>EmissionsValues_Metric[[#This Row],[SO2]]/$G$3</f>
        <v>55469.813890149802</v>
      </c>
      <c r="K11" s="119">
        <f>EmissionsValues_Metric[[#This Row],[PM2.5**]]/$G$3</f>
        <v>987562.41488878813</v>
      </c>
    </row>
    <row r="12" spans="1:11">
      <c r="B12" s="118">
        <v>2028</v>
      </c>
      <c r="C12" s="119">
        <v>22900</v>
      </c>
      <c r="D12" s="119">
        <v>62200</v>
      </c>
      <c r="E12" s="119">
        <v>1105100</v>
      </c>
      <c r="H12" s="118">
        <v>2028</v>
      </c>
      <c r="I12" s="119">
        <f>EmissionsValues_Metric[[#This Row],[NOx]]/$G$3</f>
        <v>20789.832047208354</v>
      </c>
      <c r="J12" s="119">
        <f>EmissionsValues_Metric[[#This Row],[SO2]]/$G$3</f>
        <v>56468.452110758059</v>
      </c>
      <c r="K12" s="119">
        <f>EmissionsValues_Metric[[#This Row],[PM2.5**]]/$G$3</f>
        <v>1003268.2705401726</v>
      </c>
    </row>
    <row r="13" spans="1:11">
      <c r="B13" s="118">
        <v>2029</v>
      </c>
      <c r="C13" s="119">
        <v>23300</v>
      </c>
      <c r="D13" s="119">
        <v>63400</v>
      </c>
      <c r="E13" s="119">
        <v>1122600</v>
      </c>
      <c r="H13" s="118">
        <v>2029</v>
      </c>
      <c r="I13" s="119">
        <f>EmissionsValues_Metric[[#This Row],[NOx]]/$G$3</f>
        <v>21152.97321833863</v>
      </c>
      <c r="J13" s="119">
        <f>EmissionsValues_Metric[[#This Row],[SO2]]/$G$3</f>
        <v>57557.875624148895</v>
      </c>
      <c r="K13" s="119">
        <f>EmissionsValues_Metric[[#This Row],[PM2.5**]]/$G$3</f>
        <v>1019155.6967771222</v>
      </c>
    </row>
    <row r="14" spans="1:11">
      <c r="B14" s="118">
        <v>2030</v>
      </c>
      <c r="C14" s="119">
        <v>23800</v>
      </c>
      <c r="D14" s="119">
        <v>64500</v>
      </c>
      <c r="E14" s="119">
        <v>1140500</v>
      </c>
      <c r="H14" s="118">
        <v>2030</v>
      </c>
      <c r="I14" s="119">
        <f>EmissionsValues_Metric[[#This Row],[NOx]]/$G$3</f>
        <v>21606.899682251478</v>
      </c>
      <c r="J14" s="119">
        <f>EmissionsValues_Metric[[#This Row],[SO2]]/$G$3</f>
        <v>58556.513844757152</v>
      </c>
      <c r="K14" s="119">
        <f>EmissionsValues_Metric[[#This Row],[PM2.5**]]/$G$3</f>
        <v>1035406.2641852021</v>
      </c>
    </row>
    <row r="15" spans="1:11">
      <c r="B15" s="118">
        <v>2031</v>
      </c>
      <c r="C15" s="119">
        <v>23800</v>
      </c>
      <c r="D15" s="119">
        <v>64500</v>
      </c>
      <c r="E15" s="119">
        <v>1140500</v>
      </c>
      <c r="H15" s="118">
        <v>2031</v>
      </c>
      <c r="I15" s="119">
        <f>EmissionsValues_Metric[[#This Row],[NOx]]/$G$3</f>
        <v>21606.899682251478</v>
      </c>
      <c r="J15" s="119">
        <f>EmissionsValues_Metric[[#This Row],[SO2]]/$G$3</f>
        <v>58556.513844757152</v>
      </c>
      <c r="K15" s="119">
        <f>EmissionsValues_Metric[[#This Row],[PM2.5**]]/$G$3</f>
        <v>1035406.2641852021</v>
      </c>
    </row>
    <row r="16" spans="1:11">
      <c r="B16" s="118">
        <v>2032</v>
      </c>
      <c r="C16" s="119">
        <v>23800</v>
      </c>
      <c r="D16" s="119">
        <v>64500</v>
      </c>
      <c r="E16" s="119">
        <v>1140500</v>
      </c>
      <c r="H16" s="118">
        <v>2032</v>
      </c>
      <c r="I16" s="119">
        <f>EmissionsValues_Metric[[#This Row],[NOx]]/$G$3</f>
        <v>21606.899682251478</v>
      </c>
      <c r="J16" s="119">
        <f>EmissionsValues_Metric[[#This Row],[SO2]]/$G$3</f>
        <v>58556.513844757152</v>
      </c>
      <c r="K16" s="119">
        <f>EmissionsValues_Metric[[#This Row],[PM2.5**]]/$G$3</f>
        <v>1035406.2641852021</v>
      </c>
    </row>
    <row r="17" spans="2:11">
      <c r="B17" s="118">
        <v>2033</v>
      </c>
      <c r="C17" s="119">
        <v>23800</v>
      </c>
      <c r="D17" s="119">
        <v>64500</v>
      </c>
      <c r="E17" s="119">
        <v>1140500</v>
      </c>
      <c r="H17" s="118">
        <v>2033</v>
      </c>
      <c r="I17" s="119">
        <f>EmissionsValues_Metric[[#This Row],[NOx]]/$G$3</f>
        <v>21606.899682251478</v>
      </c>
      <c r="J17" s="119">
        <f>EmissionsValues_Metric[[#This Row],[SO2]]/$G$3</f>
        <v>58556.513844757152</v>
      </c>
      <c r="K17" s="119">
        <f>EmissionsValues_Metric[[#This Row],[PM2.5**]]/$G$3</f>
        <v>1035406.2641852021</v>
      </c>
    </row>
    <row r="18" spans="2:11">
      <c r="B18" s="118">
        <v>2034</v>
      </c>
      <c r="C18" s="119">
        <v>23800</v>
      </c>
      <c r="D18" s="119">
        <v>64500</v>
      </c>
      <c r="E18" s="119">
        <v>1140500</v>
      </c>
      <c r="H18" s="118">
        <v>2034</v>
      </c>
      <c r="I18" s="119">
        <f>EmissionsValues_Metric[[#This Row],[NOx]]/$G$3</f>
        <v>21606.899682251478</v>
      </c>
      <c r="J18" s="119">
        <f>EmissionsValues_Metric[[#This Row],[SO2]]/$G$3</f>
        <v>58556.513844757152</v>
      </c>
      <c r="K18" s="119">
        <f>EmissionsValues_Metric[[#This Row],[PM2.5**]]/$G$3</f>
        <v>1035406.2641852021</v>
      </c>
    </row>
    <row r="19" spans="2:11">
      <c r="B19" s="118">
        <v>2035</v>
      </c>
      <c r="C19" s="119">
        <v>23800</v>
      </c>
      <c r="D19" s="119">
        <v>64500</v>
      </c>
      <c r="E19" s="119">
        <v>1140500</v>
      </c>
      <c r="H19" s="118">
        <v>2035</v>
      </c>
      <c r="I19" s="119">
        <f>EmissionsValues_Metric[[#This Row],[NOx]]/$G$3</f>
        <v>21606.899682251478</v>
      </c>
      <c r="J19" s="119">
        <f>EmissionsValues_Metric[[#This Row],[SO2]]/$G$3</f>
        <v>58556.513844757152</v>
      </c>
      <c r="K19" s="119">
        <f>EmissionsValues_Metric[[#This Row],[PM2.5**]]/$G$3</f>
        <v>1035406.2641852021</v>
      </c>
    </row>
    <row r="20" spans="2:11">
      <c r="B20" s="118">
        <v>2036</v>
      </c>
      <c r="C20" s="119">
        <v>23800</v>
      </c>
      <c r="D20" s="119">
        <v>64500</v>
      </c>
      <c r="E20" s="119">
        <v>1140500</v>
      </c>
      <c r="H20" s="118">
        <v>2036</v>
      </c>
      <c r="I20" s="119">
        <f>EmissionsValues_Metric[[#This Row],[NOx]]/$G$3</f>
        <v>21606.899682251478</v>
      </c>
      <c r="J20" s="119">
        <f>EmissionsValues_Metric[[#This Row],[SO2]]/$G$3</f>
        <v>58556.513844757152</v>
      </c>
      <c r="K20" s="119">
        <f>EmissionsValues_Metric[[#This Row],[PM2.5**]]/$G$3</f>
        <v>1035406.2641852021</v>
      </c>
    </row>
    <row r="21" spans="2:11">
      <c r="B21" s="118">
        <v>2037</v>
      </c>
      <c r="C21" s="119">
        <v>23800</v>
      </c>
      <c r="D21" s="119">
        <v>64500</v>
      </c>
      <c r="E21" s="119">
        <v>1140500</v>
      </c>
      <c r="H21" s="118">
        <v>2037</v>
      </c>
      <c r="I21" s="119">
        <f>EmissionsValues_Metric[[#This Row],[NOx]]/$G$3</f>
        <v>21606.899682251478</v>
      </c>
      <c r="J21" s="119">
        <f>EmissionsValues_Metric[[#This Row],[SO2]]/$G$3</f>
        <v>58556.513844757152</v>
      </c>
      <c r="K21" s="119">
        <f>EmissionsValues_Metric[[#This Row],[PM2.5**]]/$G$3</f>
        <v>1035406.2641852021</v>
      </c>
    </row>
    <row r="22" spans="2:11">
      <c r="B22" s="118">
        <v>2038</v>
      </c>
      <c r="C22" s="119">
        <v>23800</v>
      </c>
      <c r="D22" s="119">
        <v>64500</v>
      </c>
      <c r="E22" s="119">
        <v>1140500</v>
      </c>
      <c r="H22" s="118">
        <v>2038</v>
      </c>
      <c r="I22" s="119">
        <f>EmissionsValues_Metric[[#This Row],[NOx]]/$G$3</f>
        <v>21606.899682251478</v>
      </c>
      <c r="J22" s="119">
        <f>EmissionsValues_Metric[[#This Row],[SO2]]/$G$3</f>
        <v>58556.513844757152</v>
      </c>
      <c r="K22" s="119">
        <f>EmissionsValues_Metric[[#This Row],[PM2.5**]]/$G$3</f>
        <v>1035406.2641852021</v>
      </c>
    </row>
    <row r="23" spans="2:11">
      <c r="B23" s="118">
        <v>2039</v>
      </c>
      <c r="C23" s="119">
        <v>23800</v>
      </c>
      <c r="D23" s="119">
        <v>64500</v>
      </c>
      <c r="E23" s="119">
        <v>1140500</v>
      </c>
      <c r="H23" s="118">
        <v>2039</v>
      </c>
      <c r="I23" s="119">
        <f>EmissionsValues_Metric[[#This Row],[NOx]]/$G$3</f>
        <v>21606.899682251478</v>
      </c>
      <c r="J23" s="119">
        <f>EmissionsValues_Metric[[#This Row],[SO2]]/$G$3</f>
        <v>58556.513844757152</v>
      </c>
      <c r="K23" s="119">
        <f>EmissionsValues_Metric[[#This Row],[PM2.5**]]/$G$3</f>
        <v>1035406.2641852021</v>
      </c>
    </row>
    <row r="24" spans="2:11">
      <c r="B24" s="118">
        <v>2040</v>
      </c>
      <c r="C24" s="119">
        <v>23800</v>
      </c>
      <c r="D24" s="119">
        <v>64500</v>
      </c>
      <c r="E24" s="119">
        <v>1140500</v>
      </c>
      <c r="H24" s="118">
        <v>2040</v>
      </c>
      <c r="I24" s="119">
        <f>EmissionsValues_Metric[[#This Row],[NOx]]/$G$3</f>
        <v>21606.899682251478</v>
      </c>
      <c r="J24" s="119">
        <f>EmissionsValues_Metric[[#This Row],[SO2]]/$G$3</f>
        <v>58556.513844757152</v>
      </c>
      <c r="K24" s="119">
        <f>EmissionsValues_Metric[[#This Row],[PM2.5**]]/$G$3</f>
        <v>1035406.2641852021</v>
      </c>
    </row>
    <row r="25" spans="2:11">
      <c r="B25" s="118">
        <v>2041</v>
      </c>
      <c r="C25" s="119">
        <v>23800</v>
      </c>
      <c r="D25" s="119">
        <v>64500</v>
      </c>
      <c r="E25" s="119">
        <v>1140500</v>
      </c>
      <c r="H25" s="118">
        <v>2041</v>
      </c>
      <c r="I25" s="119">
        <f>EmissionsValues_Metric[[#This Row],[NOx]]/$G$3</f>
        <v>21606.899682251478</v>
      </c>
      <c r="J25" s="119">
        <f>EmissionsValues_Metric[[#This Row],[SO2]]/$G$3</f>
        <v>58556.513844757152</v>
      </c>
      <c r="K25" s="119">
        <f>EmissionsValues_Metric[[#This Row],[PM2.5**]]/$G$3</f>
        <v>1035406.2641852021</v>
      </c>
    </row>
    <row r="26" spans="2:11">
      <c r="B26" s="118">
        <v>2042</v>
      </c>
      <c r="C26" s="119">
        <v>23800</v>
      </c>
      <c r="D26" s="119">
        <v>64500</v>
      </c>
      <c r="E26" s="119">
        <v>1140500</v>
      </c>
      <c r="H26" s="118">
        <v>2042</v>
      </c>
      <c r="I26" s="119">
        <f>EmissionsValues_Metric[[#This Row],[NOx]]/$G$3</f>
        <v>21606.899682251478</v>
      </c>
      <c r="J26" s="119">
        <f>EmissionsValues_Metric[[#This Row],[SO2]]/$G$3</f>
        <v>58556.513844757152</v>
      </c>
      <c r="K26" s="119">
        <f>EmissionsValues_Metric[[#This Row],[PM2.5**]]/$G$3</f>
        <v>1035406.2641852021</v>
      </c>
    </row>
    <row r="27" spans="2:11">
      <c r="B27" s="118">
        <v>2043</v>
      </c>
      <c r="C27" s="119">
        <v>23800</v>
      </c>
      <c r="D27" s="119">
        <v>64500</v>
      </c>
      <c r="E27" s="119">
        <v>1140500</v>
      </c>
      <c r="H27" s="118">
        <v>2043</v>
      </c>
      <c r="I27" s="119">
        <f>EmissionsValues_Metric[[#This Row],[NOx]]/$G$3</f>
        <v>21606.899682251478</v>
      </c>
      <c r="J27" s="119">
        <f>EmissionsValues_Metric[[#This Row],[SO2]]/$G$3</f>
        <v>58556.513844757152</v>
      </c>
      <c r="K27" s="119">
        <f>EmissionsValues_Metric[[#This Row],[PM2.5**]]/$G$3</f>
        <v>1035406.2641852021</v>
      </c>
    </row>
    <row r="28" spans="2:11">
      <c r="B28" s="118">
        <v>2044</v>
      </c>
      <c r="C28" s="119">
        <v>23800</v>
      </c>
      <c r="D28" s="119">
        <v>64500</v>
      </c>
      <c r="E28" s="119">
        <v>1140500</v>
      </c>
      <c r="H28" s="118">
        <v>2044</v>
      </c>
      <c r="I28" s="119">
        <f>EmissionsValues_Metric[[#This Row],[NOx]]/$G$3</f>
        <v>21606.899682251478</v>
      </c>
      <c r="J28" s="119">
        <f>EmissionsValues_Metric[[#This Row],[SO2]]/$G$3</f>
        <v>58556.513844757152</v>
      </c>
      <c r="K28" s="119">
        <f>EmissionsValues_Metric[[#This Row],[PM2.5**]]/$G$3</f>
        <v>1035406.2641852021</v>
      </c>
    </row>
    <row r="29" spans="2:11">
      <c r="B29" s="118">
        <v>2045</v>
      </c>
      <c r="C29" s="119">
        <v>23800</v>
      </c>
      <c r="D29" s="119">
        <v>64500</v>
      </c>
      <c r="E29" s="119">
        <v>1140500</v>
      </c>
      <c r="H29" s="118">
        <v>2045</v>
      </c>
      <c r="I29" s="119">
        <f>EmissionsValues_Metric[[#This Row],[NOx]]/$G$3</f>
        <v>21606.899682251478</v>
      </c>
      <c r="J29" s="119">
        <f>EmissionsValues_Metric[[#This Row],[SO2]]/$G$3</f>
        <v>58556.513844757152</v>
      </c>
      <c r="K29" s="119">
        <f>EmissionsValues_Metric[[#This Row],[PM2.5**]]/$G$3</f>
        <v>1035406.2641852021</v>
      </c>
    </row>
    <row r="30" spans="2:11">
      <c r="B30" s="118">
        <v>2046</v>
      </c>
      <c r="C30" s="119">
        <v>23800</v>
      </c>
      <c r="D30" s="119">
        <v>64500</v>
      </c>
      <c r="E30" s="119">
        <v>1140500</v>
      </c>
      <c r="H30" s="118">
        <v>2046</v>
      </c>
      <c r="I30" s="119">
        <f>EmissionsValues_Metric[[#This Row],[NOx]]/$G$3</f>
        <v>21606.899682251478</v>
      </c>
      <c r="J30" s="119">
        <f>EmissionsValues_Metric[[#This Row],[SO2]]/$G$3</f>
        <v>58556.513844757152</v>
      </c>
      <c r="K30" s="119">
        <f>EmissionsValues_Metric[[#This Row],[PM2.5**]]/$G$3</f>
        <v>1035406.2641852021</v>
      </c>
    </row>
    <row r="31" spans="2:11">
      <c r="B31" s="118">
        <v>2047</v>
      </c>
      <c r="C31" s="119">
        <v>23800</v>
      </c>
      <c r="D31" s="119">
        <v>64500</v>
      </c>
      <c r="E31" s="119">
        <v>1140500</v>
      </c>
      <c r="H31" s="118">
        <v>2047</v>
      </c>
      <c r="I31" s="119">
        <f>EmissionsValues_Metric[[#This Row],[NOx]]/$G$3</f>
        <v>21606.899682251478</v>
      </c>
      <c r="J31" s="119">
        <f>EmissionsValues_Metric[[#This Row],[SO2]]/$G$3</f>
        <v>58556.513844757152</v>
      </c>
      <c r="K31" s="119">
        <f>EmissionsValues_Metric[[#This Row],[PM2.5**]]/$G$3</f>
        <v>1035406.2641852021</v>
      </c>
    </row>
    <row r="32" spans="2:11">
      <c r="B32" s="118">
        <v>2048</v>
      </c>
      <c r="C32" s="119">
        <v>23800</v>
      </c>
      <c r="D32" s="119">
        <v>64500</v>
      </c>
      <c r="E32" s="119">
        <v>1140500</v>
      </c>
      <c r="H32" s="118">
        <v>2048</v>
      </c>
      <c r="I32" s="119">
        <f>EmissionsValues_Metric[[#This Row],[NOx]]/$G$3</f>
        <v>21606.899682251478</v>
      </c>
      <c r="J32" s="119">
        <f>EmissionsValues_Metric[[#This Row],[SO2]]/$G$3</f>
        <v>58556.513844757152</v>
      </c>
      <c r="K32" s="119">
        <f>EmissionsValues_Metric[[#This Row],[PM2.5**]]/$G$3</f>
        <v>1035406.2641852021</v>
      </c>
    </row>
    <row r="33" spans="2:11">
      <c r="B33" s="118">
        <v>2049</v>
      </c>
      <c r="C33" s="119">
        <v>23800</v>
      </c>
      <c r="D33" s="119">
        <v>64500</v>
      </c>
      <c r="E33" s="119">
        <v>1140500</v>
      </c>
      <c r="H33" s="118">
        <v>2049</v>
      </c>
      <c r="I33" s="119">
        <f>EmissionsValues_Metric[[#This Row],[NOx]]/$G$3</f>
        <v>21606.899682251478</v>
      </c>
      <c r="J33" s="119">
        <f>EmissionsValues_Metric[[#This Row],[SO2]]/$G$3</f>
        <v>58556.513844757152</v>
      </c>
      <c r="K33" s="119">
        <f>EmissionsValues_Metric[[#This Row],[PM2.5**]]/$G$3</f>
        <v>1035406.2641852021</v>
      </c>
    </row>
    <row r="34" spans="2:11">
      <c r="B34" s="118">
        <v>2050</v>
      </c>
      <c r="C34" s="119">
        <v>23800</v>
      </c>
      <c r="D34" s="119">
        <v>64500</v>
      </c>
      <c r="E34" s="119">
        <v>1140500</v>
      </c>
      <c r="H34" s="118">
        <v>2050</v>
      </c>
      <c r="I34" s="119">
        <f>EmissionsValues_Metric[[#This Row],[NOx]]/$G$3</f>
        <v>21606.899682251478</v>
      </c>
      <c r="J34" s="119">
        <f>EmissionsValues_Metric[[#This Row],[SO2]]/$G$3</f>
        <v>58556.513844757152</v>
      </c>
      <c r="K34" s="119">
        <f>EmissionsValues_Metric[[#This Row],[PM2.5**]]/$G$3</f>
        <v>1035406.2641852021</v>
      </c>
    </row>
    <row r="35" spans="2:11">
      <c r="B35" s="118">
        <v>2051</v>
      </c>
      <c r="C35" s="119">
        <v>23800</v>
      </c>
      <c r="D35" s="119">
        <v>64500</v>
      </c>
      <c r="E35" s="119">
        <v>1140500</v>
      </c>
      <c r="H35" s="118">
        <v>2051</v>
      </c>
      <c r="I35" s="119">
        <f>EmissionsValues_Metric[[#This Row],[NOx]]/$G$3</f>
        <v>21606.899682251478</v>
      </c>
      <c r="J35" s="119">
        <f>EmissionsValues_Metric[[#This Row],[SO2]]/$G$3</f>
        <v>58556.513844757152</v>
      </c>
      <c r="K35" s="119">
        <f>EmissionsValues_Metric[[#This Row],[PM2.5**]]/$G$3</f>
        <v>1035406.2641852021</v>
      </c>
    </row>
    <row r="36" spans="2:11">
      <c r="B36" s="118">
        <v>2052</v>
      </c>
      <c r="C36" s="119">
        <v>23800</v>
      </c>
      <c r="D36" s="119">
        <v>64500</v>
      </c>
      <c r="E36" s="119">
        <v>1140500</v>
      </c>
      <c r="H36" s="118">
        <v>2052</v>
      </c>
      <c r="I36" s="119">
        <f>EmissionsValues_Metric[[#This Row],[NOx]]/$G$3</f>
        <v>21606.899682251478</v>
      </c>
      <c r="J36" s="119">
        <f>EmissionsValues_Metric[[#This Row],[SO2]]/$G$3</f>
        <v>58556.513844757152</v>
      </c>
      <c r="K36" s="119">
        <f>EmissionsValues_Metric[[#This Row],[PM2.5**]]/$G$3</f>
        <v>1035406.2641852021</v>
      </c>
    </row>
    <row r="37" spans="2:11">
      <c r="B37" s="118">
        <v>2053</v>
      </c>
      <c r="C37" s="119">
        <v>23800</v>
      </c>
      <c r="D37" s="119">
        <v>64500</v>
      </c>
      <c r="E37" s="119">
        <v>1140500</v>
      </c>
      <c r="H37" s="118">
        <v>2053</v>
      </c>
      <c r="I37" s="119">
        <f>EmissionsValues_Metric[[#This Row],[NOx]]/$G$3</f>
        <v>21606.899682251478</v>
      </c>
      <c r="J37" s="119">
        <f>EmissionsValues_Metric[[#This Row],[SO2]]/$G$3</f>
        <v>58556.513844757152</v>
      </c>
      <c r="K37" s="119">
        <f>EmissionsValues_Metric[[#This Row],[PM2.5**]]/$G$3</f>
        <v>1035406.2641852021</v>
      </c>
    </row>
    <row r="38" spans="2:11">
      <c r="B38" s="118">
        <v>2054</v>
      </c>
      <c r="C38" s="119">
        <v>23800</v>
      </c>
      <c r="D38" s="119">
        <v>64500</v>
      </c>
      <c r="E38" s="119">
        <v>1140500</v>
      </c>
      <c r="H38" s="118">
        <v>2054</v>
      </c>
      <c r="I38" s="119">
        <f>EmissionsValues_Metric[[#This Row],[NOx]]/$G$3</f>
        <v>21606.899682251478</v>
      </c>
      <c r="J38" s="119">
        <f>EmissionsValues_Metric[[#This Row],[SO2]]/$G$3</f>
        <v>58556.513844757152</v>
      </c>
      <c r="K38" s="119">
        <f>EmissionsValues_Metric[[#This Row],[PM2.5**]]/$G$3</f>
        <v>1035406.2641852021</v>
      </c>
    </row>
    <row r="39" spans="2:11">
      <c r="B39" s="118">
        <v>2055</v>
      </c>
      <c r="C39" s="119">
        <v>23800</v>
      </c>
      <c r="D39" s="119">
        <v>64500</v>
      </c>
      <c r="E39" s="119">
        <v>1140500</v>
      </c>
      <c r="H39" s="120">
        <f>H38+1</f>
        <v>2055</v>
      </c>
      <c r="I39" s="121">
        <f>I38</f>
        <v>21606.899682251478</v>
      </c>
      <c r="J39" s="121">
        <f>J38</f>
        <v>58556.513844757152</v>
      </c>
      <c r="K39" s="121">
        <f>K38</f>
        <v>1035406.2641852021</v>
      </c>
    </row>
    <row r="40" spans="2:11">
      <c r="H40" s="120">
        <f t="shared" ref="H40:H61" si="1">H39+1</f>
        <v>2056</v>
      </c>
      <c r="I40" s="121">
        <f t="shared" ref="I40:K47" si="2">I39</f>
        <v>21606.899682251478</v>
      </c>
      <c r="J40" s="121">
        <f t="shared" si="2"/>
        <v>58556.513844757152</v>
      </c>
      <c r="K40" s="121">
        <f t="shared" si="2"/>
        <v>1035406.2641852021</v>
      </c>
    </row>
    <row r="41" spans="2:11">
      <c r="B41" s="122"/>
      <c r="H41" s="120">
        <f t="shared" si="1"/>
        <v>2057</v>
      </c>
      <c r="I41" s="121">
        <f>I40</f>
        <v>21606.899682251478</v>
      </c>
      <c r="J41" s="121">
        <f t="shared" si="2"/>
        <v>58556.513844757152</v>
      </c>
      <c r="K41" s="121">
        <f t="shared" si="2"/>
        <v>1035406.2641852021</v>
      </c>
    </row>
    <row r="42" spans="2:11">
      <c r="H42" s="120">
        <f t="shared" si="1"/>
        <v>2058</v>
      </c>
      <c r="I42" s="121">
        <f t="shared" si="2"/>
        <v>21606.899682251478</v>
      </c>
      <c r="J42" s="121">
        <f t="shared" si="2"/>
        <v>58556.513844757152</v>
      </c>
      <c r="K42" s="121">
        <f t="shared" si="2"/>
        <v>1035406.2641852021</v>
      </c>
    </row>
    <row r="43" spans="2:11">
      <c r="H43" s="120">
        <f t="shared" si="1"/>
        <v>2059</v>
      </c>
      <c r="I43" s="121">
        <f t="shared" si="2"/>
        <v>21606.899682251478</v>
      </c>
      <c r="J43" s="121">
        <f t="shared" si="2"/>
        <v>58556.513844757152</v>
      </c>
      <c r="K43" s="121">
        <f t="shared" si="2"/>
        <v>1035406.2641852021</v>
      </c>
    </row>
    <row r="44" spans="2:11">
      <c r="H44" s="120">
        <f t="shared" si="1"/>
        <v>2060</v>
      </c>
      <c r="I44" s="121">
        <f t="shared" si="2"/>
        <v>21606.899682251478</v>
      </c>
      <c r="J44" s="121">
        <f t="shared" si="2"/>
        <v>58556.513844757152</v>
      </c>
      <c r="K44" s="121">
        <f t="shared" si="2"/>
        <v>1035406.2641852021</v>
      </c>
    </row>
    <row r="45" spans="2:11">
      <c r="H45" s="120">
        <f t="shared" si="1"/>
        <v>2061</v>
      </c>
      <c r="I45" s="121">
        <f t="shared" si="2"/>
        <v>21606.899682251478</v>
      </c>
      <c r="J45" s="121">
        <f t="shared" si="2"/>
        <v>58556.513844757152</v>
      </c>
      <c r="K45" s="121">
        <f t="shared" si="2"/>
        <v>1035406.2641852021</v>
      </c>
    </row>
    <row r="46" spans="2:11">
      <c r="H46" s="120">
        <f t="shared" si="1"/>
        <v>2062</v>
      </c>
      <c r="I46" s="121">
        <f t="shared" si="2"/>
        <v>21606.899682251478</v>
      </c>
      <c r="J46" s="121">
        <f t="shared" si="2"/>
        <v>58556.513844757152</v>
      </c>
      <c r="K46" s="121">
        <f t="shared" si="2"/>
        <v>1035406.2641852021</v>
      </c>
    </row>
    <row r="47" spans="2:11">
      <c r="H47" s="120">
        <f t="shared" si="1"/>
        <v>2063</v>
      </c>
      <c r="I47" s="121">
        <f t="shared" si="2"/>
        <v>21606.899682251478</v>
      </c>
      <c r="J47" s="121">
        <f t="shared" si="2"/>
        <v>58556.513844757152</v>
      </c>
      <c r="K47" s="121">
        <f t="shared" si="2"/>
        <v>1035406.2641852021</v>
      </c>
    </row>
    <row r="48" spans="2:11">
      <c r="H48" s="120">
        <f t="shared" si="1"/>
        <v>2064</v>
      </c>
      <c r="I48" s="121">
        <f t="shared" ref="I48:K48" si="3">I47</f>
        <v>21606.899682251478</v>
      </c>
      <c r="J48" s="121">
        <f t="shared" si="3"/>
        <v>58556.513844757152</v>
      </c>
      <c r="K48" s="121">
        <f t="shared" si="3"/>
        <v>1035406.2641852021</v>
      </c>
    </row>
    <row r="49" spans="8:11">
      <c r="H49" s="120">
        <f t="shared" si="1"/>
        <v>2065</v>
      </c>
      <c r="I49" s="121">
        <f t="shared" ref="I49:K49" si="4">I48</f>
        <v>21606.899682251478</v>
      </c>
      <c r="J49" s="121">
        <f t="shared" si="4"/>
        <v>58556.513844757152</v>
      </c>
      <c r="K49" s="121">
        <f t="shared" si="4"/>
        <v>1035406.2641852021</v>
      </c>
    </row>
    <row r="50" spans="8:11">
      <c r="H50" s="120">
        <f t="shared" si="1"/>
        <v>2066</v>
      </c>
      <c r="I50" s="121">
        <f t="shared" ref="I50:K50" si="5">I49</f>
        <v>21606.899682251478</v>
      </c>
      <c r="J50" s="121">
        <f t="shared" si="5"/>
        <v>58556.513844757152</v>
      </c>
      <c r="K50" s="121">
        <f t="shared" si="5"/>
        <v>1035406.2641852021</v>
      </c>
    </row>
    <row r="51" spans="8:11">
      <c r="H51" s="120">
        <f t="shared" si="1"/>
        <v>2067</v>
      </c>
      <c r="I51" s="121">
        <f t="shared" ref="I51:K51" si="6">I50</f>
        <v>21606.899682251478</v>
      </c>
      <c r="J51" s="121">
        <f t="shared" si="6"/>
        <v>58556.513844757152</v>
      </c>
      <c r="K51" s="121">
        <f t="shared" si="6"/>
        <v>1035406.2641852021</v>
      </c>
    </row>
    <row r="52" spans="8:11">
      <c r="H52" s="120">
        <f t="shared" si="1"/>
        <v>2068</v>
      </c>
      <c r="I52" s="121">
        <f t="shared" ref="I52:K52" si="7">I51</f>
        <v>21606.899682251478</v>
      </c>
      <c r="J52" s="121">
        <f t="shared" si="7"/>
        <v>58556.513844757152</v>
      </c>
      <c r="K52" s="121">
        <f t="shared" si="7"/>
        <v>1035406.2641852021</v>
      </c>
    </row>
    <row r="53" spans="8:11">
      <c r="H53" s="120">
        <f t="shared" si="1"/>
        <v>2069</v>
      </c>
      <c r="I53" s="121">
        <f t="shared" ref="I53:K53" si="8">I52</f>
        <v>21606.899682251478</v>
      </c>
      <c r="J53" s="121">
        <f t="shared" si="8"/>
        <v>58556.513844757152</v>
      </c>
      <c r="K53" s="121">
        <f t="shared" si="8"/>
        <v>1035406.2641852021</v>
      </c>
    </row>
    <row r="54" spans="8:11">
      <c r="H54" s="120">
        <f t="shared" si="1"/>
        <v>2070</v>
      </c>
      <c r="I54" s="121">
        <f t="shared" ref="I54:K54" si="9">I53</f>
        <v>21606.899682251478</v>
      </c>
      <c r="J54" s="121">
        <f t="shared" si="9"/>
        <v>58556.513844757152</v>
      </c>
      <c r="K54" s="121">
        <f t="shared" si="9"/>
        <v>1035406.2641852021</v>
      </c>
    </row>
    <row r="55" spans="8:11">
      <c r="H55" s="120">
        <f t="shared" si="1"/>
        <v>2071</v>
      </c>
      <c r="I55" s="121">
        <f t="shared" ref="I55:K55" si="10">I54</f>
        <v>21606.899682251478</v>
      </c>
      <c r="J55" s="121">
        <f t="shared" si="10"/>
        <v>58556.513844757152</v>
      </c>
      <c r="K55" s="121">
        <f t="shared" si="10"/>
        <v>1035406.2641852021</v>
      </c>
    </row>
    <row r="56" spans="8:11">
      <c r="H56" s="120">
        <f t="shared" si="1"/>
        <v>2072</v>
      </c>
      <c r="I56" s="121">
        <f t="shared" ref="I56:K56" si="11">I55</f>
        <v>21606.899682251478</v>
      </c>
      <c r="J56" s="121">
        <f t="shared" si="11"/>
        <v>58556.513844757152</v>
      </c>
      <c r="K56" s="121">
        <f t="shared" si="11"/>
        <v>1035406.2641852021</v>
      </c>
    </row>
    <row r="57" spans="8:11">
      <c r="H57" s="120">
        <f t="shared" si="1"/>
        <v>2073</v>
      </c>
      <c r="I57" s="121">
        <f t="shared" ref="I57:K57" si="12">I56</f>
        <v>21606.899682251478</v>
      </c>
      <c r="J57" s="121">
        <f t="shared" si="12"/>
        <v>58556.513844757152</v>
      </c>
      <c r="K57" s="121">
        <f t="shared" si="12"/>
        <v>1035406.2641852021</v>
      </c>
    </row>
    <row r="58" spans="8:11">
      <c r="H58" s="120">
        <f t="shared" si="1"/>
        <v>2074</v>
      </c>
      <c r="I58" s="121">
        <f t="shared" ref="I58:K58" si="13">I57</f>
        <v>21606.899682251478</v>
      </c>
      <c r="J58" s="121">
        <f t="shared" si="13"/>
        <v>58556.513844757152</v>
      </c>
      <c r="K58" s="121">
        <f t="shared" si="13"/>
        <v>1035406.2641852021</v>
      </c>
    </row>
    <row r="59" spans="8:11">
      <c r="H59" s="120">
        <f t="shared" si="1"/>
        <v>2075</v>
      </c>
      <c r="I59" s="121">
        <f t="shared" ref="I59:K59" si="14">I58</f>
        <v>21606.899682251478</v>
      </c>
      <c r="J59" s="121">
        <f t="shared" si="14"/>
        <v>58556.513844757152</v>
      </c>
      <c r="K59" s="121">
        <f t="shared" si="14"/>
        <v>1035406.2641852021</v>
      </c>
    </row>
    <row r="60" spans="8:11">
      <c r="H60" s="120">
        <f t="shared" si="1"/>
        <v>2076</v>
      </c>
      <c r="I60" s="121">
        <f t="shared" ref="I60:K60" si="15">I59</f>
        <v>21606.899682251478</v>
      </c>
      <c r="J60" s="121">
        <f t="shared" si="15"/>
        <v>58556.513844757152</v>
      </c>
      <c r="K60" s="121">
        <f t="shared" si="15"/>
        <v>1035406.2641852021</v>
      </c>
    </row>
    <row r="61" spans="8:11">
      <c r="H61" s="120">
        <f t="shared" si="1"/>
        <v>2077</v>
      </c>
      <c r="I61" s="121">
        <f t="shared" ref="I61:K61" si="16">I60</f>
        <v>21606.899682251478</v>
      </c>
      <c r="J61" s="121">
        <f t="shared" si="16"/>
        <v>58556.513844757152</v>
      </c>
      <c r="K61" s="121">
        <f t="shared" si="16"/>
        <v>1035406.2641852021</v>
      </c>
    </row>
  </sheetData>
  <pageMargins left="0.7" right="0.7" top="0.75" bottom="0.75" header="0.3" footer="0.3"/>
  <pageSetup orientation="portrait" r:id="rId1"/>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C3E4A-086D-49F4-AB2F-2E8444D294DB}">
  <sheetPr>
    <tabColor theme="1"/>
  </sheetPr>
  <dimension ref="A1:S460"/>
  <sheetViews>
    <sheetView workbookViewId="0"/>
  </sheetViews>
  <sheetFormatPr defaultRowHeight="15"/>
  <cols>
    <col min="2" max="2" width="49" customWidth="1"/>
    <col min="3" max="4" width="23.28515625" customWidth="1"/>
    <col min="5" max="5" width="23.28515625" style="10" customWidth="1"/>
    <col min="6" max="6" width="23.28515625" customWidth="1"/>
    <col min="7" max="7" width="27.28515625" customWidth="1"/>
  </cols>
  <sheetData>
    <row r="1" spans="1:19" s="263" customFormat="1">
      <c r="A1" s="103" t="s">
        <v>674</v>
      </c>
      <c r="E1" s="264"/>
    </row>
    <row r="2" spans="1:19" s="263" customFormat="1">
      <c r="A2" s="103" t="s">
        <v>675</v>
      </c>
      <c r="E2" s="264"/>
    </row>
    <row r="3" spans="1:19" s="263" customFormat="1">
      <c r="A3" s="265" t="s">
        <v>676</v>
      </c>
      <c r="E3" s="264"/>
    </row>
    <row r="4" spans="1:19">
      <c r="A4" s="578" t="s">
        <v>677</v>
      </c>
    </row>
    <row r="5" spans="1:19" s="266" customFormat="1" ht="15.75" thickBot="1">
      <c r="A5" s="579"/>
      <c r="E5" s="267"/>
    </row>
    <row r="6" spans="1:19" s="268" customFormat="1">
      <c r="E6" s="269"/>
    </row>
    <row r="7" spans="1:19">
      <c r="A7" s="137" t="s">
        <v>678</v>
      </c>
      <c r="F7" s="1018" t="s">
        <v>679</v>
      </c>
      <c r="G7" s="1018"/>
      <c r="H7" s="1018"/>
      <c r="I7" s="1018"/>
      <c r="J7" s="1018"/>
      <c r="K7" s="1018"/>
      <c r="L7" s="1018"/>
      <c r="M7" s="1018"/>
      <c r="N7" s="1018"/>
      <c r="O7" s="1018"/>
      <c r="P7" s="1018"/>
      <c r="Q7" s="1018"/>
      <c r="R7" s="1018"/>
      <c r="S7" s="1018"/>
    </row>
    <row r="8" spans="1:19" ht="14.45" customHeight="1" thickBot="1">
      <c r="F8" s="1018"/>
      <c r="G8" s="1018"/>
      <c r="H8" s="1018"/>
      <c r="I8" s="1018"/>
      <c r="J8" s="1018"/>
      <c r="K8" s="1018"/>
      <c r="L8" s="1018"/>
      <c r="M8" s="1018"/>
      <c r="N8" s="1018"/>
      <c r="O8" s="1018"/>
      <c r="P8" s="1018"/>
      <c r="Q8" s="1018"/>
      <c r="R8" s="1018"/>
      <c r="S8" s="1018"/>
    </row>
    <row r="9" spans="1:19" ht="14.45" customHeight="1">
      <c r="B9" s="1019" t="s">
        <v>680</v>
      </c>
      <c r="C9" s="1020"/>
      <c r="D9" s="580">
        <v>7.0000000000000007E-2</v>
      </c>
      <c r="E9"/>
    </row>
    <row r="10" spans="1:19" ht="14.45" customHeight="1">
      <c r="B10" s="581"/>
      <c r="C10" s="581"/>
      <c r="D10" s="582"/>
      <c r="E10"/>
      <c r="F10" s="1018" t="s">
        <v>681</v>
      </c>
      <c r="G10" s="1018"/>
      <c r="H10" s="1018"/>
      <c r="I10" s="1018"/>
      <c r="J10" s="1018"/>
      <c r="K10" s="1018"/>
      <c r="L10" s="1018"/>
      <c r="M10" s="1018"/>
      <c r="N10" s="1018"/>
      <c r="O10" s="1018"/>
      <c r="P10" s="1018"/>
      <c r="Q10" s="1018"/>
      <c r="R10" s="1018"/>
      <c r="S10" s="1018"/>
    </row>
    <row r="11" spans="1:19" ht="14.45" customHeight="1">
      <c r="B11" s="581"/>
      <c r="C11" s="581"/>
      <c r="D11" s="582"/>
      <c r="E11"/>
      <c r="F11" s="1018"/>
      <c r="G11" s="1018"/>
      <c r="H11" s="1018"/>
      <c r="I11" s="1018"/>
      <c r="J11" s="1018"/>
      <c r="K11" s="1018"/>
      <c r="L11" s="1018"/>
      <c r="M11" s="1018"/>
      <c r="N11" s="1018"/>
      <c r="O11" s="1018"/>
      <c r="P11" s="1018"/>
      <c r="Q11" s="1018"/>
      <c r="R11" s="1018"/>
      <c r="S11" s="1018"/>
    </row>
    <row r="12" spans="1:19" ht="14.45" customHeight="1">
      <c r="B12" s="581"/>
      <c r="C12" s="581"/>
      <c r="D12" s="582"/>
      <c r="E12"/>
      <c r="F12" s="1018"/>
      <c r="G12" s="1018"/>
      <c r="H12" s="1018"/>
      <c r="I12" s="1018"/>
      <c r="J12" s="1018"/>
      <c r="K12" s="1018"/>
      <c r="L12" s="1018"/>
      <c r="M12" s="1018"/>
      <c r="N12" s="1018"/>
      <c r="O12" s="1018"/>
      <c r="P12" s="1018"/>
      <c r="Q12" s="1018"/>
      <c r="R12" s="1018"/>
      <c r="S12" s="1018"/>
    </row>
    <row r="13" spans="1:19">
      <c r="B13" s="583"/>
      <c r="C13" s="583"/>
    </row>
    <row r="14" spans="1:19">
      <c r="B14" s="583"/>
      <c r="C14" s="583"/>
      <c r="F14" s="1018" t="s">
        <v>682</v>
      </c>
      <c r="G14" s="1018"/>
      <c r="H14" s="1018"/>
      <c r="I14" s="1018"/>
      <c r="J14" s="1018"/>
      <c r="K14" s="1018"/>
      <c r="L14" s="1018"/>
      <c r="M14" s="1018"/>
      <c r="N14" s="1018"/>
      <c r="O14" s="1018"/>
      <c r="P14" s="1018"/>
      <c r="Q14" s="1018"/>
      <c r="R14" s="1018"/>
      <c r="S14" s="1018"/>
    </row>
    <row r="15" spans="1:19">
      <c r="B15" s="583"/>
      <c r="C15" s="583"/>
      <c r="F15" s="1018"/>
      <c r="G15" s="1018"/>
      <c r="H15" s="1018"/>
      <c r="I15" s="1018"/>
      <c r="J15" s="1018"/>
      <c r="K15" s="1018"/>
      <c r="L15" s="1018"/>
      <c r="M15" s="1018"/>
      <c r="N15" s="1018"/>
      <c r="O15" s="1018"/>
      <c r="P15" s="1018"/>
      <c r="Q15" s="1018"/>
      <c r="R15" s="1018"/>
      <c r="S15" s="1018"/>
    </row>
    <row r="16" spans="1:19">
      <c r="B16" s="583"/>
      <c r="C16" s="583"/>
    </row>
    <row r="17" spans="1:19">
      <c r="B17" s="583"/>
      <c r="C17" s="583"/>
      <c r="F17" s="1018" t="s">
        <v>683</v>
      </c>
      <c r="G17" s="1018"/>
      <c r="H17" s="1018"/>
      <c r="I17" s="1018"/>
      <c r="J17" s="1018"/>
      <c r="K17" s="1018"/>
      <c r="L17" s="1018"/>
      <c r="M17" s="1018"/>
      <c r="N17" s="1018"/>
      <c r="O17" s="1018"/>
      <c r="P17" s="1018"/>
      <c r="Q17" s="1018"/>
      <c r="R17" s="1018"/>
      <c r="S17" s="1018"/>
    </row>
    <row r="18" spans="1:19">
      <c r="B18" s="583"/>
      <c r="C18" s="583"/>
      <c r="F18" s="1018"/>
      <c r="G18" s="1018"/>
      <c r="H18" s="1018"/>
      <c r="I18" s="1018"/>
      <c r="J18" s="1018"/>
      <c r="K18" s="1018"/>
      <c r="L18" s="1018"/>
      <c r="M18" s="1018"/>
      <c r="N18" s="1018"/>
      <c r="O18" s="1018"/>
      <c r="P18" s="1018"/>
      <c r="Q18" s="1018"/>
      <c r="R18" s="1018"/>
      <c r="S18" s="1018"/>
    </row>
    <row r="19" spans="1:19">
      <c r="B19" s="583"/>
      <c r="C19" s="583"/>
      <c r="F19" s="1018"/>
      <c r="G19" s="1018"/>
      <c r="H19" s="1018"/>
      <c r="I19" s="1018"/>
      <c r="J19" s="1018"/>
      <c r="K19" s="1018"/>
      <c r="L19" s="1018"/>
      <c r="M19" s="1018"/>
      <c r="N19" s="1018"/>
      <c r="O19" s="1018"/>
      <c r="P19" s="1018"/>
      <c r="Q19" s="1018"/>
      <c r="R19" s="1018"/>
      <c r="S19" s="1018"/>
    </row>
    <row r="20" spans="1:19">
      <c r="B20" s="583"/>
      <c r="C20" s="583"/>
    </row>
    <row r="21" spans="1:19" s="266" customFormat="1" ht="15.75" thickBot="1">
      <c r="A21" s="584"/>
      <c r="E21" s="267"/>
    </row>
    <row r="22" spans="1:19" s="268" customFormat="1">
      <c r="E22" s="269"/>
    </row>
    <row r="23" spans="1:19">
      <c r="A23" s="137" t="s">
        <v>684</v>
      </c>
    </row>
    <row r="24" spans="1:19">
      <c r="A24" s="139" t="s">
        <v>685</v>
      </c>
    </row>
    <row r="25" spans="1:19" ht="15.75" thickBot="1"/>
    <row r="26" spans="1:19" ht="30">
      <c r="B26" s="270" t="s">
        <v>686</v>
      </c>
      <c r="C26" s="271" t="s">
        <v>687</v>
      </c>
      <c r="E26" s="3" t="s">
        <v>688</v>
      </c>
    </row>
    <row r="27" spans="1:19">
      <c r="B27" s="272" t="s">
        <v>689</v>
      </c>
      <c r="C27" s="273">
        <v>5500</v>
      </c>
      <c r="E27" s="585" t="s">
        <v>690</v>
      </c>
    </row>
    <row r="28" spans="1:19">
      <c r="B28" s="272" t="s">
        <v>691</v>
      </c>
      <c r="C28" s="273">
        <v>122400</v>
      </c>
    </row>
    <row r="29" spans="1:19">
      <c r="B29" s="272" t="s">
        <v>692</v>
      </c>
      <c r="C29" s="273">
        <v>256300</v>
      </c>
      <c r="E29" s="141" t="s">
        <v>693</v>
      </c>
    </row>
    <row r="30" spans="1:19">
      <c r="B30" s="272" t="s">
        <v>694</v>
      </c>
      <c r="C30" s="273">
        <v>1302300</v>
      </c>
    </row>
    <row r="31" spans="1:19">
      <c r="B31" s="272" t="s">
        <v>695</v>
      </c>
      <c r="C31" s="273">
        <v>13700000</v>
      </c>
    </row>
    <row r="32" spans="1:19" ht="15.75" thickBot="1">
      <c r="B32" s="274" t="s">
        <v>696</v>
      </c>
      <c r="C32" s="275">
        <v>238500</v>
      </c>
    </row>
    <row r="33" spans="2:5" ht="15.75" thickBot="1">
      <c r="D33" s="322"/>
    </row>
    <row r="34" spans="2:5" ht="30">
      <c r="B34" s="270" t="s">
        <v>697</v>
      </c>
      <c r="C34" s="271" t="s">
        <v>687</v>
      </c>
      <c r="E34" s="4" t="s">
        <v>698</v>
      </c>
    </row>
    <row r="35" spans="2:5" ht="17.25">
      <c r="B35" s="272" t="s">
        <v>699</v>
      </c>
      <c r="C35" s="276">
        <v>9700</v>
      </c>
      <c r="E35" t="s">
        <v>700</v>
      </c>
    </row>
    <row r="36" spans="2:5" ht="17.25">
      <c r="B36" s="272" t="s">
        <v>701</v>
      </c>
      <c r="C36" s="276">
        <v>342400</v>
      </c>
      <c r="E36" s="10" t="s">
        <v>702</v>
      </c>
    </row>
    <row r="37" spans="2:5" ht="18" thickBot="1">
      <c r="B37" s="277" t="s">
        <v>703</v>
      </c>
      <c r="C37" s="278">
        <v>15366900</v>
      </c>
      <c r="E37" s="10" t="s">
        <v>704</v>
      </c>
    </row>
    <row r="38" spans="2:5" ht="15.75" thickBot="1">
      <c r="B38" s="268"/>
      <c r="C38" s="268"/>
      <c r="E38" s="10" t="s">
        <v>705</v>
      </c>
    </row>
    <row r="39" spans="2:5">
      <c r="B39" s="279" t="s">
        <v>706</v>
      </c>
      <c r="C39" s="280" t="s">
        <v>14</v>
      </c>
      <c r="D39" s="324" t="s">
        <v>707</v>
      </c>
    </row>
    <row r="40" spans="2:5">
      <c r="B40" s="281" t="s">
        <v>708</v>
      </c>
      <c r="C40" s="282">
        <v>1.77</v>
      </c>
      <c r="D40" s="324">
        <v>1</v>
      </c>
    </row>
    <row r="41" spans="2:5">
      <c r="B41" s="281" t="s">
        <v>709</v>
      </c>
      <c r="C41" s="282">
        <v>1.44</v>
      </c>
      <c r="D41" s="324">
        <v>1</v>
      </c>
    </row>
    <row r="42" spans="2:5" ht="15.75" thickBot="1">
      <c r="B42" s="283" t="s">
        <v>710</v>
      </c>
      <c r="C42" s="284">
        <v>1.0900000000000001</v>
      </c>
      <c r="D42" s="324">
        <v>1</v>
      </c>
    </row>
    <row r="44" spans="2:5" ht="14.45" customHeight="1">
      <c r="B44" s="1021" t="s">
        <v>711</v>
      </c>
      <c r="C44" s="1021"/>
    </row>
    <row r="45" spans="2:5" ht="14.45" customHeight="1">
      <c r="B45" s="1021"/>
      <c r="C45" s="1021"/>
    </row>
    <row r="46" spans="2:5">
      <c r="B46" s="1021"/>
      <c r="C46" s="1021"/>
    </row>
    <row r="47" spans="2:5">
      <c r="B47" s="1021"/>
      <c r="C47" s="1021"/>
    </row>
    <row r="48" spans="2:5">
      <c r="B48" s="1021"/>
      <c r="C48" s="1021"/>
    </row>
    <row r="49" spans="1:12">
      <c r="B49" s="1021"/>
      <c r="C49" s="1021"/>
    </row>
    <row r="50" spans="1:12">
      <c r="B50" s="1021"/>
      <c r="C50" s="1021"/>
    </row>
    <row r="51" spans="1:12">
      <c r="B51" s="140"/>
      <c r="C51" s="140"/>
    </row>
    <row r="52" spans="1:12" s="266" customFormat="1" ht="15.75" thickBot="1">
      <c r="A52" s="584"/>
      <c r="E52" s="267"/>
    </row>
    <row r="53" spans="1:12" s="268" customFormat="1">
      <c r="E53" s="269"/>
    </row>
    <row r="54" spans="1:12">
      <c r="A54" s="137" t="s">
        <v>712</v>
      </c>
    </row>
    <row r="55" spans="1:12">
      <c r="A55" s="139" t="s">
        <v>713</v>
      </c>
    </row>
    <row r="56" spans="1:12" ht="15.75" thickBot="1"/>
    <row r="57" spans="1:12" ht="14.45" customHeight="1">
      <c r="B57" s="1022" t="s">
        <v>714</v>
      </c>
      <c r="C57" s="1023"/>
      <c r="E57" s="10" t="s">
        <v>715</v>
      </c>
    </row>
    <row r="58" spans="1:12">
      <c r="B58" s="285" t="s">
        <v>117</v>
      </c>
      <c r="C58" s="286" t="s">
        <v>716</v>
      </c>
      <c r="E58" s="586" t="s">
        <v>717</v>
      </c>
    </row>
    <row r="59" spans="1:12">
      <c r="B59" s="287" t="s">
        <v>718</v>
      </c>
      <c r="C59" s="288"/>
    </row>
    <row r="60" spans="1:12" ht="17.25">
      <c r="B60" s="289" t="s">
        <v>719</v>
      </c>
      <c r="C60" s="290">
        <v>20.100000000000001</v>
      </c>
    </row>
    <row r="61" spans="1:12" s="10" customFormat="1" ht="17.25">
      <c r="A61"/>
      <c r="B61" s="289" t="s">
        <v>720</v>
      </c>
      <c r="C61" s="290">
        <v>34.6</v>
      </c>
      <c r="D61"/>
      <c r="F61"/>
      <c r="G61"/>
      <c r="H61"/>
      <c r="I61"/>
      <c r="J61"/>
      <c r="K61"/>
      <c r="L61"/>
    </row>
    <row r="62" spans="1:12" s="10" customFormat="1" ht="17.25">
      <c r="A62"/>
      <c r="B62" s="289" t="s">
        <v>721</v>
      </c>
      <c r="C62" s="290">
        <v>21.8</v>
      </c>
      <c r="D62"/>
      <c r="F62"/>
      <c r="G62"/>
      <c r="H62"/>
      <c r="I62"/>
      <c r="J62"/>
      <c r="K62"/>
      <c r="L62"/>
    </row>
    <row r="63" spans="1:12" s="10" customFormat="1">
      <c r="A63"/>
      <c r="B63" s="289"/>
      <c r="C63" s="291"/>
      <c r="D63"/>
      <c r="F63"/>
      <c r="G63"/>
      <c r="H63"/>
      <c r="I63"/>
      <c r="J63"/>
      <c r="K63"/>
      <c r="L63"/>
    </row>
    <row r="64" spans="1:12" s="10" customFormat="1" ht="32.25">
      <c r="A64"/>
      <c r="B64" s="292" t="s">
        <v>722</v>
      </c>
      <c r="C64" s="290">
        <v>40.200000000000003</v>
      </c>
      <c r="D64"/>
      <c r="F64"/>
      <c r="G64"/>
      <c r="H64"/>
      <c r="I64"/>
      <c r="J64"/>
      <c r="K64"/>
      <c r="L64"/>
    </row>
    <row r="65" spans="1:12" s="10" customFormat="1">
      <c r="A65"/>
      <c r="B65" s="289"/>
      <c r="C65" s="291"/>
      <c r="D65"/>
      <c r="F65"/>
      <c r="G65"/>
      <c r="H65"/>
      <c r="I65"/>
      <c r="J65"/>
      <c r="K65"/>
      <c r="L65"/>
    </row>
    <row r="66" spans="1:12" s="10" customFormat="1" ht="17.25">
      <c r="A66"/>
      <c r="B66" s="293" t="s">
        <v>723</v>
      </c>
      <c r="C66" s="291"/>
      <c r="D66"/>
      <c r="F66"/>
      <c r="G66"/>
      <c r="H66"/>
      <c r="I66"/>
      <c r="J66"/>
      <c r="K66"/>
      <c r="L66"/>
    </row>
    <row r="67" spans="1:12" s="10" customFormat="1">
      <c r="A67"/>
      <c r="B67" s="289" t="s">
        <v>724</v>
      </c>
      <c r="C67" s="290">
        <v>37.200000000000003</v>
      </c>
      <c r="D67"/>
      <c r="F67"/>
      <c r="G67"/>
      <c r="H67"/>
      <c r="I67"/>
      <c r="J67"/>
      <c r="K67"/>
      <c r="L67"/>
    </row>
    <row r="68" spans="1:12" s="10" customFormat="1">
      <c r="A68"/>
      <c r="B68" s="289" t="s">
        <v>725</v>
      </c>
      <c r="C68" s="290">
        <v>40.299999999999997</v>
      </c>
      <c r="D68"/>
      <c r="F68"/>
      <c r="G68"/>
      <c r="H68"/>
      <c r="I68"/>
      <c r="J68"/>
      <c r="K68"/>
      <c r="L68"/>
    </row>
    <row r="69" spans="1:12" s="10" customFormat="1">
      <c r="A69"/>
      <c r="B69" s="289" t="s">
        <v>726</v>
      </c>
      <c r="C69" s="290">
        <v>59.5</v>
      </c>
      <c r="D69"/>
      <c r="F69"/>
      <c r="G69"/>
      <c r="H69"/>
      <c r="I69"/>
      <c r="J69"/>
      <c r="K69"/>
      <c r="L69"/>
    </row>
    <row r="70" spans="1:12" s="10" customFormat="1" ht="15.75" thickBot="1">
      <c r="A70"/>
      <c r="B70" s="294" t="s">
        <v>727</v>
      </c>
      <c r="C70" s="295">
        <v>54.2</v>
      </c>
      <c r="D70"/>
      <c r="F70"/>
      <c r="G70"/>
      <c r="H70"/>
      <c r="I70"/>
      <c r="J70"/>
      <c r="K70"/>
      <c r="L70"/>
    </row>
    <row r="71" spans="1:12" ht="15.75" thickBot="1"/>
    <row r="72" spans="1:12">
      <c r="B72" s="279" t="s">
        <v>706</v>
      </c>
      <c r="C72" s="280" t="s">
        <v>14</v>
      </c>
      <c r="D72" s="324" t="s">
        <v>707</v>
      </c>
    </row>
    <row r="73" spans="1:12" ht="30">
      <c r="B73" s="296" t="s">
        <v>728</v>
      </c>
      <c r="C73" s="297">
        <v>28.2</v>
      </c>
      <c r="D73" s="324">
        <v>1</v>
      </c>
      <c r="E73" s="587">
        <v>50</v>
      </c>
      <c r="F73" s="300" t="s">
        <v>729</v>
      </c>
    </row>
    <row r="74" spans="1:12">
      <c r="B74" s="281" t="s">
        <v>730</v>
      </c>
      <c r="C74" s="588">
        <v>0.88200000000000001</v>
      </c>
      <c r="D74" s="324">
        <v>2</v>
      </c>
    </row>
    <row r="75" spans="1:12">
      <c r="B75" s="281" t="s">
        <v>731</v>
      </c>
      <c r="C75" s="588">
        <v>0.11799999999999999</v>
      </c>
      <c r="D75" s="324">
        <v>2</v>
      </c>
    </row>
    <row r="76" spans="1:12">
      <c r="B76" s="296" t="s">
        <v>732</v>
      </c>
      <c r="C76" s="297">
        <v>53.5</v>
      </c>
      <c r="D76" s="324">
        <v>3</v>
      </c>
    </row>
    <row r="77" spans="1:12" ht="15.75" thickBot="1">
      <c r="B77" s="298" t="s">
        <v>733</v>
      </c>
      <c r="C77" s="299">
        <v>86</v>
      </c>
      <c r="D77" s="324">
        <v>3</v>
      </c>
    </row>
    <row r="79" spans="1:12" s="10" customFormat="1" ht="15" customHeight="1">
      <c r="A79"/>
      <c r="B79" s="1017" t="s">
        <v>734</v>
      </c>
      <c r="C79" s="1017"/>
      <c r="D79"/>
      <c r="F79"/>
      <c r="G79"/>
      <c r="H79"/>
      <c r="I79"/>
      <c r="J79"/>
      <c r="K79"/>
      <c r="L79"/>
    </row>
    <row r="80" spans="1:12" s="10" customFormat="1">
      <c r="A80"/>
      <c r="B80" s="1017"/>
      <c r="C80" s="1017"/>
      <c r="D80"/>
      <c r="F80"/>
      <c r="G80"/>
      <c r="H80"/>
      <c r="I80"/>
      <c r="J80"/>
      <c r="K80"/>
      <c r="L80"/>
    </row>
    <row r="81" spans="1:12" s="10" customFormat="1">
      <c r="A81"/>
      <c r="B81" s="1017"/>
      <c r="C81" s="1017"/>
      <c r="D81"/>
      <c r="F81"/>
      <c r="G81"/>
      <c r="H81"/>
      <c r="I81"/>
      <c r="J81"/>
      <c r="K81"/>
      <c r="L81"/>
    </row>
    <row r="82" spans="1:12" s="10" customFormat="1">
      <c r="A82"/>
      <c r="B82" s="1017"/>
      <c r="C82" s="1017"/>
      <c r="D82" s="300"/>
      <c r="E82" s="300"/>
      <c r="F82"/>
      <c r="G82"/>
      <c r="H82"/>
      <c r="I82"/>
      <c r="J82"/>
      <c r="K82"/>
      <c r="L82"/>
    </row>
    <row r="83" spans="1:12" s="10" customFormat="1">
      <c r="A83"/>
      <c r="B83" s="1017"/>
      <c r="C83" s="1017"/>
      <c r="D83" s="301"/>
      <c r="E83" s="300"/>
      <c r="F83"/>
      <c r="G83"/>
      <c r="H83"/>
      <c r="I83"/>
      <c r="J83"/>
      <c r="K83"/>
      <c r="L83"/>
    </row>
    <row r="84" spans="1:12">
      <c r="B84" s="1017"/>
      <c r="C84" s="1017"/>
      <c r="D84" s="301"/>
    </row>
    <row r="85" spans="1:12" s="10" customFormat="1" ht="14.45" customHeight="1">
      <c r="A85"/>
      <c r="B85" s="1017"/>
      <c r="C85" s="1017"/>
      <c r="F85"/>
      <c r="G85"/>
      <c r="H85"/>
      <c r="I85"/>
      <c r="J85"/>
      <c r="K85"/>
      <c r="L85"/>
    </row>
    <row r="87" spans="1:12" ht="14.45" customHeight="1">
      <c r="B87" s="1017" t="s">
        <v>735</v>
      </c>
      <c r="C87" s="1017"/>
    </row>
    <row r="88" spans="1:12">
      <c r="B88" s="1017"/>
      <c r="C88" s="1017"/>
    </row>
    <row r="89" spans="1:12">
      <c r="B89" s="1017"/>
      <c r="C89" s="1017"/>
    </row>
    <row r="90" spans="1:12">
      <c r="B90" s="1017"/>
      <c r="C90" s="1017"/>
    </row>
    <row r="91" spans="1:12">
      <c r="B91" s="140"/>
      <c r="C91" s="140"/>
      <c r="E91" s="300"/>
    </row>
    <row r="92" spans="1:12" ht="14.45" customHeight="1">
      <c r="B92" s="1017" t="s">
        <v>736</v>
      </c>
      <c r="C92" s="1017"/>
      <c r="E92" s="300"/>
    </row>
    <row r="93" spans="1:12" ht="14.45" customHeight="1">
      <c r="B93" s="1017"/>
      <c r="C93" s="1017"/>
    </row>
    <row r="94" spans="1:12">
      <c r="B94" s="1017"/>
      <c r="C94" s="1017"/>
    </row>
    <row r="95" spans="1:12">
      <c r="B95" s="1017"/>
      <c r="C95" s="1017"/>
    </row>
    <row r="96" spans="1:12">
      <c r="B96" s="1017"/>
      <c r="C96" s="1017"/>
    </row>
    <row r="97" spans="1:5">
      <c r="D97" s="301"/>
    </row>
    <row r="98" spans="1:5" ht="14.45" customHeight="1">
      <c r="B98" s="1017" t="s">
        <v>737</v>
      </c>
      <c r="C98" s="1017"/>
      <c r="D98" s="301"/>
    </row>
    <row r="99" spans="1:5" ht="15" customHeight="1">
      <c r="B99" s="1017"/>
      <c r="C99" s="1017"/>
    </row>
    <row r="101" spans="1:5" ht="14.45" customHeight="1">
      <c r="B101" s="1017" t="s">
        <v>738</v>
      </c>
      <c r="C101" s="1017"/>
    </row>
    <row r="102" spans="1:5">
      <c r="B102" s="1017"/>
      <c r="C102" s="1017"/>
    </row>
    <row r="104" spans="1:5" ht="14.45" customHeight="1" thickBot="1">
      <c r="A104" s="584"/>
      <c r="B104" s="266"/>
      <c r="C104" s="266"/>
      <c r="D104" s="266"/>
      <c r="E104" s="267"/>
    </row>
    <row r="105" spans="1:5" s="268" customFormat="1">
      <c r="E105" s="269"/>
    </row>
    <row r="106" spans="1:5">
      <c r="A106" s="137" t="s">
        <v>739</v>
      </c>
    </row>
    <row r="107" spans="1:5">
      <c r="A107" s="139" t="s">
        <v>740</v>
      </c>
    </row>
    <row r="108" spans="1:5" ht="15.75" thickBot="1"/>
    <row r="109" spans="1:5">
      <c r="B109" s="270" t="s">
        <v>741</v>
      </c>
      <c r="C109" s="271" t="s">
        <v>742</v>
      </c>
      <c r="E109" s="141" t="s">
        <v>743</v>
      </c>
    </row>
    <row r="110" spans="1:5" ht="32.25">
      <c r="B110" s="302" t="s">
        <v>744</v>
      </c>
      <c r="C110" s="303">
        <v>1.34</v>
      </c>
    </row>
    <row r="111" spans="1:5" ht="30">
      <c r="B111" s="302" t="s">
        <v>745</v>
      </c>
      <c r="C111" s="303">
        <v>1.41</v>
      </c>
    </row>
    <row r="112" spans="1:5" ht="30">
      <c r="B112" s="302" t="s">
        <v>746</v>
      </c>
      <c r="C112" s="303">
        <v>1.81</v>
      </c>
    </row>
    <row r="113" spans="1:5" ht="30.75" thickBot="1">
      <c r="B113" s="304" t="s">
        <v>747</v>
      </c>
      <c r="C113" s="305">
        <v>1.52</v>
      </c>
    </row>
    <row r="114" spans="1:5">
      <c r="B114" s="268"/>
      <c r="C114" s="268"/>
    </row>
    <row r="115" spans="1:5" ht="14.45" customHeight="1">
      <c r="B115" s="1017" t="s">
        <v>748</v>
      </c>
      <c r="C115" s="1017"/>
    </row>
    <row r="116" spans="1:5">
      <c r="B116" s="1017"/>
      <c r="C116" s="1017"/>
    </row>
    <row r="118" spans="1:5" s="266" customFormat="1" ht="15.75" thickBot="1">
      <c r="A118" s="584"/>
      <c r="E118" s="267"/>
    </row>
    <row r="119" spans="1:5" s="268" customFormat="1">
      <c r="E119" s="269"/>
    </row>
    <row r="120" spans="1:5">
      <c r="A120" s="137" t="s">
        <v>749</v>
      </c>
    </row>
    <row r="121" spans="1:5">
      <c r="A121" s="139" t="s">
        <v>750</v>
      </c>
    </row>
    <row r="122" spans="1:5" ht="15.75" thickBot="1"/>
    <row r="123" spans="1:5" ht="30">
      <c r="B123" s="270" t="s">
        <v>741</v>
      </c>
      <c r="C123" s="271" t="s">
        <v>751</v>
      </c>
      <c r="E123" t="s">
        <v>752</v>
      </c>
    </row>
    <row r="124" spans="1:5" ht="17.25">
      <c r="B124" s="302" t="s">
        <v>753</v>
      </c>
      <c r="C124" s="589">
        <v>0.56000000000000005</v>
      </c>
      <c r="E124" s="306" t="s">
        <v>754</v>
      </c>
    </row>
    <row r="125" spans="1:5" ht="18" thickBot="1">
      <c r="B125" s="307" t="s">
        <v>755</v>
      </c>
      <c r="C125" s="308">
        <v>1.23</v>
      </c>
    </row>
    <row r="127" spans="1:5" ht="15" customHeight="1">
      <c r="B127" s="1017" t="s">
        <v>756</v>
      </c>
      <c r="C127" s="1017"/>
      <c r="E127" t="s">
        <v>757</v>
      </c>
    </row>
    <row r="128" spans="1:5">
      <c r="B128" s="1017"/>
      <c r="C128" s="1017"/>
      <c r="E128" s="306" t="s">
        <v>758</v>
      </c>
    </row>
    <row r="129" spans="1:7">
      <c r="B129" s="1017"/>
      <c r="C129" s="1017"/>
    </row>
    <row r="130" spans="1:7">
      <c r="B130" s="1017"/>
      <c r="C130" s="1017"/>
    </row>
    <row r="131" spans="1:7">
      <c r="B131" s="1017"/>
      <c r="C131" s="1017"/>
      <c r="E131"/>
    </row>
    <row r="133" spans="1:7" ht="14.45" customHeight="1">
      <c r="B133" s="1029" t="s">
        <v>759</v>
      </c>
      <c r="C133" s="1029"/>
    </row>
    <row r="134" spans="1:7">
      <c r="B134" s="1029"/>
      <c r="C134" s="1029"/>
    </row>
    <row r="135" spans="1:7">
      <c r="B135" s="1029"/>
      <c r="C135" s="1029"/>
    </row>
    <row r="136" spans="1:7">
      <c r="B136" s="1029"/>
      <c r="C136" s="1029"/>
    </row>
    <row r="137" spans="1:7">
      <c r="B137" s="1029"/>
      <c r="C137" s="1029"/>
    </row>
    <row r="138" spans="1:7">
      <c r="B138" s="309"/>
      <c r="C138" s="309"/>
    </row>
    <row r="139" spans="1:7" s="266" customFormat="1" ht="15.75" thickBot="1">
      <c r="A139" s="579"/>
      <c r="E139" s="267"/>
    </row>
    <row r="140" spans="1:7" s="268" customFormat="1">
      <c r="E140" s="269"/>
    </row>
    <row r="141" spans="1:7">
      <c r="A141" s="137" t="s">
        <v>760</v>
      </c>
    </row>
    <row r="142" spans="1:7" ht="15.75" thickBot="1">
      <c r="A142" s="139" t="s">
        <v>761</v>
      </c>
      <c r="E142"/>
    </row>
    <row r="143" spans="1:7" ht="15" customHeight="1">
      <c r="B143" s="270"/>
      <c r="C143" s="1030" t="s">
        <v>762</v>
      </c>
      <c r="D143" s="1023"/>
      <c r="E143" s="590"/>
      <c r="G143" s="3" t="s">
        <v>763</v>
      </c>
    </row>
    <row r="144" spans="1:7">
      <c r="B144" s="311" t="s">
        <v>764</v>
      </c>
      <c r="C144" s="312" t="s">
        <v>765</v>
      </c>
      <c r="D144" s="313" t="s">
        <v>766</v>
      </c>
      <c r="E144" s="591"/>
      <c r="G144" t="s">
        <v>767</v>
      </c>
    </row>
    <row r="145" spans="2:7">
      <c r="B145" s="311" t="s">
        <v>768</v>
      </c>
      <c r="C145" s="312"/>
      <c r="D145" s="313"/>
      <c r="E145" s="591"/>
    </row>
    <row r="146" spans="2:7">
      <c r="B146" s="314" t="s">
        <v>769</v>
      </c>
      <c r="C146" s="315">
        <v>259</v>
      </c>
      <c r="D146" s="316">
        <v>799</v>
      </c>
      <c r="E146" s="592"/>
      <c r="G146" s="3" t="s">
        <v>770</v>
      </c>
    </row>
    <row r="147" spans="2:7">
      <c r="B147" s="314" t="s">
        <v>771</v>
      </c>
      <c r="C147" s="315">
        <v>281</v>
      </c>
      <c r="D147" s="316">
        <v>109</v>
      </c>
      <c r="E147" s="592"/>
    </row>
    <row r="148" spans="2:7">
      <c r="B148" s="314" t="s">
        <v>772</v>
      </c>
      <c r="C148" s="315">
        <v>723</v>
      </c>
      <c r="D148" s="316">
        <v>109</v>
      </c>
      <c r="E148" s="592"/>
    </row>
    <row r="149" spans="2:7">
      <c r="B149" s="314" t="s">
        <v>773</v>
      </c>
      <c r="C149" s="315">
        <v>327</v>
      </c>
      <c r="D149" s="316">
        <v>109</v>
      </c>
      <c r="E149" s="592"/>
    </row>
    <row r="150" spans="2:7">
      <c r="B150" s="311" t="s">
        <v>774</v>
      </c>
      <c r="C150" s="317"/>
      <c r="D150" s="318"/>
      <c r="E150" s="593"/>
    </row>
    <row r="151" spans="2:7">
      <c r="B151" s="314" t="s">
        <v>769</v>
      </c>
      <c r="C151" s="315">
        <v>655</v>
      </c>
      <c r="D151" s="316">
        <v>2356</v>
      </c>
      <c r="E151" s="592"/>
    </row>
    <row r="152" spans="2:7">
      <c r="B152" s="314" t="s">
        <v>771</v>
      </c>
      <c r="C152" s="315">
        <v>642</v>
      </c>
      <c r="D152" s="316">
        <v>780</v>
      </c>
      <c r="E152" s="592"/>
    </row>
    <row r="153" spans="2:7">
      <c r="B153" s="314" t="s">
        <v>772</v>
      </c>
      <c r="C153" s="315">
        <v>1084</v>
      </c>
      <c r="D153" s="316">
        <v>780</v>
      </c>
      <c r="E153" s="592"/>
    </row>
    <row r="154" spans="2:7">
      <c r="B154" s="314" t="s">
        <v>773</v>
      </c>
      <c r="C154" s="315">
        <v>688</v>
      </c>
      <c r="D154" s="316">
        <v>780</v>
      </c>
      <c r="E154" s="592"/>
    </row>
    <row r="155" spans="2:7">
      <c r="B155" s="311" t="s">
        <v>775</v>
      </c>
      <c r="C155" s="317"/>
      <c r="D155" s="318"/>
      <c r="E155" s="593"/>
    </row>
    <row r="156" spans="2:7" ht="15.75" thickBot="1">
      <c r="B156" s="319" t="s">
        <v>776</v>
      </c>
      <c r="C156" s="320">
        <v>1.0900000000000001</v>
      </c>
      <c r="D156" s="321" t="s">
        <v>777</v>
      </c>
      <c r="E156" s="592"/>
    </row>
    <row r="157" spans="2:7">
      <c r="C157" s="322"/>
      <c r="D157" s="323"/>
      <c r="E157" s="323"/>
    </row>
    <row r="158" spans="2:7">
      <c r="B158" s="1031" t="s">
        <v>778</v>
      </c>
      <c r="C158" s="1031"/>
      <c r="D158" s="323"/>
      <c r="E158" s="323"/>
    </row>
    <row r="159" spans="2:7">
      <c r="B159" s="324"/>
      <c r="C159" s="324"/>
      <c r="D159" s="323"/>
      <c r="E159" s="323"/>
    </row>
    <row r="160" spans="2:7" ht="90.6" customHeight="1">
      <c r="B160" s="1032" t="s">
        <v>779</v>
      </c>
      <c r="C160" s="1032"/>
    </row>
    <row r="161" spans="1:8" s="266" customFormat="1" ht="15.75" thickBot="1">
      <c r="A161" s="584"/>
      <c r="E161" s="267"/>
    </row>
    <row r="162" spans="1:8" s="268" customFormat="1">
      <c r="E162" s="269"/>
    </row>
    <row r="163" spans="1:8">
      <c r="A163" s="137" t="s">
        <v>780</v>
      </c>
    </row>
    <row r="164" spans="1:8">
      <c r="A164" s="139" t="s">
        <v>781</v>
      </c>
    </row>
    <row r="165" spans="1:8" ht="15.75" thickBot="1">
      <c r="B165" s="325" t="s">
        <v>73</v>
      </c>
      <c r="C165" s="325" t="s">
        <v>244</v>
      </c>
      <c r="D165" s="325" t="s">
        <v>249</v>
      </c>
      <c r="E165" s="326" t="s">
        <v>254</v>
      </c>
      <c r="F165" s="325"/>
    </row>
    <row r="166" spans="1:8" ht="18">
      <c r="B166" s="270" t="s">
        <v>673</v>
      </c>
      <c r="C166" s="310" t="s">
        <v>782</v>
      </c>
      <c r="D166" s="310" t="s">
        <v>783</v>
      </c>
      <c r="E166" s="271" t="s">
        <v>784</v>
      </c>
      <c r="F166" s="591"/>
      <c r="G166" s="591"/>
      <c r="H166" s="594" t="s">
        <v>785</v>
      </c>
    </row>
    <row r="167" spans="1:8">
      <c r="B167" s="272">
        <v>2025</v>
      </c>
      <c r="C167" s="595">
        <v>21600</v>
      </c>
      <c r="D167" s="595">
        <v>59000</v>
      </c>
      <c r="E167" s="596">
        <v>1054000</v>
      </c>
      <c r="F167" s="597"/>
      <c r="G167" s="598"/>
      <c r="H167" s="306" t="s">
        <v>786</v>
      </c>
    </row>
    <row r="168" spans="1:8">
      <c r="B168" s="272">
        <v>2026</v>
      </c>
      <c r="C168" s="595">
        <v>22000</v>
      </c>
      <c r="D168" s="595">
        <v>60100</v>
      </c>
      <c r="E168" s="596">
        <v>1070700</v>
      </c>
      <c r="F168" s="597"/>
      <c r="G168" s="599"/>
      <c r="H168" s="600"/>
    </row>
    <row r="169" spans="1:8" ht="18">
      <c r="B169" s="272">
        <v>2027</v>
      </c>
      <c r="C169" s="595">
        <v>22500</v>
      </c>
      <c r="D169" s="595">
        <v>61100</v>
      </c>
      <c r="E169" s="596">
        <v>1087800</v>
      </c>
      <c r="F169" s="597"/>
      <c r="G169" s="599"/>
      <c r="H169" s="601" t="s">
        <v>787</v>
      </c>
    </row>
    <row r="170" spans="1:8">
      <c r="B170" s="272">
        <v>2028</v>
      </c>
      <c r="C170" s="595">
        <v>22900</v>
      </c>
      <c r="D170" s="595">
        <v>62200</v>
      </c>
      <c r="E170" s="596">
        <v>1105100</v>
      </c>
      <c r="F170" s="597"/>
      <c r="G170" s="599"/>
      <c r="H170" s="601"/>
    </row>
    <row r="171" spans="1:8">
      <c r="B171" s="272">
        <v>2029</v>
      </c>
      <c r="C171" s="595">
        <v>23300</v>
      </c>
      <c r="D171" s="595">
        <v>63400</v>
      </c>
      <c r="E171" s="596">
        <v>1122600</v>
      </c>
      <c r="F171" s="597"/>
      <c r="G171" s="599"/>
    </row>
    <row r="172" spans="1:8">
      <c r="B172" s="272">
        <v>2030</v>
      </c>
      <c r="C172" s="595">
        <v>23800</v>
      </c>
      <c r="D172" s="595">
        <v>64500</v>
      </c>
      <c r="E172" s="596">
        <v>1140500</v>
      </c>
      <c r="F172" s="597"/>
      <c r="G172" s="599"/>
      <c r="H172" s="602"/>
    </row>
    <row r="173" spans="1:8">
      <c r="B173" s="272">
        <v>2031</v>
      </c>
      <c r="C173" s="595">
        <v>23800</v>
      </c>
      <c r="D173" s="595">
        <v>64500</v>
      </c>
      <c r="E173" s="596">
        <v>1140500</v>
      </c>
      <c r="F173" s="597"/>
      <c r="G173" s="599"/>
      <c r="H173" s="603"/>
    </row>
    <row r="174" spans="1:8">
      <c r="B174" s="272">
        <v>2032</v>
      </c>
      <c r="C174" s="595">
        <v>23800</v>
      </c>
      <c r="D174" s="595">
        <v>64500</v>
      </c>
      <c r="E174" s="596">
        <v>1140500</v>
      </c>
      <c r="F174" s="597"/>
      <c r="G174" s="599"/>
      <c r="H174" s="604" t="s">
        <v>788</v>
      </c>
    </row>
    <row r="175" spans="1:8">
      <c r="B175" s="272">
        <v>2033</v>
      </c>
      <c r="C175" s="595">
        <v>23800</v>
      </c>
      <c r="D175" s="595">
        <v>64500</v>
      </c>
      <c r="E175" s="596">
        <v>1140500</v>
      </c>
      <c r="F175" s="597"/>
      <c r="G175" s="599"/>
      <c r="H175" s="600" t="s">
        <v>789</v>
      </c>
    </row>
    <row r="176" spans="1:8">
      <c r="B176" s="272">
        <v>2034</v>
      </c>
      <c r="C176" s="595">
        <v>23800</v>
      </c>
      <c r="D176" s="595">
        <v>64500</v>
      </c>
      <c r="E176" s="596">
        <v>1140500</v>
      </c>
      <c r="F176" s="597"/>
      <c r="G176" s="599"/>
      <c r="H176" s="605"/>
    </row>
    <row r="177" spans="2:14" ht="14.45" customHeight="1">
      <c r="B177" s="272">
        <v>2035</v>
      </c>
      <c r="C177" s="595">
        <v>23800</v>
      </c>
      <c r="D177" s="595">
        <v>64500</v>
      </c>
      <c r="E177" s="596">
        <v>1140500</v>
      </c>
      <c r="F177" s="597"/>
      <c r="G177" s="599"/>
      <c r="H177" s="606"/>
      <c r="I177" s="606"/>
      <c r="J177" s="606"/>
      <c r="K177" s="606"/>
      <c r="L177" s="606"/>
      <c r="M177" s="606"/>
      <c r="N177" s="606"/>
    </row>
    <row r="178" spans="2:14">
      <c r="B178" s="272">
        <v>2036</v>
      </c>
      <c r="C178" s="595">
        <v>23800</v>
      </c>
      <c r="D178" s="595">
        <v>64500</v>
      </c>
      <c r="E178" s="596">
        <v>1140500</v>
      </c>
      <c r="F178" s="597"/>
      <c r="G178" s="599"/>
      <c r="H178" s="606"/>
      <c r="I178" s="606"/>
      <c r="J178" s="606"/>
      <c r="K178" s="606"/>
      <c r="L178" s="606"/>
      <c r="M178" s="606"/>
      <c r="N178" s="606"/>
    </row>
    <row r="179" spans="2:14">
      <c r="B179" s="272">
        <v>2037</v>
      </c>
      <c r="C179" s="595">
        <v>23800</v>
      </c>
      <c r="D179" s="595">
        <v>64500</v>
      </c>
      <c r="E179" s="596">
        <v>1140500</v>
      </c>
      <c r="F179" s="597"/>
      <c r="G179" s="599"/>
      <c r="H179" s="606"/>
      <c r="I179" s="606"/>
      <c r="J179" s="606"/>
      <c r="K179" s="606"/>
      <c r="L179" s="606"/>
      <c r="M179" s="606"/>
      <c r="N179" s="606"/>
    </row>
    <row r="180" spans="2:14">
      <c r="B180" s="272">
        <v>2038</v>
      </c>
      <c r="C180" s="595">
        <v>23800</v>
      </c>
      <c r="D180" s="595">
        <v>64500</v>
      </c>
      <c r="E180" s="596">
        <v>1140500</v>
      </c>
      <c r="F180" s="597"/>
      <c r="G180" s="599"/>
      <c r="H180" s="606"/>
      <c r="I180" s="606"/>
      <c r="J180" s="606"/>
      <c r="K180" s="606"/>
      <c r="L180" s="606"/>
      <c r="M180" s="606"/>
      <c r="N180" s="606"/>
    </row>
    <row r="181" spans="2:14">
      <c r="B181" s="272">
        <v>2039</v>
      </c>
      <c r="C181" s="595">
        <v>23800</v>
      </c>
      <c r="D181" s="595">
        <v>64500</v>
      </c>
      <c r="E181" s="596">
        <v>1140500</v>
      </c>
      <c r="F181" s="597"/>
      <c r="G181" s="599"/>
      <c r="H181" s="606"/>
      <c r="I181" s="606"/>
      <c r="J181" s="606"/>
      <c r="K181" s="606"/>
      <c r="L181" s="606"/>
      <c r="M181" s="606"/>
      <c r="N181" s="606"/>
    </row>
    <row r="182" spans="2:14">
      <c r="B182" s="272">
        <v>2040</v>
      </c>
      <c r="C182" s="595">
        <v>23800</v>
      </c>
      <c r="D182" s="595">
        <v>64500</v>
      </c>
      <c r="E182" s="596">
        <v>1140500</v>
      </c>
      <c r="F182" s="597"/>
      <c r="G182" s="599"/>
      <c r="H182" s="606"/>
      <c r="I182" s="606"/>
      <c r="J182" s="606"/>
      <c r="K182" s="606"/>
      <c r="L182" s="606"/>
      <c r="M182" s="606"/>
      <c r="N182" s="606"/>
    </row>
    <row r="183" spans="2:14">
      <c r="B183" s="272">
        <v>2041</v>
      </c>
      <c r="C183" s="595">
        <v>23800</v>
      </c>
      <c r="D183" s="595">
        <v>64500</v>
      </c>
      <c r="E183" s="596">
        <v>1140500</v>
      </c>
      <c r="F183" s="597"/>
      <c r="G183" s="599"/>
      <c r="H183" s="606"/>
      <c r="I183" s="606"/>
      <c r="J183" s="606"/>
      <c r="K183" s="606"/>
      <c r="L183" s="606"/>
      <c r="M183" s="606"/>
      <c r="N183" s="606"/>
    </row>
    <row r="184" spans="2:14">
      <c r="B184" s="272">
        <v>2042</v>
      </c>
      <c r="C184" s="595">
        <v>23800</v>
      </c>
      <c r="D184" s="595">
        <v>64500</v>
      </c>
      <c r="E184" s="596">
        <v>1140500</v>
      </c>
      <c r="F184" s="597"/>
      <c r="G184" s="599"/>
      <c r="H184" s="606"/>
      <c r="I184" s="606"/>
      <c r="J184" s="606"/>
      <c r="K184" s="606"/>
      <c r="L184" s="606"/>
      <c r="M184" s="606"/>
      <c r="N184" s="606"/>
    </row>
    <row r="185" spans="2:14">
      <c r="B185" s="272">
        <v>2043</v>
      </c>
      <c r="C185" s="595">
        <v>23800</v>
      </c>
      <c r="D185" s="595">
        <v>64500</v>
      </c>
      <c r="E185" s="596">
        <v>1140500</v>
      </c>
      <c r="F185" s="597"/>
      <c r="G185" s="599"/>
      <c r="H185" s="606"/>
      <c r="I185" s="606"/>
      <c r="J185" s="606"/>
      <c r="K185" s="606"/>
      <c r="L185" s="606"/>
      <c r="M185" s="606"/>
      <c r="N185" s="606"/>
    </row>
    <row r="186" spans="2:14">
      <c r="B186" s="272">
        <v>2044</v>
      </c>
      <c r="C186" s="595">
        <v>23800</v>
      </c>
      <c r="D186" s="595">
        <v>64500</v>
      </c>
      <c r="E186" s="596">
        <v>1140500</v>
      </c>
      <c r="F186" s="597"/>
      <c r="G186" s="599"/>
      <c r="H186" s="606"/>
      <c r="I186" s="606"/>
      <c r="J186" s="606"/>
      <c r="K186" s="606"/>
      <c r="L186" s="606"/>
      <c r="M186" s="606"/>
      <c r="N186" s="606"/>
    </row>
    <row r="187" spans="2:14">
      <c r="B187" s="272">
        <v>2045</v>
      </c>
      <c r="C187" s="595">
        <v>23800</v>
      </c>
      <c r="D187" s="595">
        <v>64500</v>
      </c>
      <c r="E187" s="596">
        <v>1140500</v>
      </c>
      <c r="F187" s="597"/>
      <c r="G187" s="599"/>
    </row>
    <row r="188" spans="2:14">
      <c r="B188" s="272">
        <v>2046</v>
      </c>
      <c r="C188" s="595">
        <v>23800</v>
      </c>
      <c r="D188" s="595">
        <v>64500</v>
      </c>
      <c r="E188" s="596">
        <v>1140500</v>
      </c>
      <c r="F188" s="597"/>
      <c r="G188" s="599"/>
    </row>
    <row r="189" spans="2:14">
      <c r="B189" s="272">
        <v>2047</v>
      </c>
      <c r="C189" s="595">
        <v>23800</v>
      </c>
      <c r="D189" s="595">
        <v>64500</v>
      </c>
      <c r="E189" s="596">
        <v>1140500</v>
      </c>
      <c r="F189" s="597"/>
      <c r="G189" s="599"/>
    </row>
    <row r="190" spans="2:14">
      <c r="B190" s="272">
        <v>2048</v>
      </c>
      <c r="C190" s="595">
        <v>23800</v>
      </c>
      <c r="D190" s="595">
        <v>64500</v>
      </c>
      <c r="E190" s="596">
        <v>1140500</v>
      </c>
      <c r="F190" s="597"/>
      <c r="G190" s="599"/>
    </row>
    <row r="191" spans="2:14">
      <c r="B191" s="272">
        <v>2049</v>
      </c>
      <c r="C191" s="595">
        <v>23800</v>
      </c>
      <c r="D191" s="595">
        <v>64500</v>
      </c>
      <c r="E191" s="596">
        <v>1140500</v>
      </c>
      <c r="F191" s="597"/>
      <c r="G191" s="599"/>
    </row>
    <row r="192" spans="2:14">
      <c r="B192" s="272">
        <v>2050</v>
      </c>
      <c r="C192" s="595">
        <v>23800</v>
      </c>
      <c r="D192" s="595">
        <v>64500</v>
      </c>
      <c r="E192" s="596">
        <v>1140500</v>
      </c>
      <c r="F192" s="597"/>
      <c r="G192" s="599"/>
    </row>
    <row r="193" spans="1:7">
      <c r="B193" s="272">
        <v>2051</v>
      </c>
      <c r="C193" s="595">
        <v>23800</v>
      </c>
      <c r="D193" s="595">
        <v>64500</v>
      </c>
      <c r="E193" s="596">
        <v>1140500</v>
      </c>
      <c r="F193" s="597"/>
      <c r="G193" s="599"/>
    </row>
    <row r="194" spans="1:7">
      <c r="B194" s="272">
        <v>2052</v>
      </c>
      <c r="C194" s="595">
        <v>23800</v>
      </c>
      <c r="D194" s="595">
        <v>64500</v>
      </c>
      <c r="E194" s="596">
        <v>1140500</v>
      </c>
      <c r="F194" s="597"/>
      <c r="G194" s="607"/>
    </row>
    <row r="195" spans="1:7">
      <c r="B195" s="272">
        <v>2053</v>
      </c>
      <c r="C195" s="595">
        <v>23800</v>
      </c>
      <c r="D195" s="595">
        <v>64500</v>
      </c>
      <c r="E195" s="596">
        <v>1140500</v>
      </c>
      <c r="F195" s="597"/>
      <c r="G195" s="607"/>
    </row>
    <row r="196" spans="1:7">
      <c r="B196" s="272">
        <v>2054</v>
      </c>
      <c r="C196" s="595">
        <v>23800</v>
      </c>
      <c r="D196" s="595">
        <v>64500</v>
      </c>
      <c r="E196" s="596">
        <v>1140500</v>
      </c>
      <c r="F196" s="597"/>
      <c r="G196" s="607"/>
    </row>
    <row r="197" spans="1:7">
      <c r="B197" s="272">
        <v>2055</v>
      </c>
      <c r="C197" s="595">
        <v>23800</v>
      </c>
      <c r="D197" s="595">
        <v>64500</v>
      </c>
      <c r="E197" s="596">
        <v>1140500</v>
      </c>
      <c r="F197" s="597"/>
      <c r="G197" s="607"/>
    </row>
    <row r="198" spans="1:7" ht="15.75" thickBot="1">
      <c r="F198" s="301"/>
    </row>
    <row r="199" spans="1:7">
      <c r="B199" s="279" t="s">
        <v>706</v>
      </c>
      <c r="C199" s="280" t="s">
        <v>14</v>
      </c>
      <c r="D199" s="3" t="s">
        <v>707</v>
      </c>
      <c r="F199" s="301"/>
    </row>
    <row r="200" spans="1:7" ht="15.75" thickBot="1">
      <c r="B200" s="298" t="s">
        <v>790</v>
      </c>
      <c r="C200" s="327">
        <v>1.1023000000000001</v>
      </c>
      <c r="D200" s="324" t="s">
        <v>777</v>
      </c>
      <c r="F200" s="301"/>
    </row>
    <row r="201" spans="1:7">
      <c r="F201" s="301"/>
    </row>
    <row r="202" spans="1:7" ht="14.45" customHeight="1">
      <c r="B202" s="1017" t="s">
        <v>791</v>
      </c>
      <c r="C202" s="1017"/>
      <c r="D202" s="1017"/>
      <c r="E202" s="328"/>
    </row>
    <row r="203" spans="1:7" ht="15" customHeight="1">
      <c r="B203" s="1017"/>
      <c r="C203" s="1017"/>
      <c r="D203" s="1017"/>
      <c r="E203" s="328"/>
      <c r="F203" s="329"/>
    </row>
    <row r="204" spans="1:7">
      <c r="B204" s="328"/>
      <c r="C204" s="328"/>
      <c r="F204" s="301"/>
    </row>
    <row r="205" spans="1:7" ht="18">
      <c r="B205" s="3" t="s">
        <v>792</v>
      </c>
      <c r="C205" s="3"/>
      <c r="D205" s="3"/>
      <c r="E205" s="3"/>
      <c r="F205" s="3"/>
    </row>
    <row r="206" spans="1:7" ht="14.45" customHeight="1">
      <c r="B206" s="328"/>
      <c r="C206" s="328"/>
    </row>
    <row r="207" spans="1:7" s="266" customFormat="1" ht="15.75" thickBot="1">
      <c r="A207" s="584"/>
      <c r="E207" s="267"/>
    </row>
    <row r="208" spans="1:7" s="268" customFormat="1">
      <c r="E208" s="269"/>
    </row>
    <row r="209" spans="1:8">
      <c r="A209" s="137" t="s">
        <v>793</v>
      </c>
    </row>
    <row r="210" spans="1:8">
      <c r="A210" s="139" t="s">
        <v>794</v>
      </c>
    </row>
    <row r="211" spans="1:8" ht="15.75" thickBot="1"/>
    <row r="212" spans="1:8" ht="30" customHeight="1">
      <c r="B212" s="608" t="s">
        <v>795</v>
      </c>
      <c r="C212" s="609" t="s">
        <v>796</v>
      </c>
      <c r="E212" t="s">
        <v>797</v>
      </c>
      <c r="H212" s="328"/>
    </row>
    <row r="213" spans="1:8">
      <c r="B213" s="610">
        <v>2005</v>
      </c>
      <c r="C213" s="611">
        <v>1.54</v>
      </c>
      <c r="E213" s="604"/>
    </row>
    <row r="214" spans="1:8" ht="15" customHeight="1">
      <c r="B214" s="610">
        <v>2006</v>
      </c>
      <c r="C214" s="611">
        <v>1.49</v>
      </c>
      <c r="E214" s="330" t="s">
        <v>798</v>
      </c>
      <c r="H214" s="612"/>
    </row>
    <row r="215" spans="1:8">
      <c r="B215" s="610">
        <v>2007</v>
      </c>
      <c r="C215" s="611">
        <v>1.45</v>
      </c>
      <c r="G215" s="612"/>
      <c r="H215" s="612"/>
    </row>
    <row r="216" spans="1:8">
      <c r="B216" s="610">
        <v>2008</v>
      </c>
      <c r="C216" s="611">
        <v>1.43</v>
      </c>
      <c r="G216" s="612"/>
      <c r="H216" s="612"/>
    </row>
    <row r="217" spans="1:8">
      <c r="B217" s="610">
        <v>2009</v>
      </c>
      <c r="C217" s="611">
        <v>1.42</v>
      </c>
    </row>
    <row r="218" spans="1:8">
      <c r="B218" s="610">
        <v>2010</v>
      </c>
      <c r="C218" s="611">
        <v>1.4</v>
      </c>
    </row>
    <row r="219" spans="1:8">
      <c r="B219" s="610">
        <v>2011</v>
      </c>
      <c r="C219" s="611">
        <v>1.37</v>
      </c>
    </row>
    <row r="220" spans="1:8">
      <c r="B220" s="610">
        <v>2012</v>
      </c>
      <c r="C220" s="611">
        <v>1.35</v>
      </c>
    </row>
    <row r="221" spans="1:8">
      <c r="B221" s="610">
        <v>2013</v>
      </c>
      <c r="C221" s="611">
        <v>1.32</v>
      </c>
    </row>
    <row r="222" spans="1:8">
      <c r="B222" s="610">
        <v>2014</v>
      </c>
      <c r="C222" s="611">
        <v>1.3</v>
      </c>
    </row>
    <row r="223" spans="1:8">
      <c r="B223" s="610">
        <v>2015</v>
      </c>
      <c r="C223" s="611">
        <v>1.29</v>
      </c>
    </row>
    <row r="224" spans="1:8">
      <c r="B224" s="610">
        <v>2016</v>
      </c>
      <c r="C224" s="611">
        <v>1.28</v>
      </c>
    </row>
    <row r="225" spans="1:8">
      <c r="B225" s="610">
        <v>2017</v>
      </c>
      <c r="C225" s="611">
        <v>1.25</v>
      </c>
    </row>
    <row r="226" spans="1:8">
      <c r="B226" s="610">
        <v>2018</v>
      </c>
      <c r="C226" s="611">
        <v>1.23</v>
      </c>
    </row>
    <row r="227" spans="1:8">
      <c r="B227" s="610">
        <v>2019</v>
      </c>
      <c r="C227" s="611">
        <v>1.21</v>
      </c>
      <c r="D227" s="36"/>
    </row>
    <row r="228" spans="1:8">
      <c r="B228" s="610">
        <v>2020</v>
      </c>
      <c r="C228" s="611">
        <v>1.19</v>
      </c>
      <c r="D228" s="36"/>
      <c r="E228" s="613"/>
    </row>
    <row r="229" spans="1:8">
      <c r="B229" s="610">
        <v>2021</v>
      </c>
      <c r="C229" s="611">
        <v>1.1399999999999999</v>
      </c>
      <c r="D229" s="36"/>
    </row>
    <row r="230" spans="1:8">
      <c r="B230" s="610">
        <v>2022</v>
      </c>
      <c r="C230" s="614">
        <v>1.06</v>
      </c>
      <c r="D230" s="36"/>
      <c r="E230"/>
    </row>
    <row r="231" spans="1:8">
      <c r="B231" s="610">
        <v>2023</v>
      </c>
      <c r="C231" s="614">
        <v>1.02</v>
      </c>
      <c r="D231" s="36"/>
      <c r="E231" s="615"/>
      <c r="F231" s="615"/>
      <c r="G231" s="615"/>
      <c r="H231" s="615"/>
    </row>
    <row r="232" spans="1:8" ht="15.75" thickBot="1">
      <c r="B232" s="610">
        <v>2024</v>
      </c>
      <c r="C232" s="616">
        <v>1</v>
      </c>
      <c r="E232" s="36"/>
      <c r="F232" s="36"/>
      <c r="G232" s="36"/>
      <c r="H232" s="36"/>
    </row>
    <row r="233" spans="1:8" s="266" customFormat="1" ht="15.75" thickBot="1">
      <c r="A233" s="584"/>
      <c r="E233" s="267"/>
    </row>
    <row r="234" spans="1:8" s="268" customFormat="1">
      <c r="E234" s="269"/>
    </row>
    <row r="235" spans="1:8">
      <c r="A235" s="137" t="s">
        <v>799</v>
      </c>
    </row>
    <row r="236" spans="1:8">
      <c r="A236" s="139" t="s">
        <v>800</v>
      </c>
    </row>
    <row r="237" spans="1:8" ht="15.75" thickBot="1"/>
    <row r="238" spans="1:8" ht="45.75" customHeight="1">
      <c r="B238" s="270" t="s">
        <v>801</v>
      </c>
      <c r="C238" s="271" t="s">
        <v>802</v>
      </c>
      <c r="F238" t="s">
        <v>803</v>
      </c>
    </row>
    <row r="239" spans="1:8" ht="45.75" customHeight="1">
      <c r="B239" s="304" t="s">
        <v>804</v>
      </c>
      <c r="C239" s="331">
        <v>0.13</v>
      </c>
      <c r="F239" s="3" t="s">
        <v>805</v>
      </c>
    </row>
    <row r="240" spans="1:8" ht="19.5" customHeight="1">
      <c r="B240" s="304" t="s">
        <v>806</v>
      </c>
      <c r="C240" s="331">
        <v>1.24</v>
      </c>
      <c r="F240" s="617" t="s">
        <v>807</v>
      </c>
    </row>
    <row r="241" spans="2:7" ht="45.75" customHeight="1">
      <c r="B241" s="304" t="s">
        <v>808</v>
      </c>
      <c r="C241" s="331">
        <v>0.1</v>
      </c>
      <c r="F241" s="3"/>
    </row>
    <row r="242" spans="2:7" ht="45.75" customHeight="1">
      <c r="B242" s="618" t="s">
        <v>809</v>
      </c>
      <c r="C242" s="619">
        <v>1.1000000000000001E-3</v>
      </c>
      <c r="F242" s="3"/>
    </row>
    <row r="243" spans="2:7" ht="33.75" customHeight="1">
      <c r="B243" s="620" t="s">
        <v>801</v>
      </c>
      <c r="C243" s="621" t="s">
        <v>810</v>
      </c>
    </row>
    <row r="244" spans="2:7" ht="45.75" customHeight="1">
      <c r="B244" s="622" t="s">
        <v>811</v>
      </c>
      <c r="C244" s="623">
        <v>0.22</v>
      </c>
      <c r="F244" s="3" t="s">
        <v>812</v>
      </c>
    </row>
    <row r="245" spans="2:7" ht="45.75" customHeight="1" thickBot="1">
      <c r="B245" s="624" t="s">
        <v>813</v>
      </c>
      <c r="C245" s="625">
        <v>0.56999999999999995</v>
      </c>
      <c r="D245" s="301"/>
      <c r="E245" s="300"/>
      <c r="F245" s="617" t="s">
        <v>814</v>
      </c>
    </row>
    <row r="246" spans="2:7" ht="15.75" thickBot="1">
      <c r="D246" s="301"/>
      <c r="E246" s="300"/>
      <c r="G246" s="626"/>
    </row>
    <row r="247" spans="2:7">
      <c r="B247" s="279" t="s">
        <v>706</v>
      </c>
      <c r="C247" s="280" t="s">
        <v>14</v>
      </c>
      <c r="D247" s="3" t="s">
        <v>707</v>
      </c>
      <c r="E247" s="300"/>
      <c r="F247" s="332" t="s">
        <v>815</v>
      </c>
      <c r="G247" s="626"/>
    </row>
    <row r="248" spans="2:7">
      <c r="B248" s="296" t="s">
        <v>816</v>
      </c>
      <c r="C248" s="282">
        <v>3.2</v>
      </c>
      <c r="D248" s="324">
        <v>1</v>
      </c>
      <c r="E248" s="300"/>
      <c r="F248" s="3" t="s">
        <v>817</v>
      </c>
      <c r="G248" s="626"/>
    </row>
    <row r="249" spans="2:7">
      <c r="B249" s="296" t="s">
        <v>818</v>
      </c>
      <c r="C249" s="282">
        <v>0.86</v>
      </c>
      <c r="D249" s="324">
        <v>1</v>
      </c>
      <c r="E249" s="300"/>
      <c r="F249" s="617" t="s">
        <v>819</v>
      </c>
      <c r="G249" s="626"/>
    </row>
    <row r="250" spans="2:7" ht="15.75" thickBot="1">
      <c r="B250" s="298" t="s">
        <v>820</v>
      </c>
      <c r="C250" s="284">
        <v>31</v>
      </c>
      <c r="D250" s="324">
        <v>2</v>
      </c>
      <c r="E250" s="300"/>
      <c r="G250" s="626"/>
    </row>
    <row r="251" spans="2:7">
      <c r="D251" s="301"/>
      <c r="E251" s="300"/>
      <c r="G251" s="626"/>
    </row>
    <row r="252" spans="2:7">
      <c r="D252" s="301"/>
      <c r="E252" s="300"/>
      <c r="G252" s="626"/>
    </row>
    <row r="253" spans="2:7" ht="14.45" customHeight="1">
      <c r="B253" s="1021" t="s">
        <v>821</v>
      </c>
      <c r="C253" s="1021"/>
      <c r="G253" s="626"/>
    </row>
    <row r="254" spans="2:7">
      <c r="B254" s="1021"/>
      <c r="C254" s="1021"/>
      <c r="G254" s="626"/>
    </row>
    <row r="255" spans="2:7">
      <c r="B255" s="1021"/>
      <c r="C255" s="1021"/>
    </row>
    <row r="256" spans="2:7">
      <c r="B256" s="1021"/>
      <c r="C256" s="1021"/>
    </row>
    <row r="257" spans="1:5">
      <c r="B257" s="1021"/>
      <c r="C257" s="1021"/>
      <c r="D257" s="301"/>
      <c r="E257" s="300"/>
    </row>
    <row r="258" spans="1:5">
      <c r="B258" s="1021"/>
      <c r="C258" s="1021"/>
      <c r="D258" s="301"/>
      <c r="E258" s="300"/>
    </row>
    <row r="259" spans="1:5">
      <c r="B259" s="1021"/>
      <c r="C259" s="1021"/>
      <c r="D259" s="301"/>
      <c r="E259" s="300"/>
    </row>
    <row r="260" spans="1:5">
      <c r="B260" s="1021"/>
      <c r="C260" s="1021"/>
      <c r="D260" s="301"/>
      <c r="E260" s="300"/>
    </row>
    <row r="261" spans="1:5">
      <c r="B261" s="1021"/>
      <c r="C261" s="1021"/>
      <c r="D261" s="301"/>
      <c r="E261" s="300"/>
    </row>
    <row r="262" spans="1:5">
      <c r="B262" s="1021"/>
      <c r="C262" s="1021"/>
      <c r="D262" s="301"/>
      <c r="E262" s="300"/>
    </row>
    <row r="263" spans="1:5">
      <c r="D263" s="301"/>
      <c r="E263" s="300"/>
    </row>
    <row r="264" spans="1:5" ht="14.85" customHeight="1">
      <c r="B264" s="1021" t="s">
        <v>822</v>
      </c>
      <c r="C264" s="1021"/>
      <c r="D264" s="301"/>
      <c r="E264" s="300"/>
    </row>
    <row r="265" spans="1:5">
      <c r="B265" s="1021"/>
      <c r="C265" s="1021"/>
    </row>
    <row r="266" spans="1:5">
      <c r="B266" s="1021"/>
      <c r="C266" s="1021"/>
      <c r="D266" s="301"/>
      <c r="E266" s="300"/>
    </row>
    <row r="268" spans="1:5" s="266" customFormat="1" ht="15.75" thickBot="1">
      <c r="A268" s="584"/>
      <c r="E268" s="267"/>
    </row>
    <row r="269" spans="1:5" s="268" customFormat="1">
      <c r="E269" s="269"/>
    </row>
    <row r="270" spans="1:5">
      <c r="A270" s="137" t="s">
        <v>823</v>
      </c>
    </row>
    <row r="271" spans="1:5">
      <c r="A271" s="139" t="s">
        <v>824</v>
      </c>
    </row>
    <row r="272" spans="1:5" ht="15.75" thickBot="1"/>
    <row r="273" spans="2:10" ht="47.25">
      <c r="B273" s="608" t="s">
        <v>825</v>
      </c>
      <c r="C273" s="609" t="s">
        <v>826</v>
      </c>
      <c r="F273" t="s">
        <v>827</v>
      </c>
      <c r="I273" s="627"/>
      <c r="J273" s="627"/>
    </row>
    <row r="274" spans="2:10" ht="15.75">
      <c r="B274" s="628" t="s">
        <v>828</v>
      </c>
      <c r="C274" s="629">
        <v>1.76</v>
      </c>
      <c r="F274" s="10"/>
      <c r="I274" s="627"/>
      <c r="J274" s="627"/>
    </row>
    <row r="275" spans="2:10" ht="32.1" customHeight="1">
      <c r="B275" s="622" t="s">
        <v>829</v>
      </c>
      <c r="C275" s="623">
        <v>2.21</v>
      </c>
      <c r="F275" t="s">
        <v>830</v>
      </c>
      <c r="I275" s="627"/>
      <c r="J275" s="627"/>
    </row>
    <row r="276" spans="2:10" ht="15.75">
      <c r="B276" s="622" t="s">
        <v>831</v>
      </c>
      <c r="C276" s="623">
        <v>2.09</v>
      </c>
      <c r="F276" s="586" t="s">
        <v>832</v>
      </c>
      <c r="I276" s="627"/>
      <c r="J276" s="627"/>
    </row>
    <row r="277" spans="2:10" ht="15.75">
      <c r="B277" s="622" t="s">
        <v>833</v>
      </c>
      <c r="C277" s="623">
        <v>0.33</v>
      </c>
      <c r="F277" s="10"/>
      <c r="I277" s="627"/>
      <c r="J277" s="627"/>
    </row>
    <row r="278" spans="2:10" ht="16.5" thickBot="1">
      <c r="B278" s="624" t="s">
        <v>834</v>
      </c>
      <c r="C278" s="625">
        <v>2.09</v>
      </c>
      <c r="F278" s="10" t="s">
        <v>835</v>
      </c>
      <c r="I278" s="627"/>
      <c r="J278" s="627"/>
    </row>
    <row r="279" spans="2:10" ht="16.5" thickBot="1">
      <c r="F279" s="333" t="s">
        <v>836</v>
      </c>
      <c r="H279" s="585" t="s">
        <v>837</v>
      </c>
      <c r="I279" s="627"/>
      <c r="J279" s="627"/>
    </row>
    <row r="280" spans="2:10" ht="15.75">
      <c r="B280" s="279" t="s">
        <v>706</v>
      </c>
      <c r="C280" s="280" t="s">
        <v>14</v>
      </c>
      <c r="D280" s="3" t="s">
        <v>707</v>
      </c>
      <c r="F280" s="333" t="s">
        <v>838</v>
      </c>
      <c r="H280" s="585" t="s">
        <v>839</v>
      </c>
      <c r="I280" s="627"/>
      <c r="J280" s="627"/>
    </row>
    <row r="281" spans="2:10" ht="15.75">
      <c r="B281" s="296" t="s">
        <v>840</v>
      </c>
      <c r="C281" s="282">
        <v>9.8000000000000007</v>
      </c>
      <c r="D281" s="324">
        <v>1</v>
      </c>
      <c r="F281" s="333" t="s">
        <v>841</v>
      </c>
      <c r="H281" s="585" t="s">
        <v>842</v>
      </c>
      <c r="I281" s="627"/>
      <c r="J281" s="627"/>
    </row>
    <row r="282" spans="2:10" ht="15.75">
      <c r="B282" s="296" t="s">
        <v>843</v>
      </c>
      <c r="C282" s="282">
        <v>12.1</v>
      </c>
      <c r="D282" s="324">
        <v>1</v>
      </c>
      <c r="F282" s="333" t="s">
        <v>844</v>
      </c>
      <c r="H282" s="585" t="s">
        <v>845</v>
      </c>
      <c r="I282" s="627"/>
      <c r="J282" s="627"/>
    </row>
    <row r="283" spans="2:10" ht="16.5" thickBot="1">
      <c r="B283" s="298" t="s">
        <v>846</v>
      </c>
      <c r="C283" s="284">
        <v>2.38</v>
      </c>
      <c r="D283" s="324">
        <v>1</v>
      </c>
      <c r="I283" s="627"/>
      <c r="J283" s="627"/>
    </row>
    <row r="284" spans="2:10" ht="15.75">
      <c r="F284" s="333"/>
      <c r="H284" s="585"/>
      <c r="I284" s="627"/>
      <c r="J284" s="627"/>
    </row>
    <row r="285" spans="2:10" ht="15.6" customHeight="1">
      <c r="B285" s="1021" t="s">
        <v>847</v>
      </c>
      <c r="C285" s="1021"/>
      <c r="I285" s="627"/>
      <c r="J285" s="627"/>
    </row>
    <row r="286" spans="2:10" ht="15.75">
      <c r="B286" s="1021"/>
      <c r="C286" s="1021"/>
      <c r="I286" s="627"/>
      <c r="J286" s="627"/>
    </row>
    <row r="287" spans="2:10" ht="15.75">
      <c r="B287" s="1021"/>
      <c r="C287" s="1021"/>
      <c r="I287" s="627"/>
      <c r="J287" s="627"/>
    </row>
    <row r="288" spans="2:10">
      <c r="B288" s="1021"/>
      <c r="C288" s="1021"/>
    </row>
    <row r="289" spans="2:3">
      <c r="B289" s="1021"/>
      <c r="C289" s="1021"/>
    </row>
    <row r="290" spans="2:3">
      <c r="B290" s="1021"/>
      <c r="C290" s="1021"/>
    </row>
    <row r="291" spans="2:3">
      <c r="B291" s="1021"/>
      <c r="C291" s="1021"/>
    </row>
    <row r="292" spans="2:3">
      <c r="B292" s="1021"/>
      <c r="C292" s="1021"/>
    </row>
    <row r="293" spans="2:3">
      <c r="B293" s="1021"/>
      <c r="C293" s="1021"/>
    </row>
    <row r="294" spans="2:3">
      <c r="B294" s="1021"/>
      <c r="C294" s="1021"/>
    </row>
    <row r="295" spans="2:3">
      <c r="B295" s="1021"/>
      <c r="C295" s="1021"/>
    </row>
    <row r="296" spans="2:3">
      <c r="B296" s="1021"/>
      <c r="C296" s="1021"/>
    </row>
    <row r="297" spans="2:3">
      <c r="B297" s="1021"/>
      <c r="C297" s="1021"/>
    </row>
    <row r="298" spans="2:3">
      <c r="B298" s="1021"/>
      <c r="C298" s="1021"/>
    </row>
    <row r="300" spans="2:3" ht="14.85" customHeight="1">
      <c r="B300" s="1021" t="s">
        <v>848</v>
      </c>
      <c r="C300" s="1021"/>
    </row>
    <row r="301" spans="2:3">
      <c r="B301" s="1021"/>
      <c r="C301" s="1021"/>
    </row>
    <row r="302" spans="2:3">
      <c r="B302" s="1021"/>
      <c r="C302" s="1021"/>
    </row>
    <row r="303" spans="2:3">
      <c r="B303" s="1021"/>
      <c r="C303" s="1021"/>
    </row>
    <row r="304" spans="2:3">
      <c r="B304" s="1021"/>
      <c r="C304" s="1021"/>
    </row>
    <row r="306" spans="1:7" s="266" customFormat="1" ht="15.75" thickBot="1">
      <c r="A306" s="584"/>
      <c r="E306" s="267"/>
    </row>
    <row r="307" spans="1:7" s="268" customFormat="1">
      <c r="E307" s="269"/>
    </row>
    <row r="308" spans="1:7">
      <c r="A308" s="137" t="s">
        <v>849</v>
      </c>
    </row>
    <row r="309" spans="1:7">
      <c r="A309" s="139" t="s">
        <v>850</v>
      </c>
    </row>
    <row r="310" spans="1:7" ht="15.75" thickBot="1"/>
    <row r="311" spans="1:7" ht="15" customHeight="1">
      <c r="B311" s="1024" t="s">
        <v>851</v>
      </c>
      <c r="C311" s="1026" t="s">
        <v>852</v>
      </c>
      <c r="D311" s="1027"/>
      <c r="E311" s="1028"/>
      <c r="G311" s="3" t="s">
        <v>853</v>
      </c>
    </row>
    <row r="312" spans="1:7" ht="30">
      <c r="B312" s="1025"/>
      <c r="C312" s="630" t="s">
        <v>854</v>
      </c>
      <c r="D312" s="630" t="s">
        <v>855</v>
      </c>
      <c r="E312" s="631" t="s">
        <v>856</v>
      </c>
      <c r="G312" s="585" t="s">
        <v>857</v>
      </c>
    </row>
    <row r="313" spans="1:7">
      <c r="B313" s="628" t="s">
        <v>858</v>
      </c>
      <c r="C313" s="632">
        <v>0.04</v>
      </c>
      <c r="D313" s="632">
        <v>0.04</v>
      </c>
      <c r="E313" s="629">
        <v>7.0000000000000007E-2</v>
      </c>
    </row>
    <row r="314" spans="1:7">
      <c r="B314" s="622" t="s">
        <v>859</v>
      </c>
      <c r="C314" s="633">
        <v>0.36</v>
      </c>
      <c r="D314" s="633">
        <v>0.17</v>
      </c>
      <c r="E314" s="623">
        <v>1</v>
      </c>
      <c r="G314" t="s">
        <v>860</v>
      </c>
    </row>
    <row r="315" spans="1:7">
      <c r="B315" s="622" t="s">
        <v>861</v>
      </c>
      <c r="C315" s="633">
        <v>0.27</v>
      </c>
      <c r="D315" s="633">
        <v>0.27</v>
      </c>
      <c r="E315" s="623">
        <v>0.13</v>
      </c>
    </row>
    <row r="316" spans="1:7">
      <c r="B316" s="622" t="s">
        <v>862</v>
      </c>
      <c r="C316" s="633">
        <v>0.36</v>
      </c>
      <c r="D316" s="633">
        <v>0.06</v>
      </c>
      <c r="E316" s="623">
        <v>0.12</v>
      </c>
    </row>
    <row r="317" spans="1:7" ht="17.25">
      <c r="B317" s="622" t="s">
        <v>863</v>
      </c>
      <c r="C317" s="633">
        <v>0.22</v>
      </c>
      <c r="D317" s="633">
        <v>0.16</v>
      </c>
      <c r="E317" s="623">
        <v>0.15</v>
      </c>
    </row>
    <row r="318" spans="1:7" ht="17.25">
      <c r="B318" s="622" t="s">
        <v>864</v>
      </c>
      <c r="C318" s="633">
        <v>0.28999999999999998</v>
      </c>
      <c r="D318" s="633">
        <v>0.19</v>
      </c>
      <c r="E318" s="623">
        <v>0.15</v>
      </c>
    </row>
    <row r="319" spans="1:7">
      <c r="B319" s="622" t="s">
        <v>865</v>
      </c>
      <c r="C319" s="633">
        <v>0.17</v>
      </c>
      <c r="D319" s="633">
        <v>0.17</v>
      </c>
      <c r="E319" s="623">
        <v>0.12</v>
      </c>
    </row>
    <row r="320" spans="1:7">
      <c r="B320" s="622" t="s">
        <v>866</v>
      </c>
      <c r="C320" s="633">
        <v>0.13</v>
      </c>
      <c r="D320" s="633">
        <v>0.13</v>
      </c>
      <c r="E320" s="623">
        <v>7.0000000000000007E-2</v>
      </c>
    </row>
    <row r="321" spans="2:5">
      <c r="B321" s="622" t="s">
        <v>867</v>
      </c>
      <c r="C321" s="633">
        <v>0.09</v>
      </c>
      <c r="D321" s="633">
        <v>0.03</v>
      </c>
      <c r="E321" s="623">
        <v>0.21</v>
      </c>
    </row>
    <row r="322" spans="2:5">
      <c r="B322" s="622" t="s">
        <v>868</v>
      </c>
      <c r="C322" s="633">
        <v>0.37</v>
      </c>
      <c r="D322" s="633">
        <v>0.37</v>
      </c>
      <c r="E322" s="623">
        <v>0.23</v>
      </c>
    </row>
    <row r="323" spans="2:5">
      <c r="B323" s="622" t="s">
        <v>869</v>
      </c>
      <c r="C323" s="633">
        <v>0.48</v>
      </c>
      <c r="D323" s="633">
        <v>0.09</v>
      </c>
      <c r="E323" s="623">
        <v>0.08</v>
      </c>
    </row>
    <row r="324" spans="2:5">
      <c r="B324" s="622" t="s">
        <v>870</v>
      </c>
      <c r="C324" s="633">
        <v>0.36</v>
      </c>
      <c r="D324" s="633">
        <v>0.36</v>
      </c>
      <c r="E324" s="623">
        <v>0.37</v>
      </c>
    </row>
    <row r="325" spans="2:5" ht="17.25">
      <c r="B325" s="622" t="s">
        <v>871</v>
      </c>
      <c r="C325" s="633">
        <v>0.72</v>
      </c>
      <c r="D325" s="633">
        <v>0.72</v>
      </c>
      <c r="E325" s="623">
        <v>0.72</v>
      </c>
    </row>
    <row r="326" spans="2:5">
      <c r="B326" s="622" t="s">
        <v>872</v>
      </c>
      <c r="C326" s="633">
        <v>0.12</v>
      </c>
      <c r="D326" s="633">
        <v>0.12</v>
      </c>
      <c r="E326" s="623">
        <v>0.08</v>
      </c>
    </row>
    <row r="327" spans="2:5">
      <c r="B327" s="622" t="s">
        <v>873</v>
      </c>
      <c r="C327" s="633">
        <v>0.27</v>
      </c>
      <c r="D327" s="634">
        <v>0.11</v>
      </c>
      <c r="E327" s="623">
        <v>0.55000000000000004</v>
      </c>
    </row>
    <row r="328" spans="2:5">
      <c r="B328" s="622" t="s">
        <v>874</v>
      </c>
      <c r="C328" s="633" t="s">
        <v>777</v>
      </c>
      <c r="D328" s="633" t="s">
        <v>777</v>
      </c>
      <c r="E328" s="623">
        <v>0.11</v>
      </c>
    </row>
    <row r="329" spans="2:5">
      <c r="B329" s="622" t="s">
        <v>875</v>
      </c>
      <c r="C329" s="633" t="s">
        <v>777</v>
      </c>
      <c r="D329" s="633" t="s">
        <v>777</v>
      </c>
      <c r="E329" s="623">
        <v>0.13</v>
      </c>
    </row>
    <row r="330" spans="2:5">
      <c r="B330" s="622" t="s">
        <v>876</v>
      </c>
      <c r="C330" s="633" t="s">
        <v>777</v>
      </c>
      <c r="D330" s="633" t="s">
        <v>777</v>
      </c>
      <c r="E330" s="623">
        <v>0.08</v>
      </c>
    </row>
    <row r="331" spans="2:5">
      <c r="B331" s="622" t="s">
        <v>877</v>
      </c>
      <c r="C331" s="633" t="s">
        <v>777</v>
      </c>
      <c r="D331" s="633" t="s">
        <v>777</v>
      </c>
      <c r="E331" s="623">
        <v>0.04</v>
      </c>
    </row>
    <row r="332" spans="2:5">
      <c r="B332" s="622" t="s">
        <v>878</v>
      </c>
      <c r="C332" s="633" t="s">
        <v>777</v>
      </c>
      <c r="D332" s="633" t="s">
        <v>777</v>
      </c>
      <c r="E332" s="623">
        <v>0.11</v>
      </c>
    </row>
    <row r="333" spans="2:5">
      <c r="B333" s="622" t="s">
        <v>879</v>
      </c>
      <c r="C333" s="633" t="s">
        <v>777</v>
      </c>
      <c r="D333" s="633" t="s">
        <v>777</v>
      </c>
      <c r="E333" s="623">
        <v>0.06</v>
      </c>
    </row>
    <row r="334" spans="2:5" ht="18" thickBot="1">
      <c r="B334" s="624" t="s">
        <v>880</v>
      </c>
      <c r="C334" s="635" t="s">
        <v>777</v>
      </c>
      <c r="D334" s="635" t="s">
        <v>777</v>
      </c>
      <c r="E334" s="625">
        <v>0.23</v>
      </c>
    </row>
    <row r="336" spans="2:5" ht="14.45" customHeight="1">
      <c r="B336" s="1021" t="s">
        <v>881</v>
      </c>
      <c r="C336" s="1021"/>
      <c r="D336" s="1021"/>
      <c r="E336" s="1021"/>
    </row>
    <row r="337" spans="1:7">
      <c r="B337" s="1021"/>
      <c r="C337" s="1021"/>
      <c r="D337" s="1021"/>
      <c r="E337" s="1021"/>
    </row>
    <row r="338" spans="1:7">
      <c r="B338" s="1021"/>
      <c r="C338" s="1021"/>
      <c r="D338" s="1021"/>
      <c r="E338" s="1021"/>
    </row>
    <row r="339" spans="1:7">
      <c r="B339" s="1021"/>
      <c r="C339" s="1021"/>
      <c r="D339" s="1021"/>
      <c r="E339" s="1021"/>
    </row>
    <row r="341" spans="1:7" s="266" customFormat="1" ht="15.75" thickBot="1">
      <c r="A341" s="584"/>
      <c r="E341" s="267"/>
    </row>
    <row r="342" spans="1:7" s="268" customFormat="1">
      <c r="E342" s="269"/>
    </row>
    <row r="343" spans="1:7">
      <c r="A343" s="137" t="s">
        <v>882</v>
      </c>
    </row>
    <row r="344" spans="1:7">
      <c r="A344" s="139" t="s">
        <v>883</v>
      </c>
    </row>
    <row r="345" spans="1:7" ht="15.75" thickBot="1"/>
    <row r="346" spans="1:7" ht="15" customHeight="1">
      <c r="B346" s="1024" t="s">
        <v>851</v>
      </c>
      <c r="C346" s="1026" t="s">
        <v>852</v>
      </c>
      <c r="D346" s="1027"/>
      <c r="E346" s="1028"/>
      <c r="G346" s="3" t="s">
        <v>853</v>
      </c>
    </row>
    <row r="347" spans="1:7">
      <c r="B347" s="1025"/>
      <c r="C347" s="630" t="s">
        <v>884</v>
      </c>
      <c r="D347" s="630" t="s">
        <v>885</v>
      </c>
      <c r="E347" s="631" t="s">
        <v>886</v>
      </c>
      <c r="G347" s="585" t="s">
        <v>857</v>
      </c>
    </row>
    <row r="348" spans="1:7">
      <c r="B348" s="622" t="s">
        <v>859</v>
      </c>
      <c r="C348" s="633">
        <v>0.25</v>
      </c>
      <c r="D348" s="633">
        <v>0.25</v>
      </c>
      <c r="E348" s="623">
        <v>0.25</v>
      </c>
    </row>
    <row r="349" spans="1:7">
      <c r="B349" s="622" t="s">
        <v>887</v>
      </c>
      <c r="C349" s="633">
        <v>0.15</v>
      </c>
      <c r="D349" s="633">
        <v>0.15</v>
      </c>
      <c r="E349" s="623">
        <v>0.36</v>
      </c>
    </row>
    <row r="350" spans="1:7">
      <c r="B350" s="622" t="s">
        <v>888</v>
      </c>
      <c r="C350" s="633">
        <v>0.1</v>
      </c>
      <c r="D350" s="633">
        <v>0.1</v>
      </c>
      <c r="E350" s="623">
        <v>0.1</v>
      </c>
    </row>
    <row r="351" spans="1:7">
      <c r="B351" s="622" t="s">
        <v>862</v>
      </c>
      <c r="C351" s="633">
        <v>0.44</v>
      </c>
      <c r="D351" s="633">
        <v>0.44</v>
      </c>
      <c r="E351" s="623">
        <v>0.45</v>
      </c>
    </row>
    <row r="352" spans="1:7">
      <c r="B352" s="622" t="s">
        <v>870</v>
      </c>
      <c r="C352" s="633">
        <v>0.25</v>
      </c>
      <c r="D352" s="633">
        <v>0.25</v>
      </c>
      <c r="E352" s="623">
        <v>0.73</v>
      </c>
    </row>
    <row r="353" spans="1:7">
      <c r="B353" s="622" t="s">
        <v>889</v>
      </c>
      <c r="C353" s="633">
        <v>0.36</v>
      </c>
      <c r="D353" s="633">
        <v>0.14000000000000001</v>
      </c>
      <c r="E353" s="623">
        <v>0.55000000000000004</v>
      </c>
    </row>
    <row r="354" spans="1:7">
      <c r="B354" s="622" t="s">
        <v>890</v>
      </c>
      <c r="C354" s="633">
        <v>0.05</v>
      </c>
      <c r="D354" s="633">
        <v>0.05</v>
      </c>
      <c r="E354" s="623">
        <v>0.05</v>
      </c>
    </row>
    <row r="355" spans="1:7">
      <c r="B355" s="622" t="s">
        <v>891</v>
      </c>
      <c r="C355" s="632" t="s">
        <v>777</v>
      </c>
      <c r="D355" s="632" t="s">
        <v>777</v>
      </c>
      <c r="E355" s="623">
        <v>0.03</v>
      </c>
    </row>
    <row r="356" spans="1:7" ht="15.75" thickBot="1">
      <c r="B356" s="624" t="s">
        <v>865</v>
      </c>
      <c r="C356" s="636" t="s">
        <v>777</v>
      </c>
      <c r="D356" s="636" t="s">
        <v>777</v>
      </c>
      <c r="E356" s="625">
        <v>0.22</v>
      </c>
    </row>
    <row r="359" spans="1:7" s="266" customFormat="1" ht="15.75" thickBot="1">
      <c r="A359" s="584"/>
      <c r="E359" s="267"/>
    </row>
    <row r="360" spans="1:7">
      <c r="A360" s="637"/>
    </row>
    <row r="361" spans="1:7" ht="15.75">
      <c r="A361" s="638" t="s">
        <v>892</v>
      </c>
      <c r="B361" s="639"/>
      <c r="C361" s="639"/>
      <c r="D361" s="639"/>
      <c r="E361" s="640"/>
      <c r="F361" s="639"/>
      <c r="G361" s="627"/>
    </row>
    <row r="362" spans="1:7" ht="15.75">
      <c r="A362" s="641" t="s">
        <v>893</v>
      </c>
      <c r="B362" s="639"/>
      <c r="C362" s="639"/>
      <c r="D362" s="639"/>
      <c r="E362" s="640"/>
      <c r="F362" s="639"/>
      <c r="G362" s="627"/>
    </row>
    <row r="363" spans="1:7" ht="19.5" thickBot="1">
      <c r="A363" s="642"/>
      <c r="B363" s="643"/>
      <c r="C363" s="639"/>
      <c r="D363" s="639"/>
      <c r="E363" s="640"/>
      <c r="F363" s="639"/>
      <c r="G363" s="627"/>
    </row>
    <row r="364" spans="1:7" ht="15.6" customHeight="1">
      <c r="A364" s="642"/>
      <c r="B364" s="1033" t="s">
        <v>894</v>
      </c>
      <c r="C364" s="1035" t="s">
        <v>895</v>
      </c>
      <c r="D364" s="1037" t="s">
        <v>896</v>
      </c>
      <c r="E364" s="639"/>
      <c r="F364" s="645" t="s">
        <v>897</v>
      </c>
      <c r="G364" s="627"/>
    </row>
    <row r="365" spans="1:7" ht="18.75">
      <c r="A365" s="642"/>
      <c r="B365" s="1034"/>
      <c r="C365" s="1036"/>
      <c r="D365" s="1038"/>
      <c r="E365" s="643"/>
      <c r="F365" s="648" t="s">
        <v>898</v>
      </c>
      <c r="G365" s="627"/>
    </row>
    <row r="366" spans="1:7" ht="18.75">
      <c r="A366" s="642"/>
      <c r="B366" s="649" t="s">
        <v>899</v>
      </c>
      <c r="C366" s="650">
        <v>0.36</v>
      </c>
      <c r="D366" s="651">
        <v>0.44</v>
      </c>
      <c r="E366" s="643"/>
      <c r="F366" s="639"/>
      <c r="G366" s="627"/>
    </row>
    <row r="367" spans="1:7" ht="18.75">
      <c r="A367" s="642"/>
      <c r="B367" s="618" t="s">
        <v>900</v>
      </c>
      <c r="C367" s="633">
        <v>0.73</v>
      </c>
      <c r="D367" s="623">
        <v>0.87</v>
      </c>
      <c r="E367" s="643"/>
      <c r="F367" s="639"/>
      <c r="G367" s="627"/>
    </row>
    <row r="368" spans="1:7" ht="18.75">
      <c r="A368" s="642"/>
      <c r="B368" s="618" t="s">
        <v>901</v>
      </c>
      <c r="C368" s="633">
        <v>1.82</v>
      </c>
      <c r="D368" s="623">
        <v>1.74</v>
      </c>
      <c r="E368" s="643"/>
      <c r="F368" s="639"/>
      <c r="G368" s="627"/>
    </row>
    <row r="369" spans="1:7" ht="18.75">
      <c r="A369" s="642"/>
      <c r="B369" s="618" t="s">
        <v>902</v>
      </c>
      <c r="C369" s="633">
        <v>2.1800000000000002</v>
      </c>
      <c r="D369" s="623">
        <v>2.1800000000000002</v>
      </c>
      <c r="E369" s="643"/>
      <c r="F369" s="639"/>
      <c r="G369" s="627"/>
    </row>
    <row r="370" spans="1:7" ht="18.75">
      <c r="A370" s="642"/>
      <c r="B370" s="618" t="s">
        <v>903</v>
      </c>
      <c r="C370" s="633">
        <v>3.63</v>
      </c>
      <c r="D370" s="623">
        <v>3.92</v>
      </c>
      <c r="E370" s="643"/>
      <c r="F370" s="639"/>
      <c r="G370" s="627"/>
    </row>
    <row r="371" spans="1:7" ht="18.75">
      <c r="A371" s="642"/>
      <c r="B371" s="618" t="s">
        <v>904</v>
      </c>
      <c r="C371" s="633">
        <v>4</v>
      </c>
      <c r="D371" s="623">
        <v>4.3600000000000003</v>
      </c>
      <c r="E371" s="643"/>
      <c r="F371" s="639"/>
      <c r="G371" s="627"/>
    </row>
    <row r="372" spans="1:7" ht="18.75">
      <c r="A372" s="642"/>
      <c r="B372" s="618" t="s">
        <v>905</v>
      </c>
      <c r="C372" s="632">
        <v>5.81</v>
      </c>
      <c r="D372" s="629">
        <v>4.3600000000000003</v>
      </c>
      <c r="E372" s="643"/>
      <c r="F372" s="639"/>
      <c r="G372" s="627"/>
    </row>
    <row r="373" spans="1:7" ht="19.5" thickBot="1">
      <c r="A373" s="642"/>
      <c r="B373" s="652" t="s">
        <v>906</v>
      </c>
      <c r="C373" s="635">
        <v>4</v>
      </c>
      <c r="D373" s="625">
        <v>4.3600000000000003</v>
      </c>
      <c r="E373" s="643"/>
      <c r="F373" s="639"/>
      <c r="G373" s="627"/>
    </row>
    <row r="374" spans="1:7" ht="18.75">
      <c r="A374" s="642"/>
      <c r="B374" s="653"/>
      <c r="C374" s="654"/>
      <c r="D374" s="654"/>
      <c r="E374" s="643"/>
      <c r="F374" s="639"/>
      <c r="G374" s="627"/>
    </row>
    <row r="375" spans="1:7" ht="18" customHeight="1">
      <c r="A375" s="642"/>
      <c r="B375" s="1039" t="s">
        <v>907</v>
      </c>
      <c r="C375" s="1039"/>
      <c r="D375" s="1039"/>
      <c r="E375" s="643"/>
      <c r="F375" s="639"/>
      <c r="G375" s="627"/>
    </row>
    <row r="376" spans="1:7" ht="18.75">
      <c r="A376" s="642"/>
      <c r="B376" s="1039"/>
      <c r="C376" s="1039"/>
      <c r="D376" s="1039"/>
      <c r="E376" s="643"/>
      <c r="F376" s="639"/>
      <c r="G376" s="627"/>
    </row>
    <row r="377" spans="1:7" ht="18.75">
      <c r="A377" s="642"/>
      <c r="B377" s="1039"/>
      <c r="C377" s="1039"/>
      <c r="D377" s="1039"/>
      <c r="E377" s="643"/>
      <c r="F377" s="639"/>
      <c r="G377" s="627"/>
    </row>
    <row r="378" spans="1:7" ht="18.75">
      <c r="A378" s="642"/>
      <c r="B378" s="655"/>
      <c r="C378" s="655"/>
      <c r="D378" s="655"/>
      <c r="E378" s="643"/>
      <c r="F378" s="639"/>
      <c r="G378" s="627"/>
    </row>
    <row r="379" spans="1:7" ht="18" customHeight="1">
      <c r="A379" s="642"/>
      <c r="B379" s="1039" t="s">
        <v>908</v>
      </c>
      <c r="C379" s="1039"/>
      <c r="D379" s="1039"/>
      <c r="E379" s="643"/>
      <c r="F379" s="639"/>
      <c r="G379" s="627"/>
    </row>
    <row r="380" spans="1:7" ht="18.75">
      <c r="A380" s="642"/>
      <c r="B380" s="1039"/>
      <c r="C380" s="1039"/>
      <c r="D380" s="1039"/>
      <c r="E380" s="643"/>
      <c r="F380" s="639"/>
      <c r="G380" s="627"/>
    </row>
    <row r="381" spans="1:7" ht="18.75">
      <c r="A381" s="642"/>
      <c r="B381" s="1039"/>
      <c r="C381" s="1039"/>
      <c r="D381" s="1039"/>
      <c r="E381" s="643"/>
      <c r="F381" s="639"/>
      <c r="G381" s="627"/>
    </row>
    <row r="382" spans="1:7" ht="18.75">
      <c r="A382" s="642"/>
      <c r="B382" s="1039"/>
      <c r="C382" s="1039"/>
      <c r="D382" s="1039"/>
      <c r="E382" s="643"/>
      <c r="F382" s="639"/>
      <c r="G382" s="627"/>
    </row>
    <row r="383" spans="1:7" ht="18.75">
      <c r="A383" s="642"/>
      <c r="B383" s="1039"/>
      <c r="C383" s="1039"/>
      <c r="D383" s="1039"/>
      <c r="E383" s="643"/>
      <c r="F383" s="639"/>
      <c r="G383" s="627"/>
    </row>
    <row r="384" spans="1:7" ht="18.75">
      <c r="A384" s="642"/>
      <c r="B384" s="1039"/>
      <c r="C384" s="1039"/>
      <c r="D384" s="1039"/>
      <c r="E384" s="643"/>
      <c r="F384" s="639"/>
      <c r="G384" s="627"/>
    </row>
    <row r="385" spans="1:10" ht="18.75">
      <c r="A385" s="642"/>
      <c r="B385" s="653"/>
      <c r="C385" s="653"/>
      <c r="D385" s="653"/>
      <c r="E385" s="643"/>
      <c r="F385" s="639"/>
      <c r="G385" s="627"/>
    </row>
    <row r="386" spans="1:10" ht="18" customHeight="1">
      <c r="A386" s="642"/>
      <c r="B386" s="1039" t="s">
        <v>909</v>
      </c>
      <c r="C386" s="1040"/>
      <c r="D386" s="1040"/>
      <c r="E386" s="643"/>
      <c r="F386" s="639"/>
      <c r="G386" s="627"/>
    </row>
    <row r="387" spans="1:10" ht="18.75">
      <c r="A387" s="642"/>
      <c r="B387" s="1040"/>
      <c r="C387" s="1040"/>
      <c r="D387" s="1040"/>
      <c r="E387" s="643"/>
      <c r="F387" s="639"/>
      <c r="G387" s="627"/>
    </row>
    <row r="388" spans="1:10" ht="18.75">
      <c r="A388" s="642"/>
      <c r="B388" s="1040"/>
      <c r="C388" s="1040"/>
      <c r="D388" s="1040"/>
      <c r="E388" s="643"/>
      <c r="F388" s="639"/>
      <c r="G388" s="627"/>
    </row>
    <row r="389" spans="1:10" ht="18.75">
      <c r="A389" s="642"/>
      <c r="B389" s="1040"/>
      <c r="C389" s="1040"/>
      <c r="D389" s="1040"/>
      <c r="E389" s="643"/>
      <c r="F389" s="639"/>
      <c r="G389" s="627"/>
    </row>
    <row r="390" spans="1:10" ht="16.5" thickBot="1">
      <c r="A390" s="637"/>
      <c r="B390" s="627"/>
      <c r="C390" s="627"/>
      <c r="D390" s="627"/>
      <c r="E390" s="656"/>
      <c r="F390" s="627"/>
      <c r="G390" s="627"/>
    </row>
    <row r="391" spans="1:10" s="268" customFormat="1">
      <c r="E391" s="269"/>
    </row>
    <row r="392" spans="1:10">
      <c r="A392" s="137" t="s">
        <v>910</v>
      </c>
    </row>
    <row r="393" spans="1:10">
      <c r="A393" s="139" t="s">
        <v>911</v>
      </c>
    </row>
    <row r="394" spans="1:10" ht="15.75" thickBot="1"/>
    <row r="395" spans="1:10" ht="47.25">
      <c r="B395" s="608" t="s">
        <v>912</v>
      </c>
      <c r="C395" s="644" t="s">
        <v>913</v>
      </c>
      <c r="D395" s="609" t="s">
        <v>914</v>
      </c>
      <c r="E395" s="334"/>
      <c r="F395" t="s">
        <v>915</v>
      </c>
      <c r="G395" s="626"/>
    </row>
    <row r="396" spans="1:10" ht="17.25">
      <c r="B396" s="657" t="s">
        <v>916</v>
      </c>
      <c r="C396" s="658" t="s">
        <v>917</v>
      </c>
      <c r="D396" s="629">
        <v>8.36</v>
      </c>
      <c r="E396" s="335"/>
      <c r="F396" s="3" t="s">
        <v>918</v>
      </c>
      <c r="J396" s="627"/>
    </row>
    <row r="397" spans="1:10" ht="18" thickBot="1">
      <c r="B397" s="624" t="s">
        <v>919</v>
      </c>
      <c r="C397" s="659" t="s">
        <v>920</v>
      </c>
      <c r="D397" s="625">
        <v>7.45</v>
      </c>
      <c r="E397" s="335"/>
      <c r="F397" s="585" t="s">
        <v>921</v>
      </c>
      <c r="J397" s="627"/>
    </row>
    <row r="398" spans="1:10" ht="16.5" thickBot="1">
      <c r="B398" s="660"/>
      <c r="C398" s="661"/>
      <c r="D398" s="662"/>
      <c r="E398" s="336"/>
      <c r="F398" s="585"/>
      <c r="J398" s="627"/>
    </row>
    <row r="399" spans="1:10" ht="15.75">
      <c r="B399" s="270" t="s">
        <v>706</v>
      </c>
      <c r="C399" s="271" t="s">
        <v>14</v>
      </c>
      <c r="D399" s="3" t="s">
        <v>707</v>
      </c>
      <c r="E399" s="336"/>
      <c r="F399" t="s">
        <v>922</v>
      </c>
      <c r="J399" s="627"/>
    </row>
    <row r="400" spans="1:10" ht="15.75">
      <c r="B400" s="296" t="s">
        <v>816</v>
      </c>
      <c r="C400" s="337">
        <v>3.2</v>
      </c>
      <c r="D400" s="324">
        <v>1</v>
      </c>
      <c r="E400" s="336"/>
      <c r="F400" s="3" t="s">
        <v>923</v>
      </c>
      <c r="J400" s="627"/>
    </row>
    <row r="401" spans="2:10" ht="15.75">
      <c r="B401" s="296" t="s">
        <v>924</v>
      </c>
      <c r="C401" s="663">
        <f>267.1/100000</f>
        <v>2.6710000000000002E-3</v>
      </c>
      <c r="D401" s="324">
        <v>1</v>
      </c>
      <c r="E401" s="336"/>
      <c r="F401" s="585" t="s">
        <v>925</v>
      </c>
      <c r="J401" s="627"/>
    </row>
    <row r="402" spans="2:10" ht="15.75">
      <c r="B402" s="296" t="s">
        <v>926</v>
      </c>
      <c r="C402" s="664">
        <v>8.5999999999999993E-2</v>
      </c>
      <c r="D402" s="324">
        <v>1</v>
      </c>
      <c r="E402" s="336"/>
      <c r="J402" s="627"/>
    </row>
    <row r="403" spans="2:10" ht="15.75">
      <c r="B403" s="296" t="s">
        <v>927</v>
      </c>
      <c r="C403" s="337">
        <v>0.86</v>
      </c>
      <c r="D403" s="324">
        <v>1</v>
      </c>
      <c r="E403" s="336"/>
      <c r="F403" t="s">
        <v>928</v>
      </c>
      <c r="J403" s="627"/>
    </row>
    <row r="404" spans="2:10" ht="15.75">
      <c r="B404" s="296" t="s">
        <v>840</v>
      </c>
      <c r="C404" s="337">
        <v>9.8000000000000007</v>
      </c>
      <c r="D404" s="324">
        <v>2</v>
      </c>
      <c r="E404" s="336"/>
      <c r="F404" s="3" t="s">
        <v>929</v>
      </c>
      <c r="J404" s="627"/>
    </row>
    <row r="405" spans="2:10" ht="15.75">
      <c r="B405" s="296" t="s">
        <v>930</v>
      </c>
      <c r="C405" s="663">
        <f>217.9/100000</f>
        <v>2.1789999999999999E-3</v>
      </c>
      <c r="D405" s="324">
        <v>2</v>
      </c>
      <c r="E405" s="336"/>
      <c r="F405" s="585" t="s">
        <v>931</v>
      </c>
      <c r="J405" s="627"/>
    </row>
    <row r="406" spans="2:10" ht="15.75">
      <c r="B406" s="296" t="s">
        <v>932</v>
      </c>
      <c r="C406" s="664">
        <v>4.2999999999999997E-2</v>
      </c>
      <c r="D406" s="324">
        <v>2</v>
      </c>
      <c r="E406" s="336"/>
      <c r="J406" s="627"/>
    </row>
    <row r="407" spans="2:10" ht="15.75">
      <c r="B407" s="296" t="s">
        <v>933</v>
      </c>
      <c r="C407" s="337">
        <v>2.38</v>
      </c>
      <c r="D407" s="324">
        <v>2</v>
      </c>
      <c r="E407" s="336"/>
      <c r="F407" t="s">
        <v>934</v>
      </c>
      <c r="J407" s="627"/>
    </row>
    <row r="408" spans="2:10" ht="15.75">
      <c r="B408" s="296" t="s">
        <v>935</v>
      </c>
      <c r="C408" s="665">
        <v>0.68</v>
      </c>
      <c r="D408" s="324">
        <v>3</v>
      </c>
      <c r="F408" s="3" t="s">
        <v>936</v>
      </c>
      <c r="J408" s="627"/>
    </row>
    <row r="409" spans="2:10" ht="15.75">
      <c r="B409" s="296" t="s">
        <v>937</v>
      </c>
      <c r="C409" s="665">
        <v>0.59</v>
      </c>
      <c r="D409" s="324">
        <v>3</v>
      </c>
      <c r="F409" s="585" t="s">
        <v>938</v>
      </c>
      <c r="J409" s="627"/>
    </row>
    <row r="410" spans="2:10" ht="30.75" thickBot="1">
      <c r="B410" s="298" t="s">
        <v>939</v>
      </c>
      <c r="C410" s="666">
        <v>0.89</v>
      </c>
      <c r="D410" s="324">
        <v>4</v>
      </c>
      <c r="J410" s="627"/>
    </row>
    <row r="411" spans="2:10" ht="15.75">
      <c r="F411" t="s">
        <v>940</v>
      </c>
      <c r="J411" s="627"/>
    </row>
    <row r="412" spans="2:10" ht="15.75">
      <c r="J412" s="627"/>
    </row>
    <row r="413" spans="2:10" ht="15" customHeight="1">
      <c r="B413" s="1021" t="s">
        <v>941</v>
      </c>
      <c r="C413" s="1021"/>
      <c r="D413" s="1021"/>
      <c r="J413" s="627"/>
    </row>
    <row r="414" spans="2:10" ht="15" customHeight="1">
      <c r="B414" s="1021"/>
      <c r="C414" s="1021"/>
      <c r="D414" s="1021"/>
      <c r="J414" s="627"/>
    </row>
    <row r="415" spans="2:10" ht="15" customHeight="1">
      <c r="B415" s="1021"/>
      <c r="C415" s="1021"/>
      <c r="D415" s="1021"/>
      <c r="J415" s="627"/>
    </row>
    <row r="416" spans="2:10" ht="15" customHeight="1">
      <c r="B416" s="1021"/>
      <c r="C416" s="1021"/>
      <c r="D416" s="1021"/>
      <c r="J416" s="627"/>
    </row>
    <row r="417" spans="2:10" ht="15.75">
      <c r="J417" s="627"/>
    </row>
    <row r="418" spans="2:10" ht="15.6" customHeight="1">
      <c r="B418" s="1021" t="s">
        <v>942</v>
      </c>
      <c r="C418" s="1021"/>
      <c r="D418" s="1021"/>
      <c r="J418" s="627"/>
    </row>
    <row r="419" spans="2:10" ht="15.75">
      <c r="B419" s="1021"/>
      <c r="C419" s="1021"/>
      <c r="D419" s="1021"/>
      <c r="J419" s="627"/>
    </row>
    <row r="420" spans="2:10" ht="15.75">
      <c r="B420" s="1021"/>
      <c r="C420" s="1021"/>
      <c r="D420" s="1021"/>
      <c r="J420" s="627"/>
    </row>
    <row r="421" spans="2:10" ht="15.75">
      <c r="B421" s="1021"/>
      <c r="C421" s="1021"/>
      <c r="D421" s="1021"/>
      <c r="J421" s="627"/>
    </row>
    <row r="422" spans="2:10" ht="15.75">
      <c r="J422" s="627"/>
    </row>
    <row r="423" spans="2:10" ht="15.6" customHeight="1">
      <c r="B423" s="1021" t="s">
        <v>943</v>
      </c>
      <c r="C423" s="1021"/>
      <c r="D423" s="1021"/>
      <c r="J423" s="627"/>
    </row>
    <row r="424" spans="2:10" ht="15.75">
      <c r="B424" s="1021"/>
      <c r="C424" s="1021"/>
      <c r="D424" s="1021"/>
      <c r="J424" s="627"/>
    </row>
    <row r="425" spans="2:10" ht="15.75">
      <c r="B425" s="1021"/>
      <c r="C425" s="1021"/>
      <c r="D425" s="1021"/>
      <c r="J425" s="627"/>
    </row>
    <row r="426" spans="2:10">
      <c r="B426" s="1021"/>
      <c r="C426" s="1021"/>
      <c r="D426" s="1021"/>
      <c r="F426" s="300"/>
    </row>
    <row r="427" spans="2:10">
      <c r="F427" s="300"/>
    </row>
    <row r="428" spans="2:10" ht="14.45" customHeight="1">
      <c r="B428" s="1021" t="s">
        <v>944</v>
      </c>
      <c r="C428" s="1021"/>
      <c r="D428" s="1021"/>
      <c r="F428" s="300"/>
    </row>
    <row r="429" spans="2:10">
      <c r="B429" s="1021"/>
      <c r="C429" s="1021"/>
      <c r="D429" s="1021"/>
      <c r="F429" s="300"/>
    </row>
    <row r="430" spans="2:10">
      <c r="B430" s="1021"/>
      <c r="C430" s="1021"/>
      <c r="D430" s="1021"/>
      <c r="F430" s="300"/>
    </row>
    <row r="431" spans="2:10">
      <c r="B431" s="1021"/>
      <c r="C431" s="1021"/>
      <c r="D431" s="1021"/>
    </row>
    <row r="432" spans="2:10">
      <c r="B432" s="1021"/>
      <c r="C432" s="1021"/>
      <c r="D432" s="1021"/>
      <c r="E432" s="300"/>
      <c r="F432" s="301"/>
    </row>
    <row r="433" spans="1:9">
      <c r="B433" s="1021"/>
      <c r="C433" s="1021"/>
      <c r="D433" s="1021"/>
      <c r="E433" s="300"/>
      <c r="F433" s="301"/>
    </row>
    <row r="435" spans="1:9" s="266" customFormat="1" ht="15.75" thickBot="1">
      <c r="A435" s="584"/>
      <c r="E435" s="267"/>
    </row>
    <row r="436" spans="1:9" s="268" customFormat="1">
      <c r="E436" s="269"/>
    </row>
    <row r="437" spans="1:9">
      <c r="A437" s="137" t="s">
        <v>945</v>
      </c>
    </row>
    <row r="438" spans="1:9">
      <c r="A438" s="641" t="s">
        <v>946</v>
      </c>
      <c r="B438" s="605"/>
      <c r="C438" s="605"/>
      <c r="D438" s="605"/>
      <c r="E438" s="604"/>
      <c r="F438" s="605"/>
    </row>
    <row r="439" spans="1:9" ht="15.75" thickBot="1">
      <c r="A439" s="605"/>
      <c r="B439" s="605"/>
      <c r="C439" s="605"/>
      <c r="D439" s="605"/>
      <c r="E439" s="604"/>
      <c r="F439" s="605"/>
    </row>
    <row r="440" spans="1:9" ht="34.35" customHeight="1">
      <c r="A440" s="605"/>
      <c r="B440" s="1033" t="s">
        <v>947</v>
      </c>
      <c r="C440" s="1026" t="s">
        <v>948</v>
      </c>
      <c r="D440" s="1027"/>
      <c r="E440" s="1027"/>
      <c r="F440" s="1028"/>
      <c r="G440" s="667"/>
      <c r="I440" s="645" t="s">
        <v>949</v>
      </c>
    </row>
    <row r="441" spans="1:9">
      <c r="A441" s="605"/>
      <c r="B441" s="1034"/>
      <c r="C441" s="646" t="s">
        <v>950</v>
      </c>
      <c r="D441" s="646" t="s">
        <v>951</v>
      </c>
      <c r="E441" s="646" t="s">
        <v>145</v>
      </c>
      <c r="F441" s="647" t="s">
        <v>952</v>
      </c>
      <c r="G441" s="668"/>
      <c r="I441" s="603" t="s">
        <v>953</v>
      </c>
    </row>
    <row r="442" spans="1:9">
      <c r="A442" s="605"/>
      <c r="B442" s="669" t="s">
        <v>954</v>
      </c>
      <c r="C442" s="670">
        <v>0.14699999999999999</v>
      </c>
      <c r="D442" s="671">
        <v>2.0999999999999999E-3</v>
      </c>
      <c r="E442" s="670">
        <v>1.9E-2</v>
      </c>
      <c r="F442" s="672" t="s">
        <v>777</v>
      </c>
      <c r="G442" s="673"/>
      <c r="I442" s="605"/>
    </row>
    <row r="443" spans="1:9">
      <c r="A443" s="605"/>
      <c r="B443" s="669" t="s">
        <v>955</v>
      </c>
      <c r="C443" s="670">
        <v>3.1E-2</v>
      </c>
      <c r="D443" s="671">
        <v>2.0000000000000001E-4</v>
      </c>
      <c r="E443" s="670">
        <v>0.105</v>
      </c>
      <c r="F443" s="672" t="s">
        <v>777</v>
      </c>
      <c r="G443" s="673"/>
      <c r="I443" s="645" t="s">
        <v>956</v>
      </c>
    </row>
    <row r="444" spans="1:9">
      <c r="A444" s="605"/>
      <c r="B444" s="669" t="s">
        <v>957</v>
      </c>
      <c r="C444" s="670">
        <v>0.124</v>
      </c>
      <c r="D444" s="671">
        <v>1.1000000000000001E-3</v>
      </c>
      <c r="E444" s="670">
        <v>4.2999999999999997E-2</v>
      </c>
      <c r="F444" s="672">
        <v>1.2999999999999999E-2</v>
      </c>
      <c r="G444" s="673"/>
      <c r="I444" s="674" t="s">
        <v>958</v>
      </c>
    </row>
    <row r="445" spans="1:9">
      <c r="A445" s="605"/>
      <c r="B445" s="669" t="s">
        <v>959</v>
      </c>
      <c r="C445" s="670">
        <v>0.36699999999999999</v>
      </c>
      <c r="D445" s="671">
        <v>4.65E-2</v>
      </c>
      <c r="E445" s="670">
        <v>1.7000000000000001E-2</v>
      </c>
      <c r="F445" s="672" t="s">
        <v>777</v>
      </c>
      <c r="G445" s="673"/>
      <c r="I445" s="605"/>
    </row>
    <row r="446" spans="1:9">
      <c r="A446" s="605"/>
      <c r="B446" s="669" t="s">
        <v>960</v>
      </c>
      <c r="C446" s="670">
        <v>0.08</v>
      </c>
      <c r="D446" s="671">
        <v>3.8999999999999998E-3</v>
      </c>
      <c r="E446" s="670">
        <v>0.03</v>
      </c>
      <c r="F446" s="672" t="s">
        <v>777</v>
      </c>
      <c r="G446" s="673"/>
      <c r="I446" s="645" t="s">
        <v>961</v>
      </c>
    </row>
    <row r="447" spans="1:9">
      <c r="A447" s="605"/>
      <c r="B447" s="669" t="s">
        <v>962</v>
      </c>
      <c r="C447" s="670">
        <v>0.251</v>
      </c>
      <c r="D447" s="671">
        <v>2.3400000000000001E-2</v>
      </c>
      <c r="E447" s="670">
        <v>2.3E-2</v>
      </c>
      <c r="F447" s="672">
        <v>3.7999999999999999E-2</v>
      </c>
      <c r="G447" s="673"/>
      <c r="I447" s="674" t="s">
        <v>963</v>
      </c>
    </row>
    <row r="448" spans="1:9">
      <c r="A448" s="605"/>
      <c r="B448" s="669" t="s">
        <v>964</v>
      </c>
      <c r="C448" s="670">
        <v>0.16300000000000001</v>
      </c>
      <c r="D448" s="671">
        <v>5.4000000000000003E-3</v>
      </c>
      <c r="E448" s="670">
        <v>1.9E-2</v>
      </c>
      <c r="F448" s="672" t="s">
        <v>777</v>
      </c>
      <c r="G448" s="673"/>
    </row>
    <row r="449" spans="1:9">
      <c r="A449" s="605"/>
      <c r="B449" s="669" t="s">
        <v>965</v>
      </c>
      <c r="C449" s="670">
        <v>3.7999999999999999E-2</v>
      </c>
      <c r="D449" s="671">
        <v>6.9999999999999999E-4</v>
      </c>
      <c r="E449" s="670">
        <v>9.4E-2</v>
      </c>
      <c r="F449" s="672" t="s">
        <v>777</v>
      </c>
      <c r="G449" s="673"/>
      <c r="I449" s="3" t="s">
        <v>966</v>
      </c>
    </row>
    <row r="450" spans="1:9" ht="15.75" thickBot="1">
      <c r="A450" s="605"/>
      <c r="B450" s="675" t="s">
        <v>967</v>
      </c>
      <c r="C450" s="676">
        <v>0.13600000000000001</v>
      </c>
      <c r="D450" s="677">
        <v>3.3E-3</v>
      </c>
      <c r="E450" s="676">
        <v>4.1000000000000002E-2</v>
      </c>
      <c r="F450" s="678">
        <v>1.6E-2</v>
      </c>
      <c r="G450" s="673"/>
      <c r="I450" s="679" t="s">
        <v>968</v>
      </c>
    </row>
    <row r="451" spans="1:9">
      <c r="A451" s="605"/>
      <c r="B451" s="605"/>
      <c r="C451" s="605"/>
      <c r="D451" s="605"/>
      <c r="E451" s="604"/>
      <c r="F451" s="605"/>
    </row>
    <row r="452" spans="1:9" ht="14.45" customHeight="1">
      <c r="A452" s="605"/>
      <c r="B452" s="1041" t="s">
        <v>969</v>
      </c>
      <c r="C452" s="1042"/>
      <c r="D452" s="1042"/>
      <c r="E452" s="604"/>
      <c r="F452" s="605"/>
    </row>
    <row r="453" spans="1:9">
      <c r="A453" s="605"/>
      <c r="B453" s="1042"/>
      <c r="C453" s="1042"/>
      <c r="D453" s="1042"/>
      <c r="E453" s="604"/>
      <c r="F453" s="605"/>
    </row>
    <row r="454" spans="1:9">
      <c r="A454" s="605"/>
      <c r="B454" s="1042"/>
      <c r="C454" s="1042"/>
      <c r="D454" s="1042"/>
      <c r="E454" s="604"/>
      <c r="F454" s="605"/>
    </row>
    <row r="455" spans="1:9">
      <c r="A455" s="605"/>
      <c r="B455" s="1042"/>
      <c r="C455" s="1042"/>
      <c r="D455" s="1042"/>
      <c r="E455" s="604"/>
      <c r="F455" s="605"/>
    </row>
    <row r="456" spans="1:9">
      <c r="A456" s="605"/>
      <c r="B456" s="660"/>
      <c r="C456" s="660"/>
      <c r="D456" s="660"/>
      <c r="E456" s="604"/>
      <c r="F456" s="605"/>
    </row>
    <row r="457" spans="1:9" ht="65.099999999999994" customHeight="1">
      <c r="A457" s="605"/>
      <c r="B457" s="1043" t="s">
        <v>970</v>
      </c>
      <c r="C457" s="1043"/>
      <c r="D457" s="1043"/>
      <c r="E457" s="604"/>
      <c r="F457" s="605"/>
    </row>
    <row r="458" spans="1:9">
      <c r="A458" s="605"/>
      <c r="B458" s="660"/>
      <c r="C458" s="660"/>
      <c r="D458" s="660"/>
      <c r="E458" s="604"/>
      <c r="F458" s="605"/>
    </row>
    <row r="459" spans="1:9" s="266" customFormat="1" ht="15.75" thickBot="1">
      <c r="A459" s="579"/>
      <c r="E459" s="267"/>
    </row>
    <row r="460" spans="1:9" s="268" customFormat="1">
      <c r="E460" s="269"/>
    </row>
  </sheetData>
  <mergeCells count="42">
    <mergeCell ref="B428:D433"/>
    <mergeCell ref="B440:B441"/>
    <mergeCell ref="C440:F440"/>
    <mergeCell ref="B452:D455"/>
    <mergeCell ref="B457:D457"/>
    <mergeCell ref="B423:D426"/>
    <mergeCell ref="B336:E339"/>
    <mergeCell ref="B346:B347"/>
    <mergeCell ref="C346:E346"/>
    <mergeCell ref="B364:B365"/>
    <mergeCell ref="C364:C365"/>
    <mergeCell ref="D364:D365"/>
    <mergeCell ref="B375:D377"/>
    <mergeCell ref="B379:D384"/>
    <mergeCell ref="B386:D389"/>
    <mergeCell ref="B413:D416"/>
    <mergeCell ref="B418:D421"/>
    <mergeCell ref="B311:B312"/>
    <mergeCell ref="C311:E311"/>
    <mergeCell ref="B115:C116"/>
    <mergeCell ref="B127:C131"/>
    <mergeCell ref="B133:C137"/>
    <mergeCell ref="C143:D143"/>
    <mergeCell ref="B158:C158"/>
    <mergeCell ref="B160:C160"/>
    <mergeCell ref="B202:D203"/>
    <mergeCell ref="B253:C262"/>
    <mergeCell ref="B264:C266"/>
    <mergeCell ref="B285:C298"/>
    <mergeCell ref="B300:C304"/>
    <mergeCell ref="B101:C102"/>
    <mergeCell ref="F7:S8"/>
    <mergeCell ref="B9:C9"/>
    <mergeCell ref="F10:S12"/>
    <mergeCell ref="F14:S15"/>
    <mergeCell ref="F17:S19"/>
    <mergeCell ref="B44:C50"/>
    <mergeCell ref="B57:C57"/>
    <mergeCell ref="B79:C85"/>
    <mergeCell ref="B87:C90"/>
    <mergeCell ref="B92:C96"/>
    <mergeCell ref="B98:C99"/>
  </mergeCells>
  <hyperlinks>
    <hyperlink ref="A4" r:id="rId1" xr:uid="{C2258F1F-0222-44B7-8C25-9B3653EF42DE}"/>
    <hyperlink ref="E58" r:id="rId2" xr:uid="{36F51D15-421E-49CF-88B2-62CCBCB49556}"/>
    <hyperlink ref="H175" r:id="rId3" xr:uid="{9F78CE9A-CC23-4BC5-83B0-B8D92FF8CF4C}"/>
    <hyperlink ref="H167" r:id="rId4" xr:uid="{3406402E-6A19-4349-AA11-8D9247BCEACC}"/>
    <hyperlink ref="E214" r:id="rId5" location="eyJhcHBpZCI6MTksInN0ZXBzIjpbMSwyLDNdLCJkYXRhIjpbWyJOSVBBX1RhYmxlX0xpc3QiLCIxMyJdLFsiQ2F0ZWdvcmllcyIsIlN1cnZleSJdXX0=" xr:uid="{BFC61F9B-69CB-49E4-B248-56E89E3DE024}"/>
    <hyperlink ref="F240" r:id="rId6" xr:uid="{2F9867BC-8DE7-4BCA-9160-5D205701069F}"/>
    <hyperlink ref="F245" r:id="rId7" xr:uid="{14AA3A0B-DF1E-470F-A3C6-8B96716FB54B}"/>
    <hyperlink ref="F249" r:id="rId8" xr:uid="{E4BE7180-D239-436A-826F-FF0A8C86A10E}"/>
    <hyperlink ref="F276" r:id="rId9" xr:uid="{D6DE824E-E96D-454D-8ABC-E886E916E95C}"/>
    <hyperlink ref="H280" r:id="rId10" xr:uid="{EC532064-39D0-474B-B43E-78DEF24B175E}"/>
    <hyperlink ref="H281" r:id="rId11" xr:uid="{99F23D21-5C9A-4BEA-86DC-F2C249AE0E91}"/>
    <hyperlink ref="H282" r:id="rId12" xr:uid="{BEAFB088-A484-4E3B-866A-DDA240110379}"/>
    <hyperlink ref="H279" r:id="rId13" xr:uid="{96AD2705-ED15-48A8-A424-5D517F83BF4E}"/>
    <hyperlink ref="G312" r:id="rId14" xr:uid="{1E54620F-22DD-45AE-869D-BF6B8CBBBF57}"/>
    <hyperlink ref="G347" r:id="rId15" xr:uid="{94FD8AFE-EAC9-491B-99C8-B570C68ABD14}"/>
    <hyperlink ref="F365" r:id="rId16" xr:uid="{7CB59DF4-56CB-418C-BDE2-2EBDF0E44323}"/>
    <hyperlink ref="F397" r:id="rId17" xr:uid="{F0F7E144-5670-4850-8D26-53FA951FC750}"/>
    <hyperlink ref="F401" r:id="rId18" xr:uid="{FA31B28E-5932-45FE-B6EA-19D933595157}"/>
    <hyperlink ref="F405" r:id="rId19" xr:uid="{7D307AC1-3A56-429B-94EB-E7287A58D7FB}"/>
    <hyperlink ref="F409" r:id="rId20" xr:uid="{5B531F6D-A260-4388-895B-919D55F9DBC1}"/>
    <hyperlink ref="I441" r:id="rId21" xr:uid="{FC9D312D-9BA2-4BDD-A25A-2438B4B5E3C4}"/>
    <hyperlink ref="I444" r:id="rId22" xr:uid="{2BEE52D9-EEF2-4247-B762-279D68360219}"/>
    <hyperlink ref="I447" r:id="rId23" xr:uid="{FF0B832F-FCF1-4D11-AE2D-B9FF929AAEE3}"/>
    <hyperlink ref="I450" r:id="rId24" xr:uid="{CED15FD3-4D44-4FD3-9B1E-AC8B68F8666F}"/>
    <hyperlink ref="E124" r:id="rId25" xr:uid="{E560F336-5398-4CAE-8999-360F2F2701F4}"/>
    <hyperlink ref="E128" r:id="rId26" xr:uid="{4F8FD3E7-0F79-41B8-8E39-EFDDE6706993}"/>
  </hyperlinks>
  <pageMargins left="0.7" right="0.7" top="0.75" bottom="0.75" header="0.3" footer="0.3"/>
  <pageSetup orientation="portrait" horizontalDpi="1200" verticalDpi="1200" r:id="rId2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7D85E-8BE8-497D-8FEF-21A42CC075CD}">
  <sheetPr>
    <tabColor theme="9" tint="-0.249977111117893"/>
  </sheetPr>
  <dimension ref="A1:AR67"/>
  <sheetViews>
    <sheetView topLeftCell="A11" workbookViewId="0">
      <selection activeCell="G47" sqref="G47"/>
    </sheetView>
  </sheetViews>
  <sheetFormatPr defaultColWidth="8.5703125" defaultRowHeight="15"/>
  <cols>
    <col min="1" max="2" width="3" customWidth="1"/>
    <col min="3" max="3" width="40.7109375" customWidth="1"/>
    <col min="4" max="4" width="18.42578125" customWidth="1"/>
    <col min="5" max="5" width="10.7109375" customWidth="1"/>
    <col min="6" max="6" width="8.5703125" customWidth="1"/>
    <col min="7" max="7" width="12.5703125" customWidth="1"/>
    <col min="8" max="8" width="21.5703125" customWidth="1"/>
    <col min="9" max="44" width="16.7109375" customWidth="1"/>
  </cols>
  <sheetData>
    <row r="1" spans="1:44">
      <c r="A1" s="5" t="s">
        <v>72</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row>
    <row r="2" spans="1:44">
      <c r="C2" s="4" t="s">
        <v>20</v>
      </c>
      <c r="D2" s="31">
        <f>Assumptions!D8</f>
        <v>2025</v>
      </c>
      <c r="F2" s="32">
        <f>E47</f>
        <v>7.2082081862852485</v>
      </c>
      <c r="G2" s="33"/>
      <c r="H2" s="34" t="s">
        <v>73</v>
      </c>
      <c r="I2" s="247">
        <f>D2</f>
        <v>2025</v>
      </c>
      <c r="J2">
        <f>I2+1</f>
        <v>2026</v>
      </c>
      <c r="K2">
        <f t="shared" ref="K2:AR2" si="0">J2+1</f>
        <v>2027</v>
      </c>
      <c r="L2">
        <f t="shared" si="0"/>
        <v>2028</v>
      </c>
      <c r="M2">
        <f t="shared" si="0"/>
        <v>2029</v>
      </c>
      <c r="N2">
        <f t="shared" si="0"/>
        <v>2030</v>
      </c>
      <c r="O2">
        <f t="shared" si="0"/>
        <v>2031</v>
      </c>
      <c r="P2">
        <f t="shared" si="0"/>
        <v>2032</v>
      </c>
      <c r="Q2">
        <f t="shared" si="0"/>
        <v>2033</v>
      </c>
      <c r="R2">
        <f t="shared" si="0"/>
        <v>2034</v>
      </c>
      <c r="S2">
        <f t="shared" si="0"/>
        <v>2035</v>
      </c>
      <c r="T2">
        <f t="shared" si="0"/>
        <v>2036</v>
      </c>
      <c r="U2">
        <f t="shared" si="0"/>
        <v>2037</v>
      </c>
      <c r="V2">
        <f t="shared" si="0"/>
        <v>2038</v>
      </c>
      <c r="W2">
        <f t="shared" si="0"/>
        <v>2039</v>
      </c>
      <c r="X2">
        <f t="shared" si="0"/>
        <v>2040</v>
      </c>
      <c r="Y2">
        <f t="shared" si="0"/>
        <v>2041</v>
      </c>
      <c r="Z2">
        <f t="shared" si="0"/>
        <v>2042</v>
      </c>
      <c r="AA2">
        <f t="shared" si="0"/>
        <v>2043</v>
      </c>
      <c r="AB2">
        <f t="shared" si="0"/>
        <v>2044</v>
      </c>
      <c r="AC2">
        <f t="shared" si="0"/>
        <v>2045</v>
      </c>
      <c r="AD2">
        <f t="shared" si="0"/>
        <v>2046</v>
      </c>
      <c r="AE2">
        <f t="shared" si="0"/>
        <v>2047</v>
      </c>
      <c r="AF2">
        <f t="shared" si="0"/>
        <v>2048</v>
      </c>
      <c r="AG2">
        <f t="shared" si="0"/>
        <v>2049</v>
      </c>
      <c r="AH2">
        <f t="shared" si="0"/>
        <v>2050</v>
      </c>
      <c r="AI2">
        <f t="shared" si="0"/>
        <v>2051</v>
      </c>
      <c r="AJ2">
        <f t="shared" si="0"/>
        <v>2052</v>
      </c>
      <c r="AK2">
        <f t="shared" si="0"/>
        <v>2053</v>
      </c>
      <c r="AL2">
        <f t="shared" si="0"/>
        <v>2054</v>
      </c>
      <c r="AM2">
        <f t="shared" si="0"/>
        <v>2055</v>
      </c>
      <c r="AN2">
        <f t="shared" si="0"/>
        <v>2056</v>
      </c>
      <c r="AO2">
        <f t="shared" si="0"/>
        <v>2057</v>
      </c>
      <c r="AP2">
        <f t="shared" si="0"/>
        <v>2058</v>
      </c>
      <c r="AQ2">
        <f t="shared" si="0"/>
        <v>2059</v>
      </c>
      <c r="AR2">
        <f t="shared" si="0"/>
        <v>2060</v>
      </c>
    </row>
    <row r="3" spans="1:44">
      <c r="C3" s="4" t="s">
        <v>74</v>
      </c>
      <c r="D3" s="31">
        <f>Assumptions!D10</f>
        <v>20</v>
      </c>
      <c r="F3" s="35"/>
      <c r="H3" s="34" t="s">
        <v>75</v>
      </c>
      <c r="I3" s="36">
        <f t="shared" ref="I3:AR3" si="1">1/((1+$F4)^(I$2-BaseYear))</f>
        <v>0.93457943925233644</v>
      </c>
      <c r="J3" s="36">
        <f t="shared" si="1"/>
        <v>0.87343872827321156</v>
      </c>
      <c r="K3" s="36">
        <f t="shared" si="1"/>
        <v>0.81629787689085187</v>
      </c>
      <c r="L3" s="36">
        <f t="shared" si="1"/>
        <v>0.7628952120475252</v>
      </c>
      <c r="M3" s="36">
        <f t="shared" si="1"/>
        <v>0.71298617948366838</v>
      </c>
      <c r="N3" s="36">
        <f t="shared" si="1"/>
        <v>0.66634222381651254</v>
      </c>
      <c r="O3" s="36">
        <f t="shared" si="1"/>
        <v>0.62274974188459109</v>
      </c>
      <c r="P3" s="36">
        <f t="shared" si="1"/>
        <v>0.5820091045650384</v>
      </c>
      <c r="Q3" s="36">
        <f t="shared" si="1"/>
        <v>0.54393374258414806</v>
      </c>
      <c r="R3" s="36">
        <f t="shared" si="1"/>
        <v>0.5083492921347178</v>
      </c>
      <c r="S3" s="36">
        <f t="shared" si="1"/>
        <v>0.47509279638758667</v>
      </c>
      <c r="T3" s="36">
        <f t="shared" si="1"/>
        <v>0.44401195924073528</v>
      </c>
      <c r="U3" s="36">
        <f t="shared" si="1"/>
        <v>0.41496444788853759</v>
      </c>
      <c r="V3" s="36">
        <f t="shared" si="1"/>
        <v>0.3878172410173249</v>
      </c>
      <c r="W3" s="36">
        <f t="shared" si="1"/>
        <v>0.36244601964235967</v>
      </c>
      <c r="X3" s="36">
        <f t="shared" si="1"/>
        <v>0.33873459779659787</v>
      </c>
      <c r="Y3" s="36">
        <f t="shared" si="1"/>
        <v>0.31657439046411018</v>
      </c>
      <c r="Z3" s="36">
        <f t="shared" si="1"/>
        <v>0.29586391632159825</v>
      </c>
      <c r="AA3" s="36">
        <f t="shared" si="1"/>
        <v>0.27650833301083949</v>
      </c>
      <c r="AB3" s="36">
        <f t="shared" si="1"/>
        <v>0.2584190028138687</v>
      </c>
      <c r="AC3" s="36">
        <f t="shared" si="1"/>
        <v>0.24151308674193336</v>
      </c>
      <c r="AD3" s="36">
        <f t="shared" si="1"/>
        <v>0.22571316517937698</v>
      </c>
      <c r="AE3" s="36">
        <f t="shared" si="1"/>
        <v>0.21094688334521211</v>
      </c>
      <c r="AF3" s="36">
        <f t="shared" si="1"/>
        <v>0.19714661994879637</v>
      </c>
      <c r="AG3" s="36">
        <f t="shared" si="1"/>
        <v>0.18424917752223957</v>
      </c>
      <c r="AH3" s="36">
        <f t="shared" si="1"/>
        <v>0.17219549301143888</v>
      </c>
      <c r="AI3" s="36">
        <f t="shared" si="1"/>
        <v>0.16093036730041013</v>
      </c>
      <c r="AJ3" s="36">
        <f t="shared" si="1"/>
        <v>0.15040221243028987</v>
      </c>
      <c r="AK3" s="36">
        <f t="shared" si="1"/>
        <v>0.1405628153554111</v>
      </c>
      <c r="AL3" s="36">
        <f t="shared" si="1"/>
        <v>0.13136711715458982</v>
      </c>
      <c r="AM3" s="36">
        <f t="shared" si="1"/>
        <v>0.1227730066865325</v>
      </c>
      <c r="AN3" s="36">
        <f t="shared" si="1"/>
        <v>0.11474112774442291</v>
      </c>
      <c r="AO3" s="36">
        <f t="shared" si="1"/>
        <v>0.10723469882656347</v>
      </c>
      <c r="AP3" s="36">
        <f t="shared" si="1"/>
        <v>0.10021934469772288</v>
      </c>
      <c r="AQ3" s="36">
        <f t="shared" si="1"/>
        <v>9.366293896983445E-2</v>
      </c>
      <c r="AR3" s="36">
        <f t="shared" si="1"/>
        <v>8.7535456981153698E-2</v>
      </c>
    </row>
    <row r="4" spans="1:44">
      <c r="C4" s="4" t="s">
        <v>76</v>
      </c>
      <c r="D4" s="31">
        <f>Assumptions!D18</f>
        <v>2050</v>
      </c>
      <c r="F4" s="35">
        <f>Assumptions!D21</f>
        <v>7.0000000000000007E-2</v>
      </c>
      <c r="G4">
        <f>SUM(I4:AR4)</f>
        <v>26</v>
      </c>
      <c r="H4" s="34" t="s">
        <v>77</v>
      </c>
      <c r="I4">
        <f t="shared" ref="I4:AR4" si="2">IF(I2&lt;=$D$4,1,0)</f>
        <v>1</v>
      </c>
      <c r="J4">
        <f t="shared" si="2"/>
        <v>1</v>
      </c>
      <c r="K4">
        <f t="shared" si="2"/>
        <v>1</v>
      </c>
      <c r="L4">
        <f t="shared" si="2"/>
        <v>1</v>
      </c>
      <c r="M4">
        <f t="shared" si="2"/>
        <v>1</v>
      </c>
      <c r="N4">
        <f t="shared" si="2"/>
        <v>1</v>
      </c>
      <c r="O4">
        <f t="shared" si="2"/>
        <v>1</v>
      </c>
      <c r="P4">
        <f t="shared" si="2"/>
        <v>1</v>
      </c>
      <c r="Q4">
        <f t="shared" si="2"/>
        <v>1</v>
      </c>
      <c r="R4">
        <f t="shared" si="2"/>
        <v>1</v>
      </c>
      <c r="S4">
        <f t="shared" si="2"/>
        <v>1</v>
      </c>
      <c r="T4">
        <f t="shared" si="2"/>
        <v>1</v>
      </c>
      <c r="U4">
        <f t="shared" si="2"/>
        <v>1</v>
      </c>
      <c r="V4">
        <f t="shared" si="2"/>
        <v>1</v>
      </c>
      <c r="W4">
        <f t="shared" si="2"/>
        <v>1</v>
      </c>
      <c r="X4">
        <f t="shared" si="2"/>
        <v>1</v>
      </c>
      <c r="Y4">
        <f t="shared" si="2"/>
        <v>1</v>
      </c>
      <c r="Z4">
        <f t="shared" si="2"/>
        <v>1</v>
      </c>
      <c r="AA4">
        <f t="shared" si="2"/>
        <v>1</v>
      </c>
      <c r="AB4">
        <f t="shared" si="2"/>
        <v>1</v>
      </c>
      <c r="AC4">
        <f t="shared" si="2"/>
        <v>1</v>
      </c>
      <c r="AD4">
        <f t="shared" si="2"/>
        <v>1</v>
      </c>
      <c r="AE4">
        <f t="shared" si="2"/>
        <v>1</v>
      </c>
      <c r="AF4">
        <f t="shared" si="2"/>
        <v>1</v>
      </c>
      <c r="AG4">
        <f t="shared" si="2"/>
        <v>1</v>
      </c>
      <c r="AH4">
        <f t="shared" si="2"/>
        <v>1</v>
      </c>
      <c r="AI4">
        <f t="shared" si="2"/>
        <v>0</v>
      </c>
      <c r="AJ4">
        <f t="shared" si="2"/>
        <v>0</v>
      </c>
      <c r="AK4">
        <f t="shared" si="2"/>
        <v>0</v>
      </c>
      <c r="AL4">
        <f t="shared" si="2"/>
        <v>0</v>
      </c>
      <c r="AM4">
        <f t="shared" si="2"/>
        <v>0</v>
      </c>
      <c r="AN4">
        <f t="shared" si="2"/>
        <v>0</v>
      </c>
      <c r="AO4">
        <f t="shared" si="2"/>
        <v>0</v>
      </c>
      <c r="AP4">
        <f t="shared" si="2"/>
        <v>0</v>
      </c>
      <c r="AQ4">
        <f t="shared" si="2"/>
        <v>0</v>
      </c>
      <c r="AR4">
        <f t="shared" si="2"/>
        <v>0</v>
      </c>
    </row>
    <row r="5" spans="1:44">
      <c r="F5" s="35"/>
      <c r="H5" s="34"/>
    </row>
    <row r="6" spans="1:44">
      <c r="A6" s="90"/>
      <c r="B6" s="91"/>
      <c r="C6" s="90" t="s">
        <v>78</v>
      </c>
      <c r="D6" s="91"/>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row>
    <row r="7" spans="1:44">
      <c r="B7" s="4"/>
      <c r="C7" s="4" t="s">
        <v>79</v>
      </c>
      <c r="D7" s="39"/>
      <c r="G7" s="40"/>
      <c r="H7" s="45">
        <f t="shared" ref="H7:H15" si="3">SUM(I7:AR7)</f>
        <v>581894128.94645333</v>
      </c>
      <c r="I7" s="42">
        <f>SUM(I8:I15)</f>
        <v>0</v>
      </c>
      <c r="J7" s="42">
        <f t="shared" ref="J7:AR7" si="4">SUM(J8:J15)</f>
        <v>0</v>
      </c>
      <c r="K7" s="42">
        <f t="shared" si="4"/>
        <v>0</v>
      </c>
      <c r="L7" s="42">
        <f t="shared" si="4"/>
        <v>-26953.721727574961</v>
      </c>
      <c r="M7" s="42">
        <f t="shared" si="4"/>
        <v>-56759.852001617932</v>
      </c>
      <c r="N7" s="42">
        <f t="shared" si="4"/>
        <v>3645216.8051358606</v>
      </c>
      <c r="O7" s="42">
        <f t="shared" si="4"/>
        <v>3621895.3272964335</v>
      </c>
      <c r="P7" s="42">
        <f t="shared" si="4"/>
        <v>3487049.1734502795</v>
      </c>
      <c r="Q7" s="42">
        <f t="shared" si="4"/>
        <v>3487049.1734502795</v>
      </c>
      <c r="R7" s="42">
        <f t="shared" si="4"/>
        <v>3565972.2503733565</v>
      </c>
      <c r="S7" s="42">
        <f t="shared" si="4"/>
        <v>3704241.481142587</v>
      </c>
      <c r="T7" s="42">
        <f t="shared" si="4"/>
        <v>4009510.711911818</v>
      </c>
      <c r="U7" s="42">
        <f t="shared" si="4"/>
        <v>4009510.711911818</v>
      </c>
      <c r="V7" s="42">
        <f t="shared" si="4"/>
        <v>43038115.921768837</v>
      </c>
      <c r="W7" s="42">
        <f t="shared" si="4"/>
        <v>42482283.329860948</v>
      </c>
      <c r="X7" s="42">
        <f t="shared" si="4"/>
        <v>42479024.911577486</v>
      </c>
      <c r="Y7" s="42">
        <f t="shared" si="4"/>
        <v>42475766.493294023</v>
      </c>
      <c r="Z7" s="42">
        <f t="shared" si="4"/>
        <v>42472508.075010553</v>
      </c>
      <c r="AA7" s="42">
        <f t="shared" si="4"/>
        <v>42469249.65672709</v>
      </c>
      <c r="AB7" s="42">
        <f t="shared" si="4"/>
        <v>42465991.238443628</v>
      </c>
      <c r="AC7" s="42">
        <f t="shared" si="4"/>
        <v>42462732.820160165</v>
      </c>
      <c r="AD7" s="42">
        <f t="shared" si="4"/>
        <v>42462732.820160165</v>
      </c>
      <c r="AE7" s="42">
        <f t="shared" si="4"/>
        <v>42462732.820160165</v>
      </c>
      <c r="AF7" s="42">
        <f t="shared" si="4"/>
        <v>42462732.820160165</v>
      </c>
      <c r="AG7" s="42">
        <f t="shared" si="4"/>
        <v>53759662.683030285</v>
      </c>
      <c r="AH7" s="42">
        <f t="shared" si="4"/>
        <v>30953863.295156628</v>
      </c>
      <c r="AI7" s="42">
        <f t="shared" si="4"/>
        <v>0</v>
      </c>
      <c r="AJ7" s="42">
        <f t="shared" si="4"/>
        <v>0</v>
      </c>
      <c r="AK7" s="42">
        <f t="shared" si="4"/>
        <v>0</v>
      </c>
      <c r="AL7" s="42">
        <f t="shared" si="4"/>
        <v>0</v>
      </c>
      <c r="AM7" s="42">
        <f t="shared" si="4"/>
        <v>0</v>
      </c>
      <c r="AN7" s="42">
        <f t="shared" si="4"/>
        <v>0</v>
      </c>
      <c r="AO7" s="42">
        <f t="shared" si="4"/>
        <v>0</v>
      </c>
      <c r="AP7" s="42">
        <f t="shared" si="4"/>
        <v>0</v>
      </c>
      <c r="AQ7" s="42">
        <f t="shared" si="4"/>
        <v>0</v>
      </c>
      <c r="AR7" s="42">
        <f t="shared" si="4"/>
        <v>0</v>
      </c>
    </row>
    <row r="8" spans="1:44" s="46" customFormat="1">
      <c r="A8"/>
      <c r="B8"/>
      <c r="C8" t="s">
        <v>80</v>
      </c>
      <c r="D8" s="43"/>
      <c r="E8" s="44"/>
      <c r="F8" s="43"/>
      <c r="G8"/>
      <c r="H8" s="60">
        <f t="shared" si="3"/>
        <v>-1400384.6153846153</v>
      </c>
      <c r="I8" s="46">
        <f>'O&amp;MReductionCalc'!G73</f>
        <v>0</v>
      </c>
      <c r="J8" s="46">
        <f>'O&amp;MReductionCalc'!H73</f>
        <v>0</v>
      </c>
      <c r="K8" s="46">
        <f>'O&amp;MReductionCalc'!I73</f>
        <v>0</v>
      </c>
      <c r="L8" s="46">
        <f>'O&amp;MReductionCalc'!J73</f>
        <v>0</v>
      </c>
      <c r="M8" s="46">
        <f>'O&amp;MReductionCalc'!K73</f>
        <v>0</v>
      </c>
      <c r="N8" s="46">
        <f>'O&amp;MReductionCalc'!L73</f>
        <v>58461.538461538461</v>
      </c>
      <c r="O8" s="46">
        <f>'O&amp;MReductionCalc'!M73</f>
        <v>-350115.38461538457</v>
      </c>
      <c r="P8" s="46">
        <f>'O&amp;MReductionCalc'!N73</f>
        <v>-484961.53846153844</v>
      </c>
      <c r="Q8" s="46">
        <f>'O&amp;MReductionCalc'!O73</f>
        <v>-484961.53846153844</v>
      </c>
      <c r="R8" s="46">
        <f>'O&amp;MReductionCalc'!P73</f>
        <v>-406038.4615384615</v>
      </c>
      <c r="S8" s="46">
        <f>'O&amp;MReductionCalc'!Q73</f>
        <v>-267769.23076923075</v>
      </c>
      <c r="T8" s="46">
        <f>'O&amp;MReductionCalc'!R73</f>
        <v>37500</v>
      </c>
      <c r="U8" s="46">
        <f>'O&amp;MReductionCalc'!S73</f>
        <v>37500</v>
      </c>
      <c r="V8" s="46">
        <f>'O&amp;MReductionCalc'!T73</f>
        <v>37500</v>
      </c>
      <c r="W8" s="46">
        <f>'O&amp;MReductionCalc'!U73</f>
        <v>37500</v>
      </c>
      <c r="X8" s="46">
        <f>'O&amp;MReductionCalc'!V73</f>
        <v>37500</v>
      </c>
      <c r="Y8" s="46">
        <f>'O&amp;MReductionCalc'!W73</f>
        <v>37500</v>
      </c>
      <c r="Z8" s="46">
        <f>'O&amp;MReductionCalc'!X73</f>
        <v>37500</v>
      </c>
      <c r="AA8" s="46">
        <f>'O&amp;MReductionCalc'!Y73</f>
        <v>37500</v>
      </c>
      <c r="AB8" s="46">
        <f>'O&amp;MReductionCalc'!Z73</f>
        <v>37500</v>
      </c>
      <c r="AC8" s="46">
        <f>'O&amp;MReductionCalc'!AA73</f>
        <v>37500</v>
      </c>
      <c r="AD8" s="46">
        <f>'O&amp;MReductionCalc'!AB73</f>
        <v>37500</v>
      </c>
      <c r="AE8" s="46">
        <f>'O&amp;MReductionCalc'!AC73</f>
        <v>37500</v>
      </c>
      <c r="AF8" s="46">
        <f>'O&amp;MReductionCalc'!AD73</f>
        <v>37500</v>
      </c>
      <c r="AG8" s="46">
        <f>'O&amp;MReductionCalc'!AE73</f>
        <v>37500</v>
      </c>
      <c r="AH8" s="46">
        <f>'O&amp;MReductionCalc'!AF73</f>
        <v>10000</v>
      </c>
      <c r="AI8" s="46">
        <f>'O&amp;MReductionCalc'!AG73</f>
        <v>0</v>
      </c>
      <c r="AJ8" s="46">
        <f>'O&amp;MReductionCalc'!AH73</f>
        <v>0</v>
      </c>
      <c r="AK8" s="46">
        <f>'O&amp;MReductionCalc'!AI73</f>
        <v>0</v>
      </c>
      <c r="AL8" s="46">
        <f>'O&amp;MReductionCalc'!AJ73</f>
        <v>0</v>
      </c>
      <c r="AM8" s="46">
        <f>'O&amp;MReductionCalc'!AK73</f>
        <v>0</v>
      </c>
      <c r="AN8" s="46">
        <f>'O&amp;MReductionCalc'!AL73</f>
        <v>0</v>
      </c>
      <c r="AO8" s="46">
        <f>'O&amp;MReductionCalc'!AM73</f>
        <v>0</v>
      </c>
      <c r="AP8" s="46">
        <f>'O&amp;MReductionCalc'!AN73</f>
        <v>0</v>
      </c>
      <c r="AQ8" s="46">
        <f>'O&amp;MReductionCalc'!AO73</f>
        <v>0</v>
      </c>
      <c r="AR8" s="46">
        <f>'O&amp;MReductionCalc'!AP73</f>
        <v>0</v>
      </c>
    </row>
    <row r="9" spans="1:44" s="46" customFormat="1">
      <c r="A9"/>
      <c r="B9"/>
      <c r="C9" t="s">
        <v>81</v>
      </c>
      <c r="D9" s="43"/>
      <c r="E9" s="44"/>
      <c r="F9" s="43"/>
      <c r="G9"/>
      <c r="H9" s="60">
        <f t="shared" si="3"/>
        <v>230825643.06869692</v>
      </c>
      <c r="I9" s="46">
        <f>TravelTimeCalc!F209</f>
        <v>0</v>
      </c>
      <c r="J9" s="46">
        <f>TravelTimeCalc!G209</f>
        <v>0</v>
      </c>
      <c r="K9" s="46">
        <f>TravelTimeCalc!H209</f>
        <v>0</v>
      </c>
      <c r="L9" s="46">
        <f>TravelTimeCalc!I209</f>
        <v>-19429.72297164896</v>
      </c>
      <c r="M9" s="46">
        <f>TravelTimeCalc!J209</f>
        <v>-40722.818269065931</v>
      </c>
      <c r="N9" s="46">
        <f>TravelTimeCalc!K209</f>
        <v>0</v>
      </c>
      <c r="O9" s="46">
        <f>TravelTimeCalc!L209</f>
        <v>0</v>
      </c>
      <c r="P9" s="46">
        <f>TravelTimeCalc!M209</f>
        <v>0</v>
      </c>
      <c r="Q9" s="46">
        <f>TravelTimeCalc!N209</f>
        <v>0</v>
      </c>
      <c r="R9" s="46">
        <f>TravelTimeCalc!O209</f>
        <v>0</v>
      </c>
      <c r="S9" s="46">
        <f>TravelTimeCalc!P209</f>
        <v>0</v>
      </c>
      <c r="T9" s="46">
        <f>TravelTimeCalc!Q209</f>
        <v>0</v>
      </c>
      <c r="U9" s="46">
        <f>TravelTimeCalc!R209</f>
        <v>0</v>
      </c>
      <c r="V9" s="46">
        <f>TravelTimeCalc!S209</f>
        <v>18210093.312386889</v>
      </c>
      <c r="W9" s="46">
        <f>TravelTimeCalc!T209</f>
        <v>18210093.312386889</v>
      </c>
      <c r="X9" s="46">
        <f>TravelTimeCalc!U209</f>
        <v>18210093.312386889</v>
      </c>
      <c r="Y9" s="46">
        <f>TravelTimeCalc!V209</f>
        <v>18210093.312386889</v>
      </c>
      <c r="Z9" s="46">
        <f>TravelTimeCalc!W209</f>
        <v>18210093.312386889</v>
      </c>
      <c r="AA9" s="46">
        <f>TravelTimeCalc!X209</f>
        <v>18210093.312386889</v>
      </c>
      <c r="AB9" s="46">
        <f>TravelTimeCalc!Y209</f>
        <v>18210093.312386889</v>
      </c>
      <c r="AC9" s="46">
        <f>TravelTimeCalc!Z209</f>
        <v>18210093.312386889</v>
      </c>
      <c r="AD9" s="46">
        <f>TravelTimeCalc!AA209</f>
        <v>18210093.312386889</v>
      </c>
      <c r="AE9" s="46">
        <f>TravelTimeCalc!AB209</f>
        <v>18210093.312386889</v>
      </c>
      <c r="AF9" s="46">
        <f>TravelTimeCalc!AC209</f>
        <v>18210093.312386889</v>
      </c>
      <c r="AG9" s="46">
        <f>TravelTimeCalc!AD209</f>
        <v>18210093.312386889</v>
      </c>
      <c r="AH9" s="46">
        <f>TravelTimeCalc!AE209</f>
        <v>12364675.861294938</v>
      </c>
      <c r="AI9" s="46">
        <f>TravelTimeCalc!AF209</f>
        <v>0</v>
      </c>
      <c r="AJ9" s="46">
        <f>TravelTimeCalc!AG209</f>
        <v>0</v>
      </c>
      <c r="AK9" s="46">
        <f>TravelTimeCalc!AH209</f>
        <v>0</v>
      </c>
      <c r="AL9" s="46">
        <f>TravelTimeCalc!AI209</f>
        <v>0</v>
      </c>
      <c r="AM9" s="46">
        <f>TravelTimeCalc!AJ209</f>
        <v>0</v>
      </c>
      <c r="AN9" s="46">
        <f>TravelTimeCalc!AK209</f>
        <v>0</v>
      </c>
      <c r="AO9" s="46">
        <f>TravelTimeCalc!AL209</f>
        <v>0</v>
      </c>
      <c r="AP9" s="46">
        <f>TravelTimeCalc!AM209</f>
        <v>0</v>
      </c>
      <c r="AQ9" s="46">
        <f>TravelTimeCalc!AN209</f>
        <v>0</v>
      </c>
      <c r="AR9" s="46">
        <f>TravelTimeCalc!AO209</f>
        <v>0</v>
      </c>
    </row>
    <row r="10" spans="1:44" s="46" customFormat="1">
      <c r="A10"/>
      <c r="B10"/>
      <c r="C10" t="s">
        <v>82</v>
      </c>
      <c r="D10" s="47"/>
      <c r="E10" s="44"/>
      <c r="F10" s="48"/>
      <c r="G10" s="49"/>
      <c r="H10" s="60">
        <f t="shared" si="3"/>
        <v>802881.49911786581</v>
      </c>
      <c r="I10" s="46">
        <f>EmissionsCalc!H108</f>
        <v>0</v>
      </c>
      <c r="J10" s="46">
        <f>EmissionsCalc!I108</f>
        <v>0</v>
      </c>
      <c r="K10" s="46">
        <f>EmissionsCalc!J108</f>
        <v>0</v>
      </c>
      <c r="L10" s="46">
        <f>EmissionsCalc!K108</f>
        <v>0</v>
      </c>
      <c r="M10" s="46">
        <f>EmissionsCalc!L108</f>
        <v>0</v>
      </c>
      <c r="N10" s="46">
        <f>EmissionsCalc!M108</f>
        <v>0</v>
      </c>
      <c r="O10" s="46">
        <f>EmissionsCalc!N108</f>
        <v>0</v>
      </c>
      <c r="P10" s="46">
        <f>EmissionsCalc!O108</f>
        <v>0</v>
      </c>
      <c r="Q10" s="46">
        <f>EmissionsCalc!P108</f>
        <v>0</v>
      </c>
      <c r="R10" s="46">
        <f>EmissionsCalc!Q108</f>
        <v>0</v>
      </c>
      <c r="S10" s="46">
        <f>EmissionsCalc!R108</f>
        <v>0</v>
      </c>
      <c r="T10" s="46">
        <f>EmissionsCalc!S108</f>
        <v>0</v>
      </c>
      <c r="U10" s="46">
        <f>EmissionsCalc!T108</f>
        <v>0</v>
      </c>
      <c r="V10" s="46">
        <f>EmissionsCalc!U108</f>
        <v>78887.486231424744</v>
      </c>
      <c r="W10" s="46">
        <f>EmissionsCalc!V108</f>
        <v>75629.067947961536</v>
      </c>
      <c r="X10" s="46">
        <f>EmissionsCalc!W108</f>
        <v>72370.649664498342</v>
      </c>
      <c r="Y10" s="46">
        <f>EmissionsCalc!X108</f>
        <v>69112.231381035133</v>
      </c>
      <c r="Z10" s="46">
        <f>EmissionsCalc!Y108</f>
        <v>65853.813097571925</v>
      </c>
      <c r="AA10" s="46">
        <f>EmissionsCalc!Z108</f>
        <v>62595.394814108731</v>
      </c>
      <c r="AB10" s="46">
        <f>EmissionsCalc!AA108</f>
        <v>59336.976530645537</v>
      </c>
      <c r="AC10" s="46">
        <f>EmissionsCalc!AB108</f>
        <v>56078.558247182351</v>
      </c>
      <c r="AD10" s="46">
        <f>EmissionsCalc!AC108</f>
        <v>56078.558247182351</v>
      </c>
      <c r="AE10" s="46">
        <f>EmissionsCalc!AD108</f>
        <v>56078.558247182351</v>
      </c>
      <c r="AF10" s="46">
        <f>EmissionsCalc!AE108</f>
        <v>56078.558247182351</v>
      </c>
      <c r="AG10" s="46">
        <f>EmissionsCalc!AF108</f>
        <v>56078.558247182351</v>
      </c>
      <c r="AH10" s="46">
        <f>EmissionsCalc!AG108</f>
        <v>38703.088214707946</v>
      </c>
      <c r="AI10" s="46">
        <f>EmissionsCalc!AH108</f>
        <v>0</v>
      </c>
      <c r="AJ10" s="46">
        <f>EmissionsCalc!AI108</f>
        <v>0</v>
      </c>
      <c r="AK10" s="46">
        <f>EmissionsCalc!AJ108</f>
        <v>0</v>
      </c>
      <c r="AL10" s="46">
        <f>EmissionsCalc!AK108</f>
        <v>0</v>
      </c>
      <c r="AM10" s="46">
        <f>EmissionsCalc!AL108</f>
        <v>0</v>
      </c>
      <c r="AN10" s="46">
        <f>EmissionsCalc!AM108</f>
        <v>0</v>
      </c>
      <c r="AO10" s="46">
        <f>EmissionsCalc!AN108</f>
        <v>0</v>
      </c>
      <c r="AP10" s="46">
        <f>EmissionsCalc!AO108</f>
        <v>0</v>
      </c>
      <c r="AQ10" s="46">
        <f>EmissionsCalc!AP108</f>
        <v>0</v>
      </c>
      <c r="AR10" s="46">
        <f>EmissionsCalc!AQ108</f>
        <v>0</v>
      </c>
    </row>
    <row r="11" spans="1:44" s="46" customFormat="1">
      <c r="A11"/>
      <c r="B11"/>
      <c r="C11" t="s">
        <v>83</v>
      </c>
      <c r="D11" s="47"/>
      <c r="E11" s="44"/>
      <c r="F11" s="48"/>
      <c r="G11" s="49"/>
      <c r="H11" s="60">
        <f t="shared" si="3"/>
        <v>68476851.712000027</v>
      </c>
      <c r="I11" s="46">
        <f>SafetyBenefitsCalc!I198</f>
        <v>0</v>
      </c>
      <c r="J11" s="46">
        <f>SafetyBenefitsCalc!J198</f>
        <v>0</v>
      </c>
      <c r="K11" s="46">
        <f>SafetyBenefitsCalc!K198</f>
        <v>0</v>
      </c>
      <c r="L11" s="46">
        <f>SafetyBenefitsCalc!L198</f>
        <v>0</v>
      </c>
      <c r="M11" s="46">
        <f>SafetyBenefitsCalc!M198</f>
        <v>0</v>
      </c>
      <c r="N11" s="46">
        <f>SafetyBenefitsCalc!N198</f>
        <v>3413489.0751999998</v>
      </c>
      <c r="O11" s="46">
        <f>SafetyBenefitsCalc!O198</f>
        <v>3423842.5855999999</v>
      </c>
      <c r="P11" s="46">
        <f>SafetyBenefitsCalc!P198</f>
        <v>3423842.5855999999</v>
      </c>
      <c r="Q11" s="46">
        <f>SafetyBenefitsCalc!Q198</f>
        <v>3423842.5855999999</v>
      </c>
      <c r="R11" s="46">
        <f>SafetyBenefitsCalc!R198</f>
        <v>3423842.5855999999</v>
      </c>
      <c r="S11" s="46">
        <f>SafetyBenefitsCalc!S198</f>
        <v>3423842.5855999999</v>
      </c>
      <c r="T11" s="46">
        <f>SafetyBenefitsCalc!T198</f>
        <v>3423842.5855999999</v>
      </c>
      <c r="U11" s="46">
        <f>SafetyBenefitsCalc!U198</f>
        <v>3423842.5855999999</v>
      </c>
      <c r="V11" s="46">
        <f>SafetyBenefitsCalc!V198</f>
        <v>3423842.5855999999</v>
      </c>
      <c r="W11" s="46">
        <f>SafetyBenefitsCalc!W198</f>
        <v>3423842.5855999999</v>
      </c>
      <c r="X11" s="46">
        <f>SafetyBenefitsCalc!X198</f>
        <v>3423842.5855999999</v>
      </c>
      <c r="Y11" s="46">
        <f>SafetyBenefitsCalc!Y198</f>
        <v>3423842.5855999999</v>
      </c>
      <c r="Z11" s="46">
        <f>SafetyBenefitsCalc!Z198</f>
        <v>3423842.5855999999</v>
      </c>
      <c r="AA11" s="46">
        <f>SafetyBenefitsCalc!AA198</f>
        <v>3423842.5855999999</v>
      </c>
      <c r="AB11" s="46">
        <f>SafetyBenefitsCalc!AB198</f>
        <v>3423842.5855999999</v>
      </c>
      <c r="AC11" s="46">
        <f>SafetyBenefitsCalc!AC198</f>
        <v>3423842.5855999999</v>
      </c>
      <c r="AD11" s="46">
        <f>SafetyBenefitsCalc!AD198</f>
        <v>3423842.5855999999</v>
      </c>
      <c r="AE11" s="46">
        <f>SafetyBenefitsCalc!AE198</f>
        <v>3423842.5855999999</v>
      </c>
      <c r="AF11" s="46">
        <f>SafetyBenefitsCalc!AF198</f>
        <v>3423842.5855999999</v>
      </c>
      <c r="AG11" s="46">
        <f>SafetyBenefitsCalc!AG198</f>
        <v>3423842.5855999999</v>
      </c>
      <c r="AH11" s="46">
        <f>SafetyBenefitsCalc!AH198</f>
        <v>10353.510399999999</v>
      </c>
      <c r="AI11" s="46">
        <f>SafetyBenefitsCalc!AI198</f>
        <v>0</v>
      </c>
      <c r="AJ11" s="46">
        <f>SafetyBenefitsCalc!AJ198</f>
        <v>0</v>
      </c>
      <c r="AK11" s="46">
        <f>SafetyBenefitsCalc!AK198</f>
        <v>0</v>
      </c>
      <c r="AL11" s="46">
        <f>SafetyBenefitsCalc!AL198</f>
        <v>0</v>
      </c>
      <c r="AM11" s="46">
        <f>SafetyBenefitsCalc!AM198</f>
        <v>0</v>
      </c>
      <c r="AN11" s="46">
        <f>SafetyBenefitsCalc!AN198</f>
        <v>0</v>
      </c>
      <c r="AO11" s="46">
        <f>SafetyBenefitsCalc!AO198</f>
        <v>0</v>
      </c>
      <c r="AP11" s="46">
        <f>SafetyBenefitsCalc!AP198</f>
        <v>0</v>
      </c>
      <c r="AQ11" s="46">
        <f>SafetyBenefitsCalc!AQ198</f>
        <v>0</v>
      </c>
      <c r="AR11" s="46">
        <f>SafetyBenefitsCalc!AR198</f>
        <v>0</v>
      </c>
    </row>
    <row r="12" spans="1:44" s="46" customFormat="1">
      <c r="A12"/>
      <c r="B12"/>
      <c r="C12" t="s">
        <v>84</v>
      </c>
      <c r="D12" s="47"/>
      <c r="E12" s="44"/>
      <c r="F12" s="48"/>
      <c r="G12" s="49"/>
      <c r="H12" s="60">
        <f t="shared" si="3"/>
        <v>95253685.751622498</v>
      </c>
      <c r="I12" s="46">
        <f>SafetyBenefitsCalc!I192</f>
        <v>0</v>
      </c>
      <c r="J12" s="46">
        <f>SafetyBenefitsCalc!J192</f>
        <v>0</v>
      </c>
      <c r="K12" s="46">
        <f>SafetyBenefitsCalc!K192</f>
        <v>0</v>
      </c>
      <c r="L12" s="46">
        <f>SafetyBenefitsCalc!L192</f>
        <v>0</v>
      </c>
      <c r="M12" s="46">
        <f>SafetyBenefitsCalc!M192</f>
        <v>0</v>
      </c>
      <c r="N12" s="46">
        <f>SafetyBenefitsCalc!N192</f>
        <v>0</v>
      </c>
      <c r="O12" s="46">
        <f>SafetyBenefitsCalc!O192</f>
        <v>0</v>
      </c>
      <c r="P12" s="46">
        <f>SafetyBenefitsCalc!P192</f>
        <v>0</v>
      </c>
      <c r="Q12" s="46">
        <f>SafetyBenefitsCalc!Q192</f>
        <v>0</v>
      </c>
      <c r="R12" s="46">
        <f>SafetyBenefitsCalc!R192</f>
        <v>0</v>
      </c>
      <c r="S12" s="46">
        <f>SafetyBenefitsCalc!S192</f>
        <v>0</v>
      </c>
      <c r="T12" s="46">
        <f>SafetyBenefitsCalc!T192</f>
        <v>0</v>
      </c>
      <c r="U12" s="46">
        <f>SafetyBenefitsCalc!U192</f>
        <v>0</v>
      </c>
      <c r="V12" s="46">
        <f>SafetyBenefitsCalc!V192</f>
        <v>7545446.2176910248</v>
      </c>
      <c r="W12" s="46">
        <f>SafetyBenefitsCalc!W192</f>
        <v>7545446.2176910248</v>
      </c>
      <c r="X12" s="46">
        <f>SafetyBenefitsCalc!X192</f>
        <v>7545446.2176910248</v>
      </c>
      <c r="Y12" s="46">
        <f>SafetyBenefitsCalc!Y192</f>
        <v>7545446.2176910248</v>
      </c>
      <c r="Z12" s="46">
        <f>SafetyBenefitsCalc!Z192</f>
        <v>7545446.2176910248</v>
      </c>
      <c r="AA12" s="46">
        <f>SafetyBenefitsCalc!AA192</f>
        <v>7545446.2176910248</v>
      </c>
      <c r="AB12" s="46">
        <f>SafetyBenefitsCalc!AB192</f>
        <v>7545446.2176910248</v>
      </c>
      <c r="AC12" s="46">
        <f>SafetyBenefitsCalc!AC192</f>
        <v>7545446.2176910248</v>
      </c>
      <c r="AD12" s="46">
        <f>SafetyBenefitsCalc!AD192</f>
        <v>7545446.2176910248</v>
      </c>
      <c r="AE12" s="46">
        <f>SafetyBenefitsCalc!AE192</f>
        <v>7545446.2176910248</v>
      </c>
      <c r="AF12" s="46">
        <f>SafetyBenefitsCalc!AF192</f>
        <v>7545446.2176910248</v>
      </c>
      <c r="AG12" s="46">
        <f>SafetyBenefitsCalc!AG192</f>
        <v>7545446.2176910248</v>
      </c>
      <c r="AH12" s="46">
        <f>SafetyBenefitsCalc!AH192</f>
        <v>4708331.1393302092</v>
      </c>
      <c r="AI12" s="46">
        <f>SafetyBenefitsCalc!AI192</f>
        <v>0</v>
      </c>
      <c r="AJ12" s="46">
        <f>SafetyBenefitsCalc!AJ192</f>
        <v>0</v>
      </c>
      <c r="AK12" s="46">
        <f>SafetyBenefitsCalc!AK192</f>
        <v>0</v>
      </c>
      <c r="AL12" s="46">
        <f>SafetyBenefitsCalc!AL192</f>
        <v>0</v>
      </c>
      <c r="AM12" s="46">
        <f>SafetyBenefitsCalc!AM192</f>
        <v>0</v>
      </c>
      <c r="AN12" s="46">
        <f>SafetyBenefitsCalc!AN192</f>
        <v>0</v>
      </c>
      <c r="AO12" s="46">
        <f>SafetyBenefitsCalc!AO192</f>
        <v>0</v>
      </c>
      <c r="AP12" s="46">
        <f>SafetyBenefitsCalc!AP192</f>
        <v>0</v>
      </c>
      <c r="AQ12" s="46">
        <f>SafetyBenefitsCalc!AQ192</f>
        <v>0</v>
      </c>
      <c r="AR12" s="46">
        <f>SafetyBenefitsCalc!AR192</f>
        <v>0</v>
      </c>
    </row>
    <row r="13" spans="1:44" s="46" customFormat="1">
      <c r="A13"/>
      <c r="B13"/>
      <c r="C13" t="s">
        <v>85</v>
      </c>
      <c r="D13" s="47"/>
      <c r="E13" s="44"/>
      <c r="F13"/>
      <c r="G13" s="49"/>
      <c r="H13" s="60">
        <f t="shared" si="3"/>
        <v>167287316.18031287</v>
      </c>
      <c r="I13" s="46">
        <f>VOCCalc!F174</f>
        <v>0</v>
      </c>
      <c r="J13" s="46">
        <f>VOCCalc!G174</f>
        <v>0</v>
      </c>
      <c r="K13" s="46">
        <f>VOCCalc!H174</f>
        <v>0</v>
      </c>
      <c r="L13" s="46">
        <f>VOCCalc!I174</f>
        <v>-7523.9987559260007</v>
      </c>
      <c r="M13" s="46">
        <f>VOCCalc!J174</f>
        <v>-16037.033732552003</v>
      </c>
      <c r="N13" s="46">
        <f>VOCCalc!K174</f>
        <v>0</v>
      </c>
      <c r="O13" s="46">
        <f>VOCCalc!L174</f>
        <v>0</v>
      </c>
      <c r="P13" s="46">
        <f>VOCCalc!M174</f>
        <v>0</v>
      </c>
      <c r="Q13" s="46">
        <f>VOCCalc!N174</f>
        <v>0</v>
      </c>
      <c r="R13" s="46">
        <f>VOCCalc!O174</f>
        <v>0</v>
      </c>
      <c r="S13" s="46">
        <f>VOCCalc!P174</f>
        <v>0</v>
      </c>
      <c r="T13" s="46">
        <f>VOCCalc!Q174</f>
        <v>0</v>
      </c>
      <c r="U13" s="46">
        <f>VOCCalc!R174</f>
        <v>0</v>
      </c>
      <c r="V13" s="46">
        <f>VOCCalc!S174</f>
        <v>13194178.193547683</v>
      </c>
      <c r="W13" s="46">
        <f>VOCCalc!T174</f>
        <v>13194178.193547683</v>
      </c>
      <c r="X13" s="46">
        <f>VOCCalc!U174</f>
        <v>13194178.193547683</v>
      </c>
      <c r="Y13" s="46">
        <f>VOCCalc!V174</f>
        <v>13194178.193547683</v>
      </c>
      <c r="Z13" s="46">
        <f>VOCCalc!W174</f>
        <v>13194178.193547683</v>
      </c>
      <c r="AA13" s="46">
        <f>VOCCalc!X174</f>
        <v>13194178.193547683</v>
      </c>
      <c r="AB13" s="46">
        <f>VOCCalc!Y174</f>
        <v>13194178.193547683</v>
      </c>
      <c r="AC13" s="46">
        <f>VOCCalc!Z174</f>
        <v>13194178.193547683</v>
      </c>
      <c r="AD13" s="46">
        <f>VOCCalc!AA174</f>
        <v>13194178.193547683</v>
      </c>
      <c r="AE13" s="46">
        <f>VOCCalc!AB174</f>
        <v>13194178.193547683</v>
      </c>
      <c r="AF13" s="46">
        <f>VOCCalc!AC174</f>
        <v>13194178.193547683</v>
      </c>
      <c r="AG13" s="46">
        <f>VOCCalc!AD174</f>
        <v>13194178.193547683</v>
      </c>
      <c r="AH13" s="46">
        <f>VOCCalc!AE174</f>
        <v>8980738.8902291209</v>
      </c>
      <c r="AI13" s="46">
        <f>VOCCalc!AF174</f>
        <v>0</v>
      </c>
      <c r="AJ13" s="46">
        <f>VOCCalc!AG174</f>
        <v>0</v>
      </c>
      <c r="AK13" s="46">
        <f>VOCCalc!AH174</f>
        <v>0</v>
      </c>
      <c r="AL13" s="46">
        <f>VOCCalc!AI174</f>
        <v>0</v>
      </c>
      <c r="AM13" s="46">
        <f>VOCCalc!AJ174</f>
        <v>0</v>
      </c>
      <c r="AN13" s="46">
        <f>VOCCalc!AK174</f>
        <v>0</v>
      </c>
      <c r="AO13" s="46">
        <f>VOCCalc!AL174</f>
        <v>0</v>
      </c>
      <c r="AP13" s="46">
        <f>VOCCalc!AM174</f>
        <v>0</v>
      </c>
      <c r="AQ13" s="46">
        <f>VOCCalc!AN174</f>
        <v>0</v>
      </c>
      <c r="AR13" s="46">
        <f>VOCCalc!AO174</f>
        <v>0</v>
      </c>
    </row>
    <row r="14" spans="1:44" s="46" customFormat="1">
      <c r="A14"/>
      <c r="B14"/>
      <c r="C14" t="s">
        <v>86</v>
      </c>
      <c r="D14" s="47"/>
      <c r="E14" s="44"/>
      <c r="F14"/>
      <c r="G14" s="49"/>
      <c r="H14" s="60">
        <f t="shared" si="3"/>
        <v>4505738.6342175715</v>
      </c>
      <c r="I14" s="46">
        <f>ResiliencyCalc!M111</f>
        <v>0</v>
      </c>
      <c r="J14" s="46">
        <f>ResiliencyCalc!N111</f>
        <v>0</v>
      </c>
      <c r="K14" s="46">
        <f>ResiliencyCalc!O111</f>
        <v>0</v>
      </c>
      <c r="L14" s="46">
        <f>ResiliencyCalc!P111</f>
        <v>0</v>
      </c>
      <c r="M14" s="46">
        <f>ResiliencyCalc!Q111</f>
        <v>0</v>
      </c>
      <c r="N14" s="46">
        <f>ResiliencyCalc!R111</f>
        <v>173266.19147432235</v>
      </c>
      <c r="O14" s="46">
        <f>ResiliencyCalc!S111</f>
        <v>548168.12631181802</v>
      </c>
      <c r="P14" s="46">
        <f>ResiliencyCalc!T111</f>
        <v>548168.12631181802</v>
      </c>
      <c r="Q14" s="46">
        <f>ResiliencyCalc!U111</f>
        <v>548168.12631181802</v>
      </c>
      <c r="R14" s="46">
        <f>ResiliencyCalc!V111</f>
        <v>548168.12631181802</v>
      </c>
      <c r="S14" s="46">
        <f>ResiliencyCalc!W111</f>
        <v>548168.12631181802</v>
      </c>
      <c r="T14" s="46">
        <f>ResiliencyCalc!X111</f>
        <v>548168.12631181802</v>
      </c>
      <c r="U14" s="46">
        <f>ResiliencyCalc!Y111</f>
        <v>548168.12631181802</v>
      </c>
      <c r="V14" s="46">
        <f>ResiliencyCalc!Z111</f>
        <v>548168.12631181802</v>
      </c>
      <c r="W14" s="46">
        <f>ResiliencyCalc!AA111</f>
        <v>-4406.0473126079996</v>
      </c>
      <c r="X14" s="46">
        <f>ResiliencyCalc!AB111</f>
        <v>-4406.0473126079996</v>
      </c>
      <c r="Y14" s="46">
        <f>ResiliencyCalc!AC111</f>
        <v>-4406.0473126079996</v>
      </c>
      <c r="Z14" s="46">
        <f>ResiliencyCalc!AD111</f>
        <v>-4406.0473126079996</v>
      </c>
      <c r="AA14" s="46">
        <f>ResiliencyCalc!AE111</f>
        <v>-4406.0473126079996</v>
      </c>
      <c r="AB14" s="46">
        <f>ResiliencyCalc!AF111</f>
        <v>-4406.0473126079996</v>
      </c>
      <c r="AC14" s="46">
        <f>ResiliencyCalc!AG111</f>
        <v>-4406.0473126079996</v>
      </c>
      <c r="AD14" s="46">
        <f>ResiliencyCalc!AH111</f>
        <v>-4406.0473126079996</v>
      </c>
      <c r="AE14" s="46">
        <f>ResiliencyCalc!AI111</f>
        <v>-4406.0473126079996</v>
      </c>
      <c r="AF14" s="46">
        <f>ResiliencyCalc!AJ111</f>
        <v>-4406.0473126079996</v>
      </c>
      <c r="AG14" s="46">
        <f>ResiliencyCalc!AK111</f>
        <v>-4406.0473126079996</v>
      </c>
      <c r="AH14" s="46">
        <f>ResiliencyCalc!AL111</f>
        <v>-4406.0473126079996</v>
      </c>
      <c r="AI14" s="46">
        <f>ResiliencyCalc!AM111</f>
        <v>0</v>
      </c>
      <c r="AJ14" s="46">
        <f>ResiliencyCalc!AN111</f>
        <v>0</v>
      </c>
      <c r="AK14" s="46">
        <f>ResiliencyCalc!AO111</f>
        <v>0</v>
      </c>
      <c r="AL14" s="46">
        <f>ResiliencyCalc!AP111</f>
        <v>0</v>
      </c>
      <c r="AM14" s="46">
        <f>ResiliencyCalc!AQ111</f>
        <v>0</v>
      </c>
      <c r="AN14" s="46">
        <f>ResiliencyCalc!AR111</f>
        <v>0</v>
      </c>
      <c r="AO14" s="46">
        <f>ResiliencyCalc!AS111</f>
        <v>0</v>
      </c>
      <c r="AP14" s="46">
        <f>ResiliencyCalc!AT111</f>
        <v>0</v>
      </c>
      <c r="AQ14" s="46">
        <f>ResiliencyCalc!AU111</f>
        <v>0</v>
      </c>
      <c r="AR14" s="46">
        <f>ResiliencyCalc!AV111</f>
        <v>0</v>
      </c>
    </row>
    <row r="15" spans="1:44" s="46" customFormat="1">
      <c r="A15"/>
      <c r="B15"/>
      <c r="C15" t="s">
        <v>87</v>
      </c>
      <c r="D15" s="47"/>
      <c r="E15" s="44"/>
      <c r="F15"/>
      <c r="G15" s="49"/>
      <c r="H15" s="60">
        <f t="shared" si="3"/>
        <v>16142396.71587038</v>
      </c>
      <c r="I15" s="46">
        <f>ResidualValue!J40</f>
        <v>0</v>
      </c>
      <c r="J15" s="46">
        <f>ResidualValue!K40</f>
        <v>0</v>
      </c>
      <c r="K15" s="46">
        <f>ResidualValue!L40</f>
        <v>0</v>
      </c>
      <c r="L15" s="46">
        <f>ResidualValue!M40</f>
        <v>0</v>
      </c>
      <c r="M15" s="46">
        <f>ResidualValue!N40</f>
        <v>0</v>
      </c>
      <c r="N15" s="46">
        <f>ResidualValue!O40</f>
        <v>0</v>
      </c>
      <c r="O15" s="46">
        <f>ResidualValue!P40</f>
        <v>0</v>
      </c>
      <c r="P15" s="46">
        <f>ResidualValue!Q40</f>
        <v>0</v>
      </c>
      <c r="Q15" s="46">
        <f>ResidualValue!R40</f>
        <v>0</v>
      </c>
      <c r="R15" s="46">
        <f>ResidualValue!S40</f>
        <v>0</v>
      </c>
      <c r="S15" s="46">
        <f>ResidualValue!T40</f>
        <v>0</v>
      </c>
      <c r="T15" s="46">
        <f>ResidualValue!U40</f>
        <v>0</v>
      </c>
      <c r="U15" s="46">
        <f>ResidualValue!V40</f>
        <v>0</v>
      </c>
      <c r="V15" s="46">
        <f>ResidualValue!W40</f>
        <v>0</v>
      </c>
      <c r="W15" s="46">
        <f>ResidualValue!X40</f>
        <v>0</v>
      </c>
      <c r="X15" s="46">
        <f>ResidualValue!Y40</f>
        <v>0</v>
      </c>
      <c r="Y15" s="46">
        <f>ResidualValue!Z40</f>
        <v>0</v>
      </c>
      <c r="Z15" s="46">
        <f>ResidualValue!AA40</f>
        <v>0</v>
      </c>
      <c r="AA15" s="46">
        <f>ResidualValue!AB40</f>
        <v>0</v>
      </c>
      <c r="AB15" s="46">
        <f>ResidualValue!AC40</f>
        <v>0</v>
      </c>
      <c r="AC15" s="46">
        <f>ResidualValue!AD40</f>
        <v>0</v>
      </c>
      <c r="AD15" s="46">
        <f>ResidualValue!AE40</f>
        <v>0</v>
      </c>
      <c r="AE15" s="46">
        <f>ResidualValue!AF40</f>
        <v>0</v>
      </c>
      <c r="AF15" s="46">
        <f>ResidualValue!AG40</f>
        <v>0</v>
      </c>
      <c r="AG15" s="46">
        <f>ResidualValue!AH40</f>
        <v>11296929.86287012</v>
      </c>
      <c r="AH15" s="46">
        <f>ResidualValue!AI40</f>
        <v>4845466.8530002618</v>
      </c>
      <c r="AI15" s="46">
        <f>ResidualValue!AJ40</f>
        <v>0</v>
      </c>
      <c r="AJ15" s="46">
        <f>ResidualValue!AK40</f>
        <v>0</v>
      </c>
      <c r="AK15" s="46">
        <f>ResidualValue!AL40</f>
        <v>0</v>
      </c>
      <c r="AL15" s="46">
        <f>ResidualValue!AM40</f>
        <v>0</v>
      </c>
      <c r="AM15" s="46">
        <f>ResidualValue!AN40</f>
        <v>0</v>
      </c>
      <c r="AN15" s="46">
        <f>ResidualValue!AO40</f>
        <v>0</v>
      </c>
      <c r="AO15" s="46">
        <f>ResidualValue!AP40</f>
        <v>0</v>
      </c>
      <c r="AP15" s="46">
        <f>ResidualValue!AQ40</f>
        <v>0</v>
      </c>
      <c r="AQ15" s="46">
        <f>ResidualValue!AR40</f>
        <v>0</v>
      </c>
      <c r="AR15" s="46">
        <f>ResidualValue!AS40</f>
        <v>0</v>
      </c>
    </row>
    <row r="16" spans="1:44">
      <c r="D16" s="47"/>
      <c r="E16" s="48"/>
      <c r="F16" s="48"/>
      <c r="H16" s="50"/>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row>
    <row r="17" spans="1:44">
      <c r="C17" s="4" t="s">
        <v>88</v>
      </c>
      <c r="D17" s="47"/>
      <c r="E17" s="48"/>
      <c r="F17" s="48"/>
      <c r="G17" s="52"/>
      <c r="H17" s="42">
        <f t="shared" ref="H17:H25" si="5">SUM(I17:AR17)</f>
        <v>163177650.06233269</v>
      </c>
      <c r="I17" s="42">
        <f>SUM(I18:I25)</f>
        <v>0</v>
      </c>
      <c r="J17" s="42">
        <f t="shared" ref="J17" si="6">SUM(J18:J25)</f>
        <v>0</v>
      </c>
      <c r="K17" s="42">
        <f t="shared" ref="K17" si="7">SUM(K18:K25)</f>
        <v>0</v>
      </c>
      <c r="L17" s="42">
        <f t="shared" ref="L17" si="8">SUM(L18:L25)</f>
        <v>-20562.865252828287</v>
      </c>
      <c r="M17" s="42">
        <f t="shared" ref="M17" si="9">SUM(M18:M25)</f>
        <v>-40468.990026692016</v>
      </c>
      <c r="N17" s="42">
        <f t="shared" ref="N17" si="10">SUM(N18:N25)</f>
        <v>2428961.8722275523</v>
      </c>
      <c r="O17" s="42">
        <f t="shared" ref="O17" si="11">SUM(O18:O25)</f>
        <v>2255534.3802068601</v>
      </c>
      <c r="P17" s="42">
        <f t="shared" ref="P17" si="12">SUM(P18:P25)</f>
        <v>2029494.3670140542</v>
      </c>
      <c r="Q17" s="42">
        <f t="shared" ref="Q17" si="13">SUM(Q18:Q25)</f>
        <v>1896723.7074897706</v>
      </c>
      <c r="R17" s="42">
        <f t="shared" ref="R17" si="14">SUM(R18:R25)</f>
        <v>1812759.4692493423</v>
      </c>
      <c r="S17" s="42">
        <f t="shared" ref="S17" si="15">SUM(S18:S25)</f>
        <v>1759858.4437709276</v>
      </c>
      <c r="T17" s="42">
        <f t="shared" ref="T17" si="16">SUM(T18:T25)</f>
        <v>1780270.7067926815</v>
      </c>
      <c r="U17" s="42">
        <f t="shared" ref="U17" si="17">SUM(U18:U25)</f>
        <v>1663804.3988716649</v>
      </c>
      <c r="V17" s="42">
        <f t="shared" ref="V17" si="18">SUM(V18:V25)</f>
        <v>16690923.375364192</v>
      </c>
      <c r="W17" s="42">
        <f t="shared" ref="W17" si="19">SUM(W18:W25)</f>
        <v>15397534.498227073</v>
      </c>
      <c r="X17" s="42">
        <f t="shared" ref="X17" si="20">SUM(X18:X25)</f>
        <v>14389115.418214861</v>
      </c>
      <c r="Y17" s="42">
        <f t="shared" ref="Y17" si="21">SUM(Y18:Y25)</f>
        <v>13446739.887110431</v>
      </c>
      <c r="Z17" s="42">
        <f t="shared" ref="Z17" si="22">SUM(Z18:Z25)</f>
        <v>12566082.575073332</v>
      </c>
      <c r="AA17" s="42">
        <f t="shared" ref="AA17" si="23">SUM(AA18:AA25)</f>
        <v>11743101.426802777</v>
      </c>
      <c r="AB17" s="42">
        <f t="shared" ref="AB17" si="24">SUM(AB18:AB25)</f>
        <v>10974019.109341089</v>
      </c>
      <c r="AC17" s="42">
        <f t="shared" ref="AC17" si="25">SUM(AC18:AC25)</f>
        <v>10255305.674894886</v>
      </c>
      <c r="AD17" s="42">
        <f t="shared" ref="AD17" si="26">SUM(AD18:AD25)</f>
        <v>9584397.8270045649</v>
      </c>
      <c r="AE17" s="42">
        <f t="shared" ref="AE17" si="27">SUM(AE18:AE25)</f>
        <v>8957381.1467332374</v>
      </c>
      <c r="AF17" s="42">
        <f t="shared" ref="AF17" si="28">SUM(AF18:AF25)</f>
        <v>8371384.2492833994</v>
      </c>
      <c r="AG17" s="42">
        <f t="shared" ref="AG17" si="29">SUM(AG18:AG25)</f>
        <v>9905173.6332213655</v>
      </c>
      <c r="AH17" s="42">
        <f t="shared" ref="AH17" si="30">SUM(AH18:AH25)</f>
        <v>5330115.7507181782</v>
      </c>
      <c r="AI17" s="42">
        <f t="shared" ref="AI17" si="31">SUM(AI18:AI25)</f>
        <v>0</v>
      </c>
      <c r="AJ17" s="42">
        <f t="shared" ref="AJ17" si="32">SUM(AJ18:AJ25)</f>
        <v>0</v>
      </c>
      <c r="AK17" s="42">
        <f t="shared" ref="AK17" si="33">SUM(AK18:AK25)</f>
        <v>0</v>
      </c>
      <c r="AL17" s="42">
        <f t="shared" ref="AL17" si="34">SUM(AL18:AL25)</f>
        <v>0</v>
      </c>
      <c r="AM17" s="42">
        <f t="shared" ref="AM17" si="35">SUM(AM18:AM25)</f>
        <v>0</v>
      </c>
      <c r="AN17" s="42">
        <f t="shared" ref="AN17" si="36">SUM(AN18:AN25)</f>
        <v>0</v>
      </c>
      <c r="AO17" s="42">
        <f t="shared" ref="AO17" si="37">SUM(AO18:AO25)</f>
        <v>0</v>
      </c>
      <c r="AP17" s="42">
        <f t="shared" ref="AP17" si="38">SUM(AP18:AP25)</f>
        <v>0</v>
      </c>
      <c r="AQ17" s="42">
        <f t="shared" ref="AQ17" si="39">SUM(AQ18:AQ25)</f>
        <v>0</v>
      </c>
      <c r="AR17" s="42">
        <f t="shared" ref="AR17" si="40">SUM(AR18:AR25)</f>
        <v>0</v>
      </c>
    </row>
    <row r="18" spans="1:44">
      <c r="C18" t="str">
        <f t="shared" ref="C18:C25" si="41">C8</f>
        <v>Maintenance Cost Savings</v>
      </c>
      <c r="D18" s="47"/>
      <c r="E18" s="48"/>
      <c r="F18" s="53">
        <f t="shared" ref="F18:F25" si="42">H18/10^6</f>
        <v>-0.90121140989622506</v>
      </c>
      <c r="G18" s="49">
        <f t="shared" ref="G18:G25" si="43">H18/H$17</f>
        <v>-5.5228850859904456E-3</v>
      </c>
      <c r="H18" s="60">
        <f t="shared" si="5"/>
        <v>-901211.40989622509</v>
      </c>
      <c r="I18" s="54">
        <f t="shared" ref="I18:AR18" si="44">IF(I$2="","",I8*I$3)</f>
        <v>0</v>
      </c>
      <c r="J18" s="54">
        <f t="shared" si="44"/>
        <v>0</v>
      </c>
      <c r="K18" s="54">
        <f t="shared" si="44"/>
        <v>0</v>
      </c>
      <c r="L18" s="54">
        <f t="shared" si="44"/>
        <v>0</v>
      </c>
      <c r="M18" s="54">
        <f t="shared" si="44"/>
        <v>0</v>
      </c>
      <c r="N18" s="54">
        <f t="shared" si="44"/>
        <v>38955.391546196115</v>
      </c>
      <c r="O18" s="54">
        <f t="shared" si="44"/>
        <v>-218034.26539905506</v>
      </c>
      <c r="P18" s="54">
        <f t="shared" si="44"/>
        <v>-282252.03074848343</v>
      </c>
      <c r="Q18" s="54">
        <f t="shared" si="44"/>
        <v>-263786.94462475087</v>
      </c>
      <c r="R18" s="54">
        <f t="shared" si="44"/>
        <v>-206409.36450254676</v>
      </c>
      <c r="S18" s="54">
        <f t="shared" si="44"/>
        <v>-127215.23263270686</v>
      </c>
      <c r="T18" s="54">
        <f t="shared" si="44"/>
        <v>16650.448471527572</v>
      </c>
      <c r="U18" s="54">
        <f t="shared" si="44"/>
        <v>15561.16679582016</v>
      </c>
      <c r="V18" s="54">
        <f t="shared" si="44"/>
        <v>14543.146538149684</v>
      </c>
      <c r="W18" s="54">
        <f t="shared" si="44"/>
        <v>13591.725736588487</v>
      </c>
      <c r="X18" s="54">
        <f t="shared" si="44"/>
        <v>12702.54741737242</v>
      </c>
      <c r="Y18" s="54">
        <f t="shared" si="44"/>
        <v>11871.539642404132</v>
      </c>
      <c r="Z18" s="54">
        <f t="shared" si="44"/>
        <v>11094.896862059935</v>
      </c>
      <c r="AA18" s="54">
        <f t="shared" si="44"/>
        <v>10369.062487906482</v>
      </c>
      <c r="AB18" s="54">
        <f t="shared" si="44"/>
        <v>9690.712605520077</v>
      </c>
      <c r="AC18" s="54">
        <f t="shared" si="44"/>
        <v>9056.7407528225012</v>
      </c>
      <c r="AD18" s="54">
        <f t="shared" si="44"/>
        <v>8464.2436942266359</v>
      </c>
      <c r="AE18" s="54">
        <f t="shared" si="44"/>
        <v>7910.5081254454544</v>
      </c>
      <c r="AF18" s="54">
        <f t="shared" si="44"/>
        <v>7392.9982480798635</v>
      </c>
      <c r="AG18" s="54">
        <f t="shared" si="44"/>
        <v>6909.3441570839841</v>
      </c>
      <c r="AH18" s="54">
        <f t="shared" si="44"/>
        <v>1721.9549301143888</v>
      </c>
      <c r="AI18" s="54">
        <f t="shared" si="44"/>
        <v>0</v>
      </c>
      <c r="AJ18" s="54">
        <f t="shared" si="44"/>
        <v>0</v>
      </c>
      <c r="AK18" s="54">
        <f t="shared" si="44"/>
        <v>0</v>
      </c>
      <c r="AL18" s="54">
        <f t="shared" si="44"/>
        <v>0</v>
      </c>
      <c r="AM18" s="54">
        <f t="shared" si="44"/>
        <v>0</v>
      </c>
      <c r="AN18" s="54">
        <f t="shared" si="44"/>
        <v>0</v>
      </c>
      <c r="AO18" s="54">
        <f t="shared" si="44"/>
        <v>0</v>
      </c>
      <c r="AP18" s="54">
        <f t="shared" si="44"/>
        <v>0</v>
      </c>
      <c r="AQ18" s="54">
        <f t="shared" si="44"/>
        <v>0</v>
      </c>
      <c r="AR18" s="54">
        <f t="shared" si="44"/>
        <v>0</v>
      </c>
    </row>
    <row r="19" spans="1:44">
      <c r="C19" t="str">
        <f t="shared" si="41"/>
        <v>Travel Time Benefits from Avoided Detours</v>
      </c>
      <c r="D19" s="47"/>
      <c r="E19" s="48"/>
      <c r="F19" s="53">
        <f t="shared" si="42"/>
        <v>62.104520977518327</v>
      </c>
      <c r="G19" s="49">
        <f t="shared" si="43"/>
        <v>0.38059452966625545</v>
      </c>
      <c r="H19" s="60">
        <f t="shared" si="5"/>
        <v>62104520.977518328</v>
      </c>
      <c r="I19" s="54">
        <f t="shared" ref="I19:AR19" si="45">IF(I$2="","",I9*I$3)</f>
        <v>0</v>
      </c>
      <c r="J19" s="54">
        <f t="shared" si="45"/>
        <v>0</v>
      </c>
      <c r="K19" s="54">
        <f t="shared" si="45"/>
        <v>0</v>
      </c>
      <c r="L19" s="54">
        <f t="shared" si="45"/>
        <v>-14822.842626480804</v>
      </c>
      <c r="M19" s="54">
        <f t="shared" si="45"/>
        <v>-29034.80661546905</v>
      </c>
      <c r="N19" s="54">
        <f t="shared" si="45"/>
        <v>0</v>
      </c>
      <c r="O19" s="54">
        <f t="shared" si="45"/>
        <v>0</v>
      </c>
      <c r="P19" s="54">
        <f t="shared" si="45"/>
        <v>0</v>
      </c>
      <c r="Q19" s="54">
        <f t="shared" si="45"/>
        <v>0</v>
      </c>
      <c r="R19" s="54">
        <f t="shared" si="45"/>
        <v>0</v>
      </c>
      <c r="S19" s="54">
        <f t="shared" si="45"/>
        <v>0</v>
      </c>
      <c r="T19" s="54">
        <f t="shared" si="45"/>
        <v>0</v>
      </c>
      <c r="U19" s="54">
        <f t="shared" si="45"/>
        <v>0</v>
      </c>
      <c r="V19" s="54">
        <f t="shared" si="45"/>
        <v>7062188.1470779227</v>
      </c>
      <c r="W19" s="54">
        <f t="shared" si="45"/>
        <v>6600175.8383905813</v>
      </c>
      <c r="X19" s="54">
        <f t="shared" si="45"/>
        <v>6168388.6340098893</v>
      </c>
      <c r="Y19" s="54">
        <f t="shared" si="45"/>
        <v>5764849.1906634485</v>
      </c>
      <c r="Z19" s="54">
        <f t="shared" si="45"/>
        <v>5387709.5239845309</v>
      </c>
      <c r="AA19" s="54">
        <f t="shared" si="45"/>
        <v>5035242.5457799351</v>
      </c>
      <c r="AB19" s="54">
        <f t="shared" si="45"/>
        <v>4705834.154934519</v>
      </c>
      <c r="AC19" s="54">
        <f t="shared" si="45"/>
        <v>4397975.8457331955</v>
      </c>
      <c r="AD19" s="54">
        <f t="shared" si="45"/>
        <v>4110257.7997506498</v>
      </c>
      <c r="AE19" s="54">
        <f t="shared" si="45"/>
        <v>3841362.4296735041</v>
      </c>
      <c r="AF19" s="54">
        <f t="shared" si="45"/>
        <v>3590058.3454892565</v>
      </c>
      <c r="AG19" s="54">
        <f t="shared" si="45"/>
        <v>3355194.7154105194</v>
      </c>
      <c r="AH19" s="54">
        <f t="shared" si="45"/>
        <v>2129141.4558623196</v>
      </c>
      <c r="AI19" s="54">
        <f t="shared" si="45"/>
        <v>0</v>
      </c>
      <c r="AJ19" s="54">
        <f t="shared" si="45"/>
        <v>0</v>
      </c>
      <c r="AK19" s="54">
        <f t="shared" si="45"/>
        <v>0</v>
      </c>
      <c r="AL19" s="54">
        <f t="shared" si="45"/>
        <v>0</v>
      </c>
      <c r="AM19" s="54">
        <f t="shared" si="45"/>
        <v>0</v>
      </c>
      <c r="AN19" s="54">
        <f t="shared" si="45"/>
        <v>0</v>
      </c>
      <c r="AO19" s="54">
        <f t="shared" si="45"/>
        <v>0</v>
      </c>
      <c r="AP19" s="54">
        <f t="shared" si="45"/>
        <v>0</v>
      </c>
      <c r="AQ19" s="54">
        <f t="shared" si="45"/>
        <v>0</v>
      </c>
      <c r="AR19" s="54">
        <f t="shared" si="45"/>
        <v>0</v>
      </c>
    </row>
    <row r="20" spans="1:44">
      <c r="C20" t="str">
        <f t="shared" si="41"/>
        <v>Emission Cost Savings from Avoided Detours</v>
      </c>
      <c r="D20" s="47"/>
      <c r="E20" s="48"/>
      <c r="F20" s="53">
        <f t="shared" si="42"/>
        <v>0.22260830043213858</v>
      </c>
      <c r="G20" s="49">
        <f>H20/H$17</f>
        <v>1.3642082745223001E-3</v>
      </c>
      <c r="H20" s="60">
        <f t="shared" si="5"/>
        <v>222608.30043213858</v>
      </c>
      <c r="I20" s="54">
        <f>EmissionsCalc!H113</f>
        <v>0</v>
      </c>
      <c r="J20" s="54">
        <f>EmissionsCalc!I113</f>
        <v>0</v>
      </c>
      <c r="K20" s="54">
        <f>EmissionsCalc!J113</f>
        <v>0</v>
      </c>
      <c r="L20" s="54">
        <f>EmissionsCalc!K113</f>
        <v>0</v>
      </c>
      <c r="M20" s="54">
        <f>EmissionsCalc!L113</f>
        <v>0</v>
      </c>
      <c r="N20" s="54">
        <f>EmissionsCalc!M113</f>
        <v>0</v>
      </c>
      <c r="O20" s="54">
        <f>EmissionsCalc!N113</f>
        <v>0</v>
      </c>
      <c r="P20" s="54">
        <f>EmissionsCalc!O113</f>
        <v>0</v>
      </c>
      <c r="Q20" s="54">
        <f>EmissionsCalc!P113</f>
        <v>0</v>
      </c>
      <c r="R20" s="54">
        <f>EmissionsCalc!Q113</f>
        <v>0</v>
      </c>
      <c r="S20" s="54">
        <f>EmissionsCalc!R113</f>
        <v>0</v>
      </c>
      <c r="T20" s="54">
        <f>EmissionsCalc!S113</f>
        <v>0</v>
      </c>
      <c r="U20" s="54">
        <f>EmissionsCalc!T113</f>
        <v>0</v>
      </c>
      <c r="V20" s="54">
        <f>EmissionsCalc!U113</f>
        <v>30593.927261063349</v>
      </c>
      <c r="W20" s="54">
        <f>EmissionsCalc!V113</f>
        <v>27411.454647000221</v>
      </c>
      <c r="X20" s="54">
        <f>EmissionsCalc!W113</f>
        <v>24514.442906382334</v>
      </c>
      <c r="Y20" s="54">
        <f>EmissionsCalc!X113</f>
        <v>21879.162523065745</v>
      </c>
      <c r="Z20" s="54">
        <f>EmissionsCalc!Y113</f>
        <v>19483.767047758192</v>
      </c>
      <c r="AA20" s="54">
        <f>EmissionsCalc!Z113</f>
        <v>17308.148274204552</v>
      </c>
      <c r="AB20" s="54">
        <f>EmissionsCalc!AA113</f>
        <v>15333.802305039348</v>
      </c>
      <c r="AC20" s="54">
        <f>EmissionsCalc!AB113</f>
        <v>13543.705702314313</v>
      </c>
      <c r="AD20" s="54">
        <f>EmissionsCalc!AC113</f>
        <v>12657.668880667583</v>
      </c>
      <c r="AE20" s="54">
        <f>EmissionsCalc!AD113</f>
        <v>11829.597084736057</v>
      </c>
      <c r="AF20" s="54">
        <f>EmissionsCalc!AE113</f>
        <v>11055.698210033699</v>
      </c>
      <c r="AG20" s="54">
        <f>EmissionsCalc!AF113</f>
        <v>10332.428233676352</v>
      </c>
      <c r="AH20" s="54">
        <f>EmissionsCalc!AG113</f>
        <v>6664.4973561968463</v>
      </c>
      <c r="AI20" s="54">
        <f>EmissionsCalc!AH113</f>
        <v>0</v>
      </c>
      <c r="AJ20" s="54">
        <f>EmissionsCalc!AI113</f>
        <v>0</v>
      </c>
      <c r="AK20" s="54">
        <f>EmissionsCalc!AJ113</f>
        <v>0</v>
      </c>
      <c r="AL20" s="54">
        <f>EmissionsCalc!AK113</f>
        <v>0</v>
      </c>
      <c r="AM20" s="54">
        <f>EmissionsCalc!AL113</f>
        <v>0</v>
      </c>
      <c r="AN20" s="54">
        <f>EmissionsCalc!AM113</f>
        <v>0</v>
      </c>
      <c r="AO20" s="54">
        <f>EmissionsCalc!AN113</f>
        <v>0</v>
      </c>
      <c r="AP20" s="54">
        <f>EmissionsCalc!AO113</f>
        <v>0</v>
      </c>
      <c r="AQ20" s="54">
        <f>EmissionsCalc!AP113</f>
        <v>0</v>
      </c>
      <c r="AR20" s="54">
        <f>EmissionsCalc!AQ113</f>
        <v>0</v>
      </c>
    </row>
    <row r="21" spans="1:44">
      <c r="C21" t="str">
        <f t="shared" si="41"/>
        <v>Safety Benefits from Bridge Improvements</v>
      </c>
      <c r="D21" s="47"/>
      <c r="E21" s="48"/>
      <c r="F21" s="53">
        <f t="shared" si="42"/>
        <v>25.856487616655063</v>
      </c>
      <c r="G21" s="49">
        <f t="shared" si="43"/>
        <v>0.15845606066013374</v>
      </c>
      <c r="H21" s="60">
        <f t="shared" si="5"/>
        <v>25856487.616655063</v>
      </c>
      <c r="I21" s="54">
        <f t="shared" ref="I21:AR21" si="46">IF(I$2="","",I11*I$3)</f>
        <v>0</v>
      </c>
      <c r="J21" s="54">
        <f t="shared" si="46"/>
        <v>0</v>
      </c>
      <c r="K21" s="54">
        <f t="shared" si="46"/>
        <v>0</v>
      </c>
      <c r="L21" s="54">
        <f t="shared" si="46"/>
        <v>0</v>
      </c>
      <c r="M21" s="54">
        <f t="shared" si="46"/>
        <v>0</v>
      </c>
      <c r="N21" s="54">
        <f t="shared" si="46"/>
        <v>2274551.9013421386</v>
      </c>
      <c r="O21" s="54">
        <f t="shared" si="46"/>
        <v>2132197.0864358707</v>
      </c>
      <c r="P21" s="54">
        <f t="shared" si="46"/>
        <v>1992707.5574167017</v>
      </c>
      <c r="Q21" s="54">
        <f t="shared" si="46"/>
        <v>1862343.5116043943</v>
      </c>
      <c r="R21" s="54">
        <f t="shared" si="46"/>
        <v>1740507.9547704619</v>
      </c>
      <c r="S21" s="54">
        <f t="shared" si="46"/>
        <v>1626642.9483836091</v>
      </c>
      <c r="T21" s="54">
        <f t="shared" si="46"/>
        <v>1520227.0545641207</v>
      </c>
      <c r="U21" s="54">
        <f t="shared" si="46"/>
        <v>1420772.9481907669</v>
      </c>
      <c r="V21" s="54">
        <f t="shared" si="46"/>
        <v>1327825.185225016</v>
      </c>
      <c r="W21" s="54">
        <f t="shared" si="46"/>
        <v>1240958.1170327251</v>
      </c>
      <c r="X21" s="54">
        <f t="shared" si="46"/>
        <v>1159773.9411520797</v>
      </c>
      <c r="Y21" s="54">
        <f t="shared" si="46"/>
        <v>1083900.879581383</v>
      </c>
      <c r="Z21" s="54">
        <f t="shared" si="46"/>
        <v>1012991.4762442829</v>
      </c>
      <c r="AA21" s="54">
        <f t="shared" si="46"/>
        <v>946721.00583577843</v>
      </c>
      <c r="AB21" s="54">
        <f t="shared" si="46"/>
        <v>884785.98676240991</v>
      </c>
      <c r="AC21" s="54">
        <f t="shared" si="46"/>
        <v>826902.79136673815</v>
      </c>
      <c r="AD21" s="54">
        <f t="shared" si="46"/>
        <v>772806.34707171796</v>
      </c>
      <c r="AE21" s="54">
        <f t="shared" si="46"/>
        <v>722248.92249693256</v>
      </c>
      <c r="AF21" s="54">
        <f t="shared" si="46"/>
        <v>674998.99298778747</v>
      </c>
      <c r="AG21" s="54">
        <f t="shared" si="46"/>
        <v>630840.18036241806</v>
      </c>
      <c r="AH21" s="54">
        <f t="shared" si="46"/>
        <v>1782.8278277270597</v>
      </c>
      <c r="AI21" s="54">
        <f t="shared" si="46"/>
        <v>0</v>
      </c>
      <c r="AJ21" s="54">
        <f t="shared" si="46"/>
        <v>0</v>
      </c>
      <c r="AK21" s="54">
        <f t="shared" si="46"/>
        <v>0</v>
      </c>
      <c r="AL21" s="54">
        <f t="shared" si="46"/>
        <v>0</v>
      </c>
      <c r="AM21" s="54">
        <f t="shared" si="46"/>
        <v>0</v>
      </c>
      <c r="AN21" s="54">
        <f t="shared" si="46"/>
        <v>0</v>
      </c>
      <c r="AO21" s="54">
        <f t="shared" si="46"/>
        <v>0</v>
      </c>
      <c r="AP21" s="54">
        <f t="shared" si="46"/>
        <v>0</v>
      </c>
      <c r="AQ21" s="54">
        <f t="shared" si="46"/>
        <v>0</v>
      </c>
      <c r="AR21" s="54">
        <f t="shared" si="46"/>
        <v>0</v>
      </c>
    </row>
    <row r="22" spans="1:44">
      <c r="C22" t="str">
        <f t="shared" si="41"/>
        <v>Safety Benefits from Avoided Detours</v>
      </c>
      <c r="D22" s="47"/>
      <c r="E22" s="48"/>
      <c r="F22" s="53">
        <f t="shared" si="42"/>
        <v>25.680034318211586</v>
      </c>
      <c r="G22" s="49">
        <f t="shared" si="43"/>
        <v>0.15737470363375131</v>
      </c>
      <c r="H22" s="60">
        <f t="shared" si="5"/>
        <v>25680034.318211585</v>
      </c>
      <c r="I22" s="54">
        <f t="shared" ref="I22:AR22" si="47">IF(I$2="","",I12*I$3)</f>
        <v>0</v>
      </c>
      <c r="J22" s="54">
        <f t="shared" si="47"/>
        <v>0</v>
      </c>
      <c r="K22" s="54">
        <f t="shared" si="47"/>
        <v>0</v>
      </c>
      <c r="L22" s="54">
        <f t="shared" si="47"/>
        <v>0</v>
      </c>
      <c r="M22" s="54">
        <f t="shared" si="47"/>
        <v>0</v>
      </c>
      <c r="N22" s="54">
        <f t="shared" si="47"/>
        <v>0</v>
      </c>
      <c r="O22" s="54">
        <f t="shared" si="47"/>
        <v>0</v>
      </c>
      <c r="P22" s="54">
        <f t="shared" si="47"/>
        <v>0</v>
      </c>
      <c r="Q22" s="54">
        <f t="shared" si="47"/>
        <v>0</v>
      </c>
      <c r="R22" s="54">
        <f t="shared" si="47"/>
        <v>0</v>
      </c>
      <c r="S22" s="54">
        <f t="shared" si="47"/>
        <v>0</v>
      </c>
      <c r="T22" s="54">
        <f t="shared" si="47"/>
        <v>0</v>
      </c>
      <c r="U22" s="54">
        <f t="shared" si="47"/>
        <v>0</v>
      </c>
      <c r="V22" s="54">
        <f t="shared" si="47"/>
        <v>2926254.1343895425</v>
      </c>
      <c r="W22" s="54">
        <f t="shared" si="47"/>
        <v>2734816.9480276098</v>
      </c>
      <c r="X22" s="54">
        <f t="shared" si="47"/>
        <v>2555903.6897454299</v>
      </c>
      <c r="Y22" s="54">
        <f t="shared" si="47"/>
        <v>2388695.0371452617</v>
      </c>
      <c r="Z22" s="54">
        <f t="shared" si="47"/>
        <v>2232425.2683600574</v>
      </c>
      <c r="AA22" s="54">
        <f t="shared" si="47"/>
        <v>2086378.7554766892</v>
      </c>
      <c r="AB22" s="54">
        <f t="shared" si="47"/>
        <v>1949886.687361392</v>
      </c>
      <c r="AC22" s="54">
        <f t="shared" si="47"/>
        <v>1822324.0068798056</v>
      </c>
      <c r="AD22" s="54">
        <f t="shared" si="47"/>
        <v>1703106.5484857995</v>
      </c>
      <c r="AE22" s="54">
        <f t="shared" si="47"/>
        <v>1591688.3630708405</v>
      </c>
      <c r="AF22" s="54">
        <f t="shared" si="47"/>
        <v>1487559.2178232155</v>
      </c>
      <c r="AG22" s="54">
        <f t="shared" si="47"/>
        <v>1390242.2596478648</v>
      </c>
      <c r="AH22" s="54">
        <f t="shared" si="47"/>
        <v>810753.40179807507</v>
      </c>
      <c r="AI22" s="54">
        <f t="shared" si="47"/>
        <v>0</v>
      </c>
      <c r="AJ22" s="54">
        <f t="shared" si="47"/>
        <v>0</v>
      </c>
      <c r="AK22" s="54">
        <f t="shared" si="47"/>
        <v>0</v>
      </c>
      <c r="AL22" s="54">
        <f t="shared" si="47"/>
        <v>0</v>
      </c>
      <c r="AM22" s="54">
        <f t="shared" si="47"/>
        <v>0</v>
      </c>
      <c r="AN22" s="54">
        <f t="shared" si="47"/>
        <v>0</v>
      </c>
      <c r="AO22" s="54">
        <f t="shared" si="47"/>
        <v>0</v>
      </c>
      <c r="AP22" s="54">
        <f t="shared" si="47"/>
        <v>0</v>
      </c>
      <c r="AQ22" s="54">
        <f t="shared" si="47"/>
        <v>0</v>
      </c>
      <c r="AR22" s="54">
        <f t="shared" si="47"/>
        <v>0</v>
      </c>
    </row>
    <row r="23" spans="1:44">
      <c r="C23" t="str">
        <f t="shared" si="41"/>
        <v>VOC Savings from Avoided Detours</v>
      </c>
      <c r="D23" s="47"/>
      <c r="E23" s="48"/>
      <c r="F23" s="53">
        <f t="shared" si="42"/>
        <v>45.016388400279112</v>
      </c>
      <c r="G23" s="49">
        <f t="shared" si="43"/>
        <v>0.27587349360088942</v>
      </c>
      <c r="H23" s="60">
        <f t="shared" si="5"/>
        <v>45016388.400279112</v>
      </c>
      <c r="I23" s="54">
        <f t="shared" ref="I23:AR23" si="48">IF(I$2="","",I13*I$3)</f>
        <v>0</v>
      </c>
      <c r="J23" s="54">
        <f t="shared" si="48"/>
        <v>0</v>
      </c>
      <c r="K23" s="54">
        <f t="shared" si="48"/>
        <v>0</v>
      </c>
      <c r="L23" s="54">
        <f t="shared" si="48"/>
        <v>-5740.0226263474824</v>
      </c>
      <c r="M23" s="54">
        <f t="shared" si="48"/>
        <v>-11434.183411222966</v>
      </c>
      <c r="N23" s="54">
        <f t="shared" si="48"/>
        <v>0</v>
      </c>
      <c r="O23" s="54">
        <f t="shared" si="48"/>
        <v>0</v>
      </c>
      <c r="P23" s="54">
        <f t="shared" si="48"/>
        <v>0</v>
      </c>
      <c r="Q23" s="54">
        <f t="shared" si="48"/>
        <v>0</v>
      </c>
      <c r="R23" s="54">
        <f t="shared" si="48"/>
        <v>0</v>
      </c>
      <c r="S23" s="54">
        <f t="shared" si="48"/>
        <v>0</v>
      </c>
      <c r="T23" s="54">
        <f t="shared" si="48"/>
        <v>0</v>
      </c>
      <c r="U23" s="54">
        <f t="shared" si="48"/>
        <v>0</v>
      </c>
      <c r="V23" s="54">
        <f t="shared" si="48"/>
        <v>5116929.7845126139</v>
      </c>
      <c r="W23" s="54">
        <f t="shared" si="48"/>
        <v>4782177.3687033774</v>
      </c>
      <c r="X23" s="54">
        <f t="shared" si="48"/>
        <v>4469324.6436480163</v>
      </c>
      <c r="Y23" s="54">
        <f t="shared" si="48"/>
        <v>4176938.9192972118</v>
      </c>
      <c r="Z23" s="54">
        <f t="shared" si="48"/>
        <v>3903681.2329880479</v>
      </c>
      <c r="AA23" s="54">
        <f t="shared" si="48"/>
        <v>3648300.2177458392</v>
      </c>
      <c r="AB23" s="54">
        <f t="shared" si="48"/>
        <v>3409626.3717250838</v>
      </c>
      <c r="AC23" s="54">
        <f t="shared" si="48"/>
        <v>3186566.702546807</v>
      </c>
      <c r="AD23" s="54">
        <f t="shared" si="48"/>
        <v>2978099.7220063619</v>
      </c>
      <c r="AE23" s="54">
        <f t="shared" si="48"/>
        <v>2783270.7682302445</v>
      </c>
      <c r="AF23" s="54">
        <f t="shared" si="48"/>
        <v>2601187.6338600419</v>
      </c>
      <c r="AG23" s="54">
        <f t="shared" si="48"/>
        <v>2431016.4802430291</v>
      </c>
      <c r="AH23" s="54">
        <f t="shared" si="48"/>
        <v>1546442.7608100059</v>
      </c>
      <c r="AI23" s="54">
        <f t="shared" si="48"/>
        <v>0</v>
      </c>
      <c r="AJ23" s="54">
        <f t="shared" si="48"/>
        <v>0</v>
      </c>
      <c r="AK23" s="54">
        <f t="shared" si="48"/>
        <v>0</v>
      </c>
      <c r="AL23" s="54">
        <f t="shared" si="48"/>
        <v>0</v>
      </c>
      <c r="AM23" s="54">
        <f t="shared" si="48"/>
        <v>0</v>
      </c>
      <c r="AN23" s="54">
        <f t="shared" si="48"/>
        <v>0</v>
      </c>
      <c r="AO23" s="54">
        <f t="shared" si="48"/>
        <v>0</v>
      </c>
      <c r="AP23" s="54">
        <f t="shared" si="48"/>
        <v>0</v>
      </c>
      <c r="AQ23" s="54">
        <f t="shared" si="48"/>
        <v>0</v>
      </c>
      <c r="AR23" s="54">
        <f t="shared" si="48"/>
        <v>0</v>
      </c>
    </row>
    <row r="24" spans="1:44" s="54" customFormat="1">
      <c r="A24"/>
      <c r="B24"/>
      <c r="C24" t="str">
        <f t="shared" si="41"/>
        <v>Resiliency Benefit from Avoided Detours</v>
      </c>
      <c r="D24" s="47"/>
      <c r="E24" s="48"/>
      <c r="F24" s="53">
        <f t="shared" si="42"/>
        <v>2.2830042697495148</v>
      </c>
      <c r="G24" s="49">
        <f t="shared" si="43"/>
        <v>1.3990912780502867E-2</v>
      </c>
      <c r="H24" s="60">
        <f t="shared" si="5"/>
        <v>2283004.2697495148</v>
      </c>
      <c r="I24" s="54">
        <f t="shared" ref="I24:AR24" si="49">IF(I$2="","",I14*I$3)</f>
        <v>0</v>
      </c>
      <c r="J24" s="54">
        <f t="shared" si="49"/>
        <v>0</v>
      </c>
      <c r="K24" s="54">
        <f t="shared" si="49"/>
        <v>0</v>
      </c>
      <c r="L24" s="54">
        <f t="shared" si="49"/>
        <v>0</v>
      </c>
      <c r="M24" s="54">
        <f t="shared" si="49"/>
        <v>0</v>
      </c>
      <c r="N24" s="54">
        <f t="shared" si="49"/>
        <v>115454.57933921761</v>
      </c>
      <c r="O24" s="54">
        <f t="shared" si="49"/>
        <v>341371.55917004461</v>
      </c>
      <c r="P24" s="54">
        <f t="shared" si="49"/>
        <v>319038.84034583607</v>
      </c>
      <c r="Q24" s="54">
        <f t="shared" si="49"/>
        <v>298167.14051012718</v>
      </c>
      <c r="R24" s="54">
        <f t="shared" si="49"/>
        <v>278660.87898142729</v>
      </c>
      <c r="S24" s="54">
        <f t="shared" si="49"/>
        <v>260430.72802002545</v>
      </c>
      <c r="T24" s="54">
        <f t="shared" si="49"/>
        <v>243393.20375703316</v>
      </c>
      <c r="U24" s="54">
        <f t="shared" si="49"/>
        <v>227470.28388507769</v>
      </c>
      <c r="V24" s="54">
        <f t="shared" si="49"/>
        <v>212589.05035988573</v>
      </c>
      <c r="W24" s="54">
        <f t="shared" si="49"/>
        <v>-1596.954310810685</v>
      </c>
      <c r="X24" s="54">
        <f t="shared" si="49"/>
        <v>-1492.4806643090517</v>
      </c>
      <c r="Y24" s="54">
        <f t="shared" si="49"/>
        <v>-1394.8417423449082</v>
      </c>
      <c r="Z24" s="54">
        <f t="shared" si="49"/>
        <v>-1303.590413406456</v>
      </c>
      <c r="AA24" s="54">
        <f t="shared" si="49"/>
        <v>-1218.3087975761271</v>
      </c>
      <c r="AB24" s="54">
        <f t="shared" si="49"/>
        <v>-1138.6063528748853</v>
      </c>
      <c r="AC24" s="54">
        <f t="shared" si="49"/>
        <v>-1064.1180867989583</v>
      </c>
      <c r="AD24" s="54">
        <f t="shared" si="49"/>
        <v>-994.50288485883948</v>
      </c>
      <c r="AE24" s="54">
        <f t="shared" si="49"/>
        <v>-929.44194846620496</v>
      </c>
      <c r="AF24" s="54">
        <f t="shared" si="49"/>
        <v>-868.63733501514491</v>
      </c>
      <c r="AG24" s="54">
        <f t="shared" si="49"/>
        <v>-811.81059347209793</v>
      </c>
      <c r="AH24" s="54">
        <f t="shared" si="49"/>
        <v>-758.70148922625992</v>
      </c>
      <c r="AI24" s="54">
        <f t="shared" si="49"/>
        <v>0</v>
      </c>
      <c r="AJ24" s="54">
        <f t="shared" si="49"/>
        <v>0</v>
      </c>
      <c r="AK24" s="54">
        <f t="shared" si="49"/>
        <v>0</v>
      </c>
      <c r="AL24" s="54">
        <f t="shared" si="49"/>
        <v>0</v>
      </c>
      <c r="AM24" s="54">
        <f t="shared" si="49"/>
        <v>0</v>
      </c>
      <c r="AN24" s="54">
        <f t="shared" si="49"/>
        <v>0</v>
      </c>
      <c r="AO24" s="54">
        <f t="shared" si="49"/>
        <v>0</v>
      </c>
      <c r="AP24" s="54">
        <f t="shared" si="49"/>
        <v>0</v>
      </c>
      <c r="AQ24" s="54">
        <f t="shared" si="49"/>
        <v>0</v>
      </c>
      <c r="AR24" s="54">
        <f t="shared" si="49"/>
        <v>0</v>
      </c>
    </row>
    <row r="25" spans="1:44">
      <c r="C25" t="str">
        <f t="shared" si="41"/>
        <v>Residual Value of Bridges</v>
      </c>
      <c r="D25" s="47"/>
      <c r="E25" s="48"/>
      <c r="F25" s="53">
        <f t="shared" si="42"/>
        <v>2.9158175893832117</v>
      </c>
      <c r="G25" s="49">
        <f t="shared" si="43"/>
        <v>1.786897646993562E-2</v>
      </c>
      <c r="H25" s="60">
        <f t="shared" si="5"/>
        <v>2915817.5893832115</v>
      </c>
      <c r="I25" s="54">
        <f t="shared" ref="I25:AR25" si="50">IF(I$2="","",I15*I$3)</f>
        <v>0</v>
      </c>
      <c r="J25" s="54">
        <f t="shared" si="50"/>
        <v>0</v>
      </c>
      <c r="K25" s="54">
        <f t="shared" si="50"/>
        <v>0</v>
      </c>
      <c r="L25" s="54">
        <f t="shared" si="50"/>
        <v>0</v>
      </c>
      <c r="M25" s="54">
        <f t="shared" si="50"/>
        <v>0</v>
      </c>
      <c r="N25" s="54">
        <f t="shared" si="50"/>
        <v>0</v>
      </c>
      <c r="O25" s="54">
        <f t="shared" si="50"/>
        <v>0</v>
      </c>
      <c r="P25" s="54">
        <f t="shared" si="50"/>
        <v>0</v>
      </c>
      <c r="Q25" s="54">
        <f t="shared" si="50"/>
        <v>0</v>
      </c>
      <c r="R25" s="54">
        <f t="shared" si="50"/>
        <v>0</v>
      </c>
      <c r="S25" s="54">
        <f t="shared" si="50"/>
        <v>0</v>
      </c>
      <c r="T25" s="54">
        <f t="shared" si="50"/>
        <v>0</v>
      </c>
      <c r="U25" s="54">
        <f t="shared" si="50"/>
        <v>0</v>
      </c>
      <c r="V25" s="54">
        <f t="shared" si="50"/>
        <v>0</v>
      </c>
      <c r="W25" s="54">
        <f t="shared" si="50"/>
        <v>0</v>
      </c>
      <c r="X25" s="54">
        <f t="shared" si="50"/>
        <v>0</v>
      </c>
      <c r="Y25" s="54">
        <f t="shared" si="50"/>
        <v>0</v>
      </c>
      <c r="Z25" s="54">
        <f t="shared" si="50"/>
        <v>0</v>
      </c>
      <c r="AA25" s="54">
        <f t="shared" si="50"/>
        <v>0</v>
      </c>
      <c r="AB25" s="54">
        <f t="shared" si="50"/>
        <v>0</v>
      </c>
      <c r="AC25" s="54">
        <f t="shared" si="50"/>
        <v>0</v>
      </c>
      <c r="AD25" s="54">
        <f t="shared" si="50"/>
        <v>0</v>
      </c>
      <c r="AE25" s="54">
        <f t="shared" si="50"/>
        <v>0</v>
      </c>
      <c r="AF25" s="54">
        <f t="shared" si="50"/>
        <v>0</v>
      </c>
      <c r="AG25" s="54">
        <f t="shared" si="50"/>
        <v>2081450.0357602462</v>
      </c>
      <c r="AH25" s="54">
        <f t="shared" si="50"/>
        <v>834367.55362296535</v>
      </c>
      <c r="AI25" s="54">
        <f t="shared" si="50"/>
        <v>0</v>
      </c>
      <c r="AJ25" s="54">
        <f t="shared" si="50"/>
        <v>0</v>
      </c>
      <c r="AK25" s="54">
        <f t="shared" si="50"/>
        <v>0</v>
      </c>
      <c r="AL25" s="54">
        <f t="shared" si="50"/>
        <v>0</v>
      </c>
      <c r="AM25" s="54">
        <f t="shared" si="50"/>
        <v>0</v>
      </c>
      <c r="AN25" s="54">
        <f t="shared" si="50"/>
        <v>0</v>
      </c>
      <c r="AO25" s="54">
        <f t="shared" si="50"/>
        <v>0</v>
      </c>
      <c r="AP25" s="54">
        <f t="shared" si="50"/>
        <v>0</v>
      </c>
      <c r="AQ25" s="54">
        <f t="shared" si="50"/>
        <v>0</v>
      </c>
      <c r="AR25" s="54">
        <f t="shared" si="50"/>
        <v>0</v>
      </c>
    </row>
    <row r="26" spans="1:44">
      <c r="D26" s="55"/>
      <c r="F26" s="53"/>
      <c r="G26" s="49"/>
      <c r="H26" s="45"/>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row>
    <row r="27" spans="1:44">
      <c r="A27" s="37"/>
      <c r="B27" s="38"/>
      <c r="C27" s="37" t="s">
        <v>89</v>
      </c>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row>
    <row r="28" spans="1:44">
      <c r="D28" s="47"/>
      <c r="E28" s="48"/>
      <c r="F28" s="48"/>
      <c r="H28" s="50"/>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row>
    <row r="29" spans="1:44">
      <c r="C29" s="1" t="s">
        <v>90</v>
      </c>
      <c r="D29" s="178"/>
      <c r="E29" s="178"/>
      <c r="F29" s="233"/>
      <c r="G29" s="234"/>
      <c r="H29" s="235">
        <f t="shared" ref="H29:H34" si="51">SUM(I29:AR29)</f>
        <v>30928890.759999998</v>
      </c>
      <c r="I29" s="236">
        <f>I30</f>
        <v>0</v>
      </c>
      <c r="J29" s="236">
        <f t="shared" ref="J29:AR29" si="52">J30</f>
        <v>926940.76</v>
      </c>
      <c r="K29" s="236">
        <f t="shared" si="52"/>
        <v>3700000</v>
      </c>
      <c r="L29" s="236">
        <f t="shared" si="52"/>
        <v>1100000</v>
      </c>
      <c r="M29" s="236">
        <f t="shared" si="52"/>
        <v>25201950</v>
      </c>
      <c r="N29" s="236">
        <f t="shared" si="52"/>
        <v>0</v>
      </c>
      <c r="O29" s="236">
        <f t="shared" si="52"/>
        <v>0</v>
      </c>
      <c r="P29" s="236">
        <f t="shared" si="52"/>
        <v>0</v>
      </c>
      <c r="Q29" s="236">
        <f t="shared" si="52"/>
        <v>0</v>
      </c>
      <c r="R29" s="236">
        <f t="shared" si="52"/>
        <v>0</v>
      </c>
      <c r="S29" s="236">
        <f t="shared" si="52"/>
        <v>0</v>
      </c>
      <c r="T29" s="236">
        <f t="shared" si="52"/>
        <v>0</v>
      </c>
      <c r="U29" s="236">
        <f t="shared" si="52"/>
        <v>0</v>
      </c>
      <c r="V29" s="236">
        <f t="shared" si="52"/>
        <v>0</v>
      </c>
      <c r="W29" s="236">
        <f t="shared" si="52"/>
        <v>0</v>
      </c>
      <c r="X29" s="236">
        <f t="shared" si="52"/>
        <v>0</v>
      </c>
      <c r="Y29" s="236">
        <f t="shared" si="52"/>
        <v>0</v>
      </c>
      <c r="Z29" s="236">
        <f t="shared" si="52"/>
        <v>0</v>
      </c>
      <c r="AA29" s="236">
        <f t="shared" si="52"/>
        <v>0</v>
      </c>
      <c r="AB29" s="236">
        <f t="shared" si="52"/>
        <v>0</v>
      </c>
      <c r="AC29" s="236">
        <f t="shared" si="52"/>
        <v>0</v>
      </c>
      <c r="AD29" s="236">
        <f t="shared" si="52"/>
        <v>0</v>
      </c>
      <c r="AE29" s="236">
        <f t="shared" si="52"/>
        <v>0</v>
      </c>
      <c r="AF29" s="236">
        <f t="shared" si="52"/>
        <v>0</v>
      </c>
      <c r="AG29" s="236">
        <f t="shared" si="52"/>
        <v>0</v>
      </c>
      <c r="AH29" s="236">
        <f t="shared" si="52"/>
        <v>0</v>
      </c>
      <c r="AI29" s="236">
        <f t="shared" si="52"/>
        <v>0</v>
      </c>
      <c r="AJ29" s="236">
        <f t="shared" si="52"/>
        <v>0</v>
      </c>
      <c r="AK29" s="236">
        <f t="shared" si="52"/>
        <v>0</v>
      </c>
      <c r="AL29" s="236">
        <f t="shared" si="52"/>
        <v>0</v>
      </c>
      <c r="AM29" s="236">
        <f t="shared" si="52"/>
        <v>0</v>
      </c>
      <c r="AN29" s="236">
        <f t="shared" si="52"/>
        <v>0</v>
      </c>
      <c r="AO29" s="236">
        <f t="shared" si="52"/>
        <v>0</v>
      </c>
      <c r="AP29" s="236">
        <f t="shared" si="52"/>
        <v>0</v>
      </c>
      <c r="AQ29" s="236">
        <f t="shared" si="52"/>
        <v>0</v>
      </c>
      <c r="AR29" s="236">
        <f t="shared" si="52"/>
        <v>0</v>
      </c>
    </row>
    <row r="30" spans="1:44" s="4" customFormat="1">
      <c r="C30" s="4" t="s">
        <v>91</v>
      </c>
      <c r="D30" s="205"/>
      <c r="F30" s="231"/>
      <c r="G30" s="232"/>
      <c r="H30" s="45">
        <f t="shared" si="51"/>
        <v>30928890.759999998</v>
      </c>
      <c r="I30" s="216">
        <f>SUM(I31:I34)</f>
        <v>0</v>
      </c>
      <c r="J30" s="216">
        <f t="shared" ref="J30:AR30" si="53">SUM(J31:J34)</f>
        <v>926940.76</v>
      </c>
      <c r="K30" s="216">
        <f t="shared" si="53"/>
        <v>3700000</v>
      </c>
      <c r="L30" s="216">
        <f t="shared" si="53"/>
        <v>1100000</v>
      </c>
      <c r="M30" s="216">
        <f t="shared" si="53"/>
        <v>25201950</v>
      </c>
      <c r="N30" s="216">
        <f t="shared" si="53"/>
        <v>0</v>
      </c>
      <c r="O30" s="216">
        <f t="shared" si="53"/>
        <v>0</v>
      </c>
      <c r="P30" s="216">
        <f t="shared" si="53"/>
        <v>0</v>
      </c>
      <c r="Q30" s="216">
        <f t="shared" si="53"/>
        <v>0</v>
      </c>
      <c r="R30" s="216">
        <f t="shared" si="53"/>
        <v>0</v>
      </c>
      <c r="S30" s="216">
        <f t="shared" si="53"/>
        <v>0</v>
      </c>
      <c r="T30" s="216">
        <f t="shared" si="53"/>
        <v>0</v>
      </c>
      <c r="U30" s="216">
        <f t="shared" si="53"/>
        <v>0</v>
      </c>
      <c r="V30" s="216">
        <f t="shared" si="53"/>
        <v>0</v>
      </c>
      <c r="W30" s="216">
        <f t="shared" si="53"/>
        <v>0</v>
      </c>
      <c r="X30" s="216">
        <f t="shared" si="53"/>
        <v>0</v>
      </c>
      <c r="Y30" s="216">
        <f t="shared" si="53"/>
        <v>0</v>
      </c>
      <c r="Z30" s="216">
        <f t="shared" si="53"/>
        <v>0</v>
      </c>
      <c r="AA30" s="216">
        <f t="shared" si="53"/>
        <v>0</v>
      </c>
      <c r="AB30" s="216">
        <f t="shared" si="53"/>
        <v>0</v>
      </c>
      <c r="AC30" s="216">
        <f t="shared" si="53"/>
        <v>0</v>
      </c>
      <c r="AD30" s="216">
        <f t="shared" si="53"/>
        <v>0</v>
      </c>
      <c r="AE30" s="216">
        <f t="shared" si="53"/>
        <v>0</v>
      </c>
      <c r="AF30" s="216">
        <f t="shared" si="53"/>
        <v>0</v>
      </c>
      <c r="AG30" s="216">
        <f t="shared" si="53"/>
        <v>0</v>
      </c>
      <c r="AH30" s="216">
        <f t="shared" si="53"/>
        <v>0</v>
      </c>
      <c r="AI30" s="216">
        <f t="shared" si="53"/>
        <v>0</v>
      </c>
      <c r="AJ30" s="216">
        <f t="shared" si="53"/>
        <v>0</v>
      </c>
      <c r="AK30" s="216">
        <f t="shared" si="53"/>
        <v>0</v>
      </c>
      <c r="AL30" s="216">
        <f t="shared" si="53"/>
        <v>0</v>
      </c>
      <c r="AM30" s="216">
        <f t="shared" si="53"/>
        <v>0</v>
      </c>
      <c r="AN30" s="216">
        <f t="shared" si="53"/>
        <v>0</v>
      </c>
      <c r="AO30" s="216">
        <f t="shared" si="53"/>
        <v>0</v>
      </c>
      <c r="AP30" s="216">
        <f t="shared" si="53"/>
        <v>0</v>
      </c>
      <c r="AQ30" s="216">
        <f t="shared" si="53"/>
        <v>0</v>
      </c>
      <c r="AR30" s="216">
        <f t="shared" si="53"/>
        <v>0</v>
      </c>
    </row>
    <row r="31" spans="1:44" s="4" customFormat="1">
      <c r="C31" s="15" t="s">
        <v>92</v>
      </c>
      <c r="D31" s="205"/>
      <c r="F31" s="231"/>
      <c r="G31" s="232"/>
      <c r="H31" s="60">
        <f t="shared" si="51"/>
        <v>926940.76</v>
      </c>
      <c r="I31" s="239">
        <f>IFERROR(INDEX(ProjectCost!$C$70:$M$70,1,MATCH(BCAResultCalc!I$2,ProjectCost!$C$69:$M$69,0)),0)</f>
        <v>0</v>
      </c>
      <c r="J31" s="239">
        <f>IFERROR(INDEX(ProjectCost!$C$70:$M$70,1,MATCH(BCAResultCalc!J$2,ProjectCost!$C$69:$M$69,0)),0)</f>
        <v>926940.76</v>
      </c>
      <c r="K31" s="239">
        <f>IFERROR(INDEX(ProjectCost!$C$70:$M$70,1,MATCH(BCAResultCalc!K$2,ProjectCost!$C$69:$M$69,0)),0)</f>
        <v>0</v>
      </c>
      <c r="L31" s="239">
        <f>IFERROR(INDEX(ProjectCost!$C$70:$M$70,1,MATCH(BCAResultCalc!L$2,ProjectCost!$C$69:$M$69,0)),0)</f>
        <v>0</v>
      </c>
      <c r="M31" s="239">
        <f>IFERROR(INDEX(ProjectCost!$C$70:$M$70,1,MATCH(BCAResultCalc!M$2,ProjectCost!$C$69:$M$69,0)),0)</f>
        <v>0</v>
      </c>
      <c r="N31" s="239">
        <f>IFERROR(INDEX(ProjectCost!$C$70:$M$70,1,MATCH(BCAResultCalc!N$2,ProjectCost!$C$69:$M$69,0)),0)</f>
        <v>0</v>
      </c>
      <c r="O31" s="239">
        <f>IFERROR(INDEX(ProjectCost!$C$70:$M$70,1,MATCH(BCAResultCalc!O$2,ProjectCost!$C$69:$M$69,0)),0)</f>
        <v>0</v>
      </c>
      <c r="P31" s="239">
        <f>IFERROR(INDEX(ProjectCost!$C$70:$M$70,1,MATCH(BCAResultCalc!P$2,ProjectCost!$C$69:$M$69,0)),0)</f>
        <v>0</v>
      </c>
      <c r="Q31" s="239">
        <f>IFERROR(INDEX(ProjectCost!$C$70:$M$70,1,MATCH(BCAResultCalc!Q$2,ProjectCost!$C$69:$M$69,0)),0)</f>
        <v>0</v>
      </c>
      <c r="R31" s="239">
        <f>IFERROR(INDEX(ProjectCost!$C$70:$M$70,1,MATCH(BCAResultCalc!R$2,ProjectCost!$C$69:$M$69,0)),0)</f>
        <v>0</v>
      </c>
      <c r="S31" s="239">
        <f>IFERROR(INDEX(ProjectCost!$C$70:$M$70,1,MATCH(BCAResultCalc!S$2,ProjectCost!$C$69:$M$69,0)),0)</f>
        <v>0</v>
      </c>
      <c r="T31" s="239">
        <f>IFERROR(INDEX(ProjectCost!$C$70:$M$70,1,MATCH(BCAResultCalc!T$2,ProjectCost!$C$69:$M$69,0)),0)</f>
        <v>0</v>
      </c>
      <c r="U31" s="239">
        <f>IFERROR(INDEX(ProjectCost!$C$70:$M$70,1,MATCH(BCAResultCalc!U$2,ProjectCost!$C$69:$M$69,0)),0)</f>
        <v>0</v>
      </c>
      <c r="V31" s="239">
        <f>IFERROR(INDEX(ProjectCost!$C$70:$M$70,1,MATCH(BCAResultCalc!V$2,ProjectCost!$C$69:$M$69,0)),0)</f>
        <v>0</v>
      </c>
      <c r="W31" s="239">
        <f>IFERROR(INDEX(ProjectCost!$C$70:$M$70,1,MATCH(BCAResultCalc!W$2,ProjectCost!$C$69:$M$69,0)),0)</f>
        <v>0</v>
      </c>
      <c r="X31" s="239">
        <f>IFERROR(INDEX(ProjectCost!$C$70:$M$70,1,MATCH(BCAResultCalc!X$2,ProjectCost!$C$69:$M$69,0)),0)</f>
        <v>0</v>
      </c>
      <c r="Y31" s="239">
        <f>IFERROR(INDEX(ProjectCost!$C$70:$M$70,1,MATCH(BCAResultCalc!Y$2,ProjectCost!$C$69:$M$69,0)),0)</f>
        <v>0</v>
      </c>
      <c r="Z31" s="239">
        <f>IFERROR(INDEX(ProjectCost!$C$70:$M$70,1,MATCH(BCAResultCalc!Z$2,ProjectCost!$C$69:$M$69,0)),0)</f>
        <v>0</v>
      </c>
      <c r="AA31" s="239">
        <f>IFERROR(INDEX(ProjectCost!$C$70:$M$70,1,MATCH(BCAResultCalc!AA$2,ProjectCost!$C$69:$M$69,0)),0)</f>
        <v>0</v>
      </c>
      <c r="AB31" s="239">
        <f>IFERROR(INDEX(ProjectCost!$C$70:$M$70,1,MATCH(BCAResultCalc!AB$2,ProjectCost!$C$69:$M$69,0)),0)</f>
        <v>0</v>
      </c>
      <c r="AC31" s="239">
        <f>IFERROR(INDEX(ProjectCost!$C$70:$M$70,1,MATCH(BCAResultCalc!AC$2,ProjectCost!$C$69:$M$69,0)),0)</f>
        <v>0</v>
      </c>
      <c r="AD31" s="239">
        <f>IFERROR(INDEX(ProjectCost!$C$70:$M$70,1,MATCH(BCAResultCalc!AD$2,ProjectCost!$C$69:$M$69,0)),0)</f>
        <v>0</v>
      </c>
      <c r="AE31" s="239">
        <f>IFERROR(INDEX(ProjectCost!$C$70:$M$70,1,MATCH(BCAResultCalc!AE$2,ProjectCost!$C$69:$M$69,0)),0)</f>
        <v>0</v>
      </c>
      <c r="AF31" s="239">
        <f>IFERROR(INDEX(ProjectCost!$C$70:$M$70,1,MATCH(BCAResultCalc!AF$2,ProjectCost!$C$69:$M$69,0)),0)</f>
        <v>0</v>
      </c>
      <c r="AG31" s="239">
        <f>IFERROR(INDEX(ProjectCost!$C$70:$M$70,1,MATCH(BCAResultCalc!AG$2,ProjectCost!$C$69:$M$69,0)),0)</f>
        <v>0</v>
      </c>
      <c r="AH31" s="239">
        <f>IFERROR(INDEX(ProjectCost!$C$70:$M$70,1,MATCH(BCAResultCalc!AH$2,ProjectCost!$C$69:$M$69,0)),0)</f>
        <v>0</v>
      </c>
      <c r="AI31" s="239">
        <f>IFERROR(INDEX(ProjectCost!$C$70:$M$70,1,MATCH(BCAResultCalc!AI$2,ProjectCost!$C$69:$M$69,0)),0)</f>
        <v>0</v>
      </c>
      <c r="AJ31" s="239">
        <f>IFERROR(INDEX(ProjectCost!$C$70:$M$70,1,MATCH(BCAResultCalc!AJ$2,ProjectCost!$C$69:$M$69,0)),0)</f>
        <v>0</v>
      </c>
      <c r="AK31" s="239">
        <f>IFERROR(INDEX(ProjectCost!$C$70:$M$70,1,MATCH(BCAResultCalc!AK$2,ProjectCost!$C$69:$M$69,0)),0)</f>
        <v>0</v>
      </c>
      <c r="AL31" s="239">
        <f>IFERROR(INDEX(ProjectCost!$C$70:$M$70,1,MATCH(BCAResultCalc!AL$2,ProjectCost!$C$69:$M$69,0)),0)</f>
        <v>0</v>
      </c>
      <c r="AM31" s="239">
        <f>IFERROR(INDEX(ProjectCost!$C$70:$M$70,1,MATCH(BCAResultCalc!AM$2,ProjectCost!$C$69:$M$69,0)),0)</f>
        <v>0</v>
      </c>
      <c r="AN31" s="239">
        <f>IFERROR(INDEX(ProjectCost!$C$70:$M$70,1,MATCH(BCAResultCalc!AN$2,ProjectCost!$C$69:$M$69,0)),0)</f>
        <v>0</v>
      </c>
      <c r="AO31" s="239">
        <f>IFERROR(INDEX(ProjectCost!$C$70:$M$70,1,MATCH(BCAResultCalc!AO$2,ProjectCost!$C$69:$M$69,0)),0)</f>
        <v>0</v>
      </c>
      <c r="AP31" s="239">
        <f>IFERROR(INDEX(ProjectCost!$C$70:$M$70,1,MATCH(BCAResultCalc!AP$2,ProjectCost!$C$69:$M$69,0)),0)</f>
        <v>0</v>
      </c>
      <c r="AQ31" s="239">
        <f>IFERROR(INDEX(ProjectCost!$C$70:$M$70,1,MATCH(BCAResultCalc!AQ$2,ProjectCost!$C$69:$M$69,0)),0)</f>
        <v>0</v>
      </c>
      <c r="AR31" s="239">
        <f>IFERROR(INDEX(ProjectCost!$C$70:$M$70,1,MATCH(BCAResultCalc!AR$2,ProjectCost!$C$69:$M$69,0)),0)</f>
        <v>0</v>
      </c>
    </row>
    <row r="32" spans="1:44" s="239" customFormat="1">
      <c r="A32"/>
      <c r="B32"/>
      <c r="C32" s="15" t="s">
        <v>93</v>
      </c>
      <c r="D32" s="206"/>
      <c r="E32"/>
      <c r="F32" s="48"/>
      <c r="G32" s="59"/>
      <c r="H32" s="60">
        <f t="shared" si="51"/>
        <v>3700000</v>
      </c>
      <c r="I32" s="239">
        <f>IFERROR(INDEX(ProjectCost!$C$71:$M$71,1,MATCH(BCAResultCalc!I$2,ProjectCost!$C$69:$M$69,0)),0)</f>
        <v>0</v>
      </c>
      <c r="J32" s="239">
        <f>IFERROR(INDEX(ProjectCost!$C$71:$M$71,1,MATCH(BCAResultCalc!J$2,ProjectCost!$C$69:$M$69,0)),0)</f>
        <v>0</v>
      </c>
      <c r="K32" s="239">
        <f>IFERROR(INDEX(ProjectCost!$C$71:$M$71,1,MATCH(BCAResultCalc!K$2,ProjectCost!$C$69:$M$69,0)),0)</f>
        <v>3700000</v>
      </c>
      <c r="L32" s="239">
        <f>IFERROR(INDEX(ProjectCost!$C$71:$M$71,1,MATCH(BCAResultCalc!L$2,ProjectCost!$C$69:$M$69,0)),0)</f>
        <v>0</v>
      </c>
      <c r="M32" s="239">
        <f>IFERROR(INDEX(ProjectCost!$C$71:$M$71,1,MATCH(BCAResultCalc!M$2,ProjectCost!$C$69:$M$69,0)),0)</f>
        <v>0</v>
      </c>
      <c r="N32" s="239">
        <f>IFERROR(INDEX(ProjectCost!$C$71:$M$71,1,MATCH(BCAResultCalc!N$2,ProjectCost!$C$69:$M$69,0)),0)</f>
        <v>0</v>
      </c>
      <c r="O32" s="239">
        <f>IFERROR(INDEX(ProjectCost!$C$71:$M$71,1,MATCH(BCAResultCalc!O$2,ProjectCost!$C$69:$M$69,0)),0)</f>
        <v>0</v>
      </c>
      <c r="P32" s="239">
        <f>IFERROR(INDEX(ProjectCost!$C$71:$M$71,1,MATCH(BCAResultCalc!P$2,ProjectCost!$C$69:$M$69,0)),0)</f>
        <v>0</v>
      </c>
      <c r="Q32" s="239">
        <f>IFERROR(INDEX(ProjectCost!$C$71:$M$71,1,MATCH(BCAResultCalc!Q$2,ProjectCost!$C$69:$M$69,0)),0)</f>
        <v>0</v>
      </c>
      <c r="R32" s="239">
        <f>IFERROR(INDEX(ProjectCost!$C$71:$M$71,1,MATCH(BCAResultCalc!R$2,ProjectCost!$C$69:$M$69,0)),0)</f>
        <v>0</v>
      </c>
      <c r="S32" s="239">
        <f>IFERROR(INDEX(ProjectCost!$C$71:$M$71,1,MATCH(BCAResultCalc!S$2,ProjectCost!$C$69:$M$69,0)),0)</f>
        <v>0</v>
      </c>
      <c r="T32" s="239">
        <f>IFERROR(INDEX(ProjectCost!$C$71:$M$71,1,MATCH(BCAResultCalc!T$2,ProjectCost!$C$69:$M$69,0)),0)</f>
        <v>0</v>
      </c>
      <c r="U32" s="239">
        <f>IFERROR(INDEX(ProjectCost!$C$71:$M$71,1,MATCH(BCAResultCalc!U$2,ProjectCost!$C$69:$M$69,0)),0)</f>
        <v>0</v>
      </c>
      <c r="V32" s="239">
        <f>IFERROR(INDEX(ProjectCost!$C$71:$M$71,1,MATCH(BCAResultCalc!V$2,ProjectCost!$C$69:$M$69,0)),0)</f>
        <v>0</v>
      </c>
      <c r="W32" s="239">
        <f>IFERROR(INDEX(ProjectCost!$C$71:$M$71,1,MATCH(BCAResultCalc!W$2,ProjectCost!$C$69:$M$69,0)),0)</f>
        <v>0</v>
      </c>
      <c r="X32" s="239">
        <f>IFERROR(INDEX(ProjectCost!$C$71:$M$71,1,MATCH(BCAResultCalc!X$2,ProjectCost!$C$69:$M$69,0)),0)</f>
        <v>0</v>
      </c>
      <c r="Y32" s="239">
        <f>IFERROR(INDEX(ProjectCost!$C$71:$M$71,1,MATCH(BCAResultCalc!Y$2,ProjectCost!$C$69:$M$69,0)),0)</f>
        <v>0</v>
      </c>
      <c r="Z32" s="239">
        <f>IFERROR(INDEX(ProjectCost!$C$71:$M$71,1,MATCH(BCAResultCalc!Z$2,ProjectCost!$C$69:$M$69,0)),0)</f>
        <v>0</v>
      </c>
      <c r="AA32" s="239">
        <f>IFERROR(INDEX(ProjectCost!$C$71:$M$71,1,MATCH(BCAResultCalc!AA$2,ProjectCost!$C$69:$M$69,0)),0)</f>
        <v>0</v>
      </c>
      <c r="AB32" s="239">
        <f>IFERROR(INDEX(ProjectCost!$C$71:$M$71,1,MATCH(BCAResultCalc!AB$2,ProjectCost!$C$69:$M$69,0)),0)</f>
        <v>0</v>
      </c>
      <c r="AC32" s="239">
        <f>IFERROR(INDEX(ProjectCost!$C$71:$M$71,1,MATCH(BCAResultCalc!AC$2,ProjectCost!$C$69:$M$69,0)),0)</f>
        <v>0</v>
      </c>
      <c r="AD32" s="239">
        <f>IFERROR(INDEX(ProjectCost!$C$71:$M$71,1,MATCH(BCAResultCalc!AD$2,ProjectCost!$C$69:$M$69,0)),0)</f>
        <v>0</v>
      </c>
      <c r="AE32" s="239">
        <f>IFERROR(INDEX(ProjectCost!$C$71:$M$71,1,MATCH(BCAResultCalc!AE$2,ProjectCost!$C$69:$M$69,0)),0)</f>
        <v>0</v>
      </c>
      <c r="AF32" s="239">
        <f>IFERROR(INDEX(ProjectCost!$C$71:$M$71,1,MATCH(BCAResultCalc!AF$2,ProjectCost!$C$69:$M$69,0)),0)</f>
        <v>0</v>
      </c>
      <c r="AG32" s="239">
        <f>IFERROR(INDEX(ProjectCost!$C$71:$M$71,1,MATCH(BCAResultCalc!AG$2,ProjectCost!$C$69:$M$69,0)),0)</f>
        <v>0</v>
      </c>
      <c r="AH32" s="239">
        <f>IFERROR(INDEX(ProjectCost!$C$71:$M$71,1,MATCH(BCAResultCalc!AH$2,ProjectCost!$C$69:$M$69,0)),0)</f>
        <v>0</v>
      </c>
      <c r="AI32" s="239">
        <f>IFERROR(INDEX(ProjectCost!$C$71:$M$71,1,MATCH(BCAResultCalc!AI$2,ProjectCost!$C$69:$M$69,0)),0)</f>
        <v>0</v>
      </c>
      <c r="AJ32" s="239">
        <f>IFERROR(INDEX(ProjectCost!$C$71:$M$71,1,MATCH(BCAResultCalc!AJ$2,ProjectCost!$C$69:$M$69,0)),0)</f>
        <v>0</v>
      </c>
      <c r="AK32" s="239">
        <f>IFERROR(INDEX(ProjectCost!$C$71:$M$71,1,MATCH(BCAResultCalc!AK$2,ProjectCost!$C$69:$M$69,0)),0)</f>
        <v>0</v>
      </c>
      <c r="AL32" s="239">
        <f>IFERROR(INDEX(ProjectCost!$C$71:$M$71,1,MATCH(BCAResultCalc!AL$2,ProjectCost!$C$69:$M$69,0)),0)</f>
        <v>0</v>
      </c>
      <c r="AM32" s="239">
        <f>IFERROR(INDEX(ProjectCost!$C$71:$M$71,1,MATCH(BCAResultCalc!AM$2,ProjectCost!$C$69:$M$69,0)),0)</f>
        <v>0</v>
      </c>
      <c r="AN32" s="239">
        <f>IFERROR(INDEX(ProjectCost!$C$71:$M$71,1,MATCH(BCAResultCalc!AN$2,ProjectCost!$C$69:$M$69,0)),0)</f>
        <v>0</v>
      </c>
      <c r="AO32" s="239">
        <f>IFERROR(INDEX(ProjectCost!$C$71:$M$71,1,MATCH(BCAResultCalc!AO$2,ProjectCost!$C$69:$M$69,0)),0)</f>
        <v>0</v>
      </c>
      <c r="AP32" s="239">
        <f>IFERROR(INDEX(ProjectCost!$C$71:$M$71,1,MATCH(BCAResultCalc!AP$2,ProjectCost!$C$69:$M$69,0)),0)</f>
        <v>0</v>
      </c>
      <c r="AQ32" s="239">
        <f>IFERROR(INDEX(ProjectCost!$C$71:$M$71,1,MATCH(BCAResultCalc!AQ$2,ProjectCost!$C$69:$M$69,0)),0)</f>
        <v>0</v>
      </c>
      <c r="AR32" s="239">
        <f>IFERROR(INDEX(ProjectCost!$C$71:$M$71,1,MATCH(BCAResultCalc!AR$2,ProjectCost!$C$69:$M$69,0)),0)</f>
        <v>0</v>
      </c>
    </row>
    <row r="33" spans="1:44" s="239" customFormat="1">
      <c r="A33"/>
      <c r="B33"/>
      <c r="C33" s="15" t="s">
        <v>94</v>
      </c>
      <c r="D33" s="206"/>
      <c r="E33"/>
      <c r="F33" s="48"/>
      <c r="G33" s="59"/>
      <c r="H33" s="60">
        <f t="shared" si="51"/>
        <v>1100000</v>
      </c>
      <c r="I33" s="239">
        <f>IFERROR(INDEX(ProjectCost!$C$72:$M$72,1,MATCH(BCAResultCalc!I$2,ProjectCost!$C$69:$M$69,0)),0)</f>
        <v>0</v>
      </c>
      <c r="J33" s="239">
        <f>IFERROR(INDEX(ProjectCost!$C$72:$M$72,1,MATCH(BCAResultCalc!J$2,ProjectCost!$C$69:$M$69,0)),0)</f>
        <v>0</v>
      </c>
      <c r="K33" s="239">
        <f>IFERROR(INDEX(ProjectCost!$C$72:$M$72,1,MATCH(BCAResultCalc!K$2,ProjectCost!$C$69:$M$69,0)),0)</f>
        <v>0</v>
      </c>
      <c r="L33" s="239">
        <f>IFERROR(INDEX(ProjectCost!$C$72:$M$72,1,MATCH(BCAResultCalc!L$2,ProjectCost!$C$69:$M$69,0)),0)</f>
        <v>1100000</v>
      </c>
      <c r="M33" s="239">
        <f>IFERROR(INDEX(ProjectCost!$C$72:$M$72,1,MATCH(BCAResultCalc!M$2,ProjectCost!$C$69:$M$69,0)),0)</f>
        <v>0</v>
      </c>
      <c r="N33" s="239">
        <f>IFERROR(INDEX(ProjectCost!$C$72:$M$72,1,MATCH(BCAResultCalc!N$2,ProjectCost!$C$69:$M$69,0)),0)</f>
        <v>0</v>
      </c>
      <c r="O33" s="239">
        <f>IFERROR(INDEX(ProjectCost!$C$72:$M$72,1,MATCH(BCAResultCalc!O$2,ProjectCost!$C$69:$M$69,0)),0)</f>
        <v>0</v>
      </c>
      <c r="P33" s="239">
        <f>IFERROR(INDEX(ProjectCost!$C$72:$M$72,1,MATCH(BCAResultCalc!P$2,ProjectCost!$C$69:$M$69,0)),0)</f>
        <v>0</v>
      </c>
      <c r="Q33" s="239">
        <f>IFERROR(INDEX(ProjectCost!$C$72:$M$72,1,MATCH(BCAResultCalc!Q$2,ProjectCost!$C$69:$M$69,0)),0)</f>
        <v>0</v>
      </c>
      <c r="R33" s="239">
        <f>IFERROR(INDEX(ProjectCost!$C$72:$M$72,1,MATCH(BCAResultCalc!R$2,ProjectCost!$C$69:$M$69,0)),0)</f>
        <v>0</v>
      </c>
      <c r="S33" s="239">
        <f>IFERROR(INDEX(ProjectCost!$C$72:$M$72,1,MATCH(BCAResultCalc!S$2,ProjectCost!$C$69:$M$69,0)),0)</f>
        <v>0</v>
      </c>
      <c r="T33" s="239">
        <f>IFERROR(INDEX(ProjectCost!$C$72:$M$72,1,MATCH(BCAResultCalc!T$2,ProjectCost!$C$69:$M$69,0)),0)</f>
        <v>0</v>
      </c>
      <c r="U33" s="239">
        <f>IFERROR(INDEX(ProjectCost!$C$72:$M$72,1,MATCH(BCAResultCalc!U$2,ProjectCost!$C$69:$M$69,0)),0)</f>
        <v>0</v>
      </c>
      <c r="V33" s="239">
        <f>IFERROR(INDEX(ProjectCost!$C$72:$M$72,1,MATCH(BCAResultCalc!V$2,ProjectCost!$C$69:$M$69,0)),0)</f>
        <v>0</v>
      </c>
      <c r="W33" s="239">
        <f>IFERROR(INDEX(ProjectCost!$C$72:$M$72,1,MATCH(BCAResultCalc!W$2,ProjectCost!$C$69:$M$69,0)),0)</f>
        <v>0</v>
      </c>
      <c r="X33" s="239">
        <f>IFERROR(INDEX(ProjectCost!$C$72:$M$72,1,MATCH(BCAResultCalc!X$2,ProjectCost!$C$69:$M$69,0)),0)</f>
        <v>0</v>
      </c>
      <c r="Y33" s="239">
        <f>IFERROR(INDEX(ProjectCost!$C$72:$M$72,1,MATCH(BCAResultCalc!Y$2,ProjectCost!$C$69:$M$69,0)),0)</f>
        <v>0</v>
      </c>
      <c r="Z33" s="239">
        <f>IFERROR(INDEX(ProjectCost!$C$72:$M$72,1,MATCH(BCAResultCalc!Z$2,ProjectCost!$C$69:$M$69,0)),0)</f>
        <v>0</v>
      </c>
      <c r="AA33" s="239">
        <f>IFERROR(INDEX(ProjectCost!$C$72:$M$72,1,MATCH(BCAResultCalc!AA$2,ProjectCost!$C$69:$M$69,0)),0)</f>
        <v>0</v>
      </c>
      <c r="AB33" s="239">
        <f>IFERROR(INDEX(ProjectCost!$C$72:$M$72,1,MATCH(BCAResultCalc!AB$2,ProjectCost!$C$69:$M$69,0)),0)</f>
        <v>0</v>
      </c>
      <c r="AC33" s="239">
        <f>IFERROR(INDEX(ProjectCost!$C$72:$M$72,1,MATCH(BCAResultCalc!AC$2,ProjectCost!$C$69:$M$69,0)),0)</f>
        <v>0</v>
      </c>
      <c r="AD33" s="239">
        <f>IFERROR(INDEX(ProjectCost!$C$72:$M$72,1,MATCH(BCAResultCalc!AD$2,ProjectCost!$C$69:$M$69,0)),0)</f>
        <v>0</v>
      </c>
      <c r="AE33" s="239">
        <f>IFERROR(INDEX(ProjectCost!$C$72:$M$72,1,MATCH(BCAResultCalc!AE$2,ProjectCost!$C$69:$M$69,0)),0)</f>
        <v>0</v>
      </c>
      <c r="AF33" s="239">
        <f>IFERROR(INDEX(ProjectCost!$C$72:$M$72,1,MATCH(BCAResultCalc!AF$2,ProjectCost!$C$69:$M$69,0)),0)</f>
        <v>0</v>
      </c>
      <c r="AG33" s="239">
        <f>IFERROR(INDEX(ProjectCost!$C$72:$M$72,1,MATCH(BCAResultCalc!AG$2,ProjectCost!$C$69:$M$69,0)),0)</f>
        <v>0</v>
      </c>
      <c r="AH33" s="239">
        <f>IFERROR(INDEX(ProjectCost!$C$72:$M$72,1,MATCH(BCAResultCalc!AH$2,ProjectCost!$C$69:$M$69,0)),0)</f>
        <v>0</v>
      </c>
      <c r="AI33" s="239">
        <f>IFERROR(INDEX(ProjectCost!$C$72:$M$72,1,MATCH(BCAResultCalc!AI$2,ProjectCost!$C$69:$M$69,0)),0)</f>
        <v>0</v>
      </c>
      <c r="AJ33" s="239">
        <f>IFERROR(INDEX(ProjectCost!$C$72:$M$72,1,MATCH(BCAResultCalc!AJ$2,ProjectCost!$C$69:$M$69,0)),0)</f>
        <v>0</v>
      </c>
      <c r="AK33" s="239">
        <f>IFERROR(INDEX(ProjectCost!$C$72:$M$72,1,MATCH(BCAResultCalc!AK$2,ProjectCost!$C$69:$M$69,0)),0)</f>
        <v>0</v>
      </c>
      <c r="AL33" s="239">
        <f>IFERROR(INDEX(ProjectCost!$C$72:$M$72,1,MATCH(BCAResultCalc!AL$2,ProjectCost!$C$69:$M$69,0)),0)</f>
        <v>0</v>
      </c>
      <c r="AM33" s="239">
        <f>IFERROR(INDEX(ProjectCost!$C$72:$M$72,1,MATCH(BCAResultCalc!AM$2,ProjectCost!$C$69:$M$69,0)),0)</f>
        <v>0</v>
      </c>
      <c r="AN33" s="239">
        <f>IFERROR(INDEX(ProjectCost!$C$72:$M$72,1,MATCH(BCAResultCalc!AN$2,ProjectCost!$C$69:$M$69,0)),0)</f>
        <v>0</v>
      </c>
      <c r="AO33" s="239">
        <f>IFERROR(INDEX(ProjectCost!$C$72:$M$72,1,MATCH(BCAResultCalc!AO$2,ProjectCost!$C$69:$M$69,0)),0)</f>
        <v>0</v>
      </c>
      <c r="AP33" s="239">
        <f>IFERROR(INDEX(ProjectCost!$C$72:$M$72,1,MATCH(BCAResultCalc!AP$2,ProjectCost!$C$69:$M$69,0)),0)</f>
        <v>0</v>
      </c>
      <c r="AQ33" s="239">
        <f>IFERROR(INDEX(ProjectCost!$C$72:$M$72,1,MATCH(BCAResultCalc!AQ$2,ProjectCost!$C$69:$M$69,0)),0)</f>
        <v>0</v>
      </c>
      <c r="AR33" s="239">
        <f>IFERROR(INDEX(ProjectCost!$C$72:$M$72,1,MATCH(BCAResultCalc!AR$2,ProjectCost!$C$69:$M$69,0)),0)</f>
        <v>0</v>
      </c>
    </row>
    <row r="34" spans="1:44" s="239" customFormat="1">
      <c r="A34"/>
      <c r="B34"/>
      <c r="C34" s="15" t="s">
        <v>95</v>
      </c>
      <c r="D34" s="206"/>
      <c r="E34"/>
      <c r="F34" s="48"/>
      <c r="G34" s="59"/>
      <c r="H34" s="60">
        <f t="shared" si="51"/>
        <v>25201950</v>
      </c>
      <c r="I34" s="239">
        <f>IFERROR(INDEX(ProjectCost!$C$73:$M$73,1,MATCH(BCAResultCalc!I$2,ProjectCost!$C$69:$M$69,0)),0)</f>
        <v>0</v>
      </c>
      <c r="J34" s="239">
        <f>IFERROR(INDEX(ProjectCost!$C$73:$M$73,1,MATCH(BCAResultCalc!J$2,ProjectCost!$C$69:$M$69,0)),0)</f>
        <v>0</v>
      </c>
      <c r="K34" s="239">
        <f>IFERROR(INDEX(ProjectCost!$C$73:$M$73,1,MATCH(BCAResultCalc!K$2,ProjectCost!$C$69:$M$69,0)),0)</f>
        <v>0</v>
      </c>
      <c r="L34" s="239">
        <f>IFERROR(INDEX(ProjectCost!$C$73:$M$73,1,MATCH(BCAResultCalc!L$2,ProjectCost!$C$69:$M$69,0)),0)</f>
        <v>0</v>
      </c>
      <c r="M34" s="239">
        <f>IFERROR(INDEX(ProjectCost!$C$73:$M$73,1,MATCH(BCAResultCalc!M$2,ProjectCost!$C$69:$M$69,0)),0)</f>
        <v>25201950</v>
      </c>
      <c r="N34" s="239">
        <f>IFERROR(INDEX(ProjectCost!$C$73:$M$73,1,MATCH(BCAResultCalc!N$2,ProjectCost!$C$69:$M$69,0)),0)</f>
        <v>0</v>
      </c>
      <c r="O34" s="239">
        <f>IFERROR(INDEX(ProjectCost!$C$73:$M$73,1,MATCH(BCAResultCalc!O$2,ProjectCost!$C$69:$M$69,0)),0)</f>
        <v>0</v>
      </c>
      <c r="P34" s="239">
        <f>IFERROR(INDEX(ProjectCost!$C$73:$M$73,1,MATCH(BCAResultCalc!P$2,ProjectCost!$C$69:$M$69,0)),0)</f>
        <v>0</v>
      </c>
      <c r="Q34" s="239">
        <f>IFERROR(INDEX(ProjectCost!$C$73:$M$73,1,MATCH(BCAResultCalc!Q$2,ProjectCost!$C$69:$M$69,0)),0)</f>
        <v>0</v>
      </c>
      <c r="R34" s="239">
        <f>IFERROR(INDEX(ProjectCost!$C$73:$M$73,1,MATCH(BCAResultCalc!R$2,ProjectCost!$C$69:$M$69,0)),0)</f>
        <v>0</v>
      </c>
      <c r="S34" s="239">
        <f>IFERROR(INDEX(ProjectCost!$C$73:$M$73,1,MATCH(BCAResultCalc!S$2,ProjectCost!$C$69:$M$69,0)),0)</f>
        <v>0</v>
      </c>
      <c r="T34" s="239">
        <f>IFERROR(INDEX(ProjectCost!$C$73:$M$73,1,MATCH(BCAResultCalc!T$2,ProjectCost!$C$69:$M$69,0)),0)</f>
        <v>0</v>
      </c>
      <c r="U34" s="239">
        <f>IFERROR(INDEX(ProjectCost!$C$73:$M$73,1,MATCH(BCAResultCalc!U$2,ProjectCost!$C$69:$M$69,0)),0)</f>
        <v>0</v>
      </c>
      <c r="V34" s="239">
        <f>IFERROR(INDEX(ProjectCost!$C$73:$M$73,1,MATCH(BCAResultCalc!V$2,ProjectCost!$C$69:$M$69,0)),0)</f>
        <v>0</v>
      </c>
      <c r="W34" s="239">
        <f>IFERROR(INDEX(ProjectCost!$C$73:$M$73,1,MATCH(BCAResultCalc!W$2,ProjectCost!$C$69:$M$69,0)),0)</f>
        <v>0</v>
      </c>
      <c r="X34" s="239">
        <f>IFERROR(INDEX(ProjectCost!$C$73:$M$73,1,MATCH(BCAResultCalc!X$2,ProjectCost!$C$69:$M$69,0)),0)</f>
        <v>0</v>
      </c>
      <c r="Y34" s="239">
        <f>IFERROR(INDEX(ProjectCost!$C$73:$M$73,1,MATCH(BCAResultCalc!Y$2,ProjectCost!$C$69:$M$69,0)),0)</f>
        <v>0</v>
      </c>
      <c r="Z34" s="239">
        <f>IFERROR(INDEX(ProjectCost!$C$73:$M$73,1,MATCH(BCAResultCalc!Z$2,ProjectCost!$C$69:$M$69,0)),0)</f>
        <v>0</v>
      </c>
      <c r="AA34" s="239">
        <f>IFERROR(INDEX(ProjectCost!$C$73:$M$73,1,MATCH(BCAResultCalc!AA$2,ProjectCost!$C$69:$M$69,0)),0)</f>
        <v>0</v>
      </c>
      <c r="AB34" s="239">
        <f>IFERROR(INDEX(ProjectCost!$C$73:$M$73,1,MATCH(BCAResultCalc!AB$2,ProjectCost!$C$69:$M$69,0)),0)</f>
        <v>0</v>
      </c>
      <c r="AC34" s="239">
        <f>IFERROR(INDEX(ProjectCost!$C$73:$M$73,1,MATCH(BCAResultCalc!AC$2,ProjectCost!$C$69:$M$69,0)),0)</f>
        <v>0</v>
      </c>
      <c r="AD34" s="239">
        <f>IFERROR(INDEX(ProjectCost!$C$73:$M$73,1,MATCH(BCAResultCalc!AD$2,ProjectCost!$C$69:$M$69,0)),0)</f>
        <v>0</v>
      </c>
      <c r="AE34" s="239">
        <f>IFERROR(INDEX(ProjectCost!$C$73:$M$73,1,MATCH(BCAResultCalc!AE$2,ProjectCost!$C$69:$M$69,0)),0)</f>
        <v>0</v>
      </c>
      <c r="AF34" s="239">
        <f>IFERROR(INDEX(ProjectCost!$C$73:$M$73,1,MATCH(BCAResultCalc!AF$2,ProjectCost!$C$69:$M$69,0)),0)</f>
        <v>0</v>
      </c>
      <c r="AG34" s="239">
        <f>IFERROR(INDEX(ProjectCost!$C$73:$M$73,1,MATCH(BCAResultCalc!AG$2,ProjectCost!$C$69:$M$69,0)),0)</f>
        <v>0</v>
      </c>
      <c r="AH34" s="239">
        <f>IFERROR(INDEX(ProjectCost!$C$73:$M$73,1,MATCH(BCAResultCalc!AH$2,ProjectCost!$C$69:$M$69,0)),0)</f>
        <v>0</v>
      </c>
      <c r="AI34" s="239">
        <f>IFERROR(INDEX(ProjectCost!$C$73:$M$73,1,MATCH(BCAResultCalc!AI$2,ProjectCost!$C$69:$M$69,0)),0)</f>
        <v>0</v>
      </c>
      <c r="AJ34" s="239">
        <f>IFERROR(INDEX(ProjectCost!$C$73:$M$73,1,MATCH(BCAResultCalc!AJ$2,ProjectCost!$C$69:$M$69,0)),0)</f>
        <v>0</v>
      </c>
      <c r="AK34" s="239">
        <f>IFERROR(INDEX(ProjectCost!$C$73:$M$73,1,MATCH(BCAResultCalc!AK$2,ProjectCost!$C$69:$M$69,0)),0)</f>
        <v>0</v>
      </c>
      <c r="AL34" s="239">
        <f>IFERROR(INDEX(ProjectCost!$C$73:$M$73,1,MATCH(BCAResultCalc!AL$2,ProjectCost!$C$69:$M$69,0)),0)</f>
        <v>0</v>
      </c>
      <c r="AM34" s="239">
        <f>IFERROR(INDEX(ProjectCost!$C$73:$M$73,1,MATCH(BCAResultCalc!AM$2,ProjectCost!$C$69:$M$69,0)),0)</f>
        <v>0</v>
      </c>
      <c r="AN34" s="239">
        <f>IFERROR(INDEX(ProjectCost!$C$73:$M$73,1,MATCH(BCAResultCalc!AN$2,ProjectCost!$C$69:$M$69,0)),0)</f>
        <v>0</v>
      </c>
      <c r="AO34" s="239">
        <f>IFERROR(INDEX(ProjectCost!$C$73:$M$73,1,MATCH(BCAResultCalc!AO$2,ProjectCost!$C$69:$M$69,0)),0)</f>
        <v>0</v>
      </c>
      <c r="AP34" s="239">
        <f>IFERROR(INDEX(ProjectCost!$C$73:$M$73,1,MATCH(BCAResultCalc!AP$2,ProjectCost!$C$69:$M$69,0)),0)</f>
        <v>0</v>
      </c>
      <c r="AQ34" s="239">
        <f>IFERROR(INDEX(ProjectCost!$C$73:$M$73,1,MATCH(BCAResultCalc!AQ$2,ProjectCost!$C$69:$M$69,0)),0)</f>
        <v>0</v>
      </c>
      <c r="AR34" s="239">
        <f>IFERROR(INDEX(ProjectCost!$C$73:$M$73,1,MATCH(BCAResultCalc!AR$2,ProjectCost!$C$69:$M$69,0)),0)</f>
        <v>0</v>
      </c>
    </row>
    <row r="35" spans="1:44">
      <c r="B35" s="4"/>
      <c r="D35" s="47"/>
      <c r="E35" s="48"/>
      <c r="H35" s="50"/>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row>
    <row r="36" spans="1:44">
      <c r="C36" s="1" t="s">
        <v>96</v>
      </c>
      <c r="D36" s="237"/>
      <c r="E36" s="233"/>
      <c r="F36" s="233"/>
      <c r="G36" s="238"/>
      <c r="H36" s="235">
        <f t="shared" ref="H36:H41" si="54">SUM(I36:AR36)</f>
        <v>22637754.882385872</v>
      </c>
      <c r="I36" s="236">
        <f>I37</f>
        <v>0</v>
      </c>
      <c r="J36" s="236">
        <f t="shared" ref="J36:AR36" si="55">J37</f>
        <v>809625.9585990042</v>
      </c>
      <c r="K36" s="236">
        <f t="shared" si="55"/>
        <v>3020302.1444961517</v>
      </c>
      <c r="L36" s="236">
        <f t="shared" si="55"/>
        <v>839184.73325227771</v>
      </c>
      <c r="M36" s="236">
        <f t="shared" si="55"/>
        <v>17968642.046038438</v>
      </c>
      <c r="N36" s="236">
        <f t="shared" si="55"/>
        <v>0</v>
      </c>
      <c r="O36" s="236">
        <f t="shared" si="55"/>
        <v>0</v>
      </c>
      <c r="P36" s="236">
        <f t="shared" si="55"/>
        <v>0</v>
      </c>
      <c r="Q36" s="236">
        <f t="shared" si="55"/>
        <v>0</v>
      </c>
      <c r="R36" s="236">
        <f t="shared" si="55"/>
        <v>0</v>
      </c>
      <c r="S36" s="236">
        <f t="shared" si="55"/>
        <v>0</v>
      </c>
      <c r="T36" s="236">
        <f t="shared" si="55"/>
        <v>0</v>
      </c>
      <c r="U36" s="236">
        <f t="shared" si="55"/>
        <v>0</v>
      </c>
      <c r="V36" s="236">
        <f t="shared" si="55"/>
        <v>0</v>
      </c>
      <c r="W36" s="236">
        <f t="shared" si="55"/>
        <v>0</v>
      </c>
      <c r="X36" s="236">
        <f t="shared" si="55"/>
        <v>0</v>
      </c>
      <c r="Y36" s="236">
        <f t="shared" si="55"/>
        <v>0</v>
      </c>
      <c r="Z36" s="236">
        <f t="shared" si="55"/>
        <v>0</v>
      </c>
      <c r="AA36" s="236">
        <f t="shared" si="55"/>
        <v>0</v>
      </c>
      <c r="AB36" s="236">
        <f t="shared" si="55"/>
        <v>0</v>
      </c>
      <c r="AC36" s="236">
        <f t="shared" si="55"/>
        <v>0</v>
      </c>
      <c r="AD36" s="236">
        <f t="shared" si="55"/>
        <v>0</v>
      </c>
      <c r="AE36" s="236">
        <f t="shared" si="55"/>
        <v>0</v>
      </c>
      <c r="AF36" s="236">
        <f t="shared" si="55"/>
        <v>0</v>
      </c>
      <c r="AG36" s="236">
        <f t="shared" si="55"/>
        <v>0</v>
      </c>
      <c r="AH36" s="236">
        <f t="shared" si="55"/>
        <v>0</v>
      </c>
      <c r="AI36" s="236">
        <f t="shared" si="55"/>
        <v>0</v>
      </c>
      <c r="AJ36" s="236">
        <f t="shared" si="55"/>
        <v>0</v>
      </c>
      <c r="AK36" s="236">
        <f t="shared" si="55"/>
        <v>0</v>
      </c>
      <c r="AL36" s="236">
        <f t="shared" si="55"/>
        <v>0</v>
      </c>
      <c r="AM36" s="236">
        <f t="shared" si="55"/>
        <v>0</v>
      </c>
      <c r="AN36" s="236">
        <f t="shared" si="55"/>
        <v>0</v>
      </c>
      <c r="AO36" s="236">
        <f t="shared" si="55"/>
        <v>0</v>
      </c>
      <c r="AP36" s="236">
        <f t="shared" si="55"/>
        <v>0</v>
      </c>
      <c r="AQ36" s="236">
        <f t="shared" si="55"/>
        <v>0</v>
      </c>
      <c r="AR36" s="236">
        <f t="shared" si="55"/>
        <v>0</v>
      </c>
    </row>
    <row r="37" spans="1:44">
      <c r="C37" s="4" t="s">
        <v>91</v>
      </c>
      <c r="D37" s="47"/>
      <c r="E37" s="48"/>
      <c r="F37" s="48"/>
      <c r="H37" s="45">
        <f t="shared" si="54"/>
        <v>22637754.882385872</v>
      </c>
      <c r="I37" s="42">
        <f>SUM(I38:I41)</f>
        <v>0</v>
      </c>
      <c r="J37" s="42">
        <f t="shared" ref="J37:AR37" si="56">SUM(J38:J41)</f>
        <v>809625.9585990042</v>
      </c>
      <c r="K37" s="42">
        <f t="shared" si="56"/>
        <v>3020302.1444961517</v>
      </c>
      <c r="L37" s="42">
        <f t="shared" si="56"/>
        <v>839184.73325227771</v>
      </c>
      <c r="M37" s="42">
        <f t="shared" si="56"/>
        <v>17968642.046038438</v>
      </c>
      <c r="N37" s="42">
        <f t="shared" si="56"/>
        <v>0</v>
      </c>
      <c r="O37" s="42">
        <f t="shared" si="56"/>
        <v>0</v>
      </c>
      <c r="P37" s="42">
        <f t="shared" si="56"/>
        <v>0</v>
      </c>
      <c r="Q37" s="42">
        <f t="shared" si="56"/>
        <v>0</v>
      </c>
      <c r="R37" s="42">
        <f t="shared" si="56"/>
        <v>0</v>
      </c>
      <c r="S37" s="42">
        <f t="shared" si="56"/>
        <v>0</v>
      </c>
      <c r="T37" s="42">
        <f t="shared" si="56"/>
        <v>0</v>
      </c>
      <c r="U37" s="42">
        <f t="shared" si="56"/>
        <v>0</v>
      </c>
      <c r="V37" s="42">
        <f t="shared" si="56"/>
        <v>0</v>
      </c>
      <c r="W37" s="42">
        <f t="shared" si="56"/>
        <v>0</v>
      </c>
      <c r="X37" s="42">
        <f t="shared" si="56"/>
        <v>0</v>
      </c>
      <c r="Y37" s="42">
        <f t="shared" si="56"/>
        <v>0</v>
      </c>
      <c r="Z37" s="42">
        <f t="shared" si="56"/>
        <v>0</v>
      </c>
      <c r="AA37" s="42">
        <f t="shared" si="56"/>
        <v>0</v>
      </c>
      <c r="AB37" s="42">
        <f t="shared" si="56"/>
        <v>0</v>
      </c>
      <c r="AC37" s="42">
        <f t="shared" si="56"/>
        <v>0</v>
      </c>
      <c r="AD37" s="42">
        <f t="shared" si="56"/>
        <v>0</v>
      </c>
      <c r="AE37" s="42">
        <f t="shared" si="56"/>
        <v>0</v>
      </c>
      <c r="AF37" s="42">
        <f t="shared" si="56"/>
        <v>0</v>
      </c>
      <c r="AG37" s="42">
        <f t="shared" si="56"/>
        <v>0</v>
      </c>
      <c r="AH37" s="42">
        <f t="shared" si="56"/>
        <v>0</v>
      </c>
      <c r="AI37" s="42">
        <f t="shared" si="56"/>
        <v>0</v>
      </c>
      <c r="AJ37" s="42">
        <f t="shared" si="56"/>
        <v>0</v>
      </c>
      <c r="AK37" s="42">
        <f t="shared" si="56"/>
        <v>0</v>
      </c>
      <c r="AL37" s="42">
        <f t="shared" si="56"/>
        <v>0</v>
      </c>
      <c r="AM37" s="42">
        <f t="shared" si="56"/>
        <v>0</v>
      </c>
      <c r="AN37" s="42">
        <f t="shared" si="56"/>
        <v>0</v>
      </c>
      <c r="AO37" s="42">
        <f t="shared" si="56"/>
        <v>0</v>
      </c>
      <c r="AP37" s="42">
        <f t="shared" si="56"/>
        <v>0</v>
      </c>
      <c r="AQ37" s="42">
        <f t="shared" si="56"/>
        <v>0</v>
      </c>
      <c r="AR37" s="42">
        <f t="shared" si="56"/>
        <v>0</v>
      </c>
    </row>
    <row r="38" spans="1:44">
      <c r="C38" s="15" t="s">
        <v>92</v>
      </c>
      <c r="D38" s="47"/>
      <c r="E38" s="48"/>
      <c r="F38" s="48"/>
      <c r="H38" s="60">
        <f t="shared" si="54"/>
        <v>809625.9585990042</v>
      </c>
      <c r="I38" s="54">
        <f t="shared" ref="I38:AR38" si="57">I31*I3</f>
        <v>0</v>
      </c>
      <c r="J38" s="54">
        <f t="shared" si="57"/>
        <v>809625.9585990042</v>
      </c>
      <c r="K38" s="54">
        <f t="shared" si="57"/>
        <v>0</v>
      </c>
      <c r="L38" s="54">
        <f t="shared" si="57"/>
        <v>0</v>
      </c>
      <c r="M38" s="54">
        <f t="shared" si="57"/>
        <v>0</v>
      </c>
      <c r="N38" s="54">
        <f t="shared" si="57"/>
        <v>0</v>
      </c>
      <c r="O38" s="54">
        <f t="shared" si="57"/>
        <v>0</v>
      </c>
      <c r="P38" s="54">
        <f t="shared" si="57"/>
        <v>0</v>
      </c>
      <c r="Q38" s="54">
        <f t="shared" si="57"/>
        <v>0</v>
      </c>
      <c r="R38" s="54">
        <f t="shared" si="57"/>
        <v>0</v>
      </c>
      <c r="S38" s="54">
        <f t="shared" si="57"/>
        <v>0</v>
      </c>
      <c r="T38" s="54">
        <f t="shared" si="57"/>
        <v>0</v>
      </c>
      <c r="U38" s="54">
        <f t="shared" si="57"/>
        <v>0</v>
      </c>
      <c r="V38" s="54">
        <f t="shared" si="57"/>
        <v>0</v>
      </c>
      <c r="W38" s="54">
        <f t="shared" si="57"/>
        <v>0</v>
      </c>
      <c r="X38" s="54">
        <f t="shared" si="57"/>
        <v>0</v>
      </c>
      <c r="Y38" s="54">
        <f t="shared" si="57"/>
        <v>0</v>
      </c>
      <c r="Z38" s="54">
        <f t="shared" si="57"/>
        <v>0</v>
      </c>
      <c r="AA38" s="54">
        <f t="shared" si="57"/>
        <v>0</v>
      </c>
      <c r="AB38" s="54">
        <f t="shared" si="57"/>
        <v>0</v>
      </c>
      <c r="AC38" s="54">
        <f t="shared" si="57"/>
        <v>0</v>
      </c>
      <c r="AD38" s="54">
        <f t="shared" si="57"/>
        <v>0</v>
      </c>
      <c r="AE38" s="54">
        <f t="shared" si="57"/>
        <v>0</v>
      </c>
      <c r="AF38" s="54">
        <f t="shared" si="57"/>
        <v>0</v>
      </c>
      <c r="AG38" s="54">
        <f t="shared" si="57"/>
        <v>0</v>
      </c>
      <c r="AH38" s="54">
        <f t="shared" si="57"/>
        <v>0</v>
      </c>
      <c r="AI38" s="54">
        <f t="shared" si="57"/>
        <v>0</v>
      </c>
      <c r="AJ38" s="54">
        <f t="shared" si="57"/>
        <v>0</v>
      </c>
      <c r="AK38" s="54">
        <f t="shared" si="57"/>
        <v>0</v>
      </c>
      <c r="AL38" s="54">
        <f t="shared" si="57"/>
        <v>0</v>
      </c>
      <c r="AM38" s="54">
        <f t="shared" si="57"/>
        <v>0</v>
      </c>
      <c r="AN38" s="54">
        <f t="shared" si="57"/>
        <v>0</v>
      </c>
      <c r="AO38" s="54">
        <f t="shared" si="57"/>
        <v>0</v>
      </c>
      <c r="AP38" s="54">
        <f t="shared" si="57"/>
        <v>0</v>
      </c>
      <c r="AQ38" s="54">
        <f t="shared" si="57"/>
        <v>0</v>
      </c>
      <c r="AR38" s="54">
        <f t="shared" si="57"/>
        <v>0</v>
      </c>
    </row>
    <row r="39" spans="1:44">
      <c r="C39" s="15" t="s">
        <v>93</v>
      </c>
      <c r="D39" s="47"/>
      <c r="E39" s="48"/>
      <c r="F39" s="48"/>
      <c r="H39" s="60">
        <f t="shared" si="54"/>
        <v>3020302.1444961517</v>
      </c>
      <c r="I39" s="54">
        <f t="shared" ref="I39:AR39" si="58">I32*I$3</f>
        <v>0</v>
      </c>
      <c r="J39" s="54">
        <f t="shared" si="58"/>
        <v>0</v>
      </c>
      <c r="K39" s="54">
        <f t="shared" si="58"/>
        <v>3020302.1444961517</v>
      </c>
      <c r="L39" s="54">
        <f t="shared" si="58"/>
        <v>0</v>
      </c>
      <c r="M39" s="54">
        <f t="shared" si="58"/>
        <v>0</v>
      </c>
      <c r="N39" s="54">
        <f t="shared" si="58"/>
        <v>0</v>
      </c>
      <c r="O39" s="54">
        <f t="shared" si="58"/>
        <v>0</v>
      </c>
      <c r="P39" s="54">
        <f t="shared" si="58"/>
        <v>0</v>
      </c>
      <c r="Q39" s="54">
        <f t="shared" si="58"/>
        <v>0</v>
      </c>
      <c r="R39" s="54">
        <f t="shared" si="58"/>
        <v>0</v>
      </c>
      <c r="S39" s="54">
        <f t="shared" si="58"/>
        <v>0</v>
      </c>
      <c r="T39" s="54">
        <f t="shared" si="58"/>
        <v>0</v>
      </c>
      <c r="U39" s="54">
        <f t="shared" si="58"/>
        <v>0</v>
      </c>
      <c r="V39" s="54">
        <f t="shared" si="58"/>
        <v>0</v>
      </c>
      <c r="W39" s="54">
        <f t="shared" si="58"/>
        <v>0</v>
      </c>
      <c r="X39" s="54">
        <f t="shared" si="58"/>
        <v>0</v>
      </c>
      <c r="Y39" s="54">
        <f t="shared" si="58"/>
        <v>0</v>
      </c>
      <c r="Z39" s="54">
        <f t="shared" si="58"/>
        <v>0</v>
      </c>
      <c r="AA39" s="54">
        <f t="shared" si="58"/>
        <v>0</v>
      </c>
      <c r="AB39" s="54">
        <f t="shared" si="58"/>
        <v>0</v>
      </c>
      <c r="AC39" s="54">
        <f t="shared" si="58"/>
        <v>0</v>
      </c>
      <c r="AD39" s="54">
        <f t="shared" si="58"/>
        <v>0</v>
      </c>
      <c r="AE39" s="54">
        <f t="shared" si="58"/>
        <v>0</v>
      </c>
      <c r="AF39" s="54">
        <f t="shared" si="58"/>
        <v>0</v>
      </c>
      <c r="AG39" s="54">
        <f t="shared" si="58"/>
        <v>0</v>
      </c>
      <c r="AH39" s="54">
        <f t="shared" si="58"/>
        <v>0</v>
      </c>
      <c r="AI39" s="54">
        <f t="shared" si="58"/>
        <v>0</v>
      </c>
      <c r="AJ39" s="54">
        <f t="shared" si="58"/>
        <v>0</v>
      </c>
      <c r="AK39" s="54">
        <f t="shared" si="58"/>
        <v>0</v>
      </c>
      <c r="AL39" s="54">
        <f t="shared" si="58"/>
        <v>0</v>
      </c>
      <c r="AM39" s="54">
        <f t="shared" si="58"/>
        <v>0</v>
      </c>
      <c r="AN39" s="54">
        <f t="shared" si="58"/>
        <v>0</v>
      </c>
      <c r="AO39" s="54">
        <f t="shared" si="58"/>
        <v>0</v>
      </c>
      <c r="AP39" s="54">
        <f t="shared" si="58"/>
        <v>0</v>
      </c>
      <c r="AQ39" s="54">
        <f t="shared" si="58"/>
        <v>0</v>
      </c>
      <c r="AR39" s="54">
        <f t="shared" si="58"/>
        <v>0</v>
      </c>
    </row>
    <row r="40" spans="1:44">
      <c r="C40" s="15" t="s">
        <v>94</v>
      </c>
      <c r="D40" s="47"/>
      <c r="E40" s="48"/>
      <c r="F40" s="48"/>
      <c r="H40" s="60">
        <f t="shared" si="54"/>
        <v>839184.73325227771</v>
      </c>
      <c r="I40" s="54">
        <f t="shared" ref="I40:AR40" si="59">I33*I$3</f>
        <v>0</v>
      </c>
      <c r="J40" s="54">
        <f t="shared" si="59"/>
        <v>0</v>
      </c>
      <c r="K40" s="54">
        <f t="shared" si="59"/>
        <v>0</v>
      </c>
      <c r="L40" s="54">
        <f t="shared" si="59"/>
        <v>839184.73325227771</v>
      </c>
      <c r="M40" s="54">
        <f t="shared" si="59"/>
        <v>0</v>
      </c>
      <c r="N40" s="54">
        <f t="shared" si="59"/>
        <v>0</v>
      </c>
      <c r="O40" s="54">
        <f t="shared" si="59"/>
        <v>0</v>
      </c>
      <c r="P40" s="54">
        <f t="shared" si="59"/>
        <v>0</v>
      </c>
      <c r="Q40" s="54">
        <f t="shared" si="59"/>
        <v>0</v>
      </c>
      <c r="R40" s="54">
        <f t="shared" si="59"/>
        <v>0</v>
      </c>
      <c r="S40" s="54">
        <f t="shared" si="59"/>
        <v>0</v>
      </c>
      <c r="T40" s="54">
        <f t="shared" si="59"/>
        <v>0</v>
      </c>
      <c r="U40" s="54">
        <f t="shared" si="59"/>
        <v>0</v>
      </c>
      <c r="V40" s="54">
        <f t="shared" si="59"/>
        <v>0</v>
      </c>
      <c r="W40" s="54">
        <f t="shared" si="59"/>
        <v>0</v>
      </c>
      <c r="X40" s="54">
        <f t="shared" si="59"/>
        <v>0</v>
      </c>
      <c r="Y40" s="54">
        <f t="shared" si="59"/>
        <v>0</v>
      </c>
      <c r="Z40" s="54">
        <f t="shared" si="59"/>
        <v>0</v>
      </c>
      <c r="AA40" s="54">
        <f t="shared" si="59"/>
        <v>0</v>
      </c>
      <c r="AB40" s="54">
        <f t="shared" si="59"/>
        <v>0</v>
      </c>
      <c r="AC40" s="54">
        <f t="shared" si="59"/>
        <v>0</v>
      </c>
      <c r="AD40" s="54">
        <f t="shared" si="59"/>
        <v>0</v>
      </c>
      <c r="AE40" s="54">
        <f t="shared" si="59"/>
        <v>0</v>
      </c>
      <c r="AF40" s="54">
        <f t="shared" si="59"/>
        <v>0</v>
      </c>
      <c r="AG40" s="54">
        <f t="shared" si="59"/>
        <v>0</v>
      </c>
      <c r="AH40" s="54">
        <f t="shared" si="59"/>
        <v>0</v>
      </c>
      <c r="AI40" s="54">
        <f t="shared" si="59"/>
        <v>0</v>
      </c>
      <c r="AJ40" s="54">
        <f t="shared" si="59"/>
        <v>0</v>
      </c>
      <c r="AK40" s="54">
        <f t="shared" si="59"/>
        <v>0</v>
      </c>
      <c r="AL40" s="54">
        <f t="shared" si="59"/>
        <v>0</v>
      </c>
      <c r="AM40" s="54">
        <f t="shared" si="59"/>
        <v>0</v>
      </c>
      <c r="AN40" s="54">
        <f t="shared" si="59"/>
        <v>0</v>
      </c>
      <c r="AO40" s="54">
        <f t="shared" si="59"/>
        <v>0</v>
      </c>
      <c r="AP40" s="54">
        <f t="shared" si="59"/>
        <v>0</v>
      </c>
      <c r="AQ40" s="54">
        <f t="shared" si="59"/>
        <v>0</v>
      </c>
      <c r="AR40" s="54">
        <f t="shared" si="59"/>
        <v>0</v>
      </c>
    </row>
    <row r="41" spans="1:44">
      <c r="C41" s="15" t="s">
        <v>95</v>
      </c>
      <c r="D41" s="47"/>
      <c r="E41" s="48"/>
      <c r="F41" s="48"/>
      <c r="H41" s="60">
        <f t="shared" si="54"/>
        <v>17968642.046038438</v>
      </c>
      <c r="I41" s="54">
        <f t="shared" ref="I41:AR41" si="60">I34*I$3</f>
        <v>0</v>
      </c>
      <c r="J41" s="54">
        <f t="shared" si="60"/>
        <v>0</v>
      </c>
      <c r="K41" s="54">
        <f t="shared" si="60"/>
        <v>0</v>
      </c>
      <c r="L41" s="54">
        <f t="shared" si="60"/>
        <v>0</v>
      </c>
      <c r="M41" s="54">
        <f t="shared" si="60"/>
        <v>17968642.046038438</v>
      </c>
      <c r="N41" s="54">
        <f t="shared" si="60"/>
        <v>0</v>
      </c>
      <c r="O41" s="54">
        <f t="shared" si="60"/>
        <v>0</v>
      </c>
      <c r="P41" s="54">
        <f t="shared" si="60"/>
        <v>0</v>
      </c>
      <c r="Q41" s="54">
        <f t="shared" si="60"/>
        <v>0</v>
      </c>
      <c r="R41" s="54">
        <f t="shared" si="60"/>
        <v>0</v>
      </c>
      <c r="S41" s="54">
        <f t="shared" si="60"/>
        <v>0</v>
      </c>
      <c r="T41" s="54">
        <f t="shared" si="60"/>
        <v>0</v>
      </c>
      <c r="U41" s="54">
        <f t="shared" si="60"/>
        <v>0</v>
      </c>
      <c r="V41" s="54">
        <f t="shared" si="60"/>
        <v>0</v>
      </c>
      <c r="W41" s="54">
        <f t="shared" si="60"/>
        <v>0</v>
      </c>
      <c r="X41" s="54">
        <f t="shared" si="60"/>
        <v>0</v>
      </c>
      <c r="Y41" s="54">
        <f t="shared" si="60"/>
        <v>0</v>
      </c>
      <c r="Z41" s="54">
        <f t="shared" si="60"/>
        <v>0</v>
      </c>
      <c r="AA41" s="54">
        <f t="shared" si="60"/>
        <v>0</v>
      </c>
      <c r="AB41" s="54">
        <f t="shared" si="60"/>
        <v>0</v>
      </c>
      <c r="AC41" s="54">
        <f t="shared" si="60"/>
        <v>0</v>
      </c>
      <c r="AD41" s="54">
        <f t="shared" si="60"/>
        <v>0</v>
      </c>
      <c r="AE41" s="54">
        <f t="shared" si="60"/>
        <v>0</v>
      </c>
      <c r="AF41" s="54">
        <f t="shared" si="60"/>
        <v>0</v>
      </c>
      <c r="AG41" s="54">
        <f t="shared" si="60"/>
        <v>0</v>
      </c>
      <c r="AH41" s="54">
        <f t="shared" si="60"/>
        <v>0</v>
      </c>
      <c r="AI41" s="54">
        <f t="shared" si="60"/>
        <v>0</v>
      </c>
      <c r="AJ41" s="54">
        <f t="shared" si="60"/>
        <v>0</v>
      </c>
      <c r="AK41" s="54">
        <f t="shared" si="60"/>
        <v>0</v>
      </c>
      <c r="AL41" s="54">
        <f t="shared" si="60"/>
        <v>0</v>
      </c>
      <c r="AM41" s="54">
        <f t="shared" si="60"/>
        <v>0</v>
      </c>
      <c r="AN41" s="54">
        <f t="shared" si="60"/>
        <v>0</v>
      </c>
      <c r="AO41" s="54">
        <f t="shared" si="60"/>
        <v>0</v>
      </c>
      <c r="AP41" s="54">
        <f t="shared" si="60"/>
        <v>0</v>
      </c>
      <c r="AQ41" s="54">
        <f t="shared" si="60"/>
        <v>0</v>
      </c>
      <c r="AR41" s="54">
        <f t="shared" si="60"/>
        <v>0</v>
      </c>
    </row>
    <row r="42" spans="1:44">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row>
    <row r="43" spans="1:44">
      <c r="B43" s="4"/>
      <c r="H43" s="45"/>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row>
    <row r="44" spans="1:44">
      <c r="A44" s="90"/>
      <c r="B44" s="91"/>
      <c r="C44" s="90" t="s">
        <v>97</v>
      </c>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row>
    <row r="45" spans="1:44">
      <c r="D45" s="4" t="s">
        <v>98</v>
      </c>
      <c r="E45" s="4" t="s">
        <v>99</v>
      </c>
      <c r="F45" s="4" t="s">
        <v>100</v>
      </c>
      <c r="H45" s="50"/>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row>
    <row r="46" spans="1:44">
      <c r="C46" t="s">
        <v>101</v>
      </c>
      <c r="D46" s="60">
        <f>H46</f>
        <v>550965238.18645334</v>
      </c>
      <c r="E46" s="61">
        <f>H7/H29</f>
        <v>18.813934630304001</v>
      </c>
      <c r="F46" s="62">
        <f>IFERROR(IRR(I46:AR46),"n/a")</f>
        <v>0.2669341795465705</v>
      </c>
      <c r="H46" s="45">
        <f>SUM(I46:AR46)</f>
        <v>550965238.18645334</v>
      </c>
      <c r="I46" s="54">
        <f>IF(I$2="","",I7-I29)</f>
        <v>0</v>
      </c>
      <c r="J46" s="54">
        <f t="shared" ref="J46:AR46" si="61">IF(J$2="","",J7-J29)</f>
        <v>-926940.76</v>
      </c>
      <c r="K46" s="54">
        <f t="shared" si="61"/>
        <v>-3700000</v>
      </c>
      <c r="L46" s="54">
        <f t="shared" si="61"/>
        <v>-1126953.7217275749</v>
      </c>
      <c r="M46" s="54">
        <f t="shared" si="61"/>
        <v>-25258709.852001619</v>
      </c>
      <c r="N46" s="54">
        <f t="shared" si="61"/>
        <v>3645216.8051358606</v>
      </c>
      <c r="O46" s="54">
        <f t="shared" si="61"/>
        <v>3621895.3272964335</v>
      </c>
      <c r="P46" s="54">
        <f t="shared" si="61"/>
        <v>3487049.1734502795</v>
      </c>
      <c r="Q46" s="54">
        <f t="shared" si="61"/>
        <v>3487049.1734502795</v>
      </c>
      <c r="R46" s="54">
        <f t="shared" si="61"/>
        <v>3565972.2503733565</v>
      </c>
      <c r="S46" s="54">
        <f t="shared" si="61"/>
        <v>3704241.481142587</v>
      </c>
      <c r="T46" s="54">
        <f t="shared" si="61"/>
        <v>4009510.711911818</v>
      </c>
      <c r="U46" s="54">
        <f t="shared" si="61"/>
        <v>4009510.711911818</v>
      </c>
      <c r="V46" s="54">
        <f t="shared" si="61"/>
        <v>43038115.921768837</v>
      </c>
      <c r="W46" s="54">
        <f t="shared" si="61"/>
        <v>42482283.329860948</v>
      </c>
      <c r="X46" s="54">
        <f t="shared" si="61"/>
        <v>42479024.911577486</v>
      </c>
      <c r="Y46" s="54">
        <f t="shared" si="61"/>
        <v>42475766.493294023</v>
      </c>
      <c r="Z46" s="54">
        <f t="shared" si="61"/>
        <v>42472508.075010553</v>
      </c>
      <c r="AA46" s="54">
        <f t="shared" si="61"/>
        <v>42469249.65672709</v>
      </c>
      <c r="AB46" s="54">
        <f t="shared" si="61"/>
        <v>42465991.238443628</v>
      </c>
      <c r="AC46" s="54">
        <f t="shared" si="61"/>
        <v>42462732.820160165</v>
      </c>
      <c r="AD46" s="54">
        <f t="shared" si="61"/>
        <v>42462732.820160165</v>
      </c>
      <c r="AE46" s="54">
        <f t="shared" si="61"/>
        <v>42462732.820160165</v>
      </c>
      <c r="AF46" s="54">
        <f t="shared" si="61"/>
        <v>42462732.820160165</v>
      </c>
      <c r="AG46" s="54">
        <f t="shared" si="61"/>
        <v>53759662.683030285</v>
      </c>
      <c r="AH46" s="54">
        <f t="shared" si="61"/>
        <v>30953863.295156628</v>
      </c>
      <c r="AI46" s="54">
        <f t="shared" si="61"/>
        <v>0</v>
      </c>
      <c r="AJ46" s="54">
        <f t="shared" si="61"/>
        <v>0</v>
      </c>
      <c r="AK46" s="54">
        <f t="shared" si="61"/>
        <v>0</v>
      </c>
      <c r="AL46" s="54">
        <f t="shared" si="61"/>
        <v>0</v>
      </c>
      <c r="AM46" s="54">
        <f t="shared" si="61"/>
        <v>0</v>
      </c>
      <c r="AN46" s="54">
        <f t="shared" si="61"/>
        <v>0</v>
      </c>
      <c r="AO46" s="54">
        <f t="shared" si="61"/>
        <v>0</v>
      </c>
      <c r="AP46" s="54">
        <f t="shared" si="61"/>
        <v>0</v>
      </c>
      <c r="AQ46" s="54">
        <f t="shared" si="61"/>
        <v>0</v>
      </c>
      <c r="AR46" s="54">
        <f t="shared" si="61"/>
        <v>0</v>
      </c>
    </row>
    <row r="47" spans="1:44">
      <c r="C47" t="s">
        <v>102</v>
      </c>
      <c r="D47" s="41">
        <f>H47</f>
        <v>140539895.17994684</v>
      </c>
      <c r="E47" s="32">
        <f>H17/H36</f>
        <v>7.2082081862852485</v>
      </c>
      <c r="F47" s="63">
        <f>IFERROR(IRR(I47:AR47),"n/a")</f>
        <v>0.1840506350902531</v>
      </c>
      <c r="H47" s="45">
        <f>SUM(I47:AR47)</f>
        <v>140539895.17994684</v>
      </c>
      <c r="I47" s="54">
        <f t="shared" ref="I47:AR47" si="62">IF(I$2="","",I17-I36)</f>
        <v>0</v>
      </c>
      <c r="J47" s="54">
        <f t="shared" si="62"/>
        <v>-809625.9585990042</v>
      </c>
      <c r="K47" s="54">
        <f t="shared" si="62"/>
        <v>-3020302.1444961517</v>
      </c>
      <c r="L47" s="54">
        <f t="shared" si="62"/>
        <v>-859747.59850510606</v>
      </c>
      <c r="M47" s="54">
        <f t="shared" si="62"/>
        <v>-18009111.036065131</v>
      </c>
      <c r="N47" s="54">
        <f t="shared" si="62"/>
        <v>2428961.8722275523</v>
      </c>
      <c r="O47" s="54">
        <f t="shared" si="62"/>
        <v>2255534.3802068601</v>
      </c>
      <c r="P47" s="54">
        <f t="shared" si="62"/>
        <v>2029494.3670140542</v>
      </c>
      <c r="Q47" s="54">
        <f t="shared" si="62"/>
        <v>1896723.7074897706</v>
      </c>
      <c r="R47" s="54">
        <f t="shared" si="62"/>
        <v>1812759.4692493423</v>
      </c>
      <c r="S47" s="54">
        <f t="shared" si="62"/>
        <v>1759858.4437709276</v>
      </c>
      <c r="T47" s="54">
        <f t="shared" si="62"/>
        <v>1780270.7067926815</v>
      </c>
      <c r="U47" s="54">
        <f t="shared" si="62"/>
        <v>1663804.3988716649</v>
      </c>
      <c r="V47" s="54">
        <f t="shared" si="62"/>
        <v>16690923.375364192</v>
      </c>
      <c r="W47" s="54">
        <f t="shared" si="62"/>
        <v>15397534.498227073</v>
      </c>
      <c r="X47" s="54">
        <f t="shared" si="62"/>
        <v>14389115.418214861</v>
      </c>
      <c r="Y47" s="54">
        <f t="shared" si="62"/>
        <v>13446739.887110431</v>
      </c>
      <c r="Z47" s="54">
        <f t="shared" si="62"/>
        <v>12566082.575073332</v>
      </c>
      <c r="AA47" s="54">
        <f t="shared" si="62"/>
        <v>11743101.426802777</v>
      </c>
      <c r="AB47" s="54">
        <f t="shared" si="62"/>
        <v>10974019.109341089</v>
      </c>
      <c r="AC47" s="54">
        <f t="shared" si="62"/>
        <v>10255305.674894886</v>
      </c>
      <c r="AD47" s="54">
        <f t="shared" si="62"/>
        <v>9584397.8270045649</v>
      </c>
      <c r="AE47" s="54">
        <f t="shared" si="62"/>
        <v>8957381.1467332374</v>
      </c>
      <c r="AF47" s="54">
        <f t="shared" si="62"/>
        <v>8371384.2492833994</v>
      </c>
      <c r="AG47" s="54">
        <f t="shared" si="62"/>
        <v>9905173.6332213655</v>
      </c>
      <c r="AH47" s="54">
        <f t="shared" si="62"/>
        <v>5330115.7507181782</v>
      </c>
      <c r="AI47" s="54">
        <f t="shared" si="62"/>
        <v>0</v>
      </c>
      <c r="AJ47" s="54">
        <f t="shared" si="62"/>
        <v>0</v>
      </c>
      <c r="AK47" s="54">
        <f t="shared" si="62"/>
        <v>0</v>
      </c>
      <c r="AL47" s="54">
        <f t="shared" si="62"/>
        <v>0</v>
      </c>
      <c r="AM47" s="54">
        <f t="shared" si="62"/>
        <v>0</v>
      </c>
      <c r="AN47" s="54">
        <f t="shared" si="62"/>
        <v>0</v>
      </c>
      <c r="AO47" s="54">
        <f t="shared" si="62"/>
        <v>0</v>
      </c>
      <c r="AP47" s="54">
        <f t="shared" si="62"/>
        <v>0</v>
      </c>
      <c r="AQ47" s="54">
        <f t="shared" si="62"/>
        <v>0</v>
      </c>
      <c r="AR47" s="54">
        <f t="shared" si="62"/>
        <v>0</v>
      </c>
    </row>
    <row r="48" spans="1:44">
      <c r="D48" s="50"/>
      <c r="H48" s="50"/>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row>
    <row r="49" spans="2:44">
      <c r="C49" t="s">
        <v>103</v>
      </c>
      <c r="H49" s="45"/>
      <c r="I49" s="54">
        <f t="shared" ref="I49:AR49" si="63">IF(I$2="","",H49+I46)</f>
        <v>0</v>
      </c>
      <c r="J49" s="54">
        <f t="shared" si="63"/>
        <v>-926940.76</v>
      </c>
      <c r="K49" s="54">
        <f t="shared" si="63"/>
        <v>-4626940.76</v>
      </c>
      <c r="L49" s="54">
        <f t="shared" si="63"/>
        <v>-5753894.481727575</v>
      </c>
      <c r="M49" s="54">
        <f t="shared" si="63"/>
        <v>-31012604.333729193</v>
      </c>
      <c r="N49" s="54">
        <f t="shared" si="63"/>
        <v>-27367387.528593332</v>
      </c>
      <c r="O49" s="54">
        <f t="shared" si="63"/>
        <v>-23745492.201296899</v>
      </c>
      <c r="P49" s="54">
        <f t="shared" si="63"/>
        <v>-20258443.027846619</v>
      </c>
      <c r="Q49" s="54">
        <f t="shared" si="63"/>
        <v>-16771393.85439634</v>
      </c>
      <c r="R49" s="54">
        <f t="shared" si="63"/>
        <v>-13205421.604022983</v>
      </c>
      <c r="S49" s="54">
        <f t="shared" si="63"/>
        <v>-9501180.1228803955</v>
      </c>
      <c r="T49" s="54">
        <f t="shared" si="63"/>
        <v>-5491669.4109685775</v>
      </c>
      <c r="U49" s="54">
        <f t="shared" si="63"/>
        <v>-1482158.6990567595</v>
      </c>
      <c r="V49" s="54">
        <f t="shared" si="63"/>
        <v>41555957.222712077</v>
      </c>
      <c r="W49" s="54">
        <f t="shared" si="63"/>
        <v>84038240.552573025</v>
      </c>
      <c r="X49" s="54">
        <f t="shared" si="63"/>
        <v>126517265.46415052</v>
      </c>
      <c r="Y49" s="54">
        <f t="shared" si="63"/>
        <v>168993031.95744455</v>
      </c>
      <c r="Z49" s="54">
        <f t="shared" si="63"/>
        <v>211465540.03245509</v>
      </c>
      <c r="AA49" s="54">
        <f t="shared" si="63"/>
        <v>253934789.68918216</v>
      </c>
      <c r="AB49" s="54">
        <f t="shared" si="63"/>
        <v>296400780.92762578</v>
      </c>
      <c r="AC49" s="54">
        <f t="shared" si="63"/>
        <v>338863513.74778593</v>
      </c>
      <c r="AD49" s="54">
        <f t="shared" si="63"/>
        <v>381326246.56794608</v>
      </c>
      <c r="AE49" s="54">
        <f t="shared" si="63"/>
        <v>423788979.38810623</v>
      </c>
      <c r="AF49" s="54">
        <f t="shared" si="63"/>
        <v>466251712.20826638</v>
      </c>
      <c r="AG49" s="54">
        <f t="shared" si="63"/>
        <v>520011374.89129668</v>
      </c>
      <c r="AH49" s="54">
        <f t="shared" si="63"/>
        <v>550965238.18645334</v>
      </c>
      <c r="AI49" s="54">
        <f t="shared" si="63"/>
        <v>550965238.18645334</v>
      </c>
      <c r="AJ49" s="54">
        <f t="shared" si="63"/>
        <v>550965238.18645334</v>
      </c>
      <c r="AK49" s="54">
        <f t="shared" si="63"/>
        <v>550965238.18645334</v>
      </c>
      <c r="AL49" s="54">
        <f t="shared" si="63"/>
        <v>550965238.18645334</v>
      </c>
      <c r="AM49" s="54">
        <f t="shared" si="63"/>
        <v>550965238.18645334</v>
      </c>
      <c r="AN49" s="54">
        <f t="shared" si="63"/>
        <v>550965238.18645334</v>
      </c>
      <c r="AO49" s="54">
        <f t="shared" si="63"/>
        <v>550965238.18645334</v>
      </c>
      <c r="AP49" s="54">
        <f t="shared" si="63"/>
        <v>550965238.18645334</v>
      </c>
      <c r="AQ49" s="54">
        <f t="shared" si="63"/>
        <v>550965238.18645334</v>
      </c>
      <c r="AR49" s="54">
        <f t="shared" si="63"/>
        <v>550965238.18645334</v>
      </c>
    </row>
    <row r="50" spans="2:44">
      <c r="C50" t="s">
        <v>104</v>
      </c>
      <c r="H50" s="45"/>
      <c r="I50" s="54">
        <f t="shared" ref="I50:AR50" si="64">IF(I$2="","",H50+I47)</f>
        <v>0</v>
      </c>
      <c r="J50" s="54">
        <f t="shared" si="64"/>
        <v>-809625.9585990042</v>
      </c>
      <c r="K50" s="54">
        <f t="shared" si="64"/>
        <v>-3829928.1030951561</v>
      </c>
      <c r="L50" s="54">
        <f t="shared" si="64"/>
        <v>-4689675.701600262</v>
      </c>
      <c r="M50" s="54">
        <f t="shared" si="64"/>
        <v>-22698786.737665392</v>
      </c>
      <c r="N50" s="54">
        <f t="shared" si="64"/>
        <v>-20269824.865437839</v>
      </c>
      <c r="O50" s="54">
        <f t="shared" si="64"/>
        <v>-18014290.485230979</v>
      </c>
      <c r="P50" s="54">
        <f t="shared" si="64"/>
        <v>-15984796.118216924</v>
      </c>
      <c r="Q50" s="54">
        <f t="shared" si="64"/>
        <v>-14088072.410727154</v>
      </c>
      <c r="R50" s="54">
        <f t="shared" si="64"/>
        <v>-12275312.941477813</v>
      </c>
      <c r="S50" s="54">
        <f t="shared" si="64"/>
        <v>-10515454.497706885</v>
      </c>
      <c r="T50" s="54">
        <f t="shared" si="64"/>
        <v>-8735183.790914204</v>
      </c>
      <c r="U50" s="54">
        <f t="shared" si="64"/>
        <v>-7071379.3920425391</v>
      </c>
      <c r="V50" s="54">
        <f t="shared" si="64"/>
        <v>9619543.9833216518</v>
      </c>
      <c r="W50" s="54">
        <f t="shared" si="64"/>
        <v>25017078.481548727</v>
      </c>
      <c r="X50" s="54">
        <f t="shared" si="64"/>
        <v>39406193.899763584</v>
      </c>
      <c r="Y50" s="54">
        <f t="shared" si="64"/>
        <v>52852933.786874011</v>
      </c>
      <c r="Z50" s="54">
        <f t="shared" si="64"/>
        <v>65419016.361947343</v>
      </c>
      <c r="AA50" s="54">
        <f t="shared" si="64"/>
        <v>77162117.788750112</v>
      </c>
      <c r="AB50" s="54">
        <f t="shared" si="64"/>
        <v>88136136.898091197</v>
      </c>
      <c r="AC50" s="54">
        <f t="shared" si="64"/>
        <v>98391442.572986081</v>
      </c>
      <c r="AD50" s="54">
        <f t="shared" si="64"/>
        <v>107975840.39999065</v>
      </c>
      <c r="AE50" s="54">
        <f t="shared" si="64"/>
        <v>116933221.54672389</v>
      </c>
      <c r="AF50" s="54">
        <f t="shared" si="64"/>
        <v>125304605.79600729</v>
      </c>
      <c r="AG50" s="54">
        <f t="shared" si="64"/>
        <v>135209779.42922866</v>
      </c>
      <c r="AH50" s="54">
        <f t="shared" si="64"/>
        <v>140539895.17994684</v>
      </c>
      <c r="AI50" s="54">
        <f t="shared" si="64"/>
        <v>140539895.17994684</v>
      </c>
      <c r="AJ50" s="54">
        <f t="shared" si="64"/>
        <v>140539895.17994684</v>
      </c>
      <c r="AK50" s="54">
        <f t="shared" si="64"/>
        <v>140539895.17994684</v>
      </c>
      <c r="AL50" s="54">
        <f t="shared" si="64"/>
        <v>140539895.17994684</v>
      </c>
      <c r="AM50" s="54">
        <f t="shared" si="64"/>
        <v>140539895.17994684</v>
      </c>
      <c r="AN50" s="54">
        <f t="shared" si="64"/>
        <v>140539895.17994684</v>
      </c>
      <c r="AO50" s="54">
        <f t="shared" si="64"/>
        <v>140539895.17994684</v>
      </c>
      <c r="AP50" s="54">
        <f t="shared" si="64"/>
        <v>140539895.17994684</v>
      </c>
      <c r="AQ50" s="54">
        <f t="shared" si="64"/>
        <v>140539895.17994684</v>
      </c>
      <c r="AR50" s="54">
        <f t="shared" si="64"/>
        <v>140539895.17994684</v>
      </c>
    </row>
    <row r="51" spans="2:44">
      <c r="D51" s="4"/>
      <c r="E51" s="4"/>
      <c r="H51" s="50"/>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row>
    <row r="52" spans="2:44">
      <c r="D52" s="782"/>
      <c r="E52" s="783"/>
      <c r="H52" s="50"/>
      <c r="I52" s="64" t="str">
        <f t="shared" ref="I52:AR52" si="65">IF(I$2="","",IF(I49&gt;0,I$2,""))</f>
        <v/>
      </c>
      <c r="J52" s="64" t="str">
        <f t="shared" si="65"/>
        <v/>
      </c>
      <c r="K52" s="64" t="str">
        <f t="shared" si="65"/>
        <v/>
      </c>
      <c r="L52" s="64" t="str">
        <f>IF(L$2="","",IF(L49&gt;0,L$2,""))</f>
        <v/>
      </c>
      <c r="M52" s="64" t="str">
        <f t="shared" si="65"/>
        <v/>
      </c>
      <c r="N52" s="64" t="str">
        <f t="shared" si="65"/>
        <v/>
      </c>
      <c r="O52" s="64" t="str">
        <f t="shared" si="65"/>
        <v/>
      </c>
      <c r="P52" s="64" t="str">
        <f t="shared" si="65"/>
        <v/>
      </c>
      <c r="Q52" s="64" t="str">
        <f t="shared" si="65"/>
        <v/>
      </c>
      <c r="R52" s="64" t="str">
        <f t="shared" si="65"/>
        <v/>
      </c>
      <c r="S52" s="64" t="str">
        <f t="shared" si="65"/>
        <v/>
      </c>
      <c r="T52" s="64" t="str">
        <f t="shared" si="65"/>
        <v/>
      </c>
      <c r="U52" s="64" t="str">
        <f t="shared" si="65"/>
        <v/>
      </c>
      <c r="V52" s="64">
        <f t="shared" si="65"/>
        <v>2038</v>
      </c>
      <c r="W52" s="64">
        <f t="shared" si="65"/>
        <v>2039</v>
      </c>
      <c r="X52" s="64">
        <f t="shared" si="65"/>
        <v>2040</v>
      </c>
      <c r="Y52" s="64">
        <f t="shared" si="65"/>
        <v>2041</v>
      </c>
      <c r="Z52" s="64">
        <f t="shared" si="65"/>
        <v>2042</v>
      </c>
      <c r="AA52" s="64">
        <f t="shared" si="65"/>
        <v>2043</v>
      </c>
      <c r="AB52" s="64">
        <f t="shared" si="65"/>
        <v>2044</v>
      </c>
      <c r="AC52" s="64">
        <f t="shared" si="65"/>
        <v>2045</v>
      </c>
      <c r="AD52" s="64">
        <f t="shared" si="65"/>
        <v>2046</v>
      </c>
      <c r="AE52" s="64">
        <f t="shared" si="65"/>
        <v>2047</v>
      </c>
      <c r="AF52" s="64">
        <f t="shared" si="65"/>
        <v>2048</v>
      </c>
      <c r="AG52" s="64">
        <f t="shared" si="65"/>
        <v>2049</v>
      </c>
      <c r="AH52" s="64">
        <f t="shared" si="65"/>
        <v>2050</v>
      </c>
      <c r="AI52" s="64">
        <f t="shared" si="65"/>
        <v>2051</v>
      </c>
      <c r="AJ52" s="64">
        <f t="shared" si="65"/>
        <v>2052</v>
      </c>
      <c r="AK52" s="64">
        <f t="shared" si="65"/>
        <v>2053</v>
      </c>
      <c r="AL52" s="64">
        <f t="shared" si="65"/>
        <v>2054</v>
      </c>
      <c r="AM52" s="64">
        <f t="shared" si="65"/>
        <v>2055</v>
      </c>
      <c r="AN52" s="64">
        <f t="shared" si="65"/>
        <v>2056</v>
      </c>
      <c r="AO52" s="64">
        <f t="shared" si="65"/>
        <v>2057</v>
      </c>
      <c r="AP52" s="64">
        <f t="shared" si="65"/>
        <v>2058</v>
      </c>
      <c r="AQ52" s="64">
        <f t="shared" si="65"/>
        <v>2059</v>
      </c>
      <c r="AR52" s="64">
        <f t="shared" si="65"/>
        <v>2060</v>
      </c>
    </row>
    <row r="53" spans="2:44">
      <c r="D53" s="782"/>
      <c r="E53" s="783"/>
      <c r="H53" s="45"/>
      <c r="I53" s="64" t="str">
        <f t="shared" ref="I53:AR53" si="66">IF(I$2="","",IF(I50&gt;0,I$2,""))</f>
        <v/>
      </c>
      <c r="J53" s="64" t="str">
        <f t="shared" si="66"/>
        <v/>
      </c>
      <c r="K53" s="64" t="str">
        <f t="shared" si="66"/>
        <v/>
      </c>
      <c r="L53" s="64" t="str">
        <f t="shared" si="66"/>
        <v/>
      </c>
      <c r="M53" s="64" t="str">
        <f t="shared" si="66"/>
        <v/>
      </c>
      <c r="N53" s="64" t="str">
        <f t="shared" si="66"/>
        <v/>
      </c>
      <c r="O53" s="64" t="str">
        <f t="shared" si="66"/>
        <v/>
      </c>
      <c r="P53" s="64" t="str">
        <f t="shared" si="66"/>
        <v/>
      </c>
      <c r="Q53" s="64" t="str">
        <f t="shared" si="66"/>
        <v/>
      </c>
      <c r="R53" s="64" t="str">
        <f t="shared" si="66"/>
        <v/>
      </c>
      <c r="S53" s="64" t="str">
        <f t="shared" si="66"/>
        <v/>
      </c>
      <c r="T53" s="64" t="str">
        <f t="shared" si="66"/>
        <v/>
      </c>
      <c r="U53" s="64" t="str">
        <f t="shared" si="66"/>
        <v/>
      </c>
      <c r="V53" s="64">
        <f t="shared" si="66"/>
        <v>2038</v>
      </c>
      <c r="W53" s="64">
        <f t="shared" si="66"/>
        <v>2039</v>
      </c>
      <c r="X53" s="64">
        <f t="shared" si="66"/>
        <v>2040</v>
      </c>
      <c r="Y53" s="64">
        <f t="shared" si="66"/>
        <v>2041</v>
      </c>
      <c r="Z53" s="64">
        <f t="shared" si="66"/>
        <v>2042</v>
      </c>
      <c r="AA53" s="64">
        <f t="shared" si="66"/>
        <v>2043</v>
      </c>
      <c r="AB53" s="64">
        <f t="shared" si="66"/>
        <v>2044</v>
      </c>
      <c r="AC53" s="64">
        <f t="shared" si="66"/>
        <v>2045</v>
      </c>
      <c r="AD53" s="64">
        <f t="shared" si="66"/>
        <v>2046</v>
      </c>
      <c r="AE53" s="64">
        <f t="shared" si="66"/>
        <v>2047</v>
      </c>
      <c r="AF53" s="64">
        <f t="shared" si="66"/>
        <v>2048</v>
      </c>
      <c r="AG53" s="64">
        <f t="shared" si="66"/>
        <v>2049</v>
      </c>
      <c r="AH53" s="64">
        <f t="shared" si="66"/>
        <v>2050</v>
      </c>
      <c r="AI53" s="64">
        <f t="shared" si="66"/>
        <v>2051</v>
      </c>
      <c r="AJ53" s="64">
        <f t="shared" si="66"/>
        <v>2052</v>
      </c>
      <c r="AK53" s="64">
        <f t="shared" si="66"/>
        <v>2053</v>
      </c>
      <c r="AL53" s="64">
        <f t="shared" si="66"/>
        <v>2054</v>
      </c>
      <c r="AM53" s="64">
        <f t="shared" si="66"/>
        <v>2055</v>
      </c>
      <c r="AN53" s="64">
        <f t="shared" si="66"/>
        <v>2056</v>
      </c>
      <c r="AO53" s="64">
        <f t="shared" si="66"/>
        <v>2057</v>
      </c>
      <c r="AP53" s="64">
        <f t="shared" si="66"/>
        <v>2058</v>
      </c>
      <c r="AQ53" s="64">
        <f t="shared" si="66"/>
        <v>2059</v>
      </c>
      <c r="AR53" s="64">
        <f t="shared" si="66"/>
        <v>2060</v>
      </c>
    </row>
    <row r="54" spans="2:44">
      <c r="D54" s="65"/>
      <c r="E54" s="66"/>
      <c r="H54" s="45"/>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row>
    <row r="55" spans="2:44">
      <c r="D55" s="68"/>
      <c r="H55" s="45"/>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row>
    <row r="56" spans="2:44">
      <c r="B56" s="69"/>
      <c r="D56" s="70"/>
      <c r="H56" s="45"/>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row>
    <row r="57" spans="2:44">
      <c r="H57" s="45"/>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row>
    <row r="58" spans="2:44">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row>
    <row r="59" spans="2:44">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row>
    <row r="61" spans="2:44">
      <c r="H61" s="72"/>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row>
    <row r="62" spans="2:44">
      <c r="C62" s="4"/>
      <c r="D62" s="39"/>
      <c r="H62" s="72"/>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row>
    <row r="63" spans="2:44">
      <c r="H63" s="72"/>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row>
    <row r="64" spans="2:44">
      <c r="D64" s="9"/>
    </row>
    <row r="65" spans="3:44">
      <c r="C65" s="4"/>
    </row>
    <row r="66" spans="3:44">
      <c r="D66" s="75"/>
      <c r="E66" s="76"/>
      <c r="H66" s="77"/>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row>
    <row r="67" spans="3:44">
      <c r="H67" s="77"/>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row>
  </sheetData>
  <pageMargins left="0.7" right="0.7" top="0.75" bottom="0.75" header="0.3" footer="0.3"/>
  <pageSetup orientation="portrait" verticalDpi="90" r:id="rId1"/>
  <ignoredErrors>
    <ignoredError sqref="I20:AR20"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50D2C-2661-4894-8800-F9C353A90883}">
  <sheetPr>
    <tabColor theme="9" tint="-0.249977111117893"/>
  </sheetPr>
  <dimension ref="A1:BL52"/>
  <sheetViews>
    <sheetView workbookViewId="0">
      <selection activeCell="S9" sqref="S9"/>
    </sheetView>
  </sheetViews>
  <sheetFormatPr defaultColWidth="0" defaultRowHeight="12.75" zeroHeight="1" outlineLevelRow="1"/>
  <cols>
    <col min="1" max="1" width="7.28515625" style="144" customWidth="1"/>
    <col min="2" max="2" width="9.42578125" style="144" customWidth="1"/>
    <col min="3" max="11" width="18.5703125" style="144" customWidth="1"/>
    <col min="12" max="12" width="21.42578125" style="144" customWidth="1"/>
    <col min="13" max="13" width="18.5703125" style="144" customWidth="1"/>
    <col min="14" max="14" width="2.5703125" style="144" customWidth="1"/>
    <col min="15" max="15" width="36.42578125" style="144" customWidth="1"/>
    <col min="16" max="16" width="16" style="144" customWidth="1"/>
    <col min="17" max="17" width="15.42578125" style="144" customWidth="1"/>
    <col min="18" max="18" width="18.5703125" style="144" customWidth="1"/>
    <col min="19" max="19" width="10" style="144" customWidth="1"/>
    <col min="20" max="20" width="44.5703125" style="144" bestFit="1" customWidth="1"/>
    <col min="21" max="21" width="13.5703125" style="144" customWidth="1"/>
    <col min="22" max="22" width="17.42578125" style="144" customWidth="1"/>
    <col min="23" max="23" width="83.42578125" style="144" customWidth="1"/>
    <col min="24" max="24" width="28.28515625" style="144" customWidth="1"/>
    <col min="25" max="25" width="20.28515625" style="144" customWidth="1"/>
    <col min="26" max="26" width="47.5703125" style="144" bestFit="1" customWidth="1"/>
    <col min="27" max="27" width="13.42578125" style="144" bestFit="1" customWidth="1"/>
    <col min="28" max="28" width="16.42578125" style="144" customWidth="1"/>
    <col min="29" max="29" width="109.7109375" style="144" customWidth="1"/>
    <col min="30" max="30" width="9.28515625" style="144" customWidth="1"/>
    <col min="31" max="31" width="43.7109375" style="144" customWidth="1"/>
    <col min="32" max="32" width="24" style="144" customWidth="1"/>
    <col min="33" max="33" width="24.7109375" style="144" customWidth="1"/>
    <col min="34" max="34" width="9.28515625" style="144" customWidth="1"/>
    <col min="35" max="35" width="27.28515625" style="144" customWidth="1"/>
    <col min="36" max="36" width="25.7109375" style="144" customWidth="1"/>
    <col min="37" max="37" width="17.140625" style="144" customWidth="1"/>
    <col min="38" max="38" width="19.28515625" style="144" customWidth="1"/>
    <col min="39" max="39" width="16.28515625" style="144" customWidth="1"/>
    <col min="40" max="41" width="9.28515625" style="144" customWidth="1"/>
    <col min="42" max="42" width="15.7109375" style="144" customWidth="1"/>
    <col min="43" max="43" width="20.28515625" style="144" customWidth="1"/>
    <col min="44" max="44" width="16.28515625" style="144" customWidth="1"/>
    <col min="45" max="45" width="19.28515625" style="144" customWidth="1"/>
    <col min="46" max="47" width="9.28515625" style="144" customWidth="1"/>
    <col min="48" max="48" width="20.7109375" style="144" bestFit="1" customWidth="1"/>
    <col min="49" max="49" width="19" style="144" bestFit="1" customWidth="1"/>
    <col min="50" max="50" width="11.5703125" style="144" customWidth="1"/>
    <col min="51" max="51" width="11.7109375" style="144" bestFit="1" customWidth="1"/>
    <col min="52" max="53" width="9.28515625" style="144" customWidth="1"/>
    <col min="54" max="54" width="16.28515625" style="144" customWidth="1"/>
    <col min="55" max="56" width="19.28515625" style="144" customWidth="1"/>
    <col min="57" max="57" width="22.7109375" style="144" customWidth="1"/>
    <col min="58" max="59" width="9.28515625" style="144" customWidth="1"/>
    <col min="60" max="60" width="36.28515625" style="144" customWidth="1"/>
    <col min="61" max="61" width="20.28515625" style="144" customWidth="1"/>
    <col min="62" max="62" width="9.28515625" style="144" customWidth="1"/>
    <col min="63" max="63" width="20.5703125" style="144" customWidth="1"/>
    <col min="64" max="64" width="9.28515625" style="144" customWidth="1"/>
    <col min="65" max="16384" width="9.28515625" style="144" hidden="1"/>
  </cols>
  <sheetData>
    <row r="1" spans="1:63" s="163" customFormat="1">
      <c r="A1" s="162" t="s">
        <v>105</v>
      </c>
    </row>
    <row r="2" spans="1:63">
      <c r="AH2" s="144">
        <v>1000000</v>
      </c>
    </row>
    <row r="3" spans="1:63"/>
    <row r="4" spans="1:63">
      <c r="B4" s="144" t="s">
        <v>106</v>
      </c>
    </row>
    <row r="5" spans="1:63">
      <c r="T5" s="144" t="s">
        <v>107</v>
      </c>
      <c r="Z5" s="144" t="s">
        <v>108</v>
      </c>
    </row>
    <row r="6" spans="1:63" ht="12.75" customHeight="1" thickBot="1"/>
    <row r="7" spans="1:63" ht="43.15" customHeight="1">
      <c r="B7" s="145" t="s">
        <v>109</v>
      </c>
      <c r="C7" s="145" t="str">
        <f>BCAResultCalc!C8</f>
        <v>Maintenance Cost Savings</v>
      </c>
      <c r="D7" s="145" t="str">
        <f>BCAResultCalc!C9</f>
        <v>Travel Time Benefits from Avoided Detours</v>
      </c>
      <c r="E7" s="145" t="str">
        <f>BCAResultCalc!C10</f>
        <v>Emission Cost Savings from Avoided Detours</v>
      </c>
      <c r="F7" s="145" t="str">
        <f>BCAResultCalc!C11</f>
        <v>Safety Benefits from Bridge Improvements</v>
      </c>
      <c r="G7" s="145" t="str">
        <f>BCAResultCalc!C12</f>
        <v>Safety Benefits from Avoided Detours</v>
      </c>
      <c r="H7" s="145" t="str">
        <f>BCAResultCalc!C13</f>
        <v>VOC Savings from Avoided Detours</v>
      </c>
      <c r="I7" s="405" t="str">
        <f>BCAResultCalc!C14</f>
        <v>Resiliency Benefit from Avoided Detours</v>
      </c>
      <c r="J7" s="145" t="str">
        <f>BCAResultCalc!C15</f>
        <v>Residual Value of Bridges</v>
      </c>
      <c r="K7" s="145" t="s">
        <v>110</v>
      </c>
      <c r="L7" s="145" t="s">
        <v>111</v>
      </c>
      <c r="M7" s="145" t="s">
        <v>112</v>
      </c>
      <c r="O7" s="146" t="s">
        <v>113</v>
      </c>
      <c r="P7" s="147" t="s">
        <v>114</v>
      </c>
      <c r="Q7" s="147" t="s">
        <v>115</v>
      </c>
      <c r="T7" s="145" t="s">
        <v>12</v>
      </c>
      <c r="U7" s="145" t="s">
        <v>13</v>
      </c>
      <c r="V7" s="145" t="s">
        <v>14</v>
      </c>
      <c r="W7" s="145" t="s">
        <v>116</v>
      </c>
      <c r="Y7" s="145" t="s">
        <v>117</v>
      </c>
      <c r="Z7" s="145" t="s">
        <v>12</v>
      </c>
      <c r="AA7" s="145" t="s">
        <v>13</v>
      </c>
      <c r="AB7" s="145" t="s">
        <v>14</v>
      </c>
      <c r="AC7" s="145" t="s">
        <v>116</v>
      </c>
      <c r="AE7" s="913" t="s">
        <v>118</v>
      </c>
      <c r="AF7" s="915" t="s">
        <v>119</v>
      </c>
      <c r="AG7" s="916"/>
      <c r="AI7" s="913" t="s">
        <v>120</v>
      </c>
      <c r="AJ7" s="924" t="s">
        <v>121</v>
      </c>
      <c r="AK7" s="778" t="s">
        <v>122</v>
      </c>
      <c r="AL7" s="924" t="s">
        <v>123</v>
      </c>
      <c r="AM7" s="926" t="s">
        <v>124</v>
      </c>
      <c r="AP7" s="913" t="s">
        <v>120</v>
      </c>
      <c r="AQ7" s="924" t="s">
        <v>121</v>
      </c>
      <c r="AR7" s="932" t="s">
        <v>125</v>
      </c>
      <c r="AS7" s="926" t="s">
        <v>126</v>
      </c>
      <c r="AV7" s="913" t="s">
        <v>127</v>
      </c>
      <c r="AW7" s="924" t="s">
        <v>128</v>
      </c>
      <c r="AX7" s="932" t="s">
        <v>98</v>
      </c>
      <c r="AY7" s="926" t="s">
        <v>129</v>
      </c>
      <c r="BB7" s="936" t="s">
        <v>130</v>
      </c>
      <c r="BC7" s="937"/>
      <c r="BD7" s="937"/>
      <c r="BE7" s="937"/>
      <c r="BH7" s="913" t="s">
        <v>113</v>
      </c>
      <c r="BI7" s="933" t="s">
        <v>131</v>
      </c>
      <c r="BJ7" s="935"/>
      <c r="BK7" s="935"/>
    </row>
    <row r="8" spans="1:63" ht="13.15" customHeight="1">
      <c r="B8" s="148">
        <v>2025</v>
      </c>
      <c r="C8" s="406">
        <f>IFERROR(INDEX(BCAResultCalc!$I$18:$AR$18,1,MATCH(ReportTables!$B8,BCAResultCalc!$I$2:$AR$2,0)), 0)/1000000</f>
        <v>0</v>
      </c>
      <c r="D8" s="406">
        <f>IFERROR(INDEX(BCAResultCalc!$I$19:$AR$19,1,MATCH(ReportTables!$B8,BCAResultCalc!$I$2:$AR$2,0)),0)/1000000</f>
        <v>0</v>
      </c>
      <c r="E8" s="406">
        <f>IFERROR(INDEX(BCAResultCalc!$I$20:$AR$20,1,MATCH(ReportTables!$B8,BCAResultCalc!$I$2:$AR$2,0)),0)/1000000</f>
        <v>0</v>
      </c>
      <c r="F8" s="406">
        <f>IFERROR(INDEX(BCAResultCalc!$I$21:$AR$21,1,MATCH(ReportTables!$B8,BCAResultCalc!$I$2:$AR$2,0)),0)/1000000</f>
        <v>0</v>
      </c>
      <c r="G8" s="406">
        <f>IFERROR(INDEX(BCAResultCalc!$I$22:$AR$22,1,MATCH(ReportTables!$B8,BCAResultCalc!$I$2:$AR$2,0)),0)/1000000</f>
        <v>0</v>
      </c>
      <c r="H8" s="406">
        <f>IFERROR(INDEX(BCAResultCalc!$I$23:$AR$23,1,MATCH(ReportTables!$B8,BCAResultCalc!$I$2:$AR$2,0)),0)/1000000</f>
        <v>0</v>
      </c>
      <c r="I8" s="406">
        <f>IFERROR(INDEX(BCAResultCalc!$I$24:$AR$24,1,MATCH(ReportTables!$B8,BCAResultCalc!$I$2:$AR$2,0)),0)/1000000</f>
        <v>0</v>
      </c>
      <c r="J8" s="406">
        <f>IFERROR(INDEX(BCAResultCalc!$I$25:$AR$25,1,MATCH(ReportTables!$B8,BCAResultCalc!$I$2:$AR$2,0)),0)/1000000</f>
        <v>0</v>
      </c>
      <c r="K8" s="406">
        <f t="shared" ref="K8:K44" si="0">SUM(C8:J8)</f>
        <v>0</v>
      </c>
      <c r="L8" s="406">
        <f>IFERROR(INDEX(BCAResultCalc!$I$36:$AR$36,1,MATCH(ReportTables!$B8,BCAResultCalc!$I$2:$AR$2,0)),0)/1000000</f>
        <v>0</v>
      </c>
      <c r="M8" s="406">
        <f>K8-L8</f>
        <v>0</v>
      </c>
      <c r="O8" s="149" t="s">
        <v>132</v>
      </c>
      <c r="P8" s="258">
        <f>(BCAResultCalc!H17)/1000000</f>
        <v>163.1776500623327</v>
      </c>
      <c r="Q8" s="258">
        <f>(BCAResultCalc!H7)/1000000</f>
        <v>581.89412894645329</v>
      </c>
      <c r="T8" s="150" t="str">
        <f>Assumptions!B7</f>
        <v>Base Year (for discounting)</v>
      </c>
      <c r="U8" s="150" t="str">
        <f>Assumptions!C7</f>
        <v>year</v>
      </c>
      <c r="V8" s="407">
        <f>BaseYear</f>
        <v>2024</v>
      </c>
      <c r="W8" s="150" t="str">
        <f>Assumptions!E7</f>
        <v>U.S.DOT Benefit-Cost Analysis Guidance for Discretionary Grant Programs December 2025 (Revised)</v>
      </c>
      <c r="Y8" s="917" t="s">
        <v>133</v>
      </c>
      <c r="Z8" s="555" t="str">
        <f>Assumptions!B24</f>
        <v>Value of Time - All Purposes</v>
      </c>
      <c r="AA8" s="555" t="str">
        <f>Assumptions!C24</f>
        <v>2024 $ per person-hour</v>
      </c>
      <c r="AB8" s="556">
        <f>Assumptions!D24</f>
        <v>21.8</v>
      </c>
      <c r="AC8" s="555" t="str">
        <f>Assumptions!E24</f>
        <v>U.S.DOT Benefit-Cost Analysis Guidance for Discretionary Grant Programs December 2025 (Revised)</v>
      </c>
      <c r="AE8" s="914"/>
      <c r="AF8" s="151" t="s">
        <v>115</v>
      </c>
      <c r="AG8" s="151" t="s">
        <v>134</v>
      </c>
      <c r="AI8" s="914"/>
      <c r="AJ8" s="925"/>
      <c r="AK8" s="779"/>
      <c r="AL8" s="925"/>
      <c r="AM8" s="927"/>
      <c r="AP8" s="914"/>
      <c r="AQ8" s="925"/>
      <c r="AR8" s="931"/>
      <c r="AS8" s="927"/>
      <c r="AV8" s="914"/>
      <c r="AW8" s="925"/>
      <c r="AX8" s="931"/>
      <c r="AY8" s="927"/>
      <c r="BB8" s="934"/>
      <c r="BC8" s="938"/>
      <c r="BD8" s="938"/>
      <c r="BE8" s="938"/>
      <c r="BH8" s="914"/>
      <c r="BI8" s="934"/>
      <c r="BJ8" s="935"/>
      <c r="BK8" s="935"/>
    </row>
    <row r="9" spans="1:63" ht="13.15" customHeight="1">
      <c r="B9" s="148">
        <f t="shared" ref="B9:B44" si="1">B8+1</f>
        <v>2026</v>
      </c>
      <c r="C9" s="406">
        <f>IFERROR(INDEX(BCAResultCalc!$I$18:$AR$18,1,MATCH(ReportTables!$B9,BCAResultCalc!$I$2:$AR$2,0)), 0)/1000000</f>
        <v>0</v>
      </c>
      <c r="D9" s="406">
        <f>IFERROR(INDEX(BCAResultCalc!$I$19:$AR$19,1,MATCH(ReportTables!$B9,BCAResultCalc!$I$2:$AR$2,0)),0)/1000000</f>
        <v>0</v>
      </c>
      <c r="E9" s="406">
        <f>IFERROR(INDEX(BCAResultCalc!$I$20:$AR$20,1,MATCH(ReportTables!$B9,BCAResultCalc!$I$2:$AR$2,0)),0)/1000000</f>
        <v>0</v>
      </c>
      <c r="F9" s="406">
        <f>IFERROR(INDEX(BCAResultCalc!$I$21:$AR$21,1,MATCH(ReportTables!$B9,BCAResultCalc!$I$2:$AR$2,0)),0)/1000000</f>
        <v>0</v>
      </c>
      <c r="G9" s="406">
        <f>IFERROR(INDEX(BCAResultCalc!$I$22:$AR$22,1,MATCH(ReportTables!$B9,BCAResultCalc!$I$2:$AR$2,0)),0)/1000000</f>
        <v>0</v>
      </c>
      <c r="H9" s="406">
        <f>IFERROR(INDEX(BCAResultCalc!$I$23:$AR$23,1,MATCH(ReportTables!$B9,BCAResultCalc!$I$2:$AR$2,0)),0)/1000000</f>
        <v>0</v>
      </c>
      <c r="I9" s="406">
        <f>IFERROR(INDEX(BCAResultCalc!$I$24:$AR$24,1,MATCH(ReportTables!$B9,BCAResultCalc!$I$2:$AR$2,0)),0)/1000000</f>
        <v>0</v>
      </c>
      <c r="J9" s="406">
        <f>IFERROR(INDEX(BCAResultCalc!$I$25:$AR$25,1,MATCH(ReportTables!$B9,BCAResultCalc!$I$2:$AR$2,0)),0)/1000000</f>
        <v>0</v>
      </c>
      <c r="K9" s="406">
        <f t="shared" si="0"/>
        <v>0</v>
      </c>
      <c r="L9" s="406">
        <f>IFERROR(INDEX(BCAResultCalc!$I$36:$AR$36,1,MATCH(ReportTables!$B9,BCAResultCalc!$I$2:$AR$2,0)),0)/1000000</f>
        <v>0.80962595859900421</v>
      </c>
      <c r="M9" s="406">
        <f t="shared" ref="M9:M44" si="2">K9-L9</f>
        <v>-0.80962595859900421</v>
      </c>
      <c r="O9" s="149" t="s">
        <v>135</v>
      </c>
      <c r="P9" s="258">
        <f>(BCAResultCalc!H36)/1000000</f>
        <v>22.637754882385874</v>
      </c>
      <c r="Q9" s="258">
        <f>(BCAResultCalc!H29)/1000000</f>
        <v>30.928890759999998</v>
      </c>
      <c r="T9" s="150" t="str">
        <f>Assumptions!B8</f>
        <v>Analysis Start Year</v>
      </c>
      <c r="U9" s="150" t="str">
        <f>Assumptions!C8</f>
        <v>year</v>
      </c>
      <c r="V9" s="407">
        <f>Assumptions!D8</f>
        <v>2025</v>
      </c>
      <c r="W9" s="150" t="str">
        <f>Assumptions!E8</f>
        <v>U.S.DOT Benefit-Cost Analysis Guidance for Discretionary Grant Programs December 2025 (Revised)</v>
      </c>
      <c r="Y9" s="918"/>
      <c r="Z9" s="555" t="str">
        <f>Assumptions!B25</f>
        <v>Value of Time - Trucks</v>
      </c>
      <c r="AA9" s="555" t="str">
        <f>Assumptions!C25</f>
        <v>2024 $ per person-hour</v>
      </c>
      <c r="AB9" s="556">
        <f>Assumptions!D25</f>
        <v>37.200000000000003</v>
      </c>
      <c r="AC9" s="555" t="str">
        <f>Assumptions!E25</f>
        <v>U.S.DOT Benefit-Cost Analysis Guidance for Discretionary Grant Programs December 2025 (Revised)</v>
      </c>
      <c r="AE9" s="150" t="str">
        <f>BCAResultCalc!C8</f>
        <v>Maintenance Cost Savings</v>
      </c>
      <c r="AF9" s="408">
        <f>BCAResultCalc!H8/million</f>
        <v>-1.4003846153846153</v>
      </c>
      <c r="AG9" s="408">
        <f>BCAResultCalc!H18/$AH$2</f>
        <v>-0.90121140989622506</v>
      </c>
      <c r="AI9" s="560" t="str">
        <f>ProjectSummary!C6</f>
        <v>030161</v>
      </c>
      <c r="AJ9" s="150" t="str">
        <f>_xlfn.XLOOKUP(AI9, ProjectSummary!$C$6:$C$20, ProjectSummary!$F$6:$F$20)</f>
        <v>LOCKHART ROAD</v>
      </c>
      <c r="AK9" s="407">
        <f>_xlfn.XLOOKUP(AI9, ProjectSummary!$C$6:$C$20, ProjectSummary!$L$6:$L$20)</f>
        <v>100</v>
      </c>
      <c r="AL9" s="572">
        <f>_xlfn.XLOOKUP(AI9, ProjectSummary!$C$6:$C$20, ProjectSummary!$O$6:$O$20)</f>
        <v>6</v>
      </c>
      <c r="AM9" s="561">
        <f>_xlfn.XLOOKUP(AI9, ProjectSummary!$C$6:$C$20, ProjectSummary!$N$6:$N$20)</f>
        <v>0.06</v>
      </c>
      <c r="AP9" s="560" t="str">
        <f>ProjectSummary!C6</f>
        <v>030161</v>
      </c>
      <c r="AQ9" s="150" t="str">
        <f>_xlfn.XLOOKUP(AP9, ProjectSummary!$C$6:$C$20, ProjectSummary!$F$6:$F$20)</f>
        <v>LOCKHART ROAD</v>
      </c>
      <c r="AR9" s="562">
        <f>_xlfn.XLOOKUP(AQ9, ProjectSummary!$F$6:$F$20, ProjectSummary!$J$6:$J$20)</f>
        <v>8</v>
      </c>
      <c r="AS9" s="562">
        <f>_xlfn.XLOOKUP(AQ9, ProjectSummary!$F$6:$F$20, ProjectSummary!$K$6:$K$20)</f>
        <v>4.9709680000000001</v>
      </c>
      <c r="AV9" s="563">
        <f>BCAResultCalc!H17/million</f>
        <v>163.1776500623327</v>
      </c>
      <c r="AW9" s="564">
        <f>BCAResultCalc!H36/million</f>
        <v>22.637754882385874</v>
      </c>
      <c r="AX9" s="564">
        <f>AV9-AW9</f>
        <v>140.53989517994683</v>
      </c>
      <c r="AY9" s="565">
        <f>BCAResultCalc!E47</f>
        <v>7.2082081862852485</v>
      </c>
      <c r="BB9" s="928" t="s">
        <v>136</v>
      </c>
      <c r="BC9" s="929" t="s">
        <v>137</v>
      </c>
      <c r="BD9" s="930" t="s">
        <v>138</v>
      </c>
      <c r="BE9" s="930" t="s">
        <v>139</v>
      </c>
      <c r="BH9" s="569" t="s">
        <v>132</v>
      </c>
      <c r="BI9" s="564">
        <f>BCAResultCalc!H17/million</f>
        <v>163.1776500623327</v>
      </c>
      <c r="BJ9" s="567"/>
      <c r="BK9" s="568"/>
    </row>
    <row r="10" spans="1:63" ht="13.5" customHeight="1">
      <c r="B10" s="152">
        <f t="shared" si="1"/>
        <v>2027</v>
      </c>
      <c r="C10" s="406">
        <f>IFERROR(INDEX(BCAResultCalc!$I$18:$AR$18,1,MATCH(ReportTables!$B10,BCAResultCalc!$I$2:$AR$2,0)), 0)/1000000</f>
        <v>0</v>
      </c>
      <c r="D10" s="406">
        <f>IFERROR(INDEX(BCAResultCalc!$I$19:$AR$19,1,MATCH(ReportTables!$B10,BCAResultCalc!$I$2:$AR$2,0)),0)/1000000</f>
        <v>0</v>
      </c>
      <c r="E10" s="406">
        <f>IFERROR(INDEX(BCAResultCalc!$I$20:$AR$20,1,MATCH(ReportTables!$B10,BCAResultCalc!$I$2:$AR$2,0)),0)/1000000</f>
        <v>0</v>
      </c>
      <c r="F10" s="406">
        <f>IFERROR(INDEX(BCAResultCalc!$I$21:$AR$21,1,MATCH(ReportTables!$B10,BCAResultCalc!$I$2:$AR$2,0)),0)/1000000</f>
        <v>0</v>
      </c>
      <c r="G10" s="406">
        <f>IFERROR(INDEX(BCAResultCalc!$I$22:$AR$22,1,MATCH(ReportTables!$B10,BCAResultCalc!$I$2:$AR$2,0)),0)/1000000</f>
        <v>0</v>
      </c>
      <c r="H10" s="406">
        <f>IFERROR(INDEX(BCAResultCalc!$I$23:$AR$23,1,MATCH(ReportTables!$B10,BCAResultCalc!$I$2:$AR$2,0)),0)/1000000</f>
        <v>0</v>
      </c>
      <c r="I10" s="406">
        <f>IFERROR(INDEX(BCAResultCalc!$I$24:$AR$24,1,MATCH(ReportTables!$B10,BCAResultCalc!$I$2:$AR$2,0)),0)/1000000</f>
        <v>0</v>
      </c>
      <c r="J10" s="406">
        <f>IFERROR(INDEX(BCAResultCalc!$I$25:$AR$25,1,MATCH(ReportTables!$B10,BCAResultCalc!$I$2:$AR$2,0)),0)/1000000</f>
        <v>0</v>
      </c>
      <c r="K10" s="406">
        <f t="shared" si="0"/>
        <v>0</v>
      </c>
      <c r="L10" s="406">
        <f>IFERROR(INDEX(BCAResultCalc!$I$36:$AR$36,1,MATCH(ReportTables!$B10,BCAResultCalc!$I$2:$AR$2,0)),0)/1000000</f>
        <v>3.0203021444961515</v>
      </c>
      <c r="M10" s="406">
        <f t="shared" si="2"/>
        <v>-3.0203021444961515</v>
      </c>
      <c r="O10" s="149" t="s">
        <v>140</v>
      </c>
      <c r="P10" s="258">
        <f>(BCAResultCalc!D47)/1000000</f>
        <v>140.53989517994685</v>
      </c>
      <c r="Q10" s="258">
        <f>BCAResultCalc!D46/million</f>
        <v>550.96523818645335</v>
      </c>
      <c r="T10" s="150" t="str">
        <f>Assumptions!B9</f>
        <v>Year of Project Costs</v>
      </c>
      <c r="U10" s="150" t="str">
        <f>Assumptions!C9</f>
        <v>year</v>
      </c>
      <c r="V10" s="407">
        <f>Assumptions!D9</f>
        <v>2026</v>
      </c>
      <c r="W10" s="150" t="str">
        <f>Assumptions!E9</f>
        <v>Project team</v>
      </c>
      <c r="Y10" s="918"/>
      <c r="Z10" s="555" t="str">
        <f>Assumptions!B26</f>
        <v>Passenger Vehicle Average Vehicle Occupancy (AVO)</v>
      </c>
      <c r="AA10" s="555" t="str">
        <f>Assumptions!C26</f>
        <v>persons/vehicle</v>
      </c>
      <c r="AB10" s="559">
        <f>Assumptions!D26</f>
        <v>1.52</v>
      </c>
      <c r="AC10" s="555" t="str">
        <f>Assumptions!E26</f>
        <v>U.S.DOT Benefit-Cost Analysis Guidance for Discretionary Grant Programs December 2025 (Revised)</v>
      </c>
      <c r="AE10" s="150" t="str">
        <f>BCAResultCalc!C9</f>
        <v>Travel Time Benefits from Avoided Detours</v>
      </c>
      <c r="AF10" s="408">
        <f>BCAResultCalc!H9/million</f>
        <v>230.82564306869691</v>
      </c>
      <c r="AG10" s="408">
        <f>BCAResultCalc!H19/$AH$2</f>
        <v>62.104520977518327</v>
      </c>
      <c r="AI10" s="560" t="str">
        <f>ProjectSummary!C7</f>
        <v>030148</v>
      </c>
      <c r="AJ10" s="150" t="str">
        <f>_xlfn.XLOOKUP(AI10, ProjectSummary!$C$6:$C$20, ProjectSummary!$F$6:$F$20)</f>
        <v>MILLS ROAD</v>
      </c>
      <c r="AK10" s="407">
        <f>_xlfn.XLOOKUP(AI10, ProjectSummary!$C$6:$C$20, ProjectSummary!$L$6:$L$20)</f>
        <v>200</v>
      </c>
      <c r="AL10" s="572">
        <f>_xlfn.XLOOKUP(AI10, ProjectSummary!$C$6:$C$20, ProjectSummary!$O$6:$O$20)</f>
        <v>12</v>
      </c>
      <c r="AM10" s="561">
        <f>_xlfn.XLOOKUP(AI10, ProjectSummary!$C$6:$C$20, ProjectSummary!$N$6:$N$20)</f>
        <v>0.06</v>
      </c>
      <c r="AP10" s="560" t="str">
        <f>ProjectSummary!C7</f>
        <v>030148</v>
      </c>
      <c r="AQ10" s="150" t="str">
        <f>_xlfn.XLOOKUP(AP10, ProjectSummary!$C$6:$C$20, ProjectSummary!$F$6:$F$20)</f>
        <v>MILLS ROAD</v>
      </c>
      <c r="AR10" s="562">
        <f>_xlfn.XLOOKUP(AQ10, ProjectSummary!$F$6:$F$20, ProjectSummary!$J$6:$J$20)</f>
        <v>8</v>
      </c>
      <c r="AS10" s="562">
        <f>_xlfn.XLOOKUP(AQ10, ProjectSummary!$F$6:$F$20, ProjectSummary!$K$6:$K$20)</f>
        <v>4.9709680000000001</v>
      </c>
      <c r="BB10" s="928"/>
      <c r="BC10" s="929"/>
      <c r="BD10" s="931"/>
      <c r="BE10" s="931"/>
      <c r="BH10" s="570" t="s">
        <v>135</v>
      </c>
      <c r="BI10" s="564">
        <f>BCAResultCalc!H36/million</f>
        <v>22.637754882385874</v>
      </c>
    </row>
    <row r="11" spans="1:63" ht="13.5" customHeight="1">
      <c r="B11" s="152">
        <f t="shared" si="1"/>
        <v>2028</v>
      </c>
      <c r="C11" s="406">
        <f>IFERROR(INDEX(BCAResultCalc!$I$18:$AR$18,1,MATCH(ReportTables!$B11,BCAResultCalc!$I$2:$AR$2,0)), 0)/1000000</f>
        <v>0</v>
      </c>
      <c r="D11" s="406">
        <f>IFERROR(INDEX(BCAResultCalc!$I$19:$AR$19,1,MATCH(ReportTables!$B11,BCAResultCalc!$I$2:$AR$2,0)),0)/1000000</f>
        <v>-1.4822842626480804E-2</v>
      </c>
      <c r="E11" s="406">
        <f>IFERROR(INDEX(BCAResultCalc!$I$20:$AR$20,1,MATCH(ReportTables!$B11,BCAResultCalc!$I$2:$AR$2,0)),0)/1000000</f>
        <v>0</v>
      </c>
      <c r="F11" s="406">
        <f>IFERROR(INDEX(BCAResultCalc!$I$21:$AR$21,1,MATCH(ReportTables!$B11,BCAResultCalc!$I$2:$AR$2,0)),0)/1000000</f>
        <v>0</v>
      </c>
      <c r="G11" s="406">
        <f>IFERROR(INDEX(BCAResultCalc!$I$22:$AR$22,1,MATCH(ReportTables!$B11,BCAResultCalc!$I$2:$AR$2,0)),0)/1000000</f>
        <v>0</v>
      </c>
      <c r="H11" s="406">
        <f>IFERROR(INDEX(BCAResultCalc!$I$23:$AR$23,1,MATCH(ReportTables!$B11,BCAResultCalc!$I$2:$AR$2,0)),0)/1000000</f>
        <v>-5.7400226263474826E-3</v>
      </c>
      <c r="I11" s="406">
        <f>IFERROR(INDEX(BCAResultCalc!$I$24:$AR$24,1,MATCH(ReportTables!$B11,BCAResultCalc!$I$2:$AR$2,0)),0)/1000000</f>
        <v>0</v>
      </c>
      <c r="J11" s="406">
        <f>IFERROR(INDEX(BCAResultCalc!$I$25:$AR$25,1,MATCH(ReportTables!$B11,BCAResultCalc!$I$2:$AR$2,0)),0)/1000000</f>
        <v>0</v>
      </c>
      <c r="K11" s="406">
        <f t="shared" si="0"/>
        <v>-2.0562865252828286E-2</v>
      </c>
      <c r="L11" s="406">
        <f>IFERROR(INDEX(BCAResultCalc!$I$36:$AR$36,1,MATCH(ReportTables!$B11,BCAResultCalc!$I$2:$AR$2,0)),0)/1000000</f>
        <v>0.83918473325227771</v>
      </c>
      <c r="M11" s="406">
        <f t="shared" si="2"/>
        <v>-0.85974759850510596</v>
      </c>
      <c r="O11" s="149" t="s">
        <v>129</v>
      </c>
      <c r="P11" s="196">
        <f>BCAResultCalc!E47</f>
        <v>7.2082081862852485</v>
      </c>
      <c r="Q11" s="153">
        <f>BCAResultCalc!E46</f>
        <v>18.813934630304001</v>
      </c>
      <c r="T11" s="150" t="str">
        <f>Assumptions!B10</f>
        <v>Benefits Period</v>
      </c>
      <c r="U11" s="150" t="str">
        <f>Assumptions!C10</f>
        <v>years</v>
      </c>
      <c r="V11" s="407">
        <f>Assumptions!D10</f>
        <v>20</v>
      </c>
      <c r="W11" s="150" t="str">
        <f>Assumptions!E10</f>
        <v>U.S.DOT Benefit-Cost Analysis Guidance for Discretionary Grant Programs December 2025 (Revised)</v>
      </c>
      <c r="Y11" s="918"/>
      <c r="Z11" s="555" t="str">
        <f>Assumptions!B27</f>
        <v>Truck Average Vehicle Occupancy (AVO)</v>
      </c>
      <c r="AA11" s="555" t="str">
        <f>Assumptions!C27</f>
        <v>persons/vehicle</v>
      </c>
      <c r="AB11" s="559">
        <f>Assumptions!D27</f>
        <v>1</v>
      </c>
      <c r="AC11" s="555" t="str">
        <f>Assumptions!E27</f>
        <v>U.S.DOT Benefit-Cost Analysis Guidance for Discretionary Grant Programs December 2025 (Revised)</v>
      </c>
      <c r="AE11" s="150" t="str">
        <f>BCAResultCalc!C10</f>
        <v>Emission Cost Savings from Avoided Detours</v>
      </c>
      <c r="AF11" s="408">
        <f>BCAResultCalc!H10/million</f>
        <v>0.80288149911786577</v>
      </c>
      <c r="AG11" s="408">
        <f>BCAResultCalc!H20/$AH$2</f>
        <v>0.22260830043213858</v>
      </c>
      <c r="AI11" s="560" t="str">
        <f>ProjectSummary!C8</f>
        <v>030265</v>
      </c>
      <c r="AJ11" s="150" t="str">
        <f>_xlfn.XLOOKUP(AI11, ProjectSummary!$C$6:$C$20, ProjectSummary!$F$6:$F$20)</f>
        <v>ROBINSON ROAD</v>
      </c>
      <c r="AK11" s="407">
        <f>_xlfn.XLOOKUP(AI11, ProjectSummary!$C$6:$C$20, ProjectSummary!$L$6:$L$20)</f>
        <v>100</v>
      </c>
      <c r="AL11" s="572">
        <f>_xlfn.XLOOKUP(AI11, ProjectSummary!$C$6:$C$20, ProjectSummary!$O$6:$O$20)</f>
        <v>6</v>
      </c>
      <c r="AM11" s="561">
        <f>_xlfn.XLOOKUP(AI11, ProjectSummary!$C$6:$C$20, ProjectSummary!$N$6:$N$20)</f>
        <v>0.06</v>
      </c>
      <c r="AP11" s="560" t="str">
        <f>ProjectSummary!C8</f>
        <v>030265</v>
      </c>
      <c r="AQ11" s="150" t="str">
        <f>_xlfn.XLOOKUP(AP11, ProjectSummary!$C$6:$C$20, ProjectSummary!$F$6:$F$20)</f>
        <v>ROBINSON ROAD</v>
      </c>
      <c r="AR11" s="562">
        <f>_xlfn.XLOOKUP(AQ11, ProjectSummary!$F$6:$F$20, ProjectSummary!$J$6:$J$20)</f>
        <v>16</v>
      </c>
      <c r="AS11" s="562">
        <f>_xlfn.XLOOKUP(AQ11, ProjectSummary!$F$6:$F$20, ProjectSummary!$K$6:$K$20)</f>
        <v>9.9419360000000001</v>
      </c>
      <c r="BB11" s="563" t="s">
        <v>141</v>
      </c>
      <c r="BC11" s="566">
        <f>SUM(EmissionsCalc!H103:AV103)</f>
        <v>16.167030640521759</v>
      </c>
      <c r="BD11" s="564">
        <f>EmissionsCalc!G109/million</f>
        <v>0.3493194092096395</v>
      </c>
      <c r="BE11" s="564">
        <f>EmissionsCalc!G114/million</f>
        <v>9.7242826597665574E-2</v>
      </c>
      <c r="BH11" s="570" t="s">
        <v>140</v>
      </c>
      <c r="BI11" s="564">
        <f>BCAResultCalc!D47/million</f>
        <v>140.53989517994685</v>
      </c>
    </row>
    <row r="12" spans="1:63" ht="13.5" customHeight="1">
      <c r="B12" s="152">
        <f t="shared" si="1"/>
        <v>2029</v>
      </c>
      <c r="C12" s="406">
        <f>IFERROR(INDEX(BCAResultCalc!$I$18:$AR$18,1,MATCH(ReportTables!$B12,BCAResultCalc!$I$2:$AR$2,0)), 0)/1000000</f>
        <v>0</v>
      </c>
      <c r="D12" s="406">
        <f>IFERROR(INDEX(BCAResultCalc!$I$19:$AR$19,1,MATCH(ReportTables!$B12,BCAResultCalc!$I$2:$AR$2,0)),0)/1000000</f>
        <v>-2.9034806615469051E-2</v>
      </c>
      <c r="E12" s="406">
        <f>IFERROR(INDEX(BCAResultCalc!$I$20:$AR$20,1,MATCH(ReportTables!$B12,BCAResultCalc!$I$2:$AR$2,0)),0)/1000000</f>
        <v>0</v>
      </c>
      <c r="F12" s="406">
        <f>IFERROR(INDEX(BCAResultCalc!$I$21:$AR$21,1,MATCH(ReportTables!$B12,BCAResultCalc!$I$2:$AR$2,0)),0)/1000000</f>
        <v>0</v>
      </c>
      <c r="G12" s="406">
        <f>IFERROR(INDEX(BCAResultCalc!$I$22:$AR$22,1,MATCH(ReportTables!$B12,BCAResultCalc!$I$2:$AR$2,0)),0)/1000000</f>
        <v>0</v>
      </c>
      <c r="H12" s="406">
        <f>IFERROR(INDEX(BCAResultCalc!$I$23:$AR$23,1,MATCH(ReportTables!$B12,BCAResultCalc!$I$2:$AR$2,0)),0)/1000000</f>
        <v>-1.1434183411222966E-2</v>
      </c>
      <c r="I12" s="406">
        <f>IFERROR(INDEX(BCAResultCalc!$I$24:$AR$24,1,MATCH(ReportTables!$B12,BCAResultCalc!$I$2:$AR$2,0)),0)/1000000</f>
        <v>0</v>
      </c>
      <c r="J12" s="406">
        <f>IFERROR(INDEX(BCAResultCalc!$I$25:$AR$25,1,MATCH(ReportTables!$B12,BCAResultCalc!$I$2:$AR$2,0)),0)/1000000</f>
        <v>0</v>
      </c>
      <c r="K12" s="406">
        <f t="shared" si="0"/>
        <v>-4.046899002669202E-2</v>
      </c>
      <c r="L12" s="406">
        <f>IFERROR(INDEX(BCAResultCalc!$I$36:$AR$36,1,MATCH(ReportTables!$B12,BCAResultCalc!$I$2:$AR$2,0)),0)/1000000</f>
        <v>17.968642046038436</v>
      </c>
      <c r="M12" s="406">
        <f t="shared" si="2"/>
        <v>-18.009111036065129</v>
      </c>
      <c r="O12" s="150" t="s">
        <v>142</v>
      </c>
      <c r="P12" s="547">
        <f>BCAResultCalc!F47</f>
        <v>0.1840506350902531</v>
      </c>
      <c r="Q12" s="548"/>
      <c r="T12" s="150" t="str">
        <f>Assumptions!B11</f>
        <v xml:space="preserve">Construction Start Year - Groups 2,3,4 </v>
      </c>
      <c r="U12" s="150" t="str">
        <f>Assumptions!C11</f>
        <v>year</v>
      </c>
      <c r="V12" s="407">
        <f>Assumptions!D11</f>
        <v>2028</v>
      </c>
      <c r="W12" s="150" t="str">
        <f>Assumptions!E11</f>
        <v>Project team</v>
      </c>
      <c r="Y12" s="919"/>
      <c r="Z12" s="555" t="str">
        <f>Assumptions!B28</f>
        <v>Average Vehicle Speed - Diversion</v>
      </c>
      <c r="AA12" s="555" t="str">
        <f>Assumptions!C28</f>
        <v>mph</v>
      </c>
      <c r="AB12" s="559">
        <f>Assumptions!D28</f>
        <v>40</v>
      </c>
      <c r="AC12" s="555" t="str">
        <f>Assumptions!E28</f>
        <v>HDR project team assumption. Assumed same speed traveling on bridges as on diversion routes</v>
      </c>
      <c r="AE12" s="150" t="str">
        <f>BCAResultCalc!C11</f>
        <v>Safety Benefits from Bridge Improvements</v>
      </c>
      <c r="AF12" s="408">
        <f>BCAResultCalc!H11/million</f>
        <v>68.476851712000027</v>
      </c>
      <c r="AG12" s="408">
        <f>BCAResultCalc!H21/$AH$2</f>
        <v>25.856487616655063</v>
      </c>
      <c r="AI12" s="560">
        <f>ProjectSummary!C9</f>
        <v>830106</v>
      </c>
      <c r="AJ12" s="150" t="str">
        <f>_xlfn.XLOOKUP(AI12, ProjectSummary!$C$6:$C$20, ProjectSummary!$F$6:$F$20)</f>
        <v>BOGGER HOLLAR ROAD</v>
      </c>
      <c r="AK12" s="407">
        <f>_xlfn.XLOOKUP(AI12, ProjectSummary!$C$6:$C$20, ProjectSummary!$L$6:$L$20)</f>
        <v>150</v>
      </c>
      <c r="AL12" s="572">
        <f>_xlfn.XLOOKUP(AI12, ProjectSummary!$C$6:$C$20, ProjectSummary!$O$6:$O$20)</f>
        <v>9</v>
      </c>
      <c r="AM12" s="561">
        <f>_xlfn.XLOOKUP(AI12, ProjectSummary!$C$6:$C$20, ProjectSummary!$N$6:$N$20)</f>
        <v>0.06</v>
      </c>
      <c r="AP12" s="560">
        <f>ProjectSummary!C9</f>
        <v>830106</v>
      </c>
      <c r="AQ12" s="150" t="str">
        <f>_xlfn.XLOOKUP(AP12, ProjectSummary!$C$6:$C$20, ProjectSummary!$F$6:$F$20)</f>
        <v>BOGGER HOLLAR ROAD</v>
      </c>
      <c r="AR12" s="562">
        <f>_xlfn.XLOOKUP(AQ12, ProjectSummary!$F$6:$F$20, ProjectSummary!$J$6:$J$20)</f>
        <v>3</v>
      </c>
      <c r="AS12" s="562">
        <f>_xlfn.XLOOKUP(AQ12, ProjectSummary!$F$6:$F$20, ProjectSummary!$K$6:$K$20)</f>
        <v>1.8641130000000001</v>
      </c>
      <c r="BB12" s="563" t="s">
        <v>143</v>
      </c>
      <c r="BC12" s="566">
        <f>SUM(EmissionsCalc!H104:AV104)</f>
        <v>0.4144614440502089</v>
      </c>
      <c r="BD12" s="564">
        <f>EmissionsCalc!G110/million</f>
        <v>0.42913597543283105</v>
      </c>
      <c r="BE12" s="564">
        <f>EmissionsCalc!G115/million</f>
        <v>0.11877206806869896</v>
      </c>
      <c r="BH12" s="570" t="s">
        <v>129</v>
      </c>
      <c r="BI12" s="571">
        <f>BCAResultCalc!E47</f>
        <v>7.2082081862852485</v>
      </c>
    </row>
    <row r="13" spans="1:63" ht="13.5" customHeight="1">
      <c r="B13" s="152">
        <f t="shared" si="1"/>
        <v>2030</v>
      </c>
      <c r="C13" s="406">
        <f>IFERROR(INDEX(BCAResultCalc!$I$18:$AR$18,1,MATCH(ReportTables!$B13,BCAResultCalc!$I$2:$AR$2,0)), 0)/1000000</f>
        <v>3.8955391546196115E-2</v>
      </c>
      <c r="D13" s="406">
        <f>IFERROR(INDEX(BCAResultCalc!$I$19:$AR$19,1,MATCH(ReportTables!$B13,BCAResultCalc!$I$2:$AR$2,0)),0)/1000000</f>
        <v>0</v>
      </c>
      <c r="E13" s="406">
        <f>IFERROR(INDEX(BCAResultCalc!$I$20:$AR$20,1,MATCH(ReportTables!$B13,BCAResultCalc!$I$2:$AR$2,0)),0)/1000000</f>
        <v>0</v>
      </c>
      <c r="F13" s="406">
        <f>IFERROR(INDEX(BCAResultCalc!$I$21:$AR$21,1,MATCH(ReportTables!$B13,BCAResultCalc!$I$2:$AR$2,0)),0)/1000000</f>
        <v>2.2745519013421385</v>
      </c>
      <c r="G13" s="406">
        <f>IFERROR(INDEX(BCAResultCalc!$I$22:$AR$22,1,MATCH(ReportTables!$B13,BCAResultCalc!$I$2:$AR$2,0)),0)/1000000</f>
        <v>0</v>
      </c>
      <c r="H13" s="406">
        <f>IFERROR(INDEX(BCAResultCalc!$I$23:$AR$23,1,MATCH(ReportTables!$B13,BCAResultCalc!$I$2:$AR$2,0)),0)/1000000</f>
        <v>0</v>
      </c>
      <c r="I13" s="406">
        <f>IFERROR(INDEX(BCAResultCalc!$I$24:$AR$24,1,MATCH(ReportTables!$B13,BCAResultCalc!$I$2:$AR$2,0)),0)/1000000</f>
        <v>0.11545457933921761</v>
      </c>
      <c r="J13" s="406">
        <f>IFERROR(INDEX(BCAResultCalc!$I$25:$AR$25,1,MATCH(ReportTables!$B13,BCAResultCalc!$I$2:$AR$2,0)),0)/1000000</f>
        <v>0</v>
      </c>
      <c r="K13" s="406">
        <f t="shared" si="0"/>
        <v>2.4289618722275521</v>
      </c>
      <c r="L13" s="406">
        <f>IFERROR(INDEX(BCAResultCalc!$I$36:$AR$36,1,MATCH(ReportTables!$B13,BCAResultCalc!$I$2:$AR$2,0)),0)/1000000</f>
        <v>0</v>
      </c>
      <c r="M13" s="406">
        <f t="shared" si="2"/>
        <v>2.4289618722275521</v>
      </c>
      <c r="O13" s="150" t="s">
        <v>144</v>
      </c>
      <c r="P13" s="549">
        <f>BCAResultCalc!E52</f>
        <v>0</v>
      </c>
      <c r="Q13" s="548"/>
      <c r="T13" s="150" t="str">
        <f>Assumptions!B12</f>
        <v xml:space="preserve">Construction End Year - Groups 2,3,4 </v>
      </c>
      <c r="U13" s="150" t="str">
        <f>Assumptions!C12</f>
        <v>year</v>
      </c>
      <c r="V13" s="407">
        <f>Assumptions!D12</f>
        <v>2029</v>
      </c>
      <c r="W13" s="150" t="str">
        <f>Assumptions!E12</f>
        <v>Project team</v>
      </c>
      <c r="Y13" s="920" t="s">
        <v>145</v>
      </c>
      <c r="Z13" s="555" t="str">
        <f>Assumptions!B30</f>
        <v>Cost of No Injury (O)</v>
      </c>
      <c r="AA13" s="555" t="str">
        <f>Assumptions!C30</f>
        <v>2024 $/event</v>
      </c>
      <c r="AB13" s="556">
        <f>Assumptions!D30</f>
        <v>5500</v>
      </c>
      <c r="AC13" s="555" t="str">
        <f>Assumptions!E30</f>
        <v>U.S.DOT Benefit-Cost Analysis Guidance for Discretionary Grant Programs December 2025 (Revised)</v>
      </c>
      <c r="AE13" s="150" t="str">
        <f>BCAResultCalc!C12</f>
        <v>Safety Benefits from Avoided Detours</v>
      </c>
      <c r="AF13" s="408">
        <f>BCAResultCalc!H12/million</f>
        <v>95.253685751622498</v>
      </c>
      <c r="AG13" s="408">
        <f>BCAResultCalc!H22/$AH$2</f>
        <v>25.680034318211586</v>
      </c>
      <c r="AI13" s="560">
        <f>ProjectSummary!C10</f>
        <v>830081</v>
      </c>
      <c r="AJ13" s="150" t="str">
        <f>_xlfn.XLOOKUP(AI13, ProjectSummary!$C$6:$C$20, ProjectSummary!$F$6:$F$20)</f>
        <v>BRIDGE ROAD</v>
      </c>
      <c r="AK13" s="407">
        <f>_xlfn.XLOOKUP(AI13, ProjectSummary!$C$6:$C$20, ProjectSummary!$L$6:$L$20)</f>
        <v>330</v>
      </c>
      <c r="AL13" s="572">
        <f>_xlfn.XLOOKUP(AI13, ProjectSummary!$C$6:$C$20, ProjectSummary!$O$6:$O$20)</f>
        <v>19.8</v>
      </c>
      <c r="AM13" s="561">
        <f>_xlfn.XLOOKUP(AI13, ProjectSummary!$C$6:$C$20, ProjectSummary!$N$6:$N$20)</f>
        <v>0.06</v>
      </c>
      <c r="AP13" s="560">
        <f>ProjectSummary!C10</f>
        <v>830081</v>
      </c>
      <c r="AQ13" s="150" t="str">
        <f>_xlfn.XLOOKUP(AP13, ProjectSummary!$C$6:$C$20, ProjectSummary!$F$6:$F$20)</f>
        <v>BRIDGE ROAD</v>
      </c>
      <c r="AR13" s="562">
        <f>_xlfn.XLOOKUP(AQ13, ProjectSummary!$F$6:$F$20, ProjectSummary!$J$6:$J$20)</f>
        <v>8</v>
      </c>
      <c r="AS13" s="562">
        <f>_xlfn.XLOOKUP(AQ13, ProjectSummary!$F$6:$F$20, ProjectSummary!$K$6:$K$20)</f>
        <v>4.9709680000000001</v>
      </c>
      <c r="BB13" s="563" t="s">
        <v>146</v>
      </c>
      <c r="BC13" s="566">
        <f>SUM(EmissionsCalc!H105:AV105)</f>
        <v>0.41713744332787106</v>
      </c>
      <c r="BD13" s="564">
        <f>EmissionsCalc!G111/million</f>
        <v>2.4426114475395087E-2</v>
      </c>
      <c r="BE13" s="564">
        <f>EmissionsCalc!G116/million</f>
        <v>6.593405765774071E-3</v>
      </c>
    </row>
    <row r="14" spans="1:63" ht="14.25" customHeight="1">
      <c r="B14" s="152">
        <f t="shared" si="1"/>
        <v>2031</v>
      </c>
      <c r="C14" s="406">
        <f>IFERROR(INDEX(BCAResultCalc!$I$18:$AR$18,1,MATCH(ReportTables!$B14,BCAResultCalc!$I$2:$AR$2,0)), 0)/1000000</f>
        <v>-0.21803426539905507</v>
      </c>
      <c r="D14" s="406">
        <f>IFERROR(INDEX(BCAResultCalc!$I$19:$AR$19,1,MATCH(ReportTables!$B14,BCAResultCalc!$I$2:$AR$2,0)),0)/1000000</f>
        <v>0</v>
      </c>
      <c r="E14" s="406">
        <f>IFERROR(INDEX(BCAResultCalc!$I$20:$AR$20,1,MATCH(ReportTables!$B14,BCAResultCalc!$I$2:$AR$2,0)),0)/1000000</f>
        <v>0</v>
      </c>
      <c r="F14" s="406">
        <f>IFERROR(INDEX(BCAResultCalc!$I$21:$AR$21,1,MATCH(ReportTables!$B14,BCAResultCalc!$I$2:$AR$2,0)),0)/1000000</f>
        <v>2.1321970864358706</v>
      </c>
      <c r="G14" s="406">
        <f>IFERROR(INDEX(BCAResultCalc!$I$22:$AR$22,1,MATCH(ReportTables!$B14,BCAResultCalc!$I$2:$AR$2,0)),0)/1000000</f>
        <v>0</v>
      </c>
      <c r="H14" s="406">
        <f>IFERROR(INDEX(BCAResultCalc!$I$23:$AR$23,1,MATCH(ReportTables!$B14,BCAResultCalc!$I$2:$AR$2,0)),0)/1000000</f>
        <v>0</v>
      </c>
      <c r="I14" s="406">
        <f>IFERROR(INDEX(BCAResultCalc!$I$24:$AR$24,1,MATCH(ReportTables!$B14,BCAResultCalc!$I$2:$AR$2,0)),0)/1000000</f>
        <v>0.34137155917004464</v>
      </c>
      <c r="J14" s="406">
        <f>IFERROR(INDEX(BCAResultCalc!$I$25:$AR$25,1,MATCH(ReportTables!$B14,BCAResultCalc!$I$2:$AR$2,0)),0)/1000000</f>
        <v>0</v>
      </c>
      <c r="K14" s="406">
        <f t="shared" si="0"/>
        <v>2.2555343802068601</v>
      </c>
      <c r="L14" s="406">
        <f>IFERROR(INDEX(BCAResultCalc!$I$36:$AR$36,1,MATCH(ReportTables!$B14,BCAResultCalc!$I$2:$AR$2,0)),0)/1000000</f>
        <v>0</v>
      </c>
      <c r="M14" s="406">
        <f t="shared" si="2"/>
        <v>2.2555343802068601</v>
      </c>
      <c r="O14" s="154" t="s">
        <v>147</v>
      </c>
      <c r="T14" s="150" t="str">
        <f>Assumptions!B13</f>
        <v>Project Open Year - Groups 2,3,4</v>
      </c>
      <c r="U14" s="150" t="str">
        <f>Assumptions!C13</f>
        <v>year</v>
      </c>
      <c r="V14" s="407">
        <f>Assumptions!D13</f>
        <v>2030</v>
      </c>
      <c r="W14" s="150" t="str">
        <f>Assumptions!E13</f>
        <v>Project team</v>
      </c>
      <c r="Y14" s="921"/>
      <c r="Z14" s="555" t="str">
        <f>Assumptions!B31</f>
        <v>Cost of Possible Injury</v>
      </c>
      <c r="AA14" s="555" t="str">
        <f>Assumptions!C31</f>
        <v>2024 $/event</v>
      </c>
      <c r="AB14" s="556">
        <f>Assumptions!D31</f>
        <v>122400</v>
      </c>
      <c r="AC14" s="555" t="str">
        <f>Assumptions!E31</f>
        <v>U.S.DOT Benefit-Cost Analysis Guidance for Discretionary Grant Programs December 2025 (Revised)</v>
      </c>
      <c r="AE14" s="150" t="str">
        <f>BCAResultCalc!C13</f>
        <v>VOC Savings from Avoided Detours</v>
      </c>
      <c r="AF14" s="408">
        <f>BCAResultCalc!H13/million</f>
        <v>167.28731618031287</v>
      </c>
      <c r="AG14" s="408">
        <f>BCAResultCalc!H23/$AH$2</f>
        <v>45.016388400279112</v>
      </c>
      <c r="AI14" s="560">
        <f>ProjectSummary!C11</f>
        <v>830200</v>
      </c>
      <c r="AJ14" s="150" t="str">
        <f>_xlfn.XLOOKUP(AI14, ProjectSummary!$C$6:$C$20, ProjectSummary!$F$6:$F$20)</f>
        <v>BRIDGE PORT ROAD</v>
      </c>
      <c r="AK14" s="407">
        <f>_xlfn.XLOOKUP(AI14, ProjectSummary!$C$6:$C$20, ProjectSummary!$L$6:$L$20)</f>
        <v>100</v>
      </c>
      <c r="AL14" s="572">
        <f>_xlfn.XLOOKUP(AI14, ProjectSummary!$C$6:$C$20, ProjectSummary!$O$6:$O$20)</f>
        <v>6</v>
      </c>
      <c r="AM14" s="561">
        <f>_xlfn.XLOOKUP(AI14, ProjectSummary!$C$6:$C$20, ProjectSummary!$N$6:$N$20)</f>
        <v>0.06</v>
      </c>
      <c r="AP14" s="560">
        <f>ProjectSummary!C11</f>
        <v>830200</v>
      </c>
      <c r="AQ14" s="150" t="str">
        <f>_xlfn.XLOOKUP(AP14, ProjectSummary!$C$6:$C$20, ProjectSummary!$F$6:$F$20)</f>
        <v>BRIDGE PORT ROAD</v>
      </c>
      <c r="AR14" s="562">
        <f>_xlfn.XLOOKUP(AQ14, ProjectSummary!$F$6:$F$20, ProjectSummary!$J$6:$J$20)</f>
        <v>1</v>
      </c>
      <c r="AS14" s="562">
        <f>_xlfn.XLOOKUP(AQ14, ProjectSummary!$F$6:$F$20, ProjectSummary!$K$6:$K$20)</f>
        <v>0.62137100000000001</v>
      </c>
    </row>
    <row r="15" spans="1:63" ht="13.5" customHeight="1">
      <c r="B15" s="152">
        <f t="shared" si="1"/>
        <v>2032</v>
      </c>
      <c r="C15" s="406">
        <f>IFERROR(INDEX(BCAResultCalc!$I$18:$AR$18,1,MATCH(ReportTables!$B15,BCAResultCalc!$I$2:$AR$2,0)), 0)/1000000</f>
        <v>-0.28225203074848343</v>
      </c>
      <c r="D15" s="406">
        <f>IFERROR(INDEX(BCAResultCalc!$I$19:$AR$19,1,MATCH(ReportTables!$B15,BCAResultCalc!$I$2:$AR$2,0)),0)/1000000</f>
        <v>0</v>
      </c>
      <c r="E15" s="406">
        <f>IFERROR(INDEX(BCAResultCalc!$I$20:$AR$20,1,MATCH(ReportTables!$B15,BCAResultCalc!$I$2:$AR$2,0)),0)/1000000</f>
        <v>0</v>
      </c>
      <c r="F15" s="406">
        <f>IFERROR(INDEX(BCAResultCalc!$I$21:$AR$21,1,MATCH(ReportTables!$B15,BCAResultCalc!$I$2:$AR$2,0)),0)/1000000</f>
        <v>1.9927075574167017</v>
      </c>
      <c r="G15" s="406">
        <f>IFERROR(INDEX(BCAResultCalc!$I$22:$AR$22,1,MATCH(ReportTables!$B15,BCAResultCalc!$I$2:$AR$2,0)),0)/1000000</f>
        <v>0</v>
      </c>
      <c r="H15" s="406">
        <f>IFERROR(INDEX(BCAResultCalc!$I$23:$AR$23,1,MATCH(ReportTables!$B15,BCAResultCalc!$I$2:$AR$2,0)),0)/1000000</f>
        <v>0</v>
      </c>
      <c r="I15" s="406">
        <f>IFERROR(INDEX(BCAResultCalc!$I$24:$AR$24,1,MATCH(ReportTables!$B15,BCAResultCalc!$I$2:$AR$2,0)),0)/1000000</f>
        <v>0.31903884034583607</v>
      </c>
      <c r="J15" s="406">
        <f>IFERROR(INDEX(BCAResultCalc!$I$25:$AR$25,1,MATCH(ReportTables!$B15,BCAResultCalc!$I$2:$AR$2,0)),0)/1000000</f>
        <v>0</v>
      </c>
      <c r="K15" s="406">
        <f t="shared" si="0"/>
        <v>2.0294943670140544</v>
      </c>
      <c r="L15" s="406">
        <f>IFERROR(INDEX(BCAResultCalc!$I$36:$AR$36,1,MATCH(ReportTables!$B15,BCAResultCalc!$I$2:$AR$2,0)),0)/1000000</f>
        <v>0</v>
      </c>
      <c r="M15" s="406">
        <f t="shared" si="2"/>
        <v>2.0294943670140544</v>
      </c>
      <c r="P15" s="144" t="b">
        <f>P10=BCAResultCalc!D47/million</f>
        <v>1</v>
      </c>
      <c r="Q15" s="144" t="b">
        <f>Q10=BCAResultCalc!D46/million</f>
        <v>1</v>
      </c>
      <c r="T15" s="150" t="str">
        <f>Assumptions!B14</f>
        <v xml:space="preserve">Construction Start Year - Group 1 </v>
      </c>
      <c r="U15" s="150" t="str">
        <f>Assumptions!C14</f>
        <v>year</v>
      </c>
      <c r="V15" s="407">
        <f>Assumptions!D14</f>
        <v>2029</v>
      </c>
      <c r="W15" s="150" t="str">
        <f>Assumptions!E14</f>
        <v>Project team</v>
      </c>
      <c r="Y15" s="921"/>
      <c r="Z15" s="555" t="str">
        <f>Assumptions!B32</f>
        <v>Cost of Non-Incapacitating Injury</v>
      </c>
      <c r="AA15" s="555" t="str">
        <f>Assumptions!C32</f>
        <v>2024 $/event</v>
      </c>
      <c r="AB15" s="556">
        <f>Assumptions!D32</f>
        <v>256300</v>
      </c>
      <c r="AC15" s="555" t="str">
        <f>Assumptions!E32</f>
        <v>U.S.DOT Benefit-Cost Analysis Guidance for Discretionary Grant Programs December 2025 (Revised)</v>
      </c>
      <c r="AE15" s="150" t="str">
        <f>BCAResultCalc!C14</f>
        <v>Resiliency Benefit from Avoided Detours</v>
      </c>
      <c r="AF15" s="408">
        <f>BCAResultCalc!H14/million</f>
        <v>4.5057386342175718</v>
      </c>
      <c r="AG15" s="408">
        <f>BCAResultCalc!H24/$AH$2</f>
        <v>2.2830042697495148</v>
      </c>
      <c r="AI15" s="560">
        <f>ProjectSummary!C12</f>
        <v>120173</v>
      </c>
      <c r="AJ15" s="150" t="str">
        <f>_xlfn.XLOOKUP(AI15, ProjectSummary!$C$6:$C$20, ProjectSummary!$F$6:$F$20)</f>
        <v>PEACH ORCHARD ROAD</v>
      </c>
      <c r="AK15" s="407">
        <f>_xlfn.XLOOKUP(AI15, ProjectSummary!$C$6:$C$20, ProjectSummary!$L$6:$L$20)</f>
        <v>670</v>
      </c>
      <c r="AL15" s="572">
        <f>_xlfn.XLOOKUP(AI15, ProjectSummary!$C$6:$C$20, ProjectSummary!$O$6:$O$20)</f>
        <v>46.900000000000006</v>
      </c>
      <c r="AM15" s="561">
        <f>_xlfn.XLOOKUP(AI15, ProjectSummary!$C$6:$C$20, ProjectSummary!$N$6:$N$20)</f>
        <v>7.0000000000000007E-2</v>
      </c>
      <c r="AP15" s="560">
        <f>ProjectSummary!C12</f>
        <v>120173</v>
      </c>
      <c r="AQ15" s="150" t="str">
        <f>_xlfn.XLOOKUP(AP15, ProjectSummary!$C$6:$C$20, ProjectSummary!$F$6:$F$20)</f>
        <v>PEACH ORCHARD ROAD</v>
      </c>
      <c r="AR15" s="562">
        <f>_xlfn.XLOOKUP(AQ15, ProjectSummary!$F$6:$F$20, ProjectSummary!$J$6:$J$20)</f>
        <v>8</v>
      </c>
      <c r="AS15" s="562">
        <f>_xlfn.XLOOKUP(AQ15, ProjectSummary!$F$6:$F$20, ProjectSummary!$K$6:$K$20)</f>
        <v>4.9709680000000001</v>
      </c>
    </row>
    <row r="16" spans="1:63" ht="13.5" customHeight="1">
      <c r="B16" s="152">
        <f t="shared" si="1"/>
        <v>2033</v>
      </c>
      <c r="C16" s="406">
        <f>IFERROR(INDEX(BCAResultCalc!$I$18:$AR$18,1,MATCH(ReportTables!$B16,BCAResultCalc!$I$2:$AR$2,0)), 0)/1000000</f>
        <v>-0.26378694462475089</v>
      </c>
      <c r="D16" s="406">
        <f>IFERROR(INDEX(BCAResultCalc!$I$19:$AR$19,1,MATCH(ReportTables!$B16,BCAResultCalc!$I$2:$AR$2,0)),0)/1000000</f>
        <v>0</v>
      </c>
      <c r="E16" s="406">
        <f>IFERROR(INDEX(BCAResultCalc!$I$20:$AR$20,1,MATCH(ReportTables!$B16,BCAResultCalc!$I$2:$AR$2,0)),0)/1000000</f>
        <v>0</v>
      </c>
      <c r="F16" s="406">
        <f>IFERROR(INDEX(BCAResultCalc!$I$21:$AR$21,1,MATCH(ReportTables!$B16,BCAResultCalc!$I$2:$AR$2,0)),0)/1000000</f>
        <v>1.8623435116043943</v>
      </c>
      <c r="G16" s="406">
        <f>IFERROR(INDEX(BCAResultCalc!$I$22:$AR$22,1,MATCH(ReportTables!$B16,BCAResultCalc!$I$2:$AR$2,0)),0)/1000000</f>
        <v>0</v>
      </c>
      <c r="H16" s="406">
        <f>IFERROR(INDEX(BCAResultCalc!$I$23:$AR$23,1,MATCH(ReportTables!$B16,BCAResultCalc!$I$2:$AR$2,0)),0)/1000000</f>
        <v>0</v>
      </c>
      <c r="I16" s="406">
        <f>IFERROR(INDEX(BCAResultCalc!$I$24:$AR$24,1,MATCH(ReportTables!$B16,BCAResultCalc!$I$2:$AR$2,0)),0)/1000000</f>
        <v>0.29816714051012716</v>
      </c>
      <c r="J16" s="406">
        <f>IFERROR(INDEX(BCAResultCalc!$I$25:$AR$25,1,MATCH(ReportTables!$B16,BCAResultCalc!$I$2:$AR$2,0)),0)/1000000</f>
        <v>0</v>
      </c>
      <c r="K16" s="406">
        <f t="shared" si="0"/>
        <v>1.8967237074897705</v>
      </c>
      <c r="L16" s="406">
        <f>IFERROR(INDEX(BCAResultCalc!$I$36:$AR$36,1,MATCH(ReportTables!$B16,BCAResultCalc!$I$2:$AR$2,0)),0)/1000000</f>
        <v>0</v>
      </c>
      <c r="M16" s="406">
        <f t="shared" si="2"/>
        <v>1.8967237074897705</v>
      </c>
      <c r="T16" s="150" t="str">
        <f>Assumptions!B15</f>
        <v xml:space="preserve">Construction End Year - Group 1 </v>
      </c>
      <c r="U16" s="150" t="str">
        <f>Assumptions!C15</f>
        <v>year</v>
      </c>
      <c r="V16" s="407">
        <f>Assumptions!D15</f>
        <v>2030</v>
      </c>
      <c r="W16" s="150" t="str">
        <f>Assumptions!E15</f>
        <v>Project team</v>
      </c>
      <c r="Y16" s="921"/>
      <c r="Z16" s="555" t="str">
        <f>Assumptions!B33</f>
        <v>Cost of Incapacitating Injury</v>
      </c>
      <c r="AA16" s="555" t="str">
        <f>Assumptions!C33</f>
        <v>2024 $/event</v>
      </c>
      <c r="AB16" s="556">
        <f>Assumptions!D33</f>
        <v>1302300</v>
      </c>
      <c r="AC16" s="555" t="str">
        <f>Assumptions!E33</f>
        <v>U.S.DOT Benefit-Cost Analysis Guidance for Discretionary Grant Programs December 2025 (Revised)</v>
      </c>
      <c r="AE16" s="150" t="str">
        <f>BCAResultCalc!C15</f>
        <v>Residual Value of Bridges</v>
      </c>
      <c r="AF16" s="408">
        <f>BCAResultCalc!H15/million</f>
        <v>16.14239671587038</v>
      </c>
      <c r="AG16" s="408">
        <f>BCAResultCalc!H25/$AH$2</f>
        <v>2.9158175893832117</v>
      </c>
      <c r="AI16" s="560">
        <f>ProjectSummary!C13</f>
        <v>890074</v>
      </c>
      <c r="AJ16" s="150" t="str">
        <f>_xlfn.XLOOKUP(AI16, ProjectSummary!$C$6:$C$20, ProjectSummary!$F$6:$F$20)</f>
        <v>MONROE-ANSONVILLE ROAD</v>
      </c>
      <c r="AK16" s="407">
        <f>_xlfn.XLOOKUP(AI16, ProjectSummary!$C$6:$C$20, ProjectSummary!$L$6:$L$20)</f>
        <v>3500</v>
      </c>
      <c r="AL16" s="572">
        <f>_xlfn.XLOOKUP(AI16, ProjectSummary!$C$6:$C$20, ProjectSummary!$O$6:$O$20)</f>
        <v>245.00000000000003</v>
      </c>
      <c r="AM16" s="561">
        <f>_xlfn.XLOOKUP(AI16, ProjectSummary!$C$6:$C$20, ProjectSummary!$N$6:$N$20)</f>
        <v>7.0000000000000007E-2</v>
      </c>
      <c r="AP16" s="560">
        <f>ProjectSummary!C13</f>
        <v>890074</v>
      </c>
      <c r="AQ16" s="150" t="str">
        <f>_xlfn.XLOOKUP(AP16, ProjectSummary!$C$6:$C$20, ProjectSummary!$F$6:$F$20)</f>
        <v>MONROE-ANSONVILLE ROAD</v>
      </c>
      <c r="AR16" s="562">
        <f>_xlfn.XLOOKUP(AQ16, ProjectSummary!$F$6:$F$20, ProjectSummary!$J$6:$J$20)</f>
        <v>1</v>
      </c>
      <c r="AS16" s="562">
        <f>_xlfn.XLOOKUP(AQ16, ProjectSummary!$F$6:$F$20, ProjectSummary!$K$6:$K$20)</f>
        <v>0.62137100000000001</v>
      </c>
    </row>
    <row r="17" spans="2:45" ht="12.75" customHeight="1">
      <c r="B17" s="152">
        <f t="shared" si="1"/>
        <v>2034</v>
      </c>
      <c r="C17" s="406">
        <f>IFERROR(INDEX(BCAResultCalc!$I$18:$AR$18,1,MATCH(ReportTables!$B17,BCAResultCalc!$I$2:$AR$2,0)), 0)/1000000</f>
        <v>-0.20640936450254677</v>
      </c>
      <c r="D17" s="406">
        <f>IFERROR(INDEX(BCAResultCalc!$I$19:$AR$19,1,MATCH(ReportTables!$B17,BCAResultCalc!$I$2:$AR$2,0)),0)/1000000</f>
        <v>0</v>
      </c>
      <c r="E17" s="406">
        <f>IFERROR(INDEX(BCAResultCalc!$I$20:$AR$20,1,MATCH(ReportTables!$B17,BCAResultCalc!$I$2:$AR$2,0)),0)/1000000</f>
        <v>0</v>
      </c>
      <c r="F17" s="406">
        <f>IFERROR(INDEX(BCAResultCalc!$I$21:$AR$21,1,MATCH(ReportTables!$B17,BCAResultCalc!$I$2:$AR$2,0)),0)/1000000</f>
        <v>1.7405079547704618</v>
      </c>
      <c r="G17" s="406">
        <f>IFERROR(INDEX(BCAResultCalc!$I$22:$AR$22,1,MATCH(ReportTables!$B17,BCAResultCalc!$I$2:$AR$2,0)),0)/1000000</f>
        <v>0</v>
      </c>
      <c r="H17" s="406">
        <f>IFERROR(INDEX(BCAResultCalc!$I$23:$AR$23,1,MATCH(ReportTables!$B17,BCAResultCalc!$I$2:$AR$2,0)),0)/1000000</f>
        <v>0</v>
      </c>
      <c r="I17" s="406">
        <f>IFERROR(INDEX(BCAResultCalc!$I$24:$AR$24,1,MATCH(ReportTables!$B17,BCAResultCalc!$I$2:$AR$2,0)),0)/1000000</f>
        <v>0.27866087898142727</v>
      </c>
      <c r="J17" s="406">
        <f>IFERROR(INDEX(BCAResultCalc!$I$25:$AR$25,1,MATCH(ReportTables!$B17,BCAResultCalc!$I$2:$AR$2,0)),0)/1000000</f>
        <v>0</v>
      </c>
      <c r="K17" s="406">
        <f t="shared" si="0"/>
        <v>1.8127594692493425</v>
      </c>
      <c r="L17" s="406">
        <f>IFERROR(INDEX(BCAResultCalc!$I$36:$AR$36,1,MATCH(ReportTables!$B17,BCAResultCalc!$I$2:$AR$2,0)),0)/1000000</f>
        <v>0</v>
      </c>
      <c r="M17" s="406">
        <f t="shared" si="2"/>
        <v>1.8127594692493425</v>
      </c>
      <c r="T17" s="150" t="str">
        <f>Assumptions!B16</f>
        <v xml:space="preserve">Project Open Year - Group 1 </v>
      </c>
      <c r="U17" s="150" t="str">
        <f>Assumptions!C16</f>
        <v>year</v>
      </c>
      <c r="V17" s="407">
        <f>Assumptions!D16</f>
        <v>2031</v>
      </c>
      <c r="W17" s="150" t="str">
        <f>Assumptions!E16</f>
        <v>Project team</v>
      </c>
      <c r="Y17" s="921"/>
      <c r="Z17" s="555" t="str">
        <f>Assumptions!B34</f>
        <v>Cost of Fatal Injury</v>
      </c>
      <c r="AA17" s="555" t="str">
        <f>Assumptions!C34</f>
        <v>2024 $/event</v>
      </c>
      <c r="AB17" s="556">
        <f>Assumptions!D34</f>
        <v>13700000</v>
      </c>
      <c r="AC17" s="555" t="str">
        <f>Assumptions!E34</f>
        <v>U.S.DOT Benefit-Cost Analysis Guidance for Discretionary Grant Programs December 2025 (Revised)</v>
      </c>
      <c r="AE17" s="409" t="s">
        <v>110</v>
      </c>
      <c r="AF17" s="410">
        <f>BCAResultCalc!H7/AH2</f>
        <v>581.89412894645329</v>
      </c>
      <c r="AG17" s="410">
        <f>BCAResultCalc!H17/$AH$2</f>
        <v>163.1776500623327</v>
      </c>
      <c r="AI17" s="560">
        <f>ProjectSummary!C14</f>
        <v>890170</v>
      </c>
      <c r="AJ17" s="150" t="str">
        <f>_xlfn.XLOOKUP(AI17, ProjectSummary!$C$6:$C$20, ProjectSummary!$F$6:$F$20)</f>
        <v>POTTERS ROAD</v>
      </c>
      <c r="AK17" s="407">
        <f>_xlfn.XLOOKUP(AI17, ProjectSummary!$C$6:$C$20, ProjectSummary!$L$6:$L$20)</f>
        <v>800</v>
      </c>
      <c r="AL17" s="572">
        <f>_xlfn.XLOOKUP(AI17, ProjectSummary!$C$6:$C$20, ProjectSummary!$O$6:$O$20)</f>
        <v>48</v>
      </c>
      <c r="AM17" s="561">
        <f>_xlfn.XLOOKUP(AI17, ProjectSummary!$C$6:$C$20, ProjectSummary!$N$6:$N$20)</f>
        <v>0.06</v>
      </c>
      <c r="AP17" s="560">
        <f>ProjectSummary!C14</f>
        <v>890170</v>
      </c>
      <c r="AQ17" s="150" t="str">
        <f>_xlfn.XLOOKUP(AP17, ProjectSummary!$C$6:$C$20, ProjectSummary!$F$6:$F$20)</f>
        <v>POTTERS ROAD</v>
      </c>
      <c r="AR17" s="562">
        <f>_xlfn.XLOOKUP(AQ17, ProjectSummary!$F$6:$F$20, ProjectSummary!$J$6:$J$20)</f>
        <v>4</v>
      </c>
      <c r="AS17" s="562">
        <f>_xlfn.XLOOKUP(AQ17, ProjectSummary!$F$6:$F$20, ProjectSummary!$K$6:$K$20)</f>
        <v>2.485484</v>
      </c>
    </row>
    <row r="18" spans="2:45" ht="14.25" customHeight="1">
      <c r="B18" s="152">
        <f t="shared" si="1"/>
        <v>2035</v>
      </c>
      <c r="C18" s="406">
        <f>IFERROR(INDEX(BCAResultCalc!$I$18:$AR$18,1,MATCH(ReportTables!$B18,BCAResultCalc!$I$2:$AR$2,0)), 0)/1000000</f>
        <v>-0.12721523263270687</v>
      </c>
      <c r="D18" s="406">
        <f>IFERROR(INDEX(BCAResultCalc!$I$19:$AR$19,1,MATCH(ReportTables!$B18,BCAResultCalc!$I$2:$AR$2,0)),0)/1000000</f>
        <v>0</v>
      </c>
      <c r="E18" s="406">
        <f>IFERROR(INDEX(BCAResultCalc!$I$20:$AR$20,1,MATCH(ReportTables!$B18,BCAResultCalc!$I$2:$AR$2,0)),0)/1000000</f>
        <v>0</v>
      </c>
      <c r="F18" s="406">
        <f>IFERROR(INDEX(BCAResultCalc!$I$21:$AR$21,1,MATCH(ReportTables!$B18,BCAResultCalc!$I$2:$AR$2,0)),0)/1000000</f>
        <v>1.6266429483836091</v>
      </c>
      <c r="G18" s="406">
        <f>IFERROR(INDEX(BCAResultCalc!$I$22:$AR$22,1,MATCH(ReportTables!$B18,BCAResultCalc!$I$2:$AR$2,0)),0)/1000000</f>
        <v>0</v>
      </c>
      <c r="H18" s="406">
        <f>IFERROR(INDEX(BCAResultCalc!$I$23:$AR$23,1,MATCH(ReportTables!$B18,BCAResultCalc!$I$2:$AR$2,0)),0)/1000000</f>
        <v>0</v>
      </c>
      <c r="I18" s="406">
        <f>IFERROR(INDEX(BCAResultCalc!$I$24:$AR$24,1,MATCH(ReportTables!$B18,BCAResultCalc!$I$2:$AR$2,0)),0)/1000000</f>
        <v>0.26043072802002543</v>
      </c>
      <c r="J18" s="406">
        <f>IFERROR(INDEX(BCAResultCalc!$I$25:$AR$25,1,MATCH(ReportTables!$B18,BCAResultCalc!$I$2:$AR$2,0)),0)/1000000</f>
        <v>0</v>
      </c>
      <c r="K18" s="406">
        <f t="shared" si="0"/>
        <v>1.7598584437709275</v>
      </c>
      <c r="L18" s="406">
        <f>IFERROR(INDEX(BCAResultCalc!$I$36:$AR$36,1,MATCH(ReportTables!$B18,BCAResultCalc!$I$2:$AR$2,0)),0)/1000000</f>
        <v>0</v>
      </c>
      <c r="M18" s="406">
        <f t="shared" si="2"/>
        <v>1.7598584437709275</v>
      </c>
      <c r="T18" s="150" t="str">
        <f>Assumptions!B17</f>
        <v>Last Year of Analysis - Groups 2,3,4</v>
      </c>
      <c r="U18" s="150" t="str">
        <f>Assumptions!C17</f>
        <v>year</v>
      </c>
      <c r="V18" s="407">
        <f>Assumptions!D17</f>
        <v>2049</v>
      </c>
      <c r="W18" s="150" t="str">
        <f>Assumptions!E17</f>
        <v>Project team</v>
      </c>
      <c r="Y18" s="921"/>
      <c r="Z18" s="555" t="str">
        <f>Assumptions!B35</f>
        <v>Cost of Damaged Vehicle (PDO)</v>
      </c>
      <c r="AA18" s="555" t="str">
        <f>Assumptions!C35</f>
        <v>2024 $/event</v>
      </c>
      <c r="AB18" s="556">
        <f>Assumptions!D35</f>
        <v>9700</v>
      </c>
      <c r="AC18" s="555" t="str">
        <f>Assumptions!E35</f>
        <v>U.S.DOT Benefit-Cost Analysis Guidance for Discretionary Grant Programs December 2025 (Revised)</v>
      </c>
      <c r="AI18" s="560">
        <f>ProjectSummary!C15</f>
        <v>890312</v>
      </c>
      <c r="AJ18" s="150" t="str">
        <f>_xlfn.XLOOKUP(AI18, ProjectSummary!$C$6:$C$20, ProjectSummary!$F$6:$F$20)</f>
        <v>SHANNON ROAD</v>
      </c>
      <c r="AK18" s="407">
        <f>_xlfn.XLOOKUP(AI18, ProjectSummary!$C$6:$C$20, ProjectSummary!$L$6:$L$20)</f>
        <v>2300</v>
      </c>
      <c r="AL18" s="572">
        <f>_xlfn.XLOOKUP(AI18, ProjectSummary!$C$6:$C$20, ProjectSummary!$O$6:$O$20)</f>
        <v>138</v>
      </c>
      <c r="AM18" s="561">
        <f>_xlfn.XLOOKUP(AI18, ProjectSummary!$C$6:$C$20, ProjectSummary!$N$6:$N$20)</f>
        <v>0.06</v>
      </c>
      <c r="AP18" s="560">
        <f>ProjectSummary!C15</f>
        <v>890312</v>
      </c>
      <c r="AQ18" s="150" t="str">
        <f>_xlfn.XLOOKUP(AP18, ProjectSummary!$C$6:$C$20, ProjectSummary!$F$6:$F$20)</f>
        <v>SHANNON ROAD</v>
      </c>
      <c r="AR18" s="562">
        <f>_xlfn.XLOOKUP(AQ18, ProjectSummary!$F$6:$F$20, ProjectSummary!$J$6:$J$20)</f>
        <v>6</v>
      </c>
      <c r="AS18" s="562">
        <f>_xlfn.XLOOKUP(AQ18, ProjectSummary!$F$6:$F$20, ProjectSummary!$K$6:$K$20)</f>
        <v>3.7282260000000003</v>
      </c>
    </row>
    <row r="19" spans="2:45">
      <c r="B19" s="152">
        <f t="shared" si="1"/>
        <v>2036</v>
      </c>
      <c r="C19" s="406">
        <f>IFERROR(INDEX(BCAResultCalc!$I$18:$AR$18,1,MATCH(ReportTables!$B19,BCAResultCalc!$I$2:$AR$2,0)), 0)/1000000</f>
        <v>1.6650448471527572E-2</v>
      </c>
      <c r="D19" s="406">
        <f>IFERROR(INDEX(BCAResultCalc!$I$19:$AR$19,1,MATCH(ReportTables!$B19,BCAResultCalc!$I$2:$AR$2,0)),0)/1000000</f>
        <v>0</v>
      </c>
      <c r="E19" s="406">
        <f>IFERROR(INDEX(BCAResultCalc!$I$20:$AR$20,1,MATCH(ReportTables!$B19,BCAResultCalc!$I$2:$AR$2,0)),0)/1000000</f>
        <v>0</v>
      </c>
      <c r="F19" s="406">
        <f>IFERROR(INDEX(BCAResultCalc!$I$21:$AR$21,1,MATCH(ReportTables!$B19,BCAResultCalc!$I$2:$AR$2,0)),0)/1000000</f>
        <v>1.5202270545641208</v>
      </c>
      <c r="G19" s="406">
        <f>IFERROR(INDEX(BCAResultCalc!$I$22:$AR$22,1,MATCH(ReportTables!$B19,BCAResultCalc!$I$2:$AR$2,0)),0)/1000000</f>
        <v>0</v>
      </c>
      <c r="H19" s="406">
        <f>IFERROR(INDEX(BCAResultCalc!$I$23:$AR$23,1,MATCH(ReportTables!$B19,BCAResultCalc!$I$2:$AR$2,0)),0)/1000000</f>
        <v>0</v>
      </c>
      <c r="I19" s="406">
        <f>IFERROR(INDEX(BCAResultCalc!$I$24:$AR$24,1,MATCH(ReportTables!$B19,BCAResultCalc!$I$2:$AR$2,0)),0)/1000000</f>
        <v>0.24339320375703316</v>
      </c>
      <c r="J19" s="406">
        <f>IFERROR(INDEX(BCAResultCalc!$I$25:$AR$25,1,MATCH(ReportTables!$B19,BCAResultCalc!$I$2:$AR$2,0)),0)/1000000</f>
        <v>0</v>
      </c>
      <c r="K19" s="406">
        <f t="shared" si="0"/>
        <v>1.7802707067926815</v>
      </c>
      <c r="L19" s="406">
        <f>IFERROR(INDEX(BCAResultCalc!$I$36:$AR$36,1,MATCH(ReportTables!$B19,BCAResultCalc!$I$2:$AR$2,0)),0)/1000000</f>
        <v>0</v>
      </c>
      <c r="M19" s="406">
        <f t="shared" si="2"/>
        <v>1.7802707067926815</v>
      </c>
      <c r="T19" s="150" t="str">
        <f>Assumptions!B18</f>
        <v xml:space="preserve">Last Year of Analysis - Group 1 </v>
      </c>
      <c r="U19" s="150" t="str">
        <f>Assumptions!C18</f>
        <v>year</v>
      </c>
      <c r="V19" s="407">
        <f>Assumptions!D18</f>
        <v>2050</v>
      </c>
      <c r="W19" s="150" t="str">
        <f>Assumptions!E18</f>
        <v>Project team</v>
      </c>
      <c r="Y19" s="921"/>
      <c r="Z19" s="555" t="str">
        <f>Assumptions!B36</f>
        <v>Vehicles Damaged per PDO Crash - Bundle 10</v>
      </c>
      <c r="AA19" s="555" t="str">
        <f>Assumptions!C36</f>
        <v>events/crash</v>
      </c>
      <c r="AB19" s="559">
        <f>Assumptions!D36</f>
        <v>1</v>
      </c>
      <c r="AC19" s="555" t="str">
        <f>Assumptions!E36</f>
        <v>NCDOT project information</v>
      </c>
      <c r="AF19" s="250" t="b">
        <f>SUM(AF9:AF16)=AF17</f>
        <v>1</v>
      </c>
      <c r="AG19" s="250" t="b">
        <f>SUM(AG9:AG16)=AG17</f>
        <v>1</v>
      </c>
      <c r="AI19" s="560">
        <f>ProjectSummary!C16</f>
        <v>890144</v>
      </c>
      <c r="AJ19" s="150" t="str">
        <f>_xlfn.XLOOKUP(AI19, ProjectSummary!$C$6:$C$20, ProjectSummary!$F$6:$F$20)</f>
        <v>STACK ROAD</v>
      </c>
      <c r="AK19" s="407">
        <f>_xlfn.XLOOKUP(AI19, ProjectSummary!$C$6:$C$20, ProjectSummary!$L$6:$L$20)</f>
        <v>2400</v>
      </c>
      <c r="AL19" s="572">
        <f>_xlfn.XLOOKUP(AI19, ProjectSummary!$C$6:$C$20, ProjectSummary!$O$6:$O$20)</f>
        <v>144</v>
      </c>
      <c r="AM19" s="561">
        <f>_xlfn.XLOOKUP(AI19, ProjectSummary!$C$6:$C$20, ProjectSummary!$N$6:$N$20)</f>
        <v>0.06</v>
      </c>
      <c r="AP19" s="560">
        <f>ProjectSummary!C16</f>
        <v>890144</v>
      </c>
      <c r="AQ19" s="150" t="str">
        <f>_xlfn.XLOOKUP(AP19, ProjectSummary!$C$6:$C$20, ProjectSummary!$F$6:$F$20)</f>
        <v>STACK ROAD</v>
      </c>
      <c r="AR19" s="562">
        <f>_xlfn.XLOOKUP(AQ19, ProjectSummary!$F$6:$F$20, ProjectSummary!$J$6:$J$20)</f>
        <v>3</v>
      </c>
      <c r="AS19" s="562">
        <f>_xlfn.XLOOKUP(AQ19, ProjectSummary!$F$6:$F$20, ProjectSummary!$K$6:$K$20)</f>
        <v>1.8641130000000001</v>
      </c>
    </row>
    <row r="20" spans="2:45" ht="12.75" customHeight="1">
      <c r="B20" s="152">
        <f t="shared" si="1"/>
        <v>2037</v>
      </c>
      <c r="C20" s="406">
        <f>IFERROR(INDEX(BCAResultCalc!$I$18:$AR$18,1,MATCH(ReportTables!$B20,BCAResultCalc!$I$2:$AR$2,0)), 0)/1000000</f>
        <v>1.5561166795820159E-2</v>
      </c>
      <c r="D20" s="406">
        <f>IFERROR(INDEX(BCAResultCalc!$I$19:$AR$19,1,MATCH(ReportTables!$B20,BCAResultCalc!$I$2:$AR$2,0)),0)/1000000</f>
        <v>0</v>
      </c>
      <c r="E20" s="406">
        <f>IFERROR(INDEX(BCAResultCalc!$I$20:$AR$20,1,MATCH(ReportTables!$B20,BCAResultCalc!$I$2:$AR$2,0)),0)/1000000</f>
        <v>0</v>
      </c>
      <c r="F20" s="406">
        <f>IFERROR(INDEX(BCAResultCalc!$I$21:$AR$21,1,MATCH(ReportTables!$B20,BCAResultCalc!$I$2:$AR$2,0)),0)/1000000</f>
        <v>1.4207729481907669</v>
      </c>
      <c r="G20" s="406">
        <f>IFERROR(INDEX(BCAResultCalc!$I$22:$AR$22,1,MATCH(ReportTables!$B20,BCAResultCalc!$I$2:$AR$2,0)),0)/1000000</f>
        <v>0</v>
      </c>
      <c r="H20" s="406">
        <f>IFERROR(INDEX(BCAResultCalc!$I$23:$AR$23,1,MATCH(ReportTables!$B20,BCAResultCalc!$I$2:$AR$2,0)),0)/1000000</f>
        <v>0</v>
      </c>
      <c r="I20" s="406">
        <f>IFERROR(INDEX(BCAResultCalc!$I$24:$AR$24,1,MATCH(ReportTables!$B20,BCAResultCalc!$I$2:$AR$2,0)),0)/1000000</f>
        <v>0.2274702838850777</v>
      </c>
      <c r="J20" s="406">
        <f>IFERROR(INDEX(BCAResultCalc!$I$25:$AR$25,1,MATCH(ReportTables!$B20,BCAResultCalc!$I$2:$AR$2,0)),0)/1000000</f>
        <v>0</v>
      </c>
      <c r="K20" s="406">
        <f t="shared" si="0"/>
        <v>1.6638043988716649</v>
      </c>
      <c r="L20" s="406">
        <f>IFERROR(INDEX(BCAResultCalc!$I$36:$AR$36,1,MATCH(ReportTables!$B20,BCAResultCalc!$I$2:$AR$2,0)),0)/1000000</f>
        <v>0</v>
      </c>
      <c r="M20" s="406">
        <f t="shared" si="2"/>
        <v>1.6638043988716649</v>
      </c>
      <c r="T20" s="150" t="str">
        <f>Assumptions!B19</f>
        <v>Length of Construction</v>
      </c>
      <c r="U20" s="150" t="str">
        <f>Assumptions!C19</f>
        <v>year</v>
      </c>
      <c r="V20" s="407">
        <f>Assumptions!D19</f>
        <v>0.5</v>
      </c>
      <c r="W20" s="150" t="str">
        <f>Assumptions!E19</f>
        <v>Project team</v>
      </c>
      <c r="Y20" s="922"/>
      <c r="Z20" s="555" t="str">
        <f>Assumptions!B37</f>
        <v>Cost of PDO Crash - Bundle 10</v>
      </c>
      <c r="AA20" s="555" t="str">
        <f>Assumptions!C37</f>
        <v>2024 $/event</v>
      </c>
      <c r="AB20" s="556">
        <f>Assumptions!D37</f>
        <v>9700</v>
      </c>
      <c r="AC20" s="555" t="str">
        <f>Assumptions!E37</f>
        <v>NCDOT project information</v>
      </c>
      <c r="AE20" s="251"/>
      <c r="AF20" s="249" t="b">
        <f>AF17=BCAResultCalc!H7/1000000</f>
        <v>1</v>
      </c>
      <c r="AG20" s="249" t="b">
        <f>AG17=BCAResultCalc!H17/AH2</f>
        <v>1</v>
      </c>
      <c r="AI20" s="560">
        <f>ProjectSummary!C17</f>
        <v>890067</v>
      </c>
      <c r="AJ20" s="150" t="str">
        <f>_xlfn.XLOOKUP(AI20, ProjectSummary!$C$6:$C$20, ProjectSummary!$F$6:$F$20)</f>
        <v>AUSTIN GROVE CHURCH ROAD</v>
      </c>
      <c r="AK20" s="407">
        <f>_xlfn.XLOOKUP(AI20, ProjectSummary!$C$6:$C$20, ProjectSummary!$L$6:$L$20)</f>
        <v>1500</v>
      </c>
      <c r="AL20" s="572">
        <f>_xlfn.XLOOKUP(AI20, ProjectSummary!$C$6:$C$20, ProjectSummary!$O$6:$O$20)</f>
        <v>105.00000000000001</v>
      </c>
      <c r="AM20" s="561">
        <f>_xlfn.XLOOKUP(AI20, ProjectSummary!$C$6:$C$20, ProjectSummary!$N$6:$N$20)</f>
        <v>7.0000000000000007E-2</v>
      </c>
      <c r="AP20" s="560">
        <f>ProjectSummary!C17</f>
        <v>890067</v>
      </c>
      <c r="AQ20" s="150" t="str">
        <f>_xlfn.XLOOKUP(AP20, ProjectSummary!$C$6:$C$20, ProjectSummary!$F$6:$F$20)</f>
        <v>AUSTIN GROVE CHURCH ROAD</v>
      </c>
      <c r="AR20" s="562">
        <f>_xlfn.XLOOKUP(AQ20, ProjectSummary!$F$6:$F$20, ProjectSummary!$J$6:$J$20)</f>
        <v>4</v>
      </c>
      <c r="AS20" s="562">
        <f>_xlfn.XLOOKUP(AQ20, ProjectSummary!$F$6:$F$20, ProjectSummary!$K$6:$K$20)</f>
        <v>2.485484</v>
      </c>
    </row>
    <row r="21" spans="2:45">
      <c r="B21" s="152">
        <f t="shared" si="1"/>
        <v>2038</v>
      </c>
      <c r="C21" s="406">
        <f>IFERROR(INDEX(BCAResultCalc!$I$18:$AR$18,1,MATCH(ReportTables!$B21,BCAResultCalc!$I$2:$AR$2,0)), 0)/1000000</f>
        <v>1.4543146538149684E-2</v>
      </c>
      <c r="D21" s="406">
        <f>IFERROR(INDEX(BCAResultCalc!$I$19:$AR$19,1,MATCH(ReportTables!$B21,BCAResultCalc!$I$2:$AR$2,0)),0)/1000000</f>
        <v>7.0621881470779231</v>
      </c>
      <c r="E21" s="406">
        <f>IFERROR(INDEX(BCAResultCalc!$I$20:$AR$20,1,MATCH(ReportTables!$B21,BCAResultCalc!$I$2:$AR$2,0)),0)/1000000</f>
        <v>3.0593927261063348E-2</v>
      </c>
      <c r="F21" s="406">
        <f>IFERROR(INDEX(BCAResultCalc!$I$21:$AR$21,1,MATCH(ReportTables!$B21,BCAResultCalc!$I$2:$AR$2,0)),0)/1000000</f>
        <v>1.327825185225016</v>
      </c>
      <c r="G21" s="406">
        <f>IFERROR(INDEX(BCAResultCalc!$I$22:$AR$22,1,MATCH(ReportTables!$B21,BCAResultCalc!$I$2:$AR$2,0)),0)/1000000</f>
        <v>2.9262541343895423</v>
      </c>
      <c r="H21" s="406">
        <f>IFERROR(INDEX(BCAResultCalc!$I$23:$AR$23,1,MATCH(ReportTables!$B21,BCAResultCalc!$I$2:$AR$2,0)),0)/1000000</f>
        <v>5.1169297845126138</v>
      </c>
      <c r="I21" s="406">
        <f>IFERROR(INDEX(BCAResultCalc!$I$24:$AR$24,1,MATCH(ReportTables!$B21,BCAResultCalc!$I$2:$AR$2,0)),0)/1000000</f>
        <v>0.21258905035988573</v>
      </c>
      <c r="J21" s="406">
        <f>IFERROR(INDEX(BCAResultCalc!$I$25:$AR$25,1,MATCH(ReportTables!$B21,BCAResultCalc!$I$2:$AR$2,0)),0)/1000000</f>
        <v>0</v>
      </c>
      <c r="K21" s="406">
        <f t="shared" si="0"/>
        <v>16.690923375364193</v>
      </c>
      <c r="L21" s="406">
        <f>IFERROR(INDEX(BCAResultCalc!$I$36:$AR$36,1,MATCH(ReportTables!$B21,BCAResultCalc!$I$2:$AR$2,0)),0)/1000000</f>
        <v>0</v>
      </c>
      <c r="M21" s="406">
        <f t="shared" si="2"/>
        <v>16.690923375364193</v>
      </c>
      <c r="T21" s="150" t="str">
        <f>Assumptions!B20</f>
        <v>Annualization Factor</v>
      </c>
      <c r="U21" s="150" t="str">
        <f>Assumptions!C20</f>
        <v>days per year</v>
      </c>
      <c r="V21" s="407">
        <f>Assumptions!D20</f>
        <v>280</v>
      </c>
      <c r="W21" s="150" t="str">
        <f>Assumptions!E20</f>
        <v>Total days per year</v>
      </c>
      <c r="Y21" s="558" t="s">
        <v>136</v>
      </c>
      <c r="Z21" s="555" t="str">
        <f>Assumptions!B39</f>
        <v>Environmental Damage Costs</v>
      </c>
      <c r="AA21" s="555" t="str">
        <f>Assumptions!C39</f>
        <v>2024 $/ton</v>
      </c>
      <c r="AB21" s="554" t="str">
        <f>Assumptions!D39</f>
        <v>Multiple values</v>
      </c>
      <c r="AC21" s="555" t="str">
        <f>Assumptions!E39</f>
        <v>U.S.DOT Benefit-Cost Analysis Guidance for Discretionary Grant Programs December 2025 (Revised)</v>
      </c>
      <c r="AE21" s="251"/>
      <c r="AF21" s="411"/>
      <c r="AG21" s="411"/>
      <c r="AI21" s="560">
        <f>ProjectSummary!C18</f>
        <v>830012</v>
      </c>
      <c r="AJ21" s="150" t="str">
        <f>_xlfn.XLOOKUP(AI21, ProjectSummary!$C$6:$C$20, ProjectSummary!$F$6:$F$20)</f>
        <v>MOUNTAIN CREEK ROAD</v>
      </c>
      <c r="AK21" s="407">
        <f>_xlfn.XLOOKUP(AI21, ProjectSummary!$C$6:$C$20, ProjectSummary!$L$6:$L$20)</f>
        <v>700</v>
      </c>
      <c r="AL21" s="572">
        <f>_xlfn.XLOOKUP(AI21, ProjectSummary!$C$6:$C$20, ProjectSummary!$O$6:$O$20)</f>
        <v>42</v>
      </c>
      <c r="AM21" s="561">
        <f>_xlfn.XLOOKUP(AI21, ProjectSummary!$C$6:$C$20, ProjectSummary!$N$6:$N$20)</f>
        <v>0.06</v>
      </c>
      <c r="AP21" s="560">
        <f>ProjectSummary!C18</f>
        <v>830012</v>
      </c>
      <c r="AQ21" s="150" t="str">
        <f>_xlfn.XLOOKUP(AP21, ProjectSummary!$C$6:$C$20, ProjectSummary!$F$6:$F$20)</f>
        <v>MOUNTAIN CREEK ROAD</v>
      </c>
      <c r="AR21" s="562">
        <f>_xlfn.XLOOKUP(AQ21, ProjectSummary!$F$6:$F$20, ProjectSummary!$J$6:$J$20)</f>
        <v>1</v>
      </c>
      <c r="AS21" s="562">
        <f>_xlfn.XLOOKUP(AQ21, ProjectSummary!$F$6:$F$20, ProjectSummary!$K$6:$K$20)</f>
        <v>0.62137100000000001</v>
      </c>
    </row>
    <row r="22" spans="2:45" ht="13.15" customHeight="1">
      <c r="B22" s="152">
        <f t="shared" si="1"/>
        <v>2039</v>
      </c>
      <c r="C22" s="406">
        <f>IFERROR(INDEX(BCAResultCalc!$I$18:$AR$18,1,MATCH(ReportTables!$B22,BCAResultCalc!$I$2:$AR$2,0)), 0)/1000000</f>
        <v>1.3591725736588487E-2</v>
      </c>
      <c r="D22" s="406">
        <f>IFERROR(INDEX(BCAResultCalc!$I$19:$AR$19,1,MATCH(ReportTables!$B22,BCAResultCalc!$I$2:$AR$2,0)),0)/1000000</f>
        <v>6.6001758383905811</v>
      </c>
      <c r="E22" s="406">
        <f>IFERROR(INDEX(BCAResultCalc!$I$20:$AR$20,1,MATCH(ReportTables!$B22,BCAResultCalc!$I$2:$AR$2,0)),0)/1000000</f>
        <v>2.7411454647000219E-2</v>
      </c>
      <c r="F22" s="406">
        <f>IFERROR(INDEX(BCAResultCalc!$I$21:$AR$21,1,MATCH(ReportTables!$B22,BCAResultCalc!$I$2:$AR$2,0)),0)/1000000</f>
        <v>1.2409581170327251</v>
      </c>
      <c r="G22" s="406">
        <f>IFERROR(INDEX(BCAResultCalc!$I$22:$AR$22,1,MATCH(ReportTables!$B22,BCAResultCalc!$I$2:$AR$2,0)),0)/1000000</f>
        <v>2.7348169480276097</v>
      </c>
      <c r="H22" s="406">
        <f>IFERROR(INDEX(BCAResultCalc!$I$23:$AR$23,1,MATCH(ReportTables!$B22,BCAResultCalc!$I$2:$AR$2,0)),0)/1000000</f>
        <v>4.7821773687033771</v>
      </c>
      <c r="I22" s="406">
        <f>IFERROR(INDEX(BCAResultCalc!$I$24:$AR$24,1,MATCH(ReportTables!$B22,BCAResultCalc!$I$2:$AR$2,0)),0)/1000000</f>
        <v>-1.596954310810685E-3</v>
      </c>
      <c r="J22" s="406">
        <f>IFERROR(INDEX(BCAResultCalc!$I$25:$AR$25,1,MATCH(ReportTables!$B22,BCAResultCalc!$I$2:$AR$2,0)),0)/1000000</f>
        <v>0</v>
      </c>
      <c r="K22" s="406">
        <f t="shared" si="0"/>
        <v>15.397534498227069</v>
      </c>
      <c r="L22" s="406">
        <f>IFERROR(INDEX(BCAResultCalc!$I$36:$AR$36,1,MATCH(ReportTables!$B22,BCAResultCalc!$I$2:$AR$2,0)),0)/1000000</f>
        <v>0</v>
      </c>
      <c r="M22" s="406">
        <f t="shared" si="2"/>
        <v>15.397534498227069</v>
      </c>
      <c r="T22" s="150" t="str">
        <f>Assumptions!B21</f>
        <v>Discount Rate</v>
      </c>
      <c r="U22" s="150" t="str">
        <f>Assumptions!C21</f>
        <v>%</v>
      </c>
      <c r="V22" s="904">
        <f>Assumptions!D21</f>
        <v>7.0000000000000007E-2</v>
      </c>
      <c r="W22" s="150" t="str">
        <f>Assumptions!E21</f>
        <v>U.S.DOT Benefit-Cost Analysis Guidance for Discretionary Grant Programs December 2025 (Revised)</v>
      </c>
      <c r="Y22" s="923" t="s">
        <v>148</v>
      </c>
      <c r="Z22" s="555" t="str">
        <f>Assumptions!B41</f>
        <v>Light Duty Vehicles</v>
      </c>
      <c r="AA22" s="555" t="str">
        <f>Assumptions!C41</f>
        <v>$/mile</v>
      </c>
      <c r="AB22" s="556">
        <f>Assumptions!D41</f>
        <v>0.56000000000000005</v>
      </c>
      <c r="AC22" s="555" t="str">
        <f>Assumptions!E41</f>
        <v>U.S.DOT Benefit-Cost Analysis Guidance for Discretionary Grant Programs December 2025 (Revised)</v>
      </c>
      <c r="AE22" s="251"/>
      <c r="AF22" s="411"/>
      <c r="AG22" s="411"/>
      <c r="AI22" s="560">
        <f>ProjectSummary!C19</f>
        <v>120050</v>
      </c>
      <c r="AJ22" s="150" t="str">
        <f>_xlfn.XLOOKUP(AI22, ProjectSummary!$C$6:$C$20, ProjectSummary!$F$6:$F$20)</f>
        <v>PENNINGER ROAD</v>
      </c>
      <c r="AK22" s="407">
        <f>_xlfn.XLOOKUP(AI22, ProjectSummary!$C$6:$C$20, ProjectSummary!$L$6:$L$20)</f>
        <v>600</v>
      </c>
      <c r="AL22" s="572">
        <f>_xlfn.XLOOKUP(AI22, ProjectSummary!$C$6:$C$20, ProjectSummary!$O$6:$O$20)</f>
        <v>42.000000000000007</v>
      </c>
      <c r="AM22" s="561">
        <f>_xlfn.XLOOKUP(AI22, ProjectSummary!$C$6:$C$20, ProjectSummary!$N$6:$N$20)</f>
        <v>7.0000000000000007E-2</v>
      </c>
      <c r="AP22" s="560">
        <f>ProjectSummary!C19</f>
        <v>120050</v>
      </c>
      <c r="AQ22" s="150" t="str">
        <f>_xlfn.XLOOKUP(AP22, ProjectSummary!$C$6:$C$20, ProjectSummary!$F$6:$F$20)</f>
        <v>PENNINGER ROAD</v>
      </c>
      <c r="AR22" s="562">
        <f>_xlfn.XLOOKUP(AQ22, ProjectSummary!$F$6:$F$20, ProjectSummary!$J$6:$J$20)</f>
        <v>1.6</v>
      </c>
      <c r="AS22" s="562">
        <f>_xlfn.XLOOKUP(AQ22, ProjectSummary!$F$6:$F$20, ProjectSummary!$K$6:$K$20)</f>
        <v>0.99419360000000001</v>
      </c>
    </row>
    <row r="23" spans="2:45">
      <c r="B23" s="152">
        <f t="shared" si="1"/>
        <v>2040</v>
      </c>
      <c r="C23" s="406">
        <f>IFERROR(INDEX(BCAResultCalc!$I$18:$AR$18,1,MATCH(ReportTables!$B23,BCAResultCalc!$I$2:$AR$2,0)), 0)/1000000</f>
        <v>1.2702547417372419E-2</v>
      </c>
      <c r="D23" s="406">
        <f>IFERROR(INDEX(BCAResultCalc!$I$19:$AR$19,1,MATCH(ReportTables!$B23,BCAResultCalc!$I$2:$AR$2,0)),0)/1000000</f>
        <v>6.1683886340098892</v>
      </c>
      <c r="E23" s="406">
        <f>IFERROR(INDEX(BCAResultCalc!$I$20:$AR$20,1,MATCH(ReportTables!$B23,BCAResultCalc!$I$2:$AR$2,0)),0)/1000000</f>
        <v>2.4514442906382335E-2</v>
      </c>
      <c r="F23" s="406">
        <f>IFERROR(INDEX(BCAResultCalc!$I$21:$AR$21,1,MATCH(ReportTables!$B23,BCAResultCalc!$I$2:$AR$2,0)),0)/1000000</f>
        <v>1.1597739411520798</v>
      </c>
      <c r="G23" s="406">
        <f>IFERROR(INDEX(BCAResultCalc!$I$22:$AR$22,1,MATCH(ReportTables!$B23,BCAResultCalc!$I$2:$AR$2,0)),0)/1000000</f>
        <v>2.5559036897454299</v>
      </c>
      <c r="H23" s="406">
        <f>IFERROR(INDEX(BCAResultCalc!$I$23:$AR$23,1,MATCH(ReportTables!$B23,BCAResultCalc!$I$2:$AR$2,0)),0)/1000000</f>
        <v>4.4693246436480161</v>
      </c>
      <c r="I23" s="406">
        <f>IFERROR(INDEX(BCAResultCalc!$I$24:$AR$24,1,MATCH(ReportTables!$B23,BCAResultCalc!$I$2:$AR$2,0)),0)/1000000</f>
        <v>-1.4924806643090516E-3</v>
      </c>
      <c r="J23" s="406">
        <f>IFERROR(INDEX(BCAResultCalc!$I$25:$AR$25,1,MATCH(ReportTables!$B23,BCAResultCalc!$I$2:$AR$2,0)),0)/1000000</f>
        <v>0</v>
      </c>
      <c r="K23" s="406">
        <f t="shared" si="0"/>
        <v>14.389115418214862</v>
      </c>
      <c r="L23" s="406">
        <f>IFERROR(INDEX(BCAResultCalc!$I$36:$AR$36,1,MATCH(ReportTables!$B23,BCAResultCalc!$I$2:$AR$2,0)),0)/1000000</f>
        <v>0</v>
      </c>
      <c r="M23" s="406">
        <f t="shared" si="2"/>
        <v>14.389115418214862</v>
      </c>
      <c r="Y23" s="923"/>
      <c r="Z23" s="555" t="str">
        <f>Assumptions!B42</f>
        <v>Commercial Trucks</v>
      </c>
      <c r="AA23" s="555" t="str">
        <f>Assumptions!C42</f>
        <v>$/mile</v>
      </c>
      <c r="AB23" s="556">
        <f>Assumptions!D42</f>
        <v>1.23</v>
      </c>
      <c r="AC23" s="555" t="str">
        <f>Assumptions!E42</f>
        <v>U.S.DOT Benefit-Cost Analysis Guidance for Discretionary Grant Programs December 2025 (Revised)</v>
      </c>
      <c r="AE23" s="251"/>
      <c r="AF23" s="411"/>
      <c r="AG23" s="411"/>
      <c r="AI23" s="560">
        <f>ProjectSummary!C20</f>
        <v>590060</v>
      </c>
      <c r="AJ23" s="150" t="str">
        <f>_xlfn.XLOOKUP(AI23, ProjectSummary!$C$6:$C$20, ProjectSummary!$F$6:$F$20)</f>
        <v>ROBINSON CHURCH ROAD</v>
      </c>
      <c r="AK23" s="407">
        <f>_xlfn.XLOOKUP(AI23, ProjectSummary!$C$6:$C$20, ProjectSummary!$L$6:$L$20)</f>
        <v>8600</v>
      </c>
      <c r="AL23" s="572">
        <f>_xlfn.XLOOKUP(AI23, ProjectSummary!$C$6:$C$20, ProjectSummary!$O$6:$O$20)</f>
        <v>602.00000000000011</v>
      </c>
      <c r="AM23" s="561">
        <f>_xlfn.XLOOKUP(AI23, ProjectSummary!$C$6:$C$20, ProjectSummary!$N$6:$N$20)</f>
        <v>7.0000000000000007E-2</v>
      </c>
      <c r="AP23" s="560">
        <f>ProjectSummary!C20</f>
        <v>590060</v>
      </c>
      <c r="AQ23" s="150" t="str">
        <f>_xlfn.XLOOKUP(AP23, ProjectSummary!$C$6:$C$20, ProjectSummary!$F$6:$F$20)</f>
        <v>ROBINSON CHURCH ROAD</v>
      </c>
      <c r="AR23" s="562">
        <f>_xlfn.XLOOKUP(AQ23, ProjectSummary!$F$6:$F$20, ProjectSummary!$J$6:$J$20)</f>
        <v>9</v>
      </c>
      <c r="AS23" s="562">
        <f>_xlfn.XLOOKUP(AQ23, ProjectSummary!$F$6:$F$20, ProjectSummary!$K$6:$K$20)</f>
        <v>5.5923389999999999</v>
      </c>
    </row>
    <row r="24" spans="2:45">
      <c r="B24" s="152">
        <f t="shared" si="1"/>
        <v>2041</v>
      </c>
      <c r="C24" s="406">
        <f>IFERROR(INDEX(BCAResultCalc!$I$18:$AR$18,1,MATCH(ReportTables!$B24,BCAResultCalc!$I$2:$AR$2,0)), 0)/1000000</f>
        <v>1.1871539642404132E-2</v>
      </c>
      <c r="D24" s="406">
        <f>IFERROR(INDEX(BCAResultCalc!$I$19:$AR$19,1,MATCH(ReportTables!$B24,BCAResultCalc!$I$2:$AR$2,0)),0)/1000000</f>
        <v>5.7648491906634485</v>
      </c>
      <c r="E24" s="406">
        <f>IFERROR(INDEX(BCAResultCalc!$I$20:$AR$20,1,MATCH(ReportTables!$B24,BCAResultCalc!$I$2:$AR$2,0)),0)/1000000</f>
        <v>2.1879162523065744E-2</v>
      </c>
      <c r="F24" s="406">
        <f>IFERROR(INDEX(BCAResultCalc!$I$21:$AR$21,1,MATCH(ReportTables!$B24,BCAResultCalc!$I$2:$AR$2,0)),0)/1000000</f>
        <v>1.0839008795813829</v>
      </c>
      <c r="G24" s="406">
        <f>IFERROR(INDEX(BCAResultCalc!$I$22:$AR$22,1,MATCH(ReportTables!$B24,BCAResultCalc!$I$2:$AR$2,0)),0)/1000000</f>
        <v>2.3886950371452618</v>
      </c>
      <c r="H24" s="406">
        <f>IFERROR(INDEX(BCAResultCalc!$I$23:$AR$23,1,MATCH(ReportTables!$B24,BCAResultCalc!$I$2:$AR$2,0)),0)/1000000</f>
        <v>4.1769389192972115</v>
      </c>
      <c r="I24" s="406">
        <f>IFERROR(INDEX(BCAResultCalc!$I$24:$AR$24,1,MATCH(ReportTables!$B24,BCAResultCalc!$I$2:$AR$2,0)),0)/1000000</f>
        <v>-1.3948417423449082E-3</v>
      </c>
      <c r="J24" s="406">
        <f>IFERROR(INDEX(BCAResultCalc!$I$25:$AR$25,1,MATCH(ReportTables!$B24,BCAResultCalc!$I$2:$AR$2,0)),0)/1000000</f>
        <v>0</v>
      </c>
      <c r="K24" s="406">
        <f t="shared" si="0"/>
        <v>13.44673988711043</v>
      </c>
      <c r="L24" s="406">
        <f>IFERROR(INDEX(BCAResultCalc!$I$36:$AR$36,1,MATCH(ReportTables!$B24,BCAResultCalc!$I$2:$AR$2,0)),0)/1000000</f>
        <v>0</v>
      </c>
      <c r="M24" s="406">
        <f t="shared" si="2"/>
        <v>13.44673988711043</v>
      </c>
      <c r="Y24" s="251"/>
      <c r="Z24" s="252"/>
      <c r="AA24" s="252"/>
      <c r="AB24" s="254"/>
      <c r="AC24" s="252"/>
      <c r="AE24" s="251"/>
      <c r="AF24" s="411"/>
      <c r="AG24" s="411"/>
    </row>
    <row r="25" spans="2:45">
      <c r="B25" s="152">
        <f t="shared" si="1"/>
        <v>2042</v>
      </c>
      <c r="C25" s="406">
        <f>IFERROR(INDEX(BCAResultCalc!$I$18:$AR$18,1,MATCH(ReportTables!$B25,BCAResultCalc!$I$2:$AR$2,0)), 0)/1000000</f>
        <v>1.1094896862059936E-2</v>
      </c>
      <c r="D25" s="406">
        <f>IFERROR(INDEX(BCAResultCalc!$I$19:$AR$19,1,MATCH(ReportTables!$B25,BCAResultCalc!$I$2:$AR$2,0)),0)/1000000</f>
        <v>5.3877095239845305</v>
      </c>
      <c r="E25" s="406">
        <f>IFERROR(INDEX(BCAResultCalc!$I$20:$AR$20,1,MATCH(ReportTables!$B25,BCAResultCalc!$I$2:$AR$2,0)),0)/1000000</f>
        <v>1.9483767047758192E-2</v>
      </c>
      <c r="F25" s="406">
        <f>IFERROR(INDEX(BCAResultCalc!$I$21:$AR$21,1,MATCH(ReportTables!$B25,BCAResultCalc!$I$2:$AR$2,0)),0)/1000000</f>
        <v>1.0129914762442829</v>
      </c>
      <c r="G25" s="406">
        <f>IFERROR(INDEX(BCAResultCalc!$I$22:$AR$22,1,MATCH(ReportTables!$B25,BCAResultCalc!$I$2:$AR$2,0)),0)/1000000</f>
        <v>2.2324252683600574</v>
      </c>
      <c r="H25" s="406">
        <f>IFERROR(INDEX(BCAResultCalc!$I$23:$AR$23,1,MATCH(ReportTables!$B25,BCAResultCalc!$I$2:$AR$2,0)),0)/1000000</f>
        <v>3.9036812329880477</v>
      </c>
      <c r="I25" s="406">
        <f>IFERROR(INDEX(BCAResultCalc!$I$24:$AR$24,1,MATCH(ReportTables!$B25,BCAResultCalc!$I$2:$AR$2,0)),0)/1000000</f>
        <v>-1.3035904134064561E-3</v>
      </c>
      <c r="J25" s="406">
        <f>IFERROR(INDEX(BCAResultCalc!$I$25:$AR$25,1,MATCH(ReportTables!$B25,BCAResultCalc!$I$2:$AR$2,0)),0)/1000000</f>
        <v>0</v>
      </c>
      <c r="K25" s="406">
        <f t="shared" si="0"/>
        <v>12.566082575073329</v>
      </c>
      <c r="L25" s="406">
        <f>IFERROR(INDEX(BCAResultCalc!$I$36:$AR$36,1,MATCH(ReportTables!$B25,BCAResultCalc!$I$2:$AR$2,0)),0)/1000000</f>
        <v>0</v>
      </c>
      <c r="M25" s="406">
        <f t="shared" si="2"/>
        <v>12.566082575073329</v>
      </c>
      <c r="Y25" s="251"/>
      <c r="AE25" s="251"/>
      <c r="AF25" s="411"/>
      <c r="AG25" s="411"/>
    </row>
    <row r="26" spans="2:45">
      <c r="B26" s="152">
        <f t="shared" si="1"/>
        <v>2043</v>
      </c>
      <c r="C26" s="406">
        <f>IFERROR(INDEX(BCAResultCalc!$I$18:$AR$18,1,MATCH(ReportTables!$B26,BCAResultCalc!$I$2:$AR$2,0)), 0)/1000000</f>
        <v>1.0369062487906481E-2</v>
      </c>
      <c r="D26" s="406">
        <f>IFERROR(INDEX(BCAResultCalc!$I$19:$AR$19,1,MATCH(ReportTables!$B26,BCAResultCalc!$I$2:$AR$2,0)),0)/1000000</f>
        <v>5.0352425457799352</v>
      </c>
      <c r="E26" s="406">
        <f>IFERROR(INDEX(BCAResultCalc!$I$20:$AR$20,1,MATCH(ReportTables!$B26,BCAResultCalc!$I$2:$AR$2,0)),0)/1000000</f>
        <v>1.730814827420455E-2</v>
      </c>
      <c r="F26" s="406">
        <f>IFERROR(INDEX(BCAResultCalc!$I$21:$AR$21,1,MATCH(ReportTables!$B26,BCAResultCalc!$I$2:$AR$2,0)),0)/1000000</f>
        <v>0.94672100583577845</v>
      </c>
      <c r="G26" s="406">
        <f>IFERROR(INDEX(BCAResultCalc!$I$22:$AR$22,1,MATCH(ReportTables!$B26,BCAResultCalc!$I$2:$AR$2,0)),0)/1000000</f>
        <v>2.0863787554766891</v>
      </c>
      <c r="H26" s="406">
        <f>IFERROR(INDEX(BCAResultCalc!$I$23:$AR$23,1,MATCH(ReportTables!$B26,BCAResultCalc!$I$2:$AR$2,0)),0)/1000000</f>
        <v>3.648300217745839</v>
      </c>
      <c r="I26" s="406">
        <f>IFERROR(INDEX(BCAResultCalc!$I$24:$AR$24,1,MATCH(ReportTables!$B26,BCAResultCalc!$I$2:$AR$2,0)),0)/1000000</f>
        <v>-1.2183087975761271E-3</v>
      </c>
      <c r="J26" s="406">
        <f>IFERROR(INDEX(BCAResultCalc!$I$25:$AR$25,1,MATCH(ReportTables!$B26,BCAResultCalc!$I$2:$AR$2,0)),0)/1000000</f>
        <v>0</v>
      </c>
      <c r="K26" s="406">
        <f t="shared" si="0"/>
        <v>11.743101426802777</v>
      </c>
      <c r="L26" s="406">
        <f>IFERROR(INDEX(BCAResultCalc!$I$36:$AR$36,1,MATCH(ReportTables!$B26,BCAResultCalc!$I$2:$AR$2,0)),0)/1000000</f>
        <v>0</v>
      </c>
      <c r="M26" s="406">
        <f t="shared" si="2"/>
        <v>11.743101426802777</v>
      </c>
      <c r="AE26" s="251"/>
      <c r="AF26" s="411"/>
      <c r="AG26" s="411"/>
    </row>
    <row r="27" spans="2:45">
      <c r="B27" s="152">
        <f t="shared" si="1"/>
        <v>2044</v>
      </c>
      <c r="C27" s="406">
        <f>IFERROR(INDEX(BCAResultCalc!$I$18:$AR$18,1,MATCH(ReportTables!$B27,BCAResultCalc!$I$2:$AR$2,0)), 0)/1000000</f>
        <v>9.6907126055200774E-3</v>
      </c>
      <c r="D27" s="406">
        <f>IFERROR(INDEX(BCAResultCalc!$I$19:$AR$19,1,MATCH(ReportTables!$B27,BCAResultCalc!$I$2:$AR$2,0)),0)/1000000</f>
        <v>4.7058341549345188</v>
      </c>
      <c r="E27" s="406">
        <f>IFERROR(INDEX(BCAResultCalc!$I$20:$AR$20,1,MATCH(ReportTables!$B27,BCAResultCalc!$I$2:$AR$2,0)),0)/1000000</f>
        <v>1.5333802305039348E-2</v>
      </c>
      <c r="F27" s="406">
        <f>IFERROR(INDEX(BCAResultCalc!$I$21:$AR$21,1,MATCH(ReportTables!$B27,BCAResultCalc!$I$2:$AR$2,0)),0)/1000000</f>
        <v>0.88478598676240994</v>
      </c>
      <c r="G27" s="406">
        <f>IFERROR(INDEX(BCAResultCalc!$I$22:$AR$22,1,MATCH(ReportTables!$B27,BCAResultCalc!$I$2:$AR$2,0)),0)/1000000</f>
        <v>1.949886687361392</v>
      </c>
      <c r="H27" s="406">
        <f>IFERROR(INDEX(BCAResultCalc!$I$23:$AR$23,1,MATCH(ReportTables!$B27,BCAResultCalc!$I$2:$AR$2,0)),0)/1000000</f>
        <v>3.4096263717250839</v>
      </c>
      <c r="I27" s="406">
        <f>IFERROR(INDEX(BCAResultCalc!$I$24:$AR$24,1,MATCH(ReportTables!$B27,BCAResultCalc!$I$2:$AR$2,0)),0)/1000000</f>
        <v>-1.1386063528748853E-3</v>
      </c>
      <c r="J27" s="406">
        <f>IFERROR(INDEX(BCAResultCalc!$I$25:$AR$25,1,MATCH(ReportTables!$B27,BCAResultCalc!$I$2:$AR$2,0)),0)/1000000</f>
        <v>0</v>
      </c>
      <c r="K27" s="406">
        <f t="shared" si="0"/>
        <v>10.974019109341089</v>
      </c>
      <c r="L27" s="406">
        <f>IFERROR(INDEX(BCAResultCalc!$I$36:$AR$36,1,MATCH(ReportTables!$B27,BCAResultCalc!$I$2:$AR$2,0)),0)/1000000</f>
        <v>0</v>
      </c>
      <c r="M27" s="406">
        <f t="shared" si="2"/>
        <v>10.974019109341089</v>
      </c>
      <c r="Y27" s="557"/>
      <c r="Z27" s="252"/>
      <c r="AA27" s="252"/>
      <c r="AB27" s="254"/>
      <c r="AC27" s="252"/>
      <c r="AE27" s="412"/>
      <c r="AF27" s="413"/>
      <c r="AG27" s="413"/>
    </row>
    <row r="28" spans="2:45">
      <c r="B28" s="152">
        <f t="shared" si="1"/>
        <v>2045</v>
      </c>
      <c r="C28" s="406">
        <f>IFERROR(INDEX(BCAResultCalc!$I$18:$AR$18,1,MATCH(ReportTables!$B28,BCAResultCalc!$I$2:$AR$2,0)), 0)/1000000</f>
        <v>9.0567407528225011E-3</v>
      </c>
      <c r="D28" s="406">
        <f>IFERROR(INDEX(BCAResultCalc!$I$19:$AR$19,1,MATCH(ReportTables!$B28,BCAResultCalc!$I$2:$AR$2,0)),0)/1000000</f>
        <v>4.3979758457331952</v>
      </c>
      <c r="E28" s="406">
        <f>IFERROR(INDEX(BCAResultCalc!$I$20:$AR$20,1,MATCH(ReportTables!$B28,BCAResultCalc!$I$2:$AR$2,0)),0)/1000000</f>
        <v>1.3543705702314314E-2</v>
      </c>
      <c r="F28" s="406">
        <f>IFERROR(INDEX(BCAResultCalc!$I$21:$AR$21,1,MATCH(ReportTables!$B28,BCAResultCalc!$I$2:$AR$2,0)),0)/1000000</f>
        <v>0.82690279136673817</v>
      </c>
      <c r="G28" s="406">
        <f>IFERROR(INDEX(BCAResultCalc!$I$22:$AR$22,1,MATCH(ReportTables!$B28,BCAResultCalc!$I$2:$AR$2,0)),0)/1000000</f>
        <v>1.8223240068798057</v>
      </c>
      <c r="H28" s="406">
        <f>IFERROR(INDEX(BCAResultCalc!$I$23:$AR$23,1,MATCH(ReportTables!$B28,BCAResultCalc!$I$2:$AR$2,0)),0)/1000000</f>
        <v>3.186566702546807</v>
      </c>
      <c r="I28" s="406">
        <f>IFERROR(INDEX(BCAResultCalc!$I$24:$AR$24,1,MATCH(ReportTables!$B28,BCAResultCalc!$I$2:$AR$2,0)),0)/1000000</f>
        <v>-1.0641180867989584E-3</v>
      </c>
      <c r="J28" s="406">
        <f>IFERROR(INDEX(BCAResultCalc!$I$25:$AR$25,1,MATCH(ReportTables!$B28,BCAResultCalc!$I$2:$AR$2,0)),0)/1000000</f>
        <v>0</v>
      </c>
      <c r="K28" s="406">
        <f t="shared" si="0"/>
        <v>10.255305674894885</v>
      </c>
      <c r="L28" s="406">
        <f>IFERROR(INDEX(BCAResultCalc!$I$36:$AR$36,1,MATCH(ReportTables!$B28,BCAResultCalc!$I$2:$AR$2,0)),0)/1000000</f>
        <v>0</v>
      </c>
      <c r="M28" s="406">
        <f t="shared" si="2"/>
        <v>10.255305674894885</v>
      </c>
      <c r="Y28" s="557"/>
      <c r="Z28" s="252"/>
      <c r="AA28" s="252"/>
      <c r="AB28" s="254"/>
      <c r="AC28" s="252"/>
    </row>
    <row r="29" spans="2:45" ht="12.75" customHeight="1">
      <c r="B29" s="152">
        <f t="shared" si="1"/>
        <v>2046</v>
      </c>
      <c r="C29" s="406">
        <f>IFERROR(INDEX(BCAResultCalc!$I$18:$AR$18,1,MATCH(ReportTables!$B29,BCAResultCalc!$I$2:$AR$2,0)), 0)/1000000</f>
        <v>8.464243694226636E-3</v>
      </c>
      <c r="D29" s="406">
        <f>IFERROR(INDEX(BCAResultCalc!$I$19:$AR$19,1,MATCH(ReportTables!$B29,BCAResultCalc!$I$2:$AR$2,0)),0)/1000000</f>
        <v>4.1102577997506495</v>
      </c>
      <c r="E29" s="406">
        <f>IFERROR(INDEX(BCAResultCalc!$I$20:$AR$20,1,MATCH(ReportTables!$B29,BCAResultCalc!$I$2:$AR$2,0)),0)/1000000</f>
        <v>1.2657668880667583E-2</v>
      </c>
      <c r="F29" s="406">
        <f>IFERROR(INDEX(BCAResultCalc!$I$21:$AR$21,1,MATCH(ReportTables!$B29,BCAResultCalc!$I$2:$AR$2,0)),0)/1000000</f>
        <v>0.77280634707171791</v>
      </c>
      <c r="G29" s="406">
        <f>IFERROR(INDEX(BCAResultCalc!$I$22:$AR$22,1,MATCH(ReportTables!$B29,BCAResultCalc!$I$2:$AR$2,0)),0)/1000000</f>
        <v>1.7031065484857995</v>
      </c>
      <c r="H29" s="406">
        <f>IFERROR(INDEX(BCAResultCalc!$I$23:$AR$23,1,MATCH(ReportTables!$B29,BCAResultCalc!$I$2:$AR$2,0)),0)/1000000</f>
        <v>2.9780997220063621</v>
      </c>
      <c r="I29" s="406">
        <f>IFERROR(INDEX(BCAResultCalc!$I$24:$AR$24,1,MATCH(ReportTables!$B29,BCAResultCalc!$I$2:$AR$2,0)),0)/1000000</f>
        <v>-9.9450288485883939E-4</v>
      </c>
      <c r="J29" s="406">
        <f>IFERROR(INDEX(BCAResultCalc!$I$25:$AR$25,1,MATCH(ReportTables!$B29,BCAResultCalc!$I$2:$AR$2,0)),0)/1000000</f>
        <v>0</v>
      </c>
      <c r="K29" s="406">
        <f t="shared" si="0"/>
        <v>9.5843978270045636</v>
      </c>
      <c r="L29" s="406">
        <f>IFERROR(INDEX(BCAResultCalc!$I$36:$AR$36,1,MATCH(ReportTables!$B29,BCAResultCalc!$I$2:$AR$2,0)),0)/1000000</f>
        <v>0</v>
      </c>
      <c r="M29" s="406">
        <f t="shared" si="2"/>
        <v>9.5843978270045636</v>
      </c>
    </row>
    <row r="30" spans="2:45" ht="14.65" customHeight="1">
      <c r="B30" s="152">
        <f t="shared" si="1"/>
        <v>2047</v>
      </c>
      <c r="C30" s="406">
        <f>IFERROR(INDEX(BCAResultCalc!$I$18:$AR$18,1,MATCH(ReportTables!$B30,BCAResultCalc!$I$2:$AR$2,0)), 0)/1000000</f>
        <v>7.9105081254454545E-3</v>
      </c>
      <c r="D30" s="406">
        <f>IFERROR(INDEX(BCAResultCalc!$I$19:$AR$19,1,MATCH(ReportTables!$B30,BCAResultCalc!$I$2:$AR$2,0)),0)/1000000</f>
        <v>3.8413624296735041</v>
      </c>
      <c r="E30" s="406">
        <f>IFERROR(INDEX(BCAResultCalc!$I$20:$AR$20,1,MATCH(ReportTables!$B30,BCAResultCalc!$I$2:$AR$2,0)),0)/1000000</f>
        <v>1.1829597084736057E-2</v>
      </c>
      <c r="F30" s="406">
        <f>IFERROR(INDEX(BCAResultCalc!$I$21:$AR$21,1,MATCH(ReportTables!$B30,BCAResultCalc!$I$2:$AR$2,0)),0)/1000000</f>
        <v>0.72224892249693251</v>
      </c>
      <c r="G30" s="406">
        <f>IFERROR(INDEX(BCAResultCalc!$I$22:$AR$22,1,MATCH(ReportTables!$B30,BCAResultCalc!$I$2:$AR$2,0)),0)/1000000</f>
        <v>1.5916883630708405</v>
      </c>
      <c r="H30" s="406">
        <f>IFERROR(INDEX(BCAResultCalc!$I$23:$AR$23,1,MATCH(ReportTables!$B30,BCAResultCalc!$I$2:$AR$2,0)),0)/1000000</f>
        <v>2.7832707682302447</v>
      </c>
      <c r="I30" s="406">
        <f>IFERROR(INDEX(BCAResultCalc!$I$24:$AR$24,1,MATCH(ReportTables!$B30,BCAResultCalc!$I$2:$AR$2,0)),0)/1000000</f>
        <v>-9.2944194846620492E-4</v>
      </c>
      <c r="J30" s="406">
        <f>IFERROR(INDEX(BCAResultCalc!$I$25:$AR$25,1,MATCH(ReportTables!$B30,BCAResultCalc!$I$2:$AR$2,0)),0)/1000000</f>
        <v>0</v>
      </c>
      <c r="K30" s="406">
        <f t="shared" si="0"/>
        <v>8.9573811467332369</v>
      </c>
      <c r="L30" s="406">
        <f>IFERROR(INDEX(BCAResultCalc!$I$36:$AR$36,1,MATCH(ReportTables!$B30,BCAResultCalc!$I$2:$AR$2,0)),0)/1000000</f>
        <v>0</v>
      </c>
      <c r="M30" s="406">
        <f t="shared" si="2"/>
        <v>8.9573811467332369</v>
      </c>
    </row>
    <row r="31" spans="2:45">
      <c r="B31" s="152">
        <f t="shared" si="1"/>
        <v>2048</v>
      </c>
      <c r="C31" s="406">
        <f>IFERROR(INDEX(BCAResultCalc!$I$18:$AR$18,1,MATCH(ReportTables!$B31,BCAResultCalc!$I$2:$AR$2,0)), 0)/1000000</f>
        <v>7.3929982480798635E-3</v>
      </c>
      <c r="D31" s="406">
        <f>IFERROR(INDEX(BCAResultCalc!$I$19:$AR$19,1,MATCH(ReportTables!$B31,BCAResultCalc!$I$2:$AR$2,0)),0)/1000000</f>
        <v>3.5900583454892567</v>
      </c>
      <c r="E31" s="406">
        <f>IFERROR(INDEX(BCAResultCalc!$I$20:$AR$20,1,MATCH(ReportTables!$B31,BCAResultCalc!$I$2:$AR$2,0)),0)/1000000</f>
        <v>1.10556982100337E-2</v>
      </c>
      <c r="F31" s="406">
        <f>IFERROR(INDEX(BCAResultCalc!$I$21:$AR$21,1,MATCH(ReportTables!$B31,BCAResultCalc!$I$2:$AR$2,0)),0)/1000000</f>
        <v>0.67499899298778743</v>
      </c>
      <c r="G31" s="406">
        <f>IFERROR(INDEX(BCAResultCalc!$I$22:$AR$22,1,MATCH(ReportTables!$B31,BCAResultCalc!$I$2:$AR$2,0)),0)/1000000</f>
        <v>1.4875592178232155</v>
      </c>
      <c r="H31" s="406">
        <f>IFERROR(INDEX(BCAResultCalc!$I$23:$AR$23,1,MATCH(ReportTables!$B31,BCAResultCalc!$I$2:$AR$2,0)),0)/1000000</f>
        <v>2.6011876338600417</v>
      </c>
      <c r="I31" s="406">
        <f>IFERROR(INDEX(BCAResultCalc!$I$24:$AR$24,1,MATCH(ReportTables!$B31,BCAResultCalc!$I$2:$AR$2,0)),0)/1000000</f>
        <v>-8.6863733501514487E-4</v>
      </c>
      <c r="J31" s="406">
        <f>IFERROR(INDEX(BCAResultCalc!$I$25:$AR$25,1,MATCH(ReportTables!$B31,BCAResultCalc!$I$2:$AR$2,0)),0)/1000000</f>
        <v>0</v>
      </c>
      <c r="K31" s="406">
        <f t="shared" si="0"/>
        <v>8.3713842492834001</v>
      </c>
      <c r="L31" s="406">
        <f>IFERROR(INDEX(BCAResultCalc!$I$36:$AR$36,1,MATCH(ReportTables!$B31,BCAResultCalc!$I$2:$AR$2,0)),0)/1000000</f>
        <v>0</v>
      </c>
      <c r="M31" s="406">
        <f t="shared" si="2"/>
        <v>8.3713842492834001</v>
      </c>
    </row>
    <row r="32" spans="2:45" outlineLevel="1">
      <c r="B32" s="152">
        <f t="shared" si="1"/>
        <v>2049</v>
      </c>
      <c r="C32" s="406">
        <f>IFERROR(INDEX(BCAResultCalc!$I$18:$AR$18,1,MATCH(ReportTables!$B32,BCAResultCalc!$I$2:$AR$2,0)), 0)/1000000</f>
        <v>6.9093441570839843E-3</v>
      </c>
      <c r="D32" s="406">
        <f>IFERROR(INDEX(BCAResultCalc!$I$19:$AR$19,1,MATCH(ReportTables!$B32,BCAResultCalc!$I$2:$AR$2,0)),0)/1000000</f>
        <v>3.3551947154105193</v>
      </c>
      <c r="E32" s="406">
        <f>IFERROR(INDEX(BCAResultCalc!$I$20:$AR$20,1,MATCH(ReportTables!$B32,BCAResultCalc!$I$2:$AR$2,0)),0)/1000000</f>
        <v>1.0332428233676352E-2</v>
      </c>
      <c r="F32" s="406">
        <f>IFERROR(INDEX(BCAResultCalc!$I$21:$AR$21,1,MATCH(ReportTables!$B32,BCAResultCalc!$I$2:$AR$2,0)),0)/1000000</f>
        <v>0.63084018036241807</v>
      </c>
      <c r="G32" s="406">
        <f>IFERROR(INDEX(BCAResultCalc!$I$22:$AR$22,1,MATCH(ReportTables!$B32,BCAResultCalc!$I$2:$AR$2,0)),0)/1000000</f>
        <v>1.3902422596478647</v>
      </c>
      <c r="H32" s="406">
        <f>IFERROR(INDEX(BCAResultCalc!$I$23:$AR$23,1,MATCH(ReportTables!$B32,BCAResultCalc!$I$2:$AR$2,0)),0)/1000000</f>
        <v>2.431016480243029</v>
      </c>
      <c r="I32" s="406">
        <f>IFERROR(INDEX(BCAResultCalc!$I$24:$AR$24,1,MATCH(ReportTables!$B32,BCAResultCalc!$I$2:$AR$2,0)),0)/1000000</f>
        <v>-8.118105934720979E-4</v>
      </c>
      <c r="J32" s="406">
        <f>IFERROR(INDEX(BCAResultCalc!$I$25:$AR$25,1,MATCH(ReportTables!$B32,BCAResultCalc!$I$2:$AR$2,0)),0)/1000000</f>
        <v>2.0814500357602461</v>
      </c>
      <c r="K32" s="406">
        <f t="shared" si="0"/>
        <v>9.9051736332213665</v>
      </c>
      <c r="L32" s="406">
        <f>IFERROR(INDEX(BCAResultCalc!$I$36:$AR$36,1,MATCH(ReportTables!$B32,BCAResultCalc!$I$2:$AR$2,0)),0)/1000000</f>
        <v>0</v>
      </c>
      <c r="M32" s="406">
        <f t="shared" si="2"/>
        <v>9.9051736332213665</v>
      </c>
    </row>
    <row r="33" spans="2:29" outlineLevel="1">
      <c r="B33" s="152">
        <f t="shared" si="1"/>
        <v>2050</v>
      </c>
      <c r="C33" s="406">
        <f>IFERROR(INDEX(BCAResultCalc!$I$18:$AR$18,1,MATCH(ReportTables!$B33,BCAResultCalc!$I$2:$AR$2,0)), 0)/1000000</f>
        <v>1.7219549301143889E-3</v>
      </c>
      <c r="D33" s="406">
        <f>IFERROR(INDEX(BCAResultCalc!$I$19:$AR$19,1,MATCH(ReportTables!$B33,BCAResultCalc!$I$2:$AR$2,0)),0)/1000000</f>
        <v>2.1291414558623196</v>
      </c>
      <c r="E33" s="406">
        <f>IFERROR(INDEX(BCAResultCalc!$I$20:$AR$20,1,MATCH(ReportTables!$B33,BCAResultCalc!$I$2:$AR$2,0)),0)/1000000</f>
        <v>6.6644973561968465E-3</v>
      </c>
      <c r="F33" s="406">
        <f>IFERROR(INDEX(BCAResultCalc!$I$21:$AR$21,1,MATCH(ReportTables!$B33,BCAResultCalc!$I$2:$AR$2,0)),0)/1000000</f>
        <v>1.7828278277270597E-3</v>
      </c>
      <c r="G33" s="406">
        <f>IFERROR(INDEX(BCAResultCalc!$I$22:$AR$22,1,MATCH(ReportTables!$B33,BCAResultCalc!$I$2:$AR$2,0)),0)/1000000</f>
        <v>0.81075340179807509</v>
      </c>
      <c r="H33" s="406">
        <f>IFERROR(INDEX(BCAResultCalc!$I$23:$AR$23,1,MATCH(ReportTables!$B33,BCAResultCalc!$I$2:$AR$2,0)),0)/1000000</f>
        <v>1.546442760810006</v>
      </c>
      <c r="I33" s="406">
        <f>IFERROR(INDEX(BCAResultCalc!$I$24:$AR$24,1,MATCH(ReportTables!$B33,BCAResultCalc!$I$2:$AR$2,0)),0)/1000000</f>
        <v>-7.5870148922625995E-4</v>
      </c>
      <c r="J33" s="406">
        <f>IFERROR(INDEX(BCAResultCalc!$I$25:$AR$25,1,MATCH(ReportTables!$B33,BCAResultCalc!$I$2:$AR$2,0)),0)/1000000</f>
        <v>0.83436755362296533</v>
      </c>
      <c r="K33" s="406">
        <f t="shared" si="0"/>
        <v>5.3301157507181784</v>
      </c>
      <c r="L33" s="406">
        <f>IFERROR(INDEX(BCAResultCalc!$I$36:$AR$36,1,MATCH(ReportTables!$B33,BCAResultCalc!$I$2:$AR$2,0)),0)/1000000</f>
        <v>0</v>
      </c>
      <c r="M33" s="406">
        <f t="shared" si="2"/>
        <v>5.3301157507181784</v>
      </c>
    </row>
    <row r="34" spans="2:29" outlineLevel="1">
      <c r="B34" s="152">
        <f t="shared" si="1"/>
        <v>2051</v>
      </c>
      <c r="C34" s="406">
        <f>IFERROR(INDEX(BCAResultCalc!$I$18:$AR$18,1,MATCH(ReportTables!$B34,BCAResultCalc!$I$2:$AR$2,0)), 0)/1000000</f>
        <v>0</v>
      </c>
      <c r="D34" s="406">
        <f>IFERROR(INDEX(BCAResultCalc!$I$19:$AR$19,1,MATCH(ReportTables!$B34,BCAResultCalc!$I$2:$AR$2,0)),0)/1000000</f>
        <v>0</v>
      </c>
      <c r="E34" s="406">
        <f>IFERROR(INDEX(BCAResultCalc!$I$20:$AR$20,1,MATCH(ReportTables!$B34,BCAResultCalc!$I$2:$AR$2,0)),0)/1000000</f>
        <v>0</v>
      </c>
      <c r="F34" s="406">
        <f>IFERROR(INDEX(BCAResultCalc!$I$21:$AR$21,1,MATCH(ReportTables!$B34,BCAResultCalc!$I$2:$AR$2,0)),0)/1000000</f>
        <v>0</v>
      </c>
      <c r="G34" s="406">
        <f>IFERROR(INDEX(BCAResultCalc!$I$22:$AR$22,1,MATCH(ReportTables!$B34,BCAResultCalc!$I$2:$AR$2,0)),0)/1000000</f>
        <v>0</v>
      </c>
      <c r="H34" s="406">
        <f>IFERROR(INDEX(BCAResultCalc!$I$23:$AR$23,1,MATCH(ReportTables!$B34,BCAResultCalc!$I$2:$AR$2,0)),0)/1000000</f>
        <v>0</v>
      </c>
      <c r="I34" s="406">
        <f>IFERROR(INDEX(BCAResultCalc!$I$24:$AR$24,1,MATCH(ReportTables!$B34,BCAResultCalc!$I$2:$AR$2,0)),0)/1000000</f>
        <v>0</v>
      </c>
      <c r="J34" s="406">
        <f>IFERROR(INDEX(BCAResultCalc!$I$25:$AR$25,1,MATCH(ReportTables!$B34,BCAResultCalc!$I$2:$AR$2,0)),0)/1000000</f>
        <v>0</v>
      </c>
      <c r="K34" s="406">
        <f t="shared" si="0"/>
        <v>0</v>
      </c>
      <c r="L34" s="406">
        <f>IFERROR(INDEX(BCAResultCalc!$I$36:$AR$36,1,MATCH(ReportTables!$B34,BCAResultCalc!$I$2:$AR$2,0)),0)/1000000</f>
        <v>0</v>
      </c>
      <c r="M34" s="406">
        <f t="shared" si="2"/>
        <v>0</v>
      </c>
    </row>
    <row r="35" spans="2:29" outlineLevel="1">
      <c r="B35" s="152">
        <f t="shared" si="1"/>
        <v>2052</v>
      </c>
      <c r="C35" s="406">
        <f>IFERROR(INDEX(BCAResultCalc!$I$18:$AR$18,1,MATCH(ReportTables!$B35,BCAResultCalc!$I$2:$AR$2,0)), 0)/1000000</f>
        <v>0</v>
      </c>
      <c r="D35" s="406">
        <f>IFERROR(INDEX(BCAResultCalc!$I$19:$AR$19,1,MATCH(ReportTables!$B35,BCAResultCalc!$I$2:$AR$2,0)),0)/1000000</f>
        <v>0</v>
      </c>
      <c r="E35" s="406">
        <f>IFERROR(INDEX(BCAResultCalc!$I$20:$AR$20,1,MATCH(ReportTables!$B35,BCAResultCalc!$I$2:$AR$2,0)),0)/1000000</f>
        <v>0</v>
      </c>
      <c r="F35" s="406">
        <f>IFERROR(INDEX(BCAResultCalc!$I$21:$AR$21,1,MATCH(ReportTables!$B35,BCAResultCalc!$I$2:$AR$2,0)),0)/1000000</f>
        <v>0</v>
      </c>
      <c r="G35" s="406">
        <f>IFERROR(INDEX(BCAResultCalc!$I$22:$AR$22,1,MATCH(ReportTables!$B35,BCAResultCalc!$I$2:$AR$2,0)),0)/1000000</f>
        <v>0</v>
      </c>
      <c r="H35" s="406">
        <f>IFERROR(INDEX(BCAResultCalc!$I$23:$AR$23,1,MATCH(ReportTables!$B35,BCAResultCalc!$I$2:$AR$2,0)),0)/1000000</f>
        <v>0</v>
      </c>
      <c r="I35" s="406">
        <f>IFERROR(INDEX(BCAResultCalc!$I$24:$AR$24,1,MATCH(ReportTables!$B35,BCAResultCalc!$I$2:$AR$2,0)),0)/1000000</f>
        <v>0</v>
      </c>
      <c r="J35" s="406">
        <f>IFERROR(INDEX(BCAResultCalc!$I$25:$AR$25,1,MATCH(ReportTables!$B35,BCAResultCalc!$I$2:$AR$2,0)),0)/1000000</f>
        <v>0</v>
      </c>
      <c r="K35" s="406">
        <f t="shared" si="0"/>
        <v>0</v>
      </c>
      <c r="L35" s="406">
        <f>IFERROR(INDEX(BCAResultCalc!$I$36:$AR$36,1,MATCH(ReportTables!$B35,BCAResultCalc!$I$2:$AR$2,0)),0)/1000000</f>
        <v>0</v>
      </c>
      <c r="M35" s="406">
        <f t="shared" si="2"/>
        <v>0</v>
      </c>
      <c r="Y35" s="251"/>
      <c r="Z35" s="252"/>
      <c r="AA35" s="252"/>
      <c r="AB35" s="252"/>
      <c r="AC35" s="252"/>
    </row>
    <row r="36" spans="2:29" outlineLevel="1">
      <c r="B36" s="152">
        <f t="shared" si="1"/>
        <v>2053</v>
      </c>
      <c r="C36" s="406">
        <f>IFERROR(INDEX(BCAResultCalc!$I$18:$AR$18,1,MATCH(ReportTables!$B36,BCAResultCalc!$I$2:$AR$2,0)), 0)/1000000</f>
        <v>0</v>
      </c>
      <c r="D36" s="406">
        <f>IFERROR(INDEX(BCAResultCalc!$I$19:$AR$19,1,MATCH(ReportTables!$B36,BCAResultCalc!$I$2:$AR$2,0)),0)/1000000</f>
        <v>0</v>
      </c>
      <c r="E36" s="406">
        <f>IFERROR(INDEX(BCAResultCalc!$I$20:$AR$20,1,MATCH(ReportTables!$B36,BCAResultCalc!$I$2:$AR$2,0)),0)/1000000</f>
        <v>0</v>
      </c>
      <c r="F36" s="406">
        <f>IFERROR(INDEX(BCAResultCalc!$I$21:$AR$21,1,MATCH(ReportTables!$B36,BCAResultCalc!$I$2:$AR$2,0)),0)/1000000</f>
        <v>0</v>
      </c>
      <c r="G36" s="406">
        <f>IFERROR(INDEX(BCAResultCalc!$I$22:$AR$22,1,MATCH(ReportTables!$B36,BCAResultCalc!$I$2:$AR$2,0)),0)/1000000</f>
        <v>0</v>
      </c>
      <c r="H36" s="406">
        <f>IFERROR(INDEX(BCAResultCalc!$I$23:$AR$23,1,MATCH(ReportTables!$B36,BCAResultCalc!$I$2:$AR$2,0)),0)/1000000</f>
        <v>0</v>
      </c>
      <c r="I36" s="406">
        <f>IFERROR(INDEX(BCAResultCalc!$I$24:$AR$24,1,MATCH(ReportTables!$B36,BCAResultCalc!$I$2:$AR$2,0)),0)/1000000</f>
        <v>0</v>
      </c>
      <c r="J36" s="406">
        <f>IFERROR(INDEX(BCAResultCalc!$I$25:$AR$25,1,MATCH(ReportTables!$B36,BCAResultCalc!$I$2:$AR$2,0)),0)/1000000</f>
        <v>0</v>
      </c>
      <c r="K36" s="406">
        <f t="shared" si="0"/>
        <v>0</v>
      </c>
      <c r="L36" s="406">
        <f>IFERROR(INDEX(BCAResultCalc!$I$36:$AR$36,1,MATCH(ReportTables!$B36,BCAResultCalc!$I$2:$AR$2,0)),0)/1000000</f>
        <v>0</v>
      </c>
      <c r="M36" s="406">
        <f t="shared" si="2"/>
        <v>0</v>
      </c>
      <c r="O36" s="144" t="s">
        <v>149</v>
      </c>
      <c r="Y36" s="251"/>
      <c r="Z36" s="252"/>
      <c r="AA36" s="252"/>
      <c r="AB36" s="253"/>
      <c r="AC36" s="252"/>
    </row>
    <row r="37" spans="2:29" outlineLevel="1">
      <c r="B37" s="152">
        <f t="shared" si="1"/>
        <v>2054</v>
      </c>
      <c r="C37" s="406">
        <f>IFERROR(INDEX(BCAResultCalc!$I$18:$AR$18,1,MATCH(ReportTables!$B37,BCAResultCalc!$I$2:$AR$2,0)), 0)/1000000</f>
        <v>0</v>
      </c>
      <c r="D37" s="406">
        <f>IFERROR(INDEX(BCAResultCalc!$I$19:$AR$19,1,MATCH(ReportTables!$B37,BCAResultCalc!$I$2:$AR$2,0)),0)/1000000</f>
        <v>0</v>
      </c>
      <c r="E37" s="406">
        <f>IFERROR(INDEX(BCAResultCalc!$I$20:$AR$20,1,MATCH(ReportTables!$B37,BCAResultCalc!$I$2:$AR$2,0)),0)/1000000</f>
        <v>0</v>
      </c>
      <c r="F37" s="406">
        <f>IFERROR(INDEX(BCAResultCalc!$I$21:$AR$21,1,MATCH(ReportTables!$B37,BCAResultCalc!$I$2:$AR$2,0)),0)/1000000</f>
        <v>0</v>
      </c>
      <c r="G37" s="406">
        <f>IFERROR(INDEX(BCAResultCalc!$I$22:$AR$22,1,MATCH(ReportTables!$B37,BCAResultCalc!$I$2:$AR$2,0)),0)/1000000</f>
        <v>0</v>
      </c>
      <c r="H37" s="406">
        <f>IFERROR(INDEX(BCAResultCalc!$I$23:$AR$23,1,MATCH(ReportTables!$B37,BCAResultCalc!$I$2:$AR$2,0)),0)/1000000</f>
        <v>0</v>
      </c>
      <c r="I37" s="406">
        <f>IFERROR(INDEX(BCAResultCalc!$I$24:$AR$24,1,MATCH(ReportTables!$B37,BCAResultCalc!$I$2:$AR$2,0)),0)/1000000</f>
        <v>0</v>
      </c>
      <c r="J37" s="406">
        <f>IFERROR(INDEX(BCAResultCalc!$I$25:$AR$25,1,MATCH(ReportTables!$B37,BCAResultCalc!$I$2:$AR$2,0)),0)/1000000</f>
        <v>0</v>
      </c>
      <c r="K37" s="406">
        <f t="shared" si="0"/>
        <v>0</v>
      </c>
      <c r="L37" s="406">
        <f>IFERROR(INDEX(BCAResultCalc!$I$36:$AR$36,1,MATCH(ReportTables!$B37,BCAResultCalc!$I$2:$AR$2,0)),0)/1000000</f>
        <v>0</v>
      </c>
      <c r="M37" s="406">
        <f t="shared" si="2"/>
        <v>0</v>
      </c>
      <c r="Y37" s="251"/>
      <c r="Z37" s="252"/>
      <c r="AA37" s="252"/>
      <c r="AB37" s="253"/>
      <c r="AC37" s="252"/>
    </row>
    <row r="38" spans="2:29" outlineLevel="1">
      <c r="B38" s="152">
        <f t="shared" si="1"/>
        <v>2055</v>
      </c>
      <c r="C38" s="406">
        <f>IFERROR(INDEX(BCAResultCalc!$I$18:$AR$18,1,MATCH(ReportTables!$B38,BCAResultCalc!$I$2:$AR$2,0)), 0)/1000000</f>
        <v>0</v>
      </c>
      <c r="D38" s="406">
        <f>IFERROR(INDEX(BCAResultCalc!$I$19:$AR$19,1,MATCH(ReportTables!$B38,BCAResultCalc!$I$2:$AR$2,0)),0)/1000000</f>
        <v>0</v>
      </c>
      <c r="E38" s="406">
        <f>IFERROR(INDEX(BCAResultCalc!$I$20:$AR$20,1,MATCH(ReportTables!$B38,BCAResultCalc!$I$2:$AR$2,0)),0)/1000000</f>
        <v>0</v>
      </c>
      <c r="F38" s="406">
        <f>IFERROR(INDEX(BCAResultCalc!$I$21:$AR$21,1,MATCH(ReportTables!$B38,BCAResultCalc!$I$2:$AR$2,0)),0)/1000000</f>
        <v>0</v>
      </c>
      <c r="G38" s="406">
        <f>IFERROR(INDEX(BCAResultCalc!$I$22:$AR$22,1,MATCH(ReportTables!$B38,BCAResultCalc!$I$2:$AR$2,0)),0)/1000000</f>
        <v>0</v>
      </c>
      <c r="H38" s="406">
        <f>IFERROR(INDEX(BCAResultCalc!$I$23:$AR$23,1,MATCH(ReportTables!$B38,BCAResultCalc!$I$2:$AR$2,0)),0)/1000000</f>
        <v>0</v>
      </c>
      <c r="I38" s="406">
        <f>IFERROR(INDEX(BCAResultCalc!$I$24:$AR$24,1,MATCH(ReportTables!$B38,BCAResultCalc!$I$2:$AR$2,0)),0)/1000000</f>
        <v>0</v>
      </c>
      <c r="J38" s="406">
        <f>IFERROR(INDEX(BCAResultCalc!$I$25:$AR$25,1,MATCH(ReportTables!$B38,BCAResultCalc!$I$2:$AR$2,0)),0)/1000000</f>
        <v>0</v>
      </c>
      <c r="K38" s="406">
        <f t="shared" si="0"/>
        <v>0</v>
      </c>
      <c r="L38" s="406">
        <f>IFERROR(INDEX(BCAResultCalc!$I$36:$AR$36,1,MATCH(ReportTables!$B38,BCAResultCalc!$I$2:$AR$2,0)),0)/1000000</f>
        <v>0</v>
      </c>
      <c r="M38" s="406">
        <f t="shared" si="2"/>
        <v>0</v>
      </c>
      <c r="Y38" s="251"/>
      <c r="Z38" s="252"/>
      <c r="AA38" s="252"/>
      <c r="AB38" s="254"/>
      <c r="AC38" s="252"/>
    </row>
    <row r="39" spans="2:29">
      <c r="B39" s="152">
        <f t="shared" si="1"/>
        <v>2056</v>
      </c>
      <c r="C39" s="406">
        <f>IFERROR(INDEX(BCAResultCalc!$I$18:$AR$18,1,MATCH(ReportTables!$B39,BCAResultCalc!$I$2:$AR$2,0)), 0)/1000000</f>
        <v>0</v>
      </c>
      <c r="D39" s="406">
        <f>IFERROR(INDEX(BCAResultCalc!$I$19:$AR$19,1,MATCH(ReportTables!$B39,BCAResultCalc!$I$2:$AR$2,0)),0)/1000000</f>
        <v>0</v>
      </c>
      <c r="E39" s="406">
        <f>IFERROR(INDEX(BCAResultCalc!$I$20:$AR$20,1,MATCH(ReportTables!$B39,BCAResultCalc!$I$2:$AR$2,0)),0)/1000000</f>
        <v>0</v>
      </c>
      <c r="F39" s="406">
        <f>IFERROR(INDEX(BCAResultCalc!$I$21:$AR$21,1,MATCH(ReportTables!$B39,BCAResultCalc!$I$2:$AR$2,0)),0)/1000000</f>
        <v>0</v>
      </c>
      <c r="G39" s="406">
        <f>IFERROR(INDEX(BCAResultCalc!$I$22:$AR$22,1,MATCH(ReportTables!$B39,BCAResultCalc!$I$2:$AR$2,0)),0)/1000000</f>
        <v>0</v>
      </c>
      <c r="H39" s="406">
        <f>IFERROR(INDEX(BCAResultCalc!$I$23:$AR$23,1,MATCH(ReportTables!$B39,BCAResultCalc!$I$2:$AR$2,0)),0)/1000000</f>
        <v>0</v>
      </c>
      <c r="I39" s="406">
        <f>IFERROR(INDEX(BCAResultCalc!$I$24:$AR$24,1,MATCH(ReportTables!$B39,BCAResultCalc!$I$2:$AR$2,0)),0)/1000000</f>
        <v>0</v>
      </c>
      <c r="J39" s="406">
        <f>IFERROR(INDEX(BCAResultCalc!$I$25:$AR$25,1,MATCH(ReportTables!$B39,BCAResultCalc!$I$2:$AR$2,0)),0)/1000000</f>
        <v>0</v>
      </c>
      <c r="K39" s="406">
        <f t="shared" si="0"/>
        <v>0</v>
      </c>
      <c r="L39" s="406">
        <f>IFERROR(INDEX(BCAResultCalc!$I$36:$AR$36,1,MATCH(ReportTables!$B39,BCAResultCalc!$I$2:$AR$2,0)),0)/1000000</f>
        <v>0</v>
      </c>
      <c r="M39" s="406">
        <f t="shared" si="2"/>
        <v>0</v>
      </c>
      <c r="Y39" s="251"/>
      <c r="Z39" s="252"/>
      <c r="AA39" s="252"/>
      <c r="AB39" s="254"/>
      <c r="AC39" s="252"/>
    </row>
    <row r="40" spans="2:29">
      <c r="B40" s="152">
        <f t="shared" si="1"/>
        <v>2057</v>
      </c>
      <c r="C40" s="406">
        <f>IFERROR(INDEX(BCAResultCalc!$I$18:$AR$18,1,MATCH(ReportTables!$B40,BCAResultCalc!$I$2:$AR$2,0)), 0)/1000000</f>
        <v>0</v>
      </c>
      <c r="D40" s="406">
        <f>IFERROR(INDEX(BCAResultCalc!$I$19:$AR$19,1,MATCH(ReportTables!$B40,BCAResultCalc!$I$2:$AR$2,0)),0)/1000000</f>
        <v>0</v>
      </c>
      <c r="E40" s="406">
        <f>IFERROR(INDEX(BCAResultCalc!$I$20:$AR$20,1,MATCH(ReportTables!$B40,BCAResultCalc!$I$2:$AR$2,0)),0)/1000000</f>
        <v>0</v>
      </c>
      <c r="F40" s="406">
        <f>IFERROR(INDEX(BCAResultCalc!$I$21:$AR$21,1,MATCH(ReportTables!$B40,BCAResultCalc!$I$2:$AR$2,0)),0)/1000000</f>
        <v>0</v>
      </c>
      <c r="G40" s="406">
        <f>IFERROR(INDEX(BCAResultCalc!$I$22:$AR$22,1,MATCH(ReportTables!$B40,BCAResultCalc!$I$2:$AR$2,0)),0)/1000000</f>
        <v>0</v>
      </c>
      <c r="H40" s="406">
        <f>IFERROR(INDEX(BCAResultCalc!$I$23:$AR$23,1,MATCH(ReportTables!$B40,BCAResultCalc!$I$2:$AR$2,0)),0)/1000000</f>
        <v>0</v>
      </c>
      <c r="I40" s="406">
        <f>IFERROR(INDEX(BCAResultCalc!$I$24:$AR$24,1,MATCH(ReportTables!$B40,BCAResultCalc!$I$2:$AR$2,0)),0)/1000000</f>
        <v>0</v>
      </c>
      <c r="J40" s="406">
        <f>IFERROR(INDEX(BCAResultCalc!$I$25:$AR$25,1,MATCH(ReportTables!$B40,BCAResultCalc!$I$2:$AR$2,0)),0)/1000000</f>
        <v>0</v>
      </c>
      <c r="K40" s="406">
        <f t="shared" si="0"/>
        <v>0</v>
      </c>
      <c r="L40" s="406">
        <f>IFERROR(INDEX(BCAResultCalc!$I$36:$AR$36,1,MATCH(ReportTables!$B40,BCAResultCalc!$I$2:$AR$2,0)),0)/1000000</f>
        <v>0</v>
      </c>
      <c r="M40" s="406">
        <f t="shared" si="2"/>
        <v>0</v>
      </c>
      <c r="Y40" s="251"/>
      <c r="Z40" s="252"/>
      <c r="AA40" s="252"/>
      <c r="AB40" s="255"/>
      <c r="AC40" s="252"/>
    </row>
    <row r="41" spans="2:29">
      <c r="B41" s="148">
        <f t="shared" si="1"/>
        <v>2058</v>
      </c>
      <c r="C41" s="406">
        <f>IFERROR(INDEX(BCAResultCalc!$I$18:$AR$18,1,MATCH(ReportTables!$B41,BCAResultCalc!$I$2:$AR$2,0)), 0)/1000000</f>
        <v>0</v>
      </c>
      <c r="D41" s="406">
        <f>IFERROR(INDEX(BCAResultCalc!$I$19:$AR$19,1,MATCH(ReportTables!$B41,BCAResultCalc!$I$2:$AR$2,0)),0)/1000000</f>
        <v>0</v>
      </c>
      <c r="E41" s="406">
        <f>IFERROR(INDEX(BCAResultCalc!$I$20:$AR$20,1,MATCH(ReportTables!$B41,BCAResultCalc!$I$2:$AR$2,0)),0)/1000000</f>
        <v>0</v>
      </c>
      <c r="F41" s="406">
        <f>IFERROR(INDEX(BCAResultCalc!$I$21:$AR$21,1,MATCH(ReportTables!$B41,BCAResultCalc!$I$2:$AR$2,0)),0)/1000000</f>
        <v>0</v>
      </c>
      <c r="G41" s="406">
        <f>IFERROR(INDEX(BCAResultCalc!$I$22:$AR$22,1,MATCH(ReportTables!$B41,BCAResultCalc!$I$2:$AR$2,0)),0)/1000000</f>
        <v>0</v>
      </c>
      <c r="H41" s="406">
        <f>IFERROR(INDEX(BCAResultCalc!$I$23:$AR$23,1,MATCH(ReportTables!$B41,BCAResultCalc!$I$2:$AR$2,0)),0)/1000000</f>
        <v>0</v>
      </c>
      <c r="I41" s="406">
        <f>IFERROR(INDEX(BCAResultCalc!$I$24:$AR$24,1,MATCH(ReportTables!$B41,BCAResultCalc!$I$2:$AR$2,0)),0)/1000000</f>
        <v>0</v>
      </c>
      <c r="J41" s="406">
        <f>IFERROR(INDEX(BCAResultCalc!$I$25:$AR$25,1,MATCH(ReportTables!$B41,BCAResultCalc!$I$2:$AR$2,0)),0)/1000000</f>
        <v>0</v>
      </c>
      <c r="K41" s="406">
        <f t="shared" si="0"/>
        <v>0</v>
      </c>
      <c r="L41" s="406">
        <f>IFERROR(INDEX(BCAResultCalc!$I$36:$AR$36,1,MATCH(ReportTables!$B41,BCAResultCalc!$I$2:$AR$2,0)),0)/1000000</f>
        <v>0</v>
      </c>
      <c r="M41" s="406">
        <f t="shared" si="2"/>
        <v>0</v>
      </c>
      <c r="Y41" s="251"/>
      <c r="Z41" s="252"/>
      <c r="AA41" s="252"/>
      <c r="AB41" s="255"/>
      <c r="AC41" s="252"/>
    </row>
    <row r="42" spans="2:29">
      <c r="B42" s="152">
        <f t="shared" si="1"/>
        <v>2059</v>
      </c>
      <c r="C42" s="406">
        <f>IFERROR(INDEX(BCAResultCalc!$I$18:$AR$18,1,MATCH(ReportTables!$B42,BCAResultCalc!$I$2:$AR$2,0)), 0)/1000000</f>
        <v>0</v>
      </c>
      <c r="D42" s="406">
        <f>IFERROR(INDEX(BCAResultCalc!$I$19:$AR$19,1,MATCH(ReportTables!$B42,BCAResultCalc!$I$2:$AR$2,0)),0)/1000000</f>
        <v>0</v>
      </c>
      <c r="E42" s="406">
        <f>IFERROR(INDEX(BCAResultCalc!$I$20:$AR$20,1,MATCH(ReportTables!$B42,BCAResultCalc!$I$2:$AR$2,0)),0)/1000000</f>
        <v>0</v>
      </c>
      <c r="F42" s="406">
        <f>IFERROR(INDEX(BCAResultCalc!$I$21:$AR$21,1,MATCH(ReportTables!$B42,BCAResultCalc!$I$2:$AR$2,0)),0)/1000000</f>
        <v>0</v>
      </c>
      <c r="G42" s="406">
        <f>IFERROR(INDEX(BCAResultCalc!$I$22:$AR$22,1,MATCH(ReportTables!$B42,BCAResultCalc!$I$2:$AR$2,0)),0)/1000000</f>
        <v>0</v>
      </c>
      <c r="H42" s="406">
        <f>IFERROR(INDEX(BCAResultCalc!$I$23:$AR$23,1,MATCH(ReportTables!$B42,BCAResultCalc!$I$2:$AR$2,0)),0)/1000000</f>
        <v>0</v>
      </c>
      <c r="I42" s="406">
        <f>IFERROR(INDEX(BCAResultCalc!$I$24:$AR$24,1,MATCH(ReportTables!$B42,BCAResultCalc!$I$2:$AR$2,0)),0)/1000000</f>
        <v>0</v>
      </c>
      <c r="J42" s="406">
        <f>IFERROR(INDEX(BCAResultCalc!$I$25:$AR$25,1,MATCH(ReportTables!$B42,BCAResultCalc!$I$2:$AR$2,0)),0)/1000000</f>
        <v>0</v>
      </c>
      <c r="K42" s="406">
        <f t="shared" si="0"/>
        <v>0</v>
      </c>
      <c r="L42" s="406">
        <f>IFERROR(INDEX(BCAResultCalc!$I$36:$AR$36,1,MATCH(ReportTables!$B42,BCAResultCalc!$I$2:$AR$2,0)),0)/1000000</f>
        <v>0</v>
      </c>
      <c r="M42" s="406">
        <f t="shared" si="2"/>
        <v>0</v>
      </c>
      <c r="Y42" s="251"/>
      <c r="Z42" s="252"/>
      <c r="AA42" s="252"/>
      <c r="AB42" s="255"/>
      <c r="AC42" s="252"/>
    </row>
    <row r="43" spans="2:29">
      <c r="B43" s="148">
        <f t="shared" si="1"/>
        <v>2060</v>
      </c>
      <c r="C43" s="406">
        <f>IFERROR(INDEX(BCAResultCalc!$I$18:$AR$18,1,MATCH(ReportTables!$B43,BCAResultCalc!$I$2:$AR$2,0)), 0)/1000000</f>
        <v>0</v>
      </c>
      <c r="D43" s="406">
        <f>IFERROR(INDEX(BCAResultCalc!$I$19:$AR$19,1,MATCH(ReportTables!$B43,BCAResultCalc!$I$2:$AR$2,0)),0)/1000000</f>
        <v>0</v>
      </c>
      <c r="E43" s="406">
        <f>IFERROR(INDEX(BCAResultCalc!$I$20:$AR$20,1,MATCH(ReportTables!$B43,BCAResultCalc!$I$2:$AR$2,0)),0)/1000000</f>
        <v>0</v>
      </c>
      <c r="F43" s="406">
        <f>IFERROR(INDEX(BCAResultCalc!$I$21:$AR$21,1,MATCH(ReportTables!$B43,BCAResultCalc!$I$2:$AR$2,0)),0)/1000000</f>
        <v>0</v>
      </c>
      <c r="G43" s="406">
        <f>IFERROR(INDEX(BCAResultCalc!$I$22:$AR$22,1,MATCH(ReportTables!$B43,BCAResultCalc!$I$2:$AR$2,0)),0)/1000000</f>
        <v>0</v>
      </c>
      <c r="H43" s="406">
        <f>IFERROR(INDEX(BCAResultCalc!$I$23:$AR$23,1,MATCH(ReportTables!$B43,BCAResultCalc!$I$2:$AR$2,0)),0)/1000000</f>
        <v>0</v>
      </c>
      <c r="I43" s="406">
        <f>IFERROR(INDEX(BCAResultCalc!$I$24:$AR$24,1,MATCH(ReportTables!$B43,BCAResultCalc!$I$2:$AR$2,0)),0)/1000000</f>
        <v>0</v>
      </c>
      <c r="J43" s="406">
        <f>IFERROR(INDEX(BCAResultCalc!$I$25:$AR$25,1,MATCH(ReportTables!$B43,BCAResultCalc!$I$2:$AR$2,0)),0)/1000000</f>
        <v>0</v>
      </c>
      <c r="K43" s="406">
        <f t="shared" si="0"/>
        <v>0</v>
      </c>
      <c r="L43" s="406">
        <f>IFERROR(INDEX(BCAResultCalc!$I$36:$AR$36,1,MATCH(ReportTables!$B43,BCAResultCalc!$I$2:$AR$2,0)),0)/1000000</f>
        <v>0</v>
      </c>
      <c r="M43" s="406">
        <f t="shared" si="2"/>
        <v>0</v>
      </c>
      <c r="Y43" s="251"/>
      <c r="Z43" s="252"/>
      <c r="AA43" s="252"/>
      <c r="AB43" s="255"/>
      <c r="AC43" s="252"/>
    </row>
    <row r="44" spans="2:29">
      <c r="B44" s="152">
        <f t="shared" si="1"/>
        <v>2061</v>
      </c>
      <c r="C44" s="406">
        <f>IFERROR(INDEX(BCAResultCalc!$I$18:$AR$18,1,MATCH(ReportTables!$B44,BCAResultCalc!$I$2:$AR$2,0)), 0)/1000000</f>
        <v>0</v>
      </c>
      <c r="D44" s="406">
        <f>IFERROR(INDEX(BCAResultCalc!$I$19:$AR$19,1,MATCH(ReportTables!$B44,BCAResultCalc!$I$2:$AR$2,0)),0)/1000000</f>
        <v>0</v>
      </c>
      <c r="E44" s="406">
        <f>IFERROR(INDEX(BCAResultCalc!$I$20:$AR$20,1,MATCH(ReportTables!$B44,BCAResultCalc!$I$2:$AR$2,0)),0)/1000000</f>
        <v>0</v>
      </c>
      <c r="F44" s="406">
        <f>IFERROR(INDEX(BCAResultCalc!$I$21:$AR$21,1,MATCH(ReportTables!$B44,BCAResultCalc!$I$2:$AR$2,0)),0)/1000000</f>
        <v>0</v>
      </c>
      <c r="G44" s="406">
        <f>IFERROR(INDEX(BCAResultCalc!$I$22:$AR$22,1,MATCH(ReportTables!$B44,BCAResultCalc!$I$2:$AR$2,0)),0)/1000000</f>
        <v>0</v>
      </c>
      <c r="H44" s="406">
        <f>IFERROR(INDEX(BCAResultCalc!$I$23:$AR$23,1,MATCH(ReportTables!$B44,BCAResultCalc!$I$2:$AR$2,0)),0)/1000000</f>
        <v>0</v>
      </c>
      <c r="I44" s="406">
        <f>IFERROR(INDEX(BCAResultCalc!$I$24:$AR$24,1,MATCH(ReportTables!$B44,BCAResultCalc!$I$2:$AR$2,0)),0)/1000000</f>
        <v>0</v>
      </c>
      <c r="J44" s="406">
        <f>IFERROR(INDEX(BCAResultCalc!$I$25:$AR$25,1,MATCH(ReportTables!$B44,BCAResultCalc!$I$2:$AR$2,0)),0)/1000000</f>
        <v>0</v>
      </c>
      <c r="K44" s="406">
        <f t="shared" si="0"/>
        <v>0</v>
      </c>
      <c r="L44" s="406">
        <f>IFERROR(INDEX(BCAResultCalc!$I$36:$AR$36,1,MATCH(ReportTables!$B44,BCAResultCalc!$I$2:$AR$2,0)),0)/1000000</f>
        <v>0</v>
      </c>
      <c r="M44" s="406">
        <f t="shared" si="2"/>
        <v>0</v>
      </c>
      <c r="Y44" s="251"/>
      <c r="Z44" s="252"/>
      <c r="AA44" s="252"/>
      <c r="AB44" s="255"/>
      <c r="AC44" s="252"/>
    </row>
    <row r="45" spans="2:29">
      <c r="B45" s="145" t="s">
        <v>150</v>
      </c>
      <c r="C45" s="414">
        <f t="shared" ref="C45:M45" si="3">SUM(C8:C44)</f>
        <v>-0.90121140989622517</v>
      </c>
      <c r="D45" s="414">
        <f t="shared" si="3"/>
        <v>62.104520977518312</v>
      </c>
      <c r="E45" s="414">
        <f t="shared" si="3"/>
        <v>0.22260830043213853</v>
      </c>
      <c r="F45" s="414">
        <f t="shared" si="3"/>
        <v>25.856487616655063</v>
      </c>
      <c r="G45" s="414">
        <f t="shared" si="3"/>
        <v>25.680034318211582</v>
      </c>
      <c r="H45" s="414">
        <f t="shared" si="3"/>
        <v>45.016388400279112</v>
      </c>
      <c r="I45" s="414">
        <f t="shared" si="3"/>
        <v>2.2830042697495148</v>
      </c>
      <c r="J45" s="414">
        <f t="shared" si="3"/>
        <v>2.9158175893832112</v>
      </c>
      <c r="K45" s="414">
        <f t="shared" si="3"/>
        <v>163.1776500623327</v>
      </c>
      <c r="L45" s="414">
        <f t="shared" si="3"/>
        <v>22.63775488238587</v>
      </c>
      <c r="M45" s="414">
        <f t="shared" si="3"/>
        <v>140.53989517994683</v>
      </c>
      <c r="Y45" s="251"/>
      <c r="Z45" s="252"/>
    </row>
    <row r="46" spans="2:29">
      <c r="C46" s="155"/>
      <c r="D46" s="155"/>
      <c r="E46" s="155"/>
      <c r="F46" s="155"/>
      <c r="G46" s="155"/>
      <c r="H46" s="155"/>
      <c r="I46" s="155"/>
      <c r="J46" s="155"/>
      <c r="K46" s="155"/>
      <c r="L46" s="155"/>
      <c r="Y46" s="251"/>
      <c r="Z46" s="252"/>
    </row>
    <row r="47" spans="2:29">
      <c r="B47" s="144" t="s">
        <v>151</v>
      </c>
      <c r="M47" s="249" t="b">
        <f>M45=BCAResultCalc!D47/1000000</f>
        <v>1</v>
      </c>
      <c r="Y47" s="251"/>
      <c r="Z47" s="252"/>
    </row>
    <row r="48" spans="2:29" ht="16.5">
      <c r="B48" s="156" t="s">
        <v>152</v>
      </c>
      <c r="Y48" s="251"/>
      <c r="Z48" s="252"/>
    </row>
    <row r="49" spans="25:28">
      <c r="Y49" s="251"/>
    </row>
    <row r="50" spans="25:28">
      <c r="Y50" s="251"/>
    </row>
    <row r="51" spans="25:28">
      <c r="Y51" s="251"/>
      <c r="AB51" s="256"/>
    </row>
    <row r="52" spans="25:28"/>
  </sheetData>
  <mergeCells count="26">
    <mergeCell ref="BH7:BH8"/>
    <mergeCell ref="BI7:BI8"/>
    <mergeCell ref="BJ7:BJ8"/>
    <mergeCell ref="BK7:BK8"/>
    <mergeCell ref="AX7:AX8"/>
    <mergeCell ref="AY7:AY8"/>
    <mergeCell ref="BB7:BE8"/>
    <mergeCell ref="BB9:BB10"/>
    <mergeCell ref="BC9:BC10"/>
    <mergeCell ref="BD9:BD10"/>
    <mergeCell ref="BE9:BE10"/>
    <mergeCell ref="AQ7:AQ8"/>
    <mergeCell ref="AR7:AR8"/>
    <mergeCell ref="AS7:AS8"/>
    <mergeCell ref="AV7:AV8"/>
    <mergeCell ref="AW7:AW8"/>
    <mergeCell ref="AI7:AI8"/>
    <mergeCell ref="AJ7:AJ8"/>
    <mergeCell ref="AL7:AL8"/>
    <mergeCell ref="AM7:AM8"/>
    <mergeCell ref="AP7:AP8"/>
    <mergeCell ref="AE7:AE8"/>
    <mergeCell ref="AF7:AG7"/>
    <mergeCell ref="Y8:Y12"/>
    <mergeCell ref="Y13:Y20"/>
    <mergeCell ref="Y22:Y2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5B143-CAD6-4D31-9EB2-3B17BD6EF4A0}">
  <sheetPr>
    <tabColor theme="9" tint="-0.249977111117893"/>
  </sheetPr>
  <dimension ref="A1:H15"/>
  <sheetViews>
    <sheetView workbookViewId="0">
      <selection activeCell="G4" sqref="G4"/>
    </sheetView>
  </sheetViews>
  <sheetFormatPr defaultColWidth="0" defaultRowHeight="12.75" zeroHeight="1"/>
  <cols>
    <col min="1" max="1" width="4.5703125" style="157" customWidth="1"/>
    <col min="2" max="2" width="26.28515625" style="157" customWidth="1"/>
    <col min="3" max="3" width="26.42578125" style="157" customWidth="1"/>
    <col min="4" max="4" width="14.28515625" style="157" customWidth="1"/>
    <col min="5" max="5" width="11.5703125" style="157" bestFit="1" customWidth="1"/>
    <col min="6" max="7" width="9.28515625" style="157" customWidth="1"/>
    <col min="8" max="8" width="3.7109375" style="157" customWidth="1"/>
    <col min="9" max="16384" width="9.28515625" style="157" hidden="1"/>
  </cols>
  <sheetData>
    <row r="1" spans="2:7" s="161" customFormat="1">
      <c r="B1" s="161" t="s">
        <v>153</v>
      </c>
    </row>
    <row r="2" spans="2:7"/>
    <row r="3" spans="2:7"/>
    <row r="4" spans="2:7" ht="13.5" thickBot="1">
      <c r="D4" s="158" t="s">
        <v>154</v>
      </c>
      <c r="E4" s="158" t="s">
        <v>155</v>
      </c>
    </row>
    <row r="5" spans="2:7">
      <c r="D5" s="259">
        <f>BCAResultCalc!D47</f>
        <v>140539895.17994684</v>
      </c>
      <c r="E5" s="260">
        <f>BCAResultCalc!E47</f>
        <v>7.2082081862852485</v>
      </c>
    </row>
    <row r="6" spans="2:7">
      <c r="D6" s="159">
        <f>D5/10^6</f>
        <v>140.53989517994685</v>
      </c>
    </row>
    <row r="7" spans="2:7"/>
    <row r="8" spans="2:7" ht="25.5">
      <c r="B8" s="145" t="s">
        <v>156</v>
      </c>
      <c r="C8" s="145" t="s">
        <v>157</v>
      </c>
      <c r="D8" s="145" t="s">
        <v>154</v>
      </c>
      <c r="E8" s="145" t="s">
        <v>158</v>
      </c>
      <c r="F8" s="145" t="s">
        <v>159</v>
      </c>
      <c r="G8" s="145" t="s">
        <v>160</v>
      </c>
    </row>
    <row r="9" spans="2:7" ht="25.5">
      <c r="B9" s="573" t="s">
        <v>23</v>
      </c>
      <c r="C9" s="573" t="s">
        <v>161</v>
      </c>
      <c r="D9" s="939">
        <v>140.53989517994685</v>
      </c>
      <c r="E9" s="554">
        <v>191.57705356283824</v>
      </c>
      <c r="F9" s="574">
        <f>((E9-$D$9)/$D$9)</f>
        <v>0.36315067915443916</v>
      </c>
      <c r="G9" s="575">
        <v>9.4627232054668902</v>
      </c>
    </row>
    <row r="10" spans="2:7" s="160" customFormat="1" ht="25.5">
      <c r="B10" s="573" t="s">
        <v>162</v>
      </c>
      <c r="C10" s="573" t="s">
        <v>163</v>
      </c>
      <c r="D10" s="940"/>
      <c r="E10" s="554">
        <v>127.93002975831256</v>
      </c>
      <c r="F10" s="574">
        <f>((E10-$D$9)/$D$9)</f>
        <v>-8.9724454436860529E-2</v>
      </c>
      <c r="G10" s="575">
        <v>6.6511800937403542</v>
      </c>
    </row>
    <row r="11" spans="2:7" s="160" customFormat="1" ht="25.5">
      <c r="B11" s="573" t="s">
        <v>34</v>
      </c>
      <c r="C11" s="573" t="s">
        <v>164</v>
      </c>
      <c r="D11" s="940"/>
      <c r="E11" s="554">
        <v>180.94057242064775</v>
      </c>
      <c r="F11" s="574">
        <f>((E11-$D$9)/$D$9)</f>
        <v>0.28746767733796869</v>
      </c>
      <c r="G11" s="575">
        <v>8.9928673740272345</v>
      </c>
    </row>
    <row r="12" spans="2:7" ht="25.5">
      <c r="B12" s="573" t="s">
        <v>165</v>
      </c>
      <c r="C12" s="573" t="s">
        <v>166</v>
      </c>
      <c r="D12" s="941"/>
      <c r="E12" s="554">
        <v>197.41772235626658</v>
      </c>
      <c r="F12" s="574">
        <f>((E12-$D$9)/$D$9)</f>
        <v>0.40470947486828229</v>
      </c>
      <c r="G12" s="575">
        <v>9.7207288612297251</v>
      </c>
    </row>
    <row r="13" spans="2:7"/>
    <row r="14" spans="2:7">
      <c r="E14" s="195" t="s">
        <v>167</v>
      </c>
      <c r="F14" s="195"/>
      <c r="G14" s="195"/>
    </row>
    <row r="15" spans="2:7"/>
  </sheetData>
  <mergeCells count="1">
    <mergeCell ref="D9:D12"/>
  </mergeCells>
  <phoneticPr fontId="5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09667-402B-441B-8D2E-CF25DBA8CF71}">
  <sheetPr>
    <tabColor rgb="FFFF0000"/>
  </sheetPr>
  <dimension ref="A1:AK75"/>
  <sheetViews>
    <sheetView topLeftCell="O30" workbookViewId="0">
      <selection activeCell="S23" sqref="S23"/>
    </sheetView>
  </sheetViews>
  <sheetFormatPr defaultColWidth="0" defaultRowHeight="0" customHeight="1" zeroHeight="1"/>
  <cols>
    <col min="1" max="1" width="26.7109375" customWidth="1"/>
    <col min="2" max="2" width="4.28515625" customWidth="1"/>
    <col min="3" max="3" width="14" customWidth="1"/>
    <col min="4" max="4" width="3.7109375" customWidth="1"/>
    <col min="5" max="5" width="19.7109375" customWidth="1"/>
    <col min="6" max="6" width="3.5703125" customWidth="1"/>
    <col min="7" max="7" width="17" customWidth="1"/>
    <col min="8" max="8" width="4.28515625" customWidth="1"/>
    <col min="9" max="9" width="20.7109375" customWidth="1"/>
    <col min="10" max="10" width="3.7109375" customWidth="1"/>
    <col min="11" max="11" width="16.5703125" customWidth="1"/>
    <col min="12" max="12" width="4.28515625" customWidth="1"/>
    <col min="13" max="13" width="18.28515625" customWidth="1"/>
    <col min="14" max="14" width="4.28515625" customWidth="1"/>
    <col min="15" max="16" width="16.42578125" customWidth="1"/>
    <col min="17" max="17" width="13" style="741" customWidth="1"/>
    <col min="18" max="18" width="18.85546875" customWidth="1"/>
    <col min="19" max="19" width="27.28515625" customWidth="1"/>
    <col min="20" max="20" width="24.7109375" customWidth="1"/>
    <col min="21" max="21" width="28.7109375" customWidth="1"/>
    <col min="22" max="22" width="20.7109375" customWidth="1"/>
    <col min="23" max="23" width="23.85546875" customWidth="1"/>
    <col min="24" max="24" width="7.140625" customWidth="1"/>
    <col min="25" max="25" width="5.42578125" customWidth="1"/>
    <col min="26" max="26" width="19" customWidth="1"/>
    <col min="27" max="27" width="6.42578125" customWidth="1"/>
    <col min="28" max="28" width="27.28515625" customWidth="1"/>
    <col min="29" max="29" width="8.28515625" customWidth="1"/>
    <col min="30" max="30" width="14.28515625" customWidth="1"/>
    <col min="31" max="32" width="10.28515625" bestFit="1" customWidth="1"/>
    <col min="33" max="34" width="8.85546875" customWidth="1"/>
    <col min="35" max="37" width="0" hidden="1" customWidth="1"/>
    <col min="38" max="16384" width="8.85546875" hidden="1"/>
  </cols>
  <sheetData>
    <row r="1" spans="1:33" ht="15">
      <c r="A1" s="356" t="s">
        <v>168</v>
      </c>
      <c r="B1" s="357" t="s">
        <v>168</v>
      </c>
      <c r="C1" s="357">
        <v>2027</v>
      </c>
      <c r="D1" s="357" t="s">
        <v>168</v>
      </c>
      <c r="E1" s="357">
        <v>2028</v>
      </c>
      <c r="F1" s="357" t="s">
        <v>168</v>
      </c>
      <c r="G1" s="357">
        <v>2029</v>
      </c>
      <c r="H1" s="357" t="s">
        <v>168</v>
      </c>
      <c r="I1" s="357">
        <v>2030</v>
      </c>
      <c r="J1" s="357" t="s">
        <v>168</v>
      </c>
      <c r="K1" s="357">
        <v>2031</v>
      </c>
      <c r="L1" s="357" t="s">
        <v>168</v>
      </c>
      <c r="M1" s="357">
        <v>2032</v>
      </c>
      <c r="N1" s="357" t="s">
        <v>168</v>
      </c>
      <c r="O1" s="357">
        <v>2033</v>
      </c>
      <c r="P1" s="745"/>
      <c r="Q1" s="739"/>
      <c r="R1" s="358"/>
      <c r="S1" s="846"/>
      <c r="T1" s="848" t="s">
        <v>169</v>
      </c>
      <c r="U1" s="848" t="s">
        <v>170</v>
      </c>
      <c r="V1" s="848" t="s">
        <v>171</v>
      </c>
      <c r="W1" s="848" t="s">
        <v>172</v>
      </c>
      <c r="Z1" s="66" t="s">
        <v>150</v>
      </c>
      <c r="AA1" s="359"/>
      <c r="AB1" s="66" t="s">
        <v>173</v>
      </c>
      <c r="AC1" s="66"/>
      <c r="AD1" s="359"/>
      <c r="AE1" s="359"/>
      <c r="AF1" s="359"/>
      <c r="AG1" s="359"/>
    </row>
    <row r="2" spans="1:33" ht="30.75" customHeight="1" thickBot="1">
      <c r="A2" s="360" t="s">
        <v>174</v>
      </c>
      <c r="B2" s="944">
        <v>2026</v>
      </c>
      <c r="C2" s="944"/>
      <c r="D2" s="944">
        <v>2027</v>
      </c>
      <c r="E2" s="944"/>
      <c r="F2" s="944">
        <v>2028</v>
      </c>
      <c r="G2" s="944"/>
      <c r="H2" s="944">
        <v>2029</v>
      </c>
      <c r="I2" s="944"/>
      <c r="J2" s="944">
        <v>2030</v>
      </c>
      <c r="K2" s="944"/>
      <c r="L2" s="942">
        <v>2031</v>
      </c>
      <c r="M2" s="943"/>
      <c r="N2" s="942">
        <v>2032</v>
      </c>
      <c r="O2" s="943"/>
      <c r="P2" s="746" t="s">
        <v>150</v>
      </c>
      <c r="Q2" s="739"/>
      <c r="R2" s="796"/>
      <c r="S2" s="797"/>
      <c r="T2" s="849" t="s">
        <v>175</v>
      </c>
      <c r="U2" s="849" t="s">
        <v>176</v>
      </c>
      <c r="V2" s="849" t="s">
        <v>177</v>
      </c>
      <c r="W2" s="849" t="s">
        <v>178</v>
      </c>
      <c r="AA2" s="359"/>
      <c r="AC2">
        <v>2026</v>
      </c>
      <c r="AD2" s="359"/>
      <c r="AE2" s="359"/>
      <c r="AF2" s="359"/>
      <c r="AG2" s="359"/>
    </row>
    <row r="3" spans="1:33" ht="15">
      <c r="A3" s="854" t="s">
        <v>179</v>
      </c>
      <c r="B3" s="361"/>
      <c r="C3" s="362"/>
      <c r="D3" s="361" t="s">
        <v>180</v>
      </c>
      <c r="E3" s="735">
        <f>INDEX($R$3:$W$18,MATCH(A3,$R$3:$R$18,0),4)</f>
        <v>300000</v>
      </c>
      <c r="F3" s="361"/>
      <c r="G3" s="361"/>
      <c r="H3" s="361"/>
      <c r="I3" s="361"/>
      <c r="J3" s="361"/>
      <c r="K3" s="361"/>
      <c r="L3" s="361"/>
      <c r="M3" s="361"/>
      <c r="N3" s="361"/>
      <c r="O3" s="369"/>
      <c r="P3" s="945">
        <f>SUM(B3:O6)</f>
        <v>1705000</v>
      </c>
      <c r="Q3" s="739"/>
      <c r="R3" s="842" t="s">
        <v>120</v>
      </c>
      <c r="S3" s="215" t="s">
        <v>181</v>
      </c>
      <c r="T3" s="797"/>
      <c r="U3" s="66"/>
      <c r="V3" s="845"/>
      <c r="W3" s="798"/>
      <c r="Z3" s="66"/>
      <c r="AA3" s="359"/>
      <c r="AB3" s="66"/>
      <c r="AC3" s="66"/>
      <c r="AD3" s="756"/>
      <c r="AE3" s="749"/>
      <c r="AF3" s="749"/>
      <c r="AG3" s="359"/>
    </row>
    <row r="4" spans="1:33" ht="15">
      <c r="A4" s="852" t="str">
        <f>INDEX(ProjectSummary!$C$6:$F$20,MATCH(A3,ProjectSummary!$C$6:$C$20,0),4)</f>
        <v>LOCKHART ROAD</v>
      </c>
      <c r="B4" s="364"/>
      <c r="C4" s="364"/>
      <c r="D4" s="364"/>
      <c r="E4" s="365"/>
      <c r="F4" s="364" t="s">
        <v>177</v>
      </c>
      <c r="G4" s="366">
        <f>INDEX($R$3:$W$18,MATCH(A3,$R$3:$R$18,0),5)</f>
        <v>100000</v>
      </c>
      <c r="H4" s="364"/>
      <c r="I4" s="366"/>
      <c r="J4" s="364"/>
      <c r="K4" s="364"/>
      <c r="L4" s="364"/>
      <c r="M4" s="364"/>
      <c r="N4" s="364"/>
      <c r="O4" s="370"/>
      <c r="P4" s="946"/>
      <c r="Q4" s="739"/>
      <c r="R4" s="850" t="str">
        <f>ProjectSummary!C6</f>
        <v>030161</v>
      </c>
      <c r="S4" s="799" t="str">
        <f>INDEX(ProjectSummary!$C$6:$F$20,MATCH(R4,ProjectSummary!$C$6:$C$20,0),4)</f>
        <v>LOCKHART ROAD</v>
      </c>
      <c r="T4" s="844">
        <v>0</v>
      </c>
      <c r="U4" s="844">
        <v>300000</v>
      </c>
      <c r="V4" s="844">
        <v>100000</v>
      </c>
      <c r="W4" s="847">
        <v>1305000</v>
      </c>
      <c r="Z4" s="65">
        <f>SUM(T4:W4)</f>
        <v>1705000</v>
      </c>
      <c r="AA4" s="359"/>
      <c r="AB4" s="65">
        <f>W4/((1+Assumptions!$D$21)^($AC$2-BaseYear))</f>
        <v>1139837.5403965411</v>
      </c>
      <c r="AC4" s="66"/>
      <c r="AD4" s="757"/>
      <c r="AE4" s="750"/>
      <c r="AF4" s="750"/>
      <c r="AG4" s="359"/>
    </row>
    <row r="5" spans="1:33" ht="15">
      <c r="A5" s="852"/>
      <c r="B5" s="364"/>
      <c r="C5" s="364"/>
      <c r="D5" s="364"/>
      <c r="E5" s="364"/>
      <c r="F5" s="364"/>
      <c r="G5" s="364"/>
      <c r="H5" s="364"/>
      <c r="I5" s="364"/>
      <c r="J5" s="364"/>
      <c r="K5" s="364"/>
      <c r="L5" s="364"/>
      <c r="M5" s="364"/>
      <c r="N5" s="364"/>
      <c r="O5" s="370"/>
      <c r="P5" s="946"/>
      <c r="Q5" s="739"/>
      <c r="R5" s="850" t="str">
        <f>ProjectSummary!C7</f>
        <v>030148</v>
      </c>
      <c r="S5" s="799" t="str">
        <f>INDEX(ProjectSummary!$C$6:$F$20,MATCH(R5,ProjectSummary!$C$6:$C$20,0),4)</f>
        <v>MILLS ROAD</v>
      </c>
      <c r="T5" s="844">
        <v>0</v>
      </c>
      <c r="U5" s="844">
        <v>350000</v>
      </c>
      <c r="V5" s="844">
        <v>100000</v>
      </c>
      <c r="W5" s="847">
        <v>1435500</v>
      </c>
      <c r="Z5" s="65">
        <f t="shared" ref="Z5:Z18" si="0">SUM(T5:W5)</f>
        <v>1885500</v>
      </c>
      <c r="AA5" s="359"/>
      <c r="AB5" s="65">
        <f>W5/((1+Assumptions!$D$21)^($AC$2-BaseYear))</f>
        <v>1253821.2944361952</v>
      </c>
      <c r="AC5" s="66"/>
      <c r="AD5" s="757"/>
      <c r="AE5" s="751"/>
      <c r="AF5" s="751"/>
      <c r="AG5" s="359"/>
    </row>
    <row r="6" spans="1:33" ht="15.75" thickBot="1">
      <c r="A6" s="853"/>
      <c r="B6" s="367"/>
      <c r="C6" s="367"/>
      <c r="D6" s="367"/>
      <c r="E6" s="367"/>
      <c r="F6" s="367"/>
      <c r="G6" s="367"/>
      <c r="H6" s="367" t="s">
        <v>178</v>
      </c>
      <c r="I6" s="792">
        <f>INDEX($R$3:$W$18,MATCH(A3,$R$3:$R$18,0),6)</f>
        <v>1305000</v>
      </c>
      <c r="J6" s="367"/>
      <c r="K6" s="368"/>
      <c r="L6" s="367"/>
      <c r="M6" s="736"/>
      <c r="N6" s="367"/>
      <c r="O6" s="371"/>
      <c r="P6" s="946"/>
      <c r="Q6" s="739"/>
      <c r="R6" s="850" t="str">
        <f>ProjectSummary!C8</f>
        <v>030265</v>
      </c>
      <c r="S6" s="799" t="str">
        <f>INDEX(ProjectSummary!$C$6:$F$20,MATCH(R6,ProjectSummary!$C$6:$C$20,0),4)</f>
        <v>ROBINSON ROAD</v>
      </c>
      <c r="T6" s="844">
        <v>0</v>
      </c>
      <c r="U6" s="844">
        <v>350000</v>
      </c>
      <c r="V6" s="844">
        <v>100000</v>
      </c>
      <c r="W6" s="847">
        <v>1435500</v>
      </c>
      <c r="Z6" s="65">
        <f t="shared" si="0"/>
        <v>1885500</v>
      </c>
      <c r="AA6" s="359"/>
      <c r="AB6" s="65">
        <f>W6/((1+Assumptions!$D$21)^($AC$2-BaseYear))</f>
        <v>1253821.2944361952</v>
      </c>
      <c r="AC6" s="66"/>
      <c r="AD6" s="757"/>
      <c r="AE6" s="752"/>
      <c r="AF6" s="752"/>
      <c r="AG6" s="359"/>
    </row>
    <row r="7" spans="1:33" ht="15">
      <c r="A7" s="854" t="s">
        <v>182</v>
      </c>
      <c r="B7" s="361"/>
      <c r="C7" s="362"/>
      <c r="D7" s="361" t="s">
        <v>180</v>
      </c>
      <c r="E7" s="363">
        <f>INDEX($R$3:$W$18,MATCH(A7,$R$3:$R$18,0),4)</f>
        <v>350000</v>
      </c>
      <c r="F7" s="361"/>
      <c r="G7" s="361"/>
      <c r="H7" s="361"/>
      <c r="I7" s="361"/>
      <c r="J7" s="361"/>
      <c r="K7" s="361"/>
      <c r="L7" s="361"/>
      <c r="M7" s="361"/>
      <c r="N7" s="361"/>
      <c r="O7" s="369"/>
      <c r="P7" s="945">
        <f t="shared" ref="P7" si="1">SUM(B7:O10)</f>
        <v>1885500</v>
      </c>
      <c r="Q7" s="739"/>
      <c r="R7" s="850">
        <f>ProjectSummary!C9</f>
        <v>830106</v>
      </c>
      <c r="S7" s="799" t="str">
        <f>INDEX(ProjectSummary!$C$6:$F$20,MATCH(R7,ProjectSummary!$C$6:$C$20,0),4)</f>
        <v>BOGGER HOLLAR ROAD</v>
      </c>
      <c r="T7" s="844">
        <v>0</v>
      </c>
      <c r="U7" s="844">
        <v>350000</v>
      </c>
      <c r="V7" s="844">
        <v>100000</v>
      </c>
      <c r="W7" s="847">
        <v>2349000</v>
      </c>
      <c r="Z7" s="65">
        <f t="shared" si="0"/>
        <v>2799000</v>
      </c>
      <c r="AA7" s="359"/>
      <c r="AB7" s="65">
        <f>W7/((1+Assumptions!$D$21)^($AC$2-BaseYear))</f>
        <v>2051707.5727137742</v>
      </c>
      <c r="AC7" s="66"/>
      <c r="AD7" s="757"/>
      <c r="AE7" s="753"/>
      <c r="AF7" s="753"/>
      <c r="AG7" s="359"/>
    </row>
    <row r="8" spans="1:33" ht="15">
      <c r="A8" s="852" t="str">
        <f>INDEX(ProjectSummary!$C$6:$F$20,MATCH(A7,ProjectSummary!$C$6:$C$20,0),4)</f>
        <v>MILLS ROAD</v>
      </c>
      <c r="B8" s="364"/>
      <c r="C8" s="364"/>
      <c r="D8" s="364"/>
      <c r="E8" s="365"/>
      <c r="F8" s="364" t="s">
        <v>177</v>
      </c>
      <c r="G8" s="366">
        <f>INDEX($R$3:$W$18,MATCH(A7,$R$3:$R$18,0),5)</f>
        <v>100000</v>
      </c>
      <c r="H8" s="364"/>
      <c r="I8" s="364"/>
      <c r="J8" s="364"/>
      <c r="K8" s="364"/>
      <c r="L8" s="364"/>
      <c r="M8" s="364"/>
      <c r="N8" s="364"/>
      <c r="O8" s="370"/>
      <c r="P8" s="946"/>
      <c r="Q8" s="739"/>
      <c r="R8" s="850">
        <f>ProjectSummary!C10</f>
        <v>830081</v>
      </c>
      <c r="S8" s="799" t="str">
        <f>INDEX(ProjectSummary!$C$6:$F$20,MATCH(R8,ProjectSummary!$C$6:$C$20,0),4)</f>
        <v>BRIDGE ROAD</v>
      </c>
      <c r="T8" s="844">
        <v>0</v>
      </c>
      <c r="U8" s="844">
        <v>350000</v>
      </c>
      <c r="V8" s="844">
        <v>100000</v>
      </c>
      <c r="W8" s="847">
        <v>1305000</v>
      </c>
      <c r="Z8" s="65">
        <f t="shared" si="0"/>
        <v>1755000</v>
      </c>
      <c r="AA8" s="359"/>
      <c r="AB8" s="65">
        <f>W8/((1+Assumptions!$D$21)^($AC$2-BaseYear))</f>
        <v>1139837.5403965411</v>
      </c>
      <c r="AC8" s="66"/>
      <c r="AD8" s="757"/>
      <c r="AE8" s="753"/>
      <c r="AF8" s="753"/>
      <c r="AG8" s="359"/>
    </row>
    <row r="9" spans="1:33" ht="15">
      <c r="A9" s="852"/>
      <c r="B9" s="364"/>
      <c r="C9" s="364"/>
      <c r="D9" s="364"/>
      <c r="E9" s="364"/>
      <c r="F9" s="364"/>
      <c r="G9" s="364"/>
      <c r="H9" s="364"/>
      <c r="I9" s="364"/>
      <c r="J9" s="364"/>
      <c r="K9" s="364"/>
      <c r="L9" s="364"/>
      <c r="M9" s="364"/>
      <c r="N9" s="364"/>
      <c r="O9" s="370"/>
      <c r="P9" s="946"/>
      <c r="Q9" s="739"/>
      <c r="R9" s="850">
        <f>ProjectSummary!C11</f>
        <v>830200</v>
      </c>
      <c r="S9" s="799" t="str">
        <f>INDEX(ProjectSummary!$C$6:$F$20,MATCH(R9,ProjectSummary!$C$6:$C$20,0),4)</f>
        <v>BRIDGE PORT ROAD</v>
      </c>
      <c r="T9" s="844">
        <v>0</v>
      </c>
      <c r="U9" s="844">
        <v>350000</v>
      </c>
      <c r="V9" s="844">
        <v>100000</v>
      </c>
      <c r="W9" s="847">
        <v>2610000</v>
      </c>
      <c r="Z9" s="65">
        <f t="shared" si="0"/>
        <v>3060000</v>
      </c>
      <c r="AA9" s="359"/>
      <c r="AB9" s="65">
        <f>W9/((1+Assumptions!$D$21)^($AC$2-BaseYear))</f>
        <v>2279675.0807930822</v>
      </c>
      <c r="AC9" s="66"/>
      <c r="AD9" s="757"/>
      <c r="AE9" s="750"/>
      <c r="AF9" s="750"/>
      <c r="AG9" s="359"/>
    </row>
    <row r="10" spans="1:33" ht="15.75" thickBot="1">
      <c r="A10" s="853"/>
      <c r="B10" s="367"/>
      <c r="C10" s="367"/>
      <c r="D10" s="367"/>
      <c r="E10" s="367"/>
      <c r="F10" s="367"/>
      <c r="G10" s="367"/>
      <c r="H10" s="367" t="s">
        <v>178</v>
      </c>
      <c r="I10" s="792">
        <f>INDEX($R$3:$W$18,MATCH(A7,$R$3:$R$18,0),6)</f>
        <v>1435500</v>
      </c>
      <c r="J10" s="367"/>
      <c r="K10" s="368"/>
      <c r="L10" s="367"/>
      <c r="M10" s="367"/>
      <c r="N10" s="367"/>
      <c r="O10" s="371"/>
      <c r="P10" s="946"/>
      <c r="Q10" s="739"/>
      <c r="R10" s="850">
        <f>ProjectSummary!C12</f>
        <v>120173</v>
      </c>
      <c r="S10" s="799" t="str">
        <f>INDEX(ProjectSummary!$C$6:$F$20,MATCH(R10,ProjectSummary!$C$6:$C$20,0),4)</f>
        <v>PEACH ORCHARD ROAD</v>
      </c>
      <c r="T10" s="844">
        <v>0</v>
      </c>
      <c r="U10" s="844">
        <v>350000</v>
      </c>
      <c r="V10" s="844">
        <v>100000</v>
      </c>
      <c r="W10" s="847">
        <v>1566000</v>
      </c>
      <c r="Z10" s="65">
        <f t="shared" si="0"/>
        <v>2016000</v>
      </c>
      <c r="AA10" s="359"/>
      <c r="AB10" s="65">
        <f>W10/((1+Assumptions!$D$21)^($AC$2-BaseYear))</f>
        <v>1367805.0484758494</v>
      </c>
      <c r="AC10" s="66"/>
      <c r="AD10" s="757"/>
      <c r="AE10" s="754"/>
      <c r="AF10" s="754"/>
      <c r="AG10" s="359"/>
    </row>
    <row r="11" spans="1:33" ht="15">
      <c r="A11" s="854" t="s">
        <v>183</v>
      </c>
      <c r="B11" s="361"/>
      <c r="C11" s="362"/>
      <c r="D11" s="361" t="s">
        <v>180</v>
      </c>
      <c r="E11" s="363">
        <f>INDEX($R$3:$W$18,MATCH(A11,$R$3:$R$18,0),4)</f>
        <v>350000</v>
      </c>
      <c r="F11" s="361"/>
      <c r="G11" s="361"/>
      <c r="H11" s="361"/>
      <c r="I11" s="361"/>
      <c r="J11" s="361"/>
      <c r="K11" s="361"/>
      <c r="L11" s="361"/>
      <c r="M11" s="361"/>
      <c r="N11" s="361"/>
      <c r="O11" s="369"/>
      <c r="P11" s="945">
        <f t="shared" ref="P11" si="2">SUM(B11:O14)</f>
        <v>1885500</v>
      </c>
      <c r="Q11" s="739"/>
      <c r="R11" s="850">
        <f>ProjectSummary!C13</f>
        <v>890074</v>
      </c>
      <c r="S11" s="799" t="str">
        <f>INDEX(ProjectSummary!$C$6:$F$20,MATCH(R11,ProjectSummary!$C$6:$C$20,0),4)</f>
        <v>MONROE-ANSONVILLE ROAD</v>
      </c>
      <c r="T11" s="844">
        <v>0</v>
      </c>
      <c r="U11" s="844">
        <v>350000</v>
      </c>
      <c r="V11" s="844">
        <v>100000</v>
      </c>
      <c r="W11" s="847">
        <v>913500</v>
      </c>
      <c r="Z11" s="65">
        <f t="shared" si="0"/>
        <v>1363500</v>
      </c>
      <c r="AA11" s="359"/>
      <c r="AB11" s="65">
        <f>W11/((1+Assumptions!$D$21)^($AC$2-BaseYear))</f>
        <v>797886.27827757876</v>
      </c>
      <c r="AC11" s="66"/>
      <c r="AD11" s="757"/>
      <c r="AE11" s="752"/>
      <c r="AF11" s="752"/>
      <c r="AG11" s="359"/>
    </row>
    <row r="12" spans="1:33" ht="15">
      <c r="A12" s="852" t="str">
        <f>INDEX(ProjectSummary!$C$6:$F$20,MATCH(A11,ProjectSummary!$C$6:$C$20,0),4)</f>
        <v>ROBINSON ROAD</v>
      </c>
      <c r="B12" s="364"/>
      <c r="C12" s="364"/>
      <c r="D12" s="364"/>
      <c r="E12" s="365"/>
      <c r="F12" s="364" t="s">
        <v>177</v>
      </c>
      <c r="G12" s="366">
        <f>INDEX($R$3:$W$18,MATCH(A11,$R$3:$R$18,0),5)</f>
        <v>100000</v>
      </c>
      <c r="H12" s="364"/>
      <c r="I12" s="364"/>
      <c r="J12" s="364"/>
      <c r="K12" s="364"/>
      <c r="L12" s="364"/>
      <c r="M12" s="364"/>
      <c r="N12" s="364"/>
      <c r="O12" s="370"/>
      <c r="P12" s="946"/>
      <c r="Q12" s="739"/>
      <c r="R12" s="850">
        <f>ProjectSummary!C14</f>
        <v>890170</v>
      </c>
      <c r="S12" s="799" t="str">
        <f>INDEX(ProjectSummary!$C$6:$F$20,MATCH(R12,ProjectSummary!$C$6:$C$20,0),4)</f>
        <v>POTTERS ROAD</v>
      </c>
      <c r="T12" s="844">
        <v>0</v>
      </c>
      <c r="U12" s="844">
        <v>300000</v>
      </c>
      <c r="V12" s="844">
        <v>100000</v>
      </c>
      <c r="W12" s="847">
        <v>2368575</v>
      </c>
      <c r="Z12" s="65">
        <f t="shared" si="0"/>
        <v>2768575</v>
      </c>
      <c r="AA12" s="359"/>
      <c r="AB12" s="65">
        <f>W12/((1+Assumptions!$D$21)^($AC$2-BaseYear))</f>
        <v>2068805.1358197222</v>
      </c>
      <c r="AC12" s="66"/>
      <c r="AD12" s="757"/>
      <c r="AE12" s="753"/>
      <c r="AF12" s="753"/>
      <c r="AG12" s="359"/>
    </row>
    <row r="13" spans="1:33" ht="15">
      <c r="A13" s="852"/>
      <c r="B13" s="364"/>
      <c r="C13" s="364"/>
      <c r="D13" s="364"/>
      <c r="E13" s="364"/>
      <c r="F13" s="364"/>
      <c r="G13" s="364"/>
      <c r="H13" s="364"/>
      <c r="I13" s="364"/>
      <c r="J13" s="364"/>
      <c r="K13" s="364"/>
      <c r="L13" s="364"/>
      <c r="M13" s="364"/>
      <c r="N13" s="364"/>
      <c r="O13" s="370"/>
      <c r="P13" s="946"/>
      <c r="Q13" s="739"/>
      <c r="R13" s="850">
        <f>ProjectSummary!C15</f>
        <v>890312</v>
      </c>
      <c r="S13" s="799" t="str">
        <f>INDEX(ProjectSummary!$C$6:$F$20,MATCH(R13,ProjectSummary!$C$6:$C$20,0),4)</f>
        <v>SHANNON ROAD</v>
      </c>
      <c r="T13" s="844">
        <v>0</v>
      </c>
      <c r="U13" s="844">
        <v>350000</v>
      </c>
      <c r="V13" s="844">
        <v>100000</v>
      </c>
      <c r="W13" s="847">
        <v>1305000</v>
      </c>
      <c r="Z13" s="65">
        <f t="shared" si="0"/>
        <v>1755000</v>
      </c>
      <c r="AA13" s="359"/>
      <c r="AB13" s="65">
        <f>W13/((1+Assumptions!$D$21)^($AC$2-BaseYear))</f>
        <v>1139837.5403965411</v>
      </c>
      <c r="AC13" s="66"/>
      <c r="AD13" s="757"/>
      <c r="AE13" s="753"/>
      <c r="AF13" s="753"/>
      <c r="AG13" s="359"/>
    </row>
    <row r="14" spans="1:33" ht="15.75" thickBot="1">
      <c r="A14" s="853"/>
      <c r="B14" s="367"/>
      <c r="C14" s="367"/>
      <c r="D14" s="367"/>
      <c r="E14" s="367"/>
      <c r="F14" s="367"/>
      <c r="G14" s="367"/>
      <c r="H14" s="367" t="s">
        <v>178</v>
      </c>
      <c r="I14" s="792">
        <f>INDEX($R$3:$W$18,MATCH(A11,$R$3:$R$18,0),6)</f>
        <v>1435500</v>
      </c>
      <c r="J14" s="367"/>
      <c r="K14" s="368"/>
      <c r="L14" s="367"/>
      <c r="M14" s="367"/>
      <c r="N14" s="367"/>
      <c r="O14" s="371"/>
      <c r="P14" s="946"/>
      <c r="Q14" s="739"/>
      <c r="R14" s="850">
        <f>ProjectSummary!C16</f>
        <v>890144</v>
      </c>
      <c r="S14" s="799" t="str">
        <f>INDEX(ProjectSummary!$C$6:$F$20,MATCH(R14,ProjectSummary!$C$6:$C$20,0),4)</f>
        <v>STACK ROAD</v>
      </c>
      <c r="T14" s="844">
        <v>0</v>
      </c>
      <c r="U14" s="844">
        <v>300000</v>
      </c>
      <c r="V14" s="844">
        <v>100000</v>
      </c>
      <c r="W14" s="847">
        <v>1044000</v>
      </c>
      <c r="Z14" s="65">
        <f t="shared" si="0"/>
        <v>1444000</v>
      </c>
      <c r="AA14" s="359"/>
      <c r="AB14" s="65">
        <f>W14/((1+Assumptions!$D$21)^($AC$2-BaseYear))</f>
        <v>911870.03231723292</v>
      </c>
      <c r="AC14" s="66"/>
      <c r="AD14" s="755"/>
      <c r="AE14" s="753"/>
      <c r="AF14" s="753"/>
      <c r="AG14" s="359"/>
    </row>
    <row r="15" spans="1:33" ht="15">
      <c r="A15" s="851">
        <v>830106</v>
      </c>
      <c r="B15" s="361"/>
      <c r="C15" s="362"/>
      <c r="D15" s="362" t="s">
        <v>180</v>
      </c>
      <c r="E15" s="363">
        <f>INDEX($R$3:$W$18,MATCH(A15,$R$3:$R$18,0),4)</f>
        <v>350000</v>
      </c>
      <c r="F15" s="361"/>
      <c r="G15" s="361"/>
      <c r="H15" s="361"/>
      <c r="I15" s="361"/>
      <c r="J15" s="361"/>
      <c r="K15" s="361"/>
      <c r="L15" s="361"/>
      <c r="M15" s="361"/>
      <c r="N15" s="361"/>
      <c r="O15" s="369"/>
      <c r="P15" s="945">
        <f t="shared" ref="P15" si="3">SUM(B15:O18)</f>
        <v>2799000</v>
      </c>
      <c r="Q15" s="739"/>
      <c r="R15" s="850">
        <f>ProjectSummary!C17</f>
        <v>890067</v>
      </c>
      <c r="S15" s="799" t="str">
        <f>INDEX(ProjectSummary!$C$6:$F$20,MATCH(R15,ProjectSummary!$C$6:$C$20,0),4)</f>
        <v>AUSTIN GROVE CHURCH ROAD</v>
      </c>
      <c r="T15" s="843">
        <v>289086.03000000003</v>
      </c>
      <c r="U15" s="844">
        <v>0</v>
      </c>
      <c r="V15" s="844">
        <v>0</v>
      </c>
      <c r="W15" s="847">
        <v>1561875</v>
      </c>
      <c r="Z15" s="65">
        <f t="shared" si="0"/>
        <v>1850961.03</v>
      </c>
      <c r="AA15" s="359"/>
      <c r="AB15" s="65">
        <f>W15/((1+Assumptions!$D$21)^($AC$2-BaseYear))</f>
        <v>1364202.1137217223</v>
      </c>
      <c r="AC15" s="66"/>
      <c r="AD15" s="755"/>
      <c r="AE15" s="750"/>
      <c r="AF15" s="750"/>
      <c r="AG15" s="359"/>
    </row>
    <row r="16" spans="1:33" ht="15">
      <c r="A16" s="852" t="str">
        <f>INDEX(ProjectSummary!$C$6:$F$20,MATCH(A15,ProjectSummary!$C$6:$C$20,0),4)</f>
        <v>BOGGER HOLLAR ROAD</v>
      </c>
      <c r="B16" s="364"/>
      <c r="C16" s="364"/>
      <c r="D16" s="364"/>
      <c r="E16" s="365"/>
      <c r="F16" s="364" t="s">
        <v>177</v>
      </c>
      <c r="G16" s="366">
        <f>INDEX($R$3:$W$18,MATCH(A15,$R$3:$R$18,0),5)</f>
        <v>100000</v>
      </c>
      <c r="H16" s="365"/>
      <c r="I16" s="364"/>
      <c r="J16" s="364"/>
      <c r="K16" s="364"/>
      <c r="L16" s="364"/>
      <c r="M16" s="364"/>
      <c r="N16" s="364"/>
      <c r="O16" s="370"/>
      <c r="P16" s="946"/>
      <c r="Q16" s="739"/>
      <c r="R16" s="850">
        <f>ProjectSummary!C18</f>
        <v>830012</v>
      </c>
      <c r="S16" s="799" t="str">
        <f>INDEX(ProjectSummary!$C$6:$F$20,MATCH(R16,ProjectSummary!$C$6:$C$20,0),4)</f>
        <v>MOUNTAIN CREEK ROAD</v>
      </c>
      <c r="T16" s="843">
        <v>212602.33</v>
      </c>
      <c r="U16" s="844">
        <v>0</v>
      </c>
      <c r="V16" s="844">
        <v>0</v>
      </c>
      <c r="W16" s="847">
        <v>2088000</v>
      </c>
      <c r="Z16" s="65">
        <f t="shared" si="0"/>
        <v>2300602.33</v>
      </c>
      <c r="AA16" s="359"/>
      <c r="AB16" s="65">
        <f>W16/((1+Assumptions!$D$21)^($AC$2-BaseYear))</f>
        <v>1823740.0646344658</v>
      </c>
      <c r="AC16" s="66"/>
      <c r="AD16" s="755"/>
      <c r="AE16" s="753"/>
      <c r="AF16" s="753"/>
      <c r="AG16" s="359"/>
    </row>
    <row r="17" spans="1:33" ht="15">
      <c r="A17" s="852"/>
      <c r="B17" s="364"/>
      <c r="C17" s="364"/>
      <c r="D17" s="364"/>
      <c r="E17" s="364"/>
      <c r="F17" s="364"/>
      <c r="G17" s="364"/>
      <c r="H17" s="364"/>
      <c r="I17" s="364"/>
      <c r="J17" s="364"/>
      <c r="K17" s="364"/>
      <c r="L17" s="364"/>
      <c r="M17" s="364"/>
      <c r="N17" s="364"/>
      <c r="O17" s="370"/>
      <c r="P17" s="946"/>
      <c r="Q17" s="739"/>
      <c r="R17" s="850">
        <f>ProjectSummary!C19</f>
        <v>120050</v>
      </c>
      <c r="S17" s="799" t="str">
        <f>INDEX(ProjectSummary!$C$6:$F$20,MATCH(R17,ProjectSummary!$C$6:$C$20,0),4)</f>
        <v>PENNINGER ROAD</v>
      </c>
      <c r="T17" s="843">
        <f>220991.53+111.92</f>
        <v>221103.45</v>
      </c>
      <c r="U17" s="844">
        <v>0</v>
      </c>
      <c r="V17" s="844">
        <v>0</v>
      </c>
      <c r="W17" s="847">
        <v>1566000</v>
      </c>
      <c r="Z17" s="65">
        <f t="shared" si="0"/>
        <v>1787103.45</v>
      </c>
      <c r="AA17" s="359"/>
      <c r="AB17" s="65">
        <f>W17/((1+Assumptions!$D$21)^($AC$2-BaseYear))</f>
        <v>1367805.0484758494</v>
      </c>
      <c r="AC17" s="66"/>
      <c r="AD17" s="755"/>
      <c r="AE17" s="752"/>
      <c r="AF17" s="752"/>
      <c r="AG17" s="359"/>
    </row>
    <row r="18" spans="1:33" ht="15.75" thickBot="1">
      <c r="A18" s="853"/>
      <c r="B18" s="367"/>
      <c r="C18" s="367"/>
      <c r="D18" s="367"/>
      <c r="E18" s="367"/>
      <c r="F18" s="367"/>
      <c r="G18" s="367"/>
      <c r="H18" s="367" t="s">
        <v>178</v>
      </c>
      <c r="I18" s="792">
        <f>INDEX($R$3:$W$18,MATCH(A15,$R$3:$R$18,0),6)</f>
        <v>2349000</v>
      </c>
      <c r="J18" s="367"/>
      <c r="K18" s="368"/>
      <c r="L18" s="367"/>
      <c r="M18" s="367"/>
      <c r="N18" s="367"/>
      <c r="O18" s="371"/>
      <c r="P18" s="946"/>
      <c r="Q18" s="739"/>
      <c r="R18" s="886">
        <f>ProjectSummary!C20</f>
        <v>590060</v>
      </c>
      <c r="S18" s="887" t="str">
        <f>INDEX(ProjectSummary!$C$6:$F$20,MATCH(R18,ProjectSummary!$C$6:$C$20,0),4)</f>
        <v>ROBINSON CHURCH ROAD</v>
      </c>
      <c r="T18" s="888">
        <v>204148.95</v>
      </c>
      <c r="U18" s="889">
        <v>0</v>
      </c>
      <c r="V18" s="889">
        <v>0</v>
      </c>
      <c r="W18" s="890">
        <v>2349000</v>
      </c>
      <c r="Z18" s="65">
        <f t="shared" si="0"/>
        <v>2553148.9500000002</v>
      </c>
      <c r="AA18" s="359"/>
      <c r="AB18" s="65">
        <f>W18/((1+Assumptions!$D$21)^($AC$2-BaseYear))</f>
        <v>2051707.5727137742</v>
      </c>
      <c r="AC18" s="66"/>
      <c r="AD18" s="359"/>
      <c r="AE18" s="359"/>
      <c r="AF18" s="359"/>
      <c r="AG18" s="359"/>
    </row>
    <row r="19" spans="1:33" ht="15.75" thickBot="1">
      <c r="A19" s="851">
        <v>830081</v>
      </c>
      <c r="B19" s="361"/>
      <c r="C19" s="362"/>
      <c r="D19" s="361" t="s">
        <v>180</v>
      </c>
      <c r="E19" s="363">
        <f>INDEX($R$3:$W$18,MATCH(A19,$R$3:$R$18,0),4)</f>
        <v>350000</v>
      </c>
      <c r="F19" s="361"/>
      <c r="G19" s="361"/>
      <c r="H19" s="361"/>
      <c r="I19" s="361"/>
      <c r="J19" s="361"/>
      <c r="K19" s="361"/>
      <c r="L19" s="361"/>
      <c r="M19" s="361"/>
      <c r="N19" s="361"/>
      <c r="O19" s="369"/>
      <c r="P19" s="945">
        <f t="shared" ref="P19" si="4">SUM(B19:O22)</f>
        <v>1755000</v>
      </c>
      <c r="Q19" s="739"/>
      <c r="R19" s="738"/>
      <c r="S19" s="891" t="s">
        <v>150</v>
      </c>
      <c r="T19" s="857">
        <f>SUM(T4:T18)</f>
        <v>926940.76</v>
      </c>
      <c r="U19" s="857">
        <f t="shared" ref="U19:V19" si="5">SUM(U4:U18)</f>
        <v>3700000</v>
      </c>
      <c r="V19" s="857">
        <f t="shared" si="5"/>
        <v>1100000</v>
      </c>
      <c r="W19" s="858">
        <f>SUM(W4:W18)</f>
        <v>25201950</v>
      </c>
      <c r="X19" s="66"/>
      <c r="Y19" s="66"/>
      <c r="Z19" s="65">
        <f>SUM(Z4:Z18)</f>
        <v>30928890.759999998</v>
      </c>
      <c r="AA19" s="359"/>
      <c r="AB19" s="359"/>
      <c r="AC19" s="359"/>
      <c r="AD19" s="359"/>
      <c r="AE19" s="359"/>
      <c r="AF19" s="359"/>
      <c r="AG19" s="359"/>
    </row>
    <row r="20" spans="1:33" ht="15">
      <c r="A20" s="852" t="str">
        <f>INDEX(ProjectSummary!$C$6:$F$20,MATCH(A19,ProjectSummary!$C$6:$C$20,0),4)</f>
        <v>BRIDGE ROAD</v>
      </c>
      <c r="B20" s="364"/>
      <c r="C20" s="364"/>
      <c r="D20" s="364"/>
      <c r="E20" s="365"/>
      <c r="F20" s="364" t="s">
        <v>177</v>
      </c>
      <c r="G20" s="366">
        <f>INDEX($R$3:$W$18,MATCH(A19,$R$3:$R$18,0),5)</f>
        <v>100000</v>
      </c>
      <c r="H20" s="364"/>
      <c r="I20" s="364"/>
      <c r="J20" s="364"/>
      <c r="K20" s="364"/>
      <c r="L20" s="364"/>
      <c r="M20" s="364"/>
      <c r="N20" s="364"/>
      <c r="O20" s="370"/>
      <c r="P20" s="946"/>
      <c r="Q20" s="739"/>
      <c r="R20" s="359"/>
      <c r="S20" s="359"/>
      <c r="T20" s="359"/>
      <c r="U20" s="359"/>
      <c r="V20" s="372"/>
      <c r="W20" s="359"/>
      <c r="X20" s="359"/>
      <c r="Y20" s="359"/>
      <c r="Z20" s="359"/>
      <c r="AA20" s="359"/>
      <c r="AB20" s="359"/>
      <c r="AC20" s="359"/>
      <c r="AD20" s="359"/>
      <c r="AE20" s="359"/>
      <c r="AF20" s="359"/>
      <c r="AG20" s="359"/>
    </row>
    <row r="21" spans="1:33" ht="15">
      <c r="A21" s="852"/>
      <c r="B21" s="364"/>
      <c r="C21" s="364"/>
      <c r="D21" s="364"/>
      <c r="E21" s="364"/>
      <c r="F21" s="364"/>
      <c r="G21" s="364"/>
      <c r="H21" s="364"/>
      <c r="I21" s="364"/>
      <c r="J21" s="364"/>
      <c r="K21" s="364"/>
      <c r="L21" s="364"/>
      <c r="M21" s="364"/>
      <c r="N21" s="364"/>
      <c r="O21" s="370"/>
      <c r="P21" s="946"/>
      <c r="Q21" s="739"/>
      <c r="R21" s="359"/>
      <c r="S21" s="359"/>
      <c r="T21" s="359"/>
      <c r="U21" s="359"/>
      <c r="V21" s="359"/>
      <c r="W21" s="359"/>
      <c r="X21" s="359"/>
      <c r="Y21" s="359"/>
      <c r="Z21" s="359"/>
      <c r="AA21" s="359"/>
      <c r="AB21" s="359"/>
      <c r="AC21" s="359"/>
      <c r="AD21" s="359"/>
      <c r="AE21" s="359"/>
      <c r="AF21" s="359"/>
      <c r="AG21" s="359"/>
    </row>
    <row r="22" spans="1:33" ht="15.75" thickBot="1">
      <c r="A22" s="853"/>
      <c r="B22" s="367"/>
      <c r="C22" s="367"/>
      <c r="D22" s="367"/>
      <c r="E22" s="367"/>
      <c r="F22" s="367"/>
      <c r="G22" s="367"/>
      <c r="H22" s="367" t="s">
        <v>178</v>
      </c>
      <c r="I22" s="792">
        <f>INDEX($R$3:$W$18,MATCH(A19,$R$3:$R$18,0),6)</f>
        <v>1305000</v>
      </c>
      <c r="J22" s="367"/>
      <c r="K22" s="368"/>
      <c r="L22" s="367"/>
      <c r="M22" s="367"/>
      <c r="N22" s="367"/>
      <c r="O22" s="371"/>
      <c r="P22" s="946"/>
      <c r="Q22" s="739"/>
      <c r="R22" s="359"/>
      <c r="S22" s="359"/>
      <c r="T22" s="359"/>
      <c r="U22" s="359"/>
      <c r="V22" s="359"/>
      <c r="W22" s="359"/>
      <c r="X22" s="359"/>
      <c r="Y22" s="359"/>
      <c r="Z22" s="359"/>
    </row>
    <row r="23" spans="1:33" ht="15.75">
      <c r="A23" s="851">
        <v>830200</v>
      </c>
      <c r="B23" s="373"/>
      <c r="C23" s="374"/>
      <c r="D23" s="373" t="s">
        <v>180</v>
      </c>
      <c r="E23" s="378">
        <f>INDEX($R$3:$W$18,MATCH(A23,$R$3:$R$18,0),4)</f>
        <v>350000</v>
      </c>
      <c r="F23" s="373"/>
      <c r="G23" s="373"/>
      <c r="H23" s="373"/>
      <c r="I23" s="373"/>
      <c r="J23" s="373"/>
      <c r="K23" s="373"/>
      <c r="L23" s="373"/>
      <c r="M23" s="373"/>
      <c r="N23" s="373"/>
      <c r="O23" s="375"/>
      <c r="P23" s="945">
        <f t="shared" ref="P23" si="6">SUM(B23:O26)</f>
        <v>3060000</v>
      </c>
      <c r="Q23" s="739"/>
      <c r="T23" t="s">
        <v>184</v>
      </c>
      <c r="W23" s="777" t="s">
        <v>185</v>
      </c>
    </row>
    <row r="24" spans="1:33" ht="15">
      <c r="A24" s="852" t="str">
        <f>INDEX(ProjectSummary!$C$6:$F$20,MATCH(A23,ProjectSummary!$C$6:$C$20,0),4)</f>
        <v>BRIDGE PORT ROAD</v>
      </c>
      <c r="B24" s="376"/>
      <c r="C24" s="376"/>
      <c r="D24" s="376"/>
      <c r="E24" s="377"/>
      <c r="F24" s="376" t="s">
        <v>177</v>
      </c>
      <c r="G24" s="378">
        <f>INDEX($R$3:$W$18,MATCH(A23,$R$3:$R$18,0),5)</f>
        <v>100000</v>
      </c>
      <c r="H24" s="376"/>
      <c r="I24" s="376"/>
      <c r="J24" s="376"/>
      <c r="K24" s="376"/>
      <c r="L24" s="376"/>
      <c r="M24" s="376"/>
      <c r="N24" s="376"/>
      <c r="O24" s="379"/>
      <c r="P24" s="946"/>
      <c r="Q24" s="739"/>
      <c r="U24" s="947"/>
      <c r="V24" s="947"/>
      <c r="W24" s="947"/>
      <c r="X24" s="947"/>
      <c r="Y24" s="947"/>
      <c r="Z24" s="947"/>
    </row>
    <row r="25" spans="1:33" ht="15">
      <c r="A25" s="852"/>
      <c r="B25" s="376"/>
      <c r="C25" s="376"/>
      <c r="D25" s="376"/>
      <c r="E25" s="376"/>
      <c r="F25" s="376"/>
      <c r="G25" s="376"/>
      <c r="H25" s="376"/>
      <c r="I25" s="376"/>
      <c r="J25" s="376"/>
      <c r="K25" s="376"/>
      <c r="L25" s="376"/>
      <c r="M25" s="376"/>
      <c r="N25" s="376"/>
      <c r="O25" s="379"/>
      <c r="P25" s="946"/>
      <c r="Q25" s="739"/>
    </row>
    <row r="26" spans="1:33" ht="15.75" thickBot="1">
      <c r="A26" s="853"/>
      <c r="B26" s="380"/>
      <c r="C26" s="380"/>
      <c r="D26" s="380"/>
      <c r="E26" s="380"/>
      <c r="F26" s="380"/>
      <c r="G26" s="380"/>
      <c r="H26" s="380" t="s">
        <v>178</v>
      </c>
      <c r="I26" s="793">
        <f>INDEX($R$3:$W$18,MATCH(A23,$R$3:$R$18,0),6)</f>
        <v>2610000</v>
      </c>
      <c r="J26" s="380"/>
      <c r="K26" s="381"/>
      <c r="L26" s="380"/>
      <c r="M26" s="380"/>
      <c r="N26" s="380"/>
      <c r="O26" s="382"/>
      <c r="P26" s="946"/>
      <c r="Q26" s="739"/>
    </row>
    <row r="27" spans="1:33" ht="15">
      <c r="A27" s="851">
        <v>120173</v>
      </c>
      <c r="B27" s="373"/>
      <c r="C27" s="374"/>
      <c r="D27" s="373" t="s">
        <v>180</v>
      </c>
      <c r="E27" s="378">
        <f>INDEX($R$3:$W$18,MATCH(A27,$R$3:$R$18,0),4)</f>
        <v>350000</v>
      </c>
      <c r="F27" s="373"/>
      <c r="G27" s="373"/>
      <c r="H27" s="373"/>
      <c r="I27" s="373"/>
      <c r="J27" s="373"/>
      <c r="K27" s="373"/>
      <c r="L27" s="373"/>
      <c r="M27" s="373"/>
      <c r="N27" s="373"/>
      <c r="O27" s="375"/>
      <c r="P27" s="945">
        <f t="shared" ref="P27" si="7">SUM(B27:O30)</f>
        <v>2016000</v>
      </c>
      <c r="Q27" s="739"/>
    </row>
    <row r="28" spans="1:33" ht="15">
      <c r="A28" s="852" t="str">
        <f>INDEX(ProjectSummary!$C$6:$F$20,MATCH(A27,ProjectSummary!$C$6:$C$20,0),4)</f>
        <v>PEACH ORCHARD ROAD</v>
      </c>
      <c r="B28" s="376"/>
      <c r="C28" s="376"/>
      <c r="D28" s="376"/>
      <c r="E28" s="377"/>
      <c r="F28" s="376" t="s">
        <v>177</v>
      </c>
      <c r="G28" s="378">
        <f>INDEX($R$3:$W$18,MATCH(A27,$R$3:$R$18,0),5)</f>
        <v>100000</v>
      </c>
      <c r="H28" s="376"/>
      <c r="I28" s="376"/>
      <c r="J28" s="376"/>
      <c r="K28" s="376"/>
      <c r="L28" s="376"/>
      <c r="M28" s="376"/>
      <c r="N28" s="376"/>
      <c r="O28" s="379"/>
      <c r="P28" s="946"/>
      <c r="Q28" s="739"/>
    </row>
    <row r="29" spans="1:33" ht="15">
      <c r="A29" s="852"/>
      <c r="B29" s="376"/>
      <c r="C29" s="376"/>
      <c r="D29" s="376"/>
      <c r="E29" s="376"/>
      <c r="F29" s="376"/>
      <c r="G29" s="376"/>
      <c r="H29" s="376"/>
      <c r="I29" s="376"/>
      <c r="J29" s="376"/>
      <c r="K29" s="376"/>
      <c r="L29" s="376"/>
      <c r="M29" s="376"/>
      <c r="N29" s="376"/>
      <c r="O29" s="379"/>
      <c r="P29" s="946"/>
      <c r="Q29" s="739"/>
    </row>
    <row r="30" spans="1:33" ht="15.75" thickBot="1">
      <c r="A30" s="853"/>
      <c r="B30" s="380"/>
      <c r="C30" s="380"/>
      <c r="D30" s="380"/>
      <c r="E30" s="380"/>
      <c r="F30" s="380"/>
      <c r="G30" s="380"/>
      <c r="H30" s="380" t="s">
        <v>178</v>
      </c>
      <c r="I30" s="793">
        <f>INDEX($R$3:$W$18,MATCH(A27,$R$3:$R$18,0),6)</f>
        <v>1566000</v>
      </c>
      <c r="J30" s="380"/>
      <c r="K30" s="381"/>
      <c r="L30" s="380"/>
      <c r="M30" s="380"/>
      <c r="N30" s="380"/>
      <c r="O30" s="382"/>
      <c r="P30" s="946"/>
      <c r="Q30" s="739"/>
    </row>
    <row r="31" spans="1:33" ht="15">
      <c r="A31" s="851">
        <v>890074</v>
      </c>
      <c r="B31" s="373"/>
      <c r="C31" s="374"/>
      <c r="D31" s="373" t="s">
        <v>180</v>
      </c>
      <c r="E31" s="378">
        <f>INDEX($R$3:$W$18,MATCH(A31,$R$3:$R$18,0),4)</f>
        <v>350000</v>
      </c>
      <c r="F31" s="373"/>
      <c r="G31" s="373"/>
      <c r="H31" s="373"/>
      <c r="I31" s="373"/>
      <c r="J31" s="373"/>
      <c r="K31" s="373"/>
      <c r="L31" s="373"/>
      <c r="M31" s="373"/>
      <c r="N31" s="373"/>
      <c r="O31" s="375"/>
      <c r="P31" s="945">
        <f t="shared" ref="P31" si="8">SUM(B31:O34)</f>
        <v>1363500</v>
      </c>
      <c r="Q31" s="739"/>
    </row>
    <row r="32" spans="1:33" ht="15">
      <c r="A32" s="852" t="str">
        <f>INDEX(ProjectSummary!$C$6:$F$20,MATCH(A31,ProjectSummary!$C$6:$C$20,0),4)</f>
        <v>MONROE-ANSONVILLE ROAD</v>
      </c>
      <c r="B32" s="376"/>
      <c r="C32" s="376"/>
      <c r="D32" s="376"/>
      <c r="E32" s="377"/>
      <c r="F32" s="376" t="s">
        <v>177</v>
      </c>
      <c r="G32" s="378">
        <f>INDEX($R$3:$W$18,MATCH(A31,$R$3:$R$18,0),5)</f>
        <v>100000</v>
      </c>
      <c r="H32" s="376"/>
      <c r="I32" s="376"/>
      <c r="J32" s="376"/>
      <c r="K32" s="376"/>
      <c r="L32" s="376"/>
      <c r="M32" s="376"/>
      <c r="N32" s="376"/>
      <c r="O32" s="379"/>
      <c r="P32" s="946"/>
      <c r="Q32" s="739"/>
    </row>
    <row r="33" spans="1:20" ht="15">
      <c r="A33" s="852"/>
      <c r="B33" s="376"/>
      <c r="C33" s="376"/>
      <c r="D33" s="376"/>
      <c r="E33" s="376"/>
      <c r="F33" s="376"/>
      <c r="G33" s="376"/>
      <c r="H33" s="376"/>
      <c r="I33" s="376"/>
      <c r="J33" s="376"/>
      <c r="K33" s="376"/>
      <c r="L33" s="376"/>
      <c r="M33" s="376"/>
      <c r="N33" s="376"/>
      <c r="O33" s="379"/>
      <c r="P33" s="946"/>
      <c r="Q33" s="739"/>
    </row>
    <row r="34" spans="1:20" ht="15.75" thickBot="1">
      <c r="A34" s="853"/>
      <c r="B34" s="380"/>
      <c r="C34" s="380"/>
      <c r="D34" s="380"/>
      <c r="E34" s="380"/>
      <c r="F34" s="380"/>
      <c r="G34" s="380"/>
      <c r="H34" s="380" t="s">
        <v>178</v>
      </c>
      <c r="I34" s="793">
        <f>INDEX($R$3:$W$18,MATCH(A31,$R$3:$R$18,0),6)</f>
        <v>913500</v>
      </c>
      <c r="J34" s="380"/>
      <c r="K34" s="381"/>
      <c r="L34" s="380"/>
      <c r="M34" s="380"/>
      <c r="N34" s="380"/>
      <c r="O34" s="382"/>
      <c r="P34" s="946"/>
      <c r="Q34" s="739"/>
    </row>
    <row r="35" spans="1:20" ht="15">
      <c r="A35" s="851">
        <v>890170</v>
      </c>
      <c r="B35" s="373"/>
      <c r="C35" s="374"/>
      <c r="D35" s="373" t="s">
        <v>180</v>
      </c>
      <c r="E35" s="378">
        <f>INDEX($R$3:$W$18,MATCH(A35,$R$3:$R$18,0),4)</f>
        <v>300000</v>
      </c>
      <c r="F35" s="373"/>
      <c r="G35" s="373"/>
      <c r="H35" s="373"/>
      <c r="I35" s="373"/>
      <c r="J35" s="373"/>
      <c r="K35" s="373"/>
      <c r="L35" s="373"/>
      <c r="M35" s="373"/>
      <c r="N35" s="373"/>
      <c r="O35" s="375"/>
      <c r="P35" s="945">
        <f t="shared" ref="P35" si="9">SUM(B35:O38)</f>
        <v>2768575</v>
      </c>
      <c r="Q35" s="739"/>
    </row>
    <row r="36" spans="1:20" ht="15">
      <c r="A36" s="852" t="str">
        <f>INDEX(ProjectSummary!$C$6:$F$20,MATCH(A35,ProjectSummary!$C$6:$C$20,0),4)</f>
        <v>POTTERS ROAD</v>
      </c>
      <c r="B36" s="376"/>
      <c r="C36" s="376"/>
      <c r="D36" s="376"/>
      <c r="E36" s="377"/>
      <c r="F36" s="376" t="s">
        <v>177</v>
      </c>
      <c r="G36" s="378">
        <f>INDEX($R$3:$W$18,MATCH(A35,$R$3:$R$18,0),5)</f>
        <v>100000</v>
      </c>
      <c r="H36" s="376"/>
      <c r="I36" s="376"/>
      <c r="J36" s="376"/>
      <c r="K36" s="376"/>
      <c r="L36" s="376"/>
      <c r="M36" s="376"/>
      <c r="N36" s="376"/>
      <c r="O36" s="379"/>
      <c r="P36" s="946"/>
      <c r="Q36" s="739"/>
    </row>
    <row r="37" spans="1:20" ht="15">
      <c r="A37" s="852"/>
      <c r="B37" s="376"/>
      <c r="C37" s="376"/>
      <c r="D37" s="376"/>
      <c r="E37" s="376"/>
      <c r="F37" s="376"/>
      <c r="G37" s="376"/>
      <c r="H37" s="376"/>
      <c r="I37" s="383"/>
      <c r="J37" s="383"/>
      <c r="K37" s="383"/>
      <c r="L37" s="383"/>
      <c r="M37" s="383"/>
      <c r="N37" s="376"/>
      <c r="O37" s="379"/>
      <c r="P37" s="946"/>
      <c r="Q37" s="739"/>
    </row>
    <row r="38" spans="1:20" ht="15.75" thickBot="1">
      <c r="A38" s="853"/>
      <c r="B38" s="380"/>
      <c r="C38" s="380"/>
      <c r="D38" s="380"/>
      <c r="E38" s="380"/>
      <c r="F38" s="380"/>
      <c r="G38" s="380"/>
      <c r="H38" s="380" t="s">
        <v>178</v>
      </c>
      <c r="I38" s="793">
        <f>INDEX($R$3:$W$18,MATCH(A35,$R$3:$R$18,0),6)</f>
        <v>2368575</v>
      </c>
      <c r="J38" s="384"/>
      <c r="K38" s="385"/>
      <c r="L38" s="384"/>
      <c r="M38" s="384"/>
      <c r="N38" s="380"/>
      <c r="O38" s="382"/>
      <c r="P38" s="946"/>
      <c r="Q38" s="739"/>
    </row>
    <row r="39" spans="1:20" ht="15">
      <c r="A39" s="851">
        <v>890312</v>
      </c>
      <c r="B39" s="373"/>
      <c r="C39" s="374"/>
      <c r="D39" s="373" t="s">
        <v>180</v>
      </c>
      <c r="E39" s="378">
        <f>INDEX($R$3:$W$18,MATCH(A39,$R$3:$R$18,0),4)</f>
        <v>350000</v>
      </c>
      <c r="F39" s="373"/>
      <c r="G39" s="373"/>
      <c r="H39" s="373"/>
      <c r="I39" s="386"/>
      <c r="J39" s="386"/>
      <c r="K39" s="386"/>
      <c r="L39" s="386"/>
      <c r="M39" s="386"/>
      <c r="N39" s="373"/>
      <c r="O39" s="375"/>
      <c r="P39" s="945">
        <f t="shared" ref="P39" si="10">SUM(B39:O42)</f>
        <v>1755000</v>
      </c>
      <c r="Q39" s="739"/>
    </row>
    <row r="40" spans="1:20" ht="15">
      <c r="A40" s="852" t="str">
        <f>INDEX(ProjectSummary!$C$6:$F$20,MATCH(A39,ProjectSummary!$C$6:$C$20,0),4)</f>
        <v>SHANNON ROAD</v>
      </c>
      <c r="B40" s="376"/>
      <c r="C40" s="376"/>
      <c r="D40" s="376"/>
      <c r="E40" s="377"/>
      <c r="F40" s="376" t="s">
        <v>177</v>
      </c>
      <c r="G40" s="378">
        <f>INDEX($R$3:$W$18,MATCH(A39,$R$3:$R$18,0),5)</f>
        <v>100000</v>
      </c>
      <c r="H40" s="376"/>
      <c r="I40" s="383"/>
      <c r="J40" s="383"/>
      <c r="K40" s="383"/>
      <c r="L40" s="383"/>
      <c r="M40" s="383"/>
      <c r="N40" s="376"/>
      <c r="O40" s="379"/>
      <c r="P40" s="946"/>
      <c r="Q40" s="739"/>
    </row>
    <row r="41" spans="1:20" ht="15">
      <c r="A41" s="852"/>
      <c r="B41" s="376"/>
      <c r="C41" s="376"/>
      <c r="D41" s="376"/>
      <c r="E41" s="376"/>
      <c r="F41" s="376"/>
      <c r="G41" s="376"/>
      <c r="H41" s="376"/>
      <c r="I41" s="383"/>
      <c r="J41" s="383"/>
      <c r="K41" s="383"/>
      <c r="L41" s="383"/>
      <c r="M41" s="383"/>
      <c r="N41" s="376"/>
      <c r="O41" s="379"/>
      <c r="P41" s="946"/>
      <c r="Q41" s="739"/>
    </row>
    <row r="42" spans="1:20" ht="15.75" thickBot="1">
      <c r="A42" s="853"/>
      <c r="B42" s="380"/>
      <c r="C42" s="380"/>
      <c r="D42" s="380"/>
      <c r="E42" s="380"/>
      <c r="F42" s="380"/>
      <c r="G42" s="380"/>
      <c r="H42" s="380" t="s">
        <v>178</v>
      </c>
      <c r="I42" s="793">
        <f>INDEX($R$3:$W$18,MATCH(A39,$R$3:$R$18,0),6)</f>
        <v>1305000</v>
      </c>
      <c r="J42" s="384"/>
      <c r="K42" s="385"/>
      <c r="L42" s="384"/>
      <c r="M42" s="384"/>
      <c r="N42" s="380"/>
      <c r="O42" s="382"/>
      <c r="P42" s="946"/>
      <c r="Q42" s="739"/>
    </row>
    <row r="43" spans="1:20" ht="15">
      <c r="A43" s="851">
        <v>890144</v>
      </c>
      <c r="B43" s="373"/>
      <c r="C43" s="374"/>
      <c r="D43" s="373" t="s">
        <v>180</v>
      </c>
      <c r="E43" s="378">
        <f>INDEX($R$3:$W$18,MATCH(A43,$R$3:$R$18,0),4)</f>
        <v>300000</v>
      </c>
      <c r="F43" s="373"/>
      <c r="G43" s="373"/>
      <c r="H43" s="373"/>
      <c r="I43" s="386"/>
      <c r="J43" s="386"/>
      <c r="K43" s="386"/>
      <c r="L43" s="386"/>
      <c r="M43" s="386"/>
      <c r="N43" s="373"/>
      <c r="O43" s="375"/>
      <c r="P43" s="945">
        <f t="shared" ref="P43" si="11">SUM(B43:O46)</f>
        <v>1444000</v>
      </c>
      <c r="Q43" s="739"/>
    </row>
    <row r="44" spans="1:20" ht="15">
      <c r="A44" s="852" t="str">
        <f>INDEX(ProjectSummary!$C$6:$F$20,MATCH(A43,ProjectSummary!$C$6:$C$20,0),4)</f>
        <v>STACK ROAD</v>
      </c>
      <c r="B44" s="376"/>
      <c r="C44" s="376"/>
      <c r="D44" s="376"/>
      <c r="E44" s="377"/>
      <c r="F44" s="376" t="s">
        <v>177</v>
      </c>
      <c r="G44" s="378">
        <f>INDEX($R$3:$W$18,MATCH(A43,$R$3:$R$18,0),5)</f>
        <v>100000</v>
      </c>
      <c r="H44" s="376"/>
      <c r="I44" s="383"/>
      <c r="J44" s="383"/>
      <c r="K44" s="383"/>
      <c r="L44" s="383"/>
      <c r="M44" s="383"/>
      <c r="N44" s="376"/>
      <c r="O44" s="379"/>
      <c r="P44" s="946"/>
      <c r="Q44" s="739"/>
    </row>
    <row r="45" spans="1:20" ht="15">
      <c r="A45" s="852"/>
      <c r="B45" s="376"/>
      <c r="C45" s="376"/>
      <c r="D45" s="376"/>
      <c r="E45" s="376"/>
      <c r="F45" s="376"/>
      <c r="G45" s="376"/>
      <c r="H45" s="376"/>
      <c r="I45" s="383"/>
      <c r="J45" s="383"/>
      <c r="K45" s="383"/>
      <c r="L45" s="383"/>
      <c r="M45" s="383"/>
      <c r="N45" s="376"/>
      <c r="O45" s="379"/>
      <c r="P45" s="946"/>
      <c r="Q45" s="739"/>
    </row>
    <row r="46" spans="1:20" ht="15.75" thickBot="1">
      <c r="A46" s="853"/>
      <c r="B46" s="380"/>
      <c r="C46" s="380"/>
      <c r="D46" s="380"/>
      <c r="E46" s="380"/>
      <c r="F46" s="380"/>
      <c r="G46" s="380"/>
      <c r="H46" s="380" t="s">
        <v>178</v>
      </c>
      <c r="I46" s="793">
        <f>INDEX($R$3:$W$18,MATCH(A43,$R$3:$R$18,0),6)</f>
        <v>1044000</v>
      </c>
      <c r="J46" s="384"/>
      <c r="K46" s="385"/>
      <c r="L46" s="384"/>
      <c r="M46" s="384"/>
      <c r="N46" s="380"/>
      <c r="O46" s="382"/>
      <c r="P46" s="946"/>
      <c r="Q46" s="739"/>
      <c r="T46" s="7" t="s">
        <v>186</v>
      </c>
    </row>
    <row r="47" spans="1:20" ht="15">
      <c r="A47" s="851">
        <v>890067</v>
      </c>
      <c r="B47" s="387" t="s">
        <v>175</v>
      </c>
      <c r="C47" s="388">
        <f>INDEX($R$3:$W$18,MATCH(A47,$R$3:$R$18,0),3)</f>
        <v>289086.03000000003</v>
      </c>
      <c r="D47" s="387" t="s">
        <v>180</v>
      </c>
      <c r="E47" s="855">
        <f>INDEX($R$3:$W$18,MATCH(A47,$R$3:$R$18,0),4)</f>
        <v>0</v>
      </c>
      <c r="F47" s="387"/>
      <c r="G47" s="387"/>
      <c r="H47" s="387"/>
      <c r="I47" s="389"/>
      <c r="J47" s="389"/>
      <c r="K47" s="389"/>
      <c r="L47" s="389"/>
      <c r="M47" s="389"/>
      <c r="N47" s="387"/>
      <c r="O47" s="390"/>
      <c r="P47" s="945">
        <f t="shared" ref="P47" si="12">SUM(B47:O50)</f>
        <v>1850961.03</v>
      </c>
      <c r="Q47" s="739"/>
    </row>
    <row r="48" spans="1:20" ht="15">
      <c r="A48" s="852" t="str">
        <f>INDEX(ProjectSummary!$C$6:$F$20,MATCH(A47,ProjectSummary!$C$6:$C$20,0),4)</f>
        <v>AUSTIN GROVE CHURCH ROAD</v>
      </c>
      <c r="B48" s="391"/>
      <c r="C48" s="391"/>
      <c r="D48" s="391"/>
      <c r="E48" s="391"/>
      <c r="F48" s="391" t="s">
        <v>177</v>
      </c>
      <c r="G48" s="856">
        <f>INDEX($R$3:$W$18,MATCH(A47,$R$3:$R$18,0),5)</f>
        <v>0</v>
      </c>
      <c r="H48" s="391"/>
      <c r="I48" s="392"/>
      <c r="J48" s="392"/>
      <c r="K48" s="392"/>
      <c r="L48" s="392"/>
      <c r="M48" s="392"/>
      <c r="N48" s="391"/>
      <c r="O48" s="393"/>
      <c r="P48" s="946"/>
      <c r="Q48" s="739"/>
      <c r="R48" s="949" t="s">
        <v>187</v>
      </c>
      <c r="S48" s="795"/>
    </row>
    <row r="49" spans="1:19" ht="15">
      <c r="A49" s="852"/>
      <c r="B49" s="391"/>
      <c r="C49" s="391"/>
      <c r="D49" s="391"/>
      <c r="E49" s="391"/>
      <c r="F49" s="391"/>
      <c r="G49" s="391"/>
      <c r="H49" s="391"/>
      <c r="I49" s="392"/>
      <c r="J49" s="392"/>
      <c r="K49" s="392"/>
      <c r="L49" s="392"/>
      <c r="M49" s="392"/>
      <c r="N49" s="391"/>
      <c r="O49" s="393"/>
      <c r="P49" s="946"/>
      <c r="Q49" s="739"/>
      <c r="R49" s="949"/>
      <c r="S49" s="795"/>
    </row>
    <row r="50" spans="1:19" ht="15.75" thickBot="1">
      <c r="A50" s="853"/>
      <c r="B50" s="394"/>
      <c r="C50" s="394"/>
      <c r="D50" s="394"/>
      <c r="E50" s="394"/>
      <c r="F50" s="394"/>
      <c r="G50" s="394"/>
      <c r="H50" s="394" t="s">
        <v>178</v>
      </c>
      <c r="I50" s="794">
        <f>INDEX($R$3:$W$18,MATCH(A47,$R$3:$R$18,0),6)</f>
        <v>1561875</v>
      </c>
      <c r="J50" s="395"/>
      <c r="K50" s="396"/>
      <c r="L50" s="395"/>
      <c r="M50" s="397"/>
      <c r="N50" s="394"/>
      <c r="O50" s="398"/>
      <c r="P50" s="946"/>
      <c r="Q50" s="739"/>
      <c r="R50" s="949"/>
      <c r="S50" s="795"/>
    </row>
    <row r="51" spans="1:19" ht="15">
      <c r="A51" s="851">
        <v>830012</v>
      </c>
      <c r="B51" s="387" t="s">
        <v>175</v>
      </c>
      <c r="C51" s="388">
        <f>INDEX($R$3:$W$18,MATCH(A51,$R$3:$R$18,0),3)</f>
        <v>212602.33</v>
      </c>
      <c r="D51" s="387" t="s">
        <v>180</v>
      </c>
      <c r="E51" s="855">
        <f>INDEX($R$3:$W$18,MATCH(A51,$R$3:$R$18,0),4)</f>
        <v>0</v>
      </c>
      <c r="F51" s="387"/>
      <c r="G51" s="387"/>
      <c r="H51" s="387"/>
      <c r="I51" s="389"/>
      <c r="J51" s="389"/>
      <c r="K51" s="389"/>
      <c r="L51" s="389"/>
      <c r="M51" s="389"/>
      <c r="N51" s="387"/>
      <c r="O51" s="390"/>
      <c r="P51" s="945">
        <f t="shared" ref="P51" si="13">SUM(B51:O54)</f>
        <v>2300602.33</v>
      </c>
      <c r="Q51" s="739"/>
      <c r="R51" s="949"/>
      <c r="S51" s="795"/>
    </row>
    <row r="52" spans="1:19" ht="15">
      <c r="A52" s="852" t="str">
        <f>INDEX(ProjectSummary!$C$6:$F$20,MATCH(A51,ProjectSummary!$C$6:$C$20,0),4)</f>
        <v>MOUNTAIN CREEK ROAD</v>
      </c>
      <c r="B52" s="391"/>
      <c r="C52" s="391"/>
      <c r="D52" s="391"/>
      <c r="E52" s="391"/>
      <c r="F52" s="391" t="s">
        <v>177</v>
      </c>
      <c r="G52" s="856">
        <f>INDEX($R$3:$W$18,MATCH(A51,$R$3:$R$18,0),5)</f>
        <v>0</v>
      </c>
      <c r="H52" s="391"/>
      <c r="I52" s="392"/>
      <c r="J52" s="392"/>
      <c r="K52" s="392"/>
      <c r="L52" s="392"/>
      <c r="M52" s="392"/>
      <c r="N52" s="391"/>
      <c r="O52" s="393"/>
      <c r="P52" s="946"/>
      <c r="Q52" s="739"/>
      <c r="R52" s="949"/>
      <c r="S52" s="795"/>
    </row>
    <row r="53" spans="1:19" ht="15">
      <c r="A53" s="852"/>
      <c r="B53" s="391"/>
      <c r="C53" s="391"/>
      <c r="D53" s="391"/>
      <c r="E53" s="391"/>
      <c r="F53" s="391"/>
      <c r="G53" s="391"/>
      <c r="H53" s="391"/>
      <c r="I53" s="392"/>
      <c r="J53" s="392"/>
      <c r="K53" s="392"/>
      <c r="L53" s="392"/>
      <c r="M53" s="392"/>
      <c r="N53" s="391"/>
      <c r="O53" s="393"/>
      <c r="P53" s="946"/>
      <c r="Q53" s="739"/>
      <c r="R53" s="949"/>
      <c r="S53" s="795"/>
    </row>
    <row r="54" spans="1:19" ht="15.75" thickBot="1">
      <c r="A54" s="853"/>
      <c r="B54" s="394"/>
      <c r="C54" s="394"/>
      <c r="D54" s="394"/>
      <c r="E54" s="394"/>
      <c r="F54" s="394"/>
      <c r="G54" s="394"/>
      <c r="H54" s="394" t="s">
        <v>178</v>
      </c>
      <c r="I54" s="794">
        <f>INDEX($R$3:$W$18,MATCH(A51,$R$3:$R$18,0),6)</f>
        <v>2088000</v>
      </c>
      <c r="J54" s="395"/>
      <c r="K54" s="396"/>
      <c r="L54" s="395"/>
      <c r="M54" s="397"/>
      <c r="N54" s="394"/>
      <c r="O54" s="398"/>
      <c r="P54" s="946"/>
      <c r="Q54" s="739"/>
      <c r="R54" s="949"/>
      <c r="S54" s="795"/>
    </row>
    <row r="55" spans="1:19" ht="15">
      <c r="A55" s="851">
        <v>120050</v>
      </c>
      <c r="B55" s="387" t="s">
        <v>175</v>
      </c>
      <c r="C55" s="388">
        <f>INDEX($R$3:$W$18,MATCH(A55,$R$3:$R$18,0),3)</f>
        <v>221103.45</v>
      </c>
      <c r="D55" s="387" t="s">
        <v>180</v>
      </c>
      <c r="E55" s="855">
        <f>INDEX($R$3:$W$18,MATCH(A55,$R$3:$R$18,0),4)</f>
        <v>0</v>
      </c>
      <c r="F55" s="387"/>
      <c r="G55" s="387"/>
      <c r="H55" s="387"/>
      <c r="I55" s="389"/>
      <c r="J55" s="389"/>
      <c r="K55" s="389"/>
      <c r="L55" s="389"/>
      <c r="M55" s="389"/>
      <c r="N55" s="387"/>
      <c r="O55" s="390"/>
      <c r="P55" s="945">
        <f t="shared" ref="P55" si="14">SUM(B55:O58)</f>
        <v>1787103.45</v>
      </c>
      <c r="Q55" s="739"/>
      <c r="R55" s="949"/>
      <c r="S55" s="795"/>
    </row>
    <row r="56" spans="1:19" ht="15">
      <c r="A56" s="852" t="str">
        <f>INDEX(ProjectSummary!$C$6:$F$20,MATCH(A55,ProjectSummary!$C$6:$C$20,0),4)</f>
        <v>PENNINGER ROAD</v>
      </c>
      <c r="B56" s="391"/>
      <c r="C56" s="391"/>
      <c r="D56" s="391"/>
      <c r="E56" s="391"/>
      <c r="F56" s="391" t="s">
        <v>177</v>
      </c>
      <c r="G56" s="856">
        <f>INDEX($R$3:$W$18,MATCH(A55,$R$3:$R$18,0),5)</f>
        <v>0</v>
      </c>
      <c r="H56" s="391"/>
      <c r="I56" s="392"/>
      <c r="J56" s="392"/>
      <c r="K56" s="392"/>
      <c r="L56" s="392"/>
      <c r="M56" s="392"/>
      <c r="N56" s="391"/>
      <c r="O56" s="393"/>
      <c r="P56" s="946"/>
      <c r="Q56" s="739"/>
      <c r="R56" s="949"/>
      <c r="S56" s="795"/>
    </row>
    <row r="57" spans="1:19" ht="15">
      <c r="A57" s="852"/>
      <c r="B57" s="391"/>
      <c r="C57" s="391"/>
      <c r="D57" s="391"/>
      <c r="E57" s="391"/>
      <c r="F57" s="391"/>
      <c r="G57" s="391"/>
      <c r="H57" s="391"/>
      <c r="I57" s="392"/>
      <c r="J57" s="392"/>
      <c r="K57" s="392"/>
      <c r="L57" s="392"/>
      <c r="M57" s="392"/>
      <c r="N57" s="391"/>
      <c r="O57" s="393"/>
      <c r="P57" s="946"/>
      <c r="Q57" s="739"/>
      <c r="R57" s="949"/>
      <c r="S57" s="795"/>
    </row>
    <row r="58" spans="1:19" ht="15.75" thickBot="1">
      <c r="A58" s="853"/>
      <c r="B58" s="394"/>
      <c r="C58" s="394"/>
      <c r="D58" s="394"/>
      <c r="E58" s="394"/>
      <c r="F58" s="394"/>
      <c r="G58" s="394"/>
      <c r="H58" s="394" t="s">
        <v>178</v>
      </c>
      <c r="I58" s="794">
        <f>INDEX($R$3:$W$18,MATCH(A55,$R$3:$R$18,0),6)</f>
        <v>1566000</v>
      </c>
      <c r="J58" s="395"/>
      <c r="K58" s="396"/>
      <c r="L58" s="395"/>
      <c r="M58" s="397"/>
      <c r="N58" s="394"/>
      <c r="O58" s="398"/>
      <c r="P58" s="946"/>
      <c r="Q58" s="739"/>
      <c r="R58" s="949"/>
      <c r="S58" s="795"/>
    </row>
    <row r="59" spans="1:19" ht="15.4" customHeight="1">
      <c r="A59" s="851">
        <v>590060</v>
      </c>
      <c r="B59" s="387" t="s">
        <v>175</v>
      </c>
      <c r="C59" s="388">
        <f>INDEX($R$3:$W$18,MATCH(A59,$R$3:$R$18,0),3)</f>
        <v>204148.95</v>
      </c>
      <c r="D59" s="387" t="s">
        <v>180</v>
      </c>
      <c r="E59" s="855">
        <f>INDEX($R$3:$W$18,MATCH(A59,$R$3:$R$18,0),4)</f>
        <v>0</v>
      </c>
      <c r="F59" s="387"/>
      <c r="G59" s="387"/>
      <c r="H59" s="387"/>
      <c r="I59" s="389"/>
      <c r="J59" s="389"/>
      <c r="K59" s="389"/>
      <c r="L59" s="389"/>
      <c r="M59" s="389"/>
      <c r="N59" s="387"/>
      <c r="O59" s="390"/>
      <c r="P59" s="945">
        <f t="shared" ref="P59" si="15">SUM(B59:O62)</f>
        <v>2553148.9500000002</v>
      </c>
      <c r="Q59" s="739"/>
      <c r="R59" s="949"/>
      <c r="S59" s="795"/>
    </row>
    <row r="60" spans="1:19" ht="15">
      <c r="A60" s="852" t="str">
        <f>INDEX(ProjectSummary!$C$6:$F$20,MATCH(A59,ProjectSummary!$C$6:$C$20,0),4)</f>
        <v>ROBINSON CHURCH ROAD</v>
      </c>
      <c r="B60" s="391"/>
      <c r="C60" s="391"/>
      <c r="D60" s="391"/>
      <c r="E60" s="391"/>
      <c r="F60" s="391" t="s">
        <v>177</v>
      </c>
      <c r="G60" s="856">
        <f>INDEX($R$3:$W$18,MATCH(A59,$R$3:$R$18,0),5)</f>
        <v>0</v>
      </c>
      <c r="H60" s="391"/>
      <c r="I60" s="392"/>
      <c r="J60" s="392"/>
      <c r="K60" s="392"/>
      <c r="L60" s="392"/>
      <c r="M60" s="392"/>
      <c r="N60" s="391"/>
      <c r="O60" s="393"/>
      <c r="P60" s="946"/>
      <c r="Q60" s="739"/>
      <c r="R60" s="949"/>
      <c r="S60" s="795"/>
    </row>
    <row r="61" spans="1:19" ht="15">
      <c r="A61" s="852"/>
      <c r="B61" s="391"/>
      <c r="C61" s="391"/>
      <c r="D61" s="391"/>
      <c r="E61" s="391"/>
      <c r="F61" s="391"/>
      <c r="G61" s="391"/>
      <c r="H61" s="391"/>
      <c r="I61" s="392"/>
      <c r="J61" s="392"/>
      <c r="K61" s="392"/>
      <c r="L61" s="392"/>
      <c r="M61" s="392"/>
      <c r="N61" s="391"/>
      <c r="O61" s="393"/>
      <c r="P61" s="946"/>
      <c r="Q61" s="739"/>
      <c r="R61" s="949"/>
      <c r="S61" s="795"/>
    </row>
    <row r="62" spans="1:19" ht="15.75" thickBot="1">
      <c r="A62" s="853"/>
      <c r="B62" s="394"/>
      <c r="C62" s="394"/>
      <c r="D62" s="394"/>
      <c r="E62" s="394"/>
      <c r="F62" s="394"/>
      <c r="G62" s="394"/>
      <c r="H62" s="394" t="s">
        <v>178</v>
      </c>
      <c r="I62" s="794">
        <f>INDEX($R$3:$W$18,MATCH(A59,$R$3:$R$18,0),6)</f>
        <v>2349000</v>
      </c>
      <c r="J62" s="395"/>
      <c r="K62" s="494"/>
      <c r="L62" s="395"/>
      <c r="M62" s="397"/>
      <c r="N62" s="394"/>
      <c r="O62" s="398"/>
      <c r="P62" s="946"/>
      <c r="Q62" s="740"/>
      <c r="R62" s="949"/>
      <c r="S62" s="795"/>
    </row>
    <row r="63" spans="1:19" ht="15">
      <c r="A63" s="339"/>
      <c r="B63" s="339"/>
      <c r="C63" s="339"/>
      <c r="D63" s="339"/>
      <c r="E63" s="339"/>
      <c r="F63" s="339"/>
      <c r="G63" s="339"/>
      <c r="H63" s="339"/>
      <c r="I63" s="399"/>
      <c r="J63" s="399"/>
      <c r="K63" s="399"/>
      <c r="L63" s="399"/>
      <c r="M63" s="399"/>
      <c r="N63" s="339"/>
      <c r="O63" s="339"/>
      <c r="Q63" s="739"/>
      <c r="R63" s="949"/>
      <c r="S63" s="795"/>
    </row>
    <row r="64" spans="1:19" ht="15">
      <c r="A64" s="25"/>
      <c r="B64" s="25"/>
      <c r="C64" s="25"/>
      <c r="D64" s="25"/>
      <c r="E64" s="25"/>
      <c r="F64" s="25"/>
      <c r="G64" s="25"/>
      <c r="H64" s="25"/>
      <c r="I64" s="25"/>
      <c r="J64" s="25"/>
      <c r="K64" s="25"/>
      <c r="L64" s="25"/>
      <c r="M64" s="25"/>
      <c r="N64" s="25"/>
      <c r="O64" s="25"/>
      <c r="Q64" s="739"/>
    </row>
    <row r="65" spans="1:20" ht="15"/>
    <row r="66" spans="1:20" ht="15">
      <c r="C66" s="70">
        <f t="shared" ref="C66" si="16">SUMIF(C3:C62, "&lt;&gt;N/A")</f>
        <v>926940.76</v>
      </c>
      <c r="D66" s="70"/>
      <c r="E66" s="70">
        <f>SUMIF(E3:E62, "&lt;&gt;N/A")</f>
        <v>3700000</v>
      </c>
      <c r="G66" s="70">
        <f>SUMIF(G3:G62, "&lt;&gt;N/A")</f>
        <v>1100000</v>
      </c>
      <c r="I66" s="70">
        <f>SUMIF(I3:I62, "&lt;&gt;N/A")</f>
        <v>25201950</v>
      </c>
      <c r="M66" s="948" t="s">
        <v>37</v>
      </c>
      <c r="N66" s="948"/>
      <c r="O66" s="400">
        <f>Assumptions!D21</f>
        <v>7.0000000000000007E-2</v>
      </c>
      <c r="P66" s="747"/>
    </row>
    <row r="67" spans="1:20" ht="15"/>
    <row r="68" spans="1:20" ht="15.75" thickBot="1"/>
    <row r="69" spans="1:20" ht="15">
      <c r="C69" s="401">
        <v>2026</v>
      </c>
      <c r="D69" s="401"/>
      <c r="E69" s="401">
        <v>2027</v>
      </c>
      <c r="F69" s="402"/>
      <c r="G69" s="401">
        <v>2028</v>
      </c>
      <c r="H69" s="402"/>
      <c r="I69" s="401">
        <v>2029</v>
      </c>
      <c r="J69" s="402"/>
      <c r="K69" s="401">
        <v>2030</v>
      </c>
      <c r="L69" s="402"/>
      <c r="M69" s="401">
        <v>2031</v>
      </c>
      <c r="N69" s="401"/>
      <c r="O69" s="401">
        <v>2032</v>
      </c>
      <c r="P69" s="2"/>
    </row>
    <row r="70" spans="1:20" ht="15">
      <c r="A70" t="s">
        <v>92</v>
      </c>
      <c r="B70" s="530" t="s">
        <v>175</v>
      </c>
      <c r="C70" s="403">
        <f>SUMIF($B$3:$B$62, B70, $C$3:$C$62)</f>
        <v>926940.76</v>
      </c>
      <c r="D70" s="403"/>
      <c r="E70" s="403">
        <f>SUMIF($D$3:$D$62, B70, $E$3:$E$62)</f>
        <v>0</v>
      </c>
      <c r="F70" s="70"/>
      <c r="G70" s="403">
        <f>SUMIF($F$3:$F$62, B70, $G$3:$G$62)</f>
        <v>0</v>
      </c>
      <c r="H70" s="70"/>
      <c r="I70" s="403">
        <f>SUMIF($H$3:$H$62, B70, $I$3:$I$62)</f>
        <v>0</v>
      </c>
      <c r="J70" s="70"/>
      <c r="K70" s="403">
        <v>0</v>
      </c>
      <c r="L70" s="70"/>
      <c r="M70" s="403">
        <v>0</v>
      </c>
      <c r="N70" s="403"/>
      <c r="O70" s="403"/>
      <c r="P70" s="2"/>
    </row>
    <row r="71" spans="1:20" ht="15">
      <c r="A71" t="s">
        <v>93</v>
      </c>
      <c r="B71" s="530" t="s">
        <v>180</v>
      </c>
      <c r="C71" s="403">
        <f>SUMIF($B$4:$B$62, B71, $C$4:$C$62)</f>
        <v>0</v>
      </c>
      <c r="D71" s="403"/>
      <c r="E71" s="403">
        <f>SUMIF($D$3:$D$62, B71, $E$3:$E$62)</f>
        <v>3700000</v>
      </c>
      <c r="F71" s="70"/>
      <c r="G71" s="403">
        <f>SUMIF($F$3:$F$62, B71, $G$3:$G$62)</f>
        <v>0</v>
      </c>
      <c r="H71" s="70"/>
      <c r="I71" s="403">
        <f>SUMIF($H$3:$H$62, B71, $I$3:$I$62)</f>
        <v>0</v>
      </c>
      <c r="J71" s="70"/>
      <c r="K71" s="403">
        <v>0</v>
      </c>
      <c r="L71" s="70"/>
      <c r="M71" s="403">
        <v>0</v>
      </c>
      <c r="N71" s="403"/>
      <c r="O71" s="403"/>
      <c r="P71" s="70"/>
    </row>
    <row r="72" spans="1:20" ht="15">
      <c r="A72" t="s">
        <v>188</v>
      </c>
      <c r="B72" s="530" t="s">
        <v>177</v>
      </c>
      <c r="C72" s="403">
        <f>SUMIF($B$4:$B$62, B72, $C$4:$C$62)</f>
        <v>0</v>
      </c>
      <c r="D72" s="403"/>
      <c r="E72" s="403">
        <f>SUMIF($D$3:$D$62, B72, $E$3:$E$62)</f>
        <v>0</v>
      </c>
      <c r="F72" s="70"/>
      <c r="G72" s="403">
        <f>SUMIF($F$3:$F$62, B72, $G$3:$G$62)</f>
        <v>1100000</v>
      </c>
      <c r="H72" s="70"/>
      <c r="I72" s="403">
        <f>SUMIF($H$3:$H$62, B72, $I$3:$I$62)</f>
        <v>0</v>
      </c>
      <c r="J72" s="70"/>
      <c r="K72" s="403">
        <v>0</v>
      </c>
      <c r="L72" s="70"/>
      <c r="M72" s="403">
        <v>0</v>
      </c>
      <c r="N72" s="403"/>
      <c r="O72" s="403"/>
      <c r="P72" s="70"/>
    </row>
    <row r="73" spans="1:20" ht="15.75" thickBot="1">
      <c r="A73" t="s">
        <v>189</v>
      </c>
      <c r="B73" s="530" t="s">
        <v>178</v>
      </c>
      <c r="C73" s="404">
        <f>SUMIF($B$4:$B$62, B73, $C$4:$C$62)</f>
        <v>0</v>
      </c>
      <c r="D73" s="404"/>
      <c r="E73" s="404">
        <f>SUMIF($D$3:$D$62, B73, $E$3:$E$62)</f>
        <v>0</v>
      </c>
      <c r="F73" s="350"/>
      <c r="G73" s="404">
        <f>SUMIF($F$3:$F$62, B73, $G$3:$G$62)</f>
        <v>0</v>
      </c>
      <c r="H73" s="350"/>
      <c r="I73" s="404">
        <f>SUMIF($H$3:$H$62, B73, $I$3:$I$62)</f>
        <v>25201950</v>
      </c>
      <c r="J73" s="350"/>
      <c r="K73" s="404">
        <f>SUM(K3:K64)</f>
        <v>0</v>
      </c>
      <c r="L73" s="350"/>
      <c r="M73" s="404">
        <f>SUM(M3:M64)</f>
        <v>0</v>
      </c>
      <c r="N73" s="404"/>
      <c r="O73" s="404">
        <f>SUM(O3:O64)</f>
        <v>0</v>
      </c>
      <c r="P73" s="70"/>
      <c r="R73" s="2" t="s">
        <v>150</v>
      </c>
      <c r="S73" s="2"/>
      <c r="T73" s="2"/>
    </row>
    <row r="74" spans="1:20" ht="15.75" thickBot="1">
      <c r="A74" t="s">
        <v>190</v>
      </c>
      <c r="C74" s="743">
        <f>C70/((1+$O66)^(C$69-BaseYear))</f>
        <v>809625.95859900431</v>
      </c>
      <c r="D74" s="743"/>
      <c r="E74" s="743">
        <f>E71/((1+$O66)^(E$69-BaseYear))</f>
        <v>3020302.1444961522</v>
      </c>
      <c r="F74" s="744"/>
      <c r="G74" s="743">
        <f>G72/((1+$O66)^(G$69-BaseYear))</f>
        <v>839184.73325227771</v>
      </c>
      <c r="H74" s="744"/>
      <c r="I74" s="743">
        <f>I73/((1+$O66)^(I$69-BaseYear))</f>
        <v>17968642.046038434</v>
      </c>
      <c r="J74" s="744"/>
      <c r="K74" s="743">
        <f>K73/((1+$O66)^(K$69-BaseYear))</f>
        <v>0</v>
      </c>
      <c r="L74" s="744"/>
      <c r="M74" s="743">
        <f>M73/((1+$O66)^(M$69-BaseYear))</f>
        <v>0</v>
      </c>
      <c r="N74" s="743"/>
      <c r="O74" s="743">
        <f>O73/((1+$O66)^(O$69-BaseYear))</f>
        <v>0</v>
      </c>
      <c r="P74" s="748"/>
      <c r="R74" s="737">
        <f>SUM(C74:O74)</f>
        <v>22637754.882385869</v>
      </c>
      <c r="S74" s="737"/>
      <c r="T74" s="737"/>
    </row>
    <row r="75" spans="1:20" ht="15"/>
  </sheetData>
  <mergeCells count="25">
    <mergeCell ref="M66:N66"/>
    <mergeCell ref="R48:R63"/>
    <mergeCell ref="P51:P54"/>
    <mergeCell ref="P55:P58"/>
    <mergeCell ref="P59:P62"/>
    <mergeCell ref="P39:P42"/>
    <mergeCell ref="P43:P46"/>
    <mergeCell ref="P47:P50"/>
    <mergeCell ref="U24:Z24"/>
    <mergeCell ref="P27:P30"/>
    <mergeCell ref="P31:P34"/>
    <mergeCell ref="P35:P38"/>
    <mergeCell ref="P15:P18"/>
    <mergeCell ref="P19:P22"/>
    <mergeCell ref="P23:P26"/>
    <mergeCell ref="N2:O2"/>
    <mergeCell ref="P3:P6"/>
    <mergeCell ref="P7:P10"/>
    <mergeCell ref="P11:P14"/>
    <mergeCell ref="L2:M2"/>
    <mergeCell ref="B2:C2"/>
    <mergeCell ref="D2:E2"/>
    <mergeCell ref="F2:G2"/>
    <mergeCell ref="H2:I2"/>
    <mergeCell ref="J2:K2"/>
  </mergeCells>
  <phoneticPr fontId="55" type="noConversion"/>
  <conditionalFormatting sqref="Q1:Q64">
    <cfRule type="cellIs" dxfId="36" priority="1" operator="equal">
      <formula>0</formula>
    </cfRule>
  </conditionalFormatting>
  <conditionalFormatting sqref="AG3:AG16">
    <cfRule type="cellIs" dxfId="35" priority="2" operator="equal">
      <formula>1</formula>
    </cfRule>
  </conditionalFormatting>
  <hyperlinks>
    <hyperlink ref="W23" location="'Bundles&amp;Schedule'!A1" display="Bundles&amp;Schedule" xr:uid="{E8BCFE30-F5BD-455D-9CFF-1C0961F8D59B}"/>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DCB2E-8C7E-45EF-AFA6-292CE0C26953}">
  <sheetPr>
    <tabColor theme="9" tint="0.79998168889431442"/>
  </sheetPr>
  <dimension ref="A1:AX73"/>
  <sheetViews>
    <sheetView workbookViewId="0">
      <selection activeCell="D19" sqref="D19"/>
    </sheetView>
  </sheetViews>
  <sheetFormatPr defaultColWidth="0" defaultRowHeight="15"/>
  <cols>
    <col min="1" max="1" width="7.5703125" customWidth="1"/>
    <col min="2" max="2" width="9.7109375" customWidth="1"/>
    <col min="3" max="3" width="37.7109375" customWidth="1"/>
    <col min="4" max="5" width="18.5703125" style="2" customWidth="1"/>
    <col min="6" max="6" width="20.5703125" customWidth="1"/>
    <col min="7" max="11" width="11.5703125" customWidth="1"/>
    <col min="12" max="12" width="16.5703125" customWidth="1"/>
    <col min="13" max="13" width="14.5703125" customWidth="1"/>
    <col min="14" max="14" width="17.5703125" customWidth="1"/>
    <col min="15" max="22" width="14.5703125" customWidth="1"/>
    <col min="23" max="44" width="11.5703125" customWidth="1"/>
    <col min="45" max="49" width="9.28515625" customWidth="1"/>
    <col min="50" max="50" width="0" hidden="1" customWidth="1"/>
    <col min="51" max="16384" width="9.28515625" hidden="1"/>
  </cols>
  <sheetData>
    <row r="1" spans="1:47" s="57" customFormat="1">
      <c r="A1" s="5" t="s">
        <v>191</v>
      </c>
      <c r="B1" s="8"/>
      <c r="C1" s="8"/>
      <c r="D1" s="88"/>
      <c r="E1" s="88"/>
      <c r="F1" s="8"/>
      <c r="G1" s="8"/>
      <c r="H1" s="8"/>
      <c r="I1" s="8"/>
      <c r="J1" s="8"/>
      <c r="K1" s="8"/>
      <c r="L1" s="8"/>
      <c r="M1" s="8"/>
      <c r="N1" s="8"/>
      <c r="O1" s="8"/>
      <c r="P1" s="8"/>
      <c r="Q1" s="8"/>
      <c r="R1" s="89"/>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row>
    <row r="2" spans="1:47">
      <c r="C2" t="str" cm="1">
        <f t="array" ref="C2">[0]!project.name</f>
        <v>Bridges not Barriers - A Collaborative Bridge Bundle Replacement Project BUILD Application</v>
      </c>
      <c r="F2" s="6" t="s">
        <v>192</v>
      </c>
      <c r="G2" s="25">
        <f>BaseYear</f>
        <v>2024</v>
      </c>
      <c r="I2" s="57"/>
      <c r="J2" s="6" t="s">
        <v>25</v>
      </c>
      <c r="K2" s="25">
        <f>Assumptions!D11</f>
        <v>2028</v>
      </c>
      <c r="L2" s="57"/>
      <c r="N2" s="218"/>
      <c r="O2" s="218"/>
      <c r="P2" s="218"/>
      <c r="Q2" s="218"/>
    </row>
    <row r="3" spans="1:47">
      <c r="C3" t="s">
        <v>193</v>
      </c>
      <c r="F3" s="6" t="s">
        <v>20</v>
      </c>
      <c r="G3" s="25">
        <f>Assumptions!D8</f>
        <v>2025</v>
      </c>
      <c r="J3" s="6" t="s">
        <v>26</v>
      </c>
      <c r="K3" s="25">
        <f>Assumptions!D12</f>
        <v>2029</v>
      </c>
      <c r="N3" s="6"/>
      <c r="O3" s="6"/>
      <c r="P3" s="6"/>
      <c r="Q3" s="6"/>
    </row>
    <row r="4" spans="1:47">
      <c r="F4" s="6" t="s">
        <v>194</v>
      </c>
      <c r="G4" s="25">
        <f>Assumptions!D10</f>
        <v>20</v>
      </c>
      <c r="J4" s="6" t="s">
        <v>27</v>
      </c>
      <c r="K4" s="25">
        <f>Assumptions!D13</f>
        <v>2030</v>
      </c>
    </row>
    <row r="5" spans="1:47">
      <c r="F5" s="6" t="s">
        <v>37</v>
      </c>
      <c r="G5" s="342">
        <f>Assumptions!D21</f>
        <v>7.0000000000000007E-2</v>
      </c>
      <c r="J5" s="6" t="s">
        <v>28</v>
      </c>
      <c r="K5" s="25">
        <f>Assumptions!D14</f>
        <v>2029</v>
      </c>
    </row>
    <row r="6" spans="1:47">
      <c r="D6" s="6"/>
      <c r="E6"/>
      <c r="J6" s="6" t="s">
        <v>29</v>
      </c>
      <c r="K6" s="25">
        <f>Assumptions!D15</f>
        <v>2030</v>
      </c>
    </row>
    <row r="7" spans="1:47">
      <c r="D7" s="6"/>
      <c r="E7"/>
      <c r="J7" s="6" t="s">
        <v>30</v>
      </c>
      <c r="K7" s="25">
        <f>Assumptions!D16</f>
        <v>2031</v>
      </c>
      <c r="L7" s="6"/>
    </row>
    <row r="8" spans="1:47">
      <c r="J8" s="6"/>
      <c r="L8" s="6"/>
    </row>
    <row r="9" spans="1:47" s="57" customFormat="1">
      <c r="A9" s="134"/>
      <c r="B9" s="134"/>
      <c r="C9" s="134" t="s">
        <v>73</v>
      </c>
      <c r="D9" s="135"/>
      <c r="E9" s="135"/>
      <c r="F9" s="134"/>
      <c r="G9" s="134">
        <f>G3</f>
        <v>2025</v>
      </c>
      <c r="H9" s="134">
        <f t="shared" ref="H9:AU9" si="0">G9+1</f>
        <v>2026</v>
      </c>
      <c r="I9" s="134">
        <f t="shared" si="0"/>
        <v>2027</v>
      </c>
      <c r="J9" s="134">
        <f t="shared" si="0"/>
        <v>2028</v>
      </c>
      <c r="K9" s="134">
        <f t="shared" si="0"/>
        <v>2029</v>
      </c>
      <c r="L9" s="134">
        <f t="shared" si="0"/>
        <v>2030</v>
      </c>
      <c r="M9" s="134">
        <f t="shared" si="0"/>
        <v>2031</v>
      </c>
      <c r="N9" s="134">
        <f t="shared" si="0"/>
        <v>2032</v>
      </c>
      <c r="O9" s="134">
        <f t="shared" si="0"/>
        <v>2033</v>
      </c>
      <c r="P9" s="134">
        <f t="shared" si="0"/>
        <v>2034</v>
      </c>
      <c r="Q9" s="134">
        <f t="shared" si="0"/>
        <v>2035</v>
      </c>
      <c r="R9" s="134">
        <f t="shared" si="0"/>
        <v>2036</v>
      </c>
      <c r="S9" s="134">
        <f t="shared" si="0"/>
        <v>2037</v>
      </c>
      <c r="T9" s="134">
        <f t="shared" si="0"/>
        <v>2038</v>
      </c>
      <c r="U9" s="134">
        <f t="shared" si="0"/>
        <v>2039</v>
      </c>
      <c r="V9" s="134">
        <f t="shared" si="0"/>
        <v>2040</v>
      </c>
      <c r="W9" s="134">
        <f t="shared" si="0"/>
        <v>2041</v>
      </c>
      <c r="X9" s="134">
        <f t="shared" si="0"/>
        <v>2042</v>
      </c>
      <c r="Y9" s="134">
        <f t="shared" si="0"/>
        <v>2043</v>
      </c>
      <c r="Z9" s="134">
        <f t="shared" si="0"/>
        <v>2044</v>
      </c>
      <c r="AA9" s="134">
        <f t="shared" si="0"/>
        <v>2045</v>
      </c>
      <c r="AB9" s="134">
        <f t="shared" si="0"/>
        <v>2046</v>
      </c>
      <c r="AC9" s="134">
        <f t="shared" si="0"/>
        <v>2047</v>
      </c>
      <c r="AD9" s="134">
        <f t="shared" si="0"/>
        <v>2048</v>
      </c>
      <c r="AE9" s="134">
        <f t="shared" si="0"/>
        <v>2049</v>
      </c>
      <c r="AF9" s="134">
        <f t="shared" si="0"/>
        <v>2050</v>
      </c>
      <c r="AG9" s="134">
        <f t="shared" si="0"/>
        <v>2051</v>
      </c>
      <c r="AH9" s="134">
        <f t="shared" si="0"/>
        <v>2052</v>
      </c>
      <c r="AI9" s="134">
        <f t="shared" si="0"/>
        <v>2053</v>
      </c>
      <c r="AJ9" s="134">
        <f t="shared" si="0"/>
        <v>2054</v>
      </c>
      <c r="AK9" s="134">
        <f t="shared" si="0"/>
        <v>2055</v>
      </c>
      <c r="AL9" s="134">
        <f t="shared" si="0"/>
        <v>2056</v>
      </c>
      <c r="AM9" s="134">
        <f t="shared" si="0"/>
        <v>2057</v>
      </c>
      <c r="AN9" s="134">
        <f t="shared" si="0"/>
        <v>2058</v>
      </c>
      <c r="AO9" s="134">
        <f t="shared" si="0"/>
        <v>2059</v>
      </c>
      <c r="AP9" s="134">
        <f t="shared" si="0"/>
        <v>2060</v>
      </c>
      <c r="AQ9" s="134">
        <f t="shared" si="0"/>
        <v>2061</v>
      </c>
      <c r="AR9" s="134">
        <f t="shared" si="0"/>
        <v>2062</v>
      </c>
      <c r="AS9" s="134">
        <f t="shared" si="0"/>
        <v>2063</v>
      </c>
      <c r="AT9" s="134">
        <f t="shared" si="0"/>
        <v>2064</v>
      </c>
      <c r="AU9" s="134">
        <f t="shared" si="0"/>
        <v>2065</v>
      </c>
    </row>
    <row r="10" spans="1:47" s="57" customFormat="1">
      <c r="A10" s="134"/>
      <c r="B10" s="134"/>
      <c r="C10" s="134" t="s">
        <v>195</v>
      </c>
      <c r="D10" s="135"/>
      <c r="E10" s="135"/>
      <c r="F10" s="134"/>
      <c r="G10" s="134">
        <f t="shared" ref="G10:AU10" si="1">IF(G9=$G$3,1,IF(G9&lt;SUM($G$4,$K$7),F10+1,0))</f>
        <v>1</v>
      </c>
      <c r="H10" s="134">
        <f t="shared" si="1"/>
        <v>2</v>
      </c>
      <c r="I10" s="134">
        <f t="shared" si="1"/>
        <v>3</v>
      </c>
      <c r="J10" s="134">
        <f t="shared" si="1"/>
        <v>4</v>
      </c>
      <c r="K10" s="134">
        <f t="shared" si="1"/>
        <v>5</v>
      </c>
      <c r="L10" s="134">
        <f t="shared" si="1"/>
        <v>6</v>
      </c>
      <c r="M10" s="134">
        <f t="shared" si="1"/>
        <v>7</v>
      </c>
      <c r="N10" s="134">
        <f t="shared" si="1"/>
        <v>8</v>
      </c>
      <c r="O10" s="134">
        <f t="shared" si="1"/>
        <v>9</v>
      </c>
      <c r="P10" s="134">
        <f t="shared" si="1"/>
        <v>10</v>
      </c>
      <c r="Q10" s="134">
        <f t="shared" si="1"/>
        <v>11</v>
      </c>
      <c r="R10" s="134">
        <f t="shared" si="1"/>
        <v>12</v>
      </c>
      <c r="S10" s="134">
        <f t="shared" si="1"/>
        <v>13</v>
      </c>
      <c r="T10" s="134">
        <f t="shared" si="1"/>
        <v>14</v>
      </c>
      <c r="U10" s="134">
        <f t="shared" si="1"/>
        <v>15</v>
      </c>
      <c r="V10" s="134">
        <f t="shared" si="1"/>
        <v>16</v>
      </c>
      <c r="W10" s="134">
        <f t="shared" si="1"/>
        <v>17</v>
      </c>
      <c r="X10" s="134">
        <f t="shared" si="1"/>
        <v>18</v>
      </c>
      <c r="Y10" s="134">
        <f t="shared" si="1"/>
        <v>19</v>
      </c>
      <c r="Z10" s="134">
        <f t="shared" si="1"/>
        <v>20</v>
      </c>
      <c r="AA10" s="134">
        <f t="shared" si="1"/>
        <v>21</v>
      </c>
      <c r="AB10" s="134">
        <f t="shared" si="1"/>
        <v>22</v>
      </c>
      <c r="AC10" s="134">
        <f t="shared" si="1"/>
        <v>23</v>
      </c>
      <c r="AD10" s="134">
        <f t="shared" si="1"/>
        <v>24</v>
      </c>
      <c r="AE10" s="134">
        <f t="shared" si="1"/>
        <v>25</v>
      </c>
      <c r="AF10" s="134">
        <f t="shared" si="1"/>
        <v>26</v>
      </c>
      <c r="AG10" s="134">
        <f t="shared" si="1"/>
        <v>0</v>
      </c>
      <c r="AH10" s="134">
        <f t="shared" si="1"/>
        <v>0</v>
      </c>
      <c r="AI10" s="134">
        <f t="shared" si="1"/>
        <v>0</v>
      </c>
      <c r="AJ10" s="134">
        <f t="shared" si="1"/>
        <v>0</v>
      </c>
      <c r="AK10" s="134">
        <f t="shared" si="1"/>
        <v>0</v>
      </c>
      <c r="AL10" s="134">
        <f t="shared" si="1"/>
        <v>0</v>
      </c>
      <c r="AM10" s="134">
        <f t="shared" si="1"/>
        <v>0</v>
      </c>
      <c r="AN10" s="134">
        <f t="shared" si="1"/>
        <v>0</v>
      </c>
      <c r="AO10" s="134">
        <f t="shared" si="1"/>
        <v>0</v>
      </c>
      <c r="AP10" s="134">
        <f t="shared" si="1"/>
        <v>0</v>
      </c>
      <c r="AQ10" s="134">
        <f t="shared" si="1"/>
        <v>0</v>
      </c>
      <c r="AR10" s="134">
        <f t="shared" si="1"/>
        <v>0</v>
      </c>
      <c r="AS10" s="134">
        <f t="shared" si="1"/>
        <v>0</v>
      </c>
      <c r="AT10" s="134">
        <f t="shared" si="1"/>
        <v>0</v>
      </c>
      <c r="AU10" s="134">
        <f t="shared" si="1"/>
        <v>0</v>
      </c>
    </row>
    <row r="11" spans="1:47" s="57" customFormat="1">
      <c r="A11" s="134"/>
      <c r="B11" s="134"/>
      <c r="C11" s="134" t="s">
        <v>196</v>
      </c>
      <c r="D11" s="135"/>
      <c r="E11" s="135"/>
      <c r="F11" s="134"/>
      <c r="G11" s="136">
        <f t="shared" ref="G11:AU11" si="2">1/((1+$G$5)^(G9-$G$2))</f>
        <v>0.93457943925233644</v>
      </c>
      <c r="H11" s="136">
        <f t="shared" si="2"/>
        <v>0.87343872827321156</v>
      </c>
      <c r="I11" s="136">
        <f t="shared" si="2"/>
        <v>0.81629787689085187</v>
      </c>
      <c r="J11" s="136">
        <f t="shared" si="2"/>
        <v>0.7628952120475252</v>
      </c>
      <c r="K11" s="136">
        <f t="shared" si="2"/>
        <v>0.71298617948366838</v>
      </c>
      <c r="L11" s="136">
        <f t="shared" si="2"/>
        <v>0.66634222381651254</v>
      </c>
      <c r="M11" s="136">
        <f t="shared" si="2"/>
        <v>0.62274974188459109</v>
      </c>
      <c r="N11" s="136">
        <f t="shared" si="2"/>
        <v>0.5820091045650384</v>
      </c>
      <c r="O11" s="136">
        <f t="shared" si="2"/>
        <v>0.54393374258414806</v>
      </c>
      <c r="P11" s="136">
        <f t="shared" si="2"/>
        <v>0.5083492921347178</v>
      </c>
      <c r="Q11" s="136">
        <f t="shared" si="2"/>
        <v>0.47509279638758667</v>
      </c>
      <c r="R11" s="136">
        <f t="shared" si="2"/>
        <v>0.44401195924073528</v>
      </c>
      <c r="S11" s="136">
        <f t="shared" si="2"/>
        <v>0.41496444788853759</v>
      </c>
      <c r="T11" s="136">
        <f t="shared" si="2"/>
        <v>0.3878172410173249</v>
      </c>
      <c r="U11" s="136">
        <f t="shared" si="2"/>
        <v>0.36244601964235967</v>
      </c>
      <c r="V11" s="136">
        <f t="shared" si="2"/>
        <v>0.33873459779659787</v>
      </c>
      <c r="W11" s="136">
        <f t="shared" si="2"/>
        <v>0.31657439046411018</v>
      </c>
      <c r="X11" s="136">
        <f t="shared" si="2"/>
        <v>0.29586391632159825</v>
      </c>
      <c r="Y11" s="136">
        <f t="shared" si="2"/>
        <v>0.27650833301083949</v>
      </c>
      <c r="Z11" s="136">
        <f t="shared" si="2"/>
        <v>0.2584190028138687</v>
      </c>
      <c r="AA11" s="136">
        <f t="shared" si="2"/>
        <v>0.24151308674193336</v>
      </c>
      <c r="AB11" s="136">
        <f t="shared" si="2"/>
        <v>0.22571316517937698</v>
      </c>
      <c r="AC11" s="136">
        <f t="shared" si="2"/>
        <v>0.21094688334521211</v>
      </c>
      <c r="AD11" s="136">
        <f t="shared" si="2"/>
        <v>0.19714661994879637</v>
      </c>
      <c r="AE11" s="136">
        <f t="shared" si="2"/>
        <v>0.18424917752223957</v>
      </c>
      <c r="AF11" s="136">
        <f t="shared" si="2"/>
        <v>0.17219549301143888</v>
      </c>
      <c r="AG11" s="136">
        <f t="shared" si="2"/>
        <v>0.16093036730041013</v>
      </c>
      <c r="AH11" s="136">
        <f t="shared" si="2"/>
        <v>0.15040221243028987</v>
      </c>
      <c r="AI11" s="136">
        <f t="shared" si="2"/>
        <v>0.1405628153554111</v>
      </c>
      <c r="AJ11" s="136">
        <f t="shared" si="2"/>
        <v>0.13136711715458982</v>
      </c>
      <c r="AK11" s="136">
        <f t="shared" si="2"/>
        <v>0.1227730066865325</v>
      </c>
      <c r="AL11" s="136">
        <f t="shared" si="2"/>
        <v>0.11474112774442291</v>
      </c>
      <c r="AM11" s="136">
        <f t="shared" si="2"/>
        <v>0.10723469882656347</v>
      </c>
      <c r="AN11" s="136">
        <f t="shared" si="2"/>
        <v>0.10021934469772288</v>
      </c>
      <c r="AO11" s="136">
        <f t="shared" si="2"/>
        <v>9.366293896983445E-2</v>
      </c>
      <c r="AP11" s="136">
        <f t="shared" si="2"/>
        <v>8.7535456981153698E-2</v>
      </c>
      <c r="AQ11" s="136">
        <f t="shared" si="2"/>
        <v>8.1808838300143641E-2</v>
      </c>
      <c r="AR11" s="136">
        <f t="shared" si="2"/>
        <v>7.6456858224433308E-2</v>
      </c>
      <c r="AS11" s="136">
        <f t="shared" si="2"/>
        <v>7.1455007686386268E-2</v>
      </c>
      <c r="AT11" s="136">
        <f t="shared" si="2"/>
        <v>6.6780381015314264E-2</v>
      </c>
      <c r="AU11" s="136">
        <f t="shared" si="2"/>
        <v>6.2411571042349782E-2</v>
      </c>
    </row>
    <row r="12" spans="1:47">
      <c r="D12" s="80" t="s">
        <v>197</v>
      </c>
      <c r="E12" s="80"/>
      <c r="F12" s="80" t="s">
        <v>150</v>
      </c>
    </row>
    <row r="13" spans="1:47">
      <c r="B13" s="15" t="s">
        <v>198</v>
      </c>
      <c r="C13" s="66" t="s">
        <v>199</v>
      </c>
      <c r="D13" s="81" t="s">
        <v>200</v>
      </c>
      <c r="F13" s="82">
        <f t="shared" ref="F13:F14" si="3">SUM(G13:AU13)</f>
        <v>20</v>
      </c>
      <c r="G13" s="83">
        <f t="shared" ref="G13:AU13" si="4">IF(AND(G9&gt;=$K$4,G9&lt;SUM($G$4,$K$4)),1,0)</f>
        <v>0</v>
      </c>
      <c r="H13" s="83">
        <f t="shared" si="4"/>
        <v>0</v>
      </c>
      <c r="I13" s="83">
        <f t="shared" si="4"/>
        <v>0</v>
      </c>
      <c r="J13" s="83">
        <f t="shared" si="4"/>
        <v>0</v>
      </c>
      <c r="K13" s="83">
        <f t="shared" si="4"/>
        <v>0</v>
      </c>
      <c r="L13" s="83">
        <f t="shared" si="4"/>
        <v>1</v>
      </c>
      <c r="M13" s="83">
        <f t="shared" si="4"/>
        <v>1</v>
      </c>
      <c r="N13" s="83">
        <f t="shared" si="4"/>
        <v>1</v>
      </c>
      <c r="O13" s="83">
        <f t="shared" si="4"/>
        <v>1</v>
      </c>
      <c r="P13" s="83">
        <f t="shared" si="4"/>
        <v>1</v>
      </c>
      <c r="Q13" s="83">
        <f t="shared" si="4"/>
        <v>1</v>
      </c>
      <c r="R13" s="83">
        <f t="shared" si="4"/>
        <v>1</v>
      </c>
      <c r="S13" s="83">
        <f t="shared" si="4"/>
        <v>1</v>
      </c>
      <c r="T13" s="83">
        <f t="shared" si="4"/>
        <v>1</v>
      </c>
      <c r="U13" s="83">
        <f t="shared" si="4"/>
        <v>1</v>
      </c>
      <c r="V13" s="83">
        <f t="shared" si="4"/>
        <v>1</v>
      </c>
      <c r="W13" s="83">
        <f t="shared" si="4"/>
        <v>1</v>
      </c>
      <c r="X13" s="83">
        <f t="shared" si="4"/>
        <v>1</v>
      </c>
      <c r="Y13" s="83">
        <f t="shared" si="4"/>
        <v>1</v>
      </c>
      <c r="Z13" s="83">
        <f t="shared" si="4"/>
        <v>1</v>
      </c>
      <c r="AA13" s="83">
        <f t="shared" si="4"/>
        <v>1</v>
      </c>
      <c r="AB13" s="83">
        <f t="shared" si="4"/>
        <v>1</v>
      </c>
      <c r="AC13" s="83">
        <f t="shared" si="4"/>
        <v>1</v>
      </c>
      <c r="AD13" s="83">
        <f t="shared" si="4"/>
        <v>1</v>
      </c>
      <c r="AE13" s="83">
        <f t="shared" si="4"/>
        <v>1</v>
      </c>
      <c r="AF13" s="83">
        <f t="shared" si="4"/>
        <v>0</v>
      </c>
      <c r="AG13" s="83">
        <f t="shared" si="4"/>
        <v>0</v>
      </c>
      <c r="AH13" s="83">
        <f t="shared" si="4"/>
        <v>0</v>
      </c>
      <c r="AI13" s="83">
        <f t="shared" si="4"/>
        <v>0</v>
      </c>
      <c r="AJ13" s="83">
        <f t="shared" si="4"/>
        <v>0</v>
      </c>
      <c r="AK13" s="83">
        <f t="shared" si="4"/>
        <v>0</v>
      </c>
      <c r="AL13" s="83">
        <f t="shared" si="4"/>
        <v>0</v>
      </c>
      <c r="AM13" s="83">
        <f t="shared" si="4"/>
        <v>0</v>
      </c>
      <c r="AN13" s="83">
        <f t="shared" si="4"/>
        <v>0</v>
      </c>
      <c r="AO13" s="83">
        <f t="shared" si="4"/>
        <v>0</v>
      </c>
      <c r="AP13" s="83">
        <f t="shared" si="4"/>
        <v>0</v>
      </c>
      <c r="AQ13" s="83">
        <f t="shared" si="4"/>
        <v>0</v>
      </c>
      <c r="AR13" s="83">
        <f t="shared" si="4"/>
        <v>0</v>
      </c>
      <c r="AS13" s="83">
        <f t="shared" si="4"/>
        <v>0</v>
      </c>
      <c r="AT13" s="83">
        <f t="shared" si="4"/>
        <v>0</v>
      </c>
      <c r="AU13" s="83">
        <f t="shared" si="4"/>
        <v>0</v>
      </c>
    </row>
    <row r="14" spans="1:47">
      <c r="B14" s="15">
        <v>1</v>
      </c>
      <c r="C14" s="66" t="s">
        <v>201</v>
      </c>
      <c r="D14" s="81" t="s">
        <v>200</v>
      </c>
      <c r="F14" s="82">
        <f t="shared" si="3"/>
        <v>20</v>
      </c>
      <c r="G14" s="83">
        <f t="shared" ref="G14:AU14" si="5">IF(AND(G9&gt;=$K$7,G9&lt;SUM($G$4,$K$7)),1,0)</f>
        <v>0</v>
      </c>
      <c r="H14" s="83">
        <f t="shared" si="5"/>
        <v>0</v>
      </c>
      <c r="I14" s="83">
        <f t="shared" si="5"/>
        <v>0</v>
      </c>
      <c r="J14" s="83">
        <f t="shared" si="5"/>
        <v>0</v>
      </c>
      <c r="K14" s="83">
        <f t="shared" si="5"/>
        <v>0</v>
      </c>
      <c r="L14" s="83">
        <f t="shared" si="5"/>
        <v>0</v>
      </c>
      <c r="M14" s="83">
        <f t="shared" si="5"/>
        <v>1</v>
      </c>
      <c r="N14" s="83">
        <f t="shared" si="5"/>
        <v>1</v>
      </c>
      <c r="O14" s="83">
        <f t="shared" si="5"/>
        <v>1</v>
      </c>
      <c r="P14" s="83">
        <f t="shared" si="5"/>
        <v>1</v>
      </c>
      <c r="Q14" s="83">
        <f t="shared" si="5"/>
        <v>1</v>
      </c>
      <c r="R14" s="83">
        <f t="shared" si="5"/>
        <v>1</v>
      </c>
      <c r="S14" s="83">
        <f t="shared" si="5"/>
        <v>1</v>
      </c>
      <c r="T14" s="83">
        <f t="shared" si="5"/>
        <v>1</v>
      </c>
      <c r="U14" s="83">
        <f t="shared" si="5"/>
        <v>1</v>
      </c>
      <c r="V14" s="83">
        <f t="shared" si="5"/>
        <v>1</v>
      </c>
      <c r="W14" s="83">
        <f t="shared" si="5"/>
        <v>1</v>
      </c>
      <c r="X14" s="83">
        <f t="shared" si="5"/>
        <v>1</v>
      </c>
      <c r="Y14" s="83">
        <f t="shared" si="5"/>
        <v>1</v>
      </c>
      <c r="Z14" s="83">
        <f t="shared" si="5"/>
        <v>1</v>
      </c>
      <c r="AA14" s="83">
        <f t="shared" si="5"/>
        <v>1</v>
      </c>
      <c r="AB14" s="83">
        <f t="shared" si="5"/>
        <v>1</v>
      </c>
      <c r="AC14" s="83">
        <f t="shared" si="5"/>
        <v>1</v>
      </c>
      <c r="AD14" s="83">
        <f t="shared" si="5"/>
        <v>1</v>
      </c>
      <c r="AE14" s="83">
        <f t="shared" si="5"/>
        <v>1</v>
      </c>
      <c r="AF14" s="83">
        <f t="shared" si="5"/>
        <v>1</v>
      </c>
      <c r="AG14" s="83">
        <f t="shared" si="5"/>
        <v>0</v>
      </c>
      <c r="AH14" s="83">
        <f t="shared" si="5"/>
        <v>0</v>
      </c>
      <c r="AI14" s="83">
        <f t="shared" si="5"/>
        <v>0</v>
      </c>
      <c r="AJ14" s="83">
        <f t="shared" si="5"/>
        <v>0</v>
      </c>
      <c r="AK14" s="83">
        <f t="shared" si="5"/>
        <v>0</v>
      </c>
      <c r="AL14" s="83">
        <f t="shared" si="5"/>
        <v>0</v>
      </c>
      <c r="AM14" s="83">
        <f t="shared" si="5"/>
        <v>0</v>
      </c>
      <c r="AN14" s="83">
        <f t="shared" si="5"/>
        <v>0</v>
      </c>
      <c r="AO14" s="83">
        <f t="shared" si="5"/>
        <v>0</v>
      </c>
      <c r="AP14" s="83">
        <f t="shared" si="5"/>
        <v>0</v>
      </c>
      <c r="AQ14" s="83">
        <f t="shared" si="5"/>
        <v>0</v>
      </c>
      <c r="AR14" s="83">
        <f t="shared" si="5"/>
        <v>0</v>
      </c>
      <c r="AS14" s="83">
        <f t="shared" si="5"/>
        <v>0</v>
      </c>
      <c r="AT14" s="83">
        <f t="shared" si="5"/>
        <v>0</v>
      </c>
      <c r="AU14" s="83">
        <f t="shared" si="5"/>
        <v>0</v>
      </c>
    </row>
    <row r="15" spans="1:47">
      <c r="D15" s="81"/>
      <c r="F15" s="82"/>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row>
    <row r="16" spans="1:47" s="57" customFormat="1">
      <c r="A16" s="5" t="s">
        <v>202</v>
      </c>
      <c r="B16" s="5"/>
      <c r="C16" s="8"/>
      <c r="D16" s="88"/>
      <c r="E16" s="8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row>
    <row r="17" spans="1:47">
      <c r="A17" s="4"/>
      <c r="D17"/>
      <c r="E17"/>
    </row>
    <row r="18" spans="1:47" s="166" customFormat="1" ht="30">
      <c r="A18" s="873" t="s">
        <v>203</v>
      </c>
      <c r="B18" s="4" t="s">
        <v>120</v>
      </c>
      <c r="C18" s="4" t="s">
        <v>204</v>
      </c>
      <c r="D18" s="417" t="s">
        <v>205</v>
      </c>
      <c r="E18" s="80" t="s">
        <v>206</v>
      </c>
      <c r="F18" s="166">
        <f>SUM(G18:AU18)</f>
        <v>5987192.307692307</v>
      </c>
      <c r="G18" s="166">
        <f>SUM(G19:G33)</f>
        <v>615769.23076923075</v>
      </c>
      <c r="H18" s="166">
        <f t="shared" ref="H18:AU18" si="6">SUM(H19:H33)</f>
        <v>615769.23076923075</v>
      </c>
      <c r="I18" s="166">
        <f t="shared" si="6"/>
        <v>615769.23076923075</v>
      </c>
      <c r="J18" s="166">
        <f t="shared" si="6"/>
        <v>615769.23076923075</v>
      </c>
      <c r="K18" s="166">
        <f t="shared" si="6"/>
        <v>615769.23076923075</v>
      </c>
      <c r="L18" s="166">
        <f t="shared" si="6"/>
        <v>557307.69230769225</v>
      </c>
      <c r="M18" s="166">
        <f t="shared" si="6"/>
        <v>557307.69230769225</v>
      </c>
      <c r="N18" s="166">
        <f t="shared" si="6"/>
        <v>522461.53846153838</v>
      </c>
      <c r="O18" s="166">
        <f t="shared" si="6"/>
        <v>522461.53846153838</v>
      </c>
      <c r="P18" s="166">
        <f t="shared" si="6"/>
        <v>443538.4615384615</v>
      </c>
      <c r="Q18" s="166">
        <f t="shared" si="6"/>
        <v>305269.23076923075</v>
      </c>
      <c r="R18" s="166">
        <f t="shared" si="6"/>
        <v>0</v>
      </c>
      <c r="S18" s="166">
        <f t="shared" si="6"/>
        <v>0</v>
      </c>
      <c r="T18" s="166">
        <f t="shared" si="6"/>
        <v>0</v>
      </c>
      <c r="U18" s="166">
        <f t="shared" si="6"/>
        <v>0</v>
      </c>
      <c r="V18" s="166">
        <f t="shared" si="6"/>
        <v>0</v>
      </c>
      <c r="W18" s="166">
        <f t="shared" si="6"/>
        <v>0</v>
      </c>
      <c r="X18" s="166">
        <f t="shared" si="6"/>
        <v>0</v>
      </c>
      <c r="Y18" s="166">
        <f t="shared" si="6"/>
        <v>0</v>
      </c>
      <c r="Z18" s="166">
        <f t="shared" si="6"/>
        <v>0</v>
      </c>
      <c r="AA18" s="166">
        <f t="shared" si="6"/>
        <v>0</v>
      </c>
      <c r="AB18" s="166">
        <f t="shared" si="6"/>
        <v>0</v>
      </c>
      <c r="AC18" s="166">
        <f t="shared" si="6"/>
        <v>0</v>
      </c>
      <c r="AD18" s="166">
        <f t="shared" si="6"/>
        <v>0</v>
      </c>
      <c r="AE18" s="166">
        <f t="shared" si="6"/>
        <v>0</v>
      </c>
      <c r="AF18" s="166">
        <f t="shared" si="6"/>
        <v>0</v>
      </c>
      <c r="AG18" s="166">
        <f t="shared" si="6"/>
        <v>0</v>
      </c>
      <c r="AH18" s="166">
        <f t="shared" si="6"/>
        <v>0</v>
      </c>
      <c r="AI18" s="166">
        <f t="shared" si="6"/>
        <v>0</v>
      </c>
      <c r="AJ18" s="166">
        <f t="shared" si="6"/>
        <v>0</v>
      </c>
      <c r="AK18" s="166">
        <f t="shared" si="6"/>
        <v>0</v>
      </c>
      <c r="AL18" s="166">
        <f t="shared" si="6"/>
        <v>0</v>
      </c>
      <c r="AM18" s="166">
        <f t="shared" si="6"/>
        <v>0</v>
      </c>
      <c r="AN18" s="166">
        <f t="shared" si="6"/>
        <v>0</v>
      </c>
      <c r="AO18" s="166">
        <f t="shared" si="6"/>
        <v>0</v>
      </c>
      <c r="AP18" s="166">
        <f t="shared" si="6"/>
        <v>0</v>
      </c>
      <c r="AQ18" s="166">
        <f t="shared" si="6"/>
        <v>0</v>
      </c>
      <c r="AR18" s="166">
        <f t="shared" si="6"/>
        <v>0</v>
      </c>
      <c r="AS18" s="166">
        <f t="shared" si="6"/>
        <v>0</v>
      </c>
      <c r="AT18" s="166">
        <f t="shared" si="6"/>
        <v>0</v>
      </c>
      <c r="AU18" s="166">
        <f t="shared" si="6"/>
        <v>0</v>
      </c>
    </row>
    <row r="19" spans="1:47" s="70" customFormat="1">
      <c r="A19" s="218" t="s">
        <v>198</v>
      </c>
      <c r="B19" s="767" t="str">
        <f>ProjectSummary!C6</f>
        <v>030161</v>
      </c>
      <c r="C19" s="66" t="str">
        <f>INDEX(ProjectSummary!$C$6:$F$20,MATCH(B19,ProjectSummary!$C$6:$C$20,0),4)</f>
        <v>LOCKHART ROAD</v>
      </c>
      <c r="D19" s="81">
        <f>_xlfn.XLOOKUP(C19, ProjectSummary!$F$30:$F$44,ProjectSummary!$L$30:$L$44)</f>
        <v>2031</v>
      </c>
      <c r="E19" s="416">
        <f>_xlfn.XLOOKUP(C19, ProjectSummary!$F$30:$F$43, ProjectSummary!$V$30:$V$43)</f>
        <v>34846.153846153844</v>
      </c>
      <c r="F19" s="70">
        <f t="shared" ref="F19:F33" si="7">SUM(G19:AU19)</f>
        <v>243923.07692307691</v>
      </c>
      <c r="G19" s="70">
        <f t="shared" ref="G19:G33" si="8">IF(AND(G$9&lt;=$D19,G$9&gt;=$G$9),$E19,0)</f>
        <v>34846.153846153844</v>
      </c>
      <c r="H19" s="70">
        <f t="shared" ref="H19:Q33" si="9">IF(AND(H$9&lt;=$D19,H$9&gt;=$G$3),$E19,0)</f>
        <v>34846.153846153844</v>
      </c>
      <c r="I19" s="70">
        <f t="shared" si="9"/>
        <v>34846.153846153844</v>
      </c>
      <c r="J19" s="70">
        <f t="shared" si="9"/>
        <v>34846.153846153844</v>
      </c>
      <c r="K19" s="70">
        <f t="shared" si="9"/>
        <v>34846.153846153844</v>
      </c>
      <c r="L19" s="70">
        <f t="shared" si="9"/>
        <v>34846.153846153844</v>
      </c>
      <c r="M19" s="70">
        <f t="shared" si="9"/>
        <v>34846.153846153844</v>
      </c>
      <c r="N19" s="70">
        <f t="shared" si="9"/>
        <v>0</v>
      </c>
      <c r="O19" s="70">
        <f t="shared" si="9"/>
        <v>0</v>
      </c>
      <c r="P19" s="70">
        <f t="shared" si="9"/>
        <v>0</v>
      </c>
      <c r="Q19" s="70">
        <f t="shared" si="9"/>
        <v>0</v>
      </c>
      <c r="R19" s="70">
        <f t="shared" ref="R19:AA33" si="10">IF(AND(R$9&lt;=$D19,R$9&gt;=$G$3),$E19,0)</f>
        <v>0</v>
      </c>
      <c r="S19" s="70">
        <f t="shared" si="10"/>
        <v>0</v>
      </c>
      <c r="T19" s="70">
        <f t="shared" si="10"/>
        <v>0</v>
      </c>
      <c r="U19" s="70">
        <f t="shared" si="10"/>
        <v>0</v>
      </c>
      <c r="V19" s="70">
        <f t="shared" si="10"/>
        <v>0</v>
      </c>
      <c r="W19" s="70">
        <f t="shared" si="10"/>
        <v>0</v>
      </c>
      <c r="X19" s="70">
        <f t="shared" si="10"/>
        <v>0</v>
      </c>
      <c r="Y19" s="70">
        <f t="shared" si="10"/>
        <v>0</v>
      </c>
      <c r="Z19" s="70">
        <f t="shared" si="10"/>
        <v>0</v>
      </c>
      <c r="AA19" s="70">
        <f t="shared" si="10"/>
        <v>0</v>
      </c>
      <c r="AB19" s="70">
        <f t="shared" ref="AB19:AK33" si="11">IF(AND(AB$9&lt;=$D19,AB$9&gt;=$G$3),$E19,0)</f>
        <v>0</v>
      </c>
      <c r="AC19" s="70">
        <f t="shared" si="11"/>
        <v>0</v>
      </c>
      <c r="AD19" s="70">
        <f t="shared" si="11"/>
        <v>0</v>
      </c>
      <c r="AE19" s="70">
        <f t="shared" si="11"/>
        <v>0</v>
      </c>
      <c r="AF19" s="70">
        <f t="shared" si="11"/>
        <v>0</v>
      </c>
      <c r="AG19" s="70">
        <f t="shared" si="11"/>
        <v>0</v>
      </c>
      <c r="AH19" s="70">
        <f t="shared" si="11"/>
        <v>0</v>
      </c>
      <c r="AI19" s="70">
        <f t="shared" si="11"/>
        <v>0</v>
      </c>
      <c r="AJ19" s="70">
        <f t="shared" si="11"/>
        <v>0</v>
      </c>
      <c r="AK19" s="70">
        <f t="shared" si="11"/>
        <v>0</v>
      </c>
      <c r="AL19" s="70">
        <f t="shared" ref="AL19:AU33" si="12">IF(AND(AL$9&lt;=$D19,AL$9&gt;=$G$3),$E19,0)</f>
        <v>0</v>
      </c>
      <c r="AM19" s="70">
        <f t="shared" si="12"/>
        <v>0</v>
      </c>
      <c r="AN19" s="70">
        <f t="shared" si="12"/>
        <v>0</v>
      </c>
      <c r="AO19" s="70">
        <f t="shared" si="12"/>
        <v>0</v>
      </c>
      <c r="AP19" s="70">
        <f t="shared" si="12"/>
        <v>0</v>
      </c>
      <c r="AQ19" s="70">
        <f t="shared" si="12"/>
        <v>0</v>
      </c>
      <c r="AR19" s="70">
        <f t="shared" si="12"/>
        <v>0</v>
      </c>
      <c r="AS19" s="70">
        <f t="shared" si="12"/>
        <v>0</v>
      </c>
      <c r="AT19" s="70">
        <f t="shared" si="12"/>
        <v>0</v>
      </c>
      <c r="AU19" s="70">
        <f t="shared" si="12"/>
        <v>0</v>
      </c>
    </row>
    <row r="20" spans="1:47" s="70" customFormat="1">
      <c r="A20" s="218" t="s">
        <v>198</v>
      </c>
      <c r="B20" s="767" t="str">
        <f>ProjectSummary!C7</f>
        <v>030148</v>
      </c>
      <c r="C20" s="66" t="str">
        <f>INDEX(ProjectSummary!$C$6:$F$20,MATCH(B20,ProjectSummary!$C$6:$C$20,0),4)</f>
        <v>MILLS ROAD</v>
      </c>
      <c r="D20" s="81">
        <f>_xlfn.XLOOKUP(C20, ProjectSummary!$F$30:$F$44,ProjectSummary!$L$30:$L$44)</f>
        <v>2029</v>
      </c>
      <c r="E20" s="416">
        <f>_xlfn.XLOOKUP(C20, ProjectSummary!$F$30:$F$43, ProjectSummary!$V$30:$V$43)</f>
        <v>23076.923076923078</v>
      </c>
      <c r="F20" s="70">
        <f t="shared" si="7"/>
        <v>115384.61538461539</v>
      </c>
      <c r="G20" s="70">
        <f t="shared" si="8"/>
        <v>23076.923076923078</v>
      </c>
      <c r="H20" s="70">
        <f t="shared" si="9"/>
        <v>23076.923076923078</v>
      </c>
      <c r="I20" s="70">
        <f t="shared" si="9"/>
        <v>23076.923076923078</v>
      </c>
      <c r="J20" s="70">
        <f t="shared" si="9"/>
        <v>23076.923076923078</v>
      </c>
      <c r="K20" s="70">
        <f t="shared" si="9"/>
        <v>23076.923076923078</v>
      </c>
      <c r="L20" s="70">
        <f t="shared" si="9"/>
        <v>0</v>
      </c>
      <c r="M20" s="70">
        <f t="shared" si="9"/>
        <v>0</v>
      </c>
      <c r="N20" s="70">
        <f t="shared" si="9"/>
        <v>0</v>
      </c>
      <c r="O20" s="70">
        <f t="shared" si="9"/>
        <v>0</v>
      </c>
      <c r="P20" s="70">
        <f t="shared" si="9"/>
        <v>0</v>
      </c>
      <c r="Q20" s="70">
        <f t="shared" si="9"/>
        <v>0</v>
      </c>
      <c r="R20" s="70">
        <f t="shared" si="10"/>
        <v>0</v>
      </c>
      <c r="S20" s="70">
        <f t="shared" si="10"/>
        <v>0</v>
      </c>
      <c r="T20" s="70">
        <f t="shared" si="10"/>
        <v>0</v>
      </c>
      <c r="U20" s="70">
        <f t="shared" si="10"/>
        <v>0</v>
      </c>
      <c r="V20" s="70">
        <f t="shared" si="10"/>
        <v>0</v>
      </c>
      <c r="W20" s="70">
        <f t="shared" si="10"/>
        <v>0</v>
      </c>
      <c r="X20" s="70">
        <f t="shared" si="10"/>
        <v>0</v>
      </c>
      <c r="Y20" s="70">
        <f t="shared" si="10"/>
        <v>0</v>
      </c>
      <c r="Z20" s="70">
        <f t="shared" si="10"/>
        <v>0</v>
      </c>
      <c r="AA20" s="70">
        <f t="shared" si="10"/>
        <v>0</v>
      </c>
      <c r="AB20" s="70">
        <f t="shared" si="11"/>
        <v>0</v>
      </c>
      <c r="AC20" s="70">
        <f t="shared" si="11"/>
        <v>0</v>
      </c>
      <c r="AD20" s="70">
        <f t="shared" si="11"/>
        <v>0</v>
      </c>
      <c r="AE20" s="70">
        <f t="shared" si="11"/>
        <v>0</v>
      </c>
      <c r="AF20" s="70">
        <f t="shared" si="11"/>
        <v>0</v>
      </c>
      <c r="AG20" s="70">
        <f t="shared" si="11"/>
        <v>0</v>
      </c>
      <c r="AH20" s="70">
        <f t="shared" si="11"/>
        <v>0</v>
      </c>
      <c r="AI20" s="70">
        <f t="shared" si="11"/>
        <v>0</v>
      </c>
      <c r="AJ20" s="70">
        <f t="shared" si="11"/>
        <v>0</v>
      </c>
      <c r="AK20" s="70">
        <f t="shared" si="11"/>
        <v>0</v>
      </c>
      <c r="AL20" s="70">
        <f t="shared" si="12"/>
        <v>0</v>
      </c>
      <c r="AM20" s="70">
        <f t="shared" si="12"/>
        <v>0</v>
      </c>
      <c r="AN20" s="70">
        <f t="shared" si="12"/>
        <v>0</v>
      </c>
      <c r="AO20" s="70">
        <f t="shared" si="12"/>
        <v>0</v>
      </c>
      <c r="AP20" s="70">
        <f t="shared" si="12"/>
        <v>0</v>
      </c>
      <c r="AQ20" s="70">
        <f t="shared" si="12"/>
        <v>0</v>
      </c>
      <c r="AR20" s="70">
        <f t="shared" si="12"/>
        <v>0</v>
      </c>
      <c r="AS20" s="70">
        <f t="shared" si="12"/>
        <v>0</v>
      </c>
      <c r="AT20" s="70">
        <f t="shared" si="12"/>
        <v>0</v>
      </c>
      <c r="AU20" s="70">
        <f t="shared" si="12"/>
        <v>0</v>
      </c>
    </row>
    <row r="21" spans="1:47" s="70" customFormat="1">
      <c r="A21" s="218" t="s">
        <v>198</v>
      </c>
      <c r="B21" s="767" t="str">
        <f>ProjectSummary!C8</f>
        <v>030265</v>
      </c>
      <c r="C21" s="66" t="str">
        <f>INDEX(ProjectSummary!$C$6:$F$20,MATCH(B21,ProjectSummary!$C$6:$C$20,0),4)</f>
        <v>ROBINSON ROAD</v>
      </c>
      <c r="D21" s="81">
        <f>_xlfn.XLOOKUP(C21, ProjectSummary!$F$30:$F$44,ProjectSummary!$L$30:$L$44)</f>
        <v>2035</v>
      </c>
      <c r="E21" s="416">
        <f>_xlfn.XLOOKUP(C21, ProjectSummary!$F$30:$F$43, ProjectSummary!$V$30:$V$43)</f>
        <v>19692.307692307691</v>
      </c>
      <c r="F21" s="70">
        <f t="shared" si="7"/>
        <v>216615.3846153846</v>
      </c>
      <c r="G21" s="70">
        <f t="shared" si="8"/>
        <v>19692.307692307691</v>
      </c>
      <c r="H21" s="70">
        <f t="shared" si="9"/>
        <v>19692.307692307691</v>
      </c>
      <c r="I21" s="70">
        <f t="shared" si="9"/>
        <v>19692.307692307691</v>
      </c>
      <c r="J21" s="70">
        <f t="shared" si="9"/>
        <v>19692.307692307691</v>
      </c>
      <c r="K21" s="70">
        <f t="shared" si="9"/>
        <v>19692.307692307691</v>
      </c>
      <c r="L21" s="70">
        <f t="shared" si="9"/>
        <v>19692.307692307691</v>
      </c>
      <c r="M21" s="70">
        <f t="shared" si="9"/>
        <v>19692.307692307691</v>
      </c>
      <c r="N21" s="70">
        <f t="shared" si="9"/>
        <v>19692.307692307691</v>
      </c>
      <c r="O21" s="70">
        <f t="shared" si="9"/>
        <v>19692.307692307691</v>
      </c>
      <c r="P21" s="70">
        <f t="shared" si="9"/>
        <v>19692.307692307691</v>
      </c>
      <c r="Q21" s="70">
        <f t="shared" si="9"/>
        <v>19692.307692307691</v>
      </c>
      <c r="R21" s="70">
        <f t="shared" si="10"/>
        <v>0</v>
      </c>
      <c r="S21" s="70">
        <f t="shared" si="10"/>
        <v>0</v>
      </c>
      <c r="T21" s="70">
        <f t="shared" si="10"/>
        <v>0</v>
      </c>
      <c r="U21" s="70">
        <f t="shared" si="10"/>
        <v>0</v>
      </c>
      <c r="V21" s="70">
        <f t="shared" si="10"/>
        <v>0</v>
      </c>
      <c r="W21" s="70">
        <f t="shared" si="10"/>
        <v>0</v>
      </c>
      <c r="X21" s="70">
        <f t="shared" si="10"/>
        <v>0</v>
      </c>
      <c r="Y21" s="70">
        <f t="shared" si="10"/>
        <v>0</v>
      </c>
      <c r="Z21" s="70">
        <f t="shared" si="10"/>
        <v>0</v>
      </c>
      <c r="AA21" s="70">
        <f t="shared" si="10"/>
        <v>0</v>
      </c>
      <c r="AB21" s="70">
        <f t="shared" si="11"/>
        <v>0</v>
      </c>
      <c r="AC21" s="70">
        <f t="shared" si="11"/>
        <v>0</v>
      </c>
      <c r="AD21" s="70">
        <f t="shared" si="11"/>
        <v>0</v>
      </c>
      <c r="AE21" s="70">
        <f t="shared" si="11"/>
        <v>0</v>
      </c>
      <c r="AF21" s="70">
        <f t="shared" si="11"/>
        <v>0</v>
      </c>
      <c r="AG21" s="70">
        <f t="shared" si="11"/>
        <v>0</v>
      </c>
      <c r="AH21" s="70">
        <f t="shared" si="11"/>
        <v>0</v>
      </c>
      <c r="AI21" s="70">
        <f t="shared" si="11"/>
        <v>0</v>
      </c>
      <c r="AJ21" s="70">
        <f t="shared" si="11"/>
        <v>0</v>
      </c>
      <c r="AK21" s="70">
        <f t="shared" si="11"/>
        <v>0</v>
      </c>
      <c r="AL21" s="70">
        <f t="shared" si="12"/>
        <v>0</v>
      </c>
      <c r="AM21" s="70">
        <f t="shared" si="12"/>
        <v>0</v>
      </c>
      <c r="AN21" s="70">
        <f t="shared" si="12"/>
        <v>0</v>
      </c>
      <c r="AO21" s="70">
        <f t="shared" si="12"/>
        <v>0</v>
      </c>
      <c r="AP21" s="70">
        <f t="shared" si="12"/>
        <v>0</v>
      </c>
      <c r="AQ21" s="70">
        <f t="shared" si="12"/>
        <v>0</v>
      </c>
      <c r="AR21" s="70">
        <f t="shared" si="12"/>
        <v>0</v>
      </c>
      <c r="AS21" s="70">
        <f t="shared" si="12"/>
        <v>0</v>
      </c>
      <c r="AT21" s="70">
        <f t="shared" si="12"/>
        <v>0</v>
      </c>
      <c r="AU21" s="70">
        <f t="shared" si="12"/>
        <v>0</v>
      </c>
    </row>
    <row r="22" spans="1:47" s="70" customFormat="1">
      <c r="A22" s="218" t="s">
        <v>198</v>
      </c>
      <c r="B22" s="767">
        <f>ProjectSummary!C9</f>
        <v>830106</v>
      </c>
      <c r="C22" s="66" t="str">
        <f>INDEX(ProjectSummary!$C$6:$F$20,MATCH(B22,ProjectSummary!$C$6:$C$20,0),4)</f>
        <v>BOGGER HOLLAR ROAD</v>
      </c>
      <c r="D22" s="81">
        <f>_xlfn.XLOOKUP(C22, ProjectSummary!$F$30:$F$44,ProjectSummary!$L$30:$L$44)</f>
        <v>2034</v>
      </c>
      <c r="E22" s="416">
        <f>_xlfn.XLOOKUP(C22, ProjectSummary!$F$30:$F$43, ProjectSummary!$V$30:$V$43)</f>
        <v>78269.230769230766</v>
      </c>
      <c r="F22" s="70">
        <f t="shared" si="7"/>
        <v>782692.30769230763</v>
      </c>
      <c r="G22" s="70">
        <f t="shared" si="8"/>
        <v>78269.230769230766</v>
      </c>
      <c r="H22" s="70">
        <f t="shared" si="9"/>
        <v>78269.230769230766</v>
      </c>
      <c r="I22" s="70">
        <f t="shared" si="9"/>
        <v>78269.230769230766</v>
      </c>
      <c r="J22" s="70">
        <f t="shared" si="9"/>
        <v>78269.230769230766</v>
      </c>
      <c r="K22" s="70">
        <f t="shared" si="9"/>
        <v>78269.230769230766</v>
      </c>
      <c r="L22" s="70">
        <f t="shared" si="9"/>
        <v>78269.230769230766</v>
      </c>
      <c r="M22" s="70">
        <f t="shared" si="9"/>
        <v>78269.230769230766</v>
      </c>
      <c r="N22" s="70">
        <f t="shared" si="9"/>
        <v>78269.230769230766</v>
      </c>
      <c r="O22" s="70">
        <f t="shared" si="9"/>
        <v>78269.230769230766</v>
      </c>
      <c r="P22" s="70">
        <f t="shared" si="9"/>
        <v>78269.230769230766</v>
      </c>
      <c r="Q22" s="70">
        <f t="shared" si="9"/>
        <v>0</v>
      </c>
      <c r="R22" s="70">
        <f t="shared" si="10"/>
        <v>0</v>
      </c>
      <c r="S22" s="70">
        <f t="shared" si="10"/>
        <v>0</v>
      </c>
      <c r="T22" s="70">
        <f t="shared" si="10"/>
        <v>0</v>
      </c>
      <c r="U22" s="70">
        <f t="shared" si="10"/>
        <v>0</v>
      </c>
      <c r="V22" s="70">
        <f t="shared" si="10"/>
        <v>0</v>
      </c>
      <c r="W22" s="70">
        <f t="shared" si="10"/>
        <v>0</v>
      </c>
      <c r="X22" s="70">
        <f t="shared" si="10"/>
        <v>0</v>
      </c>
      <c r="Y22" s="70">
        <f t="shared" si="10"/>
        <v>0</v>
      </c>
      <c r="Z22" s="70">
        <f t="shared" si="10"/>
        <v>0</v>
      </c>
      <c r="AA22" s="70">
        <f t="shared" si="10"/>
        <v>0</v>
      </c>
      <c r="AB22" s="70">
        <f t="shared" si="11"/>
        <v>0</v>
      </c>
      <c r="AC22" s="70">
        <f t="shared" si="11"/>
        <v>0</v>
      </c>
      <c r="AD22" s="70">
        <f t="shared" si="11"/>
        <v>0</v>
      </c>
      <c r="AE22" s="70">
        <f t="shared" si="11"/>
        <v>0</v>
      </c>
      <c r="AF22" s="70">
        <f t="shared" si="11"/>
        <v>0</v>
      </c>
      <c r="AG22" s="70">
        <f t="shared" si="11"/>
        <v>0</v>
      </c>
      <c r="AH22" s="70">
        <f t="shared" si="11"/>
        <v>0</v>
      </c>
      <c r="AI22" s="70">
        <f t="shared" si="11"/>
        <v>0</v>
      </c>
      <c r="AJ22" s="70">
        <f t="shared" si="11"/>
        <v>0</v>
      </c>
      <c r="AK22" s="70">
        <f t="shared" si="11"/>
        <v>0</v>
      </c>
      <c r="AL22" s="70">
        <f t="shared" si="12"/>
        <v>0</v>
      </c>
      <c r="AM22" s="70">
        <f t="shared" si="12"/>
        <v>0</v>
      </c>
      <c r="AN22" s="70">
        <f t="shared" si="12"/>
        <v>0</v>
      </c>
      <c r="AO22" s="70">
        <f t="shared" si="12"/>
        <v>0</v>
      </c>
      <c r="AP22" s="70">
        <f t="shared" si="12"/>
        <v>0</v>
      </c>
      <c r="AQ22" s="70">
        <f t="shared" si="12"/>
        <v>0</v>
      </c>
      <c r="AR22" s="70">
        <f t="shared" si="12"/>
        <v>0</v>
      </c>
      <c r="AS22" s="70">
        <f t="shared" si="12"/>
        <v>0</v>
      </c>
      <c r="AT22" s="70">
        <f t="shared" si="12"/>
        <v>0</v>
      </c>
      <c r="AU22" s="70">
        <f t="shared" si="12"/>
        <v>0</v>
      </c>
    </row>
    <row r="23" spans="1:47" s="70" customFormat="1">
      <c r="A23" s="218" t="s">
        <v>198</v>
      </c>
      <c r="B23" s="767">
        <f>ProjectSummary!C10</f>
        <v>830081</v>
      </c>
      <c r="C23" s="66" t="str">
        <f>INDEX(ProjectSummary!$C$6:$F$20,MATCH(B23,ProjectSummary!$C$6:$C$20,0),4)</f>
        <v>BRIDGE ROAD</v>
      </c>
      <c r="D23" s="81">
        <f>_xlfn.XLOOKUP(C23, ProjectSummary!$F$30:$F$44,ProjectSummary!$L$30:$L$44)</f>
        <v>2029</v>
      </c>
      <c r="E23" s="416">
        <f>_xlfn.XLOOKUP(C23, ProjectSummary!$F$30:$F$43, ProjectSummary!$V$30:$V$43)</f>
        <v>35384.615384615383</v>
      </c>
      <c r="F23" s="70">
        <f t="shared" si="7"/>
        <v>176923.07692307691</v>
      </c>
      <c r="G23" s="70">
        <f t="shared" si="8"/>
        <v>35384.615384615383</v>
      </c>
      <c r="H23" s="70">
        <f t="shared" si="9"/>
        <v>35384.615384615383</v>
      </c>
      <c r="I23" s="70">
        <f t="shared" si="9"/>
        <v>35384.615384615383</v>
      </c>
      <c r="J23" s="70">
        <f t="shared" si="9"/>
        <v>35384.615384615383</v>
      </c>
      <c r="K23" s="70">
        <f t="shared" si="9"/>
        <v>35384.615384615383</v>
      </c>
      <c r="L23" s="70">
        <f t="shared" si="9"/>
        <v>0</v>
      </c>
      <c r="M23" s="70">
        <f t="shared" si="9"/>
        <v>0</v>
      </c>
      <c r="N23" s="70">
        <f t="shared" si="9"/>
        <v>0</v>
      </c>
      <c r="O23" s="70">
        <f t="shared" si="9"/>
        <v>0</v>
      </c>
      <c r="P23" s="70">
        <f t="shared" si="9"/>
        <v>0</v>
      </c>
      <c r="Q23" s="70">
        <f t="shared" si="9"/>
        <v>0</v>
      </c>
      <c r="R23" s="70">
        <f t="shared" si="10"/>
        <v>0</v>
      </c>
      <c r="S23" s="70">
        <f t="shared" si="10"/>
        <v>0</v>
      </c>
      <c r="T23" s="70">
        <f t="shared" si="10"/>
        <v>0</v>
      </c>
      <c r="U23" s="70">
        <f t="shared" si="10"/>
        <v>0</v>
      </c>
      <c r="V23" s="70">
        <f t="shared" si="10"/>
        <v>0</v>
      </c>
      <c r="W23" s="70">
        <f t="shared" si="10"/>
        <v>0</v>
      </c>
      <c r="X23" s="70">
        <f t="shared" si="10"/>
        <v>0</v>
      </c>
      <c r="Y23" s="70">
        <f t="shared" si="10"/>
        <v>0</v>
      </c>
      <c r="Z23" s="70">
        <f t="shared" si="10"/>
        <v>0</v>
      </c>
      <c r="AA23" s="70">
        <f t="shared" si="10"/>
        <v>0</v>
      </c>
      <c r="AB23" s="70">
        <f t="shared" si="11"/>
        <v>0</v>
      </c>
      <c r="AC23" s="70">
        <f t="shared" si="11"/>
        <v>0</v>
      </c>
      <c r="AD23" s="70">
        <f t="shared" si="11"/>
        <v>0</v>
      </c>
      <c r="AE23" s="70">
        <f t="shared" si="11"/>
        <v>0</v>
      </c>
      <c r="AF23" s="70">
        <f t="shared" si="11"/>
        <v>0</v>
      </c>
      <c r="AG23" s="70">
        <f t="shared" si="11"/>
        <v>0</v>
      </c>
      <c r="AH23" s="70">
        <f t="shared" si="11"/>
        <v>0</v>
      </c>
      <c r="AI23" s="70">
        <f t="shared" si="11"/>
        <v>0</v>
      </c>
      <c r="AJ23" s="70">
        <f t="shared" si="11"/>
        <v>0</v>
      </c>
      <c r="AK23" s="70">
        <f t="shared" si="11"/>
        <v>0</v>
      </c>
      <c r="AL23" s="70">
        <f t="shared" si="12"/>
        <v>0</v>
      </c>
      <c r="AM23" s="70">
        <f t="shared" si="12"/>
        <v>0</v>
      </c>
      <c r="AN23" s="70">
        <f t="shared" si="12"/>
        <v>0</v>
      </c>
      <c r="AO23" s="70">
        <f t="shared" si="12"/>
        <v>0</v>
      </c>
      <c r="AP23" s="70">
        <f t="shared" si="12"/>
        <v>0</v>
      </c>
      <c r="AQ23" s="70">
        <f t="shared" si="12"/>
        <v>0</v>
      </c>
      <c r="AR23" s="70">
        <f t="shared" si="12"/>
        <v>0</v>
      </c>
      <c r="AS23" s="70">
        <f t="shared" si="12"/>
        <v>0</v>
      </c>
      <c r="AT23" s="70">
        <f t="shared" si="12"/>
        <v>0</v>
      </c>
      <c r="AU23" s="70">
        <f t="shared" si="12"/>
        <v>0</v>
      </c>
    </row>
    <row r="24" spans="1:47" s="70" customFormat="1">
      <c r="A24" s="218" t="s">
        <v>198</v>
      </c>
      <c r="B24" s="767">
        <f>ProjectSummary!C11</f>
        <v>830200</v>
      </c>
      <c r="C24" s="66" t="str">
        <f>INDEX(ProjectSummary!$C$6:$F$20,MATCH(B24,ProjectSummary!$C$6:$C$20,0),4)</f>
        <v>BRIDGE PORT ROAD</v>
      </c>
      <c r="D24" s="81">
        <f>_xlfn.XLOOKUP(C24, ProjectSummary!$F$30:$F$44,ProjectSummary!$L$30:$L$44)</f>
        <v>2033</v>
      </c>
      <c r="E24" s="416">
        <f>_xlfn.XLOOKUP(C24, ProjectSummary!$F$30:$F$43, ProjectSummary!$V$30:$V$43)</f>
        <v>78923.076923076922</v>
      </c>
      <c r="F24" s="70">
        <f t="shared" si="7"/>
        <v>710307.69230769225</v>
      </c>
      <c r="G24" s="70">
        <f t="shared" si="8"/>
        <v>78923.076923076922</v>
      </c>
      <c r="H24" s="70">
        <f t="shared" si="9"/>
        <v>78923.076923076922</v>
      </c>
      <c r="I24" s="70">
        <f t="shared" si="9"/>
        <v>78923.076923076922</v>
      </c>
      <c r="J24" s="70">
        <f t="shared" si="9"/>
        <v>78923.076923076922</v>
      </c>
      <c r="K24" s="70">
        <f t="shared" si="9"/>
        <v>78923.076923076922</v>
      </c>
      <c r="L24" s="70">
        <f t="shared" si="9"/>
        <v>78923.076923076922</v>
      </c>
      <c r="M24" s="70">
        <f t="shared" si="9"/>
        <v>78923.076923076922</v>
      </c>
      <c r="N24" s="70">
        <f t="shared" si="9"/>
        <v>78923.076923076922</v>
      </c>
      <c r="O24" s="70">
        <f t="shared" si="9"/>
        <v>78923.076923076922</v>
      </c>
      <c r="P24" s="70">
        <f t="shared" si="9"/>
        <v>0</v>
      </c>
      <c r="Q24" s="70">
        <f t="shared" si="9"/>
        <v>0</v>
      </c>
      <c r="R24" s="70">
        <f t="shared" si="10"/>
        <v>0</v>
      </c>
      <c r="S24" s="70">
        <f t="shared" si="10"/>
        <v>0</v>
      </c>
      <c r="T24" s="70">
        <f t="shared" si="10"/>
        <v>0</v>
      </c>
      <c r="U24" s="70">
        <f t="shared" si="10"/>
        <v>0</v>
      </c>
      <c r="V24" s="70">
        <f t="shared" si="10"/>
        <v>0</v>
      </c>
      <c r="W24" s="70">
        <f t="shared" si="10"/>
        <v>0</v>
      </c>
      <c r="X24" s="70">
        <f t="shared" si="10"/>
        <v>0</v>
      </c>
      <c r="Y24" s="70">
        <f t="shared" si="10"/>
        <v>0</v>
      </c>
      <c r="Z24" s="70">
        <f t="shared" si="10"/>
        <v>0</v>
      </c>
      <c r="AA24" s="70">
        <f t="shared" si="10"/>
        <v>0</v>
      </c>
      <c r="AB24" s="70">
        <f t="shared" si="11"/>
        <v>0</v>
      </c>
      <c r="AC24" s="70">
        <f t="shared" si="11"/>
        <v>0</v>
      </c>
      <c r="AD24" s="70">
        <f t="shared" si="11"/>
        <v>0</v>
      </c>
      <c r="AE24" s="70">
        <f t="shared" si="11"/>
        <v>0</v>
      </c>
      <c r="AF24" s="70">
        <f t="shared" si="11"/>
        <v>0</v>
      </c>
      <c r="AG24" s="70">
        <f t="shared" si="11"/>
        <v>0</v>
      </c>
      <c r="AH24" s="70">
        <f t="shared" si="11"/>
        <v>0</v>
      </c>
      <c r="AI24" s="70">
        <f t="shared" si="11"/>
        <v>0</v>
      </c>
      <c r="AJ24" s="70">
        <f t="shared" si="11"/>
        <v>0</v>
      </c>
      <c r="AK24" s="70">
        <f t="shared" si="11"/>
        <v>0</v>
      </c>
      <c r="AL24" s="70">
        <f t="shared" si="12"/>
        <v>0</v>
      </c>
      <c r="AM24" s="70">
        <f t="shared" si="12"/>
        <v>0</v>
      </c>
      <c r="AN24" s="70">
        <f t="shared" si="12"/>
        <v>0</v>
      </c>
      <c r="AO24" s="70">
        <f t="shared" si="12"/>
        <v>0</v>
      </c>
      <c r="AP24" s="70">
        <f t="shared" si="12"/>
        <v>0</v>
      </c>
      <c r="AQ24" s="70">
        <f t="shared" si="12"/>
        <v>0</v>
      </c>
      <c r="AR24" s="70">
        <f t="shared" si="12"/>
        <v>0</v>
      </c>
      <c r="AS24" s="70">
        <f t="shared" si="12"/>
        <v>0</v>
      </c>
      <c r="AT24" s="70">
        <f t="shared" si="12"/>
        <v>0</v>
      </c>
      <c r="AU24" s="70">
        <f t="shared" si="12"/>
        <v>0</v>
      </c>
    </row>
    <row r="25" spans="1:47" s="70" customFormat="1">
      <c r="A25" s="218" t="s">
        <v>198</v>
      </c>
      <c r="B25" s="767">
        <f>ProjectSummary!C12</f>
        <v>120173</v>
      </c>
      <c r="C25" s="66" t="str">
        <f>INDEX(ProjectSummary!$C$6:$F$20,MATCH(B25,ProjectSummary!$C$6:$C$20,0),4)</f>
        <v>PEACH ORCHARD ROAD</v>
      </c>
      <c r="D25" s="81">
        <f>_xlfn.XLOOKUP(C25, ProjectSummary!$F$30:$F$44,ProjectSummary!$L$30:$L$44)</f>
        <v>2035</v>
      </c>
      <c r="E25" s="416">
        <f>_xlfn.XLOOKUP(C25, ProjectSummary!$F$30:$F$43, ProjectSummary!$V$30:$V$43)</f>
        <v>38269.230769230766</v>
      </c>
      <c r="F25" s="70">
        <f t="shared" si="7"/>
        <v>420961.53846153832</v>
      </c>
      <c r="G25" s="70">
        <f t="shared" si="8"/>
        <v>38269.230769230766</v>
      </c>
      <c r="H25" s="70">
        <f t="shared" si="9"/>
        <v>38269.230769230766</v>
      </c>
      <c r="I25" s="70">
        <f t="shared" si="9"/>
        <v>38269.230769230766</v>
      </c>
      <c r="J25" s="70">
        <f t="shared" si="9"/>
        <v>38269.230769230766</v>
      </c>
      <c r="K25" s="70">
        <f t="shared" si="9"/>
        <v>38269.230769230766</v>
      </c>
      <c r="L25" s="70">
        <f t="shared" si="9"/>
        <v>38269.230769230766</v>
      </c>
      <c r="M25" s="70">
        <f t="shared" si="9"/>
        <v>38269.230769230766</v>
      </c>
      <c r="N25" s="70">
        <f t="shared" si="9"/>
        <v>38269.230769230766</v>
      </c>
      <c r="O25" s="70">
        <f t="shared" si="9"/>
        <v>38269.230769230766</v>
      </c>
      <c r="P25" s="70">
        <f t="shared" si="9"/>
        <v>38269.230769230766</v>
      </c>
      <c r="Q25" s="70">
        <f t="shared" si="9"/>
        <v>38269.230769230766</v>
      </c>
      <c r="R25" s="70">
        <f t="shared" si="10"/>
        <v>0</v>
      </c>
      <c r="S25" s="70">
        <f t="shared" si="10"/>
        <v>0</v>
      </c>
      <c r="T25" s="70">
        <f t="shared" si="10"/>
        <v>0</v>
      </c>
      <c r="U25" s="70">
        <f t="shared" si="10"/>
        <v>0</v>
      </c>
      <c r="V25" s="70">
        <f t="shared" si="10"/>
        <v>0</v>
      </c>
      <c r="W25" s="70">
        <f t="shared" si="10"/>
        <v>0</v>
      </c>
      <c r="X25" s="70">
        <f t="shared" si="10"/>
        <v>0</v>
      </c>
      <c r="Y25" s="70">
        <f t="shared" si="10"/>
        <v>0</v>
      </c>
      <c r="Z25" s="70">
        <f t="shared" si="10"/>
        <v>0</v>
      </c>
      <c r="AA25" s="70">
        <f t="shared" si="10"/>
        <v>0</v>
      </c>
      <c r="AB25" s="70">
        <f t="shared" si="11"/>
        <v>0</v>
      </c>
      <c r="AC25" s="70">
        <f t="shared" si="11"/>
        <v>0</v>
      </c>
      <c r="AD25" s="70">
        <f t="shared" si="11"/>
        <v>0</v>
      </c>
      <c r="AE25" s="70">
        <f t="shared" si="11"/>
        <v>0</v>
      </c>
      <c r="AF25" s="70">
        <f t="shared" si="11"/>
        <v>0</v>
      </c>
      <c r="AG25" s="70">
        <f t="shared" si="11"/>
        <v>0</v>
      </c>
      <c r="AH25" s="70">
        <f t="shared" si="11"/>
        <v>0</v>
      </c>
      <c r="AI25" s="70">
        <f t="shared" si="11"/>
        <v>0</v>
      </c>
      <c r="AJ25" s="70">
        <f t="shared" si="11"/>
        <v>0</v>
      </c>
      <c r="AK25" s="70">
        <f t="shared" si="11"/>
        <v>0</v>
      </c>
      <c r="AL25" s="70">
        <f t="shared" si="12"/>
        <v>0</v>
      </c>
      <c r="AM25" s="70">
        <f t="shared" si="12"/>
        <v>0</v>
      </c>
      <c r="AN25" s="70">
        <f t="shared" si="12"/>
        <v>0</v>
      </c>
      <c r="AO25" s="70">
        <f t="shared" si="12"/>
        <v>0</v>
      </c>
      <c r="AP25" s="70">
        <f t="shared" si="12"/>
        <v>0</v>
      </c>
      <c r="AQ25" s="70">
        <f t="shared" si="12"/>
        <v>0</v>
      </c>
      <c r="AR25" s="70">
        <f t="shared" si="12"/>
        <v>0</v>
      </c>
      <c r="AS25" s="70">
        <f t="shared" si="12"/>
        <v>0</v>
      </c>
      <c r="AT25" s="70">
        <f t="shared" si="12"/>
        <v>0</v>
      </c>
      <c r="AU25" s="70">
        <f t="shared" si="12"/>
        <v>0</v>
      </c>
    </row>
    <row r="26" spans="1:47" s="70" customFormat="1">
      <c r="A26" s="218" t="s">
        <v>198</v>
      </c>
      <c r="B26" s="767">
        <f>ProjectSummary!C13</f>
        <v>890074</v>
      </c>
      <c r="C26" s="66" t="str">
        <f>INDEX(ProjectSummary!$C$6:$F$20,MATCH(B26,ProjectSummary!$C$6:$C$20,0),4)</f>
        <v>MONROE-ANSONVILLE ROAD</v>
      </c>
      <c r="D26" s="81">
        <f>_xlfn.XLOOKUP(C26, ProjectSummary!$F$30:$F$44,ProjectSummary!$L$30:$L$44)</f>
        <v>2035</v>
      </c>
      <c r="E26" s="416">
        <f>_xlfn.XLOOKUP(C26, ProjectSummary!$F$30:$F$43, ProjectSummary!$V$30:$V$43)</f>
        <v>20307.692307692309</v>
      </c>
      <c r="F26" s="70">
        <f t="shared" si="7"/>
        <v>223384.6153846154</v>
      </c>
      <c r="G26" s="70">
        <f t="shared" si="8"/>
        <v>20307.692307692309</v>
      </c>
      <c r="H26" s="70">
        <f t="shared" si="9"/>
        <v>20307.692307692309</v>
      </c>
      <c r="I26" s="70">
        <f t="shared" si="9"/>
        <v>20307.692307692309</v>
      </c>
      <c r="J26" s="70">
        <f t="shared" si="9"/>
        <v>20307.692307692309</v>
      </c>
      <c r="K26" s="70">
        <f t="shared" si="9"/>
        <v>20307.692307692309</v>
      </c>
      <c r="L26" s="70">
        <f t="shared" si="9"/>
        <v>20307.692307692309</v>
      </c>
      <c r="M26" s="70">
        <f t="shared" si="9"/>
        <v>20307.692307692309</v>
      </c>
      <c r="N26" s="70">
        <f t="shared" si="9"/>
        <v>20307.692307692309</v>
      </c>
      <c r="O26" s="70">
        <f t="shared" si="9"/>
        <v>20307.692307692309</v>
      </c>
      <c r="P26" s="70">
        <f t="shared" si="9"/>
        <v>20307.692307692309</v>
      </c>
      <c r="Q26" s="70">
        <f t="shared" si="9"/>
        <v>20307.692307692309</v>
      </c>
      <c r="R26" s="70">
        <f t="shared" si="10"/>
        <v>0</v>
      </c>
      <c r="S26" s="70">
        <f t="shared" si="10"/>
        <v>0</v>
      </c>
      <c r="T26" s="70">
        <f t="shared" si="10"/>
        <v>0</v>
      </c>
      <c r="U26" s="70">
        <f t="shared" si="10"/>
        <v>0</v>
      </c>
      <c r="V26" s="70">
        <f t="shared" si="10"/>
        <v>0</v>
      </c>
      <c r="W26" s="70">
        <f t="shared" si="10"/>
        <v>0</v>
      </c>
      <c r="X26" s="70">
        <f t="shared" si="10"/>
        <v>0</v>
      </c>
      <c r="Y26" s="70">
        <f t="shared" si="10"/>
        <v>0</v>
      </c>
      <c r="Z26" s="70">
        <f t="shared" si="10"/>
        <v>0</v>
      </c>
      <c r="AA26" s="70">
        <f t="shared" si="10"/>
        <v>0</v>
      </c>
      <c r="AB26" s="70">
        <f t="shared" si="11"/>
        <v>0</v>
      </c>
      <c r="AC26" s="70">
        <f t="shared" si="11"/>
        <v>0</v>
      </c>
      <c r="AD26" s="70">
        <f t="shared" si="11"/>
        <v>0</v>
      </c>
      <c r="AE26" s="70">
        <f t="shared" si="11"/>
        <v>0</v>
      </c>
      <c r="AF26" s="70">
        <f t="shared" si="11"/>
        <v>0</v>
      </c>
      <c r="AG26" s="70">
        <f t="shared" si="11"/>
        <v>0</v>
      </c>
      <c r="AH26" s="70">
        <f t="shared" si="11"/>
        <v>0</v>
      </c>
      <c r="AI26" s="70">
        <f t="shared" si="11"/>
        <v>0</v>
      </c>
      <c r="AJ26" s="70">
        <f t="shared" si="11"/>
        <v>0</v>
      </c>
      <c r="AK26" s="70">
        <f t="shared" si="11"/>
        <v>0</v>
      </c>
      <c r="AL26" s="70">
        <f t="shared" si="12"/>
        <v>0</v>
      </c>
      <c r="AM26" s="70">
        <f t="shared" si="12"/>
        <v>0</v>
      </c>
      <c r="AN26" s="70">
        <f t="shared" si="12"/>
        <v>0</v>
      </c>
      <c r="AO26" s="70">
        <f t="shared" si="12"/>
        <v>0</v>
      </c>
      <c r="AP26" s="70">
        <f t="shared" si="12"/>
        <v>0</v>
      </c>
      <c r="AQ26" s="70">
        <f t="shared" si="12"/>
        <v>0</v>
      </c>
      <c r="AR26" s="70">
        <f t="shared" si="12"/>
        <v>0</v>
      </c>
      <c r="AS26" s="70">
        <f t="shared" si="12"/>
        <v>0</v>
      </c>
      <c r="AT26" s="70">
        <f t="shared" si="12"/>
        <v>0</v>
      </c>
      <c r="AU26" s="70">
        <f t="shared" si="12"/>
        <v>0</v>
      </c>
    </row>
    <row r="27" spans="1:47" s="70" customFormat="1">
      <c r="A27" s="218" t="s">
        <v>198</v>
      </c>
      <c r="B27" s="767">
        <f>ProjectSummary!C14</f>
        <v>890170</v>
      </c>
      <c r="C27" s="66" t="str">
        <f>INDEX(ProjectSummary!$C$6:$F$20,MATCH(B27,ProjectSummary!$C$6:$C$20,0),4)</f>
        <v>POTTERS ROAD</v>
      </c>
      <c r="D27" s="81">
        <f>_xlfn.XLOOKUP(C27, ProjectSummary!$F$30:$F$44,ProjectSummary!$L$30:$L$44)</f>
        <v>2035</v>
      </c>
      <c r="E27" s="416">
        <f>_xlfn.XLOOKUP(C27, ProjectSummary!$F$30:$F$43, ProjectSummary!$V$30:$V$43)</f>
        <v>30769.23076923077</v>
      </c>
      <c r="F27" s="70">
        <f t="shared" si="7"/>
        <v>338461.53846153844</v>
      </c>
      <c r="G27" s="70">
        <f t="shared" si="8"/>
        <v>30769.23076923077</v>
      </c>
      <c r="H27" s="70">
        <f t="shared" si="9"/>
        <v>30769.23076923077</v>
      </c>
      <c r="I27" s="70">
        <f t="shared" si="9"/>
        <v>30769.23076923077</v>
      </c>
      <c r="J27" s="70">
        <f t="shared" si="9"/>
        <v>30769.23076923077</v>
      </c>
      <c r="K27" s="70">
        <f t="shared" si="9"/>
        <v>30769.23076923077</v>
      </c>
      <c r="L27" s="70">
        <f t="shared" si="9"/>
        <v>30769.23076923077</v>
      </c>
      <c r="M27" s="70">
        <f t="shared" si="9"/>
        <v>30769.23076923077</v>
      </c>
      <c r="N27" s="70">
        <f t="shared" si="9"/>
        <v>30769.23076923077</v>
      </c>
      <c r="O27" s="70">
        <f t="shared" si="9"/>
        <v>30769.23076923077</v>
      </c>
      <c r="P27" s="70">
        <f t="shared" si="9"/>
        <v>30769.23076923077</v>
      </c>
      <c r="Q27" s="70">
        <f t="shared" si="9"/>
        <v>30769.23076923077</v>
      </c>
      <c r="R27" s="70">
        <f t="shared" si="10"/>
        <v>0</v>
      </c>
      <c r="S27" s="70">
        <f t="shared" si="10"/>
        <v>0</v>
      </c>
      <c r="T27" s="70">
        <f t="shared" si="10"/>
        <v>0</v>
      </c>
      <c r="U27" s="70">
        <f t="shared" si="10"/>
        <v>0</v>
      </c>
      <c r="V27" s="70">
        <f t="shared" si="10"/>
        <v>0</v>
      </c>
      <c r="W27" s="70">
        <f t="shared" si="10"/>
        <v>0</v>
      </c>
      <c r="X27" s="70">
        <f t="shared" si="10"/>
        <v>0</v>
      </c>
      <c r="Y27" s="70">
        <f t="shared" si="10"/>
        <v>0</v>
      </c>
      <c r="Z27" s="70">
        <f t="shared" si="10"/>
        <v>0</v>
      </c>
      <c r="AA27" s="70">
        <f t="shared" si="10"/>
        <v>0</v>
      </c>
      <c r="AB27" s="70">
        <f t="shared" si="11"/>
        <v>0</v>
      </c>
      <c r="AC27" s="70">
        <f t="shared" si="11"/>
        <v>0</v>
      </c>
      <c r="AD27" s="70">
        <f t="shared" si="11"/>
        <v>0</v>
      </c>
      <c r="AE27" s="70">
        <f t="shared" si="11"/>
        <v>0</v>
      </c>
      <c r="AF27" s="70">
        <f t="shared" si="11"/>
        <v>0</v>
      </c>
      <c r="AG27" s="70">
        <f t="shared" si="11"/>
        <v>0</v>
      </c>
      <c r="AH27" s="70">
        <f t="shared" si="11"/>
        <v>0</v>
      </c>
      <c r="AI27" s="70">
        <f t="shared" si="11"/>
        <v>0</v>
      </c>
      <c r="AJ27" s="70">
        <f t="shared" si="11"/>
        <v>0</v>
      </c>
      <c r="AK27" s="70">
        <f t="shared" si="11"/>
        <v>0</v>
      </c>
      <c r="AL27" s="70">
        <f t="shared" si="12"/>
        <v>0</v>
      </c>
      <c r="AM27" s="70">
        <f t="shared" si="12"/>
        <v>0</v>
      </c>
      <c r="AN27" s="70">
        <f t="shared" si="12"/>
        <v>0</v>
      </c>
      <c r="AO27" s="70">
        <f t="shared" si="12"/>
        <v>0</v>
      </c>
      <c r="AP27" s="70">
        <f t="shared" si="12"/>
        <v>0</v>
      </c>
      <c r="AQ27" s="70">
        <f t="shared" si="12"/>
        <v>0</v>
      </c>
      <c r="AR27" s="70">
        <f t="shared" si="12"/>
        <v>0</v>
      </c>
      <c r="AS27" s="70">
        <f t="shared" si="12"/>
        <v>0</v>
      </c>
      <c r="AT27" s="70">
        <f t="shared" si="12"/>
        <v>0</v>
      </c>
      <c r="AU27" s="70">
        <f t="shared" si="12"/>
        <v>0</v>
      </c>
    </row>
    <row r="28" spans="1:47" s="70" customFormat="1">
      <c r="A28" s="218" t="s">
        <v>198</v>
      </c>
      <c r="B28" s="767">
        <f>ProjectSummary!C15</f>
        <v>890312</v>
      </c>
      <c r="C28" s="66" t="str">
        <f>INDEX(ProjectSummary!$C$6:$F$20,MATCH(B28,ProjectSummary!$C$6:$C$20,0),4)</f>
        <v>SHANNON ROAD</v>
      </c>
      <c r="D28" s="81">
        <f>_xlfn.XLOOKUP(C28, ProjectSummary!$F$30:$F$44,ProjectSummary!$L$30:$L$44)</f>
        <v>2035</v>
      </c>
      <c r="E28" s="416">
        <f>_xlfn.XLOOKUP(C28, ProjectSummary!$F$30:$F$43, ProjectSummary!$V$30:$V$43)</f>
        <v>56076.923076923078</v>
      </c>
      <c r="F28" s="70">
        <f t="shared" si="7"/>
        <v>616846.15384615387</v>
      </c>
      <c r="G28" s="70">
        <f t="shared" si="8"/>
        <v>56076.923076923078</v>
      </c>
      <c r="H28" s="70">
        <f t="shared" si="9"/>
        <v>56076.923076923078</v>
      </c>
      <c r="I28" s="70">
        <f t="shared" si="9"/>
        <v>56076.923076923078</v>
      </c>
      <c r="J28" s="70">
        <f t="shared" si="9"/>
        <v>56076.923076923078</v>
      </c>
      <c r="K28" s="70">
        <f t="shared" si="9"/>
        <v>56076.923076923078</v>
      </c>
      <c r="L28" s="70">
        <f t="shared" si="9"/>
        <v>56076.923076923078</v>
      </c>
      <c r="M28" s="70">
        <f t="shared" si="9"/>
        <v>56076.923076923078</v>
      </c>
      <c r="N28" s="70">
        <f t="shared" si="9"/>
        <v>56076.923076923078</v>
      </c>
      <c r="O28" s="70">
        <f t="shared" si="9"/>
        <v>56076.923076923078</v>
      </c>
      <c r="P28" s="70">
        <f t="shared" si="9"/>
        <v>56076.923076923078</v>
      </c>
      <c r="Q28" s="70">
        <f t="shared" si="9"/>
        <v>56076.923076923078</v>
      </c>
      <c r="R28" s="70">
        <f t="shared" si="10"/>
        <v>0</v>
      </c>
      <c r="S28" s="70">
        <f t="shared" si="10"/>
        <v>0</v>
      </c>
      <c r="T28" s="70">
        <f t="shared" si="10"/>
        <v>0</v>
      </c>
      <c r="U28" s="70">
        <f t="shared" si="10"/>
        <v>0</v>
      </c>
      <c r="V28" s="70">
        <f t="shared" si="10"/>
        <v>0</v>
      </c>
      <c r="W28" s="70">
        <f t="shared" si="10"/>
        <v>0</v>
      </c>
      <c r="X28" s="70">
        <f t="shared" si="10"/>
        <v>0</v>
      </c>
      <c r="Y28" s="70">
        <f t="shared" si="10"/>
        <v>0</v>
      </c>
      <c r="Z28" s="70">
        <f t="shared" si="10"/>
        <v>0</v>
      </c>
      <c r="AA28" s="70">
        <f t="shared" si="10"/>
        <v>0</v>
      </c>
      <c r="AB28" s="70">
        <f t="shared" si="11"/>
        <v>0</v>
      </c>
      <c r="AC28" s="70">
        <f t="shared" si="11"/>
        <v>0</v>
      </c>
      <c r="AD28" s="70">
        <f t="shared" si="11"/>
        <v>0</v>
      </c>
      <c r="AE28" s="70">
        <f t="shared" si="11"/>
        <v>0</v>
      </c>
      <c r="AF28" s="70">
        <f t="shared" si="11"/>
        <v>0</v>
      </c>
      <c r="AG28" s="70">
        <f t="shared" si="11"/>
        <v>0</v>
      </c>
      <c r="AH28" s="70">
        <f t="shared" si="11"/>
        <v>0</v>
      </c>
      <c r="AI28" s="70">
        <f t="shared" si="11"/>
        <v>0</v>
      </c>
      <c r="AJ28" s="70">
        <f t="shared" si="11"/>
        <v>0</v>
      </c>
      <c r="AK28" s="70">
        <f t="shared" si="11"/>
        <v>0</v>
      </c>
      <c r="AL28" s="70">
        <f t="shared" si="12"/>
        <v>0</v>
      </c>
      <c r="AM28" s="70">
        <f t="shared" si="12"/>
        <v>0</v>
      </c>
      <c r="AN28" s="70">
        <f t="shared" si="12"/>
        <v>0</v>
      </c>
      <c r="AO28" s="70">
        <f t="shared" si="12"/>
        <v>0</v>
      </c>
      <c r="AP28" s="70">
        <f t="shared" si="12"/>
        <v>0</v>
      </c>
      <c r="AQ28" s="70">
        <f t="shared" si="12"/>
        <v>0</v>
      </c>
      <c r="AR28" s="70">
        <f t="shared" si="12"/>
        <v>0</v>
      </c>
      <c r="AS28" s="70">
        <f t="shared" si="12"/>
        <v>0</v>
      </c>
      <c r="AT28" s="70">
        <f t="shared" si="12"/>
        <v>0</v>
      </c>
      <c r="AU28" s="70">
        <f t="shared" si="12"/>
        <v>0</v>
      </c>
    </row>
    <row r="29" spans="1:47" s="70" customFormat="1">
      <c r="A29" s="218" t="s">
        <v>198</v>
      </c>
      <c r="B29" s="767">
        <f>ProjectSummary!C16</f>
        <v>890144</v>
      </c>
      <c r="C29" s="66" t="str">
        <f>INDEX(ProjectSummary!$C$6:$F$20,MATCH(B29,ProjectSummary!$C$6:$C$20,0),4)</f>
        <v>STACK ROAD</v>
      </c>
      <c r="D29" s="81">
        <f>_xlfn.XLOOKUP(C29, ProjectSummary!$F$30:$F$44,ProjectSummary!$L$30:$L$44)</f>
        <v>2035</v>
      </c>
      <c r="E29" s="416">
        <f>_xlfn.XLOOKUP(C29, ProjectSummary!$F$30:$F$43, ProjectSummary!$V$30:$V$43)</f>
        <v>20461.538461538461</v>
      </c>
      <c r="F29" s="70">
        <f t="shared" si="7"/>
        <v>225076.92307692312</v>
      </c>
      <c r="G29" s="70">
        <f t="shared" si="8"/>
        <v>20461.538461538461</v>
      </c>
      <c r="H29" s="70">
        <f t="shared" si="9"/>
        <v>20461.538461538461</v>
      </c>
      <c r="I29" s="70">
        <f t="shared" si="9"/>
        <v>20461.538461538461</v>
      </c>
      <c r="J29" s="70">
        <f t="shared" si="9"/>
        <v>20461.538461538461</v>
      </c>
      <c r="K29" s="70">
        <f t="shared" si="9"/>
        <v>20461.538461538461</v>
      </c>
      <c r="L29" s="70">
        <f t="shared" si="9"/>
        <v>20461.538461538461</v>
      </c>
      <c r="M29" s="70">
        <f t="shared" si="9"/>
        <v>20461.538461538461</v>
      </c>
      <c r="N29" s="70">
        <f t="shared" si="9"/>
        <v>20461.538461538461</v>
      </c>
      <c r="O29" s="70">
        <f t="shared" si="9"/>
        <v>20461.538461538461</v>
      </c>
      <c r="P29" s="70">
        <f t="shared" si="9"/>
        <v>20461.538461538461</v>
      </c>
      <c r="Q29" s="70">
        <f t="shared" si="9"/>
        <v>20461.538461538461</v>
      </c>
      <c r="R29" s="70">
        <f t="shared" si="10"/>
        <v>0</v>
      </c>
      <c r="S29" s="70">
        <f t="shared" si="10"/>
        <v>0</v>
      </c>
      <c r="T29" s="70">
        <f t="shared" si="10"/>
        <v>0</v>
      </c>
      <c r="U29" s="70">
        <f t="shared" si="10"/>
        <v>0</v>
      </c>
      <c r="V29" s="70">
        <f t="shared" si="10"/>
        <v>0</v>
      </c>
      <c r="W29" s="70">
        <f t="shared" si="10"/>
        <v>0</v>
      </c>
      <c r="X29" s="70">
        <f t="shared" si="10"/>
        <v>0</v>
      </c>
      <c r="Y29" s="70">
        <f t="shared" si="10"/>
        <v>0</v>
      </c>
      <c r="Z29" s="70">
        <f t="shared" si="10"/>
        <v>0</v>
      </c>
      <c r="AA29" s="70">
        <f t="shared" si="10"/>
        <v>0</v>
      </c>
      <c r="AB29" s="70">
        <f t="shared" si="11"/>
        <v>0</v>
      </c>
      <c r="AC29" s="70">
        <f t="shared" si="11"/>
        <v>0</v>
      </c>
      <c r="AD29" s="70">
        <f t="shared" si="11"/>
        <v>0</v>
      </c>
      <c r="AE29" s="70">
        <f t="shared" si="11"/>
        <v>0</v>
      </c>
      <c r="AF29" s="70">
        <f t="shared" si="11"/>
        <v>0</v>
      </c>
      <c r="AG29" s="70">
        <f t="shared" si="11"/>
        <v>0</v>
      </c>
      <c r="AH29" s="70">
        <f t="shared" si="11"/>
        <v>0</v>
      </c>
      <c r="AI29" s="70">
        <f t="shared" si="11"/>
        <v>0</v>
      </c>
      <c r="AJ29" s="70">
        <f t="shared" si="11"/>
        <v>0</v>
      </c>
      <c r="AK29" s="70">
        <f t="shared" si="11"/>
        <v>0</v>
      </c>
      <c r="AL29" s="70">
        <f t="shared" si="12"/>
        <v>0</v>
      </c>
      <c r="AM29" s="70">
        <f t="shared" si="12"/>
        <v>0</v>
      </c>
      <c r="AN29" s="70">
        <f t="shared" si="12"/>
        <v>0</v>
      </c>
      <c r="AO29" s="70">
        <f t="shared" si="12"/>
        <v>0</v>
      </c>
      <c r="AP29" s="70">
        <f t="shared" si="12"/>
        <v>0</v>
      </c>
      <c r="AQ29" s="70">
        <f t="shared" si="12"/>
        <v>0</v>
      </c>
      <c r="AR29" s="70">
        <f t="shared" si="12"/>
        <v>0</v>
      </c>
      <c r="AS29" s="70">
        <f t="shared" si="12"/>
        <v>0</v>
      </c>
      <c r="AT29" s="70">
        <f t="shared" si="12"/>
        <v>0</v>
      </c>
      <c r="AU29" s="70">
        <f t="shared" si="12"/>
        <v>0</v>
      </c>
    </row>
    <row r="30" spans="1:47" s="70" customFormat="1">
      <c r="A30" s="218">
        <v>1</v>
      </c>
      <c r="B30" s="767">
        <f>ProjectSummary!C17</f>
        <v>890067</v>
      </c>
      <c r="C30" s="66" t="str">
        <f>INDEX(ProjectSummary!$C$6:$F$20,MATCH(B30,ProjectSummary!$C$6:$C$20,0),4)</f>
        <v>AUSTIN GROVE CHURCH ROAD</v>
      </c>
      <c r="D30" s="81">
        <f>_xlfn.XLOOKUP(C30, ProjectSummary!$F$30:$F$44,ProjectSummary!$L$30:$L$44)</f>
        <v>2035</v>
      </c>
      <c r="E30" s="416">
        <f>_xlfn.XLOOKUP(C30, ProjectSummary!$F$30:$F$43, ProjectSummary!$V$30:$V$43)</f>
        <v>27230.76923076923</v>
      </c>
      <c r="F30" s="70">
        <f t="shared" si="7"/>
        <v>299538.4615384615</v>
      </c>
      <c r="G30" s="70">
        <f t="shared" si="8"/>
        <v>27230.76923076923</v>
      </c>
      <c r="H30" s="70">
        <f t="shared" si="9"/>
        <v>27230.76923076923</v>
      </c>
      <c r="I30" s="70">
        <f t="shared" si="9"/>
        <v>27230.76923076923</v>
      </c>
      <c r="J30" s="70">
        <f t="shared" si="9"/>
        <v>27230.76923076923</v>
      </c>
      <c r="K30" s="70">
        <f t="shared" si="9"/>
        <v>27230.76923076923</v>
      </c>
      <c r="L30" s="70">
        <f t="shared" si="9"/>
        <v>27230.76923076923</v>
      </c>
      <c r="M30" s="70">
        <f t="shared" si="9"/>
        <v>27230.76923076923</v>
      </c>
      <c r="N30" s="70">
        <f t="shared" si="9"/>
        <v>27230.76923076923</v>
      </c>
      <c r="O30" s="70">
        <f t="shared" si="9"/>
        <v>27230.76923076923</v>
      </c>
      <c r="P30" s="70">
        <f t="shared" si="9"/>
        <v>27230.76923076923</v>
      </c>
      <c r="Q30" s="70">
        <f t="shared" si="9"/>
        <v>27230.76923076923</v>
      </c>
      <c r="R30" s="70">
        <f t="shared" si="10"/>
        <v>0</v>
      </c>
      <c r="S30" s="70">
        <f t="shared" si="10"/>
        <v>0</v>
      </c>
      <c r="T30" s="70">
        <f t="shared" si="10"/>
        <v>0</v>
      </c>
      <c r="U30" s="70">
        <f t="shared" si="10"/>
        <v>0</v>
      </c>
      <c r="V30" s="70">
        <f t="shared" si="10"/>
        <v>0</v>
      </c>
      <c r="W30" s="70">
        <f t="shared" si="10"/>
        <v>0</v>
      </c>
      <c r="X30" s="70">
        <f t="shared" si="10"/>
        <v>0</v>
      </c>
      <c r="Y30" s="70">
        <f t="shared" si="10"/>
        <v>0</v>
      </c>
      <c r="Z30" s="70">
        <f t="shared" si="10"/>
        <v>0</v>
      </c>
      <c r="AA30" s="70">
        <f t="shared" si="10"/>
        <v>0</v>
      </c>
      <c r="AB30" s="70">
        <f t="shared" si="11"/>
        <v>0</v>
      </c>
      <c r="AC30" s="70">
        <f t="shared" si="11"/>
        <v>0</v>
      </c>
      <c r="AD30" s="70">
        <f t="shared" si="11"/>
        <v>0</v>
      </c>
      <c r="AE30" s="70">
        <f t="shared" si="11"/>
        <v>0</v>
      </c>
      <c r="AF30" s="70">
        <f t="shared" si="11"/>
        <v>0</v>
      </c>
      <c r="AG30" s="70">
        <f t="shared" si="11"/>
        <v>0</v>
      </c>
      <c r="AH30" s="70">
        <f t="shared" si="11"/>
        <v>0</v>
      </c>
      <c r="AI30" s="70">
        <f t="shared" si="11"/>
        <v>0</v>
      </c>
      <c r="AJ30" s="70">
        <f t="shared" si="11"/>
        <v>0</v>
      </c>
      <c r="AK30" s="70">
        <f t="shared" si="11"/>
        <v>0</v>
      </c>
      <c r="AL30" s="70">
        <f t="shared" si="12"/>
        <v>0</v>
      </c>
      <c r="AM30" s="70">
        <f t="shared" si="12"/>
        <v>0</v>
      </c>
      <c r="AN30" s="70">
        <f t="shared" si="12"/>
        <v>0</v>
      </c>
      <c r="AO30" s="70">
        <f t="shared" si="12"/>
        <v>0</v>
      </c>
      <c r="AP30" s="70">
        <f t="shared" si="12"/>
        <v>0</v>
      </c>
      <c r="AQ30" s="70">
        <f t="shared" si="12"/>
        <v>0</v>
      </c>
      <c r="AR30" s="70">
        <f t="shared" si="12"/>
        <v>0</v>
      </c>
      <c r="AS30" s="70">
        <f t="shared" si="12"/>
        <v>0</v>
      </c>
      <c r="AT30" s="70">
        <f t="shared" si="12"/>
        <v>0</v>
      </c>
      <c r="AU30" s="70">
        <f t="shared" si="12"/>
        <v>0</v>
      </c>
    </row>
    <row r="31" spans="1:47" s="70" customFormat="1">
      <c r="A31" s="66">
        <v>1</v>
      </c>
      <c r="B31" s="767">
        <f>ProjectSummary!C18</f>
        <v>830012</v>
      </c>
      <c r="C31" s="66" t="str">
        <f>INDEX(ProjectSummary!$C$6:$F$20,MATCH(B31,ProjectSummary!$C$6:$C$20,0),4)</f>
        <v>MOUNTAIN CREEK ROAD</v>
      </c>
      <c r="D31" s="81">
        <f>_xlfn.XLOOKUP(C31, ProjectSummary!$F$30:$F$44,ProjectSummary!$L$30:$L$44)</f>
        <v>2034</v>
      </c>
      <c r="E31" s="416">
        <f>_xlfn.XLOOKUP(C31, ProjectSummary!$F$30:$F$43, ProjectSummary!$V$30:$V$43)</f>
        <v>60000</v>
      </c>
      <c r="F31" s="70">
        <f t="shared" si="7"/>
        <v>600000</v>
      </c>
      <c r="G31" s="70">
        <f t="shared" si="8"/>
        <v>60000</v>
      </c>
      <c r="H31" s="70">
        <f t="shared" si="9"/>
        <v>60000</v>
      </c>
      <c r="I31" s="70">
        <f t="shared" si="9"/>
        <v>60000</v>
      </c>
      <c r="J31" s="70">
        <f t="shared" si="9"/>
        <v>60000</v>
      </c>
      <c r="K31" s="70">
        <f t="shared" si="9"/>
        <v>60000</v>
      </c>
      <c r="L31" s="70">
        <f t="shared" si="9"/>
        <v>60000</v>
      </c>
      <c r="M31" s="70">
        <f t="shared" si="9"/>
        <v>60000</v>
      </c>
      <c r="N31" s="70">
        <f t="shared" si="9"/>
        <v>60000</v>
      </c>
      <c r="O31" s="70">
        <f t="shared" si="9"/>
        <v>60000</v>
      </c>
      <c r="P31" s="70">
        <f t="shared" si="9"/>
        <v>60000</v>
      </c>
      <c r="Q31" s="70">
        <f t="shared" si="9"/>
        <v>0</v>
      </c>
      <c r="R31" s="70">
        <f t="shared" si="10"/>
        <v>0</v>
      </c>
      <c r="S31" s="70">
        <f t="shared" si="10"/>
        <v>0</v>
      </c>
      <c r="T31" s="70">
        <f t="shared" si="10"/>
        <v>0</v>
      </c>
      <c r="U31" s="70">
        <f t="shared" si="10"/>
        <v>0</v>
      </c>
      <c r="V31" s="70">
        <f t="shared" si="10"/>
        <v>0</v>
      </c>
      <c r="W31" s="70">
        <f t="shared" si="10"/>
        <v>0</v>
      </c>
      <c r="X31" s="70">
        <f t="shared" si="10"/>
        <v>0</v>
      </c>
      <c r="Y31" s="70">
        <f t="shared" si="10"/>
        <v>0</v>
      </c>
      <c r="Z31" s="70">
        <f t="shared" si="10"/>
        <v>0</v>
      </c>
      <c r="AA31" s="70">
        <f t="shared" si="10"/>
        <v>0</v>
      </c>
      <c r="AB31" s="70">
        <f t="shared" si="11"/>
        <v>0</v>
      </c>
      <c r="AC31" s="70">
        <f t="shared" si="11"/>
        <v>0</v>
      </c>
      <c r="AD31" s="70">
        <f t="shared" si="11"/>
        <v>0</v>
      </c>
      <c r="AE31" s="70">
        <f t="shared" si="11"/>
        <v>0</v>
      </c>
      <c r="AF31" s="70">
        <f t="shared" si="11"/>
        <v>0</v>
      </c>
      <c r="AG31" s="70">
        <f t="shared" si="11"/>
        <v>0</v>
      </c>
      <c r="AH31" s="70">
        <f t="shared" si="11"/>
        <v>0</v>
      </c>
      <c r="AI31" s="70">
        <f t="shared" si="11"/>
        <v>0</v>
      </c>
      <c r="AJ31" s="70">
        <f t="shared" si="11"/>
        <v>0</v>
      </c>
      <c r="AK31" s="70">
        <f t="shared" si="11"/>
        <v>0</v>
      </c>
      <c r="AL31" s="70">
        <f t="shared" si="12"/>
        <v>0</v>
      </c>
      <c r="AM31" s="70">
        <f t="shared" si="12"/>
        <v>0</v>
      </c>
      <c r="AN31" s="70">
        <f t="shared" si="12"/>
        <v>0</v>
      </c>
      <c r="AO31" s="70">
        <f t="shared" si="12"/>
        <v>0</v>
      </c>
      <c r="AP31" s="70">
        <f t="shared" si="12"/>
        <v>0</v>
      </c>
      <c r="AQ31" s="70">
        <f t="shared" si="12"/>
        <v>0</v>
      </c>
      <c r="AR31" s="70">
        <f t="shared" si="12"/>
        <v>0</v>
      </c>
      <c r="AS31" s="70">
        <f t="shared" si="12"/>
        <v>0</v>
      </c>
      <c r="AT31" s="70">
        <f t="shared" si="12"/>
        <v>0</v>
      </c>
      <c r="AU31" s="70">
        <f t="shared" si="12"/>
        <v>0</v>
      </c>
    </row>
    <row r="32" spans="1:47" s="70" customFormat="1">
      <c r="A32" s="66">
        <v>1</v>
      </c>
      <c r="B32" s="767">
        <f>ProjectSummary!C19</f>
        <v>120050</v>
      </c>
      <c r="C32" s="66" t="str">
        <f>INDEX(ProjectSummary!$C$6:$F$20,MATCH(B32,ProjectSummary!$C$6:$C$20,0),4)</f>
        <v>PENNINGER ROAD</v>
      </c>
      <c r="D32" s="81">
        <f>_xlfn.XLOOKUP(C32, ProjectSummary!$F$30:$F$44,ProjectSummary!$L$30:$L$44)</f>
        <v>2035</v>
      </c>
      <c r="E32" s="416">
        <f>_xlfn.XLOOKUP(C32, ProjectSummary!$F$30:$F$43, ProjectSummary!$V$30:$V$43)</f>
        <v>45384.615384615383</v>
      </c>
      <c r="F32" s="70">
        <f t="shared" si="7"/>
        <v>499230.76923076919</v>
      </c>
      <c r="G32" s="70">
        <f t="shared" si="8"/>
        <v>45384.615384615383</v>
      </c>
      <c r="H32" s="70">
        <f t="shared" si="9"/>
        <v>45384.615384615383</v>
      </c>
      <c r="I32" s="70">
        <f t="shared" si="9"/>
        <v>45384.615384615383</v>
      </c>
      <c r="J32" s="70">
        <f t="shared" si="9"/>
        <v>45384.615384615383</v>
      </c>
      <c r="K32" s="70">
        <f t="shared" si="9"/>
        <v>45384.615384615383</v>
      </c>
      <c r="L32" s="70">
        <f t="shared" si="9"/>
        <v>45384.615384615383</v>
      </c>
      <c r="M32" s="70">
        <f t="shared" si="9"/>
        <v>45384.615384615383</v>
      </c>
      <c r="N32" s="70">
        <f t="shared" si="9"/>
        <v>45384.615384615383</v>
      </c>
      <c r="O32" s="70">
        <f t="shared" si="9"/>
        <v>45384.615384615383</v>
      </c>
      <c r="P32" s="70">
        <f t="shared" si="9"/>
        <v>45384.615384615383</v>
      </c>
      <c r="Q32" s="70">
        <f t="shared" si="9"/>
        <v>45384.615384615383</v>
      </c>
      <c r="R32" s="70">
        <f t="shared" si="10"/>
        <v>0</v>
      </c>
      <c r="S32" s="70">
        <f t="shared" si="10"/>
        <v>0</v>
      </c>
      <c r="T32" s="70">
        <f t="shared" si="10"/>
        <v>0</v>
      </c>
      <c r="U32" s="70">
        <f t="shared" si="10"/>
        <v>0</v>
      </c>
      <c r="V32" s="70">
        <f t="shared" si="10"/>
        <v>0</v>
      </c>
      <c r="W32" s="70">
        <f t="shared" si="10"/>
        <v>0</v>
      </c>
      <c r="X32" s="70">
        <f t="shared" si="10"/>
        <v>0</v>
      </c>
      <c r="Y32" s="70">
        <f t="shared" si="10"/>
        <v>0</v>
      </c>
      <c r="Z32" s="70">
        <f t="shared" si="10"/>
        <v>0</v>
      </c>
      <c r="AA32" s="70">
        <f t="shared" si="10"/>
        <v>0</v>
      </c>
      <c r="AB32" s="70">
        <f t="shared" si="11"/>
        <v>0</v>
      </c>
      <c r="AC32" s="70">
        <f t="shared" si="11"/>
        <v>0</v>
      </c>
      <c r="AD32" s="70">
        <f t="shared" si="11"/>
        <v>0</v>
      </c>
      <c r="AE32" s="70">
        <f t="shared" si="11"/>
        <v>0</v>
      </c>
      <c r="AF32" s="70">
        <f t="shared" si="11"/>
        <v>0</v>
      </c>
      <c r="AG32" s="70">
        <f t="shared" si="11"/>
        <v>0</v>
      </c>
      <c r="AH32" s="70">
        <f t="shared" si="11"/>
        <v>0</v>
      </c>
      <c r="AI32" s="70">
        <f t="shared" si="11"/>
        <v>0</v>
      </c>
      <c r="AJ32" s="70">
        <f t="shared" si="11"/>
        <v>0</v>
      </c>
      <c r="AK32" s="70">
        <f t="shared" si="11"/>
        <v>0</v>
      </c>
      <c r="AL32" s="70">
        <f t="shared" si="12"/>
        <v>0</v>
      </c>
      <c r="AM32" s="70">
        <f t="shared" si="12"/>
        <v>0</v>
      </c>
      <c r="AN32" s="70">
        <f t="shared" si="12"/>
        <v>0</v>
      </c>
      <c r="AO32" s="70">
        <f t="shared" si="12"/>
        <v>0</v>
      </c>
      <c r="AP32" s="70">
        <f t="shared" si="12"/>
        <v>0</v>
      </c>
      <c r="AQ32" s="70">
        <f t="shared" si="12"/>
        <v>0</v>
      </c>
      <c r="AR32" s="70">
        <f t="shared" si="12"/>
        <v>0</v>
      </c>
      <c r="AS32" s="70">
        <f t="shared" si="12"/>
        <v>0</v>
      </c>
      <c r="AT32" s="70">
        <f t="shared" si="12"/>
        <v>0</v>
      </c>
      <c r="AU32" s="70">
        <f t="shared" si="12"/>
        <v>0</v>
      </c>
    </row>
    <row r="33" spans="1:47" s="70" customFormat="1">
      <c r="A33" s="66">
        <v>1</v>
      </c>
      <c r="B33" s="767">
        <f>ProjectSummary!C20</f>
        <v>590060</v>
      </c>
      <c r="C33" s="66" t="str">
        <f>INDEX(ProjectSummary!$C$6:$F$20,MATCH(B33,ProjectSummary!$C$6:$C$20,0),4)</f>
        <v>ROBINSON CHURCH ROAD</v>
      </c>
      <c r="D33" s="81">
        <f>_xlfn.XLOOKUP(C33, ProjectSummary!$F$30:$F$44,ProjectSummary!$L$30:$L$44)</f>
        <v>2035</v>
      </c>
      <c r="E33" s="416">
        <f>_xlfn.XLOOKUP(C33, ProjectSummary!$F$30:$F$44, ProjectSummary!$V$30:$V$44)</f>
        <v>47076.923076923078</v>
      </c>
      <c r="F33" s="70">
        <f t="shared" si="7"/>
        <v>517846.15384615376</v>
      </c>
      <c r="G33" s="70">
        <f t="shared" si="8"/>
        <v>47076.923076923078</v>
      </c>
      <c r="H33" s="70">
        <f t="shared" si="9"/>
        <v>47076.923076923078</v>
      </c>
      <c r="I33" s="70">
        <f t="shared" si="9"/>
        <v>47076.923076923078</v>
      </c>
      <c r="J33" s="70">
        <f t="shared" si="9"/>
        <v>47076.923076923078</v>
      </c>
      <c r="K33" s="70">
        <f t="shared" si="9"/>
        <v>47076.923076923078</v>
      </c>
      <c r="L33" s="70">
        <f t="shared" si="9"/>
        <v>47076.923076923078</v>
      </c>
      <c r="M33" s="70">
        <f t="shared" si="9"/>
        <v>47076.923076923078</v>
      </c>
      <c r="N33" s="70">
        <f t="shared" si="9"/>
        <v>47076.923076923078</v>
      </c>
      <c r="O33" s="70">
        <f t="shared" si="9"/>
        <v>47076.923076923078</v>
      </c>
      <c r="P33" s="70">
        <f t="shared" si="9"/>
        <v>47076.923076923078</v>
      </c>
      <c r="Q33" s="70">
        <f t="shared" si="9"/>
        <v>47076.923076923078</v>
      </c>
      <c r="R33" s="70">
        <f t="shared" si="10"/>
        <v>0</v>
      </c>
      <c r="S33" s="70">
        <f t="shared" si="10"/>
        <v>0</v>
      </c>
      <c r="T33" s="70">
        <f t="shared" si="10"/>
        <v>0</v>
      </c>
      <c r="U33" s="70">
        <f t="shared" si="10"/>
        <v>0</v>
      </c>
      <c r="V33" s="70">
        <f t="shared" si="10"/>
        <v>0</v>
      </c>
      <c r="W33" s="70">
        <f t="shared" si="10"/>
        <v>0</v>
      </c>
      <c r="X33" s="70">
        <f t="shared" si="10"/>
        <v>0</v>
      </c>
      <c r="Y33" s="70">
        <f t="shared" si="10"/>
        <v>0</v>
      </c>
      <c r="Z33" s="70">
        <f t="shared" si="10"/>
        <v>0</v>
      </c>
      <c r="AA33" s="70">
        <f t="shared" si="10"/>
        <v>0</v>
      </c>
      <c r="AB33" s="70">
        <f t="shared" si="11"/>
        <v>0</v>
      </c>
      <c r="AC33" s="70">
        <f t="shared" si="11"/>
        <v>0</v>
      </c>
      <c r="AD33" s="70">
        <f t="shared" si="11"/>
        <v>0</v>
      </c>
      <c r="AE33" s="70">
        <f t="shared" si="11"/>
        <v>0</v>
      </c>
      <c r="AF33" s="70">
        <f t="shared" si="11"/>
        <v>0</v>
      </c>
      <c r="AG33" s="70">
        <f t="shared" si="11"/>
        <v>0</v>
      </c>
      <c r="AH33" s="70">
        <f t="shared" si="11"/>
        <v>0</v>
      </c>
      <c r="AI33" s="70">
        <f t="shared" si="11"/>
        <v>0</v>
      </c>
      <c r="AJ33" s="70">
        <f t="shared" si="11"/>
        <v>0</v>
      </c>
      <c r="AK33" s="70">
        <f t="shared" si="11"/>
        <v>0</v>
      </c>
      <c r="AL33" s="70">
        <f t="shared" si="12"/>
        <v>0</v>
      </c>
      <c r="AM33" s="70">
        <f t="shared" si="12"/>
        <v>0</v>
      </c>
      <c r="AN33" s="70">
        <f t="shared" si="12"/>
        <v>0</v>
      </c>
      <c r="AO33" s="70">
        <f t="shared" si="12"/>
        <v>0</v>
      </c>
      <c r="AP33" s="70">
        <f t="shared" si="12"/>
        <v>0</v>
      </c>
      <c r="AQ33" s="70">
        <f t="shared" si="12"/>
        <v>0</v>
      </c>
      <c r="AR33" s="70">
        <f t="shared" si="12"/>
        <v>0</v>
      </c>
      <c r="AS33" s="70">
        <f t="shared" si="12"/>
        <v>0</v>
      </c>
      <c r="AT33" s="70">
        <f t="shared" si="12"/>
        <v>0</v>
      </c>
      <c r="AU33" s="70">
        <f t="shared" si="12"/>
        <v>0</v>
      </c>
    </row>
    <row r="34" spans="1:47">
      <c r="A34" s="4"/>
      <c r="D34"/>
      <c r="E34"/>
    </row>
    <row r="35" spans="1:47" s="166" customFormat="1" ht="30">
      <c r="A35" s="873" t="s">
        <v>203</v>
      </c>
      <c r="B35" s="4" t="s">
        <v>120</v>
      </c>
      <c r="C35" s="4" t="s">
        <v>207</v>
      </c>
      <c r="D35" s="80" t="s">
        <v>208</v>
      </c>
      <c r="E35" s="80" t="s">
        <v>206</v>
      </c>
      <c r="F35" s="166">
        <f>SUM(G35:AU35)</f>
        <v>5176807.692307692</v>
      </c>
      <c r="G35" s="166">
        <f>SUM(G36:G50)</f>
        <v>615769.23076923075</v>
      </c>
      <c r="H35" s="166">
        <f t="shared" ref="H35:AU35" si="13">SUM(H36:H50)</f>
        <v>615769.23076923075</v>
      </c>
      <c r="I35" s="166">
        <f t="shared" si="13"/>
        <v>615769.23076923075</v>
      </c>
      <c r="J35" s="166">
        <f t="shared" si="13"/>
        <v>615769.23076923075</v>
      </c>
      <c r="K35" s="166">
        <f>SUM(K36:K50)</f>
        <v>615769.23076923075</v>
      </c>
      <c r="L35" s="166">
        <f t="shared" si="13"/>
        <v>615769.23076923075</v>
      </c>
      <c r="M35" s="166">
        <f t="shared" si="13"/>
        <v>207192.30769230769</v>
      </c>
      <c r="N35" s="166">
        <f t="shared" si="13"/>
        <v>37500</v>
      </c>
      <c r="O35" s="166">
        <f t="shared" si="13"/>
        <v>37500</v>
      </c>
      <c r="P35" s="166">
        <f t="shared" si="13"/>
        <v>37500</v>
      </c>
      <c r="Q35" s="166">
        <f t="shared" si="13"/>
        <v>37500</v>
      </c>
      <c r="R35" s="166">
        <f t="shared" si="13"/>
        <v>37500</v>
      </c>
      <c r="S35" s="166">
        <f t="shared" si="13"/>
        <v>37500</v>
      </c>
      <c r="T35" s="166">
        <f t="shared" si="13"/>
        <v>37500</v>
      </c>
      <c r="U35" s="166">
        <f t="shared" si="13"/>
        <v>37500</v>
      </c>
      <c r="V35" s="166">
        <f t="shared" si="13"/>
        <v>37500</v>
      </c>
      <c r="W35" s="166">
        <f t="shared" si="13"/>
        <v>37500</v>
      </c>
      <c r="X35" s="166">
        <f t="shared" si="13"/>
        <v>37500</v>
      </c>
      <c r="Y35" s="166">
        <f t="shared" si="13"/>
        <v>37500</v>
      </c>
      <c r="Z35" s="166">
        <f t="shared" si="13"/>
        <v>37500</v>
      </c>
      <c r="AA35" s="166">
        <f t="shared" si="13"/>
        <v>37500</v>
      </c>
      <c r="AB35" s="166">
        <f t="shared" si="13"/>
        <v>37500</v>
      </c>
      <c r="AC35" s="166">
        <f t="shared" si="13"/>
        <v>37500</v>
      </c>
      <c r="AD35" s="166">
        <f t="shared" si="13"/>
        <v>37500</v>
      </c>
      <c r="AE35" s="166">
        <f t="shared" si="13"/>
        <v>37500</v>
      </c>
      <c r="AF35" s="166">
        <f t="shared" si="13"/>
        <v>37500</v>
      </c>
      <c r="AG35" s="166">
        <f t="shared" si="13"/>
        <v>37500</v>
      </c>
      <c r="AH35" s="166">
        <f t="shared" si="13"/>
        <v>37500</v>
      </c>
      <c r="AI35" s="166">
        <f t="shared" si="13"/>
        <v>37500</v>
      </c>
      <c r="AJ35" s="166">
        <f t="shared" si="13"/>
        <v>37500</v>
      </c>
      <c r="AK35" s="166">
        <f t="shared" si="13"/>
        <v>37500</v>
      </c>
      <c r="AL35" s="166">
        <f t="shared" si="13"/>
        <v>37500</v>
      </c>
      <c r="AM35" s="166">
        <f t="shared" si="13"/>
        <v>37500</v>
      </c>
      <c r="AN35" s="166">
        <f t="shared" si="13"/>
        <v>37500</v>
      </c>
      <c r="AO35" s="166">
        <f t="shared" si="13"/>
        <v>37500</v>
      </c>
      <c r="AP35" s="166">
        <f t="shared" si="13"/>
        <v>37500</v>
      </c>
      <c r="AQ35" s="166">
        <f t="shared" si="13"/>
        <v>37500</v>
      </c>
      <c r="AR35" s="166">
        <f t="shared" si="13"/>
        <v>37500</v>
      </c>
      <c r="AS35" s="166">
        <f t="shared" si="13"/>
        <v>37500</v>
      </c>
      <c r="AT35" s="166">
        <f t="shared" si="13"/>
        <v>37500</v>
      </c>
      <c r="AU35" s="166">
        <f t="shared" si="13"/>
        <v>37500</v>
      </c>
    </row>
    <row r="36" spans="1:47" s="70" customFormat="1">
      <c r="A36" s="218" t="s">
        <v>198</v>
      </c>
      <c r="B36" s="767" t="str">
        <f>B19</f>
        <v>030161</v>
      </c>
      <c r="C36" s="66" t="str">
        <f>INDEX(ProjectSummary!$C$6:$F$20,MATCH(B19,ProjectSummary!$C$6:$C$20,0),4)</f>
        <v>LOCKHART ROAD</v>
      </c>
      <c r="D36" s="81">
        <f>_xlfn.XLOOKUP(C36, Timing!$C$38:$C$52, Timing!$D$38:$D$52)</f>
        <v>2030</v>
      </c>
      <c r="E36" s="416">
        <f>_xlfn.XLOOKUP(C36, ProjectSummary!$F$30:$F$44, ProjectSummary!$AD$30:$AD$44)</f>
        <v>2500</v>
      </c>
      <c r="F36" s="70">
        <f t="shared" ref="F36:F50" si="14">SUM(G36:AU36)</f>
        <v>296576.92307692306</v>
      </c>
      <c r="G36" s="70">
        <f>IF(G$9&gt;$D36,$E36,IF(G$9=$D36,E36,$E$19))</f>
        <v>34846.153846153844</v>
      </c>
      <c r="H36" s="70">
        <f>IF(H$9&gt;$D36,$E36,IF(H$9=$D36,#REF!,$E$19))</f>
        <v>34846.153846153844</v>
      </c>
      <c r="I36" s="70">
        <f t="shared" ref="I36:AU36" si="15">IF(I$9&gt;$D36,$E36,IF(I$9=$D36,F36,$E$19))</f>
        <v>34846.153846153844</v>
      </c>
      <c r="J36" s="70">
        <f t="shared" si="15"/>
        <v>34846.153846153844</v>
      </c>
      <c r="K36" s="70">
        <f t="shared" si="15"/>
        <v>34846.153846153844</v>
      </c>
      <c r="L36" s="70">
        <f t="shared" si="15"/>
        <v>34846.153846153844</v>
      </c>
      <c r="M36" s="70">
        <f t="shared" si="15"/>
        <v>2500</v>
      </c>
      <c r="N36" s="70">
        <f t="shared" si="15"/>
        <v>2500</v>
      </c>
      <c r="O36" s="70">
        <f t="shared" si="15"/>
        <v>2500</v>
      </c>
      <c r="P36" s="70">
        <f t="shared" si="15"/>
        <v>2500</v>
      </c>
      <c r="Q36" s="70">
        <f t="shared" si="15"/>
        <v>2500</v>
      </c>
      <c r="R36" s="70">
        <f t="shared" si="15"/>
        <v>2500</v>
      </c>
      <c r="S36" s="70">
        <f t="shared" si="15"/>
        <v>2500</v>
      </c>
      <c r="T36" s="70">
        <f t="shared" si="15"/>
        <v>2500</v>
      </c>
      <c r="U36" s="70">
        <f t="shared" si="15"/>
        <v>2500</v>
      </c>
      <c r="V36" s="70">
        <f t="shared" si="15"/>
        <v>2500</v>
      </c>
      <c r="W36" s="70">
        <f t="shared" si="15"/>
        <v>2500</v>
      </c>
      <c r="X36" s="70">
        <f t="shared" si="15"/>
        <v>2500</v>
      </c>
      <c r="Y36" s="70">
        <f t="shared" si="15"/>
        <v>2500</v>
      </c>
      <c r="Z36" s="70">
        <f t="shared" si="15"/>
        <v>2500</v>
      </c>
      <c r="AA36" s="70">
        <f t="shared" si="15"/>
        <v>2500</v>
      </c>
      <c r="AB36" s="70">
        <f t="shared" si="15"/>
        <v>2500</v>
      </c>
      <c r="AC36" s="70">
        <f t="shared" si="15"/>
        <v>2500</v>
      </c>
      <c r="AD36" s="70">
        <f t="shared" si="15"/>
        <v>2500</v>
      </c>
      <c r="AE36" s="70">
        <f t="shared" si="15"/>
        <v>2500</v>
      </c>
      <c r="AF36" s="70">
        <f t="shared" si="15"/>
        <v>2500</v>
      </c>
      <c r="AG36" s="70">
        <f t="shared" si="15"/>
        <v>2500</v>
      </c>
      <c r="AH36" s="70">
        <f t="shared" si="15"/>
        <v>2500</v>
      </c>
      <c r="AI36" s="70">
        <f t="shared" si="15"/>
        <v>2500</v>
      </c>
      <c r="AJ36" s="70">
        <f t="shared" si="15"/>
        <v>2500</v>
      </c>
      <c r="AK36" s="70">
        <f t="shared" si="15"/>
        <v>2500</v>
      </c>
      <c r="AL36" s="70">
        <f t="shared" si="15"/>
        <v>2500</v>
      </c>
      <c r="AM36" s="70">
        <f t="shared" si="15"/>
        <v>2500</v>
      </c>
      <c r="AN36" s="70">
        <f t="shared" si="15"/>
        <v>2500</v>
      </c>
      <c r="AO36" s="70">
        <f t="shared" si="15"/>
        <v>2500</v>
      </c>
      <c r="AP36" s="70">
        <f t="shared" si="15"/>
        <v>2500</v>
      </c>
      <c r="AQ36" s="70">
        <f t="shared" si="15"/>
        <v>2500</v>
      </c>
      <c r="AR36" s="70">
        <f t="shared" si="15"/>
        <v>2500</v>
      </c>
      <c r="AS36" s="70">
        <f t="shared" si="15"/>
        <v>2500</v>
      </c>
      <c r="AT36" s="70">
        <f t="shared" si="15"/>
        <v>2500</v>
      </c>
      <c r="AU36" s="70">
        <f t="shared" si="15"/>
        <v>2500</v>
      </c>
    </row>
    <row r="37" spans="1:47" s="70" customFormat="1">
      <c r="A37" s="218" t="s">
        <v>198</v>
      </c>
      <c r="B37" s="767" t="str">
        <f t="shared" ref="B37:B50" si="16">B20</f>
        <v>030148</v>
      </c>
      <c r="C37" s="66" t="str">
        <f>INDEX(ProjectSummary!$C$6:$F$20,MATCH(B20,ProjectSummary!$C$6:$C$20,0),4)</f>
        <v>MILLS ROAD</v>
      </c>
      <c r="D37" s="81">
        <f>_xlfn.XLOOKUP(C37, Timing!$C$38:$C$52, Timing!$D$38:$D$52)</f>
        <v>2030</v>
      </c>
      <c r="E37" s="416">
        <f>_xlfn.XLOOKUP(C37, ProjectSummary!$F$30:$F$44, ProjectSummary!$AD$30:$AD$44)</f>
        <v>2500</v>
      </c>
      <c r="F37" s="70">
        <f t="shared" si="14"/>
        <v>225961.53846153847</v>
      </c>
      <c r="G37" s="70">
        <f>IF(G$9&gt;$D37,$E37,IF(G$9=$D37,E37,$E$20))</f>
        <v>23076.923076923078</v>
      </c>
      <c r="H37" s="70">
        <f>IF(H$9&gt;$D37,$E37,IF(H$9=$D37,#REF!,$E$20))</f>
        <v>23076.923076923078</v>
      </c>
      <c r="I37" s="70">
        <f>IF(I$9&gt;$D37,$E37,IF(I$9=$D37,F37,$E$20))</f>
        <v>23076.923076923078</v>
      </c>
      <c r="J37" s="70">
        <f>IF(J$9&gt;$D37,$E37,IF(J$9=$D37,G37,$E$20))</f>
        <v>23076.923076923078</v>
      </c>
      <c r="K37" s="70">
        <f>IF(K$9&gt;$D37,$E37,IF(K$9=$D37,H37,$E$20))</f>
        <v>23076.923076923078</v>
      </c>
      <c r="L37" s="70">
        <f>IF(L$9&gt;$D37,$E37,IF(L$9=$D37,I37,$E$20))</f>
        <v>23076.923076923078</v>
      </c>
      <c r="M37" s="70">
        <f t="shared" ref="M37:M46" si="17">IF(M$9&gt;$D37,$E37,IF(M$9=$D37,J37,$E$19))</f>
        <v>2500</v>
      </c>
      <c r="N37" s="70">
        <f t="shared" ref="N37:N46" si="18">IF(N$9&gt;$D37,$E37,IF(N$9=$D37,K37,$E$19))</f>
        <v>2500</v>
      </c>
      <c r="O37" s="70">
        <f t="shared" ref="O37:O46" si="19">IF(O$9&gt;$D37,$E37,IF(O$9=$D37,L37,$E$19))</f>
        <v>2500</v>
      </c>
      <c r="P37" s="70">
        <f t="shared" ref="P37:P46" si="20">IF(P$9&gt;$D37,$E37,IF(P$9=$D37,M37,$E$19))</f>
        <v>2500</v>
      </c>
      <c r="Q37" s="70">
        <f t="shared" ref="Q37:Q46" si="21">IF(Q$9&gt;$D37,$E37,IF(Q$9=$D37,N37,$E$19))</f>
        <v>2500</v>
      </c>
      <c r="R37" s="70">
        <f t="shared" ref="R37:R46" si="22">IF(R$9&gt;$D37,$E37,IF(R$9=$D37,O37,$E$19))</f>
        <v>2500</v>
      </c>
      <c r="S37" s="70">
        <f t="shared" ref="S37:S46" si="23">IF(S$9&gt;$D37,$E37,IF(S$9=$D37,P37,$E$19))</f>
        <v>2500</v>
      </c>
      <c r="T37" s="70">
        <f t="shared" ref="T37:T46" si="24">IF(T$9&gt;$D37,$E37,IF(T$9=$D37,Q37,$E$19))</f>
        <v>2500</v>
      </c>
      <c r="U37" s="70">
        <f t="shared" ref="U37:U46" si="25">IF(U$9&gt;$D37,$E37,IF(U$9=$D37,R37,$E$19))</f>
        <v>2500</v>
      </c>
      <c r="V37" s="70">
        <f t="shared" ref="V37:V46" si="26">IF(V$9&gt;$D37,$E37,IF(V$9=$D37,S37,$E$19))</f>
        <v>2500</v>
      </c>
      <c r="W37" s="70">
        <f t="shared" ref="W37:W46" si="27">IF(W$9&gt;$D37,$E37,IF(W$9=$D37,T37,$E$19))</f>
        <v>2500</v>
      </c>
      <c r="X37" s="70">
        <f t="shared" ref="X37:X46" si="28">IF(X$9&gt;$D37,$E37,IF(X$9=$D37,U37,$E$19))</f>
        <v>2500</v>
      </c>
      <c r="Y37" s="70">
        <f t="shared" ref="Y37:Y46" si="29">IF(Y$9&gt;$D37,$E37,IF(Y$9=$D37,V37,$E$19))</f>
        <v>2500</v>
      </c>
      <c r="Z37" s="70">
        <f t="shared" ref="Z37:Z46" si="30">IF(Z$9&gt;$D37,$E37,IF(Z$9=$D37,W37,$E$19))</f>
        <v>2500</v>
      </c>
      <c r="AA37" s="70">
        <f t="shared" ref="AA37:AA46" si="31">IF(AA$9&gt;$D37,$E37,IF(AA$9=$D37,X37,$E$19))</f>
        <v>2500</v>
      </c>
      <c r="AB37" s="70">
        <f t="shared" ref="AB37:AB46" si="32">IF(AB$9&gt;$D37,$E37,IF(AB$9=$D37,Y37,$E$19))</f>
        <v>2500</v>
      </c>
      <c r="AC37" s="70">
        <f t="shared" ref="AC37:AC46" si="33">IF(AC$9&gt;$D37,$E37,IF(AC$9=$D37,Z37,$E$19))</f>
        <v>2500</v>
      </c>
      <c r="AD37" s="70">
        <f t="shared" ref="AD37:AD46" si="34">IF(AD$9&gt;$D37,$E37,IF(AD$9=$D37,AA37,$E$19))</f>
        <v>2500</v>
      </c>
      <c r="AE37" s="70">
        <f t="shared" ref="AE37:AE46" si="35">IF(AE$9&gt;$D37,$E37,IF(AE$9=$D37,AB37,$E$19))</f>
        <v>2500</v>
      </c>
      <c r="AF37" s="70">
        <f t="shared" ref="AF37:AF46" si="36">IF(AF$9&gt;$D37,$E37,IF(AF$9=$D37,AC37,$E$19))</f>
        <v>2500</v>
      </c>
      <c r="AG37" s="70">
        <f t="shared" ref="AG37:AG46" si="37">IF(AG$9&gt;$D37,$E37,IF(AG$9=$D37,AD37,$E$19))</f>
        <v>2500</v>
      </c>
      <c r="AH37" s="70">
        <f t="shared" ref="AH37:AH46" si="38">IF(AH$9&gt;$D37,$E37,IF(AH$9=$D37,AE37,$E$19))</f>
        <v>2500</v>
      </c>
      <c r="AI37" s="70">
        <f t="shared" ref="AI37:AI46" si="39">IF(AI$9&gt;$D37,$E37,IF(AI$9=$D37,AF37,$E$19))</f>
        <v>2500</v>
      </c>
      <c r="AJ37" s="70">
        <f t="shared" ref="AJ37:AJ46" si="40">IF(AJ$9&gt;$D37,$E37,IF(AJ$9=$D37,AG37,$E$19))</f>
        <v>2500</v>
      </c>
      <c r="AK37" s="70">
        <f t="shared" ref="AK37:AK46" si="41">IF(AK$9&gt;$D37,$E37,IF(AK$9=$D37,AH37,$E$19))</f>
        <v>2500</v>
      </c>
      <c r="AL37" s="70">
        <f t="shared" ref="AL37:AL46" si="42">IF(AL$9&gt;$D37,$E37,IF(AL$9=$D37,AI37,$E$19))</f>
        <v>2500</v>
      </c>
      <c r="AM37" s="70">
        <f t="shared" ref="AM37:AM46" si="43">IF(AM$9&gt;$D37,$E37,IF(AM$9=$D37,AJ37,$E$19))</f>
        <v>2500</v>
      </c>
      <c r="AN37" s="70">
        <f t="shared" ref="AN37:AN46" si="44">IF(AN$9&gt;$D37,$E37,IF(AN$9=$D37,AK37,$E$19))</f>
        <v>2500</v>
      </c>
      <c r="AO37" s="70">
        <f t="shared" ref="AO37:AO46" si="45">IF(AO$9&gt;$D37,$E37,IF(AO$9=$D37,AL37,$E$19))</f>
        <v>2500</v>
      </c>
      <c r="AP37" s="70">
        <f t="shared" ref="AP37:AP46" si="46">IF(AP$9&gt;$D37,$E37,IF(AP$9=$D37,AM37,$E$19))</f>
        <v>2500</v>
      </c>
      <c r="AQ37" s="70">
        <f t="shared" ref="AQ37:AQ46" si="47">IF(AQ$9&gt;$D37,$E37,IF(AQ$9=$D37,AN37,$E$19))</f>
        <v>2500</v>
      </c>
      <c r="AR37" s="70">
        <f t="shared" ref="AR37:AR46" si="48">IF(AR$9&gt;$D37,$E37,IF(AR$9=$D37,AO37,$E$19))</f>
        <v>2500</v>
      </c>
      <c r="AS37" s="70">
        <f t="shared" ref="AS37:AS46" si="49">IF(AS$9&gt;$D37,$E37,IF(AS$9=$D37,AP37,$E$19))</f>
        <v>2500</v>
      </c>
      <c r="AT37" s="70">
        <f t="shared" ref="AT37:AT46" si="50">IF(AT$9&gt;$D37,$E37,IF(AT$9=$D37,AQ37,$E$19))</f>
        <v>2500</v>
      </c>
      <c r="AU37" s="70">
        <f t="shared" ref="AU37:AU46" si="51">IF(AU$9&gt;$D37,$E37,IF(AU$9=$D37,AR37,$E$19))</f>
        <v>2500</v>
      </c>
    </row>
    <row r="38" spans="1:47" s="70" customFormat="1">
      <c r="A38" s="218" t="s">
        <v>198</v>
      </c>
      <c r="B38" s="767" t="str">
        <f t="shared" si="16"/>
        <v>030265</v>
      </c>
      <c r="C38" s="66" t="str">
        <f>INDEX(ProjectSummary!$C$6:$F$20,MATCH(B21,ProjectSummary!$C$6:$C$20,0),4)</f>
        <v>ROBINSON ROAD</v>
      </c>
      <c r="D38" s="81">
        <f>_xlfn.XLOOKUP(C38, Timing!$C$38:$C$52, Timing!$D$38:$D$52)</f>
        <v>2030</v>
      </c>
      <c r="E38" s="416">
        <f>_xlfn.XLOOKUP(C38, ProjectSummary!$F$30:$F$44, ProjectSummary!$AD$30:$AD$44)</f>
        <v>2500</v>
      </c>
      <c r="F38" s="70">
        <f t="shared" si="14"/>
        <v>205653.84615384613</v>
      </c>
      <c r="G38" s="70">
        <f>IF(G$9&gt;$D38,$E38,IF(G$9=$D38,E38,$E$21))</f>
        <v>19692.307692307691</v>
      </c>
      <c r="H38" s="70">
        <f>IF(H$9&gt;$D38,$E38,IF(H$9=$D38,#REF!,$E$21))</f>
        <v>19692.307692307691</v>
      </c>
      <c r="I38" s="70">
        <f>IF(I$9&gt;$D38,$E38,IF(I$9=$D38,F38,$E$21))</f>
        <v>19692.307692307691</v>
      </c>
      <c r="J38" s="70">
        <f>IF(J$9&gt;$D38,$E38,IF(J$9=$D38,G38,$E$21))</f>
        <v>19692.307692307691</v>
      </c>
      <c r="K38" s="70">
        <f>IF(K$9&gt;$D38,$E38,IF(K$9=$D38,H38,$E$21))</f>
        <v>19692.307692307691</v>
      </c>
      <c r="L38" s="70">
        <f>IF(L$9&gt;$D38,$E38,IF(L$9=$D38,I38,$E$21))</f>
        <v>19692.307692307691</v>
      </c>
      <c r="M38" s="70">
        <f t="shared" si="17"/>
        <v>2500</v>
      </c>
      <c r="N38" s="70">
        <f t="shared" si="18"/>
        <v>2500</v>
      </c>
      <c r="O38" s="70">
        <f t="shared" si="19"/>
        <v>2500</v>
      </c>
      <c r="P38" s="70">
        <f t="shared" si="20"/>
        <v>2500</v>
      </c>
      <c r="Q38" s="70">
        <f t="shared" si="21"/>
        <v>2500</v>
      </c>
      <c r="R38" s="70">
        <f t="shared" si="22"/>
        <v>2500</v>
      </c>
      <c r="S38" s="70">
        <f t="shared" si="23"/>
        <v>2500</v>
      </c>
      <c r="T38" s="70">
        <f t="shared" si="24"/>
        <v>2500</v>
      </c>
      <c r="U38" s="70">
        <f t="shared" si="25"/>
        <v>2500</v>
      </c>
      <c r="V38" s="70">
        <f t="shared" si="26"/>
        <v>2500</v>
      </c>
      <c r="W38" s="70">
        <f t="shared" si="27"/>
        <v>2500</v>
      </c>
      <c r="X38" s="70">
        <f t="shared" si="28"/>
        <v>2500</v>
      </c>
      <c r="Y38" s="70">
        <f t="shared" si="29"/>
        <v>2500</v>
      </c>
      <c r="Z38" s="70">
        <f t="shared" si="30"/>
        <v>2500</v>
      </c>
      <c r="AA38" s="70">
        <f t="shared" si="31"/>
        <v>2500</v>
      </c>
      <c r="AB38" s="70">
        <f t="shared" si="32"/>
        <v>2500</v>
      </c>
      <c r="AC38" s="70">
        <f t="shared" si="33"/>
        <v>2500</v>
      </c>
      <c r="AD38" s="70">
        <f t="shared" si="34"/>
        <v>2500</v>
      </c>
      <c r="AE38" s="70">
        <f t="shared" si="35"/>
        <v>2500</v>
      </c>
      <c r="AF38" s="70">
        <f t="shared" si="36"/>
        <v>2500</v>
      </c>
      <c r="AG38" s="70">
        <f t="shared" si="37"/>
        <v>2500</v>
      </c>
      <c r="AH38" s="70">
        <f t="shared" si="38"/>
        <v>2500</v>
      </c>
      <c r="AI38" s="70">
        <f t="shared" si="39"/>
        <v>2500</v>
      </c>
      <c r="AJ38" s="70">
        <f t="shared" si="40"/>
        <v>2500</v>
      </c>
      <c r="AK38" s="70">
        <f t="shared" si="41"/>
        <v>2500</v>
      </c>
      <c r="AL38" s="70">
        <f t="shared" si="42"/>
        <v>2500</v>
      </c>
      <c r="AM38" s="70">
        <f t="shared" si="43"/>
        <v>2500</v>
      </c>
      <c r="AN38" s="70">
        <f t="shared" si="44"/>
        <v>2500</v>
      </c>
      <c r="AO38" s="70">
        <f t="shared" si="45"/>
        <v>2500</v>
      </c>
      <c r="AP38" s="70">
        <f t="shared" si="46"/>
        <v>2500</v>
      </c>
      <c r="AQ38" s="70">
        <f t="shared" si="47"/>
        <v>2500</v>
      </c>
      <c r="AR38" s="70">
        <f t="shared" si="48"/>
        <v>2500</v>
      </c>
      <c r="AS38" s="70">
        <f t="shared" si="49"/>
        <v>2500</v>
      </c>
      <c r="AT38" s="70">
        <f t="shared" si="50"/>
        <v>2500</v>
      </c>
      <c r="AU38" s="70">
        <f t="shared" si="51"/>
        <v>2500</v>
      </c>
    </row>
    <row r="39" spans="1:47" s="70" customFormat="1">
      <c r="A39" s="218" t="s">
        <v>198</v>
      </c>
      <c r="B39" s="767">
        <f t="shared" si="16"/>
        <v>830106</v>
      </c>
      <c r="C39" s="66" t="str">
        <f>INDEX(ProjectSummary!$C$6:$F$20,MATCH(B22,ProjectSummary!$C$6:$C$20,0),4)</f>
        <v>BOGGER HOLLAR ROAD</v>
      </c>
      <c r="D39" s="81">
        <f>_xlfn.XLOOKUP(C39, Timing!$C$38:$C$52, Timing!$D$38:$D$52)</f>
        <v>2030</v>
      </c>
      <c r="E39" s="416">
        <f>_xlfn.XLOOKUP(C39, ProjectSummary!$F$30:$F$44, ProjectSummary!$AD$30:$AD$44)</f>
        <v>2500</v>
      </c>
      <c r="F39" s="70">
        <f t="shared" si="14"/>
        <v>557115.38461538451</v>
      </c>
      <c r="G39" s="70">
        <f>IF(G$9&gt;$D39,$E39,IF(G$9=$D39,E39,$E$22))</f>
        <v>78269.230769230766</v>
      </c>
      <c r="H39" s="70">
        <f>IF(H$9&gt;$D39,$E39,IF(H$9=$D39,#REF!,$E$22))</f>
        <v>78269.230769230766</v>
      </c>
      <c r="I39" s="70">
        <f>IF(I$9&gt;$D39,$E39,IF(I$9=$D39,F39,$E$22))</f>
        <v>78269.230769230766</v>
      </c>
      <c r="J39" s="70">
        <f>IF(J$9&gt;$D39,$E39,IF(J$9=$D39,G39,$E$22))</f>
        <v>78269.230769230766</v>
      </c>
      <c r="K39" s="70">
        <f>IF(K$9&gt;$D39,$E39,IF(K$9=$D39,H39,$E$22))</f>
        <v>78269.230769230766</v>
      </c>
      <c r="L39" s="70">
        <f>IF(L$9&gt;$D39,$E39,IF(L$9=$D39,I39,$E$22))</f>
        <v>78269.230769230766</v>
      </c>
      <c r="M39" s="70">
        <f t="shared" si="17"/>
        <v>2500</v>
      </c>
      <c r="N39" s="70">
        <f t="shared" si="18"/>
        <v>2500</v>
      </c>
      <c r="O39" s="70">
        <f t="shared" si="19"/>
        <v>2500</v>
      </c>
      <c r="P39" s="70">
        <f t="shared" si="20"/>
        <v>2500</v>
      </c>
      <c r="Q39" s="70">
        <f t="shared" si="21"/>
        <v>2500</v>
      </c>
      <c r="R39" s="70">
        <f t="shared" si="22"/>
        <v>2500</v>
      </c>
      <c r="S39" s="70">
        <f t="shared" si="23"/>
        <v>2500</v>
      </c>
      <c r="T39" s="70">
        <f t="shared" si="24"/>
        <v>2500</v>
      </c>
      <c r="U39" s="70">
        <f t="shared" si="25"/>
        <v>2500</v>
      </c>
      <c r="V39" s="70">
        <f t="shared" si="26"/>
        <v>2500</v>
      </c>
      <c r="W39" s="70">
        <f t="shared" si="27"/>
        <v>2500</v>
      </c>
      <c r="X39" s="70">
        <f t="shared" si="28"/>
        <v>2500</v>
      </c>
      <c r="Y39" s="70">
        <f t="shared" si="29"/>
        <v>2500</v>
      </c>
      <c r="Z39" s="70">
        <f t="shared" si="30"/>
        <v>2500</v>
      </c>
      <c r="AA39" s="70">
        <f t="shared" si="31"/>
        <v>2500</v>
      </c>
      <c r="AB39" s="70">
        <f t="shared" si="32"/>
        <v>2500</v>
      </c>
      <c r="AC39" s="70">
        <f t="shared" si="33"/>
        <v>2500</v>
      </c>
      <c r="AD39" s="70">
        <f t="shared" si="34"/>
        <v>2500</v>
      </c>
      <c r="AE39" s="70">
        <f t="shared" si="35"/>
        <v>2500</v>
      </c>
      <c r="AF39" s="70">
        <f t="shared" si="36"/>
        <v>2500</v>
      </c>
      <c r="AG39" s="70">
        <f t="shared" si="37"/>
        <v>2500</v>
      </c>
      <c r="AH39" s="70">
        <f t="shared" si="38"/>
        <v>2500</v>
      </c>
      <c r="AI39" s="70">
        <f t="shared" si="39"/>
        <v>2500</v>
      </c>
      <c r="AJ39" s="70">
        <f t="shared" si="40"/>
        <v>2500</v>
      </c>
      <c r="AK39" s="70">
        <f t="shared" si="41"/>
        <v>2500</v>
      </c>
      <c r="AL39" s="70">
        <f t="shared" si="42"/>
        <v>2500</v>
      </c>
      <c r="AM39" s="70">
        <f t="shared" si="43"/>
        <v>2500</v>
      </c>
      <c r="AN39" s="70">
        <f t="shared" si="44"/>
        <v>2500</v>
      </c>
      <c r="AO39" s="70">
        <f t="shared" si="45"/>
        <v>2500</v>
      </c>
      <c r="AP39" s="70">
        <f t="shared" si="46"/>
        <v>2500</v>
      </c>
      <c r="AQ39" s="70">
        <f t="shared" si="47"/>
        <v>2500</v>
      </c>
      <c r="AR39" s="70">
        <f t="shared" si="48"/>
        <v>2500</v>
      </c>
      <c r="AS39" s="70">
        <f t="shared" si="49"/>
        <v>2500</v>
      </c>
      <c r="AT39" s="70">
        <f t="shared" si="50"/>
        <v>2500</v>
      </c>
      <c r="AU39" s="70">
        <f t="shared" si="51"/>
        <v>2500</v>
      </c>
    </row>
    <row r="40" spans="1:47" s="70" customFormat="1">
      <c r="A40" s="218" t="s">
        <v>198</v>
      </c>
      <c r="B40" s="767">
        <f t="shared" si="16"/>
        <v>830081</v>
      </c>
      <c r="C40" s="66" t="str">
        <f>INDEX(ProjectSummary!$C$6:$F$20,MATCH(B23,ProjectSummary!$C$6:$C$20,0),4)</f>
        <v>BRIDGE ROAD</v>
      </c>
      <c r="D40" s="81">
        <f>_xlfn.XLOOKUP(C40, Timing!$C$38:$C$52, Timing!$D$38:$D$52)</f>
        <v>2030</v>
      </c>
      <c r="E40" s="416">
        <f>_xlfn.XLOOKUP(C40, ProjectSummary!$F$30:$F$44, ProjectSummary!$AD$30:$AD$44)</f>
        <v>2500</v>
      </c>
      <c r="F40" s="70">
        <f t="shared" si="14"/>
        <v>299807.69230769225</v>
      </c>
      <c r="G40" s="70">
        <f>IF(G$9&gt;$D40,$E40,IF(G$9=$D40,E40,$E$23))</f>
        <v>35384.615384615383</v>
      </c>
      <c r="H40" s="70">
        <f>IF(H$9&gt;$D40,$E40,IF(H$9=$D40,#REF!,$E$23))</f>
        <v>35384.615384615383</v>
      </c>
      <c r="I40" s="70">
        <f>IF(I$9&gt;$D40,$E40,IF(I$9=$D40,F40,$E$23))</f>
        <v>35384.615384615383</v>
      </c>
      <c r="J40" s="70">
        <f>IF(J$9&gt;$D40,$E40,IF(J$9=$D40,G40,$E$23))</f>
        <v>35384.615384615383</v>
      </c>
      <c r="K40" s="70">
        <f>IF(K$9&gt;$D40,$E40,IF(K$9=$D40,H40,$E$23))</f>
        <v>35384.615384615383</v>
      </c>
      <c r="L40" s="70">
        <f>IF(L$9&gt;$D40,$E40,IF(L$9=$D40,I40,$E$23))</f>
        <v>35384.615384615383</v>
      </c>
      <c r="M40" s="70">
        <f t="shared" si="17"/>
        <v>2500</v>
      </c>
      <c r="N40" s="70">
        <f t="shared" si="18"/>
        <v>2500</v>
      </c>
      <c r="O40" s="70">
        <f t="shared" si="19"/>
        <v>2500</v>
      </c>
      <c r="P40" s="70">
        <f t="shared" si="20"/>
        <v>2500</v>
      </c>
      <c r="Q40" s="70">
        <f t="shared" si="21"/>
        <v>2500</v>
      </c>
      <c r="R40" s="70">
        <f t="shared" si="22"/>
        <v>2500</v>
      </c>
      <c r="S40" s="70">
        <f t="shared" si="23"/>
        <v>2500</v>
      </c>
      <c r="T40" s="70">
        <f t="shared" si="24"/>
        <v>2500</v>
      </c>
      <c r="U40" s="70">
        <f t="shared" si="25"/>
        <v>2500</v>
      </c>
      <c r="V40" s="70">
        <f t="shared" si="26"/>
        <v>2500</v>
      </c>
      <c r="W40" s="70">
        <f t="shared" si="27"/>
        <v>2500</v>
      </c>
      <c r="X40" s="70">
        <f t="shared" si="28"/>
        <v>2500</v>
      </c>
      <c r="Y40" s="70">
        <f t="shared" si="29"/>
        <v>2500</v>
      </c>
      <c r="Z40" s="70">
        <f t="shared" si="30"/>
        <v>2500</v>
      </c>
      <c r="AA40" s="70">
        <f t="shared" si="31"/>
        <v>2500</v>
      </c>
      <c r="AB40" s="70">
        <f t="shared" si="32"/>
        <v>2500</v>
      </c>
      <c r="AC40" s="70">
        <f t="shared" si="33"/>
        <v>2500</v>
      </c>
      <c r="AD40" s="70">
        <f t="shared" si="34"/>
        <v>2500</v>
      </c>
      <c r="AE40" s="70">
        <f t="shared" si="35"/>
        <v>2500</v>
      </c>
      <c r="AF40" s="70">
        <f t="shared" si="36"/>
        <v>2500</v>
      </c>
      <c r="AG40" s="70">
        <f t="shared" si="37"/>
        <v>2500</v>
      </c>
      <c r="AH40" s="70">
        <f t="shared" si="38"/>
        <v>2500</v>
      </c>
      <c r="AI40" s="70">
        <f t="shared" si="39"/>
        <v>2500</v>
      </c>
      <c r="AJ40" s="70">
        <f t="shared" si="40"/>
        <v>2500</v>
      </c>
      <c r="AK40" s="70">
        <f t="shared" si="41"/>
        <v>2500</v>
      </c>
      <c r="AL40" s="70">
        <f t="shared" si="42"/>
        <v>2500</v>
      </c>
      <c r="AM40" s="70">
        <f t="shared" si="43"/>
        <v>2500</v>
      </c>
      <c r="AN40" s="70">
        <f t="shared" si="44"/>
        <v>2500</v>
      </c>
      <c r="AO40" s="70">
        <f t="shared" si="45"/>
        <v>2500</v>
      </c>
      <c r="AP40" s="70">
        <f t="shared" si="46"/>
        <v>2500</v>
      </c>
      <c r="AQ40" s="70">
        <f t="shared" si="47"/>
        <v>2500</v>
      </c>
      <c r="AR40" s="70">
        <f t="shared" si="48"/>
        <v>2500</v>
      </c>
      <c r="AS40" s="70">
        <f t="shared" si="49"/>
        <v>2500</v>
      </c>
      <c r="AT40" s="70">
        <f t="shared" si="50"/>
        <v>2500</v>
      </c>
      <c r="AU40" s="70">
        <f t="shared" si="51"/>
        <v>2500</v>
      </c>
    </row>
    <row r="41" spans="1:47" s="70" customFormat="1">
      <c r="A41" s="218" t="s">
        <v>198</v>
      </c>
      <c r="B41" s="767">
        <f t="shared" si="16"/>
        <v>830200</v>
      </c>
      <c r="C41" s="66" t="str">
        <f>INDEX(ProjectSummary!$C$6:$F$20,MATCH(B24,ProjectSummary!$C$6:$C$20,0),4)</f>
        <v>BRIDGE PORT ROAD</v>
      </c>
      <c r="D41" s="81">
        <f>_xlfn.XLOOKUP(C41, Timing!$C$38:$C$52, Timing!$D$38:$D$52)</f>
        <v>2030</v>
      </c>
      <c r="E41" s="416">
        <f>_xlfn.XLOOKUP(C41, ProjectSummary!$F$30:$F$44, ProjectSummary!$AD$30:$AD$44)</f>
        <v>2500</v>
      </c>
      <c r="F41" s="70">
        <f t="shared" si="14"/>
        <v>561038.4615384615</v>
      </c>
      <c r="G41" s="70">
        <f>IF(G$9&gt;$D41,$E41,IF(G$9=$D41,E41,$E$24))</f>
        <v>78923.076923076922</v>
      </c>
      <c r="H41" s="70">
        <f>IF(H$9&gt;$D41,$E41,IF(H$9=$D41,#REF!,$E$24))</f>
        <v>78923.076923076922</v>
      </c>
      <c r="I41" s="70">
        <f>IF(I$9&gt;$D41,$E41,IF(I$9=$D41,F41,$E$24))</f>
        <v>78923.076923076922</v>
      </c>
      <c r="J41" s="70">
        <f>IF(J$9&gt;$D41,$E41,IF(J$9=$D41,G41,$E$24))</f>
        <v>78923.076923076922</v>
      </c>
      <c r="K41" s="70">
        <f>IF(K$9&gt;$D41,$E41,IF(K$9=$D41,H41,$E$24))</f>
        <v>78923.076923076922</v>
      </c>
      <c r="L41" s="70">
        <f>IF(L$9&gt;$D41,$E41,IF(L$9=$D41,I41,$E$24))</f>
        <v>78923.076923076922</v>
      </c>
      <c r="M41" s="70">
        <f t="shared" si="17"/>
        <v>2500</v>
      </c>
      <c r="N41" s="70">
        <f t="shared" si="18"/>
        <v>2500</v>
      </c>
      <c r="O41" s="70">
        <f t="shared" si="19"/>
        <v>2500</v>
      </c>
      <c r="P41" s="70">
        <f t="shared" si="20"/>
        <v>2500</v>
      </c>
      <c r="Q41" s="70">
        <f t="shared" si="21"/>
        <v>2500</v>
      </c>
      <c r="R41" s="70">
        <f t="shared" si="22"/>
        <v>2500</v>
      </c>
      <c r="S41" s="70">
        <f t="shared" si="23"/>
        <v>2500</v>
      </c>
      <c r="T41" s="70">
        <f t="shared" si="24"/>
        <v>2500</v>
      </c>
      <c r="U41" s="70">
        <f t="shared" si="25"/>
        <v>2500</v>
      </c>
      <c r="V41" s="70">
        <f t="shared" si="26"/>
        <v>2500</v>
      </c>
      <c r="W41" s="70">
        <f t="shared" si="27"/>
        <v>2500</v>
      </c>
      <c r="X41" s="70">
        <f t="shared" si="28"/>
        <v>2500</v>
      </c>
      <c r="Y41" s="70">
        <f t="shared" si="29"/>
        <v>2500</v>
      </c>
      <c r="Z41" s="70">
        <f t="shared" si="30"/>
        <v>2500</v>
      </c>
      <c r="AA41" s="70">
        <f t="shared" si="31"/>
        <v>2500</v>
      </c>
      <c r="AB41" s="70">
        <f t="shared" si="32"/>
        <v>2500</v>
      </c>
      <c r="AC41" s="70">
        <f t="shared" si="33"/>
        <v>2500</v>
      </c>
      <c r="AD41" s="70">
        <f t="shared" si="34"/>
        <v>2500</v>
      </c>
      <c r="AE41" s="70">
        <f t="shared" si="35"/>
        <v>2500</v>
      </c>
      <c r="AF41" s="70">
        <f t="shared" si="36"/>
        <v>2500</v>
      </c>
      <c r="AG41" s="70">
        <f t="shared" si="37"/>
        <v>2500</v>
      </c>
      <c r="AH41" s="70">
        <f t="shared" si="38"/>
        <v>2500</v>
      </c>
      <c r="AI41" s="70">
        <f t="shared" si="39"/>
        <v>2500</v>
      </c>
      <c r="AJ41" s="70">
        <f t="shared" si="40"/>
        <v>2500</v>
      </c>
      <c r="AK41" s="70">
        <f t="shared" si="41"/>
        <v>2500</v>
      </c>
      <c r="AL41" s="70">
        <f t="shared" si="42"/>
        <v>2500</v>
      </c>
      <c r="AM41" s="70">
        <f t="shared" si="43"/>
        <v>2500</v>
      </c>
      <c r="AN41" s="70">
        <f t="shared" si="44"/>
        <v>2500</v>
      </c>
      <c r="AO41" s="70">
        <f t="shared" si="45"/>
        <v>2500</v>
      </c>
      <c r="AP41" s="70">
        <f t="shared" si="46"/>
        <v>2500</v>
      </c>
      <c r="AQ41" s="70">
        <f t="shared" si="47"/>
        <v>2500</v>
      </c>
      <c r="AR41" s="70">
        <f t="shared" si="48"/>
        <v>2500</v>
      </c>
      <c r="AS41" s="70">
        <f t="shared" si="49"/>
        <v>2500</v>
      </c>
      <c r="AT41" s="70">
        <f t="shared" si="50"/>
        <v>2500</v>
      </c>
      <c r="AU41" s="70">
        <f t="shared" si="51"/>
        <v>2500</v>
      </c>
    </row>
    <row r="42" spans="1:47" s="70" customFormat="1">
      <c r="A42" s="218" t="s">
        <v>198</v>
      </c>
      <c r="B42" s="767">
        <f t="shared" si="16"/>
        <v>120173</v>
      </c>
      <c r="C42" s="66" t="str">
        <f>INDEX(ProjectSummary!$C$6:$F$20,MATCH(B25,ProjectSummary!$C$6:$C$20,0),4)</f>
        <v>PEACH ORCHARD ROAD</v>
      </c>
      <c r="D42" s="81">
        <f>_xlfn.XLOOKUP(C42, Timing!$C$38:$C$52, Timing!$D$38:$D$52)</f>
        <v>2030</v>
      </c>
      <c r="E42" s="416">
        <f>_xlfn.XLOOKUP(C42, ProjectSummary!$F$30:$F$44, ProjectSummary!$AD$30:$AD$44)</f>
        <v>2500</v>
      </c>
      <c r="F42" s="70">
        <f t="shared" si="14"/>
        <v>317115.38461538457</v>
      </c>
      <c r="G42" s="70">
        <f>IF(G$9&gt;$D42,$E42,IF(G$9=$D42,E42,$E$25))</f>
        <v>38269.230769230766</v>
      </c>
      <c r="H42" s="70">
        <f>IF(H$9&gt;$D42,$E42,IF(H$9=$D42,#REF!,$E$25))</f>
        <v>38269.230769230766</v>
      </c>
      <c r="I42" s="70">
        <f>IF(I$9&gt;$D42,$E42,IF(I$9=$D42,F42,$E$25))</f>
        <v>38269.230769230766</v>
      </c>
      <c r="J42" s="70">
        <f>IF(J$9&gt;$D42,$E42,IF(J$9=$D42,G42,$E$25))</f>
        <v>38269.230769230766</v>
      </c>
      <c r="K42" s="70">
        <f>IF(K$9&gt;$D42,$E42,IF(K$9=$D42,H42,$E$25))</f>
        <v>38269.230769230766</v>
      </c>
      <c r="L42" s="70">
        <f>IF(L$9&gt;$D42,$E42,IF(L$9=$D42,I42,$E$25))</f>
        <v>38269.230769230766</v>
      </c>
      <c r="M42" s="70">
        <f t="shared" si="17"/>
        <v>2500</v>
      </c>
      <c r="N42" s="70">
        <f t="shared" si="18"/>
        <v>2500</v>
      </c>
      <c r="O42" s="70">
        <f t="shared" si="19"/>
        <v>2500</v>
      </c>
      <c r="P42" s="70">
        <f t="shared" si="20"/>
        <v>2500</v>
      </c>
      <c r="Q42" s="70">
        <f t="shared" si="21"/>
        <v>2500</v>
      </c>
      <c r="R42" s="70">
        <f t="shared" si="22"/>
        <v>2500</v>
      </c>
      <c r="S42" s="70">
        <f t="shared" si="23"/>
        <v>2500</v>
      </c>
      <c r="T42" s="70">
        <f t="shared" si="24"/>
        <v>2500</v>
      </c>
      <c r="U42" s="70">
        <f t="shared" si="25"/>
        <v>2500</v>
      </c>
      <c r="V42" s="70">
        <f t="shared" si="26"/>
        <v>2500</v>
      </c>
      <c r="W42" s="70">
        <f t="shared" si="27"/>
        <v>2500</v>
      </c>
      <c r="X42" s="70">
        <f t="shared" si="28"/>
        <v>2500</v>
      </c>
      <c r="Y42" s="70">
        <f t="shared" si="29"/>
        <v>2500</v>
      </c>
      <c r="Z42" s="70">
        <f t="shared" si="30"/>
        <v>2500</v>
      </c>
      <c r="AA42" s="70">
        <f t="shared" si="31"/>
        <v>2500</v>
      </c>
      <c r="AB42" s="70">
        <f t="shared" si="32"/>
        <v>2500</v>
      </c>
      <c r="AC42" s="70">
        <f t="shared" si="33"/>
        <v>2500</v>
      </c>
      <c r="AD42" s="70">
        <f t="shared" si="34"/>
        <v>2500</v>
      </c>
      <c r="AE42" s="70">
        <f t="shared" si="35"/>
        <v>2500</v>
      </c>
      <c r="AF42" s="70">
        <f t="shared" si="36"/>
        <v>2500</v>
      </c>
      <c r="AG42" s="70">
        <f t="shared" si="37"/>
        <v>2500</v>
      </c>
      <c r="AH42" s="70">
        <f t="shared" si="38"/>
        <v>2500</v>
      </c>
      <c r="AI42" s="70">
        <f t="shared" si="39"/>
        <v>2500</v>
      </c>
      <c r="AJ42" s="70">
        <f t="shared" si="40"/>
        <v>2500</v>
      </c>
      <c r="AK42" s="70">
        <f t="shared" si="41"/>
        <v>2500</v>
      </c>
      <c r="AL42" s="70">
        <f t="shared" si="42"/>
        <v>2500</v>
      </c>
      <c r="AM42" s="70">
        <f t="shared" si="43"/>
        <v>2500</v>
      </c>
      <c r="AN42" s="70">
        <f t="shared" si="44"/>
        <v>2500</v>
      </c>
      <c r="AO42" s="70">
        <f t="shared" si="45"/>
        <v>2500</v>
      </c>
      <c r="AP42" s="70">
        <f t="shared" si="46"/>
        <v>2500</v>
      </c>
      <c r="AQ42" s="70">
        <f t="shared" si="47"/>
        <v>2500</v>
      </c>
      <c r="AR42" s="70">
        <f t="shared" si="48"/>
        <v>2500</v>
      </c>
      <c r="AS42" s="70">
        <f t="shared" si="49"/>
        <v>2500</v>
      </c>
      <c r="AT42" s="70">
        <f t="shared" si="50"/>
        <v>2500</v>
      </c>
      <c r="AU42" s="70">
        <f t="shared" si="51"/>
        <v>2500</v>
      </c>
    </row>
    <row r="43" spans="1:47" s="70" customFormat="1">
      <c r="A43" s="218" t="s">
        <v>198</v>
      </c>
      <c r="B43" s="767">
        <f t="shared" si="16"/>
        <v>890074</v>
      </c>
      <c r="C43" s="66" t="str">
        <f>INDEX(ProjectSummary!$C$6:$F$20,MATCH(B26,ProjectSummary!$C$6:$C$20,0),4)</f>
        <v>MONROE-ANSONVILLE ROAD</v>
      </c>
      <c r="D43" s="81">
        <f>_xlfn.XLOOKUP(C43, Timing!$C$38:$C$52, Timing!$D$38:$D$52)</f>
        <v>2030</v>
      </c>
      <c r="E43" s="416">
        <f>_xlfn.XLOOKUP(C43, ProjectSummary!$F$30:$F$44, ProjectSummary!$AD$30:$AD$44)</f>
        <v>2500</v>
      </c>
      <c r="F43" s="70">
        <f t="shared" si="14"/>
        <v>209346.15384615387</v>
      </c>
      <c r="G43" s="70">
        <f>IF(G$9&gt;$D43,$E43,IF(G$9=$D43,E43,$E$26))</f>
        <v>20307.692307692309</v>
      </c>
      <c r="H43" s="70">
        <f>IF(H$9&gt;$D43,$E43,IF(H$9=$D43,#REF!,$E$26))</f>
        <v>20307.692307692309</v>
      </c>
      <c r="I43" s="70">
        <f>IF(I$9&gt;$D43,$E43,IF(I$9=$D43,F43,$E$26))</f>
        <v>20307.692307692309</v>
      </c>
      <c r="J43" s="70">
        <f>IF(J$9&gt;$D43,$E43,IF(J$9=$D43,G43,$E$26))</f>
        <v>20307.692307692309</v>
      </c>
      <c r="K43" s="70">
        <f>IF(K$9&gt;$D43,$E43,IF(K$9=$D43,H43,$E$26))</f>
        <v>20307.692307692309</v>
      </c>
      <c r="L43" s="70">
        <f>IF(L$9&gt;$D43,$E43,IF(L$9=$D43,I43,$E$26))</f>
        <v>20307.692307692309</v>
      </c>
      <c r="M43" s="70">
        <f t="shared" si="17"/>
        <v>2500</v>
      </c>
      <c r="N43" s="70">
        <f t="shared" si="18"/>
        <v>2500</v>
      </c>
      <c r="O43" s="70">
        <f t="shared" si="19"/>
        <v>2500</v>
      </c>
      <c r="P43" s="70">
        <f t="shared" si="20"/>
        <v>2500</v>
      </c>
      <c r="Q43" s="70">
        <f t="shared" si="21"/>
        <v>2500</v>
      </c>
      <c r="R43" s="70">
        <f t="shared" si="22"/>
        <v>2500</v>
      </c>
      <c r="S43" s="70">
        <f t="shared" si="23"/>
        <v>2500</v>
      </c>
      <c r="T43" s="70">
        <f t="shared" si="24"/>
        <v>2500</v>
      </c>
      <c r="U43" s="70">
        <f t="shared" si="25"/>
        <v>2500</v>
      </c>
      <c r="V43" s="70">
        <f t="shared" si="26"/>
        <v>2500</v>
      </c>
      <c r="W43" s="70">
        <f t="shared" si="27"/>
        <v>2500</v>
      </c>
      <c r="X43" s="70">
        <f t="shared" si="28"/>
        <v>2500</v>
      </c>
      <c r="Y43" s="70">
        <f t="shared" si="29"/>
        <v>2500</v>
      </c>
      <c r="Z43" s="70">
        <f t="shared" si="30"/>
        <v>2500</v>
      </c>
      <c r="AA43" s="70">
        <f t="shared" si="31"/>
        <v>2500</v>
      </c>
      <c r="AB43" s="70">
        <f t="shared" si="32"/>
        <v>2500</v>
      </c>
      <c r="AC43" s="70">
        <f t="shared" si="33"/>
        <v>2500</v>
      </c>
      <c r="AD43" s="70">
        <f t="shared" si="34"/>
        <v>2500</v>
      </c>
      <c r="AE43" s="70">
        <f t="shared" si="35"/>
        <v>2500</v>
      </c>
      <c r="AF43" s="70">
        <f t="shared" si="36"/>
        <v>2500</v>
      </c>
      <c r="AG43" s="70">
        <f t="shared" si="37"/>
        <v>2500</v>
      </c>
      <c r="AH43" s="70">
        <f t="shared" si="38"/>
        <v>2500</v>
      </c>
      <c r="AI43" s="70">
        <f t="shared" si="39"/>
        <v>2500</v>
      </c>
      <c r="AJ43" s="70">
        <f t="shared" si="40"/>
        <v>2500</v>
      </c>
      <c r="AK43" s="70">
        <f t="shared" si="41"/>
        <v>2500</v>
      </c>
      <c r="AL43" s="70">
        <f t="shared" si="42"/>
        <v>2500</v>
      </c>
      <c r="AM43" s="70">
        <f t="shared" si="43"/>
        <v>2500</v>
      </c>
      <c r="AN43" s="70">
        <f t="shared" si="44"/>
        <v>2500</v>
      </c>
      <c r="AO43" s="70">
        <f t="shared" si="45"/>
        <v>2500</v>
      </c>
      <c r="AP43" s="70">
        <f t="shared" si="46"/>
        <v>2500</v>
      </c>
      <c r="AQ43" s="70">
        <f t="shared" si="47"/>
        <v>2500</v>
      </c>
      <c r="AR43" s="70">
        <f t="shared" si="48"/>
        <v>2500</v>
      </c>
      <c r="AS43" s="70">
        <f t="shared" si="49"/>
        <v>2500</v>
      </c>
      <c r="AT43" s="70">
        <f t="shared" si="50"/>
        <v>2500</v>
      </c>
      <c r="AU43" s="70">
        <f t="shared" si="51"/>
        <v>2500</v>
      </c>
    </row>
    <row r="44" spans="1:47" s="70" customFormat="1">
      <c r="A44" s="218" t="s">
        <v>198</v>
      </c>
      <c r="B44" s="767">
        <f t="shared" si="16"/>
        <v>890170</v>
      </c>
      <c r="C44" s="66" t="str">
        <f>INDEX(ProjectSummary!$C$6:$F$20,MATCH(B27,ProjectSummary!$C$6:$C$20,0),4)</f>
        <v>POTTERS ROAD</v>
      </c>
      <c r="D44" s="81">
        <f>_xlfn.XLOOKUP(C44, Timing!$C$38:$C$52, Timing!$D$38:$D$52)</f>
        <v>2030</v>
      </c>
      <c r="E44" s="416">
        <f>_xlfn.XLOOKUP(C44, ProjectSummary!$F$30:$F$44, ProjectSummary!$AD$30:$AD$44)</f>
        <v>2500</v>
      </c>
      <c r="F44" s="70">
        <f t="shared" si="14"/>
        <v>272115.38461538462</v>
      </c>
      <c r="G44" s="70">
        <f>IF(G$9&gt;$D44,$E44,IF(G$9=$D44,E44,$E$27))</f>
        <v>30769.23076923077</v>
      </c>
      <c r="H44" s="70">
        <f>IF(H$9&gt;$D44,$E44,IF(H$9=$D44,#REF!,$E$27))</f>
        <v>30769.23076923077</v>
      </c>
      <c r="I44" s="70">
        <f>IF(I$9&gt;$D44,$E44,IF(I$9=$D44,F44,$E$27))</f>
        <v>30769.23076923077</v>
      </c>
      <c r="J44" s="70">
        <f>IF(J$9&gt;$D44,$E44,IF(J$9=$D44,G44,$E$27))</f>
        <v>30769.23076923077</v>
      </c>
      <c r="K44" s="70">
        <f>IF(K$9&gt;$D44,$E44,IF(K$9=$D44,H44,$E$27))</f>
        <v>30769.23076923077</v>
      </c>
      <c r="L44" s="70">
        <f>IF(L$9&gt;$D44,$E44,IF(L$9=$D44,I44,$E$27))</f>
        <v>30769.23076923077</v>
      </c>
      <c r="M44" s="70">
        <f t="shared" si="17"/>
        <v>2500</v>
      </c>
      <c r="N44" s="70">
        <f t="shared" si="18"/>
        <v>2500</v>
      </c>
      <c r="O44" s="70">
        <f t="shared" si="19"/>
        <v>2500</v>
      </c>
      <c r="P44" s="70">
        <f t="shared" si="20"/>
        <v>2500</v>
      </c>
      <c r="Q44" s="70">
        <f t="shared" si="21"/>
        <v>2500</v>
      </c>
      <c r="R44" s="70">
        <f t="shared" si="22"/>
        <v>2500</v>
      </c>
      <c r="S44" s="70">
        <f t="shared" si="23"/>
        <v>2500</v>
      </c>
      <c r="T44" s="70">
        <f t="shared" si="24"/>
        <v>2500</v>
      </c>
      <c r="U44" s="70">
        <f t="shared" si="25"/>
        <v>2500</v>
      </c>
      <c r="V44" s="70">
        <f t="shared" si="26"/>
        <v>2500</v>
      </c>
      <c r="W44" s="70">
        <f t="shared" si="27"/>
        <v>2500</v>
      </c>
      <c r="X44" s="70">
        <f t="shared" si="28"/>
        <v>2500</v>
      </c>
      <c r="Y44" s="70">
        <f t="shared" si="29"/>
        <v>2500</v>
      </c>
      <c r="Z44" s="70">
        <f t="shared" si="30"/>
        <v>2500</v>
      </c>
      <c r="AA44" s="70">
        <f t="shared" si="31"/>
        <v>2500</v>
      </c>
      <c r="AB44" s="70">
        <f t="shared" si="32"/>
        <v>2500</v>
      </c>
      <c r="AC44" s="70">
        <f t="shared" si="33"/>
        <v>2500</v>
      </c>
      <c r="AD44" s="70">
        <f t="shared" si="34"/>
        <v>2500</v>
      </c>
      <c r="AE44" s="70">
        <f t="shared" si="35"/>
        <v>2500</v>
      </c>
      <c r="AF44" s="70">
        <f t="shared" si="36"/>
        <v>2500</v>
      </c>
      <c r="AG44" s="70">
        <f t="shared" si="37"/>
        <v>2500</v>
      </c>
      <c r="AH44" s="70">
        <f t="shared" si="38"/>
        <v>2500</v>
      </c>
      <c r="AI44" s="70">
        <f t="shared" si="39"/>
        <v>2500</v>
      </c>
      <c r="AJ44" s="70">
        <f t="shared" si="40"/>
        <v>2500</v>
      </c>
      <c r="AK44" s="70">
        <f t="shared" si="41"/>
        <v>2500</v>
      </c>
      <c r="AL44" s="70">
        <f t="shared" si="42"/>
        <v>2500</v>
      </c>
      <c r="AM44" s="70">
        <f t="shared" si="43"/>
        <v>2500</v>
      </c>
      <c r="AN44" s="70">
        <f t="shared" si="44"/>
        <v>2500</v>
      </c>
      <c r="AO44" s="70">
        <f t="shared" si="45"/>
        <v>2500</v>
      </c>
      <c r="AP44" s="70">
        <f t="shared" si="46"/>
        <v>2500</v>
      </c>
      <c r="AQ44" s="70">
        <f t="shared" si="47"/>
        <v>2500</v>
      </c>
      <c r="AR44" s="70">
        <f t="shared" si="48"/>
        <v>2500</v>
      </c>
      <c r="AS44" s="70">
        <f t="shared" si="49"/>
        <v>2500</v>
      </c>
      <c r="AT44" s="70">
        <f t="shared" si="50"/>
        <v>2500</v>
      </c>
      <c r="AU44" s="70">
        <f t="shared" si="51"/>
        <v>2500</v>
      </c>
    </row>
    <row r="45" spans="1:47" s="70" customFormat="1">
      <c r="A45" s="218" t="s">
        <v>198</v>
      </c>
      <c r="B45" s="767">
        <f t="shared" si="16"/>
        <v>890312</v>
      </c>
      <c r="C45" s="66" t="str">
        <f>INDEX(ProjectSummary!$C$6:$F$20,MATCH(B28,ProjectSummary!$C$6:$C$20,0),4)</f>
        <v>SHANNON ROAD</v>
      </c>
      <c r="D45" s="81">
        <f>_xlfn.XLOOKUP(C45, Timing!$C$38:$C$52, Timing!$D$38:$D$52)</f>
        <v>2030</v>
      </c>
      <c r="E45" s="416">
        <f>_xlfn.XLOOKUP(C45, ProjectSummary!$F$30:$F$44, ProjectSummary!$AD$30:$AD$44)</f>
        <v>2500</v>
      </c>
      <c r="F45" s="70">
        <f t="shared" si="14"/>
        <v>423961.53846153844</v>
      </c>
      <c r="G45" s="70">
        <f>IF(G$9&gt;$D45,$E45,IF(G$9=$D45,E45,$E$28))</f>
        <v>56076.923076923078</v>
      </c>
      <c r="H45" s="70">
        <f>IF(H$9&gt;$D45,$E45,IF(H$9=$D45,#REF!,$E$28))</f>
        <v>56076.923076923078</v>
      </c>
      <c r="I45" s="70">
        <f>IF(I$9&gt;$D45,$E45,IF(I$9=$D45,F45,$E$28))</f>
        <v>56076.923076923078</v>
      </c>
      <c r="J45" s="70">
        <f>IF(J$9&gt;$D45,$E45,IF(J$9=$D45,G45,$E$28))</f>
        <v>56076.923076923078</v>
      </c>
      <c r="K45" s="70">
        <f>IF(K$9&gt;$D45,$E45,IF(K$9=$D45,H45,$E$28))</f>
        <v>56076.923076923078</v>
      </c>
      <c r="L45" s="70">
        <f>IF(L$9&gt;$D45,$E45,IF(L$9=$D45,I45,$E$28))</f>
        <v>56076.923076923078</v>
      </c>
      <c r="M45" s="70">
        <f t="shared" si="17"/>
        <v>2500</v>
      </c>
      <c r="N45" s="70">
        <f t="shared" si="18"/>
        <v>2500</v>
      </c>
      <c r="O45" s="70">
        <f t="shared" si="19"/>
        <v>2500</v>
      </c>
      <c r="P45" s="70">
        <f t="shared" si="20"/>
        <v>2500</v>
      </c>
      <c r="Q45" s="70">
        <f t="shared" si="21"/>
        <v>2500</v>
      </c>
      <c r="R45" s="70">
        <f t="shared" si="22"/>
        <v>2500</v>
      </c>
      <c r="S45" s="70">
        <f t="shared" si="23"/>
        <v>2500</v>
      </c>
      <c r="T45" s="70">
        <f t="shared" si="24"/>
        <v>2500</v>
      </c>
      <c r="U45" s="70">
        <f t="shared" si="25"/>
        <v>2500</v>
      </c>
      <c r="V45" s="70">
        <f t="shared" si="26"/>
        <v>2500</v>
      </c>
      <c r="W45" s="70">
        <f t="shared" si="27"/>
        <v>2500</v>
      </c>
      <c r="X45" s="70">
        <f t="shared" si="28"/>
        <v>2500</v>
      </c>
      <c r="Y45" s="70">
        <f t="shared" si="29"/>
        <v>2500</v>
      </c>
      <c r="Z45" s="70">
        <f t="shared" si="30"/>
        <v>2500</v>
      </c>
      <c r="AA45" s="70">
        <f t="shared" si="31"/>
        <v>2500</v>
      </c>
      <c r="AB45" s="70">
        <f t="shared" si="32"/>
        <v>2500</v>
      </c>
      <c r="AC45" s="70">
        <f t="shared" si="33"/>
        <v>2500</v>
      </c>
      <c r="AD45" s="70">
        <f t="shared" si="34"/>
        <v>2500</v>
      </c>
      <c r="AE45" s="70">
        <f t="shared" si="35"/>
        <v>2500</v>
      </c>
      <c r="AF45" s="70">
        <f t="shared" si="36"/>
        <v>2500</v>
      </c>
      <c r="AG45" s="70">
        <f t="shared" si="37"/>
        <v>2500</v>
      </c>
      <c r="AH45" s="70">
        <f t="shared" si="38"/>
        <v>2500</v>
      </c>
      <c r="AI45" s="70">
        <f t="shared" si="39"/>
        <v>2500</v>
      </c>
      <c r="AJ45" s="70">
        <f t="shared" si="40"/>
        <v>2500</v>
      </c>
      <c r="AK45" s="70">
        <f t="shared" si="41"/>
        <v>2500</v>
      </c>
      <c r="AL45" s="70">
        <f t="shared" si="42"/>
        <v>2500</v>
      </c>
      <c r="AM45" s="70">
        <f t="shared" si="43"/>
        <v>2500</v>
      </c>
      <c r="AN45" s="70">
        <f t="shared" si="44"/>
        <v>2500</v>
      </c>
      <c r="AO45" s="70">
        <f t="shared" si="45"/>
        <v>2500</v>
      </c>
      <c r="AP45" s="70">
        <f t="shared" si="46"/>
        <v>2500</v>
      </c>
      <c r="AQ45" s="70">
        <f t="shared" si="47"/>
        <v>2500</v>
      </c>
      <c r="AR45" s="70">
        <f t="shared" si="48"/>
        <v>2500</v>
      </c>
      <c r="AS45" s="70">
        <f t="shared" si="49"/>
        <v>2500</v>
      </c>
      <c r="AT45" s="70">
        <f t="shared" si="50"/>
        <v>2500</v>
      </c>
      <c r="AU45" s="70">
        <f t="shared" si="51"/>
        <v>2500</v>
      </c>
    </row>
    <row r="46" spans="1:47" s="70" customFormat="1">
      <c r="A46" s="218" t="s">
        <v>198</v>
      </c>
      <c r="B46" s="767">
        <f t="shared" si="16"/>
        <v>890144</v>
      </c>
      <c r="C46" s="66" t="str">
        <f>INDEX(ProjectSummary!$C$6:$F$20,MATCH(B29,ProjectSummary!$C$6:$C$20,0),4)</f>
        <v>STACK ROAD</v>
      </c>
      <c r="D46" s="81">
        <f>_xlfn.XLOOKUP(C46, Timing!$C$38:$C$52, Timing!$D$38:$D$52)</f>
        <v>2030</v>
      </c>
      <c r="E46" s="416">
        <f>_xlfn.XLOOKUP(C46, ProjectSummary!$F$30:$F$44, ProjectSummary!$AD$30:$AD$44)</f>
        <v>2500</v>
      </c>
      <c r="F46" s="70">
        <f t="shared" si="14"/>
        <v>210269.23076923078</v>
      </c>
      <c r="G46" s="70">
        <f>IF(G$9&gt;$D46,$E46,IF(G$9=$D46,E46,$E$29))</f>
        <v>20461.538461538461</v>
      </c>
      <c r="H46" s="70">
        <f>IF(H$9&gt;$D46,$E46,IF(H$9=$D46,#REF!,$E$29))</f>
        <v>20461.538461538461</v>
      </c>
      <c r="I46" s="70">
        <f>IF(I$9&gt;$D46,$E46,IF(I$9=$D46,F46,$E$29))</f>
        <v>20461.538461538461</v>
      </c>
      <c r="J46" s="70">
        <f>IF(J$9&gt;$D46,$E46,IF(J$9=$D46,G46,$E$29))</f>
        <v>20461.538461538461</v>
      </c>
      <c r="K46" s="70">
        <f>IF(K$9&gt;$D46,$E46,IF(K$9=$D46,H46,$E$29))</f>
        <v>20461.538461538461</v>
      </c>
      <c r="L46" s="70">
        <f>IF(L$9&gt;$D46,$E46,IF(L$9=$D46,I46,$E$29))</f>
        <v>20461.538461538461</v>
      </c>
      <c r="M46" s="70">
        <f t="shared" si="17"/>
        <v>2500</v>
      </c>
      <c r="N46" s="70">
        <f t="shared" si="18"/>
        <v>2500</v>
      </c>
      <c r="O46" s="70">
        <f t="shared" si="19"/>
        <v>2500</v>
      </c>
      <c r="P46" s="70">
        <f t="shared" si="20"/>
        <v>2500</v>
      </c>
      <c r="Q46" s="70">
        <f t="shared" si="21"/>
        <v>2500</v>
      </c>
      <c r="R46" s="70">
        <f t="shared" si="22"/>
        <v>2500</v>
      </c>
      <c r="S46" s="70">
        <f t="shared" si="23"/>
        <v>2500</v>
      </c>
      <c r="T46" s="70">
        <f t="shared" si="24"/>
        <v>2500</v>
      </c>
      <c r="U46" s="70">
        <f t="shared" si="25"/>
        <v>2500</v>
      </c>
      <c r="V46" s="70">
        <f t="shared" si="26"/>
        <v>2500</v>
      </c>
      <c r="W46" s="70">
        <f t="shared" si="27"/>
        <v>2500</v>
      </c>
      <c r="X46" s="70">
        <f t="shared" si="28"/>
        <v>2500</v>
      </c>
      <c r="Y46" s="70">
        <f t="shared" si="29"/>
        <v>2500</v>
      </c>
      <c r="Z46" s="70">
        <f t="shared" si="30"/>
        <v>2500</v>
      </c>
      <c r="AA46" s="70">
        <f t="shared" si="31"/>
        <v>2500</v>
      </c>
      <c r="AB46" s="70">
        <f t="shared" si="32"/>
        <v>2500</v>
      </c>
      <c r="AC46" s="70">
        <f t="shared" si="33"/>
        <v>2500</v>
      </c>
      <c r="AD46" s="70">
        <f t="shared" si="34"/>
        <v>2500</v>
      </c>
      <c r="AE46" s="70">
        <f t="shared" si="35"/>
        <v>2500</v>
      </c>
      <c r="AF46" s="70">
        <f t="shared" si="36"/>
        <v>2500</v>
      </c>
      <c r="AG46" s="70">
        <f t="shared" si="37"/>
        <v>2500</v>
      </c>
      <c r="AH46" s="70">
        <f t="shared" si="38"/>
        <v>2500</v>
      </c>
      <c r="AI46" s="70">
        <f t="shared" si="39"/>
        <v>2500</v>
      </c>
      <c r="AJ46" s="70">
        <f t="shared" si="40"/>
        <v>2500</v>
      </c>
      <c r="AK46" s="70">
        <f t="shared" si="41"/>
        <v>2500</v>
      </c>
      <c r="AL46" s="70">
        <f t="shared" si="42"/>
        <v>2500</v>
      </c>
      <c r="AM46" s="70">
        <f t="shared" si="43"/>
        <v>2500</v>
      </c>
      <c r="AN46" s="70">
        <f t="shared" si="44"/>
        <v>2500</v>
      </c>
      <c r="AO46" s="70">
        <f t="shared" si="45"/>
        <v>2500</v>
      </c>
      <c r="AP46" s="70">
        <f t="shared" si="46"/>
        <v>2500</v>
      </c>
      <c r="AQ46" s="70">
        <f t="shared" si="47"/>
        <v>2500</v>
      </c>
      <c r="AR46" s="70">
        <f t="shared" si="48"/>
        <v>2500</v>
      </c>
      <c r="AS46" s="70">
        <f t="shared" si="49"/>
        <v>2500</v>
      </c>
      <c r="AT46" s="70">
        <f t="shared" si="50"/>
        <v>2500</v>
      </c>
      <c r="AU46" s="70">
        <f t="shared" si="51"/>
        <v>2500</v>
      </c>
    </row>
    <row r="47" spans="1:47" s="70" customFormat="1">
      <c r="A47" s="218">
        <v>1</v>
      </c>
      <c r="B47" s="767">
        <f t="shared" si="16"/>
        <v>890067</v>
      </c>
      <c r="C47" s="66" t="str">
        <f>INDEX(ProjectSummary!$C$6:$F$20,MATCH(B30,ProjectSummary!$C$6:$C$20,0),4)</f>
        <v>AUSTIN GROVE CHURCH ROAD</v>
      </c>
      <c r="D47" s="81">
        <f>_xlfn.XLOOKUP(C47, Timing!$C$38:$C$52, Timing!$D$38:$D$52)</f>
        <v>2031</v>
      </c>
      <c r="E47" s="416">
        <f>_xlfn.XLOOKUP(C47, ProjectSummary!$F$30:$F$44, ProjectSummary!$AD$30:$AD$44)</f>
        <v>2500</v>
      </c>
      <c r="F47" s="70">
        <f t="shared" si="14"/>
        <v>275615.38461538462</v>
      </c>
      <c r="G47" s="70">
        <f>IF(G$9&gt;$D47,$E47,IF(G$9=$D47,E47,$E$30))</f>
        <v>27230.76923076923</v>
      </c>
      <c r="H47" s="70">
        <f>IF(H$9&gt;$D47,$E47,IF(H$9=$D47,#REF!,$E$30))</f>
        <v>27230.76923076923</v>
      </c>
      <c r="I47" s="70">
        <f>IF(I$9&gt;$D47,$E47,IF(I$9=$D47,F47,$E$30))</f>
        <v>27230.76923076923</v>
      </c>
      <c r="J47" s="70">
        <f>IF(J$9&gt;$D47,$E47,IF(J$9=$D47,G47,$E$30))</f>
        <v>27230.76923076923</v>
      </c>
      <c r="K47" s="70">
        <f>IF(K$9&gt;$D47,$E47,IF(K$9=$D47,H47,$E$30))</f>
        <v>27230.76923076923</v>
      </c>
      <c r="L47" s="70">
        <f>IF(L$9&gt;$D47,$E47,IF(L$9=$D47,I47,$E$30))</f>
        <v>27230.76923076923</v>
      </c>
      <c r="M47" s="70">
        <f>IF(M$9&gt;$D47,$E47,IF(M$9=$D47,J47,$E$30))</f>
        <v>27230.76923076923</v>
      </c>
      <c r="N47" s="70">
        <f t="shared" ref="N47:W50" si="52">IF(N$9&gt;$D47,$E47,IF(N$9=$D47,K47,$E$19))</f>
        <v>2500</v>
      </c>
      <c r="O47" s="70">
        <f t="shared" si="52"/>
        <v>2500</v>
      </c>
      <c r="P47" s="70">
        <f t="shared" si="52"/>
        <v>2500</v>
      </c>
      <c r="Q47" s="70">
        <f t="shared" si="52"/>
        <v>2500</v>
      </c>
      <c r="R47" s="70">
        <f t="shared" si="52"/>
        <v>2500</v>
      </c>
      <c r="S47" s="70">
        <f t="shared" si="52"/>
        <v>2500</v>
      </c>
      <c r="T47" s="70">
        <f t="shared" si="52"/>
        <v>2500</v>
      </c>
      <c r="U47" s="70">
        <f t="shared" si="52"/>
        <v>2500</v>
      </c>
      <c r="V47" s="70">
        <f t="shared" si="52"/>
        <v>2500</v>
      </c>
      <c r="W47" s="70">
        <f t="shared" si="52"/>
        <v>2500</v>
      </c>
      <c r="X47" s="70">
        <f t="shared" ref="X47:AG50" si="53">IF(X$9&gt;$D47,$E47,IF(X$9=$D47,U47,$E$19))</f>
        <v>2500</v>
      </c>
      <c r="Y47" s="70">
        <f t="shared" si="53"/>
        <v>2500</v>
      </c>
      <c r="Z47" s="70">
        <f t="shared" si="53"/>
        <v>2500</v>
      </c>
      <c r="AA47" s="70">
        <f t="shared" si="53"/>
        <v>2500</v>
      </c>
      <c r="AB47" s="70">
        <f t="shared" si="53"/>
        <v>2500</v>
      </c>
      <c r="AC47" s="70">
        <f t="shared" si="53"/>
        <v>2500</v>
      </c>
      <c r="AD47" s="70">
        <f t="shared" si="53"/>
        <v>2500</v>
      </c>
      <c r="AE47" s="70">
        <f t="shared" si="53"/>
        <v>2500</v>
      </c>
      <c r="AF47" s="70">
        <f t="shared" si="53"/>
        <v>2500</v>
      </c>
      <c r="AG47" s="70">
        <f t="shared" si="53"/>
        <v>2500</v>
      </c>
      <c r="AH47" s="70">
        <f t="shared" ref="AH47:AQ50" si="54">IF(AH$9&gt;$D47,$E47,IF(AH$9=$D47,AE47,$E$19))</f>
        <v>2500</v>
      </c>
      <c r="AI47" s="70">
        <f t="shared" si="54"/>
        <v>2500</v>
      </c>
      <c r="AJ47" s="70">
        <f t="shared" si="54"/>
        <v>2500</v>
      </c>
      <c r="AK47" s="70">
        <f t="shared" si="54"/>
        <v>2500</v>
      </c>
      <c r="AL47" s="70">
        <f t="shared" si="54"/>
        <v>2500</v>
      </c>
      <c r="AM47" s="70">
        <f t="shared" si="54"/>
        <v>2500</v>
      </c>
      <c r="AN47" s="70">
        <f t="shared" si="54"/>
        <v>2500</v>
      </c>
      <c r="AO47" s="70">
        <f t="shared" si="54"/>
        <v>2500</v>
      </c>
      <c r="AP47" s="70">
        <f t="shared" si="54"/>
        <v>2500</v>
      </c>
      <c r="AQ47" s="70">
        <f t="shared" si="54"/>
        <v>2500</v>
      </c>
      <c r="AR47" s="70">
        <f t="shared" ref="AR47:BA50" si="55">IF(AR$9&gt;$D47,$E47,IF(AR$9=$D47,AO47,$E$19))</f>
        <v>2500</v>
      </c>
      <c r="AS47" s="70">
        <f t="shared" si="55"/>
        <v>2500</v>
      </c>
      <c r="AT47" s="70">
        <f t="shared" si="55"/>
        <v>2500</v>
      </c>
      <c r="AU47" s="70">
        <f t="shared" si="55"/>
        <v>2500</v>
      </c>
    </row>
    <row r="48" spans="1:47" s="70" customFormat="1">
      <c r="A48" s="66">
        <v>1</v>
      </c>
      <c r="B48" s="767">
        <f t="shared" si="16"/>
        <v>830012</v>
      </c>
      <c r="C48" s="66" t="str">
        <f>INDEX(ProjectSummary!$C$6:$F$20,MATCH(B31,ProjectSummary!$C$6:$C$20,0),4)</f>
        <v>MOUNTAIN CREEK ROAD</v>
      </c>
      <c r="D48" s="81">
        <f>_xlfn.XLOOKUP(C48, Timing!$C$38:$C$52, Timing!$D$38:$D$52)</f>
        <v>2031</v>
      </c>
      <c r="E48" s="416">
        <f>_xlfn.XLOOKUP(C48, ProjectSummary!$F$30:$F$44, ProjectSummary!$AD$30:$AD$44)</f>
        <v>2500</v>
      </c>
      <c r="F48" s="70">
        <f t="shared" si="14"/>
        <v>505000</v>
      </c>
      <c r="G48" s="70">
        <f>IF(G$9&gt;$D48,$E48,IF(G$9=$D48,E48,$E$31))</f>
        <v>60000</v>
      </c>
      <c r="H48" s="70">
        <f>IF(H$9&gt;$D48,$E48,IF(H$9=$D48,#REF!,$E$31))</f>
        <v>60000</v>
      </c>
      <c r="I48" s="70">
        <f>IF(I$9&gt;$D48,$E48,IF(I$9=$D48,F48,$E$31))</f>
        <v>60000</v>
      </c>
      <c r="J48" s="70">
        <f>IF(J$9&gt;$D48,$E48,IF(J$9=$D48,G48,$E$31))</f>
        <v>60000</v>
      </c>
      <c r="K48" s="70">
        <f>IF(K$9&gt;$D48,$E48,IF(K$9=$D48,H48,$E$31))</f>
        <v>60000</v>
      </c>
      <c r="L48" s="70">
        <f>IF(L$9&gt;$D48,$E48,IF(L$9=$D48,I48,$E$31))</f>
        <v>60000</v>
      </c>
      <c r="M48" s="70">
        <f>IF(M$9&gt;$D48,$E48,IF(M$9=$D48,J48,$E$31))</f>
        <v>60000</v>
      </c>
      <c r="N48" s="70">
        <f t="shared" si="52"/>
        <v>2500</v>
      </c>
      <c r="O48" s="70">
        <f t="shared" si="52"/>
        <v>2500</v>
      </c>
      <c r="P48" s="70">
        <f t="shared" si="52"/>
        <v>2500</v>
      </c>
      <c r="Q48" s="70">
        <f t="shared" si="52"/>
        <v>2500</v>
      </c>
      <c r="R48" s="70">
        <f t="shared" si="52"/>
        <v>2500</v>
      </c>
      <c r="S48" s="70">
        <f t="shared" si="52"/>
        <v>2500</v>
      </c>
      <c r="T48" s="70">
        <f t="shared" si="52"/>
        <v>2500</v>
      </c>
      <c r="U48" s="70">
        <f t="shared" si="52"/>
        <v>2500</v>
      </c>
      <c r="V48" s="70">
        <f t="shared" si="52"/>
        <v>2500</v>
      </c>
      <c r="W48" s="70">
        <f t="shared" si="52"/>
        <v>2500</v>
      </c>
      <c r="X48" s="70">
        <f t="shared" si="53"/>
        <v>2500</v>
      </c>
      <c r="Y48" s="70">
        <f t="shared" si="53"/>
        <v>2500</v>
      </c>
      <c r="Z48" s="70">
        <f t="shared" si="53"/>
        <v>2500</v>
      </c>
      <c r="AA48" s="70">
        <f t="shared" si="53"/>
        <v>2500</v>
      </c>
      <c r="AB48" s="70">
        <f t="shared" si="53"/>
        <v>2500</v>
      </c>
      <c r="AC48" s="70">
        <f t="shared" si="53"/>
        <v>2500</v>
      </c>
      <c r="AD48" s="70">
        <f t="shared" si="53"/>
        <v>2500</v>
      </c>
      <c r="AE48" s="70">
        <f t="shared" si="53"/>
        <v>2500</v>
      </c>
      <c r="AF48" s="70">
        <f t="shared" si="53"/>
        <v>2500</v>
      </c>
      <c r="AG48" s="70">
        <f t="shared" si="53"/>
        <v>2500</v>
      </c>
      <c r="AH48" s="70">
        <f t="shared" si="54"/>
        <v>2500</v>
      </c>
      <c r="AI48" s="70">
        <f t="shared" si="54"/>
        <v>2500</v>
      </c>
      <c r="AJ48" s="70">
        <f t="shared" si="54"/>
        <v>2500</v>
      </c>
      <c r="AK48" s="70">
        <f t="shared" si="54"/>
        <v>2500</v>
      </c>
      <c r="AL48" s="70">
        <f t="shared" si="54"/>
        <v>2500</v>
      </c>
      <c r="AM48" s="70">
        <f t="shared" si="54"/>
        <v>2500</v>
      </c>
      <c r="AN48" s="70">
        <f t="shared" si="54"/>
        <v>2500</v>
      </c>
      <c r="AO48" s="70">
        <f t="shared" si="54"/>
        <v>2500</v>
      </c>
      <c r="AP48" s="70">
        <f t="shared" si="54"/>
        <v>2500</v>
      </c>
      <c r="AQ48" s="70">
        <f t="shared" si="54"/>
        <v>2500</v>
      </c>
      <c r="AR48" s="70">
        <f t="shared" si="55"/>
        <v>2500</v>
      </c>
      <c r="AS48" s="70">
        <f t="shared" si="55"/>
        <v>2500</v>
      </c>
      <c r="AT48" s="70">
        <f t="shared" si="55"/>
        <v>2500</v>
      </c>
      <c r="AU48" s="70">
        <f t="shared" si="55"/>
        <v>2500</v>
      </c>
    </row>
    <row r="49" spans="1:47" s="70" customFormat="1">
      <c r="A49" s="66">
        <v>1</v>
      </c>
      <c r="B49" s="767">
        <f t="shared" si="16"/>
        <v>120050</v>
      </c>
      <c r="C49" s="66" t="str">
        <f>INDEX(ProjectSummary!$C$6:$F$20,MATCH(B32,ProjectSummary!$C$6:$C$20,0),4)</f>
        <v>PENNINGER ROAD</v>
      </c>
      <c r="D49" s="81">
        <f>_xlfn.XLOOKUP(C49, Timing!$C$38:$C$52, Timing!$D$38:$D$52)</f>
        <v>2031</v>
      </c>
      <c r="E49" s="416">
        <f>_xlfn.XLOOKUP(C49, ProjectSummary!$F$30:$F$44, ProjectSummary!$AD$30:$AD$44)</f>
        <v>2500</v>
      </c>
      <c r="F49" s="70">
        <f t="shared" si="14"/>
        <v>402692.30769230769</v>
      </c>
      <c r="G49" s="70">
        <f>IF(G$9&gt;$D49,$E49,IF(G$9=$D49,E49,$E$32))</f>
        <v>45384.615384615383</v>
      </c>
      <c r="H49" s="70">
        <f>IF(H$9&gt;$D49,$E49,IF(H$9=$D49,#REF!,$E$32))</f>
        <v>45384.615384615383</v>
      </c>
      <c r="I49" s="70">
        <f>IF(I$9&gt;$D49,$E49,IF(I$9=$D49,F49,$E$32))</f>
        <v>45384.615384615383</v>
      </c>
      <c r="J49" s="70">
        <f>IF(J$9&gt;$D49,$E49,IF(J$9=$D49,G49,$E$32))</f>
        <v>45384.615384615383</v>
      </c>
      <c r="K49" s="70">
        <f>IF(K$9&gt;$D49,$E49,IF(K$9=$D49,H49,$E$32))</f>
        <v>45384.615384615383</v>
      </c>
      <c r="L49" s="70">
        <f>IF(L$9&gt;$D49,$E49,IF(L$9=$D49,I49,$E$32))</f>
        <v>45384.615384615383</v>
      </c>
      <c r="M49" s="70">
        <f>IF(M$9&gt;$D49,$E49,IF(M$9=$D49,J49,$E$32))</f>
        <v>45384.615384615383</v>
      </c>
      <c r="N49" s="70">
        <f t="shared" si="52"/>
        <v>2500</v>
      </c>
      <c r="O49" s="70">
        <f t="shared" si="52"/>
        <v>2500</v>
      </c>
      <c r="P49" s="70">
        <f t="shared" si="52"/>
        <v>2500</v>
      </c>
      <c r="Q49" s="70">
        <f t="shared" si="52"/>
        <v>2500</v>
      </c>
      <c r="R49" s="70">
        <f t="shared" si="52"/>
        <v>2500</v>
      </c>
      <c r="S49" s="70">
        <f t="shared" si="52"/>
        <v>2500</v>
      </c>
      <c r="T49" s="70">
        <f t="shared" si="52"/>
        <v>2500</v>
      </c>
      <c r="U49" s="70">
        <f t="shared" si="52"/>
        <v>2500</v>
      </c>
      <c r="V49" s="70">
        <f t="shared" si="52"/>
        <v>2500</v>
      </c>
      <c r="W49" s="70">
        <f t="shared" si="52"/>
        <v>2500</v>
      </c>
      <c r="X49" s="70">
        <f t="shared" si="53"/>
        <v>2500</v>
      </c>
      <c r="Y49" s="70">
        <f t="shared" si="53"/>
        <v>2500</v>
      </c>
      <c r="Z49" s="70">
        <f t="shared" si="53"/>
        <v>2500</v>
      </c>
      <c r="AA49" s="70">
        <f t="shared" si="53"/>
        <v>2500</v>
      </c>
      <c r="AB49" s="70">
        <f t="shared" si="53"/>
        <v>2500</v>
      </c>
      <c r="AC49" s="70">
        <f t="shared" si="53"/>
        <v>2500</v>
      </c>
      <c r="AD49" s="70">
        <f t="shared" si="53"/>
        <v>2500</v>
      </c>
      <c r="AE49" s="70">
        <f t="shared" si="53"/>
        <v>2500</v>
      </c>
      <c r="AF49" s="70">
        <f t="shared" si="53"/>
        <v>2500</v>
      </c>
      <c r="AG49" s="70">
        <f t="shared" si="53"/>
        <v>2500</v>
      </c>
      <c r="AH49" s="70">
        <f t="shared" si="54"/>
        <v>2500</v>
      </c>
      <c r="AI49" s="70">
        <f t="shared" si="54"/>
        <v>2500</v>
      </c>
      <c r="AJ49" s="70">
        <f t="shared" si="54"/>
        <v>2500</v>
      </c>
      <c r="AK49" s="70">
        <f t="shared" si="54"/>
        <v>2500</v>
      </c>
      <c r="AL49" s="70">
        <f t="shared" si="54"/>
        <v>2500</v>
      </c>
      <c r="AM49" s="70">
        <f t="shared" si="54"/>
        <v>2500</v>
      </c>
      <c r="AN49" s="70">
        <f t="shared" si="54"/>
        <v>2500</v>
      </c>
      <c r="AO49" s="70">
        <f t="shared" si="54"/>
        <v>2500</v>
      </c>
      <c r="AP49" s="70">
        <f t="shared" si="54"/>
        <v>2500</v>
      </c>
      <c r="AQ49" s="70">
        <f t="shared" si="54"/>
        <v>2500</v>
      </c>
      <c r="AR49" s="70">
        <f t="shared" si="55"/>
        <v>2500</v>
      </c>
      <c r="AS49" s="70">
        <f t="shared" si="55"/>
        <v>2500</v>
      </c>
      <c r="AT49" s="70">
        <f t="shared" si="55"/>
        <v>2500</v>
      </c>
      <c r="AU49" s="70">
        <f t="shared" si="55"/>
        <v>2500</v>
      </c>
    </row>
    <row r="50" spans="1:47" s="70" customFormat="1">
      <c r="A50" s="66">
        <v>1</v>
      </c>
      <c r="B50" s="767">
        <f t="shared" si="16"/>
        <v>590060</v>
      </c>
      <c r="C50" s="66" t="str">
        <f>INDEX(ProjectSummary!$C$6:$F$20,MATCH(B33,ProjectSummary!$C$6:$C$20,0),4)</f>
        <v>ROBINSON CHURCH ROAD</v>
      </c>
      <c r="D50" s="81">
        <f>_xlfn.XLOOKUP(C50, Timing!$C$38:$C$52, Timing!$D$38:$D$52)</f>
        <v>2031</v>
      </c>
      <c r="E50" s="416">
        <f>_xlfn.XLOOKUP(C50, ProjectSummary!$F$30:$F$44, ProjectSummary!$AD$30:$AD$44)</f>
        <v>2500</v>
      </c>
      <c r="F50" s="70">
        <f t="shared" si="14"/>
        <v>414538.4615384615</v>
      </c>
      <c r="G50" s="70">
        <f>IF(G$9&gt;$D50,$E50,IF(G$9=$D50,E50,$E$33))</f>
        <v>47076.923076923078</v>
      </c>
      <c r="H50" s="70">
        <f>IF(H$9&gt;$D50,$E50,IF(H$9=$D50,#REF!,$E$33))</f>
        <v>47076.923076923078</v>
      </c>
      <c r="I50" s="70">
        <f>IF(I$9&gt;$D50,$E50,IF(I$9=$D50,F50,$E$33))</f>
        <v>47076.923076923078</v>
      </c>
      <c r="J50" s="70">
        <f>IF(J$9&gt;$D50,$E50,IF(J$9=$D50,G50,$E$33))</f>
        <v>47076.923076923078</v>
      </c>
      <c r="K50" s="70">
        <f>IF(K$9&gt;$D50,$E50,IF(K$9=$D50,H50,$E$33))</f>
        <v>47076.923076923078</v>
      </c>
      <c r="L50" s="70">
        <f>IF(L$9&gt;$D50,$E50,IF(L$9=$D50,I50,$E$33))</f>
        <v>47076.923076923078</v>
      </c>
      <c r="M50" s="70">
        <f>IF(M$9&gt;$D50,$E50,IF(M$9=$D50,J50,$E$33))</f>
        <v>47076.923076923078</v>
      </c>
      <c r="N50" s="70">
        <f t="shared" si="52"/>
        <v>2500</v>
      </c>
      <c r="O50" s="70">
        <f t="shared" si="52"/>
        <v>2500</v>
      </c>
      <c r="P50" s="70">
        <f t="shared" si="52"/>
        <v>2500</v>
      </c>
      <c r="Q50" s="70">
        <f t="shared" si="52"/>
        <v>2500</v>
      </c>
      <c r="R50" s="70">
        <f t="shared" si="52"/>
        <v>2500</v>
      </c>
      <c r="S50" s="70">
        <f t="shared" si="52"/>
        <v>2500</v>
      </c>
      <c r="T50" s="70">
        <f t="shared" si="52"/>
        <v>2500</v>
      </c>
      <c r="U50" s="70">
        <f t="shared" si="52"/>
        <v>2500</v>
      </c>
      <c r="V50" s="70">
        <f t="shared" si="52"/>
        <v>2500</v>
      </c>
      <c r="W50" s="70">
        <f t="shared" si="52"/>
        <v>2500</v>
      </c>
      <c r="X50" s="70">
        <f t="shared" si="53"/>
        <v>2500</v>
      </c>
      <c r="Y50" s="70">
        <f t="shared" si="53"/>
        <v>2500</v>
      </c>
      <c r="Z50" s="70">
        <f t="shared" si="53"/>
        <v>2500</v>
      </c>
      <c r="AA50" s="70">
        <f t="shared" si="53"/>
        <v>2500</v>
      </c>
      <c r="AB50" s="70">
        <f t="shared" si="53"/>
        <v>2500</v>
      </c>
      <c r="AC50" s="70">
        <f t="shared" si="53"/>
        <v>2500</v>
      </c>
      <c r="AD50" s="70">
        <f t="shared" si="53"/>
        <v>2500</v>
      </c>
      <c r="AE50" s="70">
        <f t="shared" si="53"/>
        <v>2500</v>
      </c>
      <c r="AF50" s="70">
        <f t="shared" si="53"/>
        <v>2500</v>
      </c>
      <c r="AG50" s="70">
        <f t="shared" si="53"/>
        <v>2500</v>
      </c>
      <c r="AH50" s="70">
        <f t="shared" si="54"/>
        <v>2500</v>
      </c>
      <c r="AI50" s="70">
        <f t="shared" si="54"/>
        <v>2500</v>
      </c>
      <c r="AJ50" s="70">
        <f t="shared" si="54"/>
        <v>2500</v>
      </c>
      <c r="AK50" s="70">
        <f t="shared" si="54"/>
        <v>2500</v>
      </c>
      <c r="AL50" s="70">
        <f t="shared" si="54"/>
        <v>2500</v>
      </c>
      <c r="AM50" s="70">
        <f t="shared" si="54"/>
        <v>2500</v>
      </c>
      <c r="AN50" s="70">
        <f t="shared" si="54"/>
        <v>2500</v>
      </c>
      <c r="AO50" s="70">
        <f t="shared" si="54"/>
        <v>2500</v>
      </c>
      <c r="AP50" s="70">
        <f t="shared" si="54"/>
        <v>2500</v>
      </c>
      <c r="AQ50" s="70">
        <f t="shared" si="54"/>
        <v>2500</v>
      </c>
      <c r="AR50" s="70">
        <f t="shared" si="55"/>
        <v>2500</v>
      </c>
      <c r="AS50" s="70">
        <f t="shared" si="55"/>
        <v>2500</v>
      </c>
      <c r="AT50" s="70">
        <f t="shared" si="55"/>
        <v>2500</v>
      </c>
      <c r="AU50" s="70">
        <f t="shared" si="55"/>
        <v>2500</v>
      </c>
    </row>
    <row r="51" spans="1:47" s="70" customFormat="1">
      <c r="A51" s="66"/>
      <c r="B51" s="767"/>
      <c r="C51" s="66"/>
      <c r="D51" s="81"/>
      <c r="E51" s="416"/>
    </row>
    <row r="52" spans="1:47" s="70" customFormat="1">
      <c r="A52" s="102" t="s">
        <v>209</v>
      </c>
      <c r="B52" s="767"/>
      <c r="C52" s="66"/>
      <c r="D52" s="81"/>
      <c r="E52" s="416"/>
    </row>
    <row r="53" spans="1:47" s="70" customFormat="1" ht="30">
      <c r="A53" s="873" t="s">
        <v>203</v>
      </c>
      <c r="B53" s="4" t="s">
        <v>120</v>
      </c>
      <c r="C53" s="102" t="s">
        <v>181</v>
      </c>
      <c r="D53" s="81"/>
      <c r="E53" s="416"/>
    </row>
    <row r="54" spans="1:47" s="70" customFormat="1">
      <c r="A54" s="218" t="s">
        <v>198</v>
      </c>
      <c r="B54" s="767" t="str">
        <f>B36</f>
        <v>030161</v>
      </c>
      <c r="C54" s="66" t="str">
        <f>INDEX(ProjectSummary!$C$6:$F$20,MATCH(B19,ProjectSummary!$C$6:$C$20,0),4)</f>
        <v>LOCKHART ROAD</v>
      </c>
      <c r="D54" s="81"/>
      <c r="E54" s="416"/>
      <c r="F54" s="70">
        <f>SUM(G54:AU54)</f>
        <v>12653.846153846156</v>
      </c>
      <c r="G54" s="70">
        <f t="shared" ref="G54:AU54" si="56">IF($A$54=$B$13, (G36-G19)*G13, (G36-G19)*G14)</f>
        <v>0</v>
      </c>
      <c r="H54" s="70">
        <f t="shared" si="56"/>
        <v>0</v>
      </c>
      <c r="I54" s="70">
        <f t="shared" si="56"/>
        <v>0</v>
      </c>
      <c r="J54" s="70">
        <f t="shared" si="56"/>
        <v>0</v>
      </c>
      <c r="K54" s="70">
        <f t="shared" si="56"/>
        <v>0</v>
      </c>
      <c r="L54" s="70">
        <f t="shared" si="56"/>
        <v>0</v>
      </c>
      <c r="M54" s="70">
        <f t="shared" si="56"/>
        <v>-32346.153846153844</v>
      </c>
      <c r="N54" s="70">
        <f t="shared" si="56"/>
        <v>2500</v>
      </c>
      <c r="O54" s="70">
        <f t="shared" si="56"/>
        <v>2500</v>
      </c>
      <c r="P54" s="70">
        <f t="shared" si="56"/>
        <v>2500</v>
      </c>
      <c r="Q54" s="70">
        <f t="shared" si="56"/>
        <v>2500</v>
      </c>
      <c r="R54" s="70">
        <f t="shared" si="56"/>
        <v>2500</v>
      </c>
      <c r="S54" s="70">
        <f t="shared" si="56"/>
        <v>2500</v>
      </c>
      <c r="T54" s="70">
        <f t="shared" si="56"/>
        <v>2500</v>
      </c>
      <c r="U54" s="70">
        <f t="shared" si="56"/>
        <v>2500</v>
      </c>
      <c r="V54" s="70">
        <f t="shared" si="56"/>
        <v>2500</v>
      </c>
      <c r="W54" s="70">
        <f t="shared" si="56"/>
        <v>2500</v>
      </c>
      <c r="X54" s="70">
        <f t="shared" si="56"/>
        <v>2500</v>
      </c>
      <c r="Y54" s="70">
        <f t="shared" si="56"/>
        <v>2500</v>
      </c>
      <c r="Z54" s="70">
        <f t="shared" si="56"/>
        <v>2500</v>
      </c>
      <c r="AA54" s="70">
        <f t="shared" si="56"/>
        <v>2500</v>
      </c>
      <c r="AB54" s="70">
        <f t="shared" si="56"/>
        <v>2500</v>
      </c>
      <c r="AC54" s="70">
        <f t="shared" si="56"/>
        <v>2500</v>
      </c>
      <c r="AD54" s="70">
        <f t="shared" si="56"/>
        <v>2500</v>
      </c>
      <c r="AE54" s="70">
        <f t="shared" si="56"/>
        <v>2500</v>
      </c>
      <c r="AF54" s="70">
        <f t="shared" si="56"/>
        <v>0</v>
      </c>
      <c r="AG54" s="70">
        <f t="shared" si="56"/>
        <v>0</v>
      </c>
      <c r="AH54" s="70">
        <f t="shared" si="56"/>
        <v>0</v>
      </c>
      <c r="AI54" s="70">
        <f t="shared" si="56"/>
        <v>0</v>
      </c>
      <c r="AJ54" s="70">
        <f t="shared" si="56"/>
        <v>0</v>
      </c>
      <c r="AK54" s="70">
        <f t="shared" si="56"/>
        <v>0</v>
      </c>
      <c r="AL54" s="70">
        <f t="shared" si="56"/>
        <v>0</v>
      </c>
      <c r="AM54" s="70">
        <f t="shared" si="56"/>
        <v>0</v>
      </c>
      <c r="AN54" s="70">
        <f t="shared" si="56"/>
        <v>0</v>
      </c>
      <c r="AO54" s="70">
        <f t="shared" si="56"/>
        <v>0</v>
      </c>
      <c r="AP54" s="70">
        <f t="shared" si="56"/>
        <v>0</v>
      </c>
      <c r="AQ54" s="70">
        <f t="shared" si="56"/>
        <v>0</v>
      </c>
      <c r="AR54" s="70">
        <f t="shared" si="56"/>
        <v>0</v>
      </c>
      <c r="AS54" s="70">
        <f t="shared" si="56"/>
        <v>0</v>
      </c>
      <c r="AT54" s="70">
        <f t="shared" si="56"/>
        <v>0</v>
      </c>
      <c r="AU54" s="70">
        <f t="shared" si="56"/>
        <v>0</v>
      </c>
    </row>
    <row r="55" spans="1:47" s="70" customFormat="1">
      <c r="A55" s="218" t="s">
        <v>198</v>
      </c>
      <c r="B55" s="767" t="str">
        <f t="shared" ref="B55:B68" si="57">B37</f>
        <v>030148</v>
      </c>
      <c r="C55" s="66" t="str">
        <f>INDEX(ProjectSummary!$C$6:$F$20,MATCH(B20,ProjectSummary!$C$6:$C$20,0),4)</f>
        <v>MILLS ROAD</v>
      </c>
      <c r="D55" s="81"/>
      <c r="E55" s="416"/>
      <c r="F55" s="70">
        <f t="shared" ref="F55:F68" si="58">SUM(G55:AU55)</f>
        <v>70576.923076923078</v>
      </c>
      <c r="G55" s="70">
        <f>IF($A$55=$B$13, (G37-G20)*G13, (G37-G20)*G14)</f>
        <v>0</v>
      </c>
      <c r="H55" s="70">
        <f t="shared" ref="H55:AU55" si="59">IF($A$55=$B$13, (H37-H20)*H13, (H37-H20)*H14)</f>
        <v>0</v>
      </c>
      <c r="I55" s="70">
        <f t="shared" si="59"/>
        <v>0</v>
      </c>
      <c r="J55" s="70">
        <f t="shared" si="59"/>
        <v>0</v>
      </c>
      <c r="K55" s="70">
        <f t="shared" si="59"/>
        <v>0</v>
      </c>
      <c r="L55" s="70">
        <f t="shared" si="59"/>
        <v>23076.923076923078</v>
      </c>
      <c r="M55" s="70">
        <f t="shared" si="59"/>
        <v>2500</v>
      </c>
      <c r="N55" s="70">
        <f t="shared" si="59"/>
        <v>2500</v>
      </c>
      <c r="O55" s="70">
        <f t="shared" si="59"/>
        <v>2500</v>
      </c>
      <c r="P55" s="70">
        <f t="shared" si="59"/>
        <v>2500</v>
      </c>
      <c r="Q55" s="70">
        <f t="shared" si="59"/>
        <v>2500</v>
      </c>
      <c r="R55" s="70">
        <f t="shared" si="59"/>
        <v>2500</v>
      </c>
      <c r="S55" s="70">
        <f t="shared" si="59"/>
        <v>2500</v>
      </c>
      <c r="T55" s="70">
        <f t="shared" si="59"/>
        <v>2500</v>
      </c>
      <c r="U55" s="70">
        <f t="shared" si="59"/>
        <v>2500</v>
      </c>
      <c r="V55" s="70">
        <f t="shared" si="59"/>
        <v>2500</v>
      </c>
      <c r="W55" s="70">
        <f t="shared" si="59"/>
        <v>2500</v>
      </c>
      <c r="X55" s="70">
        <f t="shared" si="59"/>
        <v>2500</v>
      </c>
      <c r="Y55" s="70">
        <f t="shared" si="59"/>
        <v>2500</v>
      </c>
      <c r="Z55" s="70">
        <f t="shared" si="59"/>
        <v>2500</v>
      </c>
      <c r="AA55" s="70">
        <f t="shared" si="59"/>
        <v>2500</v>
      </c>
      <c r="AB55" s="70">
        <f t="shared" si="59"/>
        <v>2500</v>
      </c>
      <c r="AC55" s="70">
        <f t="shared" si="59"/>
        <v>2500</v>
      </c>
      <c r="AD55" s="70">
        <f t="shared" si="59"/>
        <v>2500</v>
      </c>
      <c r="AE55" s="70">
        <f t="shared" si="59"/>
        <v>2500</v>
      </c>
      <c r="AF55" s="70">
        <f t="shared" si="59"/>
        <v>0</v>
      </c>
      <c r="AG55" s="70">
        <f t="shared" si="59"/>
        <v>0</v>
      </c>
      <c r="AH55" s="70">
        <f t="shared" si="59"/>
        <v>0</v>
      </c>
      <c r="AI55" s="70">
        <f t="shared" si="59"/>
        <v>0</v>
      </c>
      <c r="AJ55" s="70">
        <f t="shared" si="59"/>
        <v>0</v>
      </c>
      <c r="AK55" s="70">
        <f t="shared" si="59"/>
        <v>0</v>
      </c>
      <c r="AL55" s="70">
        <f t="shared" si="59"/>
        <v>0</v>
      </c>
      <c r="AM55" s="70">
        <f t="shared" si="59"/>
        <v>0</v>
      </c>
      <c r="AN55" s="70">
        <f t="shared" si="59"/>
        <v>0</v>
      </c>
      <c r="AO55" s="70">
        <f t="shared" si="59"/>
        <v>0</v>
      </c>
      <c r="AP55" s="70">
        <f t="shared" si="59"/>
        <v>0</v>
      </c>
      <c r="AQ55" s="70">
        <f t="shared" si="59"/>
        <v>0</v>
      </c>
      <c r="AR55" s="70">
        <f t="shared" si="59"/>
        <v>0</v>
      </c>
      <c r="AS55" s="70">
        <f t="shared" si="59"/>
        <v>0</v>
      </c>
      <c r="AT55" s="70">
        <f t="shared" si="59"/>
        <v>0</v>
      </c>
      <c r="AU55" s="70">
        <f t="shared" si="59"/>
        <v>0</v>
      </c>
    </row>
    <row r="56" spans="1:47" s="70" customFormat="1">
      <c r="A56" s="218" t="s">
        <v>198</v>
      </c>
      <c r="B56" s="767" t="str">
        <f t="shared" si="57"/>
        <v>030265</v>
      </c>
      <c r="C56" s="66" t="str">
        <f>INDEX(ProjectSummary!$C$6:$F$20,MATCH(B21,ProjectSummary!$C$6:$C$20,0),4)</f>
        <v>ROBINSON ROAD</v>
      </c>
      <c r="D56" s="81"/>
      <c r="E56" s="416"/>
      <c r="F56" s="70">
        <f t="shared" si="58"/>
        <v>-50961.538461538454</v>
      </c>
      <c r="G56" s="70">
        <f>IF($A$56=$B$13, (G38-G21)*G13, (G38-G21)*G14)</f>
        <v>0</v>
      </c>
      <c r="H56" s="70">
        <f t="shared" ref="H56:AU56" si="60">IF($A$56=$B$13, (H38-H21)*H13, (H38-H21)*H14)</f>
        <v>0</v>
      </c>
      <c r="I56" s="70">
        <f t="shared" si="60"/>
        <v>0</v>
      </c>
      <c r="J56" s="70">
        <f t="shared" si="60"/>
        <v>0</v>
      </c>
      <c r="K56" s="70">
        <f t="shared" si="60"/>
        <v>0</v>
      </c>
      <c r="L56" s="70">
        <f t="shared" si="60"/>
        <v>0</v>
      </c>
      <c r="M56" s="70">
        <f t="shared" si="60"/>
        <v>-17192.307692307691</v>
      </c>
      <c r="N56" s="70">
        <f t="shared" si="60"/>
        <v>-17192.307692307691</v>
      </c>
      <c r="O56" s="70">
        <f t="shared" si="60"/>
        <v>-17192.307692307691</v>
      </c>
      <c r="P56" s="70">
        <f t="shared" si="60"/>
        <v>-17192.307692307691</v>
      </c>
      <c r="Q56" s="70">
        <f t="shared" si="60"/>
        <v>-17192.307692307691</v>
      </c>
      <c r="R56" s="70">
        <f t="shared" si="60"/>
        <v>2500</v>
      </c>
      <c r="S56" s="70">
        <f t="shared" si="60"/>
        <v>2500</v>
      </c>
      <c r="T56" s="70">
        <f t="shared" si="60"/>
        <v>2500</v>
      </c>
      <c r="U56" s="70">
        <f t="shared" si="60"/>
        <v>2500</v>
      </c>
      <c r="V56" s="70">
        <f t="shared" si="60"/>
        <v>2500</v>
      </c>
      <c r="W56" s="70">
        <f t="shared" si="60"/>
        <v>2500</v>
      </c>
      <c r="X56" s="70">
        <f t="shared" si="60"/>
        <v>2500</v>
      </c>
      <c r="Y56" s="70">
        <f t="shared" si="60"/>
        <v>2500</v>
      </c>
      <c r="Z56" s="70">
        <f t="shared" si="60"/>
        <v>2500</v>
      </c>
      <c r="AA56" s="70">
        <f t="shared" si="60"/>
        <v>2500</v>
      </c>
      <c r="AB56" s="70">
        <f t="shared" si="60"/>
        <v>2500</v>
      </c>
      <c r="AC56" s="70">
        <f t="shared" si="60"/>
        <v>2500</v>
      </c>
      <c r="AD56" s="70">
        <f t="shared" si="60"/>
        <v>2500</v>
      </c>
      <c r="AE56" s="70">
        <f t="shared" si="60"/>
        <v>2500</v>
      </c>
      <c r="AF56" s="70">
        <f t="shared" si="60"/>
        <v>0</v>
      </c>
      <c r="AG56" s="70">
        <f t="shared" si="60"/>
        <v>0</v>
      </c>
      <c r="AH56" s="70">
        <f t="shared" si="60"/>
        <v>0</v>
      </c>
      <c r="AI56" s="70">
        <f t="shared" si="60"/>
        <v>0</v>
      </c>
      <c r="AJ56" s="70">
        <f t="shared" si="60"/>
        <v>0</v>
      </c>
      <c r="AK56" s="70">
        <f t="shared" si="60"/>
        <v>0</v>
      </c>
      <c r="AL56" s="70">
        <f t="shared" si="60"/>
        <v>0</v>
      </c>
      <c r="AM56" s="70">
        <f t="shared" si="60"/>
        <v>0</v>
      </c>
      <c r="AN56" s="70">
        <f t="shared" si="60"/>
        <v>0</v>
      </c>
      <c r="AO56" s="70">
        <f t="shared" si="60"/>
        <v>0</v>
      </c>
      <c r="AP56" s="70">
        <f t="shared" si="60"/>
        <v>0</v>
      </c>
      <c r="AQ56" s="70">
        <f t="shared" si="60"/>
        <v>0</v>
      </c>
      <c r="AR56" s="70">
        <f t="shared" si="60"/>
        <v>0</v>
      </c>
      <c r="AS56" s="70">
        <f t="shared" si="60"/>
        <v>0</v>
      </c>
      <c r="AT56" s="70">
        <f t="shared" si="60"/>
        <v>0</v>
      </c>
      <c r="AU56" s="70">
        <f t="shared" si="60"/>
        <v>0</v>
      </c>
    </row>
    <row r="57" spans="1:47" s="70" customFormat="1">
      <c r="A57" s="218" t="s">
        <v>198</v>
      </c>
      <c r="B57" s="767">
        <f t="shared" si="57"/>
        <v>830106</v>
      </c>
      <c r="C57" s="66" t="str">
        <f>INDEX(ProjectSummary!$C$6:$F$20,MATCH(B22,ProjectSummary!$C$6:$C$20,0),4)</f>
        <v>BOGGER HOLLAR ROAD</v>
      </c>
      <c r="D57" s="81"/>
      <c r="E57" s="416"/>
      <c r="F57" s="70">
        <f t="shared" si="58"/>
        <v>-265576.92307692306</v>
      </c>
      <c r="G57" s="70">
        <f>IF($A$57=$B$13, (G39-G22)*G13, (G39-G22)*G14)</f>
        <v>0</v>
      </c>
      <c r="H57" s="70">
        <f t="shared" ref="H57:AU57" si="61">IF($A$57=$B$13, (H39-H22)*H13, (H39-H22)*H14)</f>
        <v>0</v>
      </c>
      <c r="I57" s="70">
        <f t="shared" si="61"/>
        <v>0</v>
      </c>
      <c r="J57" s="70">
        <f t="shared" si="61"/>
        <v>0</v>
      </c>
      <c r="K57" s="70">
        <f t="shared" si="61"/>
        <v>0</v>
      </c>
      <c r="L57" s="70">
        <f t="shared" si="61"/>
        <v>0</v>
      </c>
      <c r="M57" s="70">
        <f t="shared" si="61"/>
        <v>-75769.230769230766</v>
      </c>
      <c r="N57" s="70">
        <f t="shared" si="61"/>
        <v>-75769.230769230766</v>
      </c>
      <c r="O57" s="70">
        <f t="shared" si="61"/>
        <v>-75769.230769230766</v>
      </c>
      <c r="P57" s="70">
        <f t="shared" si="61"/>
        <v>-75769.230769230766</v>
      </c>
      <c r="Q57" s="70">
        <f t="shared" si="61"/>
        <v>2500</v>
      </c>
      <c r="R57" s="70">
        <f t="shared" si="61"/>
        <v>2500</v>
      </c>
      <c r="S57" s="70">
        <f t="shared" si="61"/>
        <v>2500</v>
      </c>
      <c r="T57" s="70">
        <f t="shared" si="61"/>
        <v>2500</v>
      </c>
      <c r="U57" s="70">
        <f t="shared" si="61"/>
        <v>2500</v>
      </c>
      <c r="V57" s="70">
        <f t="shared" si="61"/>
        <v>2500</v>
      </c>
      <c r="W57" s="70">
        <f t="shared" si="61"/>
        <v>2500</v>
      </c>
      <c r="X57" s="70">
        <f t="shared" si="61"/>
        <v>2500</v>
      </c>
      <c r="Y57" s="70">
        <f t="shared" si="61"/>
        <v>2500</v>
      </c>
      <c r="Z57" s="70">
        <f t="shared" si="61"/>
        <v>2500</v>
      </c>
      <c r="AA57" s="70">
        <f t="shared" si="61"/>
        <v>2500</v>
      </c>
      <c r="AB57" s="70">
        <f t="shared" si="61"/>
        <v>2500</v>
      </c>
      <c r="AC57" s="70">
        <f t="shared" si="61"/>
        <v>2500</v>
      </c>
      <c r="AD57" s="70">
        <f t="shared" si="61"/>
        <v>2500</v>
      </c>
      <c r="AE57" s="70">
        <f t="shared" si="61"/>
        <v>2500</v>
      </c>
      <c r="AF57" s="70">
        <f t="shared" si="61"/>
        <v>0</v>
      </c>
      <c r="AG57" s="70">
        <f t="shared" si="61"/>
        <v>0</v>
      </c>
      <c r="AH57" s="70">
        <f t="shared" si="61"/>
        <v>0</v>
      </c>
      <c r="AI57" s="70">
        <f t="shared" si="61"/>
        <v>0</v>
      </c>
      <c r="AJ57" s="70">
        <f t="shared" si="61"/>
        <v>0</v>
      </c>
      <c r="AK57" s="70">
        <f t="shared" si="61"/>
        <v>0</v>
      </c>
      <c r="AL57" s="70">
        <f t="shared" si="61"/>
        <v>0</v>
      </c>
      <c r="AM57" s="70">
        <f t="shared" si="61"/>
        <v>0</v>
      </c>
      <c r="AN57" s="70">
        <f t="shared" si="61"/>
        <v>0</v>
      </c>
      <c r="AO57" s="70">
        <f t="shared" si="61"/>
        <v>0</v>
      </c>
      <c r="AP57" s="70">
        <f t="shared" si="61"/>
        <v>0</v>
      </c>
      <c r="AQ57" s="70">
        <f t="shared" si="61"/>
        <v>0</v>
      </c>
      <c r="AR57" s="70">
        <f t="shared" si="61"/>
        <v>0</v>
      </c>
      <c r="AS57" s="70">
        <f t="shared" si="61"/>
        <v>0</v>
      </c>
      <c r="AT57" s="70">
        <f t="shared" si="61"/>
        <v>0</v>
      </c>
      <c r="AU57" s="70">
        <f t="shared" si="61"/>
        <v>0</v>
      </c>
    </row>
    <row r="58" spans="1:47" s="70" customFormat="1">
      <c r="A58" s="218" t="s">
        <v>198</v>
      </c>
      <c r="B58" s="767">
        <f t="shared" si="57"/>
        <v>830081</v>
      </c>
      <c r="C58" s="66" t="str">
        <f>INDEX(ProjectSummary!$C$6:$F$20,MATCH(B23,ProjectSummary!$C$6:$C$20,0),4)</f>
        <v>BRIDGE ROAD</v>
      </c>
      <c r="D58" s="81"/>
      <c r="E58" s="416"/>
      <c r="F58" s="70">
        <f t="shared" si="58"/>
        <v>82884.615384615376</v>
      </c>
      <c r="G58" s="70">
        <f>IF($A$58=$B$13, (G40-G23)*G13, (G40-G23)*G14)</f>
        <v>0</v>
      </c>
      <c r="H58" s="70">
        <f t="shared" ref="H58:AU58" si="62">IF($A$58=$B$13, (H40-H23)*H13, (H40-H23)*H14)</f>
        <v>0</v>
      </c>
      <c r="I58" s="70">
        <f t="shared" si="62"/>
        <v>0</v>
      </c>
      <c r="J58" s="70">
        <f t="shared" si="62"/>
        <v>0</v>
      </c>
      <c r="K58" s="70">
        <f t="shared" si="62"/>
        <v>0</v>
      </c>
      <c r="L58" s="70">
        <f t="shared" si="62"/>
        <v>35384.615384615383</v>
      </c>
      <c r="M58" s="70">
        <f t="shared" si="62"/>
        <v>2500</v>
      </c>
      <c r="N58" s="70">
        <f t="shared" si="62"/>
        <v>2500</v>
      </c>
      <c r="O58" s="70">
        <f t="shared" si="62"/>
        <v>2500</v>
      </c>
      <c r="P58" s="70">
        <f t="shared" si="62"/>
        <v>2500</v>
      </c>
      <c r="Q58" s="70">
        <f t="shared" si="62"/>
        <v>2500</v>
      </c>
      <c r="R58" s="70">
        <f t="shared" si="62"/>
        <v>2500</v>
      </c>
      <c r="S58" s="70">
        <f t="shared" si="62"/>
        <v>2500</v>
      </c>
      <c r="T58" s="70">
        <f t="shared" si="62"/>
        <v>2500</v>
      </c>
      <c r="U58" s="70">
        <f t="shared" si="62"/>
        <v>2500</v>
      </c>
      <c r="V58" s="70">
        <f t="shared" si="62"/>
        <v>2500</v>
      </c>
      <c r="W58" s="70">
        <f t="shared" si="62"/>
        <v>2500</v>
      </c>
      <c r="X58" s="70">
        <f t="shared" si="62"/>
        <v>2500</v>
      </c>
      <c r="Y58" s="70">
        <f t="shared" si="62"/>
        <v>2500</v>
      </c>
      <c r="Z58" s="70">
        <f t="shared" si="62"/>
        <v>2500</v>
      </c>
      <c r="AA58" s="70">
        <f t="shared" si="62"/>
        <v>2500</v>
      </c>
      <c r="AB58" s="70">
        <f t="shared" si="62"/>
        <v>2500</v>
      </c>
      <c r="AC58" s="70">
        <f t="shared" si="62"/>
        <v>2500</v>
      </c>
      <c r="AD58" s="70">
        <f t="shared" si="62"/>
        <v>2500</v>
      </c>
      <c r="AE58" s="70">
        <f t="shared" si="62"/>
        <v>2500</v>
      </c>
      <c r="AF58" s="70">
        <f t="shared" si="62"/>
        <v>0</v>
      </c>
      <c r="AG58" s="70">
        <f t="shared" si="62"/>
        <v>0</v>
      </c>
      <c r="AH58" s="70">
        <f t="shared" si="62"/>
        <v>0</v>
      </c>
      <c r="AI58" s="70">
        <f t="shared" si="62"/>
        <v>0</v>
      </c>
      <c r="AJ58" s="70">
        <f t="shared" si="62"/>
        <v>0</v>
      </c>
      <c r="AK58" s="70">
        <f t="shared" si="62"/>
        <v>0</v>
      </c>
      <c r="AL58" s="70">
        <f t="shared" si="62"/>
        <v>0</v>
      </c>
      <c r="AM58" s="70">
        <f t="shared" si="62"/>
        <v>0</v>
      </c>
      <c r="AN58" s="70">
        <f t="shared" si="62"/>
        <v>0</v>
      </c>
      <c r="AO58" s="70">
        <f t="shared" si="62"/>
        <v>0</v>
      </c>
      <c r="AP58" s="70">
        <f t="shared" si="62"/>
        <v>0</v>
      </c>
      <c r="AQ58" s="70">
        <f t="shared" si="62"/>
        <v>0</v>
      </c>
      <c r="AR58" s="70">
        <f t="shared" si="62"/>
        <v>0</v>
      </c>
      <c r="AS58" s="70">
        <f t="shared" si="62"/>
        <v>0</v>
      </c>
      <c r="AT58" s="70">
        <f t="shared" si="62"/>
        <v>0</v>
      </c>
      <c r="AU58" s="70">
        <f t="shared" si="62"/>
        <v>0</v>
      </c>
    </row>
    <row r="59" spans="1:47" s="70" customFormat="1">
      <c r="A59" s="218" t="s">
        <v>198</v>
      </c>
      <c r="B59" s="767">
        <f t="shared" si="57"/>
        <v>830200</v>
      </c>
      <c r="C59" s="66" t="str">
        <f>INDEX(ProjectSummary!$C$6:$F$20,MATCH(B24,ProjectSummary!$C$6:$C$20,0),4)</f>
        <v>BRIDGE PORT ROAD</v>
      </c>
      <c r="D59" s="81"/>
      <c r="E59" s="416"/>
      <c r="F59" s="70">
        <f t="shared" si="58"/>
        <v>-189269.23076923075</v>
      </c>
      <c r="G59" s="70">
        <f>IF($A$59=$B$13, (G41-G24)*G13, (G41-G24)*G14)</f>
        <v>0</v>
      </c>
      <c r="H59" s="70">
        <f t="shared" ref="H59:AU59" si="63">IF($A$59=$B$13, (H41-H24)*H13, (H41-H24)*H14)</f>
        <v>0</v>
      </c>
      <c r="I59" s="70">
        <f t="shared" si="63"/>
        <v>0</v>
      </c>
      <c r="J59" s="70">
        <f t="shared" si="63"/>
        <v>0</v>
      </c>
      <c r="K59" s="70">
        <f t="shared" si="63"/>
        <v>0</v>
      </c>
      <c r="L59" s="70">
        <f t="shared" si="63"/>
        <v>0</v>
      </c>
      <c r="M59" s="70">
        <f t="shared" si="63"/>
        <v>-76423.076923076922</v>
      </c>
      <c r="N59" s="70">
        <f t="shared" si="63"/>
        <v>-76423.076923076922</v>
      </c>
      <c r="O59" s="70">
        <f t="shared" si="63"/>
        <v>-76423.076923076922</v>
      </c>
      <c r="P59" s="70">
        <f t="shared" si="63"/>
        <v>2500</v>
      </c>
      <c r="Q59" s="70">
        <f t="shared" si="63"/>
        <v>2500</v>
      </c>
      <c r="R59" s="70">
        <f t="shared" si="63"/>
        <v>2500</v>
      </c>
      <c r="S59" s="70">
        <f t="shared" si="63"/>
        <v>2500</v>
      </c>
      <c r="T59" s="70">
        <f t="shared" si="63"/>
        <v>2500</v>
      </c>
      <c r="U59" s="70">
        <f t="shared" si="63"/>
        <v>2500</v>
      </c>
      <c r="V59" s="70">
        <f t="shared" si="63"/>
        <v>2500</v>
      </c>
      <c r="W59" s="70">
        <f t="shared" si="63"/>
        <v>2500</v>
      </c>
      <c r="X59" s="70">
        <f t="shared" si="63"/>
        <v>2500</v>
      </c>
      <c r="Y59" s="70">
        <f t="shared" si="63"/>
        <v>2500</v>
      </c>
      <c r="Z59" s="70">
        <f t="shared" si="63"/>
        <v>2500</v>
      </c>
      <c r="AA59" s="70">
        <f t="shared" si="63"/>
        <v>2500</v>
      </c>
      <c r="AB59" s="70">
        <f t="shared" si="63"/>
        <v>2500</v>
      </c>
      <c r="AC59" s="70">
        <f t="shared" si="63"/>
        <v>2500</v>
      </c>
      <c r="AD59" s="70">
        <f t="shared" si="63"/>
        <v>2500</v>
      </c>
      <c r="AE59" s="70">
        <f t="shared" si="63"/>
        <v>2500</v>
      </c>
      <c r="AF59" s="70">
        <f t="shared" si="63"/>
        <v>0</v>
      </c>
      <c r="AG59" s="70">
        <f t="shared" si="63"/>
        <v>0</v>
      </c>
      <c r="AH59" s="70">
        <f t="shared" si="63"/>
        <v>0</v>
      </c>
      <c r="AI59" s="70">
        <f t="shared" si="63"/>
        <v>0</v>
      </c>
      <c r="AJ59" s="70">
        <f t="shared" si="63"/>
        <v>0</v>
      </c>
      <c r="AK59" s="70">
        <f t="shared" si="63"/>
        <v>0</v>
      </c>
      <c r="AL59" s="70">
        <f t="shared" si="63"/>
        <v>0</v>
      </c>
      <c r="AM59" s="70">
        <f t="shared" si="63"/>
        <v>0</v>
      </c>
      <c r="AN59" s="70">
        <f t="shared" si="63"/>
        <v>0</v>
      </c>
      <c r="AO59" s="70">
        <f t="shared" si="63"/>
        <v>0</v>
      </c>
      <c r="AP59" s="70">
        <f t="shared" si="63"/>
        <v>0</v>
      </c>
      <c r="AQ59" s="70">
        <f t="shared" si="63"/>
        <v>0</v>
      </c>
      <c r="AR59" s="70">
        <f t="shared" si="63"/>
        <v>0</v>
      </c>
      <c r="AS59" s="70">
        <f t="shared" si="63"/>
        <v>0</v>
      </c>
      <c r="AT59" s="70">
        <f t="shared" si="63"/>
        <v>0</v>
      </c>
      <c r="AU59" s="70">
        <f t="shared" si="63"/>
        <v>0</v>
      </c>
    </row>
    <row r="60" spans="1:47" s="70" customFormat="1">
      <c r="A60" s="218" t="s">
        <v>198</v>
      </c>
      <c r="B60" s="767">
        <f t="shared" si="57"/>
        <v>120173</v>
      </c>
      <c r="C60" s="66" t="str">
        <f>INDEX(ProjectSummary!$C$6:$F$20,MATCH(B25,ProjectSummary!$C$6:$C$20,0),4)</f>
        <v>PEACH ORCHARD ROAD</v>
      </c>
      <c r="D60" s="81"/>
      <c r="E60" s="416"/>
      <c r="F60" s="70">
        <f t="shared" si="58"/>
        <v>-143846.15384615381</v>
      </c>
      <c r="G60" s="70">
        <f>IF($A$60=$B$13, (G42-G25)*G13, (G42-G25)*G14)</f>
        <v>0</v>
      </c>
      <c r="H60" s="70">
        <f t="shared" ref="H60:AU60" si="64">IF($A$60=$B$13, (H42-H25)*H13, (H42-H25)*H14)</f>
        <v>0</v>
      </c>
      <c r="I60" s="70">
        <f t="shared" si="64"/>
        <v>0</v>
      </c>
      <c r="J60" s="70">
        <f t="shared" si="64"/>
        <v>0</v>
      </c>
      <c r="K60" s="70">
        <f t="shared" si="64"/>
        <v>0</v>
      </c>
      <c r="L60" s="70">
        <f t="shared" si="64"/>
        <v>0</v>
      </c>
      <c r="M60" s="70">
        <f t="shared" si="64"/>
        <v>-35769.230769230766</v>
      </c>
      <c r="N60" s="70">
        <f t="shared" si="64"/>
        <v>-35769.230769230766</v>
      </c>
      <c r="O60" s="70">
        <f t="shared" si="64"/>
        <v>-35769.230769230766</v>
      </c>
      <c r="P60" s="70">
        <f t="shared" si="64"/>
        <v>-35769.230769230766</v>
      </c>
      <c r="Q60" s="70">
        <f t="shared" si="64"/>
        <v>-35769.230769230766</v>
      </c>
      <c r="R60" s="70">
        <f t="shared" si="64"/>
        <v>2500</v>
      </c>
      <c r="S60" s="70">
        <f t="shared" si="64"/>
        <v>2500</v>
      </c>
      <c r="T60" s="70">
        <f t="shared" si="64"/>
        <v>2500</v>
      </c>
      <c r="U60" s="70">
        <f t="shared" si="64"/>
        <v>2500</v>
      </c>
      <c r="V60" s="70">
        <f t="shared" si="64"/>
        <v>2500</v>
      </c>
      <c r="W60" s="70">
        <f t="shared" si="64"/>
        <v>2500</v>
      </c>
      <c r="X60" s="70">
        <f t="shared" si="64"/>
        <v>2500</v>
      </c>
      <c r="Y60" s="70">
        <f t="shared" si="64"/>
        <v>2500</v>
      </c>
      <c r="Z60" s="70">
        <f t="shared" si="64"/>
        <v>2500</v>
      </c>
      <c r="AA60" s="70">
        <f t="shared" si="64"/>
        <v>2500</v>
      </c>
      <c r="AB60" s="70">
        <f t="shared" si="64"/>
        <v>2500</v>
      </c>
      <c r="AC60" s="70">
        <f t="shared" si="64"/>
        <v>2500</v>
      </c>
      <c r="AD60" s="70">
        <f t="shared" si="64"/>
        <v>2500</v>
      </c>
      <c r="AE60" s="70">
        <f t="shared" si="64"/>
        <v>2500</v>
      </c>
      <c r="AF60" s="70">
        <f t="shared" si="64"/>
        <v>0</v>
      </c>
      <c r="AG60" s="70">
        <f t="shared" si="64"/>
        <v>0</v>
      </c>
      <c r="AH60" s="70">
        <f t="shared" si="64"/>
        <v>0</v>
      </c>
      <c r="AI60" s="70">
        <f t="shared" si="64"/>
        <v>0</v>
      </c>
      <c r="AJ60" s="70">
        <f t="shared" si="64"/>
        <v>0</v>
      </c>
      <c r="AK60" s="70">
        <f t="shared" si="64"/>
        <v>0</v>
      </c>
      <c r="AL60" s="70">
        <f t="shared" si="64"/>
        <v>0</v>
      </c>
      <c r="AM60" s="70">
        <f t="shared" si="64"/>
        <v>0</v>
      </c>
      <c r="AN60" s="70">
        <f t="shared" si="64"/>
        <v>0</v>
      </c>
      <c r="AO60" s="70">
        <f t="shared" si="64"/>
        <v>0</v>
      </c>
      <c r="AP60" s="70">
        <f t="shared" si="64"/>
        <v>0</v>
      </c>
      <c r="AQ60" s="70">
        <f t="shared" si="64"/>
        <v>0</v>
      </c>
      <c r="AR60" s="70">
        <f t="shared" si="64"/>
        <v>0</v>
      </c>
      <c r="AS60" s="70">
        <f t="shared" si="64"/>
        <v>0</v>
      </c>
      <c r="AT60" s="70">
        <f t="shared" si="64"/>
        <v>0</v>
      </c>
      <c r="AU60" s="70">
        <f t="shared" si="64"/>
        <v>0</v>
      </c>
    </row>
    <row r="61" spans="1:47" s="70" customFormat="1">
      <c r="A61" s="218" t="s">
        <v>198</v>
      </c>
      <c r="B61" s="767">
        <f t="shared" si="57"/>
        <v>890074</v>
      </c>
      <c r="C61" s="66" t="str">
        <f>INDEX(ProjectSummary!$C$6:$F$20,MATCH(B26,ProjectSummary!$C$6:$C$20,0),4)</f>
        <v>MONROE-ANSONVILLE ROAD</v>
      </c>
      <c r="D61" s="81"/>
      <c r="E61" s="416"/>
      <c r="F61" s="70">
        <f t="shared" si="58"/>
        <v>-54038.461538461546</v>
      </c>
      <c r="G61" s="70">
        <f>IF($A$61=$B$13, (G43-G26)*G13, (G43-G26)*G14)</f>
        <v>0</v>
      </c>
      <c r="H61" s="70">
        <f t="shared" ref="H61:AU61" si="65">IF($A$61=$B$13, (H43-H26)*H13, (H43-H26)*H14)</f>
        <v>0</v>
      </c>
      <c r="I61" s="70">
        <f t="shared" si="65"/>
        <v>0</v>
      </c>
      <c r="J61" s="70">
        <f t="shared" si="65"/>
        <v>0</v>
      </c>
      <c r="K61" s="70">
        <f t="shared" si="65"/>
        <v>0</v>
      </c>
      <c r="L61" s="70">
        <f t="shared" si="65"/>
        <v>0</v>
      </c>
      <c r="M61" s="70">
        <f t="shared" si="65"/>
        <v>-17807.692307692309</v>
      </c>
      <c r="N61" s="70">
        <f t="shared" si="65"/>
        <v>-17807.692307692309</v>
      </c>
      <c r="O61" s="70">
        <f t="shared" si="65"/>
        <v>-17807.692307692309</v>
      </c>
      <c r="P61" s="70">
        <f t="shared" si="65"/>
        <v>-17807.692307692309</v>
      </c>
      <c r="Q61" s="70">
        <f t="shared" si="65"/>
        <v>-17807.692307692309</v>
      </c>
      <c r="R61" s="70">
        <f t="shared" si="65"/>
        <v>2500</v>
      </c>
      <c r="S61" s="70">
        <f t="shared" si="65"/>
        <v>2500</v>
      </c>
      <c r="T61" s="70">
        <f t="shared" si="65"/>
        <v>2500</v>
      </c>
      <c r="U61" s="70">
        <f t="shared" si="65"/>
        <v>2500</v>
      </c>
      <c r="V61" s="70">
        <f t="shared" si="65"/>
        <v>2500</v>
      </c>
      <c r="W61" s="70">
        <f t="shared" si="65"/>
        <v>2500</v>
      </c>
      <c r="X61" s="70">
        <f t="shared" si="65"/>
        <v>2500</v>
      </c>
      <c r="Y61" s="70">
        <f t="shared" si="65"/>
        <v>2500</v>
      </c>
      <c r="Z61" s="70">
        <f t="shared" si="65"/>
        <v>2500</v>
      </c>
      <c r="AA61" s="70">
        <f t="shared" si="65"/>
        <v>2500</v>
      </c>
      <c r="AB61" s="70">
        <f t="shared" si="65"/>
        <v>2500</v>
      </c>
      <c r="AC61" s="70">
        <f t="shared" si="65"/>
        <v>2500</v>
      </c>
      <c r="AD61" s="70">
        <f t="shared" si="65"/>
        <v>2500</v>
      </c>
      <c r="AE61" s="70">
        <f t="shared" si="65"/>
        <v>2500</v>
      </c>
      <c r="AF61" s="70">
        <f t="shared" si="65"/>
        <v>0</v>
      </c>
      <c r="AG61" s="70">
        <f t="shared" si="65"/>
        <v>0</v>
      </c>
      <c r="AH61" s="70">
        <f t="shared" si="65"/>
        <v>0</v>
      </c>
      <c r="AI61" s="70">
        <f t="shared" si="65"/>
        <v>0</v>
      </c>
      <c r="AJ61" s="70">
        <f t="shared" si="65"/>
        <v>0</v>
      </c>
      <c r="AK61" s="70">
        <f t="shared" si="65"/>
        <v>0</v>
      </c>
      <c r="AL61" s="70">
        <f t="shared" si="65"/>
        <v>0</v>
      </c>
      <c r="AM61" s="70">
        <f t="shared" si="65"/>
        <v>0</v>
      </c>
      <c r="AN61" s="70">
        <f t="shared" si="65"/>
        <v>0</v>
      </c>
      <c r="AO61" s="70">
        <f t="shared" si="65"/>
        <v>0</v>
      </c>
      <c r="AP61" s="70">
        <f t="shared" si="65"/>
        <v>0</v>
      </c>
      <c r="AQ61" s="70">
        <f t="shared" si="65"/>
        <v>0</v>
      </c>
      <c r="AR61" s="70">
        <f t="shared" si="65"/>
        <v>0</v>
      </c>
      <c r="AS61" s="70">
        <f t="shared" si="65"/>
        <v>0</v>
      </c>
      <c r="AT61" s="70">
        <f t="shared" si="65"/>
        <v>0</v>
      </c>
      <c r="AU61" s="70">
        <f t="shared" si="65"/>
        <v>0</v>
      </c>
    </row>
    <row r="62" spans="1:47" s="70" customFormat="1">
      <c r="A62" s="218" t="s">
        <v>198</v>
      </c>
      <c r="B62" s="767">
        <f t="shared" si="57"/>
        <v>890170</v>
      </c>
      <c r="C62" s="66" t="str">
        <f>INDEX(ProjectSummary!$C$6:$F$20,MATCH(B27,ProjectSummary!$C$6:$C$20,0),4)</f>
        <v>POTTERS ROAD</v>
      </c>
      <c r="D62" s="81"/>
      <c r="E62" s="416"/>
      <c r="F62" s="70">
        <f t="shared" si="58"/>
        <v>-106346.15384615384</v>
      </c>
      <c r="G62" s="70">
        <f>IF($A$62=$B$13, (G44-G27)*G13, (G44-G27)*G14)</f>
        <v>0</v>
      </c>
      <c r="H62" s="70">
        <f t="shared" ref="H62:AU62" si="66">IF($A$62=$B$13, (H44-H27)*H13, (H44-H27)*H14)</f>
        <v>0</v>
      </c>
      <c r="I62" s="70">
        <f t="shared" si="66"/>
        <v>0</v>
      </c>
      <c r="J62" s="70">
        <f t="shared" si="66"/>
        <v>0</v>
      </c>
      <c r="K62" s="70">
        <f t="shared" si="66"/>
        <v>0</v>
      </c>
      <c r="L62" s="70">
        <f t="shared" si="66"/>
        <v>0</v>
      </c>
      <c r="M62" s="70">
        <f t="shared" si="66"/>
        <v>-28269.23076923077</v>
      </c>
      <c r="N62" s="70">
        <f t="shared" si="66"/>
        <v>-28269.23076923077</v>
      </c>
      <c r="O62" s="70">
        <f t="shared" si="66"/>
        <v>-28269.23076923077</v>
      </c>
      <c r="P62" s="70">
        <f t="shared" si="66"/>
        <v>-28269.23076923077</v>
      </c>
      <c r="Q62" s="70">
        <f t="shared" si="66"/>
        <v>-28269.23076923077</v>
      </c>
      <c r="R62" s="70">
        <f t="shared" si="66"/>
        <v>2500</v>
      </c>
      <c r="S62" s="70">
        <f t="shared" si="66"/>
        <v>2500</v>
      </c>
      <c r="T62" s="70">
        <f t="shared" si="66"/>
        <v>2500</v>
      </c>
      <c r="U62" s="70">
        <f t="shared" si="66"/>
        <v>2500</v>
      </c>
      <c r="V62" s="70">
        <f t="shared" si="66"/>
        <v>2500</v>
      </c>
      <c r="W62" s="70">
        <f t="shared" si="66"/>
        <v>2500</v>
      </c>
      <c r="X62" s="70">
        <f t="shared" si="66"/>
        <v>2500</v>
      </c>
      <c r="Y62" s="70">
        <f t="shared" si="66"/>
        <v>2500</v>
      </c>
      <c r="Z62" s="70">
        <f t="shared" si="66"/>
        <v>2500</v>
      </c>
      <c r="AA62" s="70">
        <f t="shared" si="66"/>
        <v>2500</v>
      </c>
      <c r="AB62" s="70">
        <f t="shared" si="66"/>
        <v>2500</v>
      </c>
      <c r="AC62" s="70">
        <f t="shared" si="66"/>
        <v>2500</v>
      </c>
      <c r="AD62" s="70">
        <f t="shared" si="66"/>
        <v>2500</v>
      </c>
      <c r="AE62" s="70">
        <f t="shared" si="66"/>
        <v>2500</v>
      </c>
      <c r="AF62" s="70">
        <f t="shared" si="66"/>
        <v>0</v>
      </c>
      <c r="AG62" s="70">
        <f t="shared" si="66"/>
        <v>0</v>
      </c>
      <c r="AH62" s="70">
        <f t="shared" si="66"/>
        <v>0</v>
      </c>
      <c r="AI62" s="70">
        <f t="shared" si="66"/>
        <v>0</v>
      </c>
      <c r="AJ62" s="70">
        <f t="shared" si="66"/>
        <v>0</v>
      </c>
      <c r="AK62" s="70">
        <f t="shared" si="66"/>
        <v>0</v>
      </c>
      <c r="AL62" s="70">
        <f t="shared" si="66"/>
        <v>0</v>
      </c>
      <c r="AM62" s="70">
        <f t="shared" si="66"/>
        <v>0</v>
      </c>
      <c r="AN62" s="70">
        <f t="shared" si="66"/>
        <v>0</v>
      </c>
      <c r="AO62" s="70">
        <f t="shared" si="66"/>
        <v>0</v>
      </c>
      <c r="AP62" s="70">
        <f t="shared" si="66"/>
        <v>0</v>
      </c>
      <c r="AQ62" s="70">
        <f t="shared" si="66"/>
        <v>0</v>
      </c>
      <c r="AR62" s="70">
        <f t="shared" si="66"/>
        <v>0</v>
      </c>
      <c r="AS62" s="70">
        <f t="shared" si="66"/>
        <v>0</v>
      </c>
      <c r="AT62" s="70">
        <f t="shared" si="66"/>
        <v>0</v>
      </c>
      <c r="AU62" s="70">
        <f t="shared" si="66"/>
        <v>0</v>
      </c>
    </row>
    <row r="63" spans="1:47" s="70" customFormat="1">
      <c r="A63" s="218" t="s">
        <v>198</v>
      </c>
      <c r="B63" s="767">
        <f t="shared" si="57"/>
        <v>890312</v>
      </c>
      <c r="C63" s="66" t="str">
        <f>INDEX(ProjectSummary!$C$6:$F$20,MATCH(B28,ProjectSummary!$C$6:$C$20,0),4)</f>
        <v>SHANNON ROAD</v>
      </c>
      <c r="D63" s="81"/>
      <c r="E63" s="416"/>
      <c r="F63" s="70">
        <f t="shared" si="58"/>
        <v>-232884.61538461538</v>
      </c>
      <c r="G63" s="70">
        <f>IF($A$63=$B$13, (G45-G28)*G13, (G45-G28)*G14)</f>
        <v>0</v>
      </c>
      <c r="H63" s="70">
        <f t="shared" ref="H63:AU63" si="67">IF($A$63=$B$13, (H45-H28)*H13, (H45-H28)*H14)</f>
        <v>0</v>
      </c>
      <c r="I63" s="70">
        <f t="shared" si="67"/>
        <v>0</v>
      </c>
      <c r="J63" s="70">
        <f t="shared" si="67"/>
        <v>0</v>
      </c>
      <c r="K63" s="70">
        <f t="shared" si="67"/>
        <v>0</v>
      </c>
      <c r="L63" s="70">
        <f t="shared" si="67"/>
        <v>0</v>
      </c>
      <c r="M63" s="70">
        <f t="shared" si="67"/>
        <v>-53576.923076923078</v>
      </c>
      <c r="N63" s="70">
        <f t="shared" si="67"/>
        <v>-53576.923076923078</v>
      </c>
      <c r="O63" s="70">
        <f t="shared" si="67"/>
        <v>-53576.923076923078</v>
      </c>
      <c r="P63" s="70">
        <f t="shared" si="67"/>
        <v>-53576.923076923078</v>
      </c>
      <c r="Q63" s="70">
        <f t="shared" si="67"/>
        <v>-53576.923076923078</v>
      </c>
      <c r="R63" s="70">
        <f t="shared" si="67"/>
        <v>2500</v>
      </c>
      <c r="S63" s="70">
        <f t="shared" si="67"/>
        <v>2500</v>
      </c>
      <c r="T63" s="70">
        <f t="shared" si="67"/>
        <v>2500</v>
      </c>
      <c r="U63" s="70">
        <f t="shared" si="67"/>
        <v>2500</v>
      </c>
      <c r="V63" s="70">
        <f t="shared" si="67"/>
        <v>2500</v>
      </c>
      <c r="W63" s="70">
        <f t="shared" si="67"/>
        <v>2500</v>
      </c>
      <c r="X63" s="70">
        <f t="shared" si="67"/>
        <v>2500</v>
      </c>
      <c r="Y63" s="70">
        <f t="shared" si="67"/>
        <v>2500</v>
      </c>
      <c r="Z63" s="70">
        <f t="shared" si="67"/>
        <v>2500</v>
      </c>
      <c r="AA63" s="70">
        <f t="shared" si="67"/>
        <v>2500</v>
      </c>
      <c r="AB63" s="70">
        <f t="shared" si="67"/>
        <v>2500</v>
      </c>
      <c r="AC63" s="70">
        <f t="shared" si="67"/>
        <v>2500</v>
      </c>
      <c r="AD63" s="70">
        <f t="shared" si="67"/>
        <v>2500</v>
      </c>
      <c r="AE63" s="70">
        <f t="shared" si="67"/>
        <v>2500</v>
      </c>
      <c r="AF63" s="70">
        <f t="shared" si="67"/>
        <v>0</v>
      </c>
      <c r="AG63" s="70">
        <f t="shared" si="67"/>
        <v>0</v>
      </c>
      <c r="AH63" s="70">
        <f t="shared" si="67"/>
        <v>0</v>
      </c>
      <c r="AI63" s="70">
        <f t="shared" si="67"/>
        <v>0</v>
      </c>
      <c r="AJ63" s="70">
        <f t="shared" si="67"/>
        <v>0</v>
      </c>
      <c r="AK63" s="70">
        <f t="shared" si="67"/>
        <v>0</v>
      </c>
      <c r="AL63" s="70">
        <f t="shared" si="67"/>
        <v>0</v>
      </c>
      <c r="AM63" s="70">
        <f t="shared" si="67"/>
        <v>0</v>
      </c>
      <c r="AN63" s="70">
        <f t="shared" si="67"/>
        <v>0</v>
      </c>
      <c r="AO63" s="70">
        <f t="shared" si="67"/>
        <v>0</v>
      </c>
      <c r="AP63" s="70">
        <f t="shared" si="67"/>
        <v>0</v>
      </c>
      <c r="AQ63" s="70">
        <f t="shared" si="67"/>
        <v>0</v>
      </c>
      <c r="AR63" s="70">
        <f t="shared" si="67"/>
        <v>0</v>
      </c>
      <c r="AS63" s="70">
        <f t="shared" si="67"/>
        <v>0</v>
      </c>
      <c r="AT63" s="70">
        <f t="shared" si="67"/>
        <v>0</v>
      </c>
      <c r="AU63" s="70">
        <f t="shared" si="67"/>
        <v>0</v>
      </c>
    </row>
    <row r="64" spans="1:47" s="70" customFormat="1">
      <c r="A64" s="218" t="s">
        <v>198</v>
      </c>
      <c r="B64" s="767">
        <f t="shared" si="57"/>
        <v>890144</v>
      </c>
      <c r="C64" s="66" t="str">
        <f>INDEX(ProjectSummary!$C$6:$F$20,MATCH(B29,ProjectSummary!$C$6:$C$20,0),4)</f>
        <v>STACK ROAD</v>
      </c>
      <c r="D64" s="81"/>
      <c r="E64" s="416"/>
      <c r="F64" s="70">
        <f t="shared" si="58"/>
        <v>-54807.692307692312</v>
      </c>
      <c r="G64" s="70">
        <f>IF($A$64=$B$13, (G46-G29)*G13, (G46-G29)*G14)</f>
        <v>0</v>
      </c>
      <c r="H64" s="70">
        <f t="shared" ref="H64:AU64" si="68">IF($A$64=$B$13, (H46-H29)*H13, (H46-H29)*H14)</f>
        <v>0</v>
      </c>
      <c r="I64" s="70">
        <f t="shared" si="68"/>
        <v>0</v>
      </c>
      <c r="J64" s="70">
        <f t="shared" si="68"/>
        <v>0</v>
      </c>
      <c r="K64" s="70">
        <f t="shared" si="68"/>
        <v>0</v>
      </c>
      <c r="L64" s="70">
        <f t="shared" si="68"/>
        <v>0</v>
      </c>
      <c r="M64" s="70">
        <f t="shared" si="68"/>
        <v>-17961.538461538461</v>
      </c>
      <c r="N64" s="70">
        <f t="shared" si="68"/>
        <v>-17961.538461538461</v>
      </c>
      <c r="O64" s="70">
        <f t="shared" si="68"/>
        <v>-17961.538461538461</v>
      </c>
      <c r="P64" s="70">
        <f t="shared" si="68"/>
        <v>-17961.538461538461</v>
      </c>
      <c r="Q64" s="70">
        <f t="shared" si="68"/>
        <v>-17961.538461538461</v>
      </c>
      <c r="R64" s="70">
        <f t="shared" si="68"/>
        <v>2500</v>
      </c>
      <c r="S64" s="70">
        <f t="shared" si="68"/>
        <v>2500</v>
      </c>
      <c r="T64" s="70">
        <f t="shared" si="68"/>
        <v>2500</v>
      </c>
      <c r="U64" s="70">
        <f t="shared" si="68"/>
        <v>2500</v>
      </c>
      <c r="V64" s="70">
        <f t="shared" si="68"/>
        <v>2500</v>
      </c>
      <c r="W64" s="70">
        <f t="shared" si="68"/>
        <v>2500</v>
      </c>
      <c r="X64" s="70">
        <f t="shared" si="68"/>
        <v>2500</v>
      </c>
      <c r="Y64" s="70">
        <f t="shared" si="68"/>
        <v>2500</v>
      </c>
      <c r="Z64" s="70">
        <f t="shared" si="68"/>
        <v>2500</v>
      </c>
      <c r="AA64" s="70">
        <f t="shared" si="68"/>
        <v>2500</v>
      </c>
      <c r="AB64" s="70">
        <f t="shared" si="68"/>
        <v>2500</v>
      </c>
      <c r="AC64" s="70">
        <f t="shared" si="68"/>
        <v>2500</v>
      </c>
      <c r="AD64" s="70">
        <f t="shared" si="68"/>
        <v>2500</v>
      </c>
      <c r="AE64" s="70">
        <f t="shared" si="68"/>
        <v>2500</v>
      </c>
      <c r="AF64" s="70">
        <f t="shared" si="68"/>
        <v>0</v>
      </c>
      <c r="AG64" s="70">
        <f t="shared" si="68"/>
        <v>0</v>
      </c>
      <c r="AH64" s="70">
        <f t="shared" si="68"/>
        <v>0</v>
      </c>
      <c r="AI64" s="70">
        <f t="shared" si="68"/>
        <v>0</v>
      </c>
      <c r="AJ64" s="70">
        <f t="shared" si="68"/>
        <v>0</v>
      </c>
      <c r="AK64" s="70">
        <f t="shared" si="68"/>
        <v>0</v>
      </c>
      <c r="AL64" s="70">
        <f t="shared" si="68"/>
        <v>0</v>
      </c>
      <c r="AM64" s="70">
        <f t="shared" si="68"/>
        <v>0</v>
      </c>
      <c r="AN64" s="70">
        <f t="shared" si="68"/>
        <v>0</v>
      </c>
      <c r="AO64" s="70">
        <f t="shared" si="68"/>
        <v>0</v>
      </c>
      <c r="AP64" s="70">
        <f t="shared" si="68"/>
        <v>0</v>
      </c>
      <c r="AQ64" s="70">
        <f t="shared" si="68"/>
        <v>0</v>
      </c>
      <c r="AR64" s="70">
        <f t="shared" si="68"/>
        <v>0</v>
      </c>
      <c r="AS64" s="70">
        <f t="shared" si="68"/>
        <v>0</v>
      </c>
      <c r="AT64" s="70">
        <f t="shared" si="68"/>
        <v>0</v>
      </c>
      <c r="AU64" s="70">
        <f t="shared" si="68"/>
        <v>0</v>
      </c>
    </row>
    <row r="65" spans="1:47" s="70" customFormat="1">
      <c r="A65" s="218">
        <v>1</v>
      </c>
      <c r="B65" s="767">
        <f t="shared" si="57"/>
        <v>890067</v>
      </c>
      <c r="C65" s="66" t="str">
        <f>INDEX(ProjectSummary!$C$6:$F$20,MATCH(B30,ProjectSummary!$C$6:$C$20,0),4)</f>
        <v>AUSTIN GROVE CHURCH ROAD</v>
      </c>
      <c r="D65" s="81"/>
      <c r="E65" s="416"/>
      <c r="F65" s="70">
        <f t="shared" si="58"/>
        <v>-61423.076923076922</v>
      </c>
      <c r="G65" s="70">
        <f>IF($A$65=$B$13, (G47-G30)*G13, (G47-G30)*G14)</f>
        <v>0</v>
      </c>
      <c r="H65" s="70">
        <f t="shared" ref="H65:AU65" si="69">IF($A$65=$B$13, (H47-H30)*H13, (H47-H30)*H14)</f>
        <v>0</v>
      </c>
      <c r="I65" s="70">
        <f t="shared" si="69"/>
        <v>0</v>
      </c>
      <c r="J65" s="70">
        <f t="shared" si="69"/>
        <v>0</v>
      </c>
      <c r="K65" s="70">
        <f t="shared" si="69"/>
        <v>0</v>
      </c>
      <c r="L65" s="70">
        <f t="shared" si="69"/>
        <v>0</v>
      </c>
      <c r="M65" s="70">
        <f t="shared" si="69"/>
        <v>0</v>
      </c>
      <c r="N65" s="70">
        <f t="shared" si="69"/>
        <v>-24730.76923076923</v>
      </c>
      <c r="O65" s="70">
        <f t="shared" si="69"/>
        <v>-24730.76923076923</v>
      </c>
      <c r="P65" s="70">
        <f t="shared" si="69"/>
        <v>-24730.76923076923</v>
      </c>
      <c r="Q65" s="70">
        <f t="shared" si="69"/>
        <v>-24730.76923076923</v>
      </c>
      <c r="R65" s="70">
        <f t="shared" si="69"/>
        <v>2500</v>
      </c>
      <c r="S65" s="70">
        <f t="shared" si="69"/>
        <v>2500</v>
      </c>
      <c r="T65" s="70">
        <f t="shared" si="69"/>
        <v>2500</v>
      </c>
      <c r="U65" s="70">
        <f t="shared" si="69"/>
        <v>2500</v>
      </c>
      <c r="V65" s="70">
        <f t="shared" si="69"/>
        <v>2500</v>
      </c>
      <c r="W65" s="70">
        <f t="shared" si="69"/>
        <v>2500</v>
      </c>
      <c r="X65" s="70">
        <f t="shared" si="69"/>
        <v>2500</v>
      </c>
      <c r="Y65" s="70">
        <f t="shared" si="69"/>
        <v>2500</v>
      </c>
      <c r="Z65" s="70">
        <f t="shared" si="69"/>
        <v>2500</v>
      </c>
      <c r="AA65" s="70">
        <f t="shared" si="69"/>
        <v>2500</v>
      </c>
      <c r="AB65" s="70">
        <f t="shared" si="69"/>
        <v>2500</v>
      </c>
      <c r="AC65" s="70">
        <f t="shared" si="69"/>
        <v>2500</v>
      </c>
      <c r="AD65" s="70">
        <f t="shared" si="69"/>
        <v>2500</v>
      </c>
      <c r="AE65" s="70">
        <f t="shared" si="69"/>
        <v>2500</v>
      </c>
      <c r="AF65" s="70">
        <f t="shared" si="69"/>
        <v>2500</v>
      </c>
      <c r="AG65" s="70">
        <f t="shared" si="69"/>
        <v>0</v>
      </c>
      <c r="AH65" s="70">
        <f t="shared" si="69"/>
        <v>0</v>
      </c>
      <c r="AI65" s="70">
        <f t="shared" si="69"/>
        <v>0</v>
      </c>
      <c r="AJ65" s="70">
        <f t="shared" si="69"/>
        <v>0</v>
      </c>
      <c r="AK65" s="70">
        <f t="shared" si="69"/>
        <v>0</v>
      </c>
      <c r="AL65" s="70">
        <f t="shared" si="69"/>
        <v>0</v>
      </c>
      <c r="AM65" s="70">
        <f t="shared" si="69"/>
        <v>0</v>
      </c>
      <c r="AN65" s="70">
        <f t="shared" si="69"/>
        <v>0</v>
      </c>
      <c r="AO65" s="70">
        <f t="shared" si="69"/>
        <v>0</v>
      </c>
      <c r="AP65" s="70">
        <f t="shared" si="69"/>
        <v>0</v>
      </c>
      <c r="AQ65" s="70">
        <f t="shared" si="69"/>
        <v>0</v>
      </c>
      <c r="AR65" s="70">
        <f t="shared" si="69"/>
        <v>0</v>
      </c>
      <c r="AS65" s="70">
        <f t="shared" si="69"/>
        <v>0</v>
      </c>
      <c r="AT65" s="70">
        <f t="shared" si="69"/>
        <v>0</v>
      </c>
      <c r="AU65" s="70">
        <f t="shared" si="69"/>
        <v>0</v>
      </c>
    </row>
    <row r="66" spans="1:47" s="70" customFormat="1">
      <c r="A66" s="66">
        <v>1</v>
      </c>
      <c r="B66" s="767">
        <f t="shared" si="57"/>
        <v>830012</v>
      </c>
      <c r="C66" s="66" t="str">
        <f>INDEX(ProjectSummary!$C$6:$F$20,MATCH(B31,ProjectSummary!$C$6:$C$20,0),4)</f>
        <v>MOUNTAIN CREEK ROAD</v>
      </c>
      <c r="D66" s="81"/>
      <c r="E66" s="416"/>
      <c r="F66" s="70">
        <f t="shared" si="58"/>
        <v>-132500</v>
      </c>
      <c r="G66" s="70">
        <f>IF($A$66=$B$13, (G48-G31)*G13, (G48-G31)*G14)</f>
        <v>0</v>
      </c>
      <c r="H66" s="70">
        <f t="shared" ref="H66:AU66" si="70">IF($A$66=$B$13, (H48-H31)*H13, (H48-H31)*H14)</f>
        <v>0</v>
      </c>
      <c r="I66" s="70">
        <f t="shared" si="70"/>
        <v>0</v>
      </c>
      <c r="J66" s="70">
        <f t="shared" si="70"/>
        <v>0</v>
      </c>
      <c r="K66" s="70">
        <f t="shared" si="70"/>
        <v>0</v>
      </c>
      <c r="L66" s="70">
        <f t="shared" si="70"/>
        <v>0</v>
      </c>
      <c r="M66" s="70">
        <f t="shared" si="70"/>
        <v>0</v>
      </c>
      <c r="N66" s="70">
        <f t="shared" si="70"/>
        <v>-57500</v>
      </c>
      <c r="O66" s="70">
        <f t="shared" si="70"/>
        <v>-57500</v>
      </c>
      <c r="P66" s="70">
        <f t="shared" si="70"/>
        <v>-57500</v>
      </c>
      <c r="Q66" s="70">
        <f t="shared" si="70"/>
        <v>2500</v>
      </c>
      <c r="R66" s="70">
        <f t="shared" si="70"/>
        <v>2500</v>
      </c>
      <c r="S66" s="70">
        <f t="shared" si="70"/>
        <v>2500</v>
      </c>
      <c r="T66" s="70">
        <f t="shared" si="70"/>
        <v>2500</v>
      </c>
      <c r="U66" s="70">
        <f t="shared" si="70"/>
        <v>2500</v>
      </c>
      <c r="V66" s="70">
        <f t="shared" si="70"/>
        <v>2500</v>
      </c>
      <c r="W66" s="70">
        <f t="shared" si="70"/>
        <v>2500</v>
      </c>
      <c r="X66" s="70">
        <f t="shared" si="70"/>
        <v>2500</v>
      </c>
      <c r="Y66" s="70">
        <f t="shared" si="70"/>
        <v>2500</v>
      </c>
      <c r="Z66" s="70">
        <f t="shared" si="70"/>
        <v>2500</v>
      </c>
      <c r="AA66" s="70">
        <f t="shared" si="70"/>
        <v>2500</v>
      </c>
      <c r="AB66" s="70">
        <f t="shared" si="70"/>
        <v>2500</v>
      </c>
      <c r="AC66" s="70">
        <f t="shared" si="70"/>
        <v>2500</v>
      </c>
      <c r="AD66" s="70">
        <f t="shared" si="70"/>
        <v>2500</v>
      </c>
      <c r="AE66" s="70">
        <f t="shared" si="70"/>
        <v>2500</v>
      </c>
      <c r="AF66" s="70">
        <f t="shared" si="70"/>
        <v>2500</v>
      </c>
      <c r="AG66" s="70">
        <f t="shared" si="70"/>
        <v>0</v>
      </c>
      <c r="AH66" s="70">
        <f t="shared" si="70"/>
        <v>0</v>
      </c>
      <c r="AI66" s="70">
        <f t="shared" si="70"/>
        <v>0</v>
      </c>
      <c r="AJ66" s="70">
        <f t="shared" si="70"/>
        <v>0</v>
      </c>
      <c r="AK66" s="70">
        <f t="shared" si="70"/>
        <v>0</v>
      </c>
      <c r="AL66" s="70">
        <f t="shared" si="70"/>
        <v>0</v>
      </c>
      <c r="AM66" s="70">
        <f t="shared" si="70"/>
        <v>0</v>
      </c>
      <c r="AN66" s="70">
        <f t="shared" si="70"/>
        <v>0</v>
      </c>
      <c r="AO66" s="70">
        <f t="shared" si="70"/>
        <v>0</v>
      </c>
      <c r="AP66" s="70">
        <f t="shared" si="70"/>
        <v>0</v>
      </c>
      <c r="AQ66" s="70">
        <f t="shared" si="70"/>
        <v>0</v>
      </c>
      <c r="AR66" s="70">
        <f t="shared" si="70"/>
        <v>0</v>
      </c>
      <c r="AS66" s="70">
        <f t="shared" si="70"/>
        <v>0</v>
      </c>
      <c r="AT66" s="70">
        <f t="shared" si="70"/>
        <v>0</v>
      </c>
      <c r="AU66" s="70">
        <f t="shared" si="70"/>
        <v>0</v>
      </c>
    </row>
    <row r="67" spans="1:47" s="70" customFormat="1">
      <c r="A67" s="66">
        <v>1</v>
      </c>
      <c r="B67" s="767">
        <f t="shared" si="57"/>
        <v>120050</v>
      </c>
      <c r="C67" s="66" t="str">
        <f>INDEX(ProjectSummary!$C$6:$F$20,MATCH(B32,ProjectSummary!$C$6:$C$20,0),4)</f>
        <v>PENNINGER ROAD</v>
      </c>
      <c r="D67" s="81"/>
      <c r="E67" s="416"/>
      <c r="F67" s="70">
        <f t="shared" si="58"/>
        <v>-134038.46153846153</v>
      </c>
      <c r="G67" s="70">
        <f>IF($A$67=$B$13, (G49-G32)*G13, (G49-G32)*G14)</f>
        <v>0</v>
      </c>
      <c r="H67" s="70">
        <f t="shared" ref="H67:AU67" si="71">IF($A$67=$B$13, (H49-H32)*H13, (H49-H32)*H14)</f>
        <v>0</v>
      </c>
      <c r="I67" s="70">
        <f t="shared" si="71"/>
        <v>0</v>
      </c>
      <c r="J67" s="70">
        <f t="shared" si="71"/>
        <v>0</v>
      </c>
      <c r="K67" s="70">
        <f t="shared" si="71"/>
        <v>0</v>
      </c>
      <c r="L67" s="70">
        <f t="shared" si="71"/>
        <v>0</v>
      </c>
      <c r="M67" s="70">
        <f t="shared" si="71"/>
        <v>0</v>
      </c>
      <c r="N67" s="70">
        <f t="shared" si="71"/>
        <v>-42884.615384615383</v>
      </c>
      <c r="O67" s="70">
        <f t="shared" si="71"/>
        <v>-42884.615384615383</v>
      </c>
      <c r="P67" s="70">
        <f t="shared" si="71"/>
        <v>-42884.615384615383</v>
      </c>
      <c r="Q67" s="70">
        <f t="shared" si="71"/>
        <v>-42884.615384615383</v>
      </c>
      <c r="R67" s="70">
        <f t="shared" si="71"/>
        <v>2500</v>
      </c>
      <c r="S67" s="70">
        <f t="shared" si="71"/>
        <v>2500</v>
      </c>
      <c r="T67" s="70">
        <f t="shared" si="71"/>
        <v>2500</v>
      </c>
      <c r="U67" s="70">
        <f t="shared" si="71"/>
        <v>2500</v>
      </c>
      <c r="V67" s="70">
        <f t="shared" si="71"/>
        <v>2500</v>
      </c>
      <c r="W67" s="70">
        <f t="shared" si="71"/>
        <v>2500</v>
      </c>
      <c r="X67" s="70">
        <f t="shared" si="71"/>
        <v>2500</v>
      </c>
      <c r="Y67" s="70">
        <f t="shared" si="71"/>
        <v>2500</v>
      </c>
      <c r="Z67" s="70">
        <f t="shared" si="71"/>
        <v>2500</v>
      </c>
      <c r="AA67" s="70">
        <f t="shared" si="71"/>
        <v>2500</v>
      </c>
      <c r="AB67" s="70">
        <f t="shared" si="71"/>
        <v>2500</v>
      </c>
      <c r="AC67" s="70">
        <f t="shared" si="71"/>
        <v>2500</v>
      </c>
      <c r="AD67" s="70">
        <f t="shared" si="71"/>
        <v>2500</v>
      </c>
      <c r="AE67" s="70">
        <f t="shared" si="71"/>
        <v>2500</v>
      </c>
      <c r="AF67" s="70">
        <f t="shared" si="71"/>
        <v>2500</v>
      </c>
      <c r="AG67" s="70">
        <f t="shared" si="71"/>
        <v>0</v>
      </c>
      <c r="AH67" s="70">
        <f t="shared" si="71"/>
        <v>0</v>
      </c>
      <c r="AI67" s="70">
        <f t="shared" si="71"/>
        <v>0</v>
      </c>
      <c r="AJ67" s="70">
        <f t="shared" si="71"/>
        <v>0</v>
      </c>
      <c r="AK67" s="70">
        <f t="shared" si="71"/>
        <v>0</v>
      </c>
      <c r="AL67" s="70">
        <f t="shared" si="71"/>
        <v>0</v>
      </c>
      <c r="AM67" s="70">
        <f t="shared" si="71"/>
        <v>0</v>
      </c>
      <c r="AN67" s="70">
        <f t="shared" si="71"/>
        <v>0</v>
      </c>
      <c r="AO67" s="70">
        <f t="shared" si="71"/>
        <v>0</v>
      </c>
      <c r="AP67" s="70">
        <f t="shared" si="71"/>
        <v>0</v>
      </c>
      <c r="AQ67" s="70">
        <f t="shared" si="71"/>
        <v>0</v>
      </c>
      <c r="AR67" s="70">
        <f t="shared" si="71"/>
        <v>0</v>
      </c>
      <c r="AS67" s="70">
        <f t="shared" si="71"/>
        <v>0</v>
      </c>
      <c r="AT67" s="70">
        <f t="shared" si="71"/>
        <v>0</v>
      </c>
      <c r="AU67" s="70">
        <f t="shared" si="71"/>
        <v>0</v>
      </c>
    </row>
    <row r="68" spans="1:47" s="70" customFormat="1">
      <c r="A68" s="66">
        <v>1</v>
      </c>
      <c r="B68" s="767">
        <f t="shared" si="57"/>
        <v>590060</v>
      </c>
      <c r="C68" s="66" t="str">
        <f>INDEX(ProjectSummary!$C$6:$F$20,MATCH(B33,ProjectSummary!$C$6:$C$20,0),4)</f>
        <v>ROBINSON CHURCH ROAD</v>
      </c>
      <c r="D68" s="81"/>
      <c r="E68" s="416"/>
      <c r="F68" s="70">
        <f t="shared" si="58"/>
        <v>-140807.69230769231</v>
      </c>
      <c r="G68" s="70">
        <f>IF($A$68=$B$13, (G50-G33)*G13, (G50-G33)*G14)</f>
        <v>0</v>
      </c>
      <c r="H68" s="70">
        <f t="shared" ref="H68:AU68" si="72">IF($A$68=$B$13, (H50-H33)*H13, (H50-H33)*H14)</f>
        <v>0</v>
      </c>
      <c r="I68" s="70">
        <f t="shared" si="72"/>
        <v>0</v>
      </c>
      <c r="J68" s="70">
        <f t="shared" si="72"/>
        <v>0</v>
      </c>
      <c r="K68" s="70">
        <f t="shared" si="72"/>
        <v>0</v>
      </c>
      <c r="L68" s="70">
        <f t="shared" si="72"/>
        <v>0</v>
      </c>
      <c r="M68" s="70">
        <f t="shared" si="72"/>
        <v>0</v>
      </c>
      <c r="N68" s="70">
        <f t="shared" si="72"/>
        <v>-44576.923076923078</v>
      </c>
      <c r="O68" s="70">
        <f t="shared" si="72"/>
        <v>-44576.923076923078</v>
      </c>
      <c r="P68" s="70">
        <f t="shared" si="72"/>
        <v>-44576.923076923078</v>
      </c>
      <c r="Q68" s="70">
        <f t="shared" si="72"/>
        <v>-44576.923076923078</v>
      </c>
      <c r="R68" s="70">
        <f t="shared" si="72"/>
        <v>2500</v>
      </c>
      <c r="S68" s="70">
        <f t="shared" si="72"/>
        <v>2500</v>
      </c>
      <c r="T68" s="70">
        <f t="shared" si="72"/>
        <v>2500</v>
      </c>
      <c r="U68" s="70">
        <f t="shared" si="72"/>
        <v>2500</v>
      </c>
      <c r="V68" s="70">
        <f t="shared" si="72"/>
        <v>2500</v>
      </c>
      <c r="W68" s="70">
        <f t="shared" si="72"/>
        <v>2500</v>
      </c>
      <c r="X68" s="70">
        <f t="shared" si="72"/>
        <v>2500</v>
      </c>
      <c r="Y68" s="70">
        <f t="shared" si="72"/>
        <v>2500</v>
      </c>
      <c r="Z68" s="70">
        <f t="shared" si="72"/>
        <v>2500</v>
      </c>
      <c r="AA68" s="70">
        <f t="shared" si="72"/>
        <v>2500</v>
      </c>
      <c r="AB68" s="70">
        <f t="shared" si="72"/>
        <v>2500</v>
      </c>
      <c r="AC68" s="70">
        <f t="shared" si="72"/>
        <v>2500</v>
      </c>
      <c r="AD68" s="70">
        <f t="shared" si="72"/>
        <v>2500</v>
      </c>
      <c r="AE68" s="70">
        <f t="shared" si="72"/>
        <v>2500</v>
      </c>
      <c r="AF68" s="70">
        <f t="shared" si="72"/>
        <v>2500</v>
      </c>
      <c r="AG68" s="70">
        <f t="shared" si="72"/>
        <v>0</v>
      </c>
      <c r="AH68" s="70">
        <f t="shared" si="72"/>
        <v>0</v>
      </c>
      <c r="AI68" s="70">
        <f t="shared" si="72"/>
        <v>0</v>
      </c>
      <c r="AJ68" s="70">
        <f t="shared" si="72"/>
        <v>0</v>
      </c>
      <c r="AK68" s="70">
        <f t="shared" si="72"/>
        <v>0</v>
      </c>
      <c r="AL68" s="70">
        <f t="shared" si="72"/>
        <v>0</v>
      </c>
      <c r="AM68" s="70">
        <f t="shared" si="72"/>
        <v>0</v>
      </c>
      <c r="AN68" s="70">
        <f t="shared" si="72"/>
        <v>0</v>
      </c>
      <c r="AO68" s="70">
        <f t="shared" si="72"/>
        <v>0</v>
      </c>
      <c r="AP68" s="70">
        <f t="shared" si="72"/>
        <v>0</v>
      </c>
      <c r="AQ68" s="70">
        <f t="shared" si="72"/>
        <v>0</v>
      </c>
      <c r="AR68" s="70">
        <f t="shared" si="72"/>
        <v>0</v>
      </c>
      <c r="AS68" s="70">
        <f t="shared" si="72"/>
        <v>0</v>
      </c>
      <c r="AT68" s="70">
        <f t="shared" si="72"/>
        <v>0</v>
      </c>
      <c r="AU68" s="70">
        <f t="shared" si="72"/>
        <v>0</v>
      </c>
    </row>
    <row r="69" spans="1:47" s="70" customFormat="1">
      <c r="A69" s="66"/>
      <c r="B69" s="767"/>
      <c r="C69" s="66"/>
      <c r="D69" s="81"/>
      <c r="E69" s="416"/>
    </row>
    <row r="70" spans="1:47">
      <c r="A70" s="4"/>
      <c r="D70"/>
      <c r="E70"/>
    </row>
    <row r="71" spans="1:47" s="57" customFormat="1">
      <c r="A71" s="5" t="s">
        <v>210</v>
      </c>
      <c r="B71" s="5"/>
      <c r="C71" s="8"/>
      <c r="D71" s="88"/>
      <c r="E71" s="8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row>
    <row r="72" spans="1:47">
      <c r="A72" s="4"/>
      <c r="D72"/>
      <c r="E72"/>
    </row>
    <row r="73" spans="1:47" s="70" customFormat="1">
      <c r="A73"/>
      <c r="B73"/>
      <c r="C73" s="4" t="s">
        <v>211</v>
      </c>
      <c r="D73" s="2"/>
      <c r="E73" s="2"/>
      <c r="F73" s="166">
        <f>SUM(G73:AU73)</f>
        <v>-1400384.6153846153</v>
      </c>
      <c r="G73" s="70">
        <f>SUM(G54:G68)</f>
        <v>0</v>
      </c>
      <c r="H73" s="70">
        <f t="shared" ref="H73:AU73" si="73">SUM(H54:H68)</f>
        <v>0</v>
      </c>
      <c r="I73" s="70">
        <f t="shared" si="73"/>
        <v>0</v>
      </c>
      <c r="J73" s="70">
        <f t="shared" si="73"/>
        <v>0</v>
      </c>
      <c r="K73" s="70">
        <f t="shared" si="73"/>
        <v>0</v>
      </c>
      <c r="L73" s="70">
        <f t="shared" si="73"/>
        <v>58461.538461538461</v>
      </c>
      <c r="M73" s="70">
        <f t="shared" si="73"/>
        <v>-350115.38461538457</v>
      </c>
      <c r="N73" s="70">
        <f t="shared" si="73"/>
        <v>-484961.53846153844</v>
      </c>
      <c r="O73" s="70">
        <f t="shared" si="73"/>
        <v>-484961.53846153844</v>
      </c>
      <c r="P73" s="70">
        <f t="shared" si="73"/>
        <v>-406038.4615384615</v>
      </c>
      <c r="Q73" s="70">
        <f t="shared" si="73"/>
        <v>-267769.23076923075</v>
      </c>
      <c r="R73" s="70">
        <f t="shared" si="73"/>
        <v>37500</v>
      </c>
      <c r="S73" s="70">
        <f t="shared" si="73"/>
        <v>37500</v>
      </c>
      <c r="T73" s="70">
        <f t="shared" si="73"/>
        <v>37500</v>
      </c>
      <c r="U73" s="70">
        <f t="shared" si="73"/>
        <v>37500</v>
      </c>
      <c r="V73" s="70">
        <f t="shared" si="73"/>
        <v>37500</v>
      </c>
      <c r="W73" s="70">
        <f t="shared" si="73"/>
        <v>37500</v>
      </c>
      <c r="X73" s="70">
        <f t="shared" si="73"/>
        <v>37500</v>
      </c>
      <c r="Y73" s="70">
        <f t="shared" si="73"/>
        <v>37500</v>
      </c>
      <c r="Z73" s="70">
        <f t="shared" si="73"/>
        <v>37500</v>
      </c>
      <c r="AA73" s="70">
        <f t="shared" si="73"/>
        <v>37500</v>
      </c>
      <c r="AB73" s="70">
        <f t="shared" si="73"/>
        <v>37500</v>
      </c>
      <c r="AC73" s="70">
        <f t="shared" si="73"/>
        <v>37500</v>
      </c>
      <c r="AD73" s="70">
        <f t="shared" si="73"/>
        <v>37500</v>
      </c>
      <c r="AE73" s="70">
        <f t="shared" si="73"/>
        <v>37500</v>
      </c>
      <c r="AF73" s="70">
        <f t="shared" si="73"/>
        <v>10000</v>
      </c>
      <c r="AG73" s="70">
        <f t="shared" si="73"/>
        <v>0</v>
      </c>
      <c r="AH73" s="70">
        <f t="shared" si="73"/>
        <v>0</v>
      </c>
      <c r="AI73" s="70">
        <f t="shared" si="73"/>
        <v>0</v>
      </c>
      <c r="AJ73" s="70">
        <f t="shared" si="73"/>
        <v>0</v>
      </c>
      <c r="AK73" s="70">
        <f t="shared" si="73"/>
        <v>0</v>
      </c>
      <c r="AL73" s="70">
        <f t="shared" si="73"/>
        <v>0</v>
      </c>
      <c r="AM73" s="70">
        <f t="shared" si="73"/>
        <v>0</v>
      </c>
      <c r="AN73" s="70">
        <f t="shared" si="73"/>
        <v>0</v>
      </c>
      <c r="AO73" s="70">
        <f t="shared" si="73"/>
        <v>0</v>
      </c>
      <c r="AP73" s="70">
        <f t="shared" si="73"/>
        <v>0</v>
      </c>
      <c r="AQ73" s="70">
        <f t="shared" si="73"/>
        <v>0</v>
      </c>
      <c r="AR73" s="70">
        <f t="shared" si="73"/>
        <v>0</v>
      </c>
      <c r="AS73" s="70">
        <f t="shared" si="73"/>
        <v>0</v>
      </c>
      <c r="AT73" s="70">
        <f t="shared" si="73"/>
        <v>0</v>
      </c>
      <c r="AU73" s="70">
        <f t="shared" si="73"/>
        <v>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F4EAD-5739-4036-9137-9691C50E5BF2}">
  <sheetPr>
    <tabColor theme="9" tint="0.79998168889431442"/>
  </sheetPr>
  <dimension ref="A1:XFB247"/>
  <sheetViews>
    <sheetView topLeftCell="E1" zoomScale="90" zoomScaleNormal="90" workbookViewId="0">
      <selection activeCell="S69" sqref="S69"/>
    </sheetView>
  </sheetViews>
  <sheetFormatPr defaultColWidth="0" defaultRowHeight="15"/>
  <cols>
    <col min="1" max="1" width="7.7109375" customWidth="1"/>
    <col min="2" max="2" width="8.28515625" customWidth="1"/>
    <col min="3" max="3" width="73" customWidth="1"/>
    <col min="4" max="4" width="19.5703125" style="2" customWidth="1"/>
    <col min="5" max="5" width="20.5703125" customWidth="1"/>
    <col min="6" max="42" width="15.28515625" customWidth="1"/>
    <col min="43" max="48" width="8.7109375" customWidth="1"/>
    <col min="16383" max="16384" width="8.7109375" hidden="1"/>
  </cols>
  <sheetData>
    <row r="1" spans="1:16382">
      <c r="A1" s="5" t="s">
        <v>133</v>
      </c>
      <c r="B1" s="415"/>
      <c r="C1" s="415"/>
      <c r="D1" s="505"/>
      <c r="E1" s="415"/>
      <c r="F1" s="415"/>
      <c r="G1" s="415"/>
      <c r="H1" s="415"/>
      <c r="I1" s="415"/>
      <c r="J1" s="415"/>
      <c r="K1" s="415"/>
      <c r="L1" s="415"/>
      <c r="M1" s="415"/>
      <c r="N1" s="869"/>
      <c r="O1" s="870"/>
      <c r="P1" s="415"/>
      <c r="Q1" s="871"/>
      <c r="R1" s="415"/>
      <c r="S1" s="869"/>
      <c r="T1" s="872"/>
      <c r="U1" s="415"/>
      <c r="V1" s="415"/>
      <c r="W1" s="415"/>
      <c r="X1" s="415"/>
      <c r="Y1" s="415"/>
      <c r="Z1" s="415"/>
      <c r="AA1" s="415"/>
      <c r="AB1" s="415"/>
      <c r="AC1" s="415"/>
      <c r="AD1" s="415"/>
      <c r="AE1" s="415"/>
      <c r="AF1" s="415"/>
      <c r="AG1" s="415"/>
      <c r="AH1" s="415"/>
      <c r="AI1" s="415"/>
      <c r="AJ1" s="415"/>
      <c r="AK1" s="415"/>
      <c r="AL1" s="415"/>
      <c r="AM1" s="415"/>
      <c r="AN1" s="415"/>
      <c r="AO1" s="415"/>
      <c r="AP1" s="415"/>
      <c r="AQ1" s="415"/>
      <c r="AR1" s="415"/>
      <c r="AS1" s="415"/>
      <c r="AT1" s="415"/>
    </row>
    <row r="2" spans="1:16382">
      <c r="C2" t="str">
        <f>project.name</f>
        <v>Bridges not Barriers - A Collaborative Bridge Bundle Replacement Project BUILD Application</v>
      </c>
      <c r="E2" s="6" t="s">
        <v>192</v>
      </c>
      <c r="F2" s="25">
        <f>BaseYear</f>
        <v>2024</v>
      </c>
      <c r="H2" s="57"/>
      <c r="I2" s="6" t="s">
        <v>25</v>
      </c>
      <c r="J2" s="25">
        <f>Assumptions!D11</f>
        <v>2028</v>
      </c>
      <c r="L2" s="6" t="s">
        <v>212</v>
      </c>
      <c r="M2" s="227">
        <f>Assumptions!D26</f>
        <v>1.52</v>
      </c>
      <c r="N2" s="6"/>
      <c r="O2" s="74"/>
      <c r="S2" s="6"/>
      <c r="T2" s="179"/>
    </row>
    <row r="3" spans="1:16382">
      <c r="C3" t="s">
        <v>193</v>
      </c>
      <c r="E3" s="6" t="s">
        <v>20</v>
      </c>
      <c r="F3" s="25">
        <f>Assumptions!D8</f>
        <v>2025</v>
      </c>
      <c r="I3" s="6" t="s">
        <v>26</v>
      </c>
      <c r="J3" s="25">
        <f>Assumptions!D12</f>
        <v>2029</v>
      </c>
      <c r="L3" s="6" t="s">
        <v>213</v>
      </c>
      <c r="M3" s="227">
        <f>Assumptions!D27</f>
        <v>1</v>
      </c>
      <c r="N3" s="6"/>
      <c r="O3" s="74"/>
      <c r="S3" s="6"/>
      <c r="T3" s="179"/>
    </row>
    <row r="4" spans="1:16382">
      <c r="E4" s="6" t="s">
        <v>194</v>
      </c>
      <c r="F4" s="25">
        <f>Assumptions!D10</f>
        <v>20</v>
      </c>
      <c r="I4" s="6" t="s">
        <v>27</v>
      </c>
      <c r="J4" s="25">
        <f>Assumptions!D13</f>
        <v>2030</v>
      </c>
      <c r="L4" s="6" t="s">
        <v>214</v>
      </c>
      <c r="M4" s="173">
        <f>Assumptions!D24</f>
        <v>21.8</v>
      </c>
      <c r="N4" s="6"/>
      <c r="O4" s="74"/>
      <c r="S4" s="6"/>
      <c r="T4" s="179"/>
    </row>
    <row r="5" spans="1:16382">
      <c r="E5" s="6" t="s">
        <v>37</v>
      </c>
      <c r="F5" s="341">
        <f>Assumptions!D21</f>
        <v>7.0000000000000007E-2</v>
      </c>
      <c r="I5" s="6" t="s">
        <v>28</v>
      </c>
      <c r="J5" s="25">
        <f>Assumptions!D14</f>
        <v>2029</v>
      </c>
      <c r="L5" s="6" t="s">
        <v>215</v>
      </c>
      <c r="M5" s="173">
        <f>Assumptions!D25</f>
        <v>37.200000000000003</v>
      </c>
      <c r="S5" s="6"/>
      <c r="T5" s="179"/>
    </row>
    <row r="6" spans="1:16382">
      <c r="I6" s="6" t="s">
        <v>29</v>
      </c>
      <c r="J6" s="25">
        <f>Assumptions!D15</f>
        <v>2030</v>
      </c>
      <c r="S6" s="6"/>
      <c r="T6" s="39"/>
    </row>
    <row r="7" spans="1:16382">
      <c r="I7" s="6" t="s">
        <v>30</v>
      </c>
      <c r="J7" s="25">
        <f>Assumptions!D16</f>
        <v>2031</v>
      </c>
      <c r="S7" s="6"/>
      <c r="T7" s="39"/>
    </row>
    <row r="8" spans="1:16382">
      <c r="S8" s="6"/>
      <c r="T8" s="39"/>
    </row>
    <row r="9" spans="1:16382" s="57" customFormat="1">
      <c r="A9" s="134"/>
      <c r="B9" s="134"/>
      <c r="C9" s="134" t="s">
        <v>73</v>
      </c>
      <c r="D9" s="135"/>
      <c r="E9" s="134"/>
      <c r="F9" s="134">
        <f>$F$3</f>
        <v>2025</v>
      </c>
      <c r="G9" s="134">
        <f>F9+1</f>
        <v>2026</v>
      </c>
      <c r="H9" s="134">
        <f t="shared" ref="H9:AT9" si="0">G9+1</f>
        <v>2027</v>
      </c>
      <c r="I9" s="134">
        <f t="shared" si="0"/>
        <v>2028</v>
      </c>
      <c r="J9" s="134">
        <f t="shared" si="0"/>
        <v>2029</v>
      </c>
      <c r="K9" s="134">
        <f t="shared" si="0"/>
        <v>2030</v>
      </c>
      <c r="L9" s="134">
        <f t="shared" si="0"/>
        <v>2031</v>
      </c>
      <c r="M9" s="134">
        <f t="shared" si="0"/>
        <v>2032</v>
      </c>
      <c r="N9" s="134">
        <f t="shared" si="0"/>
        <v>2033</v>
      </c>
      <c r="O9" s="134">
        <f t="shared" si="0"/>
        <v>2034</v>
      </c>
      <c r="P9" s="134">
        <f t="shared" si="0"/>
        <v>2035</v>
      </c>
      <c r="Q9" s="134">
        <f t="shared" si="0"/>
        <v>2036</v>
      </c>
      <c r="R9" s="134">
        <f t="shared" si="0"/>
        <v>2037</v>
      </c>
      <c r="S9" s="134">
        <f t="shared" si="0"/>
        <v>2038</v>
      </c>
      <c r="T9" s="134">
        <f t="shared" si="0"/>
        <v>2039</v>
      </c>
      <c r="U9" s="134">
        <f t="shared" si="0"/>
        <v>2040</v>
      </c>
      <c r="V9" s="134">
        <f t="shared" si="0"/>
        <v>2041</v>
      </c>
      <c r="W9" s="134">
        <f t="shared" si="0"/>
        <v>2042</v>
      </c>
      <c r="X9" s="134">
        <f t="shared" si="0"/>
        <v>2043</v>
      </c>
      <c r="Y9" s="134">
        <f t="shared" si="0"/>
        <v>2044</v>
      </c>
      <c r="Z9" s="134">
        <f t="shared" si="0"/>
        <v>2045</v>
      </c>
      <c r="AA9" s="134">
        <f t="shared" si="0"/>
        <v>2046</v>
      </c>
      <c r="AB9" s="134">
        <f t="shared" si="0"/>
        <v>2047</v>
      </c>
      <c r="AC9" s="134">
        <f t="shared" si="0"/>
        <v>2048</v>
      </c>
      <c r="AD9" s="134">
        <f t="shared" si="0"/>
        <v>2049</v>
      </c>
      <c r="AE9" s="134">
        <f t="shared" si="0"/>
        <v>2050</v>
      </c>
      <c r="AF9" s="134">
        <f t="shared" si="0"/>
        <v>2051</v>
      </c>
      <c r="AG9" s="134">
        <f t="shared" si="0"/>
        <v>2052</v>
      </c>
      <c r="AH9" s="134">
        <f t="shared" si="0"/>
        <v>2053</v>
      </c>
      <c r="AI9" s="134">
        <f t="shared" si="0"/>
        <v>2054</v>
      </c>
      <c r="AJ9" s="134">
        <f t="shared" si="0"/>
        <v>2055</v>
      </c>
      <c r="AK9" s="134">
        <f t="shared" si="0"/>
        <v>2056</v>
      </c>
      <c r="AL9" s="134">
        <f t="shared" si="0"/>
        <v>2057</v>
      </c>
      <c r="AM9" s="134">
        <f t="shared" si="0"/>
        <v>2058</v>
      </c>
      <c r="AN9" s="134">
        <f t="shared" si="0"/>
        <v>2059</v>
      </c>
      <c r="AO9" s="134">
        <f t="shared" si="0"/>
        <v>2060</v>
      </c>
      <c r="AP9" s="134">
        <f t="shared" si="0"/>
        <v>2061</v>
      </c>
      <c r="AQ9" s="134">
        <f t="shared" si="0"/>
        <v>2062</v>
      </c>
      <c r="AR9" s="134">
        <f t="shared" si="0"/>
        <v>2063</v>
      </c>
      <c r="AS9" s="134">
        <f t="shared" si="0"/>
        <v>2064</v>
      </c>
      <c r="AT9" s="134">
        <f t="shared" si="0"/>
        <v>2065</v>
      </c>
    </row>
    <row r="10" spans="1:16382" s="57" customFormat="1">
      <c r="A10" s="134"/>
      <c r="B10" s="134"/>
      <c r="C10" s="134" t="s">
        <v>195</v>
      </c>
      <c r="D10" s="135"/>
      <c r="E10" s="134"/>
      <c r="F10" s="134">
        <f>IF(F9=$F$3,1,IF(F9&lt;SUM($F$4,$J$7),E10+1,0))</f>
        <v>1</v>
      </c>
      <c r="G10" s="134">
        <f t="shared" ref="G10:AT10" si="1">IF(G9=$F$3,1,IF(G9&lt;SUM($F$4,$J$7),F10+1,0))</f>
        <v>2</v>
      </c>
      <c r="H10" s="134">
        <f t="shared" si="1"/>
        <v>3</v>
      </c>
      <c r="I10" s="134">
        <f t="shared" si="1"/>
        <v>4</v>
      </c>
      <c r="J10" s="134">
        <f t="shared" si="1"/>
        <v>5</v>
      </c>
      <c r="K10" s="134">
        <f t="shared" si="1"/>
        <v>6</v>
      </c>
      <c r="L10" s="134">
        <f t="shared" si="1"/>
        <v>7</v>
      </c>
      <c r="M10" s="134">
        <f t="shared" si="1"/>
        <v>8</v>
      </c>
      <c r="N10" s="134">
        <f t="shared" si="1"/>
        <v>9</v>
      </c>
      <c r="O10" s="134">
        <f t="shared" si="1"/>
        <v>10</v>
      </c>
      <c r="P10" s="134">
        <f t="shared" si="1"/>
        <v>11</v>
      </c>
      <c r="Q10" s="134">
        <f t="shared" si="1"/>
        <v>12</v>
      </c>
      <c r="R10" s="134">
        <f t="shared" si="1"/>
        <v>13</v>
      </c>
      <c r="S10" s="134">
        <f t="shared" si="1"/>
        <v>14</v>
      </c>
      <c r="T10" s="134">
        <f t="shared" si="1"/>
        <v>15</v>
      </c>
      <c r="U10" s="134">
        <f t="shared" si="1"/>
        <v>16</v>
      </c>
      <c r="V10" s="134">
        <f t="shared" si="1"/>
        <v>17</v>
      </c>
      <c r="W10" s="134">
        <f t="shared" si="1"/>
        <v>18</v>
      </c>
      <c r="X10" s="134">
        <f t="shared" si="1"/>
        <v>19</v>
      </c>
      <c r="Y10" s="134">
        <f t="shared" si="1"/>
        <v>20</v>
      </c>
      <c r="Z10" s="134">
        <f t="shared" si="1"/>
        <v>21</v>
      </c>
      <c r="AA10" s="134">
        <f t="shared" si="1"/>
        <v>22</v>
      </c>
      <c r="AB10" s="134">
        <f t="shared" si="1"/>
        <v>23</v>
      </c>
      <c r="AC10" s="134">
        <f t="shared" si="1"/>
        <v>24</v>
      </c>
      <c r="AD10" s="134">
        <f t="shared" si="1"/>
        <v>25</v>
      </c>
      <c r="AE10" s="134">
        <f t="shared" si="1"/>
        <v>26</v>
      </c>
      <c r="AF10" s="134">
        <f t="shared" si="1"/>
        <v>0</v>
      </c>
      <c r="AG10" s="134">
        <f t="shared" si="1"/>
        <v>0</v>
      </c>
      <c r="AH10" s="134">
        <f t="shared" si="1"/>
        <v>0</v>
      </c>
      <c r="AI10" s="134">
        <f t="shared" si="1"/>
        <v>0</v>
      </c>
      <c r="AJ10" s="134">
        <f t="shared" si="1"/>
        <v>0</v>
      </c>
      <c r="AK10" s="134">
        <f t="shared" si="1"/>
        <v>0</v>
      </c>
      <c r="AL10" s="134">
        <f t="shared" si="1"/>
        <v>0</v>
      </c>
      <c r="AM10" s="134">
        <f t="shared" si="1"/>
        <v>0</v>
      </c>
      <c r="AN10" s="134">
        <f t="shared" si="1"/>
        <v>0</v>
      </c>
      <c r="AO10" s="134">
        <f t="shared" si="1"/>
        <v>0</v>
      </c>
      <c r="AP10" s="134">
        <f t="shared" si="1"/>
        <v>0</v>
      </c>
      <c r="AQ10" s="134">
        <f t="shared" si="1"/>
        <v>0</v>
      </c>
      <c r="AR10" s="134">
        <f t="shared" si="1"/>
        <v>0</v>
      </c>
      <c r="AS10" s="134">
        <f t="shared" si="1"/>
        <v>0</v>
      </c>
      <c r="AT10" s="134">
        <f t="shared" si="1"/>
        <v>0</v>
      </c>
    </row>
    <row r="11" spans="1:16382" s="57" customFormat="1">
      <c r="A11" s="134"/>
      <c r="B11" s="134"/>
      <c r="C11" s="134" t="s">
        <v>196</v>
      </c>
      <c r="D11" s="135"/>
      <c r="E11" s="134"/>
      <c r="F11" s="136">
        <f t="shared" ref="F11:AT11" si="2">1/((1+$F$5)^(F9-$F$2))</f>
        <v>0.93457943925233644</v>
      </c>
      <c r="G11" s="136">
        <f t="shared" si="2"/>
        <v>0.87343872827321156</v>
      </c>
      <c r="H11" s="136">
        <f t="shared" si="2"/>
        <v>0.81629787689085187</v>
      </c>
      <c r="I11" s="136">
        <f t="shared" si="2"/>
        <v>0.7628952120475252</v>
      </c>
      <c r="J11" s="136">
        <f t="shared" si="2"/>
        <v>0.71298617948366838</v>
      </c>
      <c r="K11" s="136">
        <f t="shared" si="2"/>
        <v>0.66634222381651254</v>
      </c>
      <c r="L11" s="136">
        <f t="shared" si="2"/>
        <v>0.62274974188459109</v>
      </c>
      <c r="M11" s="136">
        <f t="shared" si="2"/>
        <v>0.5820091045650384</v>
      </c>
      <c r="N11" s="136">
        <f t="shared" si="2"/>
        <v>0.54393374258414806</v>
      </c>
      <c r="O11" s="136">
        <f t="shared" si="2"/>
        <v>0.5083492921347178</v>
      </c>
      <c r="P11" s="136">
        <f t="shared" si="2"/>
        <v>0.47509279638758667</v>
      </c>
      <c r="Q11" s="136">
        <f t="shared" si="2"/>
        <v>0.44401195924073528</v>
      </c>
      <c r="R11" s="136">
        <f t="shared" si="2"/>
        <v>0.41496444788853759</v>
      </c>
      <c r="S11" s="136">
        <f t="shared" si="2"/>
        <v>0.3878172410173249</v>
      </c>
      <c r="T11" s="136">
        <f t="shared" si="2"/>
        <v>0.36244601964235967</v>
      </c>
      <c r="U11" s="136">
        <f t="shared" si="2"/>
        <v>0.33873459779659787</v>
      </c>
      <c r="V11" s="136">
        <f t="shared" si="2"/>
        <v>0.31657439046411018</v>
      </c>
      <c r="W11" s="136">
        <f t="shared" si="2"/>
        <v>0.29586391632159825</v>
      </c>
      <c r="X11" s="136">
        <f t="shared" si="2"/>
        <v>0.27650833301083949</v>
      </c>
      <c r="Y11" s="136">
        <f t="shared" si="2"/>
        <v>0.2584190028138687</v>
      </c>
      <c r="Z11" s="136">
        <f t="shared" si="2"/>
        <v>0.24151308674193336</v>
      </c>
      <c r="AA11" s="136">
        <f t="shared" si="2"/>
        <v>0.22571316517937698</v>
      </c>
      <c r="AB11" s="136">
        <f t="shared" si="2"/>
        <v>0.21094688334521211</v>
      </c>
      <c r="AC11" s="136">
        <f t="shared" si="2"/>
        <v>0.19714661994879637</v>
      </c>
      <c r="AD11" s="136">
        <f t="shared" si="2"/>
        <v>0.18424917752223957</v>
      </c>
      <c r="AE11" s="136">
        <f t="shared" si="2"/>
        <v>0.17219549301143888</v>
      </c>
      <c r="AF11" s="136">
        <f t="shared" si="2"/>
        <v>0.16093036730041013</v>
      </c>
      <c r="AG11" s="136">
        <f t="shared" si="2"/>
        <v>0.15040221243028987</v>
      </c>
      <c r="AH11" s="136">
        <f t="shared" si="2"/>
        <v>0.1405628153554111</v>
      </c>
      <c r="AI11" s="136">
        <f t="shared" si="2"/>
        <v>0.13136711715458982</v>
      </c>
      <c r="AJ11" s="136">
        <f t="shared" si="2"/>
        <v>0.1227730066865325</v>
      </c>
      <c r="AK11" s="136">
        <f t="shared" si="2"/>
        <v>0.11474112774442291</v>
      </c>
      <c r="AL11" s="136">
        <f t="shared" si="2"/>
        <v>0.10723469882656347</v>
      </c>
      <c r="AM11" s="136">
        <f t="shared" si="2"/>
        <v>0.10021934469772288</v>
      </c>
      <c r="AN11" s="136">
        <f t="shared" si="2"/>
        <v>9.366293896983445E-2</v>
      </c>
      <c r="AO11" s="136">
        <f t="shared" si="2"/>
        <v>8.7535456981153698E-2</v>
      </c>
      <c r="AP11" s="136">
        <f t="shared" si="2"/>
        <v>8.1808838300143641E-2</v>
      </c>
      <c r="AQ11" s="136">
        <f t="shared" si="2"/>
        <v>7.6456858224433308E-2</v>
      </c>
      <c r="AR11" s="136">
        <f t="shared" si="2"/>
        <v>7.1455007686386268E-2</v>
      </c>
      <c r="AS11" s="136">
        <f t="shared" si="2"/>
        <v>6.6780381015314264E-2</v>
      </c>
      <c r="AT11" s="136">
        <f t="shared" si="2"/>
        <v>6.2411571042349782E-2</v>
      </c>
      <c r="AU11" s="781"/>
      <c r="AV11" s="781"/>
      <c r="AW11" s="781"/>
      <c r="AX11" s="781"/>
      <c r="AY11" s="781"/>
      <c r="AZ11" s="781"/>
      <c r="BA11" s="781"/>
      <c r="BB11" s="781"/>
      <c r="BC11" s="781"/>
      <c r="BD11" s="781"/>
      <c r="BE11" s="781"/>
      <c r="BF11" s="781"/>
      <c r="BG11" s="781"/>
      <c r="BH11" s="781"/>
      <c r="BI11" s="781"/>
      <c r="BJ11" s="781"/>
      <c r="BK11" s="781"/>
      <c r="BL11" s="781"/>
      <c r="BM11" s="781"/>
      <c r="BN11" s="781"/>
      <c r="BO11" s="781"/>
      <c r="BP11" s="781"/>
      <c r="BQ11" s="781"/>
      <c r="BR11" s="781"/>
      <c r="BS11" s="781"/>
      <c r="BT11" s="781"/>
      <c r="BU11" s="781"/>
      <c r="BV11" s="781"/>
      <c r="BW11" s="781"/>
      <c r="BX11" s="781"/>
      <c r="BY11" s="781"/>
      <c r="BZ11" s="781"/>
      <c r="CA11" s="781"/>
      <c r="CB11" s="781"/>
      <c r="CC11" s="781"/>
      <c r="CD11" s="781"/>
      <c r="CE11" s="781"/>
      <c r="CF11" s="781"/>
      <c r="CG11" s="781"/>
      <c r="CH11" s="781"/>
      <c r="CI11" s="781"/>
      <c r="CJ11" s="781"/>
      <c r="CK11" s="781"/>
      <c r="CL11" s="781"/>
      <c r="CM11" s="781"/>
      <c r="CN11" s="781"/>
      <c r="CO11" s="781"/>
      <c r="CP11" s="781"/>
      <c r="CQ11" s="781"/>
      <c r="CR11" s="781"/>
      <c r="CS11" s="781"/>
      <c r="CT11" s="781"/>
      <c r="CU11" s="781"/>
      <c r="CV11" s="781"/>
      <c r="CW11" s="781"/>
      <c r="CX11" s="781"/>
      <c r="CY11" s="781"/>
      <c r="CZ11" s="781"/>
      <c r="DA11" s="781"/>
      <c r="DB11" s="781"/>
      <c r="DC11" s="781"/>
      <c r="DD11" s="781"/>
      <c r="DE11" s="781"/>
      <c r="DF11" s="781"/>
      <c r="DG11" s="781"/>
      <c r="DH11" s="781"/>
      <c r="DI11" s="781"/>
      <c r="DJ11" s="781"/>
      <c r="DK11" s="781"/>
      <c r="DL11" s="781"/>
      <c r="DM11" s="781"/>
      <c r="DN11" s="781"/>
      <c r="DO11" s="781"/>
      <c r="DP11" s="781"/>
      <c r="DQ11" s="781"/>
      <c r="DR11" s="781"/>
      <c r="DS11" s="781"/>
      <c r="DT11" s="781"/>
      <c r="DU11" s="781"/>
      <c r="DV11" s="781"/>
      <c r="DW11" s="781"/>
      <c r="DX11" s="781"/>
      <c r="DY11" s="781"/>
      <c r="DZ11" s="781"/>
      <c r="EA11" s="781"/>
      <c r="EB11" s="781"/>
      <c r="EC11" s="781"/>
      <c r="ED11" s="781"/>
      <c r="EE11" s="781"/>
      <c r="EF11" s="781"/>
      <c r="EG11" s="781"/>
      <c r="EH11" s="781"/>
      <c r="EI11" s="781"/>
      <c r="EJ11" s="781"/>
      <c r="EK11" s="781"/>
      <c r="EL11" s="781"/>
      <c r="EM11" s="781"/>
      <c r="EN11" s="781"/>
      <c r="EO11" s="781"/>
      <c r="EP11" s="781"/>
      <c r="EQ11" s="781"/>
      <c r="ER11" s="781"/>
      <c r="ES11" s="781"/>
      <c r="ET11" s="781"/>
      <c r="EU11" s="781"/>
      <c r="EV11" s="781"/>
      <c r="EW11" s="781"/>
      <c r="EX11" s="781"/>
      <c r="EY11" s="781"/>
      <c r="EZ11" s="781"/>
      <c r="FA11" s="781"/>
      <c r="FB11" s="781"/>
      <c r="FC11" s="781"/>
      <c r="FD11" s="781"/>
      <c r="FE11" s="781"/>
      <c r="FF11" s="781"/>
      <c r="FG11" s="781"/>
      <c r="FH11" s="781"/>
      <c r="FI11" s="781"/>
      <c r="FJ11" s="781"/>
      <c r="FK11" s="781"/>
      <c r="FL11" s="781"/>
      <c r="FM11" s="781"/>
      <c r="FN11" s="781"/>
      <c r="FO11" s="781"/>
      <c r="FP11" s="781"/>
      <c r="FQ11" s="781"/>
      <c r="FR11" s="781"/>
      <c r="FS11" s="781"/>
      <c r="FT11" s="781"/>
      <c r="FU11" s="781"/>
      <c r="FV11" s="781"/>
      <c r="FW11" s="781"/>
      <c r="FX11" s="781"/>
      <c r="FY11" s="781"/>
      <c r="FZ11" s="781"/>
      <c r="GA11" s="781"/>
      <c r="GB11" s="781"/>
      <c r="GC11" s="781"/>
      <c r="GD11" s="781"/>
      <c r="GE11" s="781"/>
      <c r="GF11" s="781"/>
      <c r="GG11" s="781"/>
      <c r="GH11" s="781"/>
      <c r="GI11" s="781"/>
      <c r="GJ11" s="781"/>
      <c r="GK11" s="781"/>
      <c r="GL11" s="781"/>
      <c r="GM11" s="781"/>
      <c r="GN11" s="781"/>
      <c r="GO11" s="781"/>
      <c r="GP11" s="781"/>
      <c r="GQ11" s="781"/>
      <c r="GR11" s="781"/>
      <c r="GS11" s="781"/>
      <c r="GT11" s="781"/>
      <c r="GU11" s="781"/>
      <c r="GV11" s="781"/>
      <c r="GW11" s="781"/>
      <c r="GX11" s="781"/>
      <c r="GY11" s="781"/>
      <c r="GZ11" s="781"/>
      <c r="HA11" s="781"/>
      <c r="HB11" s="781"/>
      <c r="HC11" s="781"/>
      <c r="HD11" s="781"/>
      <c r="HE11" s="781"/>
      <c r="HF11" s="781"/>
      <c r="HG11" s="781"/>
      <c r="HH11" s="781"/>
      <c r="HI11" s="781"/>
      <c r="HJ11" s="781"/>
      <c r="HK11" s="781"/>
      <c r="HL11" s="781"/>
      <c r="HM11" s="781"/>
      <c r="HN11" s="781"/>
      <c r="HO11" s="781"/>
      <c r="HP11" s="781"/>
      <c r="HQ11" s="781"/>
      <c r="HR11" s="781"/>
      <c r="HS11" s="781"/>
      <c r="HT11" s="781"/>
      <c r="HU11" s="781"/>
      <c r="HV11" s="781"/>
      <c r="HW11" s="781"/>
      <c r="HX11" s="781"/>
      <c r="HY11" s="781"/>
      <c r="HZ11" s="781"/>
      <c r="IA11" s="781"/>
      <c r="IB11" s="781"/>
      <c r="IC11" s="781"/>
      <c r="ID11" s="781"/>
      <c r="IE11" s="781"/>
      <c r="IF11" s="781"/>
      <c r="IG11" s="781"/>
      <c r="IH11" s="781"/>
      <c r="II11" s="781"/>
      <c r="IJ11" s="781"/>
      <c r="IK11" s="781"/>
      <c r="IL11" s="781"/>
      <c r="IM11" s="781"/>
      <c r="IN11" s="781"/>
      <c r="IO11" s="781"/>
      <c r="IP11" s="781"/>
      <c r="IQ11" s="781"/>
      <c r="IR11" s="781"/>
      <c r="IS11" s="781"/>
      <c r="IT11" s="781"/>
      <c r="IU11" s="781"/>
      <c r="IV11" s="781"/>
      <c r="IW11" s="781"/>
      <c r="IX11" s="781"/>
      <c r="IY11" s="781"/>
      <c r="IZ11" s="781"/>
      <c r="JA11" s="781"/>
      <c r="JB11" s="781"/>
      <c r="JC11" s="781"/>
      <c r="JD11" s="781"/>
      <c r="JE11" s="781"/>
      <c r="JF11" s="781"/>
      <c r="JG11" s="781"/>
      <c r="JH11" s="781"/>
      <c r="JI11" s="781"/>
      <c r="JJ11" s="781"/>
      <c r="JK11" s="781"/>
      <c r="JL11" s="781"/>
      <c r="JM11" s="781"/>
      <c r="JN11" s="781"/>
      <c r="JO11" s="781"/>
      <c r="JP11" s="781"/>
      <c r="JQ11" s="781"/>
      <c r="JR11" s="781"/>
      <c r="JS11" s="781"/>
      <c r="JT11" s="781"/>
      <c r="JU11" s="781"/>
      <c r="JV11" s="781"/>
      <c r="JW11" s="781"/>
      <c r="JX11" s="781"/>
      <c r="JY11" s="781"/>
      <c r="JZ11" s="781"/>
      <c r="KA11" s="781"/>
      <c r="KB11" s="781"/>
      <c r="KC11" s="781"/>
      <c r="KD11" s="781"/>
      <c r="KE11" s="781"/>
      <c r="KF11" s="781"/>
      <c r="KG11" s="781"/>
      <c r="KH11" s="781"/>
      <c r="KI11" s="781"/>
      <c r="KJ11" s="781"/>
      <c r="KK11" s="781"/>
      <c r="KL11" s="781"/>
      <c r="KM11" s="781"/>
      <c r="KN11" s="781"/>
      <c r="KO11" s="781"/>
      <c r="KP11" s="781"/>
      <c r="KQ11" s="781"/>
      <c r="KR11" s="781"/>
      <c r="KS11" s="781"/>
      <c r="KT11" s="781"/>
      <c r="KU11" s="781"/>
      <c r="KV11" s="781"/>
      <c r="KW11" s="781"/>
      <c r="KX11" s="781"/>
      <c r="KY11" s="781"/>
      <c r="KZ11" s="781"/>
      <c r="LA11" s="781"/>
      <c r="LB11" s="781"/>
      <c r="LC11" s="781"/>
      <c r="LD11" s="781"/>
      <c r="LE11" s="781"/>
      <c r="LF11" s="781"/>
      <c r="LG11" s="781"/>
      <c r="LH11" s="781"/>
      <c r="LI11" s="781"/>
      <c r="LJ11" s="781"/>
      <c r="LK11" s="781"/>
      <c r="LL11" s="781"/>
      <c r="LM11" s="781"/>
      <c r="LN11" s="781"/>
      <c r="LO11" s="781"/>
      <c r="LP11" s="781"/>
      <c r="LQ11" s="781"/>
      <c r="LR11" s="781"/>
      <c r="LS11" s="781"/>
      <c r="LT11" s="781"/>
      <c r="LU11" s="781"/>
      <c r="LV11" s="781"/>
      <c r="LW11" s="781"/>
      <c r="LX11" s="781"/>
      <c r="LY11" s="781"/>
      <c r="LZ11" s="781"/>
      <c r="MA11" s="781"/>
      <c r="MB11" s="781"/>
      <c r="MC11" s="781"/>
      <c r="MD11" s="781"/>
      <c r="ME11" s="781"/>
      <c r="MF11" s="781"/>
      <c r="MG11" s="781"/>
      <c r="MH11" s="781"/>
      <c r="MI11" s="781"/>
      <c r="MJ11" s="781"/>
      <c r="MK11" s="781"/>
      <c r="ML11" s="781"/>
      <c r="MM11" s="781"/>
      <c r="MN11" s="781"/>
      <c r="MO11" s="781"/>
      <c r="MP11" s="781"/>
      <c r="MQ11" s="781"/>
      <c r="MR11" s="781"/>
      <c r="MS11" s="781"/>
      <c r="MT11" s="781"/>
      <c r="MU11" s="781"/>
      <c r="MV11" s="781"/>
      <c r="MW11" s="781"/>
      <c r="MX11" s="781"/>
      <c r="MY11" s="781"/>
      <c r="MZ11" s="781"/>
      <c r="NA11" s="781"/>
      <c r="NB11" s="781"/>
      <c r="NC11" s="781"/>
      <c r="ND11" s="781"/>
      <c r="NE11" s="781"/>
      <c r="NF11" s="781"/>
      <c r="NG11" s="781"/>
      <c r="NH11" s="781"/>
      <c r="NI11" s="781"/>
      <c r="NJ11" s="781"/>
      <c r="NK11" s="781"/>
      <c r="NL11" s="781"/>
      <c r="NM11" s="781"/>
      <c r="NN11" s="781"/>
      <c r="NO11" s="781"/>
      <c r="NP11" s="781"/>
      <c r="NQ11" s="781"/>
      <c r="NR11" s="781"/>
      <c r="NS11" s="781"/>
      <c r="NT11" s="781"/>
      <c r="NU11" s="781"/>
      <c r="NV11" s="781"/>
      <c r="NW11" s="781"/>
      <c r="NX11" s="781"/>
      <c r="NY11" s="781"/>
      <c r="NZ11" s="781"/>
      <c r="OA11" s="781"/>
      <c r="OB11" s="781"/>
      <c r="OC11" s="781"/>
      <c r="OD11" s="781"/>
      <c r="OE11" s="781"/>
      <c r="OF11" s="781"/>
      <c r="OG11" s="781"/>
      <c r="OH11" s="781"/>
      <c r="OI11" s="781"/>
      <c r="OJ11" s="781"/>
      <c r="OK11" s="781"/>
      <c r="OL11" s="781"/>
      <c r="OM11" s="781"/>
      <c r="ON11" s="781"/>
      <c r="OO11" s="781"/>
      <c r="OP11" s="781"/>
      <c r="OQ11" s="781"/>
      <c r="OR11" s="781"/>
      <c r="OS11" s="781"/>
      <c r="OT11" s="781"/>
      <c r="OU11" s="781"/>
      <c r="OV11" s="781"/>
      <c r="OW11" s="781"/>
      <c r="OX11" s="781"/>
      <c r="OY11" s="781"/>
      <c r="OZ11" s="781"/>
      <c r="PA11" s="781"/>
      <c r="PB11" s="781"/>
      <c r="PC11" s="781"/>
      <c r="PD11" s="781"/>
      <c r="PE11" s="781"/>
      <c r="PF11" s="781"/>
      <c r="PG11" s="781"/>
      <c r="PH11" s="781"/>
      <c r="PI11" s="781"/>
      <c r="PJ11" s="781"/>
      <c r="PK11" s="781"/>
      <c r="PL11" s="781"/>
      <c r="PM11" s="781"/>
      <c r="PN11" s="781"/>
      <c r="PO11" s="781"/>
      <c r="PP11" s="781"/>
      <c r="PQ11" s="781"/>
      <c r="PR11" s="781"/>
      <c r="PS11" s="781"/>
      <c r="PT11" s="781"/>
      <c r="PU11" s="781"/>
      <c r="PV11" s="781"/>
      <c r="PW11" s="781"/>
      <c r="PX11" s="781"/>
      <c r="PY11" s="781"/>
      <c r="PZ11" s="781"/>
      <c r="QA11" s="781"/>
      <c r="QB11" s="781"/>
      <c r="QC11" s="781"/>
      <c r="QD11" s="781"/>
      <c r="QE11" s="781"/>
      <c r="QF11" s="781"/>
      <c r="QG11" s="781"/>
      <c r="QH11" s="781"/>
      <c r="QI11" s="781"/>
      <c r="QJ11" s="781"/>
      <c r="QK11" s="781"/>
      <c r="QL11" s="781"/>
      <c r="QM11" s="781"/>
      <c r="QN11" s="781"/>
      <c r="QO11" s="781"/>
      <c r="QP11" s="781"/>
      <c r="QQ11" s="781"/>
      <c r="QR11" s="781"/>
      <c r="QS11" s="781"/>
      <c r="QT11" s="781"/>
      <c r="QU11" s="781"/>
      <c r="QV11" s="781"/>
      <c r="QW11" s="781"/>
      <c r="QX11" s="781"/>
      <c r="QY11" s="781"/>
      <c r="QZ11" s="781"/>
      <c r="RA11" s="781"/>
      <c r="RB11" s="781"/>
      <c r="RC11" s="781"/>
      <c r="RD11" s="781"/>
      <c r="RE11" s="781"/>
      <c r="RF11" s="781"/>
      <c r="RG11" s="781"/>
      <c r="RH11" s="781"/>
      <c r="RI11" s="781"/>
      <c r="RJ11" s="781"/>
      <c r="RK11" s="781"/>
      <c r="RL11" s="781"/>
      <c r="RM11" s="781"/>
      <c r="RN11" s="781"/>
      <c r="RO11" s="781"/>
      <c r="RP11" s="781"/>
      <c r="RQ11" s="781"/>
      <c r="RR11" s="781"/>
      <c r="RS11" s="781"/>
      <c r="RT11" s="781"/>
      <c r="RU11" s="781"/>
      <c r="RV11" s="781"/>
      <c r="RW11" s="781"/>
      <c r="RX11" s="781"/>
      <c r="RY11" s="781"/>
      <c r="RZ11" s="781"/>
      <c r="SA11" s="781"/>
      <c r="SB11" s="781"/>
      <c r="SC11" s="781"/>
      <c r="SD11" s="781"/>
      <c r="SE11" s="781"/>
      <c r="SF11" s="781"/>
      <c r="SG11" s="781"/>
      <c r="SH11" s="781"/>
      <c r="SI11" s="781"/>
      <c r="SJ11" s="781"/>
      <c r="SK11" s="781"/>
      <c r="SL11" s="781"/>
      <c r="SM11" s="781"/>
      <c r="SN11" s="781"/>
      <c r="SO11" s="781"/>
      <c r="SP11" s="781"/>
      <c r="SQ11" s="781"/>
      <c r="SR11" s="781"/>
      <c r="SS11" s="781"/>
      <c r="ST11" s="781"/>
      <c r="SU11" s="781"/>
      <c r="SV11" s="781"/>
      <c r="SW11" s="781"/>
      <c r="SX11" s="781"/>
      <c r="SY11" s="781"/>
      <c r="SZ11" s="781"/>
      <c r="TA11" s="781"/>
      <c r="TB11" s="781"/>
      <c r="TC11" s="781"/>
      <c r="TD11" s="781"/>
      <c r="TE11" s="781"/>
      <c r="TF11" s="781"/>
      <c r="TG11" s="781"/>
      <c r="TH11" s="781"/>
      <c r="TI11" s="781"/>
      <c r="TJ11" s="781"/>
      <c r="TK11" s="781"/>
      <c r="TL11" s="781"/>
      <c r="TM11" s="781"/>
      <c r="TN11" s="781"/>
      <c r="TO11" s="781"/>
      <c r="TP11" s="781"/>
      <c r="TQ11" s="781"/>
      <c r="TR11" s="781"/>
      <c r="TS11" s="781"/>
      <c r="TT11" s="781"/>
      <c r="TU11" s="781"/>
      <c r="TV11" s="781"/>
      <c r="TW11" s="781"/>
      <c r="TX11" s="781"/>
      <c r="TY11" s="781"/>
      <c r="TZ11" s="781"/>
      <c r="UA11" s="781"/>
      <c r="UB11" s="781"/>
      <c r="UC11" s="781"/>
      <c r="UD11" s="781"/>
      <c r="UE11" s="781"/>
      <c r="UF11" s="781"/>
      <c r="UG11" s="781"/>
      <c r="UH11" s="781"/>
      <c r="UI11" s="781"/>
      <c r="UJ11" s="781"/>
      <c r="UK11" s="781"/>
      <c r="UL11" s="781"/>
      <c r="UM11" s="781"/>
      <c r="UN11" s="781"/>
      <c r="UO11" s="781"/>
      <c r="UP11" s="781"/>
      <c r="UQ11" s="781"/>
      <c r="UR11" s="781"/>
      <c r="US11" s="781"/>
      <c r="UT11" s="781"/>
      <c r="UU11" s="781"/>
      <c r="UV11" s="781"/>
      <c r="UW11" s="781"/>
      <c r="UX11" s="781"/>
      <c r="UY11" s="781"/>
      <c r="UZ11" s="781"/>
      <c r="VA11" s="781"/>
      <c r="VB11" s="781"/>
      <c r="VC11" s="781"/>
      <c r="VD11" s="781"/>
      <c r="VE11" s="781"/>
      <c r="VF11" s="781"/>
      <c r="VG11" s="781"/>
      <c r="VH11" s="781"/>
      <c r="VI11" s="781"/>
      <c r="VJ11" s="781"/>
      <c r="VK11" s="781"/>
      <c r="VL11" s="781"/>
      <c r="VM11" s="781"/>
      <c r="VN11" s="781"/>
      <c r="VO11" s="781"/>
      <c r="VP11" s="781"/>
      <c r="VQ11" s="781"/>
      <c r="VR11" s="781"/>
      <c r="VS11" s="781"/>
      <c r="VT11" s="781"/>
      <c r="VU11" s="781"/>
      <c r="VV11" s="781"/>
      <c r="VW11" s="781"/>
      <c r="VX11" s="781"/>
      <c r="VY11" s="781"/>
      <c r="VZ11" s="781"/>
      <c r="WA11" s="781"/>
      <c r="WB11" s="781"/>
      <c r="WC11" s="781"/>
      <c r="WD11" s="781"/>
      <c r="WE11" s="781"/>
      <c r="WF11" s="781"/>
      <c r="WG11" s="781"/>
      <c r="WH11" s="781"/>
      <c r="WI11" s="781"/>
      <c r="WJ11" s="781"/>
      <c r="WK11" s="781"/>
      <c r="WL11" s="781"/>
      <c r="WM11" s="781"/>
      <c r="WN11" s="781"/>
      <c r="WO11" s="781"/>
      <c r="WP11" s="781"/>
      <c r="WQ11" s="781"/>
      <c r="WR11" s="781"/>
      <c r="WS11" s="781"/>
      <c r="WT11" s="781"/>
      <c r="WU11" s="781"/>
      <c r="WV11" s="781"/>
      <c r="WW11" s="781"/>
      <c r="WX11" s="781"/>
      <c r="WY11" s="781"/>
      <c r="WZ11" s="781"/>
      <c r="XA11" s="781"/>
      <c r="XB11" s="781"/>
      <c r="XC11" s="781"/>
      <c r="XD11" s="781"/>
      <c r="XE11" s="781"/>
      <c r="XF11" s="781"/>
      <c r="XG11" s="781"/>
      <c r="XH11" s="781"/>
      <c r="XI11" s="781"/>
      <c r="XJ11" s="781"/>
      <c r="XK11" s="781"/>
      <c r="XL11" s="781"/>
      <c r="XM11" s="781"/>
      <c r="XN11" s="781"/>
      <c r="XO11" s="781"/>
      <c r="XP11" s="781"/>
      <c r="XQ11" s="781"/>
      <c r="XR11" s="781"/>
      <c r="XS11" s="781"/>
      <c r="XT11" s="781"/>
      <c r="XU11" s="781"/>
      <c r="XV11" s="781"/>
      <c r="XW11" s="781"/>
      <c r="XX11" s="781"/>
      <c r="XY11" s="781"/>
      <c r="XZ11" s="781"/>
      <c r="YA11" s="781"/>
      <c r="YB11" s="781"/>
      <c r="YC11" s="781"/>
      <c r="YD11" s="781"/>
      <c r="YE11" s="781"/>
      <c r="YF11" s="781"/>
      <c r="YG11" s="781"/>
      <c r="YH11" s="781"/>
      <c r="YI11" s="781"/>
      <c r="YJ11" s="781"/>
      <c r="YK11" s="781"/>
      <c r="YL11" s="781"/>
      <c r="YM11" s="781"/>
      <c r="YN11" s="781"/>
      <c r="YO11" s="781"/>
      <c r="YP11" s="781"/>
      <c r="YQ11" s="781"/>
      <c r="YR11" s="781"/>
      <c r="YS11" s="781"/>
      <c r="YT11" s="781"/>
      <c r="YU11" s="781"/>
      <c r="YV11" s="781"/>
      <c r="YW11" s="781"/>
      <c r="YX11" s="781"/>
      <c r="YY11" s="781"/>
      <c r="YZ11" s="781"/>
      <c r="ZA11" s="781"/>
      <c r="ZB11" s="781"/>
      <c r="ZC11" s="781"/>
      <c r="ZD11" s="781"/>
      <c r="ZE11" s="781"/>
      <c r="ZF11" s="781"/>
      <c r="ZG11" s="781"/>
      <c r="ZH11" s="781"/>
      <c r="ZI11" s="781"/>
      <c r="ZJ11" s="781"/>
      <c r="ZK11" s="781"/>
      <c r="ZL11" s="781"/>
      <c r="ZM11" s="781"/>
      <c r="ZN11" s="781"/>
      <c r="ZO11" s="781"/>
      <c r="ZP11" s="781"/>
      <c r="ZQ11" s="781"/>
      <c r="ZR11" s="781"/>
      <c r="ZS11" s="781"/>
      <c r="ZT11" s="781"/>
      <c r="ZU11" s="781"/>
      <c r="ZV11" s="781"/>
      <c r="ZW11" s="781"/>
      <c r="ZX11" s="781"/>
      <c r="ZY11" s="781"/>
      <c r="ZZ11" s="781"/>
      <c r="AAA11" s="781"/>
      <c r="AAB11" s="781"/>
      <c r="AAC11" s="781"/>
      <c r="AAD11" s="781"/>
      <c r="AAE11" s="781"/>
      <c r="AAF11" s="781"/>
      <c r="AAG11" s="781"/>
      <c r="AAH11" s="781"/>
      <c r="AAI11" s="781"/>
      <c r="AAJ11" s="781"/>
      <c r="AAK11" s="781"/>
      <c r="AAL11" s="781"/>
      <c r="AAM11" s="781"/>
      <c r="AAN11" s="781"/>
      <c r="AAO11" s="781"/>
      <c r="AAP11" s="781"/>
      <c r="AAQ11" s="781"/>
      <c r="AAR11" s="781"/>
      <c r="AAS11" s="781"/>
      <c r="AAT11" s="781"/>
      <c r="AAU11" s="781"/>
      <c r="AAV11" s="781"/>
      <c r="AAW11" s="781"/>
      <c r="AAX11" s="781"/>
      <c r="AAY11" s="781"/>
      <c r="AAZ11" s="781"/>
      <c r="ABA11" s="781"/>
      <c r="ABB11" s="781"/>
      <c r="ABC11" s="781"/>
      <c r="ABD11" s="781"/>
      <c r="ABE11" s="781"/>
      <c r="ABF11" s="781"/>
      <c r="ABG11" s="781"/>
      <c r="ABH11" s="781"/>
      <c r="ABI11" s="781"/>
      <c r="ABJ11" s="781"/>
      <c r="ABK11" s="781"/>
      <c r="ABL11" s="781"/>
      <c r="ABM11" s="781"/>
      <c r="ABN11" s="781"/>
      <c r="ABO11" s="781"/>
      <c r="ABP11" s="781"/>
      <c r="ABQ11" s="781"/>
      <c r="ABR11" s="781"/>
      <c r="ABS11" s="781"/>
      <c r="ABT11" s="781"/>
      <c r="ABU11" s="781"/>
      <c r="ABV11" s="781"/>
      <c r="ABW11" s="781"/>
      <c r="ABX11" s="781"/>
      <c r="ABY11" s="781"/>
      <c r="ABZ11" s="781"/>
      <c r="ACA11" s="781"/>
      <c r="ACB11" s="781"/>
      <c r="ACC11" s="781"/>
      <c r="ACD11" s="781"/>
      <c r="ACE11" s="781"/>
      <c r="ACF11" s="781"/>
      <c r="ACG11" s="781"/>
      <c r="ACH11" s="781"/>
      <c r="ACI11" s="781"/>
      <c r="ACJ11" s="781"/>
      <c r="ACK11" s="781"/>
      <c r="ACL11" s="781"/>
      <c r="ACM11" s="781"/>
      <c r="ACN11" s="781"/>
      <c r="ACO11" s="781"/>
      <c r="ACP11" s="781"/>
      <c r="ACQ11" s="781"/>
      <c r="ACR11" s="781"/>
      <c r="ACS11" s="781"/>
      <c r="ACT11" s="781"/>
      <c r="ACU11" s="781"/>
      <c r="ACV11" s="781"/>
      <c r="ACW11" s="781"/>
      <c r="ACX11" s="781"/>
      <c r="ACY11" s="781"/>
      <c r="ACZ11" s="781"/>
      <c r="ADA11" s="781"/>
      <c r="ADB11" s="781"/>
      <c r="ADC11" s="781"/>
      <c r="ADD11" s="781"/>
      <c r="ADE11" s="781"/>
      <c r="ADF11" s="781"/>
      <c r="ADG11" s="781"/>
      <c r="ADH11" s="781"/>
      <c r="ADI11" s="781"/>
      <c r="ADJ11" s="781"/>
      <c r="ADK11" s="781"/>
      <c r="ADL11" s="781"/>
      <c r="ADM11" s="781"/>
      <c r="ADN11" s="781"/>
      <c r="ADO11" s="781"/>
      <c r="ADP11" s="781"/>
      <c r="ADQ11" s="781"/>
      <c r="ADR11" s="781"/>
      <c r="ADS11" s="781"/>
      <c r="ADT11" s="781"/>
      <c r="ADU11" s="781"/>
      <c r="ADV11" s="781"/>
      <c r="ADW11" s="781"/>
      <c r="ADX11" s="781"/>
      <c r="ADY11" s="781"/>
      <c r="ADZ11" s="781"/>
      <c r="AEA11" s="781"/>
      <c r="AEB11" s="781"/>
      <c r="AEC11" s="781"/>
      <c r="AED11" s="781"/>
      <c r="AEE11" s="781"/>
      <c r="AEF11" s="781"/>
      <c r="AEG11" s="781"/>
      <c r="AEH11" s="781"/>
      <c r="AEI11" s="781"/>
      <c r="AEJ11" s="781"/>
      <c r="AEK11" s="781"/>
      <c r="AEL11" s="781"/>
      <c r="AEM11" s="781"/>
      <c r="AEN11" s="781"/>
      <c r="AEO11" s="781"/>
      <c r="AEP11" s="781"/>
      <c r="AEQ11" s="781"/>
      <c r="AER11" s="781"/>
      <c r="AES11" s="781"/>
      <c r="AET11" s="781"/>
      <c r="AEU11" s="781"/>
      <c r="AEV11" s="781"/>
      <c r="AEW11" s="781"/>
      <c r="AEX11" s="781"/>
      <c r="AEY11" s="781"/>
      <c r="AEZ11" s="781"/>
      <c r="AFA11" s="781"/>
      <c r="AFB11" s="781"/>
      <c r="AFC11" s="781"/>
      <c r="AFD11" s="781"/>
      <c r="AFE11" s="781"/>
      <c r="AFF11" s="781"/>
      <c r="AFG11" s="781"/>
      <c r="AFH11" s="781"/>
      <c r="AFI11" s="781"/>
      <c r="AFJ11" s="781"/>
      <c r="AFK11" s="781"/>
      <c r="AFL11" s="781"/>
      <c r="AFM11" s="781"/>
      <c r="AFN11" s="781"/>
      <c r="AFO11" s="781"/>
      <c r="AFP11" s="781"/>
      <c r="AFQ11" s="781"/>
      <c r="AFR11" s="781"/>
      <c r="AFS11" s="781"/>
      <c r="AFT11" s="781"/>
      <c r="AFU11" s="781"/>
      <c r="AFV11" s="781"/>
      <c r="AFW11" s="781"/>
      <c r="AFX11" s="781"/>
      <c r="AFY11" s="781"/>
      <c r="AFZ11" s="781"/>
      <c r="AGA11" s="781"/>
      <c r="AGB11" s="781"/>
      <c r="AGC11" s="781"/>
      <c r="AGD11" s="781"/>
      <c r="AGE11" s="781"/>
      <c r="AGF11" s="781"/>
      <c r="AGG11" s="781"/>
      <c r="AGH11" s="781"/>
      <c r="AGI11" s="781"/>
      <c r="AGJ11" s="781"/>
      <c r="AGK11" s="781"/>
      <c r="AGL11" s="781"/>
      <c r="AGM11" s="781"/>
      <c r="AGN11" s="781"/>
      <c r="AGO11" s="781"/>
      <c r="AGP11" s="781"/>
      <c r="AGQ11" s="781"/>
      <c r="AGR11" s="781"/>
      <c r="AGS11" s="781"/>
      <c r="AGT11" s="781"/>
      <c r="AGU11" s="781"/>
      <c r="AGV11" s="781"/>
      <c r="AGW11" s="781"/>
      <c r="AGX11" s="781"/>
      <c r="AGY11" s="781"/>
      <c r="AGZ11" s="781"/>
      <c r="AHA11" s="781"/>
      <c r="AHB11" s="781"/>
      <c r="AHC11" s="781"/>
      <c r="AHD11" s="781"/>
      <c r="AHE11" s="781"/>
      <c r="AHF11" s="781"/>
      <c r="AHG11" s="781"/>
      <c r="AHH11" s="781"/>
      <c r="AHI11" s="781"/>
      <c r="AHJ11" s="781"/>
      <c r="AHK11" s="781"/>
      <c r="AHL11" s="781"/>
      <c r="AHM11" s="781"/>
      <c r="AHN11" s="781"/>
      <c r="AHO11" s="781"/>
      <c r="AHP11" s="781"/>
      <c r="AHQ11" s="781"/>
      <c r="AHR11" s="781"/>
      <c r="AHS11" s="781"/>
      <c r="AHT11" s="781"/>
      <c r="AHU11" s="781"/>
      <c r="AHV11" s="781"/>
      <c r="AHW11" s="781"/>
      <c r="AHX11" s="781"/>
      <c r="AHY11" s="781"/>
      <c r="AHZ11" s="781"/>
      <c r="AIA11" s="781"/>
      <c r="AIB11" s="781"/>
      <c r="AIC11" s="781"/>
      <c r="AID11" s="781"/>
      <c r="AIE11" s="781"/>
      <c r="AIF11" s="781"/>
      <c r="AIG11" s="781"/>
      <c r="AIH11" s="781"/>
      <c r="AII11" s="781"/>
      <c r="AIJ11" s="781"/>
      <c r="AIK11" s="781"/>
      <c r="AIL11" s="781"/>
      <c r="AIM11" s="781"/>
      <c r="AIN11" s="781"/>
      <c r="AIO11" s="781"/>
      <c r="AIP11" s="781"/>
      <c r="AIQ11" s="781"/>
      <c r="AIR11" s="781"/>
      <c r="AIS11" s="781"/>
      <c r="AIT11" s="781"/>
      <c r="AIU11" s="781"/>
      <c r="AIV11" s="781"/>
      <c r="AIW11" s="781"/>
      <c r="AIX11" s="781"/>
      <c r="AIY11" s="781"/>
      <c r="AIZ11" s="781"/>
      <c r="AJA11" s="781"/>
      <c r="AJB11" s="781"/>
      <c r="AJC11" s="781"/>
      <c r="AJD11" s="781"/>
      <c r="AJE11" s="781"/>
      <c r="AJF11" s="781"/>
      <c r="AJG11" s="781"/>
      <c r="AJH11" s="781"/>
      <c r="AJI11" s="781"/>
      <c r="AJJ11" s="781"/>
      <c r="AJK11" s="781"/>
      <c r="AJL11" s="781"/>
      <c r="AJM11" s="781"/>
      <c r="AJN11" s="781"/>
      <c r="AJO11" s="781"/>
      <c r="AJP11" s="781"/>
      <c r="AJQ11" s="781"/>
      <c r="AJR11" s="781"/>
      <c r="AJS11" s="781"/>
      <c r="AJT11" s="781"/>
      <c r="AJU11" s="781"/>
      <c r="AJV11" s="781"/>
      <c r="AJW11" s="781"/>
      <c r="AJX11" s="781"/>
      <c r="AJY11" s="781"/>
      <c r="AJZ11" s="781"/>
      <c r="AKA11" s="781"/>
      <c r="AKB11" s="781"/>
      <c r="AKC11" s="781"/>
      <c r="AKD11" s="781"/>
      <c r="AKE11" s="781"/>
      <c r="AKF11" s="781"/>
      <c r="AKG11" s="781"/>
      <c r="AKH11" s="781"/>
      <c r="AKI11" s="781"/>
      <c r="AKJ11" s="781"/>
      <c r="AKK11" s="781"/>
      <c r="AKL11" s="781"/>
      <c r="AKM11" s="781"/>
      <c r="AKN11" s="781"/>
      <c r="AKO11" s="781"/>
      <c r="AKP11" s="781"/>
      <c r="AKQ11" s="781"/>
      <c r="AKR11" s="781"/>
      <c r="AKS11" s="781"/>
      <c r="AKT11" s="781"/>
      <c r="AKU11" s="781"/>
      <c r="AKV11" s="781"/>
      <c r="AKW11" s="781"/>
      <c r="AKX11" s="781"/>
      <c r="AKY11" s="781"/>
      <c r="AKZ11" s="781"/>
      <c r="ALA11" s="781"/>
      <c r="ALB11" s="781"/>
      <c r="ALC11" s="781"/>
      <c r="ALD11" s="781"/>
      <c r="ALE11" s="781"/>
      <c r="ALF11" s="781"/>
      <c r="ALG11" s="781"/>
      <c r="ALH11" s="781"/>
      <c r="ALI11" s="781"/>
      <c r="ALJ11" s="781"/>
      <c r="ALK11" s="781"/>
      <c r="ALL11" s="781"/>
      <c r="ALM11" s="781"/>
      <c r="ALN11" s="781"/>
      <c r="ALO11" s="781"/>
      <c r="ALP11" s="781"/>
      <c r="ALQ11" s="781"/>
      <c r="ALR11" s="781"/>
      <c r="ALS11" s="781"/>
      <c r="ALT11" s="781"/>
      <c r="ALU11" s="781"/>
      <c r="ALV11" s="781"/>
      <c r="ALW11" s="781"/>
      <c r="ALX11" s="781"/>
      <c r="ALY11" s="781"/>
      <c r="ALZ11" s="781"/>
      <c r="AMA11" s="781"/>
      <c r="AMB11" s="781"/>
      <c r="AMC11" s="781"/>
      <c r="AMD11" s="781"/>
      <c r="AME11" s="781"/>
      <c r="AMF11" s="781"/>
      <c r="AMG11" s="781"/>
      <c r="AMH11" s="781"/>
      <c r="AMI11" s="781"/>
      <c r="AMJ11" s="781"/>
      <c r="AMK11" s="781"/>
      <c r="AML11" s="781"/>
      <c r="AMM11" s="781"/>
      <c r="AMN11" s="781"/>
      <c r="AMO11" s="781"/>
      <c r="AMP11" s="781"/>
      <c r="AMQ11" s="781"/>
      <c r="AMR11" s="781"/>
      <c r="AMS11" s="781"/>
      <c r="AMT11" s="781"/>
      <c r="AMU11" s="781"/>
      <c r="AMV11" s="781"/>
      <c r="AMW11" s="781"/>
      <c r="AMX11" s="781"/>
      <c r="AMY11" s="781"/>
      <c r="AMZ11" s="781"/>
      <c r="ANA11" s="781"/>
      <c r="ANB11" s="781"/>
      <c r="ANC11" s="781"/>
      <c r="AND11" s="781"/>
      <c r="ANE11" s="781"/>
      <c r="ANF11" s="781"/>
      <c r="ANG11" s="781"/>
      <c r="ANH11" s="781"/>
      <c r="ANI11" s="781"/>
      <c r="ANJ11" s="781"/>
      <c r="ANK11" s="781"/>
      <c r="ANL11" s="781"/>
      <c r="ANM11" s="781"/>
      <c r="ANN11" s="781"/>
      <c r="ANO11" s="781"/>
      <c r="ANP11" s="781"/>
      <c r="ANQ11" s="781"/>
      <c r="ANR11" s="781"/>
      <c r="ANS11" s="781"/>
      <c r="ANT11" s="781"/>
      <c r="ANU11" s="781"/>
      <c r="ANV11" s="781"/>
      <c r="ANW11" s="781"/>
      <c r="ANX11" s="781"/>
      <c r="ANY11" s="781"/>
      <c r="ANZ11" s="781"/>
      <c r="AOA11" s="781"/>
      <c r="AOB11" s="781"/>
      <c r="AOC11" s="781"/>
      <c r="AOD11" s="781"/>
      <c r="AOE11" s="781"/>
      <c r="AOF11" s="781"/>
      <c r="AOG11" s="781"/>
      <c r="AOH11" s="781"/>
      <c r="AOI11" s="781"/>
      <c r="AOJ11" s="781"/>
      <c r="AOK11" s="781"/>
      <c r="AOL11" s="781"/>
      <c r="AOM11" s="781"/>
      <c r="AON11" s="781"/>
      <c r="AOO11" s="781"/>
      <c r="AOP11" s="781"/>
      <c r="AOQ11" s="781"/>
      <c r="AOR11" s="781"/>
      <c r="AOS11" s="781"/>
      <c r="AOT11" s="781"/>
      <c r="AOU11" s="781"/>
      <c r="AOV11" s="781"/>
      <c r="AOW11" s="781"/>
      <c r="AOX11" s="781"/>
      <c r="AOY11" s="781"/>
      <c r="AOZ11" s="781"/>
      <c r="APA11" s="781"/>
      <c r="APB11" s="781"/>
      <c r="APC11" s="781"/>
      <c r="APD11" s="781"/>
      <c r="APE11" s="781"/>
      <c r="APF11" s="781"/>
      <c r="APG11" s="781"/>
      <c r="APH11" s="781"/>
      <c r="API11" s="781"/>
      <c r="APJ11" s="781"/>
      <c r="APK11" s="781"/>
      <c r="APL11" s="781"/>
      <c r="APM11" s="781"/>
      <c r="APN11" s="781"/>
      <c r="APO11" s="781"/>
      <c r="APP11" s="781"/>
      <c r="APQ11" s="781"/>
      <c r="APR11" s="781"/>
      <c r="APS11" s="781"/>
      <c r="APT11" s="781"/>
      <c r="APU11" s="781"/>
      <c r="APV11" s="781"/>
      <c r="APW11" s="781"/>
      <c r="APX11" s="781"/>
      <c r="APY11" s="781"/>
      <c r="APZ11" s="781"/>
      <c r="AQA11" s="781"/>
      <c r="AQB11" s="781"/>
      <c r="AQC11" s="781"/>
      <c r="AQD11" s="781"/>
      <c r="AQE11" s="781"/>
      <c r="AQF11" s="781"/>
      <c r="AQG11" s="781"/>
      <c r="AQH11" s="781"/>
      <c r="AQI11" s="781"/>
      <c r="AQJ11" s="781"/>
      <c r="AQK11" s="781"/>
      <c r="AQL11" s="781"/>
      <c r="AQM11" s="781"/>
      <c r="AQN11" s="781"/>
      <c r="AQO11" s="781"/>
      <c r="AQP11" s="781"/>
      <c r="AQQ11" s="781"/>
      <c r="AQR11" s="781"/>
      <c r="AQS11" s="781"/>
      <c r="AQT11" s="781"/>
      <c r="AQU11" s="781"/>
      <c r="AQV11" s="781"/>
      <c r="AQW11" s="781"/>
      <c r="AQX11" s="781"/>
      <c r="AQY11" s="781"/>
      <c r="AQZ11" s="781"/>
      <c r="ARA11" s="781"/>
      <c r="ARB11" s="781"/>
      <c r="ARC11" s="781"/>
      <c r="ARD11" s="781"/>
      <c r="ARE11" s="781"/>
      <c r="ARF11" s="781"/>
      <c r="ARG11" s="781"/>
      <c r="ARH11" s="781"/>
      <c r="ARI11" s="781"/>
      <c r="ARJ11" s="781"/>
      <c r="ARK11" s="781"/>
      <c r="ARL11" s="781"/>
      <c r="ARM11" s="781"/>
      <c r="ARN11" s="781"/>
      <c r="ARO11" s="781"/>
      <c r="ARP11" s="781"/>
      <c r="ARQ11" s="781"/>
      <c r="ARR11" s="781"/>
      <c r="ARS11" s="781"/>
      <c r="ART11" s="781"/>
      <c r="ARU11" s="781"/>
      <c r="ARV11" s="781"/>
      <c r="ARW11" s="781"/>
      <c r="ARX11" s="781"/>
      <c r="ARY11" s="781"/>
      <c r="ARZ11" s="781"/>
      <c r="ASA11" s="781"/>
      <c r="ASB11" s="781"/>
      <c r="ASC11" s="781"/>
      <c r="ASD11" s="781"/>
      <c r="ASE11" s="781"/>
      <c r="ASF11" s="781"/>
      <c r="ASG11" s="781"/>
      <c r="ASH11" s="781"/>
      <c r="ASI11" s="781"/>
      <c r="ASJ11" s="781"/>
      <c r="ASK11" s="781"/>
      <c r="ASL11" s="781"/>
      <c r="ASM11" s="781"/>
      <c r="ASN11" s="781"/>
      <c r="ASO11" s="781"/>
      <c r="ASP11" s="781"/>
      <c r="ASQ11" s="781"/>
      <c r="ASR11" s="781"/>
      <c r="ASS11" s="781"/>
      <c r="AST11" s="781"/>
      <c r="ASU11" s="781"/>
      <c r="ASV11" s="781"/>
      <c r="ASW11" s="781"/>
      <c r="ASX11" s="781"/>
      <c r="ASY11" s="781"/>
      <c r="ASZ11" s="781"/>
      <c r="ATA11" s="781"/>
      <c r="ATB11" s="781"/>
      <c r="ATC11" s="781"/>
      <c r="ATD11" s="781"/>
      <c r="ATE11" s="781"/>
      <c r="ATF11" s="781"/>
      <c r="ATG11" s="781"/>
      <c r="ATH11" s="781"/>
      <c r="ATI11" s="781"/>
      <c r="ATJ11" s="781"/>
      <c r="ATK11" s="781"/>
      <c r="ATL11" s="781"/>
      <c r="ATM11" s="781"/>
      <c r="ATN11" s="781"/>
      <c r="ATO11" s="781"/>
      <c r="ATP11" s="781"/>
      <c r="ATQ11" s="781"/>
      <c r="ATR11" s="781"/>
      <c r="ATS11" s="781"/>
      <c r="ATT11" s="781"/>
      <c r="ATU11" s="781"/>
      <c r="ATV11" s="781"/>
      <c r="ATW11" s="781"/>
      <c r="ATX11" s="781"/>
      <c r="ATY11" s="781"/>
      <c r="ATZ11" s="781"/>
      <c r="AUA11" s="781"/>
      <c r="AUB11" s="781"/>
      <c r="AUC11" s="781"/>
      <c r="AUD11" s="781"/>
      <c r="AUE11" s="781"/>
      <c r="AUF11" s="781"/>
      <c r="AUG11" s="781"/>
      <c r="AUH11" s="781"/>
      <c r="AUI11" s="781"/>
      <c r="AUJ11" s="781"/>
      <c r="AUK11" s="781"/>
      <c r="AUL11" s="781"/>
      <c r="AUM11" s="781"/>
      <c r="AUN11" s="781"/>
      <c r="AUO11" s="781"/>
      <c r="AUP11" s="781"/>
      <c r="AUQ11" s="781"/>
      <c r="AUR11" s="781"/>
      <c r="AUS11" s="781"/>
      <c r="AUT11" s="781"/>
      <c r="AUU11" s="781"/>
      <c r="AUV11" s="781"/>
      <c r="AUW11" s="781"/>
      <c r="AUX11" s="781"/>
      <c r="AUY11" s="781"/>
      <c r="AUZ11" s="781"/>
      <c r="AVA11" s="781"/>
      <c r="AVB11" s="781"/>
      <c r="AVC11" s="781"/>
      <c r="AVD11" s="781"/>
      <c r="AVE11" s="781"/>
      <c r="AVF11" s="781"/>
      <c r="AVG11" s="781"/>
      <c r="AVH11" s="781"/>
      <c r="AVI11" s="781"/>
      <c r="AVJ11" s="781"/>
      <c r="AVK11" s="781"/>
      <c r="AVL11" s="781"/>
      <c r="AVM11" s="781"/>
      <c r="AVN11" s="781"/>
      <c r="AVO11" s="781"/>
      <c r="AVP11" s="781"/>
      <c r="AVQ11" s="781"/>
      <c r="AVR11" s="781"/>
      <c r="AVS11" s="781"/>
      <c r="AVT11" s="781"/>
      <c r="AVU11" s="781"/>
      <c r="AVV11" s="781"/>
      <c r="AVW11" s="781"/>
      <c r="AVX11" s="781"/>
      <c r="AVY11" s="781"/>
      <c r="AVZ11" s="781"/>
      <c r="AWA11" s="781"/>
      <c r="AWB11" s="781"/>
      <c r="AWC11" s="781"/>
      <c r="AWD11" s="781"/>
      <c r="AWE11" s="781"/>
      <c r="AWF11" s="781"/>
      <c r="AWG11" s="781"/>
      <c r="AWH11" s="781"/>
      <c r="AWI11" s="781"/>
      <c r="AWJ11" s="781"/>
      <c r="AWK11" s="781"/>
      <c r="AWL11" s="781"/>
      <c r="AWM11" s="781"/>
      <c r="AWN11" s="781"/>
      <c r="AWO11" s="781"/>
      <c r="AWP11" s="781"/>
      <c r="AWQ11" s="781"/>
      <c r="AWR11" s="781"/>
      <c r="AWS11" s="781"/>
      <c r="AWT11" s="781"/>
      <c r="AWU11" s="781"/>
      <c r="AWV11" s="781"/>
      <c r="AWW11" s="781"/>
      <c r="AWX11" s="781"/>
      <c r="AWY11" s="781"/>
      <c r="AWZ11" s="781"/>
      <c r="AXA11" s="781"/>
      <c r="AXB11" s="781"/>
      <c r="AXC11" s="781"/>
      <c r="AXD11" s="781"/>
      <c r="AXE11" s="781"/>
      <c r="AXF11" s="781"/>
      <c r="AXG11" s="781"/>
      <c r="AXH11" s="781"/>
      <c r="AXI11" s="781"/>
      <c r="AXJ11" s="781"/>
      <c r="AXK11" s="781"/>
      <c r="AXL11" s="781"/>
      <c r="AXM11" s="781"/>
      <c r="AXN11" s="781"/>
      <c r="AXO11" s="781"/>
      <c r="AXP11" s="781"/>
      <c r="AXQ11" s="781"/>
      <c r="AXR11" s="781"/>
      <c r="AXS11" s="781"/>
      <c r="AXT11" s="781"/>
      <c r="AXU11" s="781"/>
      <c r="AXV11" s="781"/>
      <c r="AXW11" s="781"/>
      <c r="AXX11" s="781"/>
      <c r="AXY11" s="781"/>
      <c r="AXZ11" s="781"/>
      <c r="AYA11" s="781"/>
      <c r="AYB11" s="781"/>
      <c r="AYC11" s="781"/>
      <c r="AYD11" s="781"/>
      <c r="AYE11" s="781"/>
      <c r="AYF11" s="781"/>
      <c r="AYG11" s="781"/>
      <c r="AYH11" s="781"/>
      <c r="AYI11" s="781"/>
      <c r="AYJ11" s="781"/>
      <c r="AYK11" s="781"/>
      <c r="AYL11" s="781"/>
      <c r="AYM11" s="781"/>
      <c r="AYN11" s="781"/>
      <c r="AYO11" s="781"/>
      <c r="AYP11" s="781"/>
      <c r="AYQ11" s="781"/>
      <c r="AYR11" s="781"/>
      <c r="AYS11" s="781"/>
      <c r="AYT11" s="781"/>
      <c r="AYU11" s="781"/>
      <c r="AYV11" s="781"/>
      <c r="AYW11" s="781"/>
      <c r="AYX11" s="781"/>
      <c r="AYY11" s="781"/>
      <c r="AYZ11" s="781"/>
      <c r="AZA11" s="781"/>
      <c r="AZB11" s="781"/>
      <c r="AZC11" s="781"/>
      <c r="AZD11" s="781"/>
      <c r="AZE11" s="781"/>
      <c r="AZF11" s="781"/>
      <c r="AZG11" s="781"/>
      <c r="AZH11" s="781"/>
      <c r="AZI11" s="781"/>
      <c r="AZJ11" s="781"/>
      <c r="AZK11" s="781"/>
      <c r="AZL11" s="781"/>
      <c r="AZM11" s="781"/>
      <c r="AZN11" s="781"/>
      <c r="AZO11" s="781"/>
      <c r="AZP11" s="781"/>
      <c r="AZQ11" s="781"/>
      <c r="AZR11" s="781"/>
      <c r="AZS11" s="781"/>
      <c r="AZT11" s="781"/>
      <c r="AZU11" s="781"/>
      <c r="AZV11" s="781"/>
      <c r="AZW11" s="781"/>
      <c r="AZX11" s="781"/>
      <c r="AZY11" s="781"/>
      <c r="AZZ11" s="781"/>
      <c r="BAA11" s="781"/>
      <c r="BAB11" s="781"/>
      <c r="BAC11" s="781"/>
      <c r="BAD11" s="781"/>
      <c r="BAE11" s="781"/>
      <c r="BAF11" s="781"/>
      <c r="BAG11" s="781"/>
      <c r="BAH11" s="781"/>
      <c r="BAI11" s="781"/>
      <c r="BAJ11" s="781"/>
      <c r="BAK11" s="781"/>
      <c r="BAL11" s="781"/>
      <c r="BAM11" s="781"/>
      <c r="BAN11" s="781"/>
      <c r="BAO11" s="781"/>
      <c r="BAP11" s="781"/>
      <c r="BAQ11" s="781"/>
      <c r="BAR11" s="781"/>
      <c r="BAS11" s="781"/>
      <c r="BAT11" s="781"/>
      <c r="BAU11" s="781"/>
      <c r="BAV11" s="781"/>
      <c r="BAW11" s="781"/>
      <c r="BAX11" s="781"/>
      <c r="BAY11" s="781"/>
      <c r="BAZ11" s="781"/>
      <c r="BBA11" s="781"/>
      <c r="BBB11" s="781"/>
      <c r="BBC11" s="781"/>
      <c r="BBD11" s="781"/>
      <c r="BBE11" s="781"/>
      <c r="BBF11" s="781"/>
      <c r="BBG11" s="781"/>
      <c r="BBH11" s="781"/>
      <c r="BBI11" s="781"/>
      <c r="BBJ11" s="781"/>
      <c r="BBK11" s="781"/>
      <c r="BBL11" s="781"/>
      <c r="BBM11" s="781"/>
      <c r="BBN11" s="781"/>
      <c r="BBO11" s="781"/>
      <c r="BBP11" s="781"/>
      <c r="BBQ11" s="781"/>
      <c r="BBR11" s="781"/>
      <c r="BBS11" s="781"/>
      <c r="BBT11" s="781"/>
      <c r="BBU11" s="781"/>
      <c r="BBV11" s="781"/>
      <c r="BBW11" s="781"/>
      <c r="BBX11" s="781"/>
      <c r="BBY11" s="781"/>
      <c r="BBZ11" s="781"/>
      <c r="BCA11" s="781"/>
      <c r="BCB11" s="781"/>
      <c r="BCC11" s="781"/>
      <c r="BCD11" s="781"/>
      <c r="BCE11" s="781"/>
      <c r="BCF11" s="781"/>
      <c r="BCG11" s="781"/>
      <c r="BCH11" s="781"/>
      <c r="BCI11" s="781"/>
      <c r="BCJ11" s="781"/>
      <c r="BCK11" s="781"/>
      <c r="BCL11" s="781"/>
      <c r="BCM11" s="781"/>
      <c r="BCN11" s="781"/>
      <c r="BCO11" s="781"/>
      <c r="BCP11" s="781"/>
      <c r="BCQ11" s="781"/>
      <c r="BCR11" s="781"/>
      <c r="BCS11" s="781"/>
      <c r="BCT11" s="781"/>
      <c r="BCU11" s="781"/>
      <c r="BCV11" s="781"/>
      <c r="BCW11" s="781"/>
      <c r="BCX11" s="781"/>
      <c r="BCY11" s="781"/>
      <c r="BCZ11" s="781"/>
      <c r="BDA11" s="781"/>
      <c r="BDB11" s="781"/>
      <c r="BDC11" s="781"/>
      <c r="BDD11" s="781"/>
      <c r="BDE11" s="781"/>
      <c r="BDF11" s="781"/>
      <c r="BDG11" s="781"/>
      <c r="BDH11" s="781"/>
      <c r="BDI11" s="781"/>
      <c r="BDJ11" s="781"/>
      <c r="BDK11" s="781"/>
      <c r="BDL11" s="781"/>
      <c r="BDM11" s="781"/>
      <c r="BDN11" s="781"/>
      <c r="BDO11" s="781"/>
      <c r="BDP11" s="781"/>
      <c r="BDQ11" s="781"/>
      <c r="BDR11" s="781"/>
      <c r="BDS11" s="781"/>
      <c r="BDT11" s="781"/>
      <c r="BDU11" s="781"/>
      <c r="BDV11" s="781"/>
      <c r="BDW11" s="781"/>
      <c r="BDX11" s="781"/>
      <c r="BDY11" s="781"/>
      <c r="BDZ11" s="781"/>
      <c r="BEA11" s="781"/>
      <c r="BEB11" s="781"/>
      <c r="BEC11" s="781"/>
      <c r="BED11" s="781"/>
      <c r="BEE11" s="781"/>
      <c r="BEF11" s="781"/>
      <c r="BEG11" s="781"/>
      <c r="BEH11" s="781"/>
      <c r="BEI11" s="781"/>
      <c r="BEJ11" s="781"/>
      <c r="BEK11" s="781"/>
      <c r="BEL11" s="781"/>
      <c r="BEM11" s="781"/>
      <c r="BEN11" s="781"/>
      <c r="BEO11" s="781"/>
      <c r="BEP11" s="781"/>
      <c r="BEQ11" s="781"/>
      <c r="BER11" s="781"/>
      <c r="BES11" s="781"/>
      <c r="BET11" s="781"/>
      <c r="BEU11" s="781"/>
      <c r="BEV11" s="781"/>
      <c r="BEW11" s="781"/>
      <c r="BEX11" s="781"/>
      <c r="BEY11" s="781"/>
      <c r="BEZ11" s="781"/>
      <c r="BFA11" s="781"/>
      <c r="BFB11" s="781"/>
      <c r="BFC11" s="781"/>
      <c r="BFD11" s="781"/>
      <c r="BFE11" s="781"/>
      <c r="BFF11" s="781"/>
      <c r="BFG11" s="781"/>
      <c r="BFH11" s="781"/>
      <c r="BFI11" s="781"/>
      <c r="BFJ11" s="781"/>
      <c r="BFK11" s="781"/>
      <c r="BFL11" s="781"/>
      <c r="BFM11" s="781"/>
      <c r="BFN11" s="781"/>
      <c r="BFO11" s="781"/>
      <c r="BFP11" s="781"/>
      <c r="BFQ11" s="781"/>
      <c r="BFR11" s="781"/>
      <c r="BFS11" s="781"/>
      <c r="BFT11" s="781"/>
      <c r="BFU11" s="781"/>
      <c r="BFV11" s="781"/>
      <c r="BFW11" s="781"/>
      <c r="BFX11" s="781"/>
      <c r="BFY11" s="781"/>
      <c r="BFZ11" s="781"/>
      <c r="BGA11" s="781"/>
      <c r="BGB11" s="781"/>
      <c r="BGC11" s="781"/>
      <c r="BGD11" s="781"/>
      <c r="BGE11" s="781"/>
      <c r="BGF11" s="781"/>
      <c r="BGG11" s="781"/>
      <c r="BGH11" s="781"/>
      <c r="BGI11" s="781"/>
      <c r="BGJ11" s="781"/>
      <c r="BGK11" s="781"/>
      <c r="BGL11" s="781"/>
      <c r="BGM11" s="781"/>
      <c r="BGN11" s="781"/>
      <c r="BGO11" s="781"/>
      <c r="BGP11" s="781"/>
      <c r="BGQ11" s="781"/>
      <c r="BGR11" s="781"/>
      <c r="BGS11" s="781"/>
      <c r="BGT11" s="781"/>
      <c r="BGU11" s="781"/>
      <c r="BGV11" s="781"/>
      <c r="BGW11" s="781"/>
      <c r="BGX11" s="781"/>
      <c r="BGY11" s="781"/>
      <c r="BGZ11" s="781"/>
      <c r="BHA11" s="781"/>
      <c r="BHB11" s="781"/>
      <c r="BHC11" s="781"/>
      <c r="BHD11" s="781"/>
      <c r="BHE11" s="781"/>
      <c r="BHF11" s="781"/>
      <c r="BHG11" s="781"/>
      <c r="BHH11" s="781"/>
      <c r="BHI11" s="781"/>
      <c r="BHJ11" s="781"/>
      <c r="BHK11" s="781"/>
      <c r="BHL11" s="781"/>
      <c r="BHM11" s="781"/>
      <c r="BHN11" s="781"/>
      <c r="BHO11" s="781"/>
      <c r="BHP11" s="781"/>
      <c r="BHQ11" s="781"/>
      <c r="BHR11" s="781"/>
      <c r="BHS11" s="781"/>
      <c r="BHT11" s="781"/>
      <c r="BHU11" s="781"/>
      <c r="BHV11" s="781"/>
      <c r="BHW11" s="781"/>
      <c r="BHX11" s="781"/>
      <c r="BHY11" s="781"/>
      <c r="BHZ11" s="781"/>
      <c r="BIA11" s="781"/>
      <c r="BIB11" s="781"/>
      <c r="BIC11" s="781"/>
      <c r="BID11" s="781"/>
      <c r="BIE11" s="781"/>
      <c r="BIF11" s="781"/>
      <c r="BIG11" s="781"/>
      <c r="BIH11" s="781"/>
      <c r="BII11" s="781"/>
      <c r="BIJ11" s="781"/>
      <c r="BIK11" s="781"/>
      <c r="BIL11" s="781"/>
      <c r="BIM11" s="781"/>
      <c r="BIN11" s="781"/>
      <c r="BIO11" s="781"/>
      <c r="BIP11" s="781"/>
      <c r="BIQ11" s="781"/>
      <c r="BIR11" s="781"/>
      <c r="BIS11" s="781"/>
      <c r="BIT11" s="781"/>
      <c r="BIU11" s="781"/>
      <c r="BIV11" s="781"/>
      <c r="BIW11" s="781"/>
      <c r="BIX11" s="781"/>
      <c r="BIY11" s="781"/>
      <c r="BIZ11" s="781"/>
      <c r="BJA11" s="781"/>
      <c r="BJB11" s="781"/>
      <c r="BJC11" s="781"/>
      <c r="BJD11" s="781"/>
      <c r="BJE11" s="781"/>
      <c r="BJF11" s="781"/>
      <c r="BJG11" s="781"/>
      <c r="BJH11" s="781"/>
      <c r="BJI11" s="781"/>
      <c r="BJJ11" s="781"/>
      <c r="BJK11" s="781"/>
      <c r="BJL11" s="781"/>
      <c r="BJM11" s="781"/>
      <c r="BJN11" s="781"/>
      <c r="BJO11" s="781"/>
      <c r="BJP11" s="781"/>
      <c r="BJQ11" s="781"/>
      <c r="BJR11" s="781"/>
      <c r="BJS11" s="781"/>
      <c r="BJT11" s="781"/>
      <c r="BJU11" s="781"/>
      <c r="BJV11" s="781"/>
      <c r="BJW11" s="781"/>
      <c r="BJX11" s="781"/>
      <c r="BJY11" s="781"/>
      <c r="BJZ11" s="781"/>
      <c r="BKA11" s="781"/>
      <c r="BKB11" s="781"/>
      <c r="BKC11" s="781"/>
      <c r="BKD11" s="781"/>
      <c r="BKE11" s="781"/>
      <c r="BKF11" s="781"/>
      <c r="BKG11" s="781"/>
      <c r="BKH11" s="781"/>
      <c r="BKI11" s="781"/>
      <c r="BKJ11" s="781"/>
      <c r="BKK11" s="781"/>
      <c r="BKL11" s="781"/>
      <c r="BKM11" s="781"/>
      <c r="BKN11" s="781"/>
      <c r="BKO11" s="781"/>
      <c r="BKP11" s="781"/>
      <c r="BKQ11" s="781"/>
      <c r="BKR11" s="781"/>
      <c r="BKS11" s="781"/>
      <c r="BKT11" s="781"/>
      <c r="BKU11" s="781"/>
      <c r="BKV11" s="781"/>
      <c r="BKW11" s="781"/>
      <c r="BKX11" s="781"/>
      <c r="BKY11" s="781"/>
      <c r="BKZ11" s="781"/>
      <c r="BLA11" s="781"/>
      <c r="BLB11" s="781"/>
      <c r="BLC11" s="781"/>
      <c r="BLD11" s="781"/>
      <c r="BLE11" s="781"/>
      <c r="BLF11" s="781"/>
      <c r="BLG11" s="781"/>
      <c r="BLH11" s="781"/>
      <c r="BLI11" s="781"/>
      <c r="BLJ11" s="781"/>
      <c r="BLK11" s="781"/>
      <c r="BLL11" s="781"/>
      <c r="BLM11" s="781"/>
      <c r="BLN11" s="781"/>
      <c r="BLO11" s="781"/>
      <c r="BLP11" s="781"/>
      <c r="BLQ11" s="781"/>
      <c r="BLR11" s="781"/>
      <c r="BLS11" s="781"/>
      <c r="BLT11" s="781"/>
      <c r="BLU11" s="781"/>
      <c r="BLV11" s="781"/>
      <c r="BLW11" s="781"/>
      <c r="BLX11" s="781"/>
      <c r="BLY11" s="781"/>
      <c r="BLZ11" s="781"/>
      <c r="BMA11" s="781"/>
      <c r="BMB11" s="781"/>
      <c r="BMC11" s="781"/>
      <c r="BMD11" s="781"/>
      <c r="BME11" s="781"/>
      <c r="BMF11" s="781"/>
      <c r="BMG11" s="781"/>
      <c r="BMH11" s="781"/>
      <c r="BMI11" s="781"/>
      <c r="BMJ11" s="781"/>
      <c r="BMK11" s="781"/>
      <c r="BML11" s="781"/>
      <c r="BMM11" s="781"/>
      <c r="BMN11" s="781"/>
      <c r="BMO11" s="781"/>
      <c r="BMP11" s="781"/>
      <c r="BMQ11" s="781"/>
      <c r="BMR11" s="781"/>
      <c r="BMS11" s="781"/>
      <c r="BMT11" s="781"/>
      <c r="BMU11" s="781"/>
      <c r="BMV11" s="781"/>
      <c r="BMW11" s="781"/>
      <c r="BMX11" s="781"/>
      <c r="BMY11" s="781"/>
      <c r="BMZ11" s="781"/>
      <c r="BNA11" s="781"/>
      <c r="BNB11" s="781"/>
      <c r="BNC11" s="781"/>
      <c r="BND11" s="781"/>
      <c r="BNE11" s="781"/>
      <c r="BNF11" s="781"/>
      <c r="BNG11" s="781"/>
      <c r="BNH11" s="781"/>
      <c r="BNI11" s="781"/>
      <c r="BNJ11" s="781"/>
      <c r="BNK11" s="781"/>
      <c r="BNL11" s="781"/>
      <c r="BNM11" s="781"/>
      <c r="BNN11" s="781"/>
      <c r="BNO11" s="781"/>
      <c r="BNP11" s="781"/>
      <c r="BNQ11" s="781"/>
      <c r="BNR11" s="781"/>
      <c r="BNS11" s="781"/>
      <c r="BNT11" s="781"/>
      <c r="BNU11" s="781"/>
      <c r="BNV11" s="781"/>
      <c r="BNW11" s="781"/>
      <c r="BNX11" s="781"/>
      <c r="BNY11" s="781"/>
      <c r="BNZ11" s="781"/>
      <c r="BOA11" s="781"/>
      <c r="BOB11" s="781"/>
      <c r="BOC11" s="781"/>
      <c r="BOD11" s="781"/>
      <c r="BOE11" s="781"/>
      <c r="BOF11" s="781"/>
      <c r="BOG11" s="781"/>
      <c r="BOH11" s="781"/>
      <c r="BOI11" s="781"/>
      <c r="BOJ11" s="781"/>
      <c r="BOK11" s="781"/>
      <c r="BOL11" s="781"/>
      <c r="BOM11" s="781"/>
      <c r="BON11" s="781"/>
      <c r="BOO11" s="781"/>
      <c r="BOP11" s="781"/>
      <c r="BOQ11" s="781"/>
      <c r="BOR11" s="781"/>
      <c r="BOS11" s="781"/>
      <c r="BOT11" s="781"/>
      <c r="BOU11" s="781"/>
      <c r="BOV11" s="781"/>
      <c r="BOW11" s="781"/>
      <c r="BOX11" s="781"/>
      <c r="BOY11" s="781"/>
      <c r="BOZ11" s="781"/>
      <c r="BPA11" s="781"/>
      <c r="BPB11" s="781"/>
      <c r="BPC11" s="781"/>
      <c r="BPD11" s="781"/>
      <c r="BPE11" s="781"/>
      <c r="BPF11" s="781"/>
      <c r="BPG11" s="781"/>
      <c r="BPH11" s="781"/>
      <c r="BPI11" s="781"/>
      <c r="BPJ11" s="781"/>
      <c r="BPK11" s="781"/>
      <c r="BPL11" s="781"/>
      <c r="BPM11" s="781"/>
      <c r="BPN11" s="781"/>
      <c r="BPO11" s="781"/>
      <c r="BPP11" s="781"/>
      <c r="BPQ11" s="781"/>
      <c r="BPR11" s="781"/>
      <c r="BPS11" s="781"/>
      <c r="BPT11" s="781"/>
      <c r="BPU11" s="781"/>
      <c r="BPV11" s="781"/>
      <c r="BPW11" s="781"/>
      <c r="BPX11" s="781"/>
      <c r="BPY11" s="781"/>
      <c r="BPZ11" s="781"/>
      <c r="BQA11" s="781"/>
      <c r="BQB11" s="781"/>
      <c r="BQC11" s="781"/>
      <c r="BQD11" s="781"/>
      <c r="BQE11" s="781"/>
      <c r="BQF11" s="781"/>
      <c r="BQG11" s="781"/>
      <c r="BQH11" s="781"/>
      <c r="BQI11" s="781"/>
      <c r="BQJ11" s="781"/>
      <c r="BQK11" s="781"/>
      <c r="BQL11" s="781"/>
      <c r="BQM11" s="781"/>
      <c r="BQN11" s="781"/>
      <c r="BQO11" s="781"/>
      <c r="BQP11" s="781"/>
      <c r="BQQ11" s="781"/>
      <c r="BQR11" s="781"/>
      <c r="BQS11" s="781"/>
      <c r="BQT11" s="781"/>
      <c r="BQU11" s="781"/>
      <c r="BQV11" s="781"/>
      <c r="BQW11" s="781"/>
      <c r="BQX11" s="781"/>
      <c r="BQY11" s="781"/>
      <c r="BQZ11" s="781"/>
      <c r="BRA11" s="781"/>
      <c r="BRB11" s="781"/>
      <c r="BRC11" s="781"/>
      <c r="BRD11" s="781"/>
      <c r="BRE11" s="781"/>
      <c r="BRF11" s="781"/>
      <c r="BRG11" s="781"/>
      <c r="BRH11" s="781"/>
      <c r="BRI11" s="781"/>
      <c r="BRJ11" s="781"/>
      <c r="BRK11" s="781"/>
      <c r="BRL11" s="781"/>
      <c r="BRM11" s="781"/>
      <c r="BRN11" s="781"/>
      <c r="BRO11" s="781"/>
      <c r="BRP11" s="781"/>
      <c r="BRQ11" s="781"/>
      <c r="BRR11" s="781"/>
      <c r="BRS11" s="781"/>
      <c r="BRT11" s="781"/>
      <c r="BRU11" s="781"/>
      <c r="BRV11" s="781"/>
      <c r="BRW11" s="781"/>
      <c r="BRX11" s="781"/>
      <c r="BRY11" s="781"/>
      <c r="BRZ11" s="781"/>
      <c r="BSA11" s="781"/>
      <c r="BSB11" s="781"/>
      <c r="BSC11" s="781"/>
      <c r="BSD11" s="781"/>
      <c r="BSE11" s="781"/>
      <c r="BSF11" s="781"/>
      <c r="BSG11" s="781"/>
      <c r="BSH11" s="781"/>
      <c r="BSI11" s="781"/>
      <c r="BSJ11" s="781"/>
      <c r="BSK11" s="781"/>
      <c r="BSL11" s="781"/>
      <c r="BSM11" s="781"/>
      <c r="BSN11" s="781"/>
      <c r="BSO11" s="781"/>
      <c r="BSP11" s="781"/>
      <c r="BSQ11" s="781"/>
      <c r="BSR11" s="781"/>
      <c r="BSS11" s="781"/>
      <c r="BST11" s="781"/>
      <c r="BSU11" s="781"/>
      <c r="BSV11" s="781"/>
      <c r="BSW11" s="781"/>
      <c r="BSX11" s="781"/>
      <c r="BSY11" s="781"/>
      <c r="BSZ11" s="781"/>
      <c r="BTA11" s="781"/>
      <c r="BTB11" s="781"/>
      <c r="BTC11" s="781"/>
      <c r="BTD11" s="781"/>
      <c r="BTE11" s="781"/>
      <c r="BTF11" s="781"/>
      <c r="BTG11" s="781"/>
      <c r="BTH11" s="781"/>
      <c r="BTI11" s="781"/>
      <c r="BTJ11" s="781"/>
      <c r="BTK11" s="781"/>
      <c r="BTL11" s="781"/>
      <c r="BTM11" s="781"/>
      <c r="BTN11" s="781"/>
      <c r="BTO11" s="781"/>
      <c r="BTP11" s="781"/>
      <c r="BTQ11" s="781"/>
      <c r="BTR11" s="781"/>
      <c r="BTS11" s="781"/>
      <c r="BTT11" s="781"/>
      <c r="BTU11" s="781"/>
      <c r="BTV11" s="781"/>
      <c r="BTW11" s="781"/>
      <c r="BTX11" s="781"/>
      <c r="BTY11" s="781"/>
      <c r="BTZ11" s="781"/>
      <c r="BUA11" s="781"/>
      <c r="BUB11" s="781"/>
      <c r="BUC11" s="781"/>
      <c r="BUD11" s="781"/>
      <c r="BUE11" s="781"/>
      <c r="BUF11" s="781"/>
      <c r="BUG11" s="781"/>
      <c r="BUH11" s="781"/>
      <c r="BUI11" s="781"/>
      <c r="BUJ11" s="781"/>
      <c r="BUK11" s="781"/>
      <c r="BUL11" s="781"/>
      <c r="BUM11" s="781"/>
      <c r="BUN11" s="781"/>
      <c r="BUO11" s="781"/>
      <c r="BUP11" s="781"/>
      <c r="BUQ11" s="781"/>
      <c r="BUR11" s="781"/>
      <c r="BUS11" s="781"/>
      <c r="BUT11" s="781"/>
      <c r="BUU11" s="781"/>
      <c r="BUV11" s="781"/>
      <c r="BUW11" s="781"/>
      <c r="BUX11" s="781"/>
      <c r="BUY11" s="781"/>
      <c r="BUZ11" s="781"/>
      <c r="BVA11" s="781"/>
      <c r="BVB11" s="781"/>
      <c r="BVC11" s="781"/>
      <c r="BVD11" s="781"/>
      <c r="BVE11" s="781"/>
      <c r="BVF11" s="781"/>
      <c r="BVG11" s="781"/>
      <c r="BVH11" s="781"/>
      <c r="BVI11" s="781"/>
      <c r="BVJ11" s="781"/>
      <c r="BVK11" s="781"/>
      <c r="BVL11" s="781"/>
      <c r="BVM11" s="781"/>
      <c r="BVN11" s="781"/>
      <c r="BVO11" s="781"/>
      <c r="BVP11" s="781"/>
      <c r="BVQ11" s="781"/>
      <c r="BVR11" s="781"/>
      <c r="BVS11" s="781"/>
      <c r="BVT11" s="781"/>
      <c r="BVU11" s="781"/>
      <c r="BVV11" s="781"/>
      <c r="BVW11" s="781"/>
      <c r="BVX11" s="781"/>
      <c r="BVY11" s="781"/>
      <c r="BVZ11" s="781"/>
      <c r="BWA11" s="781"/>
      <c r="BWB11" s="781"/>
      <c r="BWC11" s="781"/>
      <c r="BWD11" s="781"/>
      <c r="BWE11" s="781"/>
      <c r="BWF11" s="781"/>
      <c r="BWG11" s="781"/>
      <c r="BWH11" s="781"/>
      <c r="BWI11" s="781"/>
      <c r="BWJ11" s="781"/>
      <c r="BWK11" s="781"/>
      <c r="BWL11" s="781"/>
      <c r="BWM11" s="781"/>
      <c r="BWN11" s="781"/>
      <c r="BWO11" s="781"/>
      <c r="BWP11" s="781"/>
      <c r="BWQ11" s="781"/>
      <c r="BWR11" s="781"/>
      <c r="BWS11" s="781"/>
      <c r="BWT11" s="781"/>
      <c r="BWU11" s="781"/>
      <c r="BWV11" s="781"/>
      <c r="BWW11" s="781"/>
      <c r="BWX11" s="781"/>
      <c r="BWY11" s="781"/>
      <c r="BWZ11" s="781"/>
      <c r="BXA11" s="781"/>
      <c r="BXB11" s="781"/>
      <c r="BXC11" s="781"/>
      <c r="BXD11" s="781"/>
      <c r="BXE11" s="781"/>
      <c r="BXF11" s="781"/>
      <c r="BXG11" s="781"/>
      <c r="BXH11" s="781"/>
      <c r="BXI11" s="781"/>
      <c r="BXJ11" s="781"/>
      <c r="BXK11" s="781"/>
      <c r="BXL11" s="781"/>
      <c r="BXM11" s="781"/>
      <c r="BXN11" s="781"/>
      <c r="BXO11" s="781"/>
      <c r="BXP11" s="781"/>
      <c r="BXQ11" s="781"/>
      <c r="BXR11" s="781"/>
      <c r="BXS11" s="781"/>
      <c r="BXT11" s="781"/>
      <c r="BXU11" s="781"/>
      <c r="BXV11" s="781"/>
      <c r="BXW11" s="781"/>
      <c r="BXX11" s="781"/>
      <c r="BXY11" s="781"/>
      <c r="BXZ11" s="781"/>
      <c r="BYA11" s="781"/>
      <c r="BYB11" s="781"/>
      <c r="BYC11" s="781"/>
      <c r="BYD11" s="781"/>
      <c r="BYE11" s="781"/>
      <c r="BYF11" s="781"/>
      <c r="BYG11" s="781"/>
      <c r="BYH11" s="781"/>
      <c r="BYI11" s="781"/>
      <c r="BYJ11" s="781"/>
      <c r="BYK11" s="781"/>
      <c r="BYL11" s="781"/>
      <c r="BYM11" s="781"/>
      <c r="BYN11" s="781"/>
      <c r="BYO11" s="781"/>
      <c r="BYP11" s="781"/>
      <c r="BYQ11" s="781"/>
      <c r="BYR11" s="781"/>
      <c r="BYS11" s="781"/>
      <c r="BYT11" s="781"/>
      <c r="BYU11" s="781"/>
      <c r="BYV11" s="781"/>
      <c r="BYW11" s="781"/>
      <c r="BYX11" s="781"/>
      <c r="BYY11" s="781"/>
      <c r="BYZ11" s="781"/>
      <c r="BZA11" s="781"/>
      <c r="BZB11" s="781"/>
      <c r="BZC11" s="781"/>
      <c r="BZD11" s="781"/>
      <c r="BZE11" s="781"/>
      <c r="BZF11" s="781"/>
      <c r="BZG11" s="781"/>
      <c r="BZH11" s="781"/>
      <c r="BZI11" s="781"/>
      <c r="BZJ11" s="781"/>
      <c r="BZK11" s="781"/>
      <c r="BZL11" s="781"/>
      <c r="BZM11" s="781"/>
      <c r="BZN11" s="781"/>
      <c r="BZO11" s="781"/>
      <c r="BZP11" s="781"/>
      <c r="BZQ11" s="781"/>
      <c r="BZR11" s="781"/>
      <c r="BZS11" s="781"/>
      <c r="BZT11" s="781"/>
      <c r="BZU11" s="781"/>
      <c r="BZV11" s="781"/>
      <c r="BZW11" s="781"/>
      <c r="BZX11" s="781"/>
      <c r="BZY11" s="781"/>
      <c r="BZZ11" s="781"/>
      <c r="CAA11" s="781"/>
      <c r="CAB11" s="781"/>
      <c r="CAC11" s="781"/>
      <c r="CAD11" s="781"/>
      <c r="CAE11" s="781"/>
      <c r="CAF11" s="781"/>
      <c r="CAG11" s="781"/>
      <c r="CAH11" s="781"/>
      <c r="CAI11" s="781"/>
      <c r="CAJ11" s="781"/>
      <c r="CAK11" s="781"/>
      <c r="CAL11" s="781"/>
      <c r="CAM11" s="781"/>
      <c r="CAN11" s="781"/>
      <c r="CAO11" s="781"/>
      <c r="CAP11" s="781"/>
      <c r="CAQ11" s="781"/>
      <c r="CAR11" s="781"/>
      <c r="CAS11" s="781"/>
      <c r="CAT11" s="781"/>
      <c r="CAU11" s="781"/>
      <c r="CAV11" s="781"/>
      <c r="CAW11" s="781"/>
      <c r="CAX11" s="781"/>
      <c r="CAY11" s="781"/>
      <c r="CAZ11" s="781"/>
      <c r="CBA11" s="781"/>
      <c r="CBB11" s="781"/>
      <c r="CBC11" s="781"/>
      <c r="CBD11" s="781"/>
      <c r="CBE11" s="781"/>
      <c r="CBF11" s="781"/>
      <c r="CBG11" s="781"/>
      <c r="CBH11" s="781"/>
      <c r="CBI11" s="781"/>
      <c r="CBJ11" s="781"/>
      <c r="CBK11" s="781"/>
      <c r="CBL11" s="781"/>
      <c r="CBM11" s="781"/>
      <c r="CBN11" s="781"/>
      <c r="CBO11" s="781"/>
      <c r="CBP11" s="781"/>
      <c r="CBQ11" s="781"/>
      <c r="CBR11" s="781"/>
      <c r="CBS11" s="781"/>
      <c r="CBT11" s="781"/>
      <c r="CBU11" s="781"/>
      <c r="CBV11" s="781"/>
      <c r="CBW11" s="781"/>
      <c r="CBX11" s="781"/>
      <c r="CBY11" s="781"/>
      <c r="CBZ11" s="781"/>
      <c r="CCA11" s="781"/>
      <c r="CCB11" s="781"/>
      <c r="CCC11" s="781"/>
      <c r="CCD11" s="781"/>
      <c r="CCE11" s="781"/>
      <c r="CCF11" s="781"/>
      <c r="CCG11" s="781"/>
      <c r="CCH11" s="781"/>
      <c r="CCI11" s="781"/>
      <c r="CCJ11" s="781"/>
      <c r="CCK11" s="781"/>
      <c r="CCL11" s="781"/>
      <c r="CCM11" s="781"/>
      <c r="CCN11" s="781"/>
      <c r="CCO11" s="781"/>
      <c r="CCP11" s="781"/>
      <c r="CCQ11" s="781"/>
      <c r="CCR11" s="781"/>
      <c r="CCS11" s="781"/>
      <c r="CCT11" s="781"/>
      <c r="CCU11" s="781"/>
      <c r="CCV11" s="781"/>
      <c r="CCW11" s="781"/>
      <c r="CCX11" s="781"/>
      <c r="CCY11" s="781"/>
      <c r="CCZ11" s="781"/>
      <c r="CDA11" s="781"/>
      <c r="CDB11" s="781"/>
      <c r="CDC11" s="781"/>
      <c r="CDD11" s="781"/>
      <c r="CDE11" s="781"/>
      <c r="CDF11" s="781"/>
      <c r="CDG11" s="781"/>
      <c r="CDH11" s="781"/>
      <c r="CDI11" s="781"/>
      <c r="CDJ11" s="781"/>
      <c r="CDK11" s="781"/>
      <c r="CDL11" s="781"/>
      <c r="CDM11" s="781"/>
      <c r="CDN11" s="781"/>
      <c r="CDO11" s="781"/>
      <c r="CDP11" s="781"/>
      <c r="CDQ11" s="781"/>
      <c r="CDR11" s="781"/>
      <c r="CDS11" s="781"/>
      <c r="CDT11" s="781"/>
      <c r="CDU11" s="781"/>
      <c r="CDV11" s="781"/>
      <c r="CDW11" s="781"/>
      <c r="CDX11" s="781"/>
      <c r="CDY11" s="781"/>
      <c r="CDZ11" s="781"/>
      <c r="CEA11" s="781"/>
      <c r="CEB11" s="781"/>
      <c r="CEC11" s="781"/>
      <c r="CED11" s="781"/>
      <c r="CEE11" s="781"/>
      <c r="CEF11" s="781"/>
      <c r="CEG11" s="781"/>
      <c r="CEH11" s="781"/>
      <c r="CEI11" s="781"/>
      <c r="CEJ11" s="781"/>
      <c r="CEK11" s="781"/>
      <c r="CEL11" s="781"/>
      <c r="CEM11" s="781"/>
      <c r="CEN11" s="781"/>
      <c r="CEO11" s="781"/>
      <c r="CEP11" s="781"/>
      <c r="CEQ11" s="781"/>
      <c r="CER11" s="781"/>
      <c r="CES11" s="781"/>
      <c r="CET11" s="781"/>
      <c r="CEU11" s="781"/>
      <c r="CEV11" s="781"/>
      <c r="CEW11" s="781"/>
      <c r="CEX11" s="781"/>
      <c r="CEY11" s="781"/>
      <c r="CEZ11" s="781"/>
      <c r="CFA11" s="781"/>
      <c r="CFB11" s="781"/>
      <c r="CFC11" s="781"/>
      <c r="CFD11" s="781"/>
      <c r="CFE11" s="781"/>
      <c r="CFF11" s="781"/>
      <c r="CFG11" s="781"/>
      <c r="CFH11" s="781"/>
      <c r="CFI11" s="781"/>
      <c r="CFJ11" s="781"/>
      <c r="CFK11" s="781"/>
      <c r="CFL11" s="781"/>
      <c r="CFM11" s="781"/>
      <c r="CFN11" s="781"/>
      <c r="CFO11" s="781"/>
      <c r="CFP11" s="781"/>
      <c r="CFQ11" s="781"/>
      <c r="CFR11" s="781"/>
      <c r="CFS11" s="781"/>
      <c r="CFT11" s="781"/>
      <c r="CFU11" s="781"/>
      <c r="CFV11" s="781"/>
      <c r="CFW11" s="781"/>
      <c r="CFX11" s="781"/>
      <c r="CFY11" s="781"/>
      <c r="CFZ11" s="781"/>
      <c r="CGA11" s="781"/>
      <c r="CGB11" s="781"/>
      <c r="CGC11" s="781"/>
      <c r="CGD11" s="781"/>
      <c r="CGE11" s="781"/>
      <c r="CGF11" s="781"/>
      <c r="CGG11" s="781"/>
      <c r="CGH11" s="781"/>
      <c r="CGI11" s="781"/>
      <c r="CGJ11" s="781"/>
      <c r="CGK11" s="781"/>
      <c r="CGL11" s="781"/>
      <c r="CGM11" s="781"/>
      <c r="CGN11" s="781"/>
      <c r="CGO11" s="781"/>
      <c r="CGP11" s="781"/>
      <c r="CGQ11" s="781"/>
      <c r="CGR11" s="781"/>
      <c r="CGS11" s="781"/>
      <c r="CGT11" s="781"/>
      <c r="CGU11" s="781"/>
      <c r="CGV11" s="781"/>
      <c r="CGW11" s="781"/>
      <c r="CGX11" s="781"/>
      <c r="CGY11" s="781"/>
      <c r="CGZ11" s="781"/>
      <c r="CHA11" s="781"/>
      <c r="CHB11" s="781"/>
      <c r="CHC11" s="781"/>
      <c r="CHD11" s="781"/>
      <c r="CHE11" s="781"/>
      <c r="CHF11" s="781"/>
      <c r="CHG11" s="781"/>
      <c r="CHH11" s="781"/>
      <c r="CHI11" s="781"/>
      <c r="CHJ11" s="781"/>
      <c r="CHK11" s="781"/>
      <c r="CHL11" s="781"/>
      <c r="CHM11" s="781"/>
      <c r="CHN11" s="781"/>
      <c r="CHO11" s="781"/>
      <c r="CHP11" s="781"/>
      <c r="CHQ11" s="781"/>
      <c r="CHR11" s="781"/>
      <c r="CHS11" s="781"/>
      <c r="CHT11" s="781"/>
      <c r="CHU11" s="781"/>
      <c r="CHV11" s="781"/>
      <c r="CHW11" s="781"/>
      <c r="CHX11" s="781"/>
      <c r="CHY11" s="781"/>
      <c r="CHZ11" s="781"/>
      <c r="CIA11" s="781"/>
      <c r="CIB11" s="781"/>
      <c r="CIC11" s="781"/>
      <c r="CID11" s="781"/>
      <c r="CIE11" s="781"/>
      <c r="CIF11" s="781"/>
      <c r="CIG11" s="781"/>
      <c r="CIH11" s="781"/>
      <c r="CII11" s="781"/>
      <c r="CIJ11" s="781"/>
      <c r="CIK11" s="781"/>
      <c r="CIL11" s="781"/>
      <c r="CIM11" s="781"/>
      <c r="CIN11" s="781"/>
      <c r="CIO11" s="781"/>
      <c r="CIP11" s="781"/>
      <c r="CIQ11" s="781"/>
      <c r="CIR11" s="781"/>
      <c r="CIS11" s="781"/>
      <c r="CIT11" s="781"/>
      <c r="CIU11" s="781"/>
      <c r="CIV11" s="781"/>
      <c r="CIW11" s="781"/>
      <c r="CIX11" s="781"/>
      <c r="CIY11" s="781"/>
      <c r="CIZ11" s="781"/>
      <c r="CJA11" s="781"/>
      <c r="CJB11" s="781"/>
      <c r="CJC11" s="781"/>
      <c r="CJD11" s="781"/>
      <c r="CJE11" s="781"/>
      <c r="CJF11" s="781"/>
      <c r="CJG11" s="781"/>
      <c r="CJH11" s="781"/>
      <c r="CJI11" s="781"/>
      <c r="CJJ11" s="781"/>
      <c r="CJK11" s="781"/>
      <c r="CJL11" s="781"/>
      <c r="CJM11" s="781"/>
      <c r="CJN11" s="781"/>
      <c r="CJO11" s="781"/>
      <c r="CJP11" s="781"/>
      <c r="CJQ11" s="781"/>
      <c r="CJR11" s="781"/>
      <c r="CJS11" s="781"/>
      <c r="CJT11" s="781"/>
      <c r="CJU11" s="781"/>
      <c r="CJV11" s="781"/>
      <c r="CJW11" s="781"/>
      <c r="CJX11" s="781"/>
      <c r="CJY11" s="781"/>
      <c r="CJZ11" s="781"/>
      <c r="CKA11" s="781"/>
      <c r="CKB11" s="781"/>
      <c r="CKC11" s="781"/>
      <c r="CKD11" s="781"/>
      <c r="CKE11" s="781"/>
      <c r="CKF11" s="781"/>
      <c r="CKG11" s="781"/>
      <c r="CKH11" s="781"/>
      <c r="CKI11" s="781"/>
      <c r="CKJ11" s="781"/>
      <c r="CKK11" s="781"/>
      <c r="CKL11" s="781"/>
      <c r="CKM11" s="781"/>
      <c r="CKN11" s="781"/>
      <c r="CKO11" s="781"/>
      <c r="CKP11" s="781"/>
      <c r="CKQ11" s="781"/>
      <c r="CKR11" s="781"/>
      <c r="CKS11" s="781"/>
      <c r="CKT11" s="781"/>
      <c r="CKU11" s="781"/>
      <c r="CKV11" s="781"/>
      <c r="CKW11" s="781"/>
      <c r="CKX11" s="781"/>
      <c r="CKY11" s="781"/>
      <c r="CKZ11" s="781"/>
      <c r="CLA11" s="781"/>
      <c r="CLB11" s="781"/>
      <c r="CLC11" s="781"/>
      <c r="CLD11" s="781"/>
      <c r="CLE11" s="781"/>
      <c r="CLF11" s="781"/>
      <c r="CLG11" s="781"/>
      <c r="CLH11" s="781"/>
      <c r="CLI11" s="781"/>
      <c r="CLJ11" s="781"/>
      <c r="CLK11" s="781"/>
      <c r="CLL11" s="781"/>
      <c r="CLM11" s="781"/>
      <c r="CLN11" s="781"/>
      <c r="CLO11" s="781"/>
      <c r="CLP11" s="781"/>
      <c r="CLQ11" s="781"/>
      <c r="CLR11" s="781"/>
      <c r="CLS11" s="781"/>
      <c r="CLT11" s="781"/>
      <c r="CLU11" s="781"/>
      <c r="CLV11" s="781"/>
      <c r="CLW11" s="781"/>
      <c r="CLX11" s="781"/>
      <c r="CLY11" s="781"/>
      <c r="CLZ11" s="781"/>
      <c r="CMA11" s="781"/>
      <c r="CMB11" s="781"/>
      <c r="CMC11" s="781"/>
      <c r="CMD11" s="781"/>
      <c r="CME11" s="781"/>
      <c r="CMF11" s="781"/>
      <c r="CMG11" s="781"/>
      <c r="CMH11" s="781"/>
      <c r="CMI11" s="781"/>
      <c r="CMJ11" s="781"/>
      <c r="CMK11" s="781"/>
      <c r="CML11" s="781"/>
      <c r="CMM11" s="781"/>
      <c r="CMN11" s="781"/>
      <c r="CMO11" s="781"/>
      <c r="CMP11" s="781"/>
      <c r="CMQ11" s="781"/>
      <c r="CMR11" s="781"/>
      <c r="CMS11" s="781"/>
      <c r="CMT11" s="781"/>
      <c r="CMU11" s="781"/>
      <c r="CMV11" s="781"/>
      <c r="CMW11" s="781"/>
      <c r="CMX11" s="781"/>
      <c r="CMY11" s="781"/>
      <c r="CMZ11" s="781"/>
      <c r="CNA11" s="781"/>
      <c r="CNB11" s="781"/>
      <c r="CNC11" s="781"/>
      <c r="CND11" s="781"/>
      <c r="CNE11" s="781"/>
      <c r="CNF11" s="781"/>
      <c r="CNG11" s="781"/>
      <c r="CNH11" s="781"/>
      <c r="CNI11" s="781"/>
      <c r="CNJ11" s="781"/>
      <c r="CNK11" s="781"/>
      <c r="CNL11" s="781"/>
      <c r="CNM11" s="781"/>
      <c r="CNN11" s="781"/>
      <c r="CNO11" s="781"/>
      <c r="CNP11" s="781"/>
      <c r="CNQ11" s="781"/>
      <c r="CNR11" s="781"/>
      <c r="CNS11" s="781"/>
      <c r="CNT11" s="781"/>
      <c r="CNU11" s="781"/>
      <c r="CNV11" s="781"/>
      <c r="CNW11" s="781"/>
      <c r="CNX11" s="781"/>
      <c r="CNY11" s="781"/>
      <c r="CNZ11" s="781"/>
      <c r="COA11" s="781"/>
      <c r="COB11" s="781"/>
      <c r="COC11" s="781"/>
      <c r="COD11" s="781"/>
      <c r="COE11" s="781"/>
      <c r="COF11" s="781"/>
      <c r="COG11" s="781"/>
      <c r="COH11" s="781"/>
      <c r="COI11" s="781"/>
      <c r="COJ11" s="781"/>
      <c r="COK11" s="781"/>
      <c r="COL11" s="781"/>
      <c r="COM11" s="781"/>
      <c r="CON11" s="781"/>
      <c r="COO11" s="781"/>
      <c r="COP11" s="781"/>
      <c r="COQ11" s="781"/>
      <c r="COR11" s="781"/>
      <c r="COS11" s="781"/>
      <c r="COT11" s="781"/>
      <c r="COU11" s="781"/>
      <c r="COV11" s="781"/>
      <c r="COW11" s="781"/>
      <c r="COX11" s="781"/>
      <c r="COY11" s="781"/>
      <c r="COZ11" s="781"/>
      <c r="CPA11" s="781"/>
      <c r="CPB11" s="781"/>
      <c r="CPC11" s="781"/>
      <c r="CPD11" s="781"/>
      <c r="CPE11" s="781"/>
      <c r="CPF11" s="781"/>
      <c r="CPG11" s="781"/>
      <c r="CPH11" s="781"/>
      <c r="CPI11" s="781"/>
      <c r="CPJ11" s="781"/>
      <c r="CPK11" s="781"/>
      <c r="CPL11" s="781"/>
      <c r="CPM11" s="781"/>
      <c r="CPN11" s="781"/>
      <c r="CPO11" s="781"/>
      <c r="CPP11" s="781"/>
      <c r="CPQ11" s="781"/>
      <c r="CPR11" s="781"/>
      <c r="CPS11" s="781"/>
      <c r="CPT11" s="781"/>
      <c r="CPU11" s="781"/>
      <c r="CPV11" s="781"/>
      <c r="CPW11" s="781"/>
      <c r="CPX11" s="781"/>
      <c r="CPY11" s="781"/>
      <c r="CPZ11" s="781"/>
      <c r="CQA11" s="781"/>
      <c r="CQB11" s="781"/>
      <c r="CQC11" s="781"/>
      <c r="CQD11" s="781"/>
      <c r="CQE11" s="781"/>
      <c r="CQF11" s="781"/>
      <c r="CQG11" s="781"/>
      <c r="CQH11" s="781"/>
      <c r="CQI11" s="781"/>
      <c r="CQJ11" s="781"/>
      <c r="CQK11" s="781"/>
      <c r="CQL11" s="781"/>
      <c r="CQM11" s="781"/>
      <c r="CQN11" s="781"/>
      <c r="CQO11" s="781"/>
      <c r="CQP11" s="781"/>
      <c r="CQQ11" s="781"/>
      <c r="CQR11" s="781"/>
      <c r="CQS11" s="781"/>
      <c r="CQT11" s="781"/>
      <c r="CQU11" s="781"/>
      <c r="CQV11" s="781"/>
      <c r="CQW11" s="781"/>
      <c r="CQX11" s="781"/>
      <c r="CQY11" s="781"/>
      <c r="CQZ11" s="781"/>
      <c r="CRA11" s="781"/>
      <c r="CRB11" s="781"/>
      <c r="CRC11" s="781"/>
      <c r="CRD11" s="781"/>
      <c r="CRE11" s="781"/>
      <c r="CRF11" s="781"/>
      <c r="CRG11" s="781"/>
      <c r="CRH11" s="781"/>
      <c r="CRI11" s="781"/>
      <c r="CRJ11" s="781"/>
      <c r="CRK11" s="781"/>
      <c r="CRL11" s="781"/>
      <c r="CRM11" s="781"/>
      <c r="CRN11" s="781"/>
      <c r="CRO11" s="781"/>
      <c r="CRP11" s="781"/>
      <c r="CRQ11" s="781"/>
      <c r="CRR11" s="781"/>
      <c r="CRS11" s="781"/>
      <c r="CRT11" s="781"/>
      <c r="CRU11" s="781"/>
      <c r="CRV11" s="781"/>
      <c r="CRW11" s="781"/>
      <c r="CRX11" s="781"/>
      <c r="CRY11" s="781"/>
      <c r="CRZ11" s="781"/>
      <c r="CSA11" s="781"/>
      <c r="CSB11" s="781"/>
      <c r="CSC11" s="781"/>
      <c r="CSD11" s="781"/>
      <c r="CSE11" s="781"/>
      <c r="CSF11" s="781"/>
      <c r="CSG11" s="781"/>
      <c r="CSH11" s="781"/>
      <c r="CSI11" s="781"/>
      <c r="CSJ11" s="781"/>
      <c r="CSK11" s="781"/>
      <c r="CSL11" s="781"/>
      <c r="CSM11" s="781"/>
      <c r="CSN11" s="781"/>
      <c r="CSO11" s="781"/>
      <c r="CSP11" s="781"/>
      <c r="CSQ11" s="781"/>
      <c r="CSR11" s="781"/>
      <c r="CSS11" s="781"/>
      <c r="CST11" s="781"/>
      <c r="CSU11" s="781"/>
      <c r="CSV11" s="781"/>
      <c r="CSW11" s="781"/>
      <c r="CSX11" s="781"/>
      <c r="CSY11" s="781"/>
      <c r="CSZ11" s="781"/>
      <c r="CTA11" s="781"/>
      <c r="CTB11" s="781"/>
      <c r="CTC11" s="781"/>
      <c r="CTD11" s="781"/>
      <c r="CTE11" s="781"/>
      <c r="CTF11" s="781"/>
      <c r="CTG11" s="781"/>
      <c r="CTH11" s="781"/>
      <c r="CTI11" s="781"/>
      <c r="CTJ11" s="781"/>
      <c r="CTK11" s="781"/>
      <c r="CTL11" s="781"/>
      <c r="CTM11" s="781"/>
      <c r="CTN11" s="781"/>
      <c r="CTO11" s="781"/>
      <c r="CTP11" s="781"/>
      <c r="CTQ11" s="781"/>
      <c r="CTR11" s="781"/>
      <c r="CTS11" s="781"/>
      <c r="CTT11" s="781"/>
      <c r="CTU11" s="781"/>
      <c r="CTV11" s="781"/>
      <c r="CTW11" s="781"/>
      <c r="CTX11" s="781"/>
      <c r="CTY11" s="781"/>
      <c r="CTZ11" s="781"/>
      <c r="CUA11" s="781"/>
      <c r="CUB11" s="781"/>
      <c r="CUC11" s="781"/>
      <c r="CUD11" s="781"/>
      <c r="CUE11" s="781"/>
      <c r="CUF11" s="781"/>
      <c r="CUG11" s="781"/>
      <c r="CUH11" s="781"/>
      <c r="CUI11" s="781"/>
      <c r="CUJ11" s="781"/>
      <c r="CUK11" s="781"/>
      <c r="CUL11" s="781"/>
      <c r="CUM11" s="781"/>
      <c r="CUN11" s="781"/>
      <c r="CUO11" s="781"/>
      <c r="CUP11" s="781"/>
      <c r="CUQ11" s="781"/>
      <c r="CUR11" s="781"/>
      <c r="CUS11" s="781"/>
      <c r="CUT11" s="781"/>
      <c r="CUU11" s="781"/>
      <c r="CUV11" s="781"/>
      <c r="CUW11" s="781"/>
      <c r="CUX11" s="781"/>
      <c r="CUY11" s="781"/>
      <c r="CUZ11" s="781"/>
      <c r="CVA11" s="781"/>
      <c r="CVB11" s="781"/>
      <c r="CVC11" s="781"/>
      <c r="CVD11" s="781"/>
      <c r="CVE11" s="781"/>
      <c r="CVF11" s="781"/>
      <c r="CVG11" s="781"/>
      <c r="CVH11" s="781"/>
      <c r="CVI11" s="781"/>
      <c r="CVJ11" s="781"/>
      <c r="CVK11" s="781"/>
      <c r="CVL11" s="781"/>
      <c r="CVM11" s="781"/>
      <c r="CVN11" s="781"/>
      <c r="CVO11" s="781"/>
      <c r="CVP11" s="781"/>
      <c r="CVQ11" s="781"/>
      <c r="CVR11" s="781"/>
      <c r="CVS11" s="781"/>
      <c r="CVT11" s="781"/>
      <c r="CVU11" s="781"/>
      <c r="CVV11" s="781"/>
      <c r="CVW11" s="781"/>
      <c r="CVX11" s="781"/>
      <c r="CVY11" s="781"/>
      <c r="CVZ11" s="781"/>
      <c r="CWA11" s="781"/>
      <c r="CWB11" s="781"/>
      <c r="CWC11" s="781"/>
      <c r="CWD11" s="781"/>
      <c r="CWE11" s="781"/>
      <c r="CWF11" s="781"/>
      <c r="CWG11" s="781"/>
      <c r="CWH11" s="781"/>
      <c r="CWI11" s="781"/>
      <c r="CWJ11" s="781"/>
      <c r="CWK11" s="781"/>
      <c r="CWL11" s="781"/>
      <c r="CWM11" s="781"/>
      <c r="CWN11" s="781"/>
      <c r="CWO11" s="781"/>
      <c r="CWP11" s="781"/>
      <c r="CWQ11" s="781"/>
      <c r="CWR11" s="781"/>
      <c r="CWS11" s="781"/>
      <c r="CWT11" s="781"/>
      <c r="CWU11" s="781"/>
      <c r="CWV11" s="781"/>
      <c r="CWW11" s="781"/>
      <c r="CWX11" s="781"/>
      <c r="CWY11" s="781"/>
      <c r="CWZ11" s="781"/>
      <c r="CXA11" s="781"/>
      <c r="CXB11" s="781"/>
      <c r="CXC11" s="781"/>
      <c r="CXD11" s="781"/>
      <c r="CXE11" s="781"/>
      <c r="CXF11" s="781"/>
      <c r="CXG11" s="781"/>
      <c r="CXH11" s="781"/>
      <c r="CXI11" s="781"/>
      <c r="CXJ11" s="781"/>
      <c r="CXK11" s="781"/>
      <c r="CXL11" s="781"/>
      <c r="CXM11" s="781"/>
      <c r="CXN11" s="781"/>
      <c r="CXO11" s="781"/>
      <c r="CXP11" s="781"/>
      <c r="CXQ11" s="781"/>
      <c r="CXR11" s="781"/>
      <c r="CXS11" s="781"/>
      <c r="CXT11" s="781"/>
      <c r="CXU11" s="781"/>
      <c r="CXV11" s="781"/>
      <c r="CXW11" s="781"/>
      <c r="CXX11" s="781"/>
      <c r="CXY11" s="781"/>
      <c r="CXZ11" s="781"/>
      <c r="CYA11" s="781"/>
      <c r="CYB11" s="781"/>
      <c r="CYC11" s="781"/>
      <c r="CYD11" s="781"/>
      <c r="CYE11" s="781"/>
      <c r="CYF11" s="781"/>
      <c r="CYG11" s="781"/>
      <c r="CYH11" s="781"/>
      <c r="CYI11" s="781"/>
      <c r="CYJ11" s="781"/>
      <c r="CYK11" s="781"/>
      <c r="CYL11" s="781"/>
      <c r="CYM11" s="781"/>
      <c r="CYN11" s="781"/>
      <c r="CYO11" s="781"/>
      <c r="CYP11" s="781"/>
      <c r="CYQ11" s="781"/>
      <c r="CYR11" s="781"/>
      <c r="CYS11" s="781"/>
      <c r="CYT11" s="781"/>
      <c r="CYU11" s="781"/>
      <c r="CYV11" s="781"/>
      <c r="CYW11" s="781"/>
      <c r="CYX11" s="781"/>
      <c r="CYY11" s="781"/>
      <c r="CYZ11" s="781"/>
      <c r="CZA11" s="781"/>
      <c r="CZB11" s="781"/>
      <c r="CZC11" s="781"/>
      <c r="CZD11" s="781"/>
      <c r="CZE11" s="781"/>
      <c r="CZF11" s="781"/>
      <c r="CZG11" s="781"/>
      <c r="CZH11" s="781"/>
      <c r="CZI11" s="781"/>
      <c r="CZJ11" s="781"/>
      <c r="CZK11" s="781"/>
      <c r="CZL11" s="781"/>
      <c r="CZM11" s="781"/>
      <c r="CZN11" s="781"/>
      <c r="CZO11" s="781"/>
      <c r="CZP11" s="781"/>
      <c r="CZQ11" s="781"/>
      <c r="CZR11" s="781"/>
      <c r="CZS11" s="781"/>
      <c r="CZT11" s="781"/>
      <c r="CZU11" s="781"/>
      <c r="CZV11" s="781"/>
      <c r="CZW11" s="781"/>
      <c r="CZX11" s="781"/>
      <c r="CZY11" s="781"/>
      <c r="CZZ11" s="781"/>
      <c r="DAA11" s="781"/>
      <c r="DAB11" s="781"/>
      <c r="DAC11" s="781"/>
      <c r="DAD11" s="781"/>
      <c r="DAE11" s="781"/>
      <c r="DAF11" s="781"/>
      <c r="DAG11" s="781"/>
      <c r="DAH11" s="781"/>
      <c r="DAI11" s="781"/>
      <c r="DAJ11" s="781"/>
      <c r="DAK11" s="781"/>
      <c r="DAL11" s="781"/>
      <c r="DAM11" s="781"/>
      <c r="DAN11" s="781"/>
      <c r="DAO11" s="781"/>
      <c r="DAP11" s="781"/>
      <c r="DAQ11" s="781"/>
      <c r="DAR11" s="781"/>
      <c r="DAS11" s="781"/>
      <c r="DAT11" s="781"/>
      <c r="DAU11" s="781"/>
      <c r="DAV11" s="781"/>
      <c r="DAW11" s="781"/>
      <c r="DAX11" s="781"/>
      <c r="DAY11" s="781"/>
      <c r="DAZ11" s="781"/>
      <c r="DBA11" s="781"/>
      <c r="DBB11" s="781"/>
      <c r="DBC11" s="781"/>
      <c r="DBD11" s="781"/>
      <c r="DBE11" s="781"/>
      <c r="DBF11" s="781"/>
      <c r="DBG11" s="781"/>
      <c r="DBH11" s="781"/>
      <c r="DBI11" s="781"/>
      <c r="DBJ11" s="781"/>
      <c r="DBK11" s="781"/>
      <c r="DBL11" s="781"/>
      <c r="DBM11" s="781"/>
      <c r="DBN11" s="781"/>
      <c r="DBO11" s="781"/>
      <c r="DBP11" s="781"/>
      <c r="DBQ11" s="781"/>
      <c r="DBR11" s="781"/>
      <c r="DBS11" s="781"/>
      <c r="DBT11" s="781"/>
      <c r="DBU11" s="781"/>
      <c r="DBV11" s="781"/>
      <c r="DBW11" s="781"/>
      <c r="DBX11" s="781"/>
      <c r="DBY11" s="781"/>
      <c r="DBZ11" s="781"/>
      <c r="DCA11" s="781"/>
      <c r="DCB11" s="781"/>
      <c r="DCC11" s="781"/>
      <c r="DCD11" s="781"/>
      <c r="DCE11" s="781"/>
      <c r="DCF11" s="781"/>
      <c r="DCG11" s="781"/>
      <c r="DCH11" s="781"/>
      <c r="DCI11" s="781"/>
      <c r="DCJ11" s="781"/>
      <c r="DCK11" s="781"/>
      <c r="DCL11" s="781"/>
      <c r="DCM11" s="781"/>
      <c r="DCN11" s="781"/>
      <c r="DCO11" s="781"/>
      <c r="DCP11" s="781"/>
      <c r="DCQ11" s="781"/>
      <c r="DCR11" s="781"/>
      <c r="DCS11" s="781"/>
      <c r="DCT11" s="781"/>
      <c r="DCU11" s="781"/>
      <c r="DCV11" s="781"/>
      <c r="DCW11" s="781"/>
      <c r="DCX11" s="781"/>
      <c r="DCY11" s="781"/>
      <c r="DCZ11" s="781"/>
      <c r="DDA11" s="781"/>
      <c r="DDB11" s="781"/>
      <c r="DDC11" s="781"/>
      <c r="DDD11" s="781"/>
      <c r="DDE11" s="781"/>
      <c r="DDF11" s="781"/>
      <c r="DDG11" s="781"/>
      <c r="DDH11" s="781"/>
      <c r="DDI11" s="781"/>
      <c r="DDJ11" s="781"/>
      <c r="DDK11" s="781"/>
      <c r="DDL11" s="781"/>
      <c r="DDM11" s="781"/>
      <c r="DDN11" s="781"/>
      <c r="DDO11" s="781"/>
      <c r="DDP11" s="781"/>
      <c r="DDQ11" s="781"/>
      <c r="DDR11" s="781"/>
      <c r="DDS11" s="781"/>
      <c r="DDT11" s="781"/>
      <c r="DDU11" s="781"/>
      <c r="DDV11" s="781"/>
      <c r="DDW11" s="781"/>
      <c r="DDX11" s="781"/>
      <c r="DDY11" s="781"/>
      <c r="DDZ11" s="781"/>
      <c r="DEA11" s="781"/>
      <c r="DEB11" s="781"/>
      <c r="DEC11" s="781"/>
      <c r="DED11" s="781"/>
      <c r="DEE11" s="781"/>
      <c r="DEF11" s="781"/>
      <c r="DEG11" s="781"/>
      <c r="DEH11" s="781"/>
      <c r="DEI11" s="781"/>
      <c r="DEJ11" s="781"/>
      <c r="DEK11" s="781"/>
      <c r="DEL11" s="781"/>
      <c r="DEM11" s="781"/>
      <c r="DEN11" s="781"/>
      <c r="DEO11" s="781"/>
      <c r="DEP11" s="781"/>
      <c r="DEQ11" s="781"/>
      <c r="DER11" s="781"/>
      <c r="DES11" s="781"/>
      <c r="DET11" s="781"/>
      <c r="DEU11" s="781"/>
      <c r="DEV11" s="781"/>
      <c r="DEW11" s="781"/>
      <c r="DEX11" s="781"/>
      <c r="DEY11" s="781"/>
      <c r="DEZ11" s="781"/>
      <c r="DFA11" s="781"/>
      <c r="DFB11" s="781"/>
      <c r="DFC11" s="781"/>
      <c r="DFD11" s="781"/>
      <c r="DFE11" s="781"/>
      <c r="DFF11" s="781"/>
      <c r="DFG11" s="781"/>
      <c r="DFH11" s="781"/>
      <c r="DFI11" s="781"/>
      <c r="DFJ11" s="781"/>
      <c r="DFK11" s="781"/>
      <c r="DFL11" s="781"/>
      <c r="DFM11" s="781"/>
      <c r="DFN11" s="781"/>
      <c r="DFO11" s="781"/>
      <c r="DFP11" s="781"/>
      <c r="DFQ11" s="781"/>
      <c r="DFR11" s="781"/>
      <c r="DFS11" s="781"/>
      <c r="DFT11" s="781"/>
      <c r="DFU11" s="781"/>
      <c r="DFV11" s="781"/>
      <c r="DFW11" s="781"/>
      <c r="DFX11" s="781"/>
      <c r="DFY11" s="781"/>
      <c r="DFZ11" s="781"/>
      <c r="DGA11" s="781"/>
      <c r="DGB11" s="781"/>
      <c r="DGC11" s="781"/>
      <c r="DGD11" s="781"/>
      <c r="DGE11" s="781"/>
      <c r="DGF11" s="781"/>
      <c r="DGG11" s="781"/>
      <c r="DGH11" s="781"/>
      <c r="DGI11" s="781"/>
      <c r="DGJ11" s="781"/>
      <c r="DGK11" s="781"/>
      <c r="DGL11" s="781"/>
      <c r="DGM11" s="781"/>
      <c r="DGN11" s="781"/>
      <c r="DGO11" s="781"/>
      <c r="DGP11" s="781"/>
      <c r="DGQ11" s="781"/>
      <c r="DGR11" s="781"/>
      <c r="DGS11" s="781"/>
      <c r="DGT11" s="781"/>
      <c r="DGU11" s="781"/>
      <c r="DGV11" s="781"/>
      <c r="DGW11" s="781"/>
      <c r="DGX11" s="781"/>
      <c r="DGY11" s="781"/>
      <c r="DGZ11" s="781"/>
      <c r="DHA11" s="781"/>
      <c r="DHB11" s="781"/>
      <c r="DHC11" s="781"/>
      <c r="DHD11" s="781"/>
      <c r="DHE11" s="781"/>
      <c r="DHF11" s="781"/>
      <c r="DHG11" s="781"/>
      <c r="DHH11" s="781"/>
      <c r="DHI11" s="781"/>
      <c r="DHJ11" s="781"/>
      <c r="DHK11" s="781"/>
      <c r="DHL11" s="781"/>
      <c r="DHM11" s="781"/>
      <c r="DHN11" s="781"/>
      <c r="DHO11" s="781"/>
      <c r="DHP11" s="781"/>
      <c r="DHQ11" s="781"/>
      <c r="DHR11" s="781"/>
      <c r="DHS11" s="781"/>
      <c r="DHT11" s="781"/>
      <c r="DHU11" s="781"/>
      <c r="DHV11" s="781"/>
      <c r="DHW11" s="781"/>
      <c r="DHX11" s="781"/>
      <c r="DHY11" s="781"/>
      <c r="DHZ11" s="781"/>
      <c r="DIA11" s="781"/>
      <c r="DIB11" s="781"/>
      <c r="DIC11" s="781"/>
      <c r="DID11" s="781"/>
      <c r="DIE11" s="781"/>
      <c r="DIF11" s="781"/>
      <c r="DIG11" s="781"/>
      <c r="DIH11" s="781"/>
      <c r="DII11" s="781"/>
      <c r="DIJ11" s="781"/>
      <c r="DIK11" s="781"/>
      <c r="DIL11" s="781"/>
      <c r="DIM11" s="781"/>
      <c r="DIN11" s="781"/>
      <c r="DIO11" s="781"/>
      <c r="DIP11" s="781"/>
      <c r="DIQ11" s="781"/>
      <c r="DIR11" s="781"/>
      <c r="DIS11" s="781"/>
      <c r="DIT11" s="781"/>
      <c r="DIU11" s="781"/>
      <c r="DIV11" s="781"/>
      <c r="DIW11" s="781"/>
      <c r="DIX11" s="781"/>
      <c r="DIY11" s="781"/>
      <c r="DIZ11" s="781"/>
      <c r="DJA11" s="781"/>
      <c r="DJB11" s="781"/>
      <c r="DJC11" s="781"/>
      <c r="DJD11" s="781"/>
      <c r="DJE11" s="781"/>
      <c r="DJF11" s="781"/>
      <c r="DJG11" s="781"/>
      <c r="DJH11" s="781"/>
      <c r="DJI11" s="781"/>
      <c r="DJJ11" s="781"/>
      <c r="DJK11" s="781"/>
      <c r="DJL11" s="781"/>
      <c r="DJM11" s="781"/>
      <c r="DJN11" s="781"/>
      <c r="DJO11" s="781"/>
      <c r="DJP11" s="781"/>
      <c r="DJQ11" s="781"/>
      <c r="DJR11" s="781"/>
      <c r="DJS11" s="781"/>
      <c r="DJT11" s="781"/>
      <c r="DJU11" s="781"/>
      <c r="DJV11" s="781"/>
      <c r="DJW11" s="781"/>
      <c r="DJX11" s="781"/>
      <c r="DJY11" s="781"/>
      <c r="DJZ11" s="781"/>
      <c r="DKA11" s="781"/>
      <c r="DKB11" s="781"/>
      <c r="DKC11" s="781"/>
      <c r="DKD11" s="781"/>
      <c r="DKE11" s="781"/>
      <c r="DKF11" s="781"/>
      <c r="DKG11" s="781"/>
      <c r="DKH11" s="781"/>
      <c r="DKI11" s="781"/>
      <c r="DKJ11" s="781"/>
      <c r="DKK11" s="781"/>
      <c r="DKL11" s="781"/>
      <c r="DKM11" s="781"/>
      <c r="DKN11" s="781"/>
      <c r="DKO11" s="781"/>
      <c r="DKP11" s="781"/>
      <c r="DKQ11" s="781"/>
      <c r="DKR11" s="781"/>
      <c r="DKS11" s="781"/>
      <c r="DKT11" s="781"/>
      <c r="DKU11" s="781"/>
      <c r="DKV11" s="781"/>
      <c r="DKW11" s="781"/>
      <c r="DKX11" s="781"/>
      <c r="DKY11" s="781"/>
      <c r="DKZ11" s="781"/>
      <c r="DLA11" s="781"/>
      <c r="DLB11" s="781"/>
      <c r="DLC11" s="781"/>
      <c r="DLD11" s="781"/>
      <c r="DLE11" s="781"/>
      <c r="DLF11" s="781"/>
      <c r="DLG11" s="781"/>
      <c r="DLH11" s="781"/>
      <c r="DLI11" s="781"/>
      <c r="DLJ11" s="781"/>
      <c r="DLK11" s="781"/>
      <c r="DLL11" s="781"/>
      <c r="DLM11" s="781"/>
      <c r="DLN11" s="781"/>
      <c r="DLO11" s="781"/>
      <c r="DLP11" s="781"/>
      <c r="DLQ11" s="781"/>
      <c r="DLR11" s="781"/>
      <c r="DLS11" s="781"/>
      <c r="DLT11" s="781"/>
      <c r="DLU11" s="781"/>
      <c r="DLV11" s="781"/>
      <c r="DLW11" s="781"/>
      <c r="DLX11" s="781"/>
      <c r="DLY11" s="781"/>
      <c r="DLZ11" s="781"/>
      <c r="DMA11" s="781"/>
      <c r="DMB11" s="781"/>
      <c r="DMC11" s="781"/>
      <c r="DMD11" s="781"/>
      <c r="DME11" s="781"/>
      <c r="DMF11" s="781"/>
      <c r="DMG11" s="781"/>
      <c r="DMH11" s="781"/>
      <c r="DMI11" s="781"/>
      <c r="DMJ11" s="781"/>
      <c r="DMK11" s="781"/>
      <c r="DML11" s="781"/>
      <c r="DMM11" s="781"/>
      <c r="DMN11" s="781"/>
      <c r="DMO11" s="781"/>
      <c r="DMP11" s="781"/>
      <c r="DMQ11" s="781"/>
      <c r="DMR11" s="781"/>
      <c r="DMS11" s="781"/>
      <c r="DMT11" s="781"/>
      <c r="DMU11" s="781"/>
      <c r="DMV11" s="781"/>
      <c r="DMW11" s="781"/>
      <c r="DMX11" s="781"/>
      <c r="DMY11" s="781"/>
      <c r="DMZ11" s="781"/>
      <c r="DNA11" s="781"/>
      <c r="DNB11" s="781"/>
      <c r="DNC11" s="781"/>
      <c r="DND11" s="781"/>
      <c r="DNE11" s="781"/>
      <c r="DNF11" s="781"/>
      <c r="DNG11" s="781"/>
      <c r="DNH11" s="781"/>
      <c r="DNI11" s="781"/>
      <c r="DNJ11" s="781"/>
      <c r="DNK11" s="781"/>
      <c r="DNL11" s="781"/>
      <c r="DNM11" s="781"/>
      <c r="DNN11" s="781"/>
      <c r="DNO11" s="781"/>
      <c r="DNP11" s="781"/>
      <c r="DNQ11" s="781"/>
      <c r="DNR11" s="781"/>
      <c r="DNS11" s="781"/>
      <c r="DNT11" s="781"/>
      <c r="DNU11" s="781"/>
      <c r="DNV11" s="781"/>
      <c r="DNW11" s="781"/>
      <c r="DNX11" s="781"/>
      <c r="DNY11" s="781"/>
      <c r="DNZ11" s="781"/>
      <c r="DOA11" s="781"/>
      <c r="DOB11" s="781"/>
      <c r="DOC11" s="781"/>
      <c r="DOD11" s="781"/>
      <c r="DOE11" s="781"/>
      <c r="DOF11" s="781"/>
      <c r="DOG11" s="781"/>
      <c r="DOH11" s="781"/>
      <c r="DOI11" s="781"/>
      <c r="DOJ11" s="781"/>
      <c r="DOK11" s="781"/>
      <c r="DOL11" s="781"/>
      <c r="DOM11" s="781"/>
      <c r="DON11" s="781"/>
      <c r="DOO11" s="781"/>
      <c r="DOP11" s="781"/>
      <c r="DOQ11" s="781"/>
      <c r="DOR11" s="781"/>
      <c r="DOS11" s="781"/>
      <c r="DOT11" s="781"/>
      <c r="DOU11" s="781"/>
      <c r="DOV11" s="781"/>
      <c r="DOW11" s="781"/>
      <c r="DOX11" s="781"/>
      <c r="DOY11" s="781"/>
      <c r="DOZ11" s="781"/>
      <c r="DPA11" s="781"/>
      <c r="DPB11" s="781"/>
      <c r="DPC11" s="781"/>
      <c r="DPD11" s="781"/>
      <c r="DPE11" s="781"/>
      <c r="DPF11" s="781"/>
      <c r="DPG11" s="781"/>
      <c r="DPH11" s="781"/>
      <c r="DPI11" s="781"/>
      <c r="DPJ11" s="781"/>
      <c r="DPK11" s="781"/>
      <c r="DPL11" s="781"/>
      <c r="DPM11" s="781"/>
      <c r="DPN11" s="781"/>
      <c r="DPO11" s="781"/>
      <c r="DPP11" s="781"/>
      <c r="DPQ11" s="781"/>
      <c r="DPR11" s="781"/>
      <c r="DPS11" s="781"/>
      <c r="DPT11" s="781"/>
      <c r="DPU11" s="781"/>
      <c r="DPV11" s="781"/>
      <c r="DPW11" s="781"/>
      <c r="DPX11" s="781"/>
      <c r="DPY11" s="781"/>
      <c r="DPZ11" s="781"/>
      <c r="DQA11" s="781"/>
      <c r="DQB11" s="781"/>
      <c r="DQC11" s="781"/>
      <c r="DQD11" s="781"/>
      <c r="DQE11" s="781"/>
      <c r="DQF11" s="781"/>
      <c r="DQG11" s="781"/>
      <c r="DQH11" s="781"/>
      <c r="DQI11" s="781"/>
      <c r="DQJ11" s="781"/>
      <c r="DQK11" s="781"/>
      <c r="DQL11" s="781"/>
      <c r="DQM11" s="781"/>
      <c r="DQN11" s="781"/>
      <c r="DQO11" s="781"/>
      <c r="DQP11" s="781"/>
      <c r="DQQ11" s="781"/>
      <c r="DQR11" s="781"/>
      <c r="DQS11" s="781"/>
      <c r="DQT11" s="781"/>
      <c r="DQU11" s="781"/>
      <c r="DQV11" s="781"/>
      <c r="DQW11" s="781"/>
      <c r="DQX11" s="781"/>
      <c r="DQY11" s="781"/>
      <c r="DQZ11" s="781"/>
      <c r="DRA11" s="781"/>
      <c r="DRB11" s="781"/>
      <c r="DRC11" s="781"/>
      <c r="DRD11" s="781"/>
      <c r="DRE11" s="781"/>
      <c r="DRF11" s="781"/>
      <c r="DRG11" s="781"/>
      <c r="DRH11" s="781"/>
      <c r="DRI11" s="781"/>
      <c r="DRJ11" s="781"/>
      <c r="DRK11" s="781"/>
      <c r="DRL11" s="781"/>
      <c r="DRM11" s="781"/>
      <c r="DRN11" s="781"/>
      <c r="DRO11" s="781"/>
      <c r="DRP11" s="781"/>
      <c r="DRQ11" s="781"/>
      <c r="DRR11" s="781"/>
      <c r="DRS11" s="781"/>
      <c r="DRT11" s="781"/>
      <c r="DRU11" s="781"/>
      <c r="DRV11" s="781"/>
      <c r="DRW11" s="781"/>
      <c r="DRX11" s="781"/>
      <c r="DRY11" s="781"/>
      <c r="DRZ11" s="781"/>
      <c r="DSA11" s="781"/>
      <c r="DSB11" s="781"/>
      <c r="DSC11" s="781"/>
      <c r="DSD11" s="781"/>
      <c r="DSE11" s="781"/>
      <c r="DSF11" s="781"/>
      <c r="DSG11" s="781"/>
      <c r="DSH11" s="781"/>
      <c r="DSI11" s="781"/>
      <c r="DSJ11" s="781"/>
      <c r="DSK11" s="781"/>
      <c r="DSL11" s="781"/>
      <c r="DSM11" s="781"/>
      <c r="DSN11" s="781"/>
      <c r="DSO11" s="781"/>
      <c r="DSP11" s="781"/>
      <c r="DSQ11" s="781"/>
      <c r="DSR11" s="781"/>
      <c r="DSS11" s="781"/>
      <c r="DST11" s="781"/>
      <c r="DSU11" s="781"/>
      <c r="DSV11" s="781"/>
      <c r="DSW11" s="781"/>
      <c r="DSX11" s="781"/>
      <c r="DSY11" s="781"/>
      <c r="DSZ11" s="781"/>
      <c r="DTA11" s="781"/>
      <c r="DTB11" s="781"/>
      <c r="DTC11" s="781"/>
      <c r="DTD11" s="781"/>
      <c r="DTE11" s="781"/>
      <c r="DTF11" s="781"/>
      <c r="DTG11" s="781"/>
      <c r="DTH11" s="781"/>
      <c r="DTI11" s="781"/>
      <c r="DTJ11" s="781"/>
      <c r="DTK11" s="781"/>
      <c r="DTL11" s="781"/>
      <c r="DTM11" s="781"/>
      <c r="DTN11" s="781"/>
      <c r="DTO11" s="781"/>
      <c r="DTP11" s="781"/>
      <c r="DTQ11" s="781"/>
      <c r="DTR11" s="781"/>
      <c r="DTS11" s="781"/>
      <c r="DTT11" s="781"/>
      <c r="DTU11" s="781"/>
      <c r="DTV11" s="781"/>
      <c r="DTW11" s="781"/>
      <c r="DTX11" s="781"/>
      <c r="DTY11" s="781"/>
      <c r="DTZ11" s="781"/>
      <c r="DUA11" s="781"/>
      <c r="DUB11" s="781"/>
      <c r="DUC11" s="781"/>
      <c r="DUD11" s="781"/>
      <c r="DUE11" s="781"/>
      <c r="DUF11" s="781"/>
      <c r="DUG11" s="781"/>
      <c r="DUH11" s="781"/>
      <c r="DUI11" s="781"/>
      <c r="DUJ11" s="781"/>
      <c r="DUK11" s="781"/>
      <c r="DUL11" s="781"/>
      <c r="DUM11" s="781"/>
      <c r="DUN11" s="781"/>
      <c r="DUO11" s="781"/>
      <c r="DUP11" s="781"/>
      <c r="DUQ11" s="781"/>
      <c r="DUR11" s="781"/>
      <c r="DUS11" s="781"/>
      <c r="DUT11" s="781"/>
      <c r="DUU11" s="781"/>
      <c r="DUV11" s="781"/>
      <c r="DUW11" s="781"/>
      <c r="DUX11" s="781"/>
      <c r="DUY11" s="781"/>
      <c r="DUZ11" s="781"/>
      <c r="DVA11" s="781"/>
      <c r="DVB11" s="781"/>
      <c r="DVC11" s="781"/>
      <c r="DVD11" s="781"/>
      <c r="DVE11" s="781"/>
      <c r="DVF11" s="781"/>
      <c r="DVG11" s="781"/>
      <c r="DVH11" s="781"/>
      <c r="DVI11" s="781"/>
      <c r="DVJ11" s="781"/>
      <c r="DVK11" s="781"/>
      <c r="DVL11" s="781"/>
      <c r="DVM11" s="781"/>
      <c r="DVN11" s="781"/>
      <c r="DVO11" s="781"/>
      <c r="DVP11" s="781"/>
      <c r="DVQ11" s="781"/>
      <c r="DVR11" s="781"/>
      <c r="DVS11" s="781"/>
      <c r="DVT11" s="781"/>
      <c r="DVU11" s="781"/>
      <c r="DVV11" s="781"/>
      <c r="DVW11" s="781"/>
      <c r="DVX11" s="781"/>
      <c r="DVY11" s="781"/>
      <c r="DVZ11" s="781"/>
      <c r="DWA11" s="781"/>
      <c r="DWB11" s="781"/>
      <c r="DWC11" s="781"/>
      <c r="DWD11" s="781"/>
      <c r="DWE11" s="781"/>
      <c r="DWF11" s="781"/>
      <c r="DWG11" s="781"/>
      <c r="DWH11" s="781"/>
      <c r="DWI11" s="781"/>
      <c r="DWJ11" s="781"/>
      <c r="DWK11" s="781"/>
      <c r="DWL11" s="781"/>
      <c r="DWM11" s="781"/>
      <c r="DWN11" s="781"/>
      <c r="DWO11" s="781"/>
      <c r="DWP11" s="781"/>
      <c r="DWQ11" s="781"/>
      <c r="DWR11" s="781"/>
      <c r="DWS11" s="781"/>
      <c r="DWT11" s="781"/>
      <c r="DWU11" s="781"/>
      <c r="DWV11" s="781"/>
      <c r="DWW11" s="781"/>
      <c r="DWX11" s="781"/>
      <c r="DWY11" s="781"/>
      <c r="DWZ11" s="781"/>
      <c r="DXA11" s="781"/>
      <c r="DXB11" s="781"/>
      <c r="DXC11" s="781"/>
      <c r="DXD11" s="781"/>
      <c r="DXE11" s="781"/>
      <c r="DXF11" s="781"/>
      <c r="DXG11" s="781"/>
      <c r="DXH11" s="781"/>
      <c r="DXI11" s="781"/>
      <c r="DXJ11" s="781"/>
      <c r="DXK11" s="781"/>
      <c r="DXL11" s="781"/>
      <c r="DXM11" s="781"/>
      <c r="DXN11" s="781"/>
      <c r="DXO11" s="781"/>
      <c r="DXP11" s="781"/>
      <c r="DXQ11" s="781"/>
      <c r="DXR11" s="781"/>
      <c r="DXS11" s="781"/>
      <c r="DXT11" s="781"/>
      <c r="DXU11" s="781"/>
      <c r="DXV11" s="781"/>
      <c r="DXW11" s="781"/>
      <c r="DXX11" s="781"/>
      <c r="DXY11" s="781"/>
      <c r="DXZ11" s="781"/>
      <c r="DYA11" s="781"/>
      <c r="DYB11" s="781"/>
      <c r="DYC11" s="781"/>
      <c r="DYD11" s="781"/>
      <c r="DYE11" s="781"/>
      <c r="DYF11" s="781"/>
      <c r="DYG11" s="781"/>
      <c r="DYH11" s="781"/>
      <c r="DYI11" s="781"/>
      <c r="DYJ11" s="781"/>
      <c r="DYK11" s="781"/>
      <c r="DYL11" s="781"/>
      <c r="DYM11" s="781"/>
      <c r="DYN11" s="781"/>
      <c r="DYO11" s="781"/>
      <c r="DYP11" s="781"/>
      <c r="DYQ11" s="781"/>
      <c r="DYR11" s="781"/>
      <c r="DYS11" s="781"/>
      <c r="DYT11" s="781"/>
      <c r="DYU11" s="781"/>
      <c r="DYV11" s="781"/>
      <c r="DYW11" s="781"/>
      <c r="DYX11" s="781"/>
      <c r="DYY11" s="781"/>
      <c r="DYZ11" s="781"/>
      <c r="DZA11" s="781"/>
      <c r="DZB11" s="781"/>
      <c r="DZC11" s="781"/>
      <c r="DZD11" s="781"/>
      <c r="DZE11" s="781"/>
      <c r="DZF11" s="781"/>
      <c r="DZG11" s="781"/>
      <c r="DZH11" s="781"/>
      <c r="DZI11" s="781"/>
      <c r="DZJ11" s="781"/>
      <c r="DZK11" s="781"/>
      <c r="DZL11" s="781"/>
      <c r="DZM11" s="781"/>
      <c r="DZN11" s="781"/>
      <c r="DZO11" s="781"/>
      <c r="DZP11" s="781"/>
      <c r="DZQ11" s="781"/>
      <c r="DZR11" s="781"/>
      <c r="DZS11" s="781"/>
      <c r="DZT11" s="781"/>
      <c r="DZU11" s="781"/>
      <c r="DZV11" s="781"/>
      <c r="DZW11" s="781"/>
      <c r="DZX11" s="781"/>
      <c r="DZY11" s="781"/>
      <c r="DZZ11" s="781"/>
      <c r="EAA11" s="781"/>
      <c r="EAB11" s="781"/>
      <c r="EAC11" s="781"/>
      <c r="EAD11" s="781"/>
      <c r="EAE11" s="781"/>
      <c r="EAF11" s="781"/>
      <c r="EAG11" s="781"/>
      <c r="EAH11" s="781"/>
      <c r="EAI11" s="781"/>
      <c r="EAJ11" s="781"/>
      <c r="EAK11" s="781"/>
      <c r="EAL11" s="781"/>
      <c r="EAM11" s="781"/>
      <c r="EAN11" s="781"/>
      <c r="EAO11" s="781"/>
      <c r="EAP11" s="781"/>
      <c r="EAQ11" s="781"/>
      <c r="EAR11" s="781"/>
      <c r="EAS11" s="781"/>
      <c r="EAT11" s="781"/>
      <c r="EAU11" s="781"/>
      <c r="EAV11" s="781"/>
      <c r="EAW11" s="781"/>
      <c r="EAX11" s="781"/>
      <c r="EAY11" s="781"/>
      <c r="EAZ11" s="781"/>
      <c r="EBA11" s="781"/>
      <c r="EBB11" s="781"/>
      <c r="EBC11" s="781"/>
      <c r="EBD11" s="781"/>
      <c r="EBE11" s="781"/>
      <c r="EBF11" s="781"/>
      <c r="EBG11" s="781"/>
      <c r="EBH11" s="781"/>
      <c r="EBI11" s="781"/>
      <c r="EBJ11" s="781"/>
      <c r="EBK11" s="781"/>
      <c r="EBL11" s="781"/>
      <c r="EBM11" s="781"/>
      <c r="EBN11" s="781"/>
      <c r="EBO11" s="781"/>
      <c r="EBP11" s="781"/>
      <c r="EBQ11" s="781"/>
      <c r="EBR11" s="781"/>
      <c r="EBS11" s="781"/>
      <c r="EBT11" s="781"/>
      <c r="EBU11" s="781"/>
      <c r="EBV11" s="781"/>
      <c r="EBW11" s="781"/>
      <c r="EBX11" s="781"/>
      <c r="EBY11" s="781"/>
      <c r="EBZ11" s="781"/>
      <c r="ECA11" s="781"/>
      <c r="ECB11" s="781"/>
      <c r="ECC11" s="781"/>
      <c r="ECD11" s="781"/>
      <c r="ECE11" s="781"/>
      <c r="ECF11" s="781"/>
      <c r="ECG11" s="781"/>
      <c r="ECH11" s="781"/>
      <c r="ECI11" s="781"/>
      <c r="ECJ11" s="781"/>
      <c r="ECK11" s="781"/>
      <c r="ECL11" s="781"/>
      <c r="ECM11" s="781"/>
      <c r="ECN11" s="781"/>
      <c r="ECO11" s="781"/>
      <c r="ECP11" s="781"/>
      <c r="ECQ11" s="781"/>
      <c r="ECR11" s="781"/>
      <c r="ECS11" s="781"/>
      <c r="ECT11" s="781"/>
      <c r="ECU11" s="781"/>
      <c r="ECV11" s="781"/>
      <c r="ECW11" s="781"/>
      <c r="ECX11" s="781"/>
      <c r="ECY11" s="781"/>
      <c r="ECZ11" s="781"/>
      <c r="EDA11" s="781"/>
      <c r="EDB11" s="781"/>
      <c r="EDC11" s="781"/>
      <c r="EDD11" s="781"/>
      <c r="EDE11" s="781"/>
      <c r="EDF11" s="781"/>
      <c r="EDG11" s="781"/>
      <c r="EDH11" s="781"/>
      <c r="EDI11" s="781"/>
      <c r="EDJ11" s="781"/>
      <c r="EDK11" s="781"/>
      <c r="EDL11" s="781"/>
      <c r="EDM11" s="781"/>
      <c r="EDN11" s="781"/>
      <c r="EDO11" s="781"/>
      <c r="EDP11" s="781"/>
      <c r="EDQ11" s="781"/>
      <c r="EDR11" s="781"/>
      <c r="EDS11" s="781"/>
      <c r="EDT11" s="781"/>
      <c r="EDU11" s="781"/>
      <c r="EDV11" s="781"/>
      <c r="EDW11" s="781"/>
      <c r="EDX11" s="781"/>
      <c r="EDY11" s="781"/>
      <c r="EDZ11" s="781"/>
      <c r="EEA11" s="781"/>
      <c r="EEB11" s="781"/>
      <c r="EEC11" s="781"/>
      <c r="EED11" s="781"/>
      <c r="EEE11" s="781"/>
      <c r="EEF11" s="781"/>
      <c r="EEG11" s="781"/>
      <c r="EEH11" s="781"/>
      <c r="EEI11" s="781"/>
      <c r="EEJ11" s="781"/>
      <c r="EEK11" s="781"/>
      <c r="EEL11" s="781"/>
      <c r="EEM11" s="781"/>
      <c r="EEN11" s="781"/>
      <c r="EEO11" s="781"/>
      <c r="EEP11" s="781"/>
      <c r="EEQ11" s="781"/>
      <c r="EER11" s="781"/>
      <c r="EES11" s="781"/>
      <c r="EET11" s="781"/>
      <c r="EEU11" s="781"/>
      <c r="EEV11" s="781"/>
      <c r="EEW11" s="781"/>
      <c r="EEX11" s="781"/>
      <c r="EEY11" s="781"/>
      <c r="EEZ11" s="781"/>
      <c r="EFA11" s="781"/>
      <c r="EFB11" s="781"/>
      <c r="EFC11" s="781"/>
      <c r="EFD11" s="781"/>
      <c r="EFE11" s="781"/>
      <c r="EFF11" s="781"/>
      <c r="EFG11" s="781"/>
      <c r="EFH11" s="781"/>
      <c r="EFI11" s="781"/>
      <c r="EFJ11" s="781"/>
      <c r="EFK11" s="781"/>
      <c r="EFL11" s="781"/>
      <c r="EFM11" s="781"/>
      <c r="EFN11" s="781"/>
      <c r="EFO11" s="781"/>
      <c r="EFP11" s="781"/>
      <c r="EFQ11" s="781"/>
      <c r="EFR11" s="781"/>
      <c r="EFS11" s="781"/>
      <c r="EFT11" s="781"/>
      <c r="EFU11" s="781"/>
      <c r="EFV11" s="781"/>
      <c r="EFW11" s="781"/>
      <c r="EFX11" s="781"/>
      <c r="EFY11" s="781"/>
      <c r="EFZ11" s="781"/>
      <c r="EGA11" s="781"/>
      <c r="EGB11" s="781"/>
      <c r="EGC11" s="781"/>
      <c r="EGD11" s="781"/>
      <c r="EGE11" s="781"/>
      <c r="EGF11" s="781"/>
      <c r="EGG11" s="781"/>
      <c r="EGH11" s="781"/>
      <c r="EGI11" s="781"/>
      <c r="EGJ11" s="781"/>
      <c r="EGK11" s="781"/>
      <c r="EGL11" s="781"/>
      <c r="EGM11" s="781"/>
      <c r="EGN11" s="781"/>
      <c r="EGO11" s="781"/>
      <c r="EGP11" s="781"/>
      <c r="EGQ11" s="781"/>
      <c r="EGR11" s="781"/>
      <c r="EGS11" s="781"/>
      <c r="EGT11" s="781"/>
      <c r="EGU11" s="781"/>
      <c r="EGV11" s="781"/>
      <c r="EGW11" s="781"/>
      <c r="EGX11" s="781"/>
      <c r="EGY11" s="781"/>
      <c r="EGZ11" s="781"/>
      <c r="EHA11" s="781"/>
      <c r="EHB11" s="781"/>
      <c r="EHC11" s="781"/>
      <c r="EHD11" s="781"/>
      <c r="EHE11" s="781"/>
      <c r="EHF11" s="781"/>
      <c r="EHG11" s="781"/>
      <c r="EHH11" s="781"/>
      <c r="EHI11" s="781"/>
      <c r="EHJ11" s="781"/>
      <c r="EHK11" s="781"/>
      <c r="EHL11" s="781"/>
      <c r="EHM11" s="781"/>
      <c r="EHN11" s="781"/>
      <c r="EHO11" s="781"/>
      <c r="EHP11" s="781"/>
      <c r="EHQ11" s="781"/>
      <c r="EHR11" s="781"/>
      <c r="EHS11" s="781"/>
      <c r="EHT11" s="781"/>
      <c r="EHU11" s="781"/>
      <c r="EHV11" s="781"/>
      <c r="EHW11" s="781"/>
      <c r="EHX11" s="781"/>
      <c r="EHY11" s="781"/>
      <c r="EHZ11" s="781"/>
      <c r="EIA11" s="781"/>
      <c r="EIB11" s="781"/>
      <c r="EIC11" s="781"/>
      <c r="EID11" s="781"/>
      <c r="EIE11" s="781"/>
      <c r="EIF11" s="781"/>
      <c r="EIG11" s="781"/>
      <c r="EIH11" s="781"/>
      <c r="EII11" s="781"/>
      <c r="EIJ11" s="781"/>
      <c r="EIK11" s="781"/>
      <c r="EIL11" s="781"/>
      <c r="EIM11" s="781"/>
      <c r="EIN11" s="781"/>
      <c r="EIO11" s="781"/>
      <c r="EIP11" s="781"/>
      <c r="EIQ11" s="781"/>
      <c r="EIR11" s="781"/>
      <c r="EIS11" s="781"/>
      <c r="EIT11" s="781"/>
      <c r="EIU11" s="781"/>
      <c r="EIV11" s="781"/>
      <c r="EIW11" s="781"/>
      <c r="EIX11" s="781"/>
      <c r="EIY11" s="781"/>
      <c r="EIZ11" s="781"/>
      <c r="EJA11" s="781"/>
      <c r="EJB11" s="781"/>
      <c r="EJC11" s="781"/>
      <c r="EJD11" s="781"/>
      <c r="EJE11" s="781"/>
      <c r="EJF11" s="781"/>
      <c r="EJG11" s="781"/>
      <c r="EJH11" s="781"/>
      <c r="EJI11" s="781"/>
      <c r="EJJ11" s="781"/>
      <c r="EJK11" s="781"/>
      <c r="EJL11" s="781"/>
      <c r="EJM11" s="781"/>
      <c r="EJN11" s="781"/>
      <c r="EJO11" s="781"/>
      <c r="EJP11" s="781"/>
      <c r="EJQ11" s="781"/>
      <c r="EJR11" s="781"/>
      <c r="EJS11" s="781"/>
      <c r="EJT11" s="781"/>
      <c r="EJU11" s="781"/>
      <c r="EJV11" s="781"/>
      <c r="EJW11" s="781"/>
      <c r="EJX11" s="781"/>
      <c r="EJY11" s="781"/>
      <c r="EJZ11" s="781"/>
      <c r="EKA11" s="781"/>
      <c r="EKB11" s="781"/>
      <c r="EKC11" s="781"/>
      <c r="EKD11" s="781"/>
      <c r="EKE11" s="781"/>
      <c r="EKF11" s="781"/>
      <c r="EKG11" s="781"/>
      <c r="EKH11" s="781"/>
      <c r="EKI11" s="781"/>
      <c r="EKJ11" s="781"/>
      <c r="EKK11" s="781"/>
      <c r="EKL11" s="781"/>
      <c r="EKM11" s="781"/>
      <c r="EKN11" s="781"/>
      <c r="EKO11" s="781"/>
      <c r="EKP11" s="781"/>
      <c r="EKQ11" s="781"/>
      <c r="EKR11" s="781"/>
      <c r="EKS11" s="781"/>
      <c r="EKT11" s="781"/>
      <c r="EKU11" s="781"/>
      <c r="EKV11" s="781"/>
      <c r="EKW11" s="781"/>
      <c r="EKX11" s="781"/>
      <c r="EKY11" s="781"/>
      <c r="EKZ11" s="781"/>
      <c r="ELA11" s="781"/>
      <c r="ELB11" s="781"/>
      <c r="ELC11" s="781"/>
      <c r="ELD11" s="781"/>
      <c r="ELE11" s="781"/>
      <c r="ELF11" s="781"/>
      <c r="ELG11" s="781"/>
      <c r="ELH11" s="781"/>
      <c r="ELI11" s="781"/>
      <c r="ELJ11" s="781"/>
      <c r="ELK11" s="781"/>
      <c r="ELL11" s="781"/>
      <c r="ELM11" s="781"/>
      <c r="ELN11" s="781"/>
      <c r="ELO11" s="781"/>
      <c r="ELP11" s="781"/>
      <c r="ELQ11" s="781"/>
      <c r="ELR11" s="781"/>
      <c r="ELS11" s="781"/>
      <c r="ELT11" s="781"/>
      <c r="ELU11" s="781"/>
      <c r="ELV11" s="781"/>
      <c r="ELW11" s="781"/>
      <c r="ELX11" s="781"/>
      <c r="ELY11" s="781"/>
      <c r="ELZ11" s="781"/>
      <c r="EMA11" s="781"/>
      <c r="EMB11" s="781"/>
      <c r="EMC11" s="781"/>
      <c r="EMD11" s="781"/>
      <c r="EME11" s="781"/>
      <c r="EMF11" s="781"/>
      <c r="EMG11" s="781"/>
      <c r="EMH11" s="781"/>
      <c r="EMI11" s="781"/>
      <c r="EMJ11" s="781"/>
      <c r="EMK11" s="781"/>
      <c r="EML11" s="781"/>
      <c r="EMM11" s="781"/>
      <c r="EMN11" s="781"/>
      <c r="EMO11" s="781"/>
      <c r="EMP11" s="781"/>
      <c r="EMQ11" s="781"/>
      <c r="EMR11" s="781"/>
      <c r="EMS11" s="781"/>
      <c r="EMT11" s="781"/>
      <c r="EMU11" s="781"/>
      <c r="EMV11" s="781"/>
      <c r="EMW11" s="781"/>
      <c r="EMX11" s="781"/>
      <c r="EMY11" s="781"/>
      <c r="EMZ11" s="781"/>
      <c r="ENA11" s="781"/>
      <c r="ENB11" s="781"/>
      <c r="ENC11" s="781"/>
      <c r="END11" s="781"/>
      <c r="ENE11" s="781"/>
      <c r="ENF11" s="781"/>
      <c r="ENG11" s="781"/>
      <c r="ENH11" s="781"/>
      <c r="ENI11" s="781"/>
      <c r="ENJ11" s="781"/>
      <c r="ENK11" s="781"/>
      <c r="ENL11" s="781"/>
      <c r="ENM11" s="781"/>
      <c r="ENN11" s="781"/>
      <c r="ENO11" s="781"/>
      <c r="ENP11" s="781"/>
      <c r="ENQ11" s="781"/>
      <c r="ENR11" s="781"/>
      <c r="ENS11" s="781"/>
      <c r="ENT11" s="781"/>
      <c r="ENU11" s="781"/>
      <c r="ENV11" s="781"/>
      <c r="ENW11" s="781"/>
      <c r="ENX11" s="781"/>
      <c r="ENY11" s="781"/>
      <c r="ENZ11" s="781"/>
      <c r="EOA11" s="781"/>
      <c r="EOB11" s="781"/>
      <c r="EOC11" s="781"/>
      <c r="EOD11" s="781"/>
      <c r="EOE11" s="781"/>
      <c r="EOF11" s="781"/>
      <c r="EOG11" s="781"/>
      <c r="EOH11" s="781"/>
      <c r="EOI11" s="781"/>
      <c r="EOJ11" s="781"/>
      <c r="EOK11" s="781"/>
      <c r="EOL11" s="781"/>
      <c r="EOM11" s="781"/>
      <c r="EON11" s="781"/>
      <c r="EOO11" s="781"/>
      <c r="EOP11" s="781"/>
      <c r="EOQ11" s="781"/>
      <c r="EOR11" s="781"/>
      <c r="EOS11" s="781"/>
      <c r="EOT11" s="781"/>
      <c r="EOU11" s="781"/>
      <c r="EOV11" s="781"/>
      <c r="EOW11" s="781"/>
      <c r="EOX11" s="781"/>
      <c r="EOY11" s="781"/>
      <c r="EOZ11" s="781"/>
      <c r="EPA11" s="781"/>
      <c r="EPB11" s="781"/>
      <c r="EPC11" s="781"/>
      <c r="EPD11" s="781"/>
      <c r="EPE11" s="781"/>
      <c r="EPF11" s="781"/>
      <c r="EPG11" s="781"/>
      <c r="EPH11" s="781"/>
      <c r="EPI11" s="781"/>
      <c r="EPJ11" s="781"/>
      <c r="EPK11" s="781"/>
      <c r="EPL11" s="781"/>
      <c r="EPM11" s="781"/>
      <c r="EPN11" s="781"/>
      <c r="EPO11" s="781"/>
      <c r="EPP11" s="781"/>
      <c r="EPQ11" s="781"/>
      <c r="EPR11" s="781"/>
      <c r="EPS11" s="781"/>
      <c r="EPT11" s="781"/>
      <c r="EPU11" s="781"/>
      <c r="EPV11" s="781"/>
      <c r="EPW11" s="781"/>
      <c r="EPX11" s="781"/>
      <c r="EPY11" s="781"/>
      <c r="EPZ11" s="781"/>
      <c r="EQA11" s="781"/>
      <c r="EQB11" s="781"/>
      <c r="EQC11" s="781"/>
      <c r="EQD11" s="781"/>
      <c r="EQE11" s="781"/>
      <c r="EQF11" s="781"/>
      <c r="EQG11" s="781"/>
      <c r="EQH11" s="781"/>
      <c r="EQI11" s="781"/>
      <c r="EQJ11" s="781"/>
      <c r="EQK11" s="781"/>
      <c r="EQL11" s="781"/>
      <c r="EQM11" s="781"/>
      <c r="EQN11" s="781"/>
      <c r="EQO11" s="781"/>
      <c r="EQP11" s="781"/>
      <c r="EQQ11" s="781"/>
      <c r="EQR11" s="781"/>
      <c r="EQS11" s="781"/>
      <c r="EQT11" s="781"/>
      <c r="EQU11" s="781"/>
      <c r="EQV11" s="781"/>
      <c r="EQW11" s="781"/>
      <c r="EQX11" s="781"/>
      <c r="EQY11" s="781"/>
      <c r="EQZ11" s="781"/>
      <c r="ERA11" s="781"/>
      <c r="ERB11" s="781"/>
      <c r="ERC11" s="781"/>
      <c r="ERD11" s="781"/>
      <c r="ERE11" s="781"/>
      <c r="ERF11" s="781"/>
      <c r="ERG11" s="781"/>
      <c r="ERH11" s="781"/>
      <c r="ERI11" s="781"/>
      <c r="ERJ11" s="781"/>
      <c r="ERK11" s="781"/>
      <c r="ERL11" s="781"/>
      <c r="ERM11" s="781"/>
      <c r="ERN11" s="781"/>
      <c r="ERO11" s="781"/>
      <c r="ERP11" s="781"/>
      <c r="ERQ11" s="781"/>
      <c r="ERR11" s="781"/>
      <c r="ERS11" s="781"/>
      <c r="ERT11" s="781"/>
      <c r="ERU11" s="781"/>
      <c r="ERV11" s="781"/>
      <c r="ERW11" s="781"/>
      <c r="ERX11" s="781"/>
      <c r="ERY11" s="781"/>
      <c r="ERZ11" s="781"/>
      <c r="ESA11" s="781"/>
      <c r="ESB11" s="781"/>
      <c r="ESC11" s="781"/>
      <c r="ESD11" s="781"/>
      <c r="ESE11" s="781"/>
      <c r="ESF11" s="781"/>
      <c r="ESG11" s="781"/>
      <c r="ESH11" s="781"/>
      <c r="ESI11" s="781"/>
      <c r="ESJ11" s="781"/>
      <c r="ESK11" s="781"/>
      <c r="ESL11" s="781"/>
      <c r="ESM11" s="781"/>
      <c r="ESN11" s="781"/>
      <c r="ESO11" s="781"/>
      <c r="ESP11" s="781"/>
      <c r="ESQ11" s="781"/>
      <c r="ESR11" s="781"/>
      <c r="ESS11" s="781"/>
      <c r="EST11" s="781"/>
      <c r="ESU11" s="781"/>
      <c r="ESV11" s="781"/>
      <c r="ESW11" s="781"/>
      <c r="ESX11" s="781"/>
      <c r="ESY11" s="781"/>
      <c r="ESZ11" s="781"/>
      <c r="ETA11" s="781"/>
      <c r="ETB11" s="781"/>
      <c r="ETC11" s="781"/>
      <c r="ETD11" s="781"/>
      <c r="ETE11" s="781"/>
      <c r="ETF11" s="781"/>
      <c r="ETG11" s="781"/>
      <c r="ETH11" s="781"/>
      <c r="ETI11" s="781"/>
      <c r="ETJ11" s="781"/>
      <c r="ETK11" s="781"/>
      <c r="ETL11" s="781"/>
      <c r="ETM11" s="781"/>
      <c r="ETN11" s="781"/>
      <c r="ETO11" s="781"/>
      <c r="ETP11" s="781"/>
      <c r="ETQ11" s="781"/>
      <c r="ETR11" s="781"/>
      <c r="ETS11" s="781"/>
      <c r="ETT11" s="781"/>
      <c r="ETU11" s="781"/>
      <c r="ETV11" s="781"/>
      <c r="ETW11" s="781"/>
      <c r="ETX11" s="781"/>
      <c r="ETY11" s="781"/>
      <c r="ETZ11" s="781"/>
      <c r="EUA11" s="781"/>
      <c r="EUB11" s="781"/>
      <c r="EUC11" s="781"/>
      <c r="EUD11" s="781"/>
      <c r="EUE11" s="781"/>
      <c r="EUF11" s="781"/>
      <c r="EUG11" s="781"/>
      <c r="EUH11" s="781"/>
      <c r="EUI11" s="781"/>
      <c r="EUJ11" s="781"/>
      <c r="EUK11" s="781"/>
      <c r="EUL11" s="781"/>
      <c r="EUM11" s="781"/>
      <c r="EUN11" s="781"/>
      <c r="EUO11" s="781"/>
      <c r="EUP11" s="781"/>
      <c r="EUQ11" s="781"/>
      <c r="EUR11" s="781"/>
      <c r="EUS11" s="781"/>
      <c r="EUT11" s="781"/>
      <c r="EUU11" s="781"/>
      <c r="EUV11" s="781"/>
      <c r="EUW11" s="781"/>
      <c r="EUX11" s="781"/>
      <c r="EUY11" s="781"/>
      <c r="EUZ11" s="781"/>
      <c r="EVA11" s="781"/>
      <c r="EVB11" s="781"/>
      <c r="EVC11" s="781"/>
      <c r="EVD11" s="781"/>
      <c r="EVE11" s="781"/>
      <c r="EVF11" s="781"/>
      <c r="EVG11" s="781"/>
      <c r="EVH11" s="781"/>
      <c r="EVI11" s="781"/>
      <c r="EVJ11" s="781"/>
      <c r="EVK11" s="781"/>
      <c r="EVL11" s="781"/>
      <c r="EVM11" s="781"/>
      <c r="EVN11" s="781"/>
      <c r="EVO11" s="781"/>
      <c r="EVP11" s="781"/>
      <c r="EVQ11" s="781"/>
      <c r="EVR11" s="781"/>
      <c r="EVS11" s="781"/>
      <c r="EVT11" s="781"/>
      <c r="EVU11" s="781"/>
      <c r="EVV11" s="781"/>
      <c r="EVW11" s="781"/>
      <c r="EVX11" s="781"/>
      <c r="EVY11" s="781"/>
      <c r="EVZ11" s="781"/>
      <c r="EWA11" s="781"/>
      <c r="EWB11" s="781"/>
      <c r="EWC11" s="781"/>
      <c r="EWD11" s="781"/>
      <c r="EWE11" s="781"/>
      <c r="EWF11" s="781"/>
      <c r="EWG11" s="781"/>
      <c r="EWH11" s="781"/>
      <c r="EWI11" s="781"/>
      <c r="EWJ11" s="781"/>
      <c r="EWK11" s="781"/>
      <c r="EWL11" s="781"/>
      <c r="EWM11" s="781"/>
      <c r="EWN11" s="781"/>
      <c r="EWO11" s="781"/>
      <c r="EWP11" s="781"/>
      <c r="EWQ11" s="781"/>
      <c r="EWR11" s="781"/>
      <c r="EWS11" s="781"/>
      <c r="EWT11" s="781"/>
      <c r="EWU11" s="781"/>
      <c r="EWV11" s="781"/>
      <c r="EWW11" s="781"/>
      <c r="EWX11" s="781"/>
      <c r="EWY11" s="781"/>
      <c r="EWZ11" s="781"/>
      <c r="EXA11" s="781"/>
      <c r="EXB11" s="781"/>
      <c r="EXC11" s="781"/>
      <c r="EXD11" s="781"/>
      <c r="EXE11" s="781"/>
      <c r="EXF11" s="781"/>
      <c r="EXG11" s="781"/>
      <c r="EXH11" s="781"/>
      <c r="EXI11" s="781"/>
      <c r="EXJ11" s="781"/>
      <c r="EXK11" s="781"/>
      <c r="EXL11" s="781"/>
      <c r="EXM11" s="781"/>
      <c r="EXN11" s="781"/>
      <c r="EXO11" s="781"/>
      <c r="EXP11" s="781"/>
      <c r="EXQ11" s="781"/>
      <c r="EXR11" s="781"/>
      <c r="EXS11" s="781"/>
      <c r="EXT11" s="781"/>
      <c r="EXU11" s="781"/>
      <c r="EXV11" s="781"/>
      <c r="EXW11" s="781"/>
      <c r="EXX11" s="781"/>
      <c r="EXY11" s="781"/>
      <c r="EXZ11" s="781"/>
      <c r="EYA11" s="781"/>
      <c r="EYB11" s="781"/>
      <c r="EYC11" s="781"/>
      <c r="EYD11" s="781"/>
      <c r="EYE11" s="781"/>
      <c r="EYF11" s="781"/>
      <c r="EYG11" s="781"/>
      <c r="EYH11" s="781"/>
      <c r="EYI11" s="781"/>
      <c r="EYJ11" s="781"/>
      <c r="EYK11" s="781"/>
      <c r="EYL11" s="781"/>
      <c r="EYM11" s="781"/>
      <c r="EYN11" s="781"/>
      <c r="EYO11" s="781"/>
      <c r="EYP11" s="781"/>
      <c r="EYQ11" s="781"/>
      <c r="EYR11" s="781"/>
      <c r="EYS11" s="781"/>
      <c r="EYT11" s="781"/>
      <c r="EYU11" s="781"/>
      <c r="EYV11" s="781"/>
      <c r="EYW11" s="781"/>
      <c r="EYX11" s="781"/>
      <c r="EYY11" s="781"/>
      <c r="EYZ11" s="781"/>
      <c r="EZA11" s="781"/>
      <c r="EZB11" s="781"/>
      <c r="EZC11" s="781"/>
      <c r="EZD11" s="781"/>
      <c r="EZE11" s="781"/>
      <c r="EZF11" s="781"/>
      <c r="EZG11" s="781"/>
      <c r="EZH11" s="781"/>
      <c r="EZI11" s="781"/>
      <c r="EZJ11" s="781"/>
      <c r="EZK11" s="781"/>
      <c r="EZL11" s="781"/>
      <c r="EZM11" s="781"/>
      <c r="EZN11" s="781"/>
      <c r="EZO11" s="781"/>
      <c r="EZP11" s="781"/>
      <c r="EZQ11" s="781"/>
      <c r="EZR11" s="781"/>
      <c r="EZS11" s="781"/>
      <c r="EZT11" s="781"/>
      <c r="EZU11" s="781"/>
      <c r="EZV11" s="781"/>
      <c r="EZW11" s="781"/>
      <c r="EZX11" s="781"/>
      <c r="EZY11" s="781"/>
      <c r="EZZ11" s="781"/>
      <c r="FAA11" s="781"/>
      <c r="FAB11" s="781"/>
      <c r="FAC11" s="781"/>
      <c r="FAD11" s="781"/>
      <c r="FAE11" s="781"/>
      <c r="FAF11" s="781"/>
      <c r="FAG11" s="781"/>
      <c r="FAH11" s="781"/>
      <c r="FAI11" s="781"/>
      <c r="FAJ11" s="781"/>
      <c r="FAK11" s="781"/>
      <c r="FAL11" s="781"/>
      <c r="FAM11" s="781"/>
      <c r="FAN11" s="781"/>
      <c r="FAO11" s="781"/>
      <c r="FAP11" s="781"/>
      <c r="FAQ11" s="781"/>
      <c r="FAR11" s="781"/>
      <c r="FAS11" s="781"/>
      <c r="FAT11" s="781"/>
      <c r="FAU11" s="781"/>
      <c r="FAV11" s="781"/>
      <c r="FAW11" s="781"/>
      <c r="FAX11" s="781"/>
      <c r="FAY11" s="781"/>
      <c r="FAZ11" s="781"/>
      <c r="FBA11" s="781"/>
      <c r="FBB11" s="781"/>
      <c r="FBC11" s="781"/>
      <c r="FBD11" s="781"/>
      <c r="FBE11" s="781"/>
      <c r="FBF11" s="781"/>
      <c r="FBG11" s="781"/>
      <c r="FBH11" s="781"/>
      <c r="FBI11" s="781"/>
      <c r="FBJ11" s="781"/>
      <c r="FBK11" s="781"/>
      <c r="FBL11" s="781"/>
      <c r="FBM11" s="781"/>
      <c r="FBN11" s="781"/>
      <c r="FBO11" s="781"/>
      <c r="FBP11" s="781"/>
      <c r="FBQ11" s="781"/>
      <c r="FBR11" s="781"/>
      <c r="FBS11" s="781"/>
      <c r="FBT11" s="781"/>
      <c r="FBU11" s="781"/>
      <c r="FBV11" s="781"/>
      <c r="FBW11" s="781"/>
      <c r="FBX11" s="781"/>
      <c r="FBY11" s="781"/>
      <c r="FBZ11" s="781"/>
      <c r="FCA11" s="781"/>
      <c r="FCB11" s="781"/>
      <c r="FCC11" s="781"/>
      <c r="FCD11" s="781"/>
      <c r="FCE11" s="781"/>
      <c r="FCF11" s="781"/>
      <c r="FCG11" s="781"/>
      <c r="FCH11" s="781"/>
      <c r="FCI11" s="781"/>
      <c r="FCJ11" s="781"/>
      <c r="FCK11" s="781"/>
      <c r="FCL11" s="781"/>
      <c r="FCM11" s="781"/>
      <c r="FCN11" s="781"/>
      <c r="FCO11" s="781"/>
      <c r="FCP11" s="781"/>
      <c r="FCQ11" s="781"/>
      <c r="FCR11" s="781"/>
      <c r="FCS11" s="781"/>
      <c r="FCT11" s="781"/>
      <c r="FCU11" s="781"/>
      <c r="FCV11" s="781"/>
      <c r="FCW11" s="781"/>
      <c r="FCX11" s="781"/>
      <c r="FCY11" s="781"/>
      <c r="FCZ11" s="781"/>
      <c r="FDA11" s="781"/>
      <c r="FDB11" s="781"/>
      <c r="FDC11" s="781"/>
      <c r="FDD11" s="781"/>
      <c r="FDE11" s="781"/>
      <c r="FDF11" s="781"/>
      <c r="FDG11" s="781"/>
      <c r="FDH11" s="781"/>
      <c r="FDI11" s="781"/>
      <c r="FDJ11" s="781"/>
      <c r="FDK11" s="781"/>
      <c r="FDL11" s="781"/>
      <c r="FDM11" s="781"/>
      <c r="FDN11" s="781"/>
      <c r="FDO11" s="781"/>
      <c r="FDP11" s="781"/>
      <c r="FDQ11" s="781"/>
      <c r="FDR11" s="781"/>
      <c r="FDS11" s="781"/>
      <c r="FDT11" s="781"/>
      <c r="FDU11" s="781"/>
      <c r="FDV11" s="781"/>
      <c r="FDW11" s="781"/>
      <c r="FDX11" s="781"/>
      <c r="FDY11" s="781"/>
      <c r="FDZ11" s="781"/>
      <c r="FEA11" s="781"/>
      <c r="FEB11" s="781"/>
      <c r="FEC11" s="781"/>
      <c r="FED11" s="781"/>
      <c r="FEE11" s="781"/>
      <c r="FEF11" s="781"/>
      <c r="FEG11" s="781"/>
      <c r="FEH11" s="781"/>
      <c r="FEI11" s="781"/>
      <c r="FEJ11" s="781"/>
      <c r="FEK11" s="781"/>
      <c r="FEL11" s="781"/>
      <c r="FEM11" s="781"/>
      <c r="FEN11" s="781"/>
      <c r="FEO11" s="781"/>
      <c r="FEP11" s="781"/>
      <c r="FEQ11" s="781"/>
      <c r="FER11" s="781"/>
      <c r="FES11" s="781"/>
      <c r="FET11" s="781"/>
      <c r="FEU11" s="781"/>
      <c r="FEV11" s="781"/>
      <c r="FEW11" s="781"/>
      <c r="FEX11" s="781"/>
      <c r="FEY11" s="781"/>
      <c r="FEZ11" s="781"/>
      <c r="FFA11" s="781"/>
      <c r="FFB11" s="781"/>
      <c r="FFC11" s="781"/>
      <c r="FFD11" s="781"/>
      <c r="FFE11" s="781"/>
      <c r="FFF11" s="781"/>
      <c r="FFG11" s="781"/>
      <c r="FFH11" s="781"/>
      <c r="FFI11" s="781"/>
      <c r="FFJ11" s="781"/>
      <c r="FFK11" s="781"/>
      <c r="FFL11" s="781"/>
      <c r="FFM11" s="781"/>
      <c r="FFN11" s="781"/>
      <c r="FFO11" s="781"/>
      <c r="FFP11" s="781"/>
      <c r="FFQ11" s="781"/>
      <c r="FFR11" s="781"/>
      <c r="FFS11" s="781"/>
      <c r="FFT11" s="781"/>
      <c r="FFU11" s="781"/>
      <c r="FFV11" s="781"/>
      <c r="FFW11" s="781"/>
      <c r="FFX11" s="781"/>
      <c r="FFY11" s="781"/>
      <c r="FFZ11" s="781"/>
      <c r="FGA11" s="781"/>
      <c r="FGB11" s="781"/>
      <c r="FGC11" s="781"/>
      <c r="FGD11" s="781"/>
      <c r="FGE11" s="781"/>
      <c r="FGF11" s="781"/>
      <c r="FGG11" s="781"/>
      <c r="FGH11" s="781"/>
      <c r="FGI11" s="781"/>
      <c r="FGJ11" s="781"/>
      <c r="FGK11" s="781"/>
      <c r="FGL11" s="781"/>
      <c r="FGM11" s="781"/>
      <c r="FGN11" s="781"/>
      <c r="FGO11" s="781"/>
      <c r="FGP11" s="781"/>
      <c r="FGQ11" s="781"/>
      <c r="FGR11" s="781"/>
      <c r="FGS11" s="781"/>
      <c r="FGT11" s="781"/>
      <c r="FGU11" s="781"/>
      <c r="FGV11" s="781"/>
      <c r="FGW11" s="781"/>
      <c r="FGX11" s="781"/>
      <c r="FGY11" s="781"/>
      <c r="FGZ11" s="781"/>
      <c r="FHA11" s="781"/>
      <c r="FHB11" s="781"/>
      <c r="FHC11" s="781"/>
      <c r="FHD11" s="781"/>
      <c r="FHE11" s="781"/>
      <c r="FHF11" s="781"/>
      <c r="FHG11" s="781"/>
      <c r="FHH11" s="781"/>
      <c r="FHI11" s="781"/>
      <c r="FHJ11" s="781"/>
      <c r="FHK11" s="781"/>
      <c r="FHL11" s="781"/>
      <c r="FHM11" s="781"/>
      <c r="FHN11" s="781"/>
      <c r="FHO11" s="781"/>
      <c r="FHP11" s="781"/>
      <c r="FHQ11" s="781"/>
      <c r="FHR11" s="781"/>
      <c r="FHS11" s="781"/>
      <c r="FHT11" s="781"/>
      <c r="FHU11" s="781"/>
      <c r="FHV11" s="781"/>
      <c r="FHW11" s="781"/>
      <c r="FHX11" s="781"/>
      <c r="FHY11" s="781"/>
      <c r="FHZ11" s="781"/>
      <c r="FIA11" s="781"/>
      <c r="FIB11" s="781"/>
      <c r="FIC11" s="781"/>
      <c r="FID11" s="781"/>
      <c r="FIE11" s="781"/>
      <c r="FIF11" s="781"/>
      <c r="FIG11" s="781"/>
      <c r="FIH11" s="781"/>
      <c r="FII11" s="781"/>
      <c r="FIJ11" s="781"/>
      <c r="FIK11" s="781"/>
      <c r="FIL11" s="781"/>
      <c r="FIM11" s="781"/>
      <c r="FIN11" s="781"/>
      <c r="FIO11" s="781"/>
      <c r="FIP11" s="781"/>
      <c r="FIQ11" s="781"/>
      <c r="FIR11" s="781"/>
      <c r="FIS11" s="781"/>
      <c r="FIT11" s="781"/>
      <c r="FIU11" s="781"/>
      <c r="FIV11" s="781"/>
      <c r="FIW11" s="781"/>
      <c r="FIX11" s="781"/>
      <c r="FIY11" s="781"/>
      <c r="FIZ11" s="781"/>
      <c r="FJA11" s="781"/>
      <c r="FJB11" s="781"/>
      <c r="FJC11" s="781"/>
      <c r="FJD11" s="781"/>
      <c r="FJE11" s="781"/>
      <c r="FJF11" s="781"/>
      <c r="FJG11" s="781"/>
      <c r="FJH11" s="781"/>
      <c r="FJI11" s="781"/>
      <c r="FJJ11" s="781"/>
      <c r="FJK11" s="781"/>
      <c r="FJL11" s="781"/>
      <c r="FJM11" s="781"/>
      <c r="FJN11" s="781"/>
      <c r="FJO11" s="781"/>
      <c r="FJP11" s="781"/>
      <c r="FJQ11" s="781"/>
      <c r="FJR11" s="781"/>
      <c r="FJS11" s="781"/>
      <c r="FJT11" s="781"/>
      <c r="FJU11" s="781"/>
      <c r="FJV11" s="781"/>
      <c r="FJW11" s="781"/>
      <c r="FJX11" s="781"/>
      <c r="FJY11" s="781"/>
      <c r="FJZ11" s="781"/>
      <c r="FKA11" s="781"/>
      <c r="FKB11" s="781"/>
      <c r="FKC11" s="781"/>
      <c r="FKD11" s="781"/>
      <c r="FKE11" s="781"/>
      <c r="FKF11" s="781"/>
      <c r="FKG11" s="781"/>
      <c r="FKH11" s="781"/>
      <c r="FKI11" s="781"/>
      <c r="FKJ11" s="781"/>
      <c r="FKK11" s="781"/>
      <c r="FKL11" s="781"/>
      <c r="FKM11" s="781"/>
      <c r="FKN11" s="781"/>
      <c r="FKO11" s="781"/>
      <c r="FKP11" s="781"/>
      <c r="FKQ11" s="781"/>
      <c r="FKR11" s="781"/>
      <c r="FKS11" s="781"/>
      <c r="FKT11" s="781"/>
      <c r="FKU11" s="781"/>
      <c r="FKV11" s="781"/>
      <c r="FKW11" s="781"/>
      <c r="FKX11" s="781"/>
      <c r="FKY11" s="781"/>
      <c r="FKZ11" s="781"/>
      <c r="FLA11" s="781"/>
      <c r="FLB11" s="781"/>
      <c r="FLC11" s="781"/>
      <c r="FLD11" s="781"/>
      <c r="FLE11" s="781"/>
      <c r="FLF11" s="781"/>
      <c r="FLG11" s="781"/>
      <c r="FLH11" s="781"/>
      <c r="FLI11" s="781"/>
      <c r="FLJ11" s="781"/>
      <c r="FLK11" s="781"/>
      <c r="FLL11" s="781"/>
      <c r="FLM11" s="781"/>
      <c r="FLN11" s="781"/>
      <c r="FLO11" s="781"/>
      <c r="FLP11" s="781"/>
      <c r="FLQ11" s="781"/>
      <c r="FLR11" s="781"/>
      <c r="FLS11" s="781"/>
      <c r="FLT11" s="781"/>
      <c r="FLU11" s="781"/>
      <c r="FLV11" s="781"/>
      <c r="FLW11" s="781"/>
      <c r="FLX11" s="781"/>
      <c r="FLY11" s="781"/>
      <c r="FLZ11" s="781"/>
      <c r="FMA11" s="781"/>
      <c r="FMB11" s="781"/>
      <c r="FMC11" s="781"/>
      <c r="FMD11" s="781"/>
      <c r="FME11" s="781"/>
      <c r="FMF11" s="781"/>
      <c r="FMG11" s="781"/>
      <c r="FMH11" s="781"/>
      <c r="FMI11" s="781"/>
      <c r="FMJ11" s="781"/>
      <c r="FMK11" s="781"/>
      <c r="FML11" s="781"/>
      <c r="FMM11" s="781"/>
      <c r="FMN11" s="781"/>
      <c r="FMO11" s="781"/>
      <c r="FMP11" s="781"/>
      <c r="FMQ11" s="781"/>
      <c r="FMR11" s="781"/>
      <c r="FMS11" s="781"/>
      <c r="FMT11" s="781"/>
      <c r="FMU11" s="781"/>
      <c r="FMV11" s="781"/>
      <c r="FMW11" s="781"/>
      <c r="FMX11" s="781"/>
      <c r="FMY11" s="781"/>
      <c r="FMZ11" s="781"/>
      <c r="FNA11" s="781"/>
      <c r="FNB11" s="781"/>
      <c r="FNC11" s="781"/>
      <c r="FND11" s="781"/>
      <c r="FNE11" s="781"/>
      <c r="FNF11" s="781"/>
      <c r="FNG11" s="781"/>
      <c r="FNH11" s="781"/>
      <c r="FNI11" s="781"/>
      <c r="FNJ11" s="781"/>
      <c r="FNK11" s="781"/>
      <c r="FNL11" s="781"/>
      <c r="FNM11" s="781"/>
      <c r="FNN11" s="781"/>
      <c r="FNO11" s="781"/>
      <c r="FNP11" s="781"/>
      <c r="FNQ11" s="781"/>
      <c r="FNR11" s="781"/>
      <c r="FNS11" s="781"/>
      <c r="FNT11" s="781"/>
      <c r="FNU11" s="781"/>
      <c r="FNV11" s="781"/>
      <c r="FNW11" s="781"/>
      <c r="FNX11" s="781"/>
      <c r="FNY11" s="781"/>
      <c r="FNZ11" s="781"/>
      <c r="FOA11" s="781"/>
      <c r="FOB11" s="781"/>
      <c r="FOC11" s="781"/>
      <c r="FOD11" s="781"/>
      <c r="FOE11" s="781"/>
      <c r="FOF11" s="781"/>
      <c r="FOG11" s="781"/>
      <c r="FOH11" s="781"/>
      <c r="FOI11" s="781"/>
      <c r="FOJ11" s="781"/>
      <c r="FOK11" s="781"/>
      <c r="FOL11" s="781"/>
      <c r="FOM11" s="781"/>
      <c r="FON11" s="781"/>
      <c r="FOO11" s="781"/>
      <c r="FOP11" s="781"/>
      <c r="FOQ11" s="781"/>
      <c r="FOR11" s="781"/>
      <c r="FOS11" s="781"/>
      <c r="FOT11" s="781"/>
      <c r="FOU11" s="781"/>
      <c r="FOV11" s="781"/>
      <c r="FOW11" s="781"/>
      <c r="FOX11" s="781"/>
      <c r="FOY11" s="781"/>
      <c r="FOZ11" s="781"/>
      <c r="FPA11" s="781"/>
      <c r="FPB11" s="781"/>
      <c r="FPC11" s="781"/>
      <c r="FPD11" s="781"/>
      <c r="FPE11" s="781"/>
      <c r="FPF11" s="781"/>
      <c r="FPG11" s="781"/>
      <c r="FPH11" s="781"/>
      <c r="FPI11" s="781"/>
      <c r="FPJ11" s="781"/>
      <c r="FPK11" s="781"/>
      <c r="FPL11" s="781"/>
      <c r="FPM11" s="781"/>
      <c r="FPN11" s="781"/>
      <c r="FPO11" s="781"/>
      <c r="FPP11" s="781"/>
      <c r="FPQ11" s="781"/>
      <c r="FPR11" s="781"/>
      <c r="FPS11" s="781"/>
      <c r="FPT11" s="781"/>
      <c r="FPU11" s="781"/>
      <c r="FPV11" s="781"/>
      <c r="FPW11" s="781"/>
      <c r="FPX11" s="781"/>
      <c r="FPY11" s="781"/>
      <c r="FPZ11" s="781"/>
      <c r="FQA11" s="781"/>
      <c r="FQB11" s="781"/>
      <c r="FQC11" s="781"/>
      <c r="FQD11" s="781"/>
      <c r="FQE11" s="781"/>
      <c r="FQF11" s="781"/>
      <c r="FQG11" s="781"/>
      <c r="FQH11" s="781"/>
      <c r="FQI11" s="781"/>
      <c r="FQJ11" s="781"/>
      <c r="FQK11" s="781"/>
      <c r="FQL11" s="781"/>
      <c r="FQM11" s="781"/>
      <c r="FQN11" s="781"/>
      <c r="FQO11" s="781"/>
      <c r="FQP11" s="781"/>
      <c r="FQQ11" s="781"/>
      <c r="FQR11" s="781"/>
      <c r="FQS11" s="781"/>
      <c r="FQT11" s="781"/>
      <c r="FQU11" s="781"/>
      <c r="FQV11" s="781"/>
      <c r="FQW11" s="781"/>
      <c r="FQX11" s="781"/>
      <c r="FQY11" s="781"/>
      <c r="FQZ11" s="781"/>
      <c r="FRA11" s="781"/>
      <c r="FRB11" s="781"/>
      <c r="FRC11" s="781"/>
      <c r="FRD11" s="781"/>
      <c r="FRE11" s="781"/>
      <c r="FRF11" s="781"/>
      <c r="FRG11" s="781"/>
      <c r="FRH11" s="781"/>
      <c r="FRI11" s="781"/>
      <c r="FRJ11" s="781"/>
      <c r="FRK11" s="781"/>
      <c r="FRL11" s="781"/>
      <c r="FRM11" s="781"/>
      <c r="FRN11" s="781"/>
      <c r="FRO11" s="781"/>
      <c r="FRP11" s="781"/>
      <c r="FRQ11" s="781"/>
      <c r="FRR11" s="781"/>
      <c r="FRS11" s="781"/>
      <c r="FRT11" s="781"/>
      <c r="FRU11" s="781"/>
      <c r="FRV11" s="781"/>
      <c r="FRW11" s="781"/>
      <c r="FRX11" s="781"/>
      <c r="FRY11" s="781"/>
      <c r="FRZ11" s="781"/>
      <c r="FSA11" s="781"/>
      <c r="FSB11" s="781"/>
      <c r="FSC11" s="781"/>
      <c r="FSD11" s="781"/>
      <c r="FSE11" s="781"/>
      <c r="FSF11" s="781"/>
      <c r="FSG11" s="781"/>
      <c r="FSH11" s="781"/>
      <c r="FSI11" s="781"/>
      <c r="FSJ11" s="781"/>
      <c r="FSK11" s="781"/>
      <c r="FSL11" s="781"/>
      <c r="FSM11" s="781"/>
      <c r="FSN11" s="781"/>
      <c r="FSO11" s="781"/>
      <c r="FSP11" s="781"/>
      <c r="FSQ11" s="781"/>
      <c r="FSR11" s="781"/>
      <c r="FSS11" s="781"/>
      <c r="FST11" s="781"/>
      <c r="FSU11" s="781"/>
      <c r="FSV11" s="781"/>
      <c r="FSW11" s="781"/>
      <c r="FSX11" s="781"/>
      <c r="FSY11" s="781"/>
      <c r="FSZ11" s="781"/>
      <c r="FTA11" s="781"/>
      <c r="FTB11" s="781"/>
      <c r="FTC11" s="781"/>
      <c r="FTD11" s="781"/>
      <c r="FTE11" s="781"/>
      <c r="FTF11" s="781"/>
      <c r="FTG11" s="781"/>
      <c r="FTH11" s="781"/>
      <c r="FTI11" s="781"/>
      <c r="FTJ11" s="781"/>
      <c r="FTK11" s="781"/>
      <c r="FTL11" s="781"/>
      <c r="FTM11" s="781"/>
      <c r="FTN11" s="781"/>
      <c r="FTO11" s="781"/>
      <c r="FTP11" s="781"/>
      <c r="FTQ11" s="781"/>
      <c r="FTR11" s="781"/>
      <c r="FTS11" s="781"/>
      <c r="FTT11" s="781"/>
      <c r="FTU11" s="781"/>
      <c r="FTV11" s="781"/>
      <c r="FTW11" s="781"/>
      <c r="FTX11" s="781"/>
      <c r="FTY11" s="781"/>
      <c r="FTZ11" s="781"/>
      <c r="FUA11" s="781"/>
      <c r="FUB11" s="781"/>
      <c r="FUC11" s="781"/>
      <c r="FUD11" s="781"/>
      <c r="FUE11" s="781"/>
      <c r="FUF11" s="781"/>
      <c r="FUG11" s="781"/>
      <c r="FUH11" s="781"/>
      <c r="FUI11" s="781"/>
      <c r="FUJ11" s="781"/>
      <c r="FUK11" s="781"/>
      <c r="FUL11" s="781"/>
      <c r="FUM11" s="781"/>
      <c r="FUN11" s="781"/>
      <c r="FUO11" s="781"/>
      <c r="FUP11" s="781"/>
      <c r="FUQ11" s="781"/>
      <c r="FUR11" s="781"/>
      <c r="FUS11" s="781"/>
      <c r="FUT11" s="781"/>
      <c r="FUU11" s="781"/>
      <c r="FUV11" s="781"/>
      <c r="FUW11" s="781"/>
      <c r="FUX11" s="781"/>
      <c r="FUY11" s="781"/>
      <c r="FUZ11" s="781"/>
      <c r="FVA11" s="781"/>
      <c r="FVB11" s="781"/>
      <c r="FVC11" s="781"/>
      <c r="FVD11" s="781"/>
      <c r="FVE11" s="781"/>
      <c r="FVF11" s="781"/>
      <c r="FVG11" s="781"/>
      <c r="FVH11" s="781"/>
      <c r="FVI11" s="781"/>
      <c r="FVJ11" s="781"/>
      <c r="FVK11" s="781"/>
      <c r="FVL11" s="781"/>
      <c r="FVM11" s="781"/>
      <c r="FVN11" s="781"/>
      <c r="FVO11" s="781"/>
      <c r="FVP11" s="781"/>
      <c r="FVQ11" s="781"/>
      <c r="FVR11" s="781"/>
      <c r="FVS11" s="781"/>
      <c r="FVT11" s="781"/>
      <c r="FVU11" s="781"/>
      <c r="FVV11" s="781"/>
      <c r="FVW11" s="781"/>
      <c r="FVX11" s="781"/>
      <c r="FVY11" s="781"/>
      <c r="FVZ11" s="781"/>
      <c r="FWA11" s="781"/>
      <c r="FWB11" s="781"/>
      <c r="FWC11" s="781"/>
      <c r="FWD11" s="781"/>
      <c r="FWE11" s="781"/>
      <c r="FWF11" s="781"/>
      <c r="FWG11" s="781"/>
      <c r="FWH11" s="781"/>
      <c r="FWI11" s="781"/>
      <c r="FWJ11" s="781"/>
      <c r="FWK11" s="781"/>
      <c r="FWL11" s="781"/>
      <c r="FWM11" s="781"/>
      <c r="FWN11" s="781"/>
      <c r="FWO11" s="781"/>
      <c r="FWP11" s="781"/>
      <c r="FWQ11" s="781"/>
      <c r="FWR11" s="781"/>
      <c r="FWS11" s="781"/>
      <c r="FWT11" s="781"/>
      <c r="FWU11" s="781"/>
      <c r="FWV11" s="781"/>
      <c r="FWW11" s="781"/>
      <c r="FWX11" s="781"/>
      <c r="FWY11" s="781"/>
      <c r="FWZ11" s="781"/>
      <c r="FXA11" s="781"/>
      <c r="FXB11" s="781"/>
      <c r="FXC11" s="781"/>
      <c r="FXD11" s="781"/>
      <c r="FXE11" s="781"/>
      <c r="FXF11" s="781"/>
      <c r="FXG11" s="781"/>
      <c r="FXH11" s="781"/>
      <c r="FXI11" s="781"/>
      <c r="FXJ11" s="781"/>
      <c r="FXK11" s="781"/>
      <c r="FXL11" s="781"/>
      <c r="FXM11" s="781"/>
      <c r="FXN11" s="781"/>
      <c r="FXO11" s="781"/>
      <c r="FXP11" s="781"/>
      <c r="FXQ11" s="781"/>
      <c r="FXR11" s="781"/>
      <c r="FXS11" s="781"/>
      <c r="FXT11" s="781"/>
      <c r="FXU11" s="781"/>
      <c r="FXV11" s="781"/>
      <c r="FXW11" s="781"/>
      <c r="FXX11" s="781"/>
      <c r="FXY11" s="781"/>
      <c r="FXZ11" s="781"/>
      <c r="FYA11" s="781"/>
      <c r="FYB11" s="781"/>
      <c r="FYC11" s="781"/>
      <c r="FYD11" s="781"/>
      <c r="FYE11" s="781"/>
      <c r="FYF11" s="781"/>
      <c r="FYG11" s="781"/>
      <c r="FYH11" s="781"/>
      <c r="FYI11" s="781"/>
      <c r="FYJ11" s="781"/>
      <c r="FYK11" s="781"/>
      <c r="FYL11" s="781"/>
      <c r="FYM11" s="781"/>
      <c r="FYN11" s="781"/>
      <c r="FYO11" s="781"/>
      <c r="FYP11" s="781"/>
      <c r="FYQ11" s="781"/>
      <c r="FYR11" s="781"/>
      <c r="FYS11" s="781"/>
      <c r="FYT11" s="781"/>
      <c r="FYU11" s="781"/>
      <c r="FYV11" s="781"/>
      <c r="FYW11" s="781"/>
      <c r="FYX11" s="781"/>
      <c r="FYY11" s="781"/>
      <c r="FYZ11" s="781"/>
      <c r="FZA11" s="781"/>
      <c r="FZB11" s="781"/>
      <c r="FZC11" s="781"/>
      <c r="FZD11" s="781"/>
      <c r="FZE11" s="781"/>
      <c r="FZF11" s="781"/>
      <c r="FZG11" s="781"/>
      <c r="FZH11" s="781"/>
      <c r="FZI11" s="781"/>
      <c r="FZJ11" s="781"/>
      <c r="FZK11" s="781"/>
      <c r="FZL11" s="781"/>
      <c r="FZM11" s="781"/>
      <c r="FZN11" s="781"/>
      <c r="FZO11" s="781"/>
      <c r="FZP11" s="781"/>
      <c r="FZQ11" s="781"/>
      <c r="FZR11" s="781"/>
      <c r="FZS11" s="781"/>
      <c r="FZT11" s="781"/>
      <c r="FZU11" s="781"/>
      <c r="FZV11" s="781"/>
      <c r="FZW11" s="781"/>
      <c r="FZX11" s="781"/>
      <c r="FZY11" s="781"/>
      <c r="FZZ11" s="781"/>
      <c r="GAA11" s="781"/>
      <c r="GAB11" s="781"/>
      <c r="GAC11" s="781"/>
      <c r="GAD11" s="781"/>
      <c r="GAE11" s="781"/>
      <c r="GAF11" s="781"/>
      <c r="GAG11" s="781"/>
      <c r="GAH11" s="781"/>
      <c r="GAI11" s="781"/>
      <c r="GAJ11" s="781"/>
      <c r="GAK11" s="781"/>
      <c r="GAL11" s="781"/>
      <c r="GAM11" s="781"/>
      <c r="GAN11" s="781"/>
      <c r="GAO11" s="781"/>
      <c r="GAP11" s="781"/>
      <c r="GAQ11" s="781"/>
      <c r="GAR11" s="781"/>
      <c r="GAS11" s="781"/>
      <c r="GAT11" s="781"/>
      <c r="GAU11" s="781"/>
      <c r="GAV11" s="781"/>
      <c r="GAW11" s="781"/>
      <c r="GAX11" s="781"/>
      <c r="GAY11" s="781"/>
      <c r="GAZ11" s="781"/>
      <c r="GBA11" s="781"/>
      <c r="GBB11" s="781"/>
      <c r="GBC11" s="781"/>
      <c r="GBD11" s="781"/>
      <c r="GBE11" s="781"/>
      <c r="GBF11" s="781"/>
      <c r="GBG11" s="781"/>
      <c r="GBH11" s="781"/>
      <c r="GBI11" s="781"/>
      <c r="GBJ11" s="781"/>
      <c r="GBK11" s="781"/>
      <c r="GBL11" s="781"/>
      <c r="GBM11" s="781"/>
      <c r="GBN11" s="781"/>
      <c r="GBO11" s="781"/>
      <c r="GBP11" s="781"/>
      <c r="GBQ11" s="781"/>
      <c r="GBR11" s="781"/>
      <c r="GBS11" s="781"/>
      <c r="GBT11" s="781"/>
      <c r="GBU11" s="781"/>
      <c r="GBV11" s="781"/>
      <c r="GBW11" s="781"/>
      <c r="GBX11" s="781"/>
      <c r="GBY11" s="781"/>
      <c r="GBZ11" s="781"/>
      <c r="GCA11" s="781"/>
      <c r="GCB11" s="781"/>
      <c r="GCC11" s="781"/>
      <c r="GCD11" s="781"/>
      <c r="GCE11" s="781"/>
      <c r="GCF11" s="781"/>
      <c r="GCG11" s="781"/>
      <c r="GCH11" s="781"/>
      <c r="GCI11" s="781"/>
      <c r="GCJ11" s="781"/>
      <c r="GCK11" s="781"/>
      <c r="GCL11" s="781"/>
      <c r="GCM11" s="781"/>
      <c r="GCN11" s="781"/>
      <c r="GCO11" s="781"/>
      <c r="GCP11" s="781"/>
      <c r="GCQ11" s="781"/>
      <c r="GCR11" s="781"/>
      <c r="GCS11" s="781"/>
      <c r="GCT11" s="781"/>
      <c r="GCU11" s="781"/>
      <c r="GCV11" s="781"/>
      <c r="GCW11" s="781"/>
      <c r="GCX11" s="781"/>
      <c r="GCY11" s="781"/>
      <c r="GCZ11" s="781"/>
      <c r="GDA11" s="781"/>
      <c r="GDB11" s="781"/>
      <c r="GDC11" s="781"/>
      <c r="GDD11" s="781"/>
      <c r="GDE11" s="781"/>
      <c r="GDF11" s="781"/>
      <c r="GDG11" s="781"/>
      <c r="GDH11" s="781"/>
      <c r="GDI11" s="781"/>
      <c r="GDJ11" s="781"/>
      <c r="GDK11" s="781"/>
      <c r="GDL11" s="781"/>
      <c r="GDM11" s="781"/>
      <c r="GDN11" s="781"/>
      <c r="GDO11" s="781"/>
      <c r="GDP11" s="781"/>
      <c r="GDQ11" s="781"/>
      <c r="GDR11" s="781"/>
      <c r="GDS11" s="781"/>
      <c r="GDT11" s="781"/>
      <c r="GDU11" s="781"/>
      <c r="GDV11" s="781"/>
      <c r="GDW11" s="781"/>
      <c r="GDX11" s="781"/>
      <c r="GDY11" s="781"/>
      <c r="GDZ11" s="781"/>
      <c r="GEA11" s="781"/>
      <c r="GEB11" s="781"/>
      <c r="GEC11" s="781"/>
      <c r="GED11" s="781"/>
      <c r="GEE11" s="781"/>
      <c r="GEF11" s="781"/>
      <c r="GEG11" s="781"/>
      <c r="GEH11" s="781"/>
      <c r="GEI11" s="781"/>
      <c r="GEJ11" s="781"/>
      <c r="GEK11" s="781"/>
      <c r="GEL11" s="781"/>
      <c r="GEM11" s="781"/>
      <c r="GEN11" s="781"/>
      <c r="GEO11" s="781"/>
      <c r="GEP11" s="781"/>
      <c r="GEQ11" s="781"/>
      <c r="GER11" s="781"/>
      <c r="GES11" s="781"/>
      <c r="GET11" s="781"/>
      <c r="GEU11" s="781"/>
      <c r="GEV11" s="781"/>
      <c r="GEW11" s="781"/>
      <c r="GEX11" s="781"/>
      <c r="GEY11" s="781"/>
      <c r="GEZ11" s="781"/>
      <c r="GFA11" s="781"/>
      <c r="GFB11" s="781"/>
      <c r="GFC11" s="781"/>
      <c r="GFD11" s="781"/>
      <c r="GFE11" s="781"/>
      <c r="GFF11" s="781"/>
      <c r="GFG11" s="781"/>
      <c r="GFH11" s="781"/>
      <c r="GFI11" s="781"/>
      <c r="GFJ11" s="781"/>
      <c r="GFK11" s="781"/>
      <c r="GFL11" s="781"/>
      <c r="GFM11" s="781"/>
      <c r="GFN11" s="781"/>
      <c r="GFO11" s="781"/>
      <c r="GFP11" s="781"/>
      <c r="GFQ11" s="781"/>
      <c r="GFR11" s="781"/>
      <c r="GFS11" s="781"/>
      <c r="GFT11" s="781"/>
      <c r="GFU11" s="781"/>
      <c r="GFV11" s="781"/>
      <c r="GFW11" s="781"/>
      <c r="GFX11" s="781"/>
      <c r="GFY11" s="781"/>
      <c r="GFZ11" s="781"/>
      <c r="GGA11" s="781"/>
      <c r="GGB11" s="781"/>
      <c r="GGC11" s="781"/>
      <c r="GGD11" s="781"/>
      <c r="GGE11" s="781"/>
      <c r="GGF11" s="781"/>
      <c r="GGG11" s="781"/>
      <c r="GGH11" s="781"/>
      <c r="GGI11" s="781"/>
      <c r="GGJ11" s="781"/>
      <c r="GGK11" s="781"/>
      <c r="GGL11" s="781"/>
      <c r="GGM11" s="781"/>
      <c r="GGN11" s="781"/>
      <c r="GGO11" s="781"/>
      <c r="GGP11" s="781"/>
      <c r="GGQ11" s="781"/>
      <c r="GGR11" s="781"/>
      <c r="GGS11" s="781"/>
      <c r="GGT11" s="781"/>
      <c r="GGU11" s="781"/>
      <c r="GGV11" s="781"/>
      <c r="GGW11" s="781"/>
      <c r="GGX11" s="781"/>
      <c r="GGY11" s="781"/>
      <c r="GGZ11" s="781"/>
      <c r="GHA11" s="781"/>
      <c r="GHB11" s="781"/>
      <c r="GHC11" s="781"/>
      <c r="GHD11" s="781"/>
      <c r="GHE11" s="781"/>
      <c r="GHF11" s="781"/>
      <c r="GHG11" s="781"/>
      <c r="GHH11" s="781"/>
      <c r="GHI11" s="781"/>
      <c r="GHJ11" s="781"/>
      <c r="GHK11" s="781"/>
      <c r="GHL11" s="781"/>
      <c r="GHM11" s="781"/>
      <c r="GHN11" s="781"/>
      <c r="GHO11" s="781"/>
      <c r="GHP11" s="781"/>
      <c r="GHQ11" s="781"/>
      <c r="GHR11" s="781"/>
      <c r="GHS11" s="781"/>
      <c r="GHT11" s="781"/>
      <c r="GHU11" s="781"/>
      <c r="GHV11" s="781"/>
      <c r="GHW11" s="781"/>
      <c r="GHX11" s="781"/>
      <c r="GHY11" s="781"/>
      <c r="GHZ11" s="781"/>
      <c r="GIA11" s="781"/>
      <c r="GIB11" s="781"/>
      <c r="GIC11" s="781"/>
      <c r="GID11" s="781"/>
      <c r="GIE11" s="781"/>
      <c r="GIF11" s="781"/>
      <c r="GIG11" s="781"/>
      <c r="GIH11" s="781"/>
      <c r="GII11" s="781"/>
      <c r="GIJ11" s="781"/>
      <c r="GIK11" s="781"/>
      <c r="GIL11" s="781"/>
      <c r="GIM11" s="781"/>
      <c r="GIN11" s="781"/>
      <c r="GIO11" s="781"/>
      <c r="GIP11" s="781"/>
      <c r="GIQ11" s="781"/>
      <c r="GIR11" s="781"/>
      <c r="GIS11" s="781"/>
      <c r="GIT11" s="781"/>
      <c r="GIU11" s="781"/>
      <c r="GIV11" s="781"/>
      <c r="GIW11" s="781"/>
      <c r="GIX11" s="781"/>
      <c r="GIY11" s="781"/>
      <c r="GIZ11" s="781"/>
      <c r="GJA11" s="781"/>
      <c r="GJB11" s="781"/>
      <c r="GJC11" s="781"/>
      <c r="GJD11" s="781"/>
      <c r="GJE11" s="781"/>
      <c r="GJF11" s="781"/>
      <c r="GJG11" s="781"/>
      <c r="GJH11" s="781"/>
      <c r="GJI11" s="781"/>
      <c r="GJJ11" s="781"/>
      <c r="GJK11" s="781"/>
      <c r="GJL11" s="781"/>
      <c r="GJM11" s="781"/>
      <c r="GJN11" s="781"/>
      <c r="GJO11" s="781"/>
      <c r="GJP11" s="781"/>
      <c r="GJQ11" s="781"/>
      <c r="GJR11" s="781"/>
      <c r="GJS11" s="781"/>
      <c r="GJT11" s="781"/>
      <c r="GJU11" s="781"/>
      <c r="GJV11" s="781"/>
      <c r="GJW11" s="781"/>
      <c r="GJX11" s="781"/>
      <c r="GJY11" s="781"/>
      <c r="GJZ11" s="781"/>
      <c r="GKA11" s="781"/>
      <c r="GKB11" s="781"/>
      <c r="GKC11" s="781"/>
      <c r="GKD11" s="781"/>
      <c r="GKE11" s="781"/>
      <c r="GKF11" s="781"/>
      <c r="GKG11" s="781"/>
      <c r="GKH11" s="781"/>
      <c r="GKI11" s="781"/>
      <c r="GKJ11" s="781"/>
      <c r="GKK11" s="781"/>
      <c r="GKL11" s="781"/>
      <c r="GKM11" s="781"/>
      <c r="GKN11" s="781"/>
      <c r="GKO11" s="781"/>
      <c r="GKP11" s="781"/>
      <c r="GKQ11" s="781"/>
      <c r="GKR11" s="781"/>
      <c r="GKS11" s="781"/>
      <c r="GKT11" s="781"/>
      <c r="GKU11" s="781"/>
      <c r="GKV11" s="781"/>
      <c r="GKW11" s="781"/>
      <c r="GKX11" s="781"/>
      <c r="GKY11" s="781"/>
      <c r="GKZ11" s="781"/>
      <c r="GLA11" s="781"/>
      <c r="GLB11" s="781"/>
      <c r="GLC11" s="781"/>
      <c r="GLD11" s="781"/>
      <c r="GLE11" s="781"/>
      <c r="GLF11" s="781"/>
      <c r="GLG11" s="781"/>
      <c r="GLH11" s="781"/>
      <c r="GLI11" s="781"/>
      <c r="GLJ11" s="781"/>
      <c r="GLK11" s="781"/>
      <c r="GLL11" s="781"/>
      <c r="GLM11" s="781"/>
      <c r="GLN11" s="781"/>
      <c r="GLO11" s="781"/>
      <c r="GLP11" s="781"/>
      <c r="GLQ11" s="781"/>
      <c r="GLR11" s="781"/>
      <c r="GLS11" s="781"/>
      <c r="GLT11" s="781"/>
      <c r="GLU11" s="781"/>
      <c r="GLV11" s="781"/>
      <c r="GLW11" s="781"/>
      <c r="GLX11" s="781"/>
      <c r="GLY11" s="781"/>
      <c r="GLZ11" s="781"/>
      <c r="GMA11" s="781"/>
      <c r="GMB11" s="781"/>
      <c r="GMC11" s="781"/>
      <c r="GMD11" s="781"/>
      <c r="GME11" s="781"/>
      <c r="GMF11" s="781"/>
      <c r="GMG11" s="781"/>
      <c r="GMH11" s="781"/>
      <c r="GMI11" s="781"/>
      <c r="GMJ11" s="781"/>
      <c r="GMK11" s="781"/>
      <c r="GML11" s="781"/>
      <c r="GMM11" s="781"/>
      <c r="GMN11" s="781"/>
      <c r="GMO11" s="781"/>
      <c r="GMP11" s="781"/>
      <c r="GMQ11" s="781"/>
      <c r="GMR11" s="781"/>
      <c r="GMS11" s="781"/>
      <c r="GMT11" s="781"/>
      <c r="GMU11" s="781"/>
      <c r="GMV11" s="781"/>
      <c r="GMW11" s="781"/>
      <c r="GMX11" s="781"/>
      <c r="GMY11" s="781"/>
      <c r="GMZ11" s="781"/>
      <c r="GNA11" s="781"/>
      <c r="GNB11" s="781"/>
      <c r="GNC11" s="781"/>
      <c r="GND11" s="781"/>
      <c r="GNE11" s="781"/>
      <c r="GNF11" s="781"/>
      <c r="GNG11" s="781"/>
      <c r="GNH11" s="781"/>
      <c r="GNI11" s="781"/>
      <c r="GNJ11" s="781"/>
      <c r="GNK11" s="781"/>
      <c r="GNL11" s="781"/>
      <c r="GNM11" s="781"/>
      <c r="GNN11" s="781"/>
      <c r="GNO11" s="781"/>
      <c r="GNP11" s="781"/>
      <c r="GNQ11" s="781"/>
      <c r="GNR11" s="781"/>
      <c r="GNS11" s="781"/>
      <c r="GNT11" s="781"/>
      <c r="GNU11" s="781"/>
      <c r="GNV11" s="781"/>
      <c r="GNW11" s="781"/>
      <c r="GNX11" s="781"/>
      <c r="GNY11" s="781"/>
      <c r="GNZ11" s="781"/>
      <c r="GOA11" s="781"/>
      <c r="GOB11" s="781"/>
      <c r="GOC11" s="781"/>
      <c r="GOD11" s="781"/>
      <c r="GOE11" s="781"/>
      <c r="GOF11" s="781"/>
      <c r="GOG11" s="781"/>
      <c r="GOH11" s="781"/>
      <c r="GOI11" s="781"/>
      <c r="GOJ11" s="781"/>
      <c r="GOK11" s="781"/>
      <c r="GOL11" s="781"/>
      <c r="GOM11" s="781"/>
      <c r="GON11" s="781"/>
      <c r="GOO11" s="781"/>
      <c r="GOP11" s="781"/>
      <c r="GOQ11" s="781"/>
      <c r="GOR11" s="781"/>
      <c r="GOS11" s="781"/>
      <c r="GOT11" s="781"/>
      <c r="GOU11" s="781"/>
      <c r="GOV11" s="781"/>
      <c r="GOW11" s="781"/>
      <c r="GOX11" s="781"/>
      <c r="GOY11" s="781"/>
      <c r="GOZ11" s="781"/>
      <c r="GPA11" s="781"/>
      <c r="GPB11" s="781"/>
      <c r="GPC11" s="781"/>
      <c r="GPD11" s="781"/>
      <c r="GPE11" s="781"/>
      <c r="GPF11" s="781"/>
      <c r="GPG11" s="781"/>
      <c r="GPH11" s="781"/>
      <c r="GPI11" s="781"/>
      <c r="GPJ11" s="781"/>
      <c r="GPK11" s="781"/>
      <c r="GPL11" s="781"/>
      <c r="GPM11" s="781"/>
      <c r="GPN11" s="781"/>
      <c r="GPO11" s="781"/>
      <c r="GPP11" s="781"/>
      <c r="GPQ11" s="781"/>
      <c r="GPR11" s="781"/>
      <c r="GPS11" s="781"/>
      <c r="GPT11" s="781"/>
      <c r="GPU11" s="781"/>
      <c r="GPV11" s="781"/>
      <c r="GPW11" s="781"/>
      <c r="GPX11" s="781"/>
      <c r="GPY11" s="781"/>
      <c r="GPZ11" s="781"/>
      <c r="GQA11" s="781"/>
      <c r="GQB11" s="781"/>
      <c r="GQC11" s="781"/>
      <c r="GQD11" s="781"/>
      <c r="GQE11" s="781"/>
      <c r="GQF11" s="781"/>
      <c r="GQG11" s="781"/>
      <c r="GQH11" s="781"/>
      <c r="GQI11" s="781"/>
      <c r="GQJ11" s="781"/>
      <c r="GQK11" s="781"/>
      <c r="GQL11" s="781"/>
      <c r="GQM11" s="781"/>
      <c r="GQN11" s="781"/>
      <c r="GQO11" s="781"/>
      <c r="GQP11" s="781"/>
      <c r="GQQ11" s="781"/>
      <c r="GQR11" s="781"/>
      <c r="GQS11" s="781"/>
      <c r="GQT11" s="781"/>
      <c r="GQU11" s="781"/>
      <c r="GQV11" s="781"/>
      <c r="GQW11" s="781"/>
      <c r="GQX11" s="781"/>
      <c r="GQY11" s="781"/>
      <c r="GQZ11" s="781"/>
      <c r="GRA11" s="781"/>
      <c r="GRB11" s="781"/>
      <c r="GRC11" s="781"/>
      <c r="GRD11" s="781"/>
      <c r="GRE11" s="781"/>
      <c r="GRF11" s="781"/>
      <c r="GRG11" s="781"/>
      <c r="GRH11" s="781"/>
      <c r="GRI11" s="781"/>
      <c r="GRJ11" s="781"/>
      <c r="GRK11" s="781"/>
      <c r="GRL11" s="781"/>
      <c r="GRM11" s="781"/>
      <c r="GRN11" s="781"/>
      <c r="GRO11" s="781"/>
      <c r="GRP11" s="781"/>
      <c r="GRQ11" s="781"/>
      <c r="GRR11" s="781"/>
      <c r="GRS11" s="781"/>
      <c r="GRT11" s="781"/>
      <c r="GRU11" s="781"/>
      <c r="GRV11" s="781"/>
      <c r="GRW11" s="781"/>
      <c r="GRX11" s="781"/>
      <c r="GRY11" s="781"/>
      <c r="GRZ11" s="781"/>
      <c r="GSA11" s="781"/>
      <c r="GSB11" s="781"/>
      <c r="GSC11" s="781"/>
      <c r="GSD11" s="781"/>
      <c r="GSE11" s="781"/>
      <c r="GSF11" s="781"/>
      <c r="GSG11" s="781"/>
      <c r="GSH11" s="781"/>
      <c r="GSI11" s="781"/>
      <c r="GSJ11" s="781"/>
      <c r="GSK11" s="781"/>
      <c r="GSL11" s="781"/>
      <c r="GSM11" s="781"/>
      <c r="GSN11" s="781"/>
      <c r="GSO11" s="781"/>
      <c r="GSP11" s="781"/>
      <c r="GSQ11" s="781"/>
      <c r="GSR11" s="781"/>
      <c r="GSS11" s="781"/>
      <c r="GST11" s="781"/>
      <c r="GSU11" s="781"/>
      <c r="GSV11" s="781"/>
      <c r="GSW11" s="781"/>
      <c r="GSX11" s="781"/>
      <c r="GSY11" s="781"/>
      <c r="GSZ11" s="781"/>
      <c r="GTA11" s="781"/>
      <c r="GTB11" s="781"/>
      <c r="GTC11" s="781"/>
      <c r="GTD11" s="781"/>
      <c r="GTE11" s="781"/>
      <c r="GTF11" s="781"/>
      <c r="GTG11" s="781"/>
      <c r="GTH11" s="781"/>
      <c r="GTI11" s="781"/>
      <c r="GTJ11" s="781"/>
      <c r="GTK11" s="781"/>
      <c r="GTL11" s="781"/>
      <c r="GTM11" s="781"/>
      <c r="GTN11" s="781"/>
      <c r="GTO11" s="781"/>
      <c r="GTP11" s="781"/>
      <c r="GTQ11" s="781"/>
      <c r="GTR11" s="781"/>
      <c r="GTS11" s="781"/>
      <c r="GTT11" s="781"/>
      <c r="GTU11" s="781"/>
      <c r="GTV11" s="781"/>
      <c r="GTW11" s="781"/>
      <c r="GTX11" s="781"/>
      <c r="GTY11" s="781"/>
      <c r="GTZ11" s="781"/>
      <c r="GUA11" s="781"/>
      <c r="GUB11" s="781"/>
      <c r="GUC11" s="781"/>
      <c r="GUD11" s="781"/>
      <c r="GUE11" s="781"/>
      <c r="GUF11" s="781"/>
      <c r="GUG11" s="781"/>
      <c r="GUH11" s="781"/>
      <c r="GUI11" s="781"/>
      <c r="GUJ11" s="781"/>
      <c r="GUK11" s="781"/>
      <c r="GUL11" s="781"/>
      <c r="GUM11" s="781"/>
      <c r="GUN11" s="781"/>
      <c r="GUO11" s="781"/>
      <c r="GUP11" s="781"/>
      <c r="GUQ11" s="781"/>
      <c r="GUR11" s="781"/>
      <c r="GUS11" s="781"/>
      <c r="GUT11" s="781"/>
      <c r="GUU11" s="781"/>
      <c r="GUV11" s="781"/>
      <c r="GUW11" s="781"/>
      <c r="GUX11" s="781"/>
      <c r="GUY11" s="781"/>
      <c r="GUZ11" s="781"/>
      <c r="GVA11" s="781"/>
      <c r="GVB11" s="781"/>
      <c r="GVC11" s="781"/>
      <c r="GVD11" s="781"/>
      <c r="GVE11" s="781"/>
      <c r="GVF11" s="781"/>
      <c r="GVG11" s="781"/>
      <c r="GVH11" s="781"/>
      <c r="GVI11" s="781"/>
      <c r="GVJ11" s="781"/>
      <c r="GVK11" s="781"/>
      <c r="GVL11" s="781"/>
      <c r="GVM11" s="781"/>
      <c r="GVN11" s="781"/>
      <c r="GVO11" s="781"/>
      <c r="GVP11" s="781"/>
      <c r="GVQ11" s="781"/>
      <c r="GVR11" s="781"/>
      <c r="GVS11" s="781"/>
      <c r="GVT11" s="781"/>
      <c r="GVU11" s="781"/>
      <c r="GVV11" s="781"/>
      <c r="GVW11" s="781"/>
      <c r="GVX11" s="781"/>
      <c r="GVY11" s="781"/>
      <c r="GVZ11" s="781"/>
      <c r="GWA11" s="781"/>
      <c r="GWB11" s="781"/>
      <c r="GWC11" s="781"/>
      <c r="GWD11" s="781"/>
      <c r="GWE11" s="781"/>
      <c r="GWF11" s="781"/>
      <c r="GWG11" s="781"/>
      <c r="GWH11" s="781"/>
      <c r="GWI11" s="781"/>
      <c r="GWJ11" s="781"/>
      <c r="GWK11" s="781"/>
      <c r="GWL11" s="781"/>
      <c r="GWM11" s="781"/>
      <c r="GWN11" s="781"/>
      <c r="GWO11" s="781"/>
      <c r="GWP11" s="781"/>
      <c r="GWQ11" s="781"/>
      <c r="GWR11" s="781"/>
      <c r="GWS11" s="781"/>
      <c r="GWT11" s="781"/>
      <c r="GWU11" s="781"/>
      <c r="GWV11" s="781"/>
      <c r="GWW11" s="781"/>
      <c r="GWX11" s="781"/>
      <c r="GWY11" s="781"/>
      <c r="GWZ11" s="781"/>
      <c r="GXA11" s="781"/>
      <c r="GXB11" s="781"/>
      <c r="GXC11" s="781"/>
      <c r="GXD11" s="781"/>
      <c r="GXE11" s="781"/>
      <c r="GXF11" s="781"/>
      <c r="GXG11" s="781"/>
      <c r="GXH11" s="781"/>
      <c r="GXI11" s="781"/>
      <c r="GXJ11" s="781"/>
      <c r="GXK11" s="781"/>
      <c r="GXL11" s="781"/>
      <c r="GXM11" s="781"/>
      <c r="GXN11" s="781"/>
      <c r="GXO11" s="781"/>
      <c r="GXP11" s="781"/>
      <c r="GXQ11" s="781"/>
      <c r="GXR11" s="781"/>
      <c r="GXS11" s="781"/>
      <c r="GXT11" s="781"/>
      <c r="GXU11" s="781"/>
      <c r="GXV11" s="781"/>
      <c r="GXW11" s="781"/>
      <c r="GXX11" s="781"/>
      <c r="GXY11" s="781"/>
      <c r="GXZ11" s="781"/>
      <c r="GYA11" s="781"/>
      <c r="GYB11" s="781"/>
      <c r="GYC11" s="781"/>
      <c r="GYD11" s="781"/>
      <c r="GYE11" s="781"/>
      <c r="GYF11" s="781"/>
      <c r="GYG11" s="781"/>
      <c r="GYH11" s="781"/>
      <c r="GYI11" s="781"/>
      <c r="GYJ11" s="781"/>
      <c r="GYK11" s="781"/>
      <c r="GYL11" s="781"/>
      <c r="GYM11" s="781"/>
      <c r="GYN11" s="781"/>
      <c r="GYO11" s="781"/>
      <c r="GYP11" s="781"/>
      <c r="GYQ11" s="781"/>
      <c r="GYR11" s="781"/>
      <c r="GYS11" s="781"/>
      <c r="GYT11" s="781"/>
      <c r="GYU11" s="781"/>
      <c r="GYV11" s="781"/>
      <c r="GYW11" s="781"/>
      <c r="GYX11" s="781"/>
      <c r="GYY11" s="781"/>
      <c r="GYZ11" s="781"/>
      <c r="GZA11" s="781"/>
      <c r="GZB11" s="781"/>
      <c r="GZC11" s="781"/>
      <c r="GZD11" s="781"/>
      <c r="GZE11" s="781"/>
      <c r="GZF11" s="781"/>
      <c r="GZG11" s="781"/>
      <c r="GZH11" s="781"/>
      <c r="GZI11" s="781"/>
      <c r="GZJ11" s="781"/>
      <c r="GZK11" s="781"/>
      <c r="GZL11" s="781"/>
      <c r="GZM11" s="781"/>
      <c r="GZN11" s="781"/>
      <c r="GZO11" s="781"/>
      <c r="GZP11" s="781"/>
      <c r="GZQ11" s="781"/>
      <c r="GZR11" s="781"/>
      <c r="GZS11" s="781"/>
      <c r="GZT11" s="781"/>
      <c r="GZU11" s="781"/>
      <c r="GZV11" s="781"/>
      <c r="GZW11" s="781"/>
      <c r="GZX11" s="781"/>
      <c r="GZY11" s="781"/>
      <c r="GZZ11" s="781"/>
      <c r="HAA11" s="781"/>
      <c r="HAB11" s="781"/>
      <c r="HAC11" s="781"/>
      <c r="HAD11" s="781"/>
      <c r="HAE11" s="781"/>
      <c r="HAF11" s="781"/>
      <c r="HAG11" s="781"/>
      <c r="HAH11" s="781"/>
      <c r="HAI11" s="781"/>
      <c r="HAJ11" s="781"/>
      <c r="HAK11" s="781"/>
      <c r="HAL11" s="781"/>
      <c r="HAM11" s="781"/>
      <c r="HAN11" s="781"/>
      <c r="HAO11" s="781"/>
      <c r="HAP11" s="781"/>
      <c r="HAQ11" s="781"/>
      <c r="HAR11" s="781"/>
      <c r="HAS11" s="781"/>
      <c r="HAT11" s="781"/>
      <c r="HAU11" s="781"/>
      <c r="HAV11" s="781"/>
      <c r="HAW11" s="781"/>
      <c r="HAX11" s="781"/>
      <c r="HAY11" s="781"/>
      <c r="HAZ11" s="781"/>
      <c r="HBA11" s="781"/>
      <c r="HBB11" s="781"/>
      <c r="HBC11" s="781"/>
      <c r="HBD11" s="781"/>
      <c r="HBE11" s="781"/>
      <c r="HBF11" s="781"/>
      <c r="HBG11" s="781"/>
      <c r="HBH11" s="781"/>
      <c r="HBI11" s="781"/>
      <c r="HBJ11" s="781"/>
      <c r="HBK11" s="781"/>
      <c r="HBL11" s="781"/>
      <c r="HBM11" s="781"/>
      <c r="HBN11" s="781"/>
      <c r="HBO11" s="781"/>
      <c r="HBP11" s="781"/>
      <c r="HBQ11" s="781"/>
      <c r="HBR11" s="781"/>
      <c r="HBS11" s="781"/>
      <c r="HBT11" s="781"/>
      <c r="HBU11" s="781"/>
      <c r="HBV11" s="781"/>
      <c r="HBW11" s="781"/>
      <c r="HBX11" s="781"/>
      <c r="HBY11" s="781"/>
      <c r="HBZ11" s="781"/>
      <c r="HCA11" s="781"/>
      <c r="HCB11" s="781"/>
      <c r="HCC11" s="781"/>
      <c r="HCD11" s="781"/>
      <c r="HCE11" s="781"/>
      <c r="HCF11" s="781"/>
      <c r="HCG11" s="781"/>
      <c r="HCH11" s="781"/>
      <c r="HCI11" s="781"/>
      <c r="HCJ11" s="781"/>
      <c r="HCK11" s="781"/>
      <c r="HCL11" s="781"/>
      <c r="HCM11" s="781"/>
      <c r="HCN11" s="781"/>
      <c r="HCO11" s="781"/>
      <c r="HCP11" s="781"/>
      <c r="HCQ11" s="781"/>
      <c r="HCR11" s="781"/>
      <c r="HCS11" s="781"/>
      <c r="HCT11" s="781"/>
      <c r="HCU11" s="781"/>
      <c r="HCV11" s="781"/>
      <c r="HCW11" s="781"/>
      <c r="HCX11" s="781"/>
      <c r="HCY11" s="781"/>
      <c r="HCZ11" s="781"/>
      <c r="HDA11" s="781"/>
      <c r="HDB11" s="781"/>
      <c r="HDC11" s="781"/>
      <c r="HDD11" s="781"/>
      <c r="HDE11" s="781"/>
      <c r="HDF11" s="781"/>
      <c r="HDG11" s="781"/>
      <c r="HDH11" s="781"/>
      <c r="HDI11" s="781"/>
      <c r="HDJ11" s="781"/>
      <c r="HDK11" s="781"/>
      <c r="HDL11" s="781"/>
      <c r="HDM11" s="781"/>
      <c r="HDN11" s="781"/>
      <c r="HDO11" s="781"/>
      <c r="HDP11" s="781"/>
      <c r="HDQ11" s="781"/>
      <c r="HDR11" s="781"/>
      <c r="HDS11" s="781"/>
      <c r="HDT11" s="781"/>
      <c r="HDU11" s="781"/>
      <c r="HDV11" s="781"/>
      <c r="HDW11" s="781"/>
      <c r="HDX11" s="781"/>
      <c r="HDY11" s="781"/>
      <c r="HDZ11" s="781"/>
      <c r="HEA11" s="781"/>
      <c r="HEB11" s="781"/>
      <c r="HEC11" s="781"/>
      <c r="HED11" s="781"/>
      <c r="HEE11" s="781"/>
      <c r="HEF11" s="781"/>
      <c r="HEG11" s="781"/>
      <c r="HEH11" s="781"/>
      <c r="HEI11" s="781"/>
      <c r="HEJ11" s="781"/>
      <c r="HEK11" s="781"/>
      <c r="HEL11" s="781"/>
      <c r="HEM11" s="781"/>
      <c r="HEN11" s="781"/>
      <c r="HEO11" s="781"/>
      <c r="HEP11" s="781"/>
      <c r="HEQ11" s="781"/>
      <c r="HER11" s="781"/>
      <c r="HES11" s="781"/>
      <c r="HET11" s="781"/>
      <c r="HEU11" s="781"/>
      <c r="HEV11" s="781"/>
      <c r="HEW11" s="781"/>
      <c r="HEX11" s="781"/>
      <c r="HEY11" s="781"/>
      <c r="HEZ11" s="781"/>
      <c r="HFA11" s="781"/>
      <c r="HFB11" s="781"/>
      <c r="HFC11" s="781"/>
      <c r="HFD11" s="781"/>
      <c r="HFE11" s="781"/>
      <c r="HFF11" s="781"/>
      <c r="HFG11" s="781"/>
      <c r="HFH11" s="781"/>
      <c r="HFI11" s="781"/>
      <c r="HFJ11" s="781"/>
      <c r="HFK11" s="781"/>
      <c r="HFL11" s="781"/>
      <c r="HFM11" s="781"/>
      <c r="HFN11" s="781"/>
      <c r="HFO11" s="781"/>
      <c r="HFP11" s="781"/>
      <c r="HFQ11" s="781"/>
      <c r="HFR11" s="781"/>
      <c r="HFS11" s="781"/>
      <c r="HFT11" s="781"/>
      <c r="HFU11" s="781"/>
      <c r="HFV11" s="781"/>
      <c r="HFW11" s="781"/>
      <c r="HFX11" s="781"/>
      <c r="HFY11" s="781"/>
      <c r="HFZ11" s="781"/>
      <c r="HGA11" s="781"/>
      <c r="HGB11" s="781"/>
      <c r="HGC11" s="781"/>
      <c r="HGD11" s="781"/>
      <c r="HGE11" s="781"/>
      <c r="HGF11" s="781"/>
      <c r="HGG11" s="781"/>
      <c r="HGH11" s="781"/>
      <c r="HGI11" s="781"/>
      <c r="HGJ11" s="781"/>
      <c r="HGK11" s="781"/>
      <c r="HGL11" s="781"/>
      <c r="HGM11" s="781"/>
      <c r="HGN11" s="781"/>
      <c r="HGO11" s="781"/>
      <c r="HGP11" s="781"/>
      <c r="HGQ11" s="781"/>
      <c r="HGR11" s="781"/>
      <c r="HGS11" s="781"/>
      <c r="HGT11" s="781"/>
      <c r="HGU11" s="781"/>
      <c r="HGV11" s="781"/>
      <c r="HGW11" s="781"/>
      <c r="HGX11" s="781"/>
      <c r="HGY11" s="781"/>
      <c r="HGZ11" s="781"/>
      <c r="HHA11" s="781"/>
      <c r="HHB11" s="781"/>
      <c r="HHC11" s="781"/>
      <c r="HHD11" s="781"/>
      <c r="HHE11" s="781"/>
      <c r="HHF11" s="781"/>
      <c r="HHG11" s="781"/>
      <c r="HHH11" s="781"/>
      <c r="HHI11" s="781"/>
      <c r="HHJ11" s="781"/>
      <c r="HHK11" s="781"/>
      <c r="HHL11" s="781"/>
      <c r="HHM11" s="781"/>
      <c r="HHN11" s="781"/>
      <c r="HHO11" s="781"/>
      <c r="HHP11" s="781"/>
      <c r="HHQ11" s="781"/>
      <c r="HHR11" s="781"/>
      <c r="HHS11" s="781"/>
      <c r="HHT11" s="781"/>
      <c r="HHU11" s="781"/>
      <c r="HHV11" s="781"/>
      <c r="HHW11" s="781"/>
      <c r="HHX11" s="781"/>
      <c r="HHY11" s="781"/>
      <c r="HHZ11" s="781"/>
      <c r="HIA11" s="781"/>
      <c r="HIB11" s="781"/>
      <c r="HIC11" s="781"/>
      <c r="HID11" s="781"/>
      <c r="HIE11" s="781"/>
      <c r="HIF11" s="781"/>
      <c r="HIG11" s="781"/>
      <c r="HIH11" s="781"/>
      <c r="HII11" s="781"/>
      <c r="HIJ11" s="781"/>
      <c r="HIK11" s="781"/>
      <c r="HIL11" s="781"/>
      <c r="HIM11" s="781"/>
      <c r="HIN11" s="781"/>
      <c r="HIO11" s="781"/>
      <c r="HIP11" s="781"/>
      <c r="HIQ11" s="781"/>
      <c r="HIR11" s="781"/>
      <c r="HIS11" s="781"/>
      <c r="HIT11" s="781"/>
      <c r="HIU11" s="781"/>
      <c r="HIV11" s="781"/>
      <c r="HIW11" s="781"/>
      <c r="HIX11" s="781"/>
      <c r="HIY11" s="781"/>
      <c r="HIZ11" s="781"/>
      <c r="HJA11" s="781"/>
      <c r="HJB11" s="781"/>
      <c r="HJC11" s="781"/>
      <c r="HJD11" s="781"/>
      <c r="HJE11" s="781"/>
      <c r="HJF11" s="781"/>
      <c r="HJG11" s="781"/>
      <c r="HJH11" s="781"/>
      <c r="HJI11" s="781"/>
      <c r="HJJ11" s="781"/>
      <c r="HJK11" s="781"/>
      <c r="HJL11" s="781"/>
      <c r="HJM11" s="781"/>
      <c r="HJN11" s="781"/>
      <c r="HJO11" s="781"/>
      <c r="HJP11" s="781"/>
      <c r="HJQ11" s="781"/>
      <c r="HJR11" s="781"/>
      <c r="HJS11" s="781"/>
      <c r="HJT11" s="781"/>
      <c r="HJU11" s="781"/>
      <c r="HJV11" s="781"/>
      <c r="HJW11" s="781"/>
      <c r="HJX11" s="781"/>
      <c r="HJY11" s="781"/>
      <c r="HJZ11" s="781"/>
      <c r="HKA11" s="781"/>
      <c r="HKB11" s="781"/>
      <c r="HKC11" s="781"/>
      <c r="HKD11" s="781"/>
      <c r="HKE11" s="781"/>
      <c r="HKF11" s="781"/>
      <c r="HKG11" s="781"/>
      <c r="HKH11" s="781"/>
      <c r="HKI11" s="781"/>
      <c r="HKJ11" s="781"/>
      <c r="HKK11" s="781"/>
      <c r="HKL11" s="781"/>
      <c r="HKM11" s="781"/>
      <c r="HKN11" s="781"/>
      <c r="HKO11" s="781"/>
      <c r="HKP11" s="781"/>
      <c r="HKQ11" s="781"/>
      <c r="HKR11" s="781"/>
      <c r="HKS11" s="781"/>
      <c r="HKT11" s="781"/>
      <c r="HKU11" s="781"/>
      <c r="HKV11" s="781"/>
      <c r="HKW11" s="781"/>
      <c r="HKX11" s="781"/>
      <c r="HKY11" s="781"/>
      <c r="HKZ11" s="781"/>
      <c r="HLA11" s="781"/>
      <c r="HLB11" s="781"/>
      <c r="HLC11" s="781"/>
      <c r="HLD11" s="781"/>
      <c r="HLE11" s="781"/>
      <c r="HLF11" s="781"/>
      <c r="HLG11" s="781"/>
      <c r="HLH11" s="781"/>
      <c r="HLI11" s="781"/>
      <c r="HLJ11" s="781"/>
      <c r="HLK11" s="781"/>
      <c r="HLL11" s="781"/>
      <c r="HLM11" s="781"/>
      <c r="HLN11" s="781"/>
      <c r="HLO11" s="781"/>
      <c r="HLP11" s="781"/>
      <c r="HLQ11" s="781"/>
      <c r="HLR11" s="781"/>
      <c r="HLS11" s="781"/>
      <c r="HLT11" s="781"/>
      <c r="HLU11" s="781"/>
      <c r="HLV11" s="781"/>
      <c r="HLW11" s="781"/>
      <c r="HLX11" s="781"/>
      <c r="HLY11" s="781"/>
      <c r="HLZ11" s="781"/>
      <c r="HMA11" s="781"/>
      <c r="HMB11" s="781"/>
      <c r="HMC11" s="781"/>
      <c r="HMD11" s="781"/>
      <c r="HME11" s="781"/>
      <c r="HMF11" s="781"/>
      <c r="HMG11" s="781"/>
      <c r="HMH11" s="781"/>
      <c r="HMI11" s="781"/>
      <c r="HMJ11" s="781"/>
      <c r="HMK11" s="781"/>
      <c r="HML11" s="781"/>
      <c r="HMM11" s="781"/>
      <c r="HMN11" s="781"/>
      <c r="HMO11" s="781"/>
      <c r="HMP11" s="781"/>
      <c r="HMQ11" s="781"/>
      <c r="HMR11" s="781"/>
      <c r="HMS11" s="781"/>
      <c r="HMT11" s="781"/>
      <c r="HMU11" s="781"/>
      <c r="HMV11" s="781"/>
      <c r="HMW11" s="781"/>
      <c r="HMX11" s="781"/>
      <c r="HMY11" s="781"/>
      <c r="HMZ11" s="781"/>
      <c r="HNA11" s="781"/>
      <c r="HNB11" s="781"/>
      <c r="HNC11" s="781"/>
      <c r="HND11" s="781"/>
      <c r="HNE11" s="781"/>
      <c r="HNF11" s="781"/>
      <c r="HNG11" s="781"/>
      <c r="HNH11" s="781"/>
      <c r="HNI11" s="781"/>
      <c r="HNJ11" s="781"/>
      <c r="HNK11" s="781"/>
      <c r="HNL11" s="781"/>
      <c r="HNM11" s="781"/>
      <c r="HNN11" s="781"/>
      <c r="HNO11" s="781"/>
      <c r="HNP11" s="781"/>
      <c r="HNQ11" s="781"/>
      <c r="HNR11" s="781"/>
      <c r="HNS11" s="781"/>
      <c r="HNT11" s="781"/>
      <c r="HNU11" s="781"/>
      <c r="HNV11" s="781"/>
      <c r="HNW11" s="781"/>
      <c r="HNX11" s="781"/>
      <c r="HNY11" s="781"/>
      <c r="HNZ11" s="781"/>
      <c r="HOA11" s="781"/>
      <c r="HOB11" s="781"/>
      <c r="HOC11" s="781"/>
      <c r="HOD11" s="781"/>
      <c r="HOE11" s="781"/>
      <c r="HOF11" s="781"/>
      <c r="HOG11" s="781"/>
      <c r="HOH11" s="781"/>
      <c r="HOI11" s="781"/>
      <c r="HOJ11" s="781"/>
      <c r="HOK11" s="781"/>
      <c r="HOL11" s="781"/>
      <c r="HOM11" s="781"/>
      <c r="HON11" s="781"/>
      <c r="HOO11" s="781"/>
      <c r="HOP11" s="781"/>
      <c r="HOQ11" s="781"/>
      <c r="HOR11" s="781"/>
      <c r="HOS11" s="781"/>
      <c r="HOT11" s="781"/>
      <c r="HOU11" s="781"/>
      <c r="HOV11" s="781"/>
      <c r="HOW11" s="781"/>
      <c r="HOX11" s="781"/>
      <c r="HOY11" s="781"/>
      <c r="HOZ11" s="781"/>
      <c r="HPA11" s="781"/>
      <c r="HPB11" s="781"/>
      <c r="HPC11" s="781"/>
      <c r="HPD11" s="781"/>
      <c r="HPE11" s="781"/>
      <c r="HPF11" s="781"/>
      <c r="HPG11" s="781"/>
      <c r="HPH11" s="781"/>
      <c r="HPI11" s="781"/>
      <c r="HPJ11" s="781"/>
      <c r="HPK11" s="781"/>
      <c r="HPL11" s="781"/>
      <c r="HPM11" s="781"/>
      <c r="HPN11" s="781"/>
      <c r="HPO11" s="781"/>
      <c r="HPP11" s="781"/>
      <c r="HPQ11" s="781"/>
      <c r="HPR11" s="781"/>
      <c r="HPS11" s="781"/>
      <c r="HPT11" s="781"/>
      <c r="HPU11" s="781"/>
      <c r="HPV11" s="781"/>
      <c r="HPW11" s="781"/>
      <c r="HPX11" s="781"/>
      <c r="HPY11" s="781"/>
      <c r="HPZ11" s="781"/>
      <c r="HQA11" s="781"/>
      <c r="HQB11" s="781"/>
      <c r="HQC11" s="781"/>
      <c r="HQD11" s="781"/>
      <c r="HQE11" s="781"/>
      <c r="HQF11" s="781"/>
      <c r="HQG11" s="781"/>
      <c r="HQH11" s="781"/>
      <c r="HQI11" s="781"/>
      <c r="HQJ11" s="781"/>
      <c r="HQK11" s="781"/>
      <c r="HQL11" s="781"/>
      <c r="HQM11" s="781"/>
      <c r="HQN11" s="781"/>
      <c r="HQO11" s="781"/>
      <c r="HQP11" s="781"/>
      <c r="HQQ11" s="781"/>
      <c r="HQR11" s="781"/>
      <c r="HQS11" s="781"/>
      <c r="HQT11" s="781"/>
      <c r="HQU11" s="781"/>
      <c r="HQV11" s="781"/>
      <c r="HQW11" s="781"/>
      <c r="HQX11" s="781"/>
      <c r="HQY11" s="781"/>
      <c r="HQZ11" s="781"/>
      <c r="HRA11" s="781"/>
      <c r="HRB11" s="781"/>
      <c r="HRC11" s="781"/>
      <c r="HRD11" s="781"/>
      <c r="HRE11" s="781"/>
      <c r="HRF11" s="781"/>
      <c r="HRG11" s="781"/>
      <c r="HRH11" s="781"/>
      <c r="HRI11" s="781"/>
      <c r="HRJ11" s="781"/>
      <c r="HRK11" s="781"/>
      <c r="HRL11" s="781"/>
      <c r="HRM11" s="781"/>
      <c r="HRN11" s="781"/>
      <c r="HRO11" s="781"/>
      <c r="HRP11" s="781"/>
      <c r="HRQ11" s="781"/>
      <c r="HRR11" s="781"/>
      <c r="HRS11" s="781"/>
      <c r="HRT11" s="781"/>
      <c r="HRU11" s="781"/>
      <c r="HRV11" s="781"/>
      <c r="HRW11" s="781"/>
      <c r="HRX11" s="781"/>
      <c r="HRY11" s="781"/>
      <c r="HRZ11" s="781"/>
      <c r="HSA11" s="781"/>
      <c r="HSB11" s="781"/>
      <c r="HSC11" s="781"/>
      <c r="HSD11" s="781"/>
      <c r="HSE11" s="781"/>
      <c r="HSF11" s="781"/>
      <c r="HSG11" s="781"/>
      <c r="HSH11" s="781"/>
      <c r="HSI11" s="781"/>
      <c r="HSJ11" s="781"/>
      <c r="HSK11" s="781"/>
      <c r="HSL11" s="781"/>
      <c r="HSM11" s="781"/>
      <c r="HSN11" s="781"/>
      <c r="HSO11" s="781"/>
      <c r="HSP11" s="781"/>
      <c r="HSQ11" s="781"/>
      <c r="HSR11" s="781"/>
      <c r="HSS11" s="781"/>
      <c r="HST11" s="781"/>
      <c r="HSU11" s="781"/>
      <c r="HSV11" s="781"/>
      <c r="HSW11" s="781"/>
      <c r="HSX11" s="781"/>
      <c r="HSY11" s="781"/>
      <c r="HSZ11" s="781"/>
      <c r="HTA11" s="781"/>
      <c r="HTB11" s="781"/>
      <c r="HTC11" s="781"/>
      <c r="HTD11" s="781"/>
      <c r="HTE11" s="781"/>
      <c r="HTF11" s="781"/>
      <c r="HTG11" s="781"/>
      <c r="HTH11" s="781"/>
      <c r="HTI11" s="781"/>
      <c r="HTJ11" s="781"/>
      <c r="HTK11" s="781"/>
      <c r="HTL11" s="781"/>
      <c r="HTM11" s="781"/>
      <c r="HTN11" s="781"/>
      <c r="HTO11" s="781"/>
      <c r="HTP11" s="781"/>
      <c r="HTQ11" s="781"/>
      <c r="HTR11" s="781"/>
      <c r="HTS11" s="781"/>
      <c r="HTT11" s="781"/>
      <c r="HTU11" s="781"/>
      <c r="HTV11" s="781"/>
      <c r="HTW11" s="781"/>
      <c r="HTX11" s="781"/>
      <c r="HTY11" s="781"/>
      <c r="HTZ11" s="781"/>
      <c r="HUA11" s="781"/>
      <c r="HUB11" s="781"/>
      <c r="HUC11" s="781"/>
      <c r="HUD11" s="781"/>
      <c r="HUE11" s="781"/>
      <c r="HUF11" s="781"/>
      <c r="HUG11" s="781"/>
      <c r="HUH11" s="781"/>
      <c r="HUI11" s="781"/>
      <c r="HUJ11" s="781"/>
      <c r="HUK11" s="781"/>
      <c r="HUL11" s="781"/>
      <c r="HUM11" s="781"/>
      <c r="HUN11" s="781"/>
      <c r="HUO11" s="781"/>
      <c r="HUP11" s="781"/>
      <c r="HUQ11" s="781"/>
      <c r="HUR11" s="781"/>
      <c r="HUS11" s="781"/>
      <c r="HUT11" s="781"/>
      <c r="HUU11" s="781"/>
      <c r="HUV11" s="781"/>
      <c r="HUW11" s="781"/>
      <c r="HUX11" s="781"/>
      <c r="HUY11" s="781"/>
      <c r="HUZ11" s="781"/>
      <c r="HVA11" s="781"/>
      <c r="HVB11" s="781"/>
      <c r="HVC11" s="781"/>
      <c r="HVD11" s="781"/>
      <c r="HVE11" s="781"/>
      <c r="HVF11" s="781"/>
      <c r="HVG11" s="781"/>
      <c r="HVH11" s="781"/>
      <c r="HVI11" s="781"/>
      <c r="HVJ11" s="781"/>
      <c r="HVK11" s="781"/>
      <c r="HVL11" s="781"/>
      <c r="HVM11" s="781"/>
      <c r="HVN11" s="781"/>
      <c r="HVO11" s="781"/>
      <c r="HVP11" s="781"/>
      <c r="HVQ11" s="781"/>
      <c r="HVR11" s="781"/>
      <c r="HVS11" s="781"/>
      <c r="HVT11" s="781"/>
      <c r="HVU11" s="781"/>
      <c r="HVV11" s="781"/>
      <c r="HVW11" s="781"/>
      <c r="HVX11" s="781"/>
      <c r="HVY11" s="781"/>
      <c r="HVZ11" s="781"/>
      <c r="HWA11" s="781"/>
      <c r="HWB11" s="781"/>
      <c r="HWC11" s="781"/>
      <c r="HWD11" s="781"/>
      <c r="HWE11" s="781"/>
      <c r="HWF11" s="781"/>
      <c r="HWG11" s="781"/>
      <c r="HWH11" s="781"/>
      <c r="HWI11" s="781"/>
      <c r="HWJ11" s="781"/>
      <c r="HWK11" s="781"/>
      <c r="HWL11" s="781"/>
      <c r="HWM11" s="781"/>
      <c r="HWN11" s="781"/>
      <c r="HWO11" s="781"/>
      <c r="HWP11" s="781"/>
      <c r="HWQ11" s="781"/>
      <c r="HWR11" s="781"/>
      <c r="HWS11" s="781"/>
      <c r="HWT11" s="781"/>
      <c r="HWU11" s="781"/>
      <c r="HWV11" s="781"/>
      <c r="HWW11" s="781"/>
      <c r="HWX11" s="781"/>
      <c r="HWY11" s="781"/>
      <c r="HWZ11" s="781"/>
      <c r="HXA11" s="781"/>
      <c r="HXB11" s="781"/>
      <c r="HXC11" s="781"/>
      <c r="HXD11" s="781"/>
      <c r="HXE11" s="781"/>
      <c r="HXF11" s="781"/>
      <c r="HXG11" s="781"/>
      <c r="HXH11" s="781"/>
      <c r="HXI11" s="781"/>
      <c r="HXJ11" s="781"/>
      <c r="HXK11" s="781"/>
      <c r="HXL11" s="781"/>
      <c r="HXM11" s="781"/>
      <c r="HXN11" s="781"/>
      <c r="HXO11" s="781"/>
      <c r="HXP11" s="781"/>
      <c r="HXQ11" s="781"/>
      <c r="HXR11" s="781"/>
      <c r="HXS11" s="781"/>
      <c r="HXT11" s="781"/>
      <c r="HXU11" s="781"/>
      <c r="HXV11" s="781"/>
      <c r="HXW11" s="781"/>
      <c r="HXX11" s="781"/>
      <c r="HXY11" s="781"/>
      <c r="HXZ11" s="781"/>
      <c r="HYA11" s="781"/>
      <c r="HYB11" s="781"/>
      <c r="HYC11" s="781"/>
      <c r="HYD11" s="781"/>
      <c r="HYE11" s="781"/>
      <c r="HYF11" s="781"/>
      <c r="HYG11" s="781"/>
      <c r="HYH11" s="781"/>
      <c r="HYI11" s="781"/>
      <c r="HYJ11" s="781"/>
      <c r="HYK11" s="781"/>
      <c r="HYL11" s="781"/>
      <c r="HYM11" s="781"/>
      <c r="HYN11" s="781"/>
      <c r="HYO11" s="781"/>
      <c r="HYP11" s="781"/>
      <c r="HYQ11" s="781"/>
      <c r="HYR11" s="781"/>
      <c r="HYS11" s="781"/>
      <c r="HYT11" s="781"/>
      <c r="HYU11" s="781"/>
      <c r="HYV11" s="781"/>
      <c r="HYW11" s="781"/>
      <c r="HYX11" s="781"/>
      <c r="HYY11" s="781"/>
      <c r="HYZ11" s="781"/>
      <c r="HZA11" s="781"/>
      <c r="HZB11" s="781"/>
      <c r="HZC11" s="781"/>
      <c r="HZD11" s="781"/>
      <c r="HZE11" s="781"/>
      <c r="HZF11" s="781"/>
      <c r="HZG11" s="781"/>
      <c r="HZH11" s="781"/>
      <c r="HZI11" s="781"/>
      <c r="HZJ11" s="781"/>
      <c r="HZK11" s="781"/>
      <c r="HZL11" s="781"/>
      <c r="HZM11" s="781"/>
      <c r="HZN11" s="781"/>
      <c r="HZO11" s="781"/>
      <c r="HZP11" s="781"/>
      <c r="HZQ11" s="781"/>
      <c r="HZR11" s="781"/>
      <c r="HZS11" s="781"/>
      <c r="HZT11" s="781"/>
      <c r="HZU11" s="781"/>
      <c r="HZV11" s="781"/>
      <c r="HZW11" s="781"/>
      <c r="HZX11" s="781"/>
      <c r="HZY11" s="781"/>
      <c r="HZZ11" s="781"/>
      <c r="IAA11" s="781"/>
      <c r="IAB11" s="781"/>
      <c r="IAC11" s="781"/>
      <c r="IAD11" s="781"/>
      <c r="IAE11" s="781"/>
      <c r="IAF11" s="781"/>
      <c r="IAG11" s="781"/>
      <c r="IAH11" s="781"/>
      <c r="IAI11" s="781"/>
      <c r="IAJ11" s="781"/>
      <c r="IAK11" s="781"/>
      <c r="IAL11" s="781"/>
      <c r="IAM11" s="781"/>
      <c r="IAN11" s="781"/>
      <c r="IAO11" s="781"/>
      <c r="IAP11" s="781"/>
      <c r="IAQ11" s="781"/>
      <c r="IAR11" s="781"/>
      <c r="IAS11" s="781"/>
      <c r="IAT11" s="781"/>
      <c r="IAU11" s="781"/>
      <c r="IAV11" s="781"/>
      <c r="IAW11" s="781"/>
      <c r="IAX11" s="781"/>
      <c r="IAY11" s="781"/>
      <c r="IAZ11" s="781"/>
      <c r="IBA11" s="781"/>
      <c r="IBB11" s="781"/>
      <c r="IBC11" s="781"/>
      <c r="IBD11" s="781"/>
      <c r="IBE11" s="781"/>
      <c r="IBF11" s="781"/>
      <c r="IBG11" s="781"/>
      <c r="IBH11" s="781"/>
      <c r="IBI11" s="781"/>
      <c r="IBJ11" s="781"/>
      <c r="IBK11" s="781"/>
      <c r="IBL11" s="781"/>
      <c r="IBM11" s="781"/>
      <c r="IBN11" s="781"/>
      <c r="IBO11" s="781"/>
      <c r="IBP11" s="781"/>
      <c r="IBQ11" s="781"/>
      <c r="IBR11" s="781"/>
      <c r="IBS11" s="781"/>
      <c r="IBT11" s="781"/>
      <c r="IBU11" s="781"/>
      <c r="IBV11" s="781"/>
      <c r="IBW11" s="781"/>
      <c r="IBX11" s="781"/>
      <c r="IBY11" s="781"/>
      <c r="IBZ11" s="781"/>
      <c r="ICA11" s="781"/>
      <c r="ICB11" s="781"/>
      <c r="ICC11" s="781"/>
      <c r="ICD11" s="781"/>
      <c r="ICE11" s="781"/>
      <c r="ICF11" s="781"/>
      <c r="ICG11" s="781"/>
      <c r="ICH11" s="781"/>
      <c r="ICI11" s="781"/>
      <c r="ICJ11" s="781"/>
      <c r="ICK11" s="781"/>
      <c r="ICL11" s="781"/>
      <c r="ICM11" s="781"/>
      <c r="ICN11" s="781"/>
      <c r="ICO11" s="781"/>
      <c r="ICP11" s="781"/>
      <c r="ICQ11" s="781"/>
      <c r="ICR11" s="781"/>
      <c r="ICS11" s="781"/>
      <c r="ICT11" s="781"/>
      <c r="ICU11" s="781"/>
      <c r="ICV11" s="781"/>
      <c r="ICW11" s="781"/>
      <c r="ICX11" s="781"/>
      <c r="ICY11" s="781"/>
      <c r="ICZ11" s="781"/>
      <c r="IDA11" s="781"/>
      <c r="IDB11" s="781"/>
      <c r="IDC11" s="781"/>
      <c r="IDD11" s="781"/>
      <c r="IDE11" s="781"/>
      <c r="IDF11" s="781"/>
      <c r="IDG11" s="781"/>
      <c r="IDH11" s="781"/>
      <c r="IDI11" s="781"/>
      <c r="IDJ11" s="781"/>
      <c r="IDK11" s="781"/>
      <c r="IDL11" s="781"/>
      <c r="IDM11" s="781"/>
      <c r="IDN11" s="781"/>
      <c r="IDO11" s="781"/>
      <c r="IDP11" s="781"/>
      <c r="IDQ11" s="781"/>
      <c r="IDR11" s="781"/>
      <c r="IDS11" s="781"/>
      <c r="IDT11" s="781"/>
      <c r="IDU11" s="781"/>
      <c r="IDV11" s="781"/>
      <c r="IDW11" s="781"/>
      <c r="IDX11" s="781"/>
      <c r="IDY11" s="781"/>
      <c r="IDZ11" s="781"/>
      <c r="IEA11" s="781"/>
      <c r="IEB11" s="781"/>
      <c r="IEC11" s="781"/>
      <c r="IED11" s="781"/>
      <c r="IEE11" s="781"/>
      <c r="IEF11" s="781"/>
      <c r="IEG11" s="781"/>
      <c r="IEH11" s="781"/>
      <c r="IEI11" s="781"/>
      <c r="IEJ11" s="781"/>
      <c r="IEK11" s="781"/>
      <c r="IEL11" s="781"/>
      <c r="IEM11" s="781"/>
      <c r="IEN11" s="781"/>
      <c r="IEO11" s="781"/>
      <c r="IEP11" s="781"/>
      <c r="IEQ11" s="781"/>
      <c r="IER11" s="781"/>
      <c r="IES11" s="781"/>
      <c r="IET11" s="781"/>
      <c r="IEU11" s="781"/>
      <c r="IEV11" s="781"/>
      <c r="IEW11" s="781"/>
      <c r="IEX11" s="781"/>
      <c r="IEY11" s="781"/>
      <c r="IEZ11" s="781"/>
      <c r="IFA11" s="781"/>
      <c r="IFB11" s="781"/>
      <c r="IFC11" s="781"/>
      <c r="IFD11" s="781"/>
      <c r="IFE11" s="781"/>
      <c r="IFF11" s="781"/>
      <c r="IFG11" s="781"/>
      <c r="IFH11" s="781"/>
      <c r="IFI11" s="781"/>
      <c r="IFJ11" s="781"/>
      <c r="IFK11" s="781"/>
      <c r="IFL11" s="781"/>
      <c r="IFM11" s="781"/>
      <c r="IFN11" s="781"/>
      <c r="IFO11" s="781"/>
      <c r="IFP11" s="781"/>
      <c r="IFQ11" s="781"/>
      <c r="IFR11" s="781"/>
      <c r="IFS11" s="781"/>
      <c r="IFT11" s="781"/>
      <c r="IFU11" s="781"/>
      <c r="IFV11" s="781"/>
      <c r="IFW11" s="781"/>
      <c r="IFX11" s="781"/>
      <c r="IFY11" s="781"/>
      <c r="IFZ11" s="781"/>
      <c r="IGA11" s="781"/>
      <c r="IGB11" s="781"/>
      <c r="IGC11" s="781"/>
      <c r="IGD11" s="781"/>
      <c r="IGE11" s="781"/>
      <c r="IGF11" s="781"/>
      <c r="IGG11" s="781"/>
      <c r="IGH11" s="781"/>
      <c r="IGI11" s="781"/>
      <c r="IGJ11" s="781"/>
      <c r="IGK11" s="781"/>
      <c r="IGL11" s="781"/>
      <c r="IGM11" s="781"/>
      <c r="IGN11" s="781"/>
      <c r="IGO11" s="781"/>
      <c r="IGP11" s="781"/>
      <c r="IGQ11" s="781"/>
      <c r="IGR11" s="781"/>
      <c r="IGS11" s="781"/>
      <c r="IGT11" s="781"/>
      <c r="IGU11" s="781"/>
      <c r="IGV11" s="781"/>
      <c r="IGW11" s="781"/>
      <c r="IGX11" s="781"/>
      <c r="IGY11" s="781"/>
      <c r="IGZ11" s="781"/>
      <c r="IHA11" s="781"/>
      <c r="IHB11" s="781"/>
      <c r="IHC11" s="781"/>
      <c r="IHD11" s="781"/>
      <c r="IHE11" s="781"/>
      <c r="IHF11" s="781"/>
      <c r="IHG11" s="781"/>
      <c r="IHH11" s="781"/>
      <c r="IHI11" s="781"/>
      <c r="IHJ11" s="781"/>
      <c r="IHK11" s="781"/>
      <c r="IHL11" s="781"/>
      <c r="IHM11" s="781"/>
      <c r="IHN11" s="781"/>
      <c r="IHO11" s="781"/>
      <c r="IHP11" s="781"/>
      <c r="IHQ11" s="781"/>
      <c r="IHR11" s="781"/>
      <c r="IHS11" s="781"/>
      <c r="IHT11" s="781"/>
      <c r="IHU11" s="781"/>
      <c r="IHV11" s="781"/>
      <c r="IHW11" s="781"/>
      <c r="IHX11" s="781"/>
      <c r="IHY11" s="781"/>
      <c r="IHZ11" s="781"/>
      <c r="IIA11" s="781"/>
      <c r="IIB11" s="781"/>
      <c r="IIC11" s="781"/>
      <c r="IID11" s="781"/>
      <c r="IIE11" s="781"/>
      <c r="IIF11" s="781"/>
      <c r="IIG11" s="781"/>
      <c r="IIH11" s="781"/>
      <c r="III11" s="781"/>
      <c r="IIJ11" s="781"/>
      <c r="IIK11" s="781"/>
      <c r="IIL11" s="781"/>
      <c r="IIM11" s="781"/>
      <c r="IIN11" s="781"/>
      <c r="IIO11" s="781"/>
      <c r="IIP11" s="781"/>
      <c r="IIQ11" s="781"/>
      <c r="IIR11" s="781"/>
      <c r="IIS11" s="781"/>
      <c r="IIT11" s="781"/>
      <c r="IIU11" s="781"/>
      <c r="IIV11" s="781"/>
      <c r="IIW11" s="781"/>
      <c r="IIX11" s="781"/>
      <c r="IIY11" s="781"/>
      <c r="IIZ11" s="781"/>
      <c r="IJA11" s="781"/>
      <c r="IJB11" s="781"/>
      <c r="IJC11" s="781"/>
      <c r="IJD11" s="781"/>
      <c r="IJE11" s="781"/>
      <c r="IJF11" s="781"/>
      <c r="IJG11" s="781"/>
      <c r="IJH11" s="781"/>
      <c r="IJI11" s="781"/>
      <c r="IJJ11" s="781"/>
      <c r="IJK11" s="781"/>
      <c r="IJL11" s="781"/>
      <c r="IJM11" s="781"/>
      <c r="IJN11" s="781"/>
      <c r="IJO11" s="781"/>
      <c r="IJP11" s="781"/>
      <c r="IJQ11" s="781"/>
      <c r="IJR11" s="781"/>
      <c r="IJS11" s="781"/>
      <c r="IJT11" s="781"/>
      <c r="IJU11" s="781"/>
      <c r="IJV11" s="781"/>
      <c r="IJW11" s="781"/>
      <c r="IJX11" s="781"/>
      <c r="IJY11" s="781"/>
      <c r="IJZ11" s="781"/>
      <c r="IKA11" s="781"/>
      <c r="IKB11" s="781"/>
      <c r="IKC11" s="781"/>
      <c r="IKD11" s="781"/>
      <c r="IKE11" s="781"/>
      <c r="IKF11" s="781"/>
      <c r="IKG11" s="781"/>
      <c r="IKH11" s="781"/>
      <c r="IKI11" s="781"/>
      <c r="IKJ11" s="781"/>
      <c r="IKK11" s="781"/>
      <c r="IKL11" s="781"/>
      <c r="IKM11" s="781"/>
      <c r="IKN11" s="781"/>
      <c r="IKO11" s="781"/>
      <c r="IKP11" s="781"/>
      <c r="IKQ11" s="781"/>
      <c r="IKR11" s="781"/>
      <c r="IKS11" s="781"/>
      <c r="IKT11" s="781"/>
      <c r="IKU11" s="781"/>
      <c r="IKV11" s="781"/>
      <c r="IKW11" s="781"/>
      <c r="IKX11" s="781"/>
      <c r="IKY11" s="781"/>
      <c r="IKZ11" s="781"/>
      <c r="ILA11" s="781"/>
      <c r="ILB11" s="781"/>
      <c r="ILC11" s="781"/>
      <c r="ILD11" s="781"/>
      <c r="ILE11" s="781"/>
      <c r="ILF11" s="781"/>
      <c r="ILG11" s="781"/>
      <c r="ILH11" s="781"/>
      <c r="ILI11" s="781"/>
      <c r="ILJ11" s="781"/>
      <c r="ILK11" s="781"/>
      <c r="ILL11" s="781"/>
      <c r="ILM11" s="781"/>
      <c r="ILN11" s="781"/>
      <c r="ILO11" s="781"/>
      <c r="ILP11" s="781"/>
      <c r="ILQ11" s="781"/>
      <c r="ILR11" s="781"/>
      <c r="ILS11" s="781"/>
      <c r="ILT11" s="781"/>
      <c r="ILU11" s="781"/>
      <c r="ILV11" s="781"/>
      <c r="ILW11" s="781"/>
      <c r="ILX11" s="781"/>
      <c r="ILY11" s="781"/>
      <c r="ILZ11" s="781"/>
      <c r="IMA11" s="781"/>
      <c r="IMB11" s="781"/>
      <c r="IMC11" s="781"/>
      <c r="IMD11" s="781"/>
      <c r="IME11" s="781"/>
      <c r="IMF11" s="781"/>
      <c r="IMG11" s="781"/>
      <c r="IMH11" s="781"/>
      <c r="IMI11" s="781"/>
      <c r="IMJ11" s="781"/>
      <c r="IMK11" s="781"/>
      <c r="IML11" s="781"/>
      <c r="IMM11" s="781"/>
      <c r="IMN11" s="781"/>
      <c r="IMO11" s="781"/>
      <c r="IMP11" s="781"/>
      <c r="IMQ11" s="781"/>
      <c r="IMR11" s="781"/>
      <c r="IMS11" s="781"/>
      <c r="IMT11" s="781"/>
      <c r="IMU11" s="781"/>
      <c r="IMV11" s="781"/>
      <c r="IMW11" s="781"/>
      <c r="IMX11" s="781"/>
      <c r="IMY11" s="781"/>
      <c r="IMZ11" s="781"/>
      <c r="INA11" s="781"/>
      <c r="INB11" s="781"/>
      <c r="INC11" s="781"/>
      <c r="IND11" s="781"/>
      <c r="INE11" s="781"/>
      <c r="INF11" s="781"/>
      <c r="ING11" s="781"/>
      <c r="INH11" s="781"/>
      <c r="INI11" s="781"/>
      <c r="INJ11" s="781"/>
      <c r="INK11" s="781"/>
      <c r="INL11" s="781"/>
      <c r="INM11" s="781"/>
      <c r="INN11" s="781"/>
      <c r="INO11" s="781"/>
      <c r="INP11" s="781"/>
      <c r="INQ11" s="781"/>
      <c r="INR11" s="781"/>
      <c r="INS11" s="781"/>
      <c r="INT11" s="781"/>
      <c r="INU11" s="781"/>
      <c r="INV11" s="781"/>
      <c r="INW11" s="781"/>
      <c r="INX11" s="781"/>
      <c r="INY11" s="781"/>
      <c r="INZ11" s="781"/>
      <c r="IOA11" s="781"/>
      <c r="IOB11" s="781"/>
      <c r="IOC11" s="781"/>
      <c r="IOD11" s="781"/>
      <c r="IOE11" s="781"/>
      <c r="IOF11" s="781"/>
      <c r="IOG11" s="781"/>
      <c r="IOH11" s="781"/>
      <c r="IOI11" s="781"/>
      <c r="IOJ11" s="781"/>
      <c r="IOK11" s="781"/>
      <c r="IOL11" s="781"/>
      <c r="IOM11" s="781"/>
      <c r="ION11" s="781"/>
      <c r="IOO11" s="781"/>
      <c r="IOP11" s="781"/>
      <c r="IOQ11" s="781"/>
      <c r="IOR11" s="781"/>
      <c r="IOS11" s="781"/>
      <c r="IOT11" s="781"/>
      <c r="IOU11" s="781"/>
      <c r="IOV11" s="781"/>
      <c r="IOW11" s="781"/>
      <c r="IOX11" s="781"/>
      <c r="IOY11" s="781"/>
      <c r="IOZ11" s="781"/>
      <c r="IPA11" s="781"/>
      <c r="IPB11" s="781"/>
      <c r="IPC11" s="781"/>
      <c r="IPD11" s="781"/>
      <c r="IPE11" s="781"/>
      <c r="IPF11" s="781"/>
      <c r="IPG11" s="781"/>
      <c r="IPH11" s="781"/>
      <c r="IPI11" s="781"/>
      <c r="IPJ11" s="781"/>
      <c r="IPK11" s="781"/>
      <c r="IPL11" s="781"/>
      <c r="IPM11" s="781"/>
      <c r="IPN11" s="781"/>
      <c r="IPO11" s="781"/>
      <c r="IPP11" s="781"/>
      <c r="IPQ11" s="781"/>
      <c r="IPR11" s="781"/>
      <c r="IPS11" s="781"/>
      <c r="IPT11" s="781"/>
      <c r="IPU11" s="781"/>
      <c r="IPV11" s="781"/>
      <c r="IPW11" s="781"/>
      <c r="IPX11" s="781"/>
      <c r="IPY11" s="781"/>
      <c r="IPZ11" s="781"/>
      <c r="IQA11" s="781"/>
      <c r="IQB11" s="781"/>
      <c r="IQC11" s="781"/>
      <c r="IQD11" s="781"/>
      <c r="IQE11" s="781"/>
      <c r="IQF11" s="781"/>
      <c r="IQG11" s="781"/>
      <c r="IQH11" s="781"/>
      <c r="IQI11" s="781"/>
      <c r="IQJ11" s="781"/>
      <c r="IQK11" s="781"/>
      <c r="IQL11" s="781"/>
      <c r="IQM11" s="781"/>
      <c r="IQN11" s="781"/>
      <c r="IQO11" s="781"/>
      <c r="IQP11" s="781"/>
      <c r="IQQ11" s="781"/>
      <c r="IQR11" s="781"/>
      <c r="IQS11" s="781"/>
      <c r="IQT11" s="781"/>
      <c r="IQU11" s="781"/>
      <c r="IQV11" s="781"/>
      <c r="IQW11" s="781"/>
      <c r="IQX11" s="781"/>
      <c r="IQY11" s="781"/>
      <c r="IQZ11" s="781"/>
      <c r="IRA11" s="781"/>
      <c r="IRB11" s="781"/>
      <c r="IRC11" s="781"/>
      <c r="IRD11" s="781"/>
      <c r="IRE11" s="781"/>
      <c r="IRF11" s="781"/>
      <c r="IRG11" s="781"/>
      <c r="IRH11" s="781"/>
      <c r="IRI11" s="781"/>
      <c r="IRJ11" s="781"/>
      <c r="IRK11" s="781"/>
      <c r="IRL11" s="781"/>
      <c r="IRM11" s="781"/>
      <c r="IRN11" s="781"/>
      <c r="IRO11" s="781"/>
      <c r="IRP11" s="781"/>
      <c r="IRQ11" s="781"/>
      <c r="IRR11" s="781"/>
      <c r="IRS11" s="781"/>
      <c r="IRT11" s="781"/>
      <c r="IRU11" s="781"/>
      <c r="IRV11" s="781"/>
      <c r="IRW11" s="781"/>
      <c r="IRX11" s="781"/>
      <c r="IRY11" s="781"/>
      <c r="IRZ11" s="781"/>
      <c r="ISA11" s="781"/>
      <c r="ISB11" s="781"/>
      <c r="ISC11" s="781"/>
      <c r="ISD11" s="781"/>
      <c r="ISE11" s="781"/>
      <c r="ISF11" s="781"/>
      <c r="ISG11" s="781"/>
      <c r="ISH11" s="781"/>
      <c r="ISI11" s="781"/>
      <c r="ISJ11" s="781"/>
      <c r="ISK11" s="781"/>
      <c r="ISL11" s="781"/>
      <c r="ISM11" s="781"/>
      <c r="ISN11" s="781"/>
      <c r="ISO11" s="781"/>
      <c r="ISP11" s="781"/>
      <c r="ISQ11" s="781"/>
      <c r="ISR11" s="781"/>
      <c r="ISS11" s="781"/>
      <c r="IST11" s="781"/>
      <c r="ISU11" s="781"/>
      <c r="ISV11" s="781"/>
      <c r="ISW11" s="781"/>
      <c r="ISX11" s="781"/>
      <c r="ISY11" s="781"/>
      <c r="ISZ11" s="781"/>
      <c r="ITA11" s="781"/>
      <c r="ITB11" s="781"/>
      <c r="ITC11" s="781"/>
      <c r="ITD11" s="781"/>
      <c r="ITE11" s="781"/>
      <c r="ITF11" s="781"/>
      <c r="ITG11" s="781"/>
      <c r="ITH11" s="781"/>
      <c r="ITI11" s="781"/>
      <c r="ITJ11" s="781"/>
      <c r="ITK11" s="781"/>
      <c r="ITL11" s="781"/>
      <c r="ITM11" s="781"/>
      <c r="ITN11" s="781"/>
      <c r="ITO11" s="781"/>
      <c r="ITP11" s="781"/>
      <c r="ITQ11" s="781"/>
      <c r="ITR11" s="781"/>
      <c r="ITS11" s="781"/>
      <c r="ITT11" s="781"/>
      <c r="ITU11" s="781"/>
      <c r="ITV11" s="781"/>
      <c r="ITW11" s="781"/>
      <c r="ITX11" s="781"/>
      <c r="ITY11" s="781"/>
      <c r="ITZ11" s="781"/>
      <c r="IUA11" s="781"/>
      <c r="IUB11" s="781"/>
      <c r="IUC11" s="781"/>
      <c r="IUD11" s="781"/>
      <c r="IUE11" s="781"/>
      <c r="IUF11" s="781"/>
      <c r="IUG11" s="781"/>
      <c r="IUH11" s="781"/>
      <c r="IUI11" s="781"/>
      <c r="IUJ11" s="781"/>
      <c r="IUK11" s="781"/>
      <c r="IUL11" s="781"/>
      <c r="IUM11" s="781"/>
      <c r="IUN11" s="781"/>
      <c r="IUO11" s="781"/>
      <c r="IUP11" s="781"/>
      <c r="IUQ11" s="781"/>
      <c r="IUR11" s="781"/>
      <c r="IUS11" s="781"/>
      <c r="IUT11" s="781"/>
      <c r="IUU11" s="781"/>
      <c r="IUV11" s="781"/>
      <c r="IUW11" s="781"/>
      <c r="IUX11" s="781"/>
      <c r="IUY11" s="781"/>
      <c r="IUZ11" s="781"/>
      <c r="IVA11" s="781"/>
      <c r="IVB11" s="781"/>
      <c r="IVC11" s="781"/>
      <c r="IVD11" s="781"/>
      <c r="IVE11" s="781"/>
      <c r="IVF11" s="781"/>
      <c r="IVG11" s="781"/>
      <c r="IVH11" s="781"/>
      <c r="IVI11" s="781"/>
      <c r="IVJ11" s="781"/>
      <c r="IVK11" s="781"/>
      <c r="IVL11" s="781"/>
      <c r="IVM11" s="781"/>
      <c r="IVN11" s="781"/>
      <c r="IVO11" s="781"/>
      <c r="IVP11" s="781"/>
      <c r="IVQ11" s="781"/>
      <c r="IVR11" s="781"/>
      <c r="IVS11" s="781"/>
      <c r="IVT11" s="781"/>
      <c r="IVU11" s="781"/>
      <c r="IVV11" s="781"/>
      <c r="IVW11" s="781"/>
      <c r="IVX11" s="781"/>
      <c r="IVY11" s="781"/>
      <c r="IVZ11" s="781"/>
      <c r="IWA11" s="781"/>
      <c r="IWB11" s="781"/>
      <c r="IWC11" s="781"/>
      <c r="IWD11" s="781"/>
      <c r="IWE11" s="781"/>
      <c r="IWF11" s="781"/>
      <c r="IWG11" s="781"/>
      <c r="IWH11" s="781"/>
      <c r="IWI11" s="781"/>
      <c r="IWJ11" s="781"/>
      <c r="IWK11" s="781"/>
      <c r="IWL11" s="781"/>
      <c r="IWM11" s="781"/>
      <c r="IWN11" s="781"/>
      <c r="IWO11" s="781"/>
      <c r="IWP11" s="781"/>
      <c r="IWQ11" s="781"/>
      <c r="IWR11" s="781"/>
      <c r="IWS11" s="781"/>
      <c r="IWT11" s="781"/>
      <c r="IWU11" s="781"/>
      <c r="IWV11" s="781"/>
      <c r="IWW11" s="781"/>
      <c r="IWX11" s="781"/>
      <c r="IWY11" s="781"/>
      <c r="IWZ11" s="781"/>
      <c r="IXA11" s="781"/>
      <c r="IXB11" s="781"/>
      <c r="IXC11" s="781"/>
      <c r="IXD11" s="781"/>
      <c r="IXE11" s="781"/>
      <c r="IXF11" s="781"/>
      <c r="IXG11" s="781"/>
      <c r="IXH11" s="781"/>
      <c r="IXI11" s="781"/>
      <c r="IXJ11" s="781"/>
      <c r="IXK11" s="781"/>
      <c r="IXL11" s="781"/>
      <c r="IXM11" s="781"/>
      <c r="IXN11" s="781"/>
      <c r="IXO11" s="781"/>
      <c r="IXP11" s="781"/>
      <c r="IXQ11" s="781"/>
      <c r="IXR11" s="781"/>
      <c r="IXS11" s="781"/>
      <c r="IXT11" s="781"/>
      <c r="IXU11" s="781"/>
      <c r="IXV11" s="781"/>
      <c r="IXW11" s="781"/>
      <c r="IXX11" s="781"/>
      <c r="IXY11" s="781"/>
      <c r="IXZ11" s="781"/>
      <c r="IYA11" s="781"/>
      <c r="IYB11" s="781"/>
      <c r="IYC11" s="781"/>
      <c r="IYD11" s="781"/>
      <c r="IYE11" s="781"/>
      <c r="IYF11" s="781"/>
      <c r="IYG11" s="781"/>
      <c r="IYH11" s="781"/>
      <c r="IYI11" s="781"/>
      <c r="IYJ11" s="781"/>
      <c r="IYK11" s="781"/>
      <c r="IYL11" s="781"/>
      <c r="IYM11" s="781"/>
      <c r="IYN11" s="781"/>
      <c r="IYO11" s="781"/>
      <c r="IYP11" s="781"/>
      <c r="IYQ11" s="781"/>
      <c r="IYR11" s="781"/>
      <c r="IYS11" s="781"/>
      <c r="IYT11" s="781"/>
      <c r="IYU11" s="781"/>
      <c r="IYV11" s="781"/>
      <c r="IYW11" s="781"/>
      <c r="IYX11" s="781"/>
      <c r="IYY11" s="781"/>
      <c r="IYZ11" s="781"/>
      <c r="IZA11" s="781"/>
      <c r="IZB11" s="781"/>
      <c r="IZC11" s="781"/>
      <c r="IZD11" s="781"/>
      <c r="IZE11" s="781"/>
      <c r="IZF11" s="781"/>
      <c r="IZG11" s="781"/>
      <c r="IZH11" s="781"/>
      <c r="IZI11" s="781"/>
      <c r="IZJ11" s="781"/>
      <c r="IZK11" s="781"/>
      <c r="IZL11" s="781"/>
      <c r="IZM11" s="781"/>
      <c r="IZN11" s="781"/>
      <c r="IZO11" s="781"/>
      <c r="IZP11" s="781"/>
      <c r="IZQ11" s="781"/>
      <c r="IZR11" s="781"/>
      <c r="IZS11" s="781"/>
      <c r="IZT11" s="781"/>
      <c r="IZU11" s="781"/>
      <c r="IZV11" s="781"/>
      <c r="IZW11" s="781"/>
      <c r="IZX11" s="781"/>
      <c r="IZY11" s="781"/>
      <c r="IZZ11" s="781"/>
      <c r="JAA11" s="781"/>
      <c r="JAB11" s="781"/>
      <c r="JAC11" s="781"/>
      <c r="JAD11" s="781"/>
      <c r="JAE11" s="781"/>
      <c r="JAF11" s="781"/>
      <c r="JAG11" s="781"/>
      <c r="JAH11" s="781"/>
      <c r="JAI11" s="781"/>
      <c r="JAJ11" s="781"/>
      <c r="JAK11" s="781"/>
      <c r="JAL11" s="781"/>
      <c r="JAM11" s="781"/>
      <c r="JAN11" s="781"/>
      <c r="JAO11" s="781"/>
      <c r="JAP11" s="781"/>
      <c r="JAQ11" s="781"/>
      <c r="JAR11" s="781"/>
      <c r="JAS11" s="781"/>
      <c r="JAT11" s="781"/>
      <c r="JAU11" s="781"/>
      <c r="JAV11" s="781"/>
      <c r="JAW11" s="781"/>
      <c r="JAX11" s="781"/>
      <c r="JAY11" s="781"/>
      <c r="JAZ11" s="781"/>
      <c r="JBA11" s="781"/>
      <c r="JBB11" s="781"/>
      <c r="JBC11" s="781"/>
      <c r="JBD11" s="781"/>
      <c r="JBE11" s="781"/>
      <c r="JBF11" s="781"/>
      <c r="JBG11" s="781"/>
      <c r="JBH11" s="781"/>
      <c r="JBI11" s="781"/>
      <c r="JBJ11" s="781"/>
      <c r="JBK11" s="781"/>
      <c r="JBL11" s="781"/>
      <c r="JBM11" s="781"/>
      <c r="JBN11" s="781"/>
      <c r="JBO11" s="781"/>
      <c r="JBP11" s="781"/>
      <c r="JBQ11" s="781"/>
      <c r="JBR11" s="781"/>
      <c r="JBS11" s="781"/>
      <c r="JBT11" s="781"/>
      <c r="JBU11" s="781"/>
      <c r="JBV11" s="781"/>
      <c r="JBW11" s="781"/>
      <c r="JBX11" s="781"/>
      <c r="JBY11" s="781"/>
      <c r="JBZ11" s="781"/>
      <c r="JCA11" s="781"/>
      <c r="JCB11" s="781"/>
      <c r="JCC11" s="781"/>
      <c r="JCD11" s="781"/>
      <c r="JCE11" s="781"/>
      <c r="JCF11" s="781"/>
      <c r="JCG11" s="781"/>
      <c r="JCH11" s="781"/>
      <c r="JCI11" s="781"/>
      <c r="JCJ11" s="781"/>
      <c r="JCK11" s="781"/>
      <c r="JCL11" s="781"/>
      <c r="JCM11" s="781"/>
      <c r="JCN11" s="781"/>
      <c r="JCO11" s="781"/>
      <c r="JCP11" s="781"/>
      <c r="JCQ11" s="781"/>
      <c r="JCR11" s="781"/>
      <c r="JCS11" s="781"/>
      <c r="JCT11" s="781"/>
      <c r="JCU11" s="781"/>
      <c r="JCV11" s="781"/>
      <c r="JCW11" s="781"/>
      <c r="JCX11" s="781"/>
      <c r="JCY11" s="781"/>
      <c r="JCZ11" s="781"/>
      <c r="JDA11" s="781"/>
      <c r="JDB11" s="781"/>
      <c r="JDC11" s="781"/>
      <c r="JDD11" s="781"/>
      <c r="JDE11" s="781"/>
      <c r="JDF11" s="781"/>
      <c r="JDG11" s="781"/>
      <c r="JDH11" s="781"/>
      <c r="JDI11" s="781"/>
      <c r="JDJ11" s="781"/>
      <c r="JDK11" s="781"/>
      <c r="JDL11" s="781"/>
      <c r="JDM11" s="781"/>
      <c r="JDN11" s="781"/>
      <c r="JDO11" s="781"/>
      <c r="JDP11" s="781"/>
      <c r="JDQ11" s="781"/>
      <c r="JDR11" s="781"/>
      <c r="JDS11" s="781"/>
      <c r="JDT11" s="781"/>
      <c r="JDU11" s="781"/>
      <c r="JDV11" s="781"/>
      <c r="JDW11" s="781"/>
      <c r="JDX11" s="781"/>
      <c r="JDY11" s="781"/>
      <c r="JDZ11" s="781"/>
      <c r="JEA11" s="781"/>
      <c r="JEB11" s="781"/>
      <c r="JEC11" s="781"/>
      <c r="JED11" s="781"/>
      <c r="JEE11" s="781"/>
      <c r="JEF11" s="781"/>
      <c r="JEG11" s="781"/>
      <c r="JEH11" s="781"/>
      <c r="JEI11" s="781"/>
      <c r="JEJ11" s="781"/>
      <c r="JEK11" s="781"/>
      <c r="JEL11" s="781"/>
      <c r="JEM11" s="781"/>
      <c r="JEN11" s="781"/>
      <c r="JEO11" s="781"/>
      <c r="JEP11" s="781"/>
      <c r="JEQ11" s="781"/>
      <c r="JER11" s="781"/>
      <c r="JES11" s="781"/>
      <c r="JET11" s="781"/>
      <c r="JEU11" s="781"/>
      <c r="JEV11" s="781"/>
      <c r="JEW11" s="781"/>
      <c r="JEX11" s="781"/>
      <c r="JEY11" s="781"/>
      <c r="JEZ11" s="781"/>
      <c r="JFA11" s="781"/>
      <c r="JFB11" s="781"/>
      <c r="JFC11" s="781"/>
      <c r="JFD11" s="781"/>
      <c r="JFE11" s="781"/>
      <c r="JFF11" s="781"/>
      <c r="JFG11" s="781"/>
      <c r="JFH11" s="781"/>
      <c r="JFI11" s="781"/>
      <c r="JFJ11" s="781"/>
      <c r="JFK11" s="781"/>
      <c r="JFL11" s="781"/>
      <c r="JFM11" s="781"/>
      <c r="JFN11" s="781"/>
      <c r="JFO11" s="781"/>
      <c r="JFP11" s="781"/>
      <c r="JFQ11" s="781"/>
      <c r="JFR11" s="781"/>
      <c r="JFS11" s="781"/>
      <c r="JFT11" s="781"/>
      <c r="JFU11" s="781"/>
      <c r="JFV11" s="781"/>
      <c r="JFW11" s="781"/>
      <c r="JFX11" s="781"/>
      <c r="JFY11" s="781"/>
      <c r="JFZ11" s="781"/>
      <c r="JGA11" s="781"/>
      <c r="JGB11" s="781"/>
      <c r="JGC11" s="781"/>
      <c r="JGD11" s="781"/>
      <c r="JGE11" s="781"/>
      <c r="JGF11" s="781"/>
      <c r="JGG11" s="781"/>
      <c r="JGH11" s="781"/>
      <c r="JGI11" s="781"/>
      <c r="JGJ11" s="781"/>
      <c r="JGK11" s="781"/>
      <c r="JGL11" s="781"/>
      <c r="JGM11" s="781"/>
      <c r="JGN11" s="781"/>
      <c r="JGO11" s="781"/>
      <c r="JGP11" s="781"/>
      <c r="JGQ11" s="781"/>
      <c r="JGR11" s="781"/>
      <c r="JGS11" s="781"/>
      <c r="JGT11" s="781"/>
      <c r="JGU11" s="781"/>
      <c r="JGV11" s="781"/>
      <c r="JGW11" s="781"/>
      <c r="JGX11" s="781"/>
      <c r="JGY11" s="781"/>
      <c r="JGZ11" s="781"/>
      <c r="JHA11" s="781"/>
      <c r="JHB11" s="781"/>
      <c r="JHC11" s="781"/>
      <c r="JHD11" s="781"/>
      <c r="JHE11" s="781"/>
      <c r="JHF11" s="781"/>
      <c r="JHG11" s="781"/>
      <c r="JHH11" s="781"/>
      <c r="JHI11" s="781"/>
      <c r="JHJ11" s="781"/>
      <c r="JHK11" s="781"/>
      <c r="JHL11" s="781"/>
      <c r="JHM11" s="781"/>
      <c r="JHN11" s="781"/>
      <c r="JHO11" s="781"/>
      <c r="JHP11" s="781"/>
      <c r="JHQ11" s="781"/>
      <c r="JHR11" s="781"/>
      <c r="JHS11" s="781"/>
      <c r="JHT11" s="781"/>
      <c r="JHU11" s="781"/>
      <c r="JHV11" s="781"/>
      <c r="JHW11" s="781"/>
      <c r="JHX11" s="781"/>
      <c r="JHY11" s="781"/>
      <c r="JHZ11" s="781"/>
      <c r="JIA11" s="781"/>
      <c r="JIB11" s="781"/>
      <c r="JIC11" s="781"/>
      <c r="JID11" s="781"/>
      <c r="JIE11" s="781"/>
      <c r="JIF11" s="781"/>
      <c r="JIG11" s="781"/>
      <c r="JIH11" s="781"/>
      <c r="JII11" s="781"/>
      <c r="JIJ11" s="781"/>
      <c r="JIK11" s="781"/>
      <c r="JIL11" s="781"/>
      <c r="JIM11" s="781"/>
      <c r="JIN11" s="781"/>
      <c r="JIO11" s="781"/>
      <c r="JIP11" s="781"/>
      <c r="JIQ11" s="781"/>
      <c r="JIR11" s="781"/>
      <c r="JIS11" s="781"/>
      <c r="JIT11" s="781"/>
      <c r="JIU11" s="781"/>
      <c r="JIV11" s="781"/>
      <c r="JIW11" s="781"/>
      <c r="JIX11" s="781"/>
      <c r="JIY11" s="781"/>
      <c r="JIZ11" s="781"/>
      <c r="JJA11" s="781"/>
      <c r="JJB11" s="781"/>
      <c r="JJC11" s="781"/>
      <c r="JJD11" s="781"/>
      <c r="JJE11" s="781"/>
      <c r="JJF11" s="781"/>
      <c r="JJG11" s="781"/>
      <c r="JJH11" s="781"/>
      <c r="JJI11" s="781"/>
      <c r="JJJ11" s="781"/>
      <c r="JJK11" s="781"/>
      <c r="JJL11" s="781"/>
      <c r="JJM11" s="781"/>
      <c r="JJN11" s="781"/>
      <c r="JJO11" s="781"/>
      <c r="JJP11" s="781"/>
      <c r="JJQ11" s="781"/>
      <c r="JJR11" s="781"/>
      <c r="JJS11" s="781"/>
      <c r="JJT11" s="781"/>
      <c r="JJU11" s="781"/>
      <c r="JJV11" s="781"/>
      <c r="JJW11" s="781"/>
      <c r="JJX11" s="781"/>
      <c r="JJY11" s="781"/>
      <c r="JJZ11" s="781"/>
      <c r="JKA11" s="781"/>
      <c r="JKB11" s="781"/>
      <c r="JKC11" s="781"/>
      <c r="JKD11" s="781"/>
      <c r="JKE11" s="781"/>
      <c r="JKF11" s="781"/>
      <c r="JKG11" s="781"/>
      <c r="JKH11" s="781"/>
      <c r="JKI11" s="781"/>
      <c r="JKJ11" s="781"/>
      <c r="JKK11" s="781"/>
      <c r="JKL11" s="781"/>
      <c r="JKM11" s="781"/>
      <c r="JKN11" s="781"/>
      <c r="JKO11" s="781"/>
      <c r="JKP11" s="781"/>
      <c r="JKQ11" s="781"/>
      <c r="JKR11" s="781"/>
      <c r="JKS11" s="781"/>
      <c r="JKT11" s="781"/>
      <c r="JKU11" s="781"/>
      <c r="JKV11" s="781"/>
      <c r="JKW11" s="781"/>
      <c r="JKX11" s="781"/>
      <c r="JKY11" s="781"/>
      <c r="JKZ11" s="781"/>
      <c r="JLA11" s="781"/>
      <c r="JLB11" s="781"/>
      <c r="JLC11" s="781"/>
      <c r="JLD11" s="781"/>
      <c r="JLE11" s="781"/>
      <c r="JLF11" s="781"/>
      <c r="JLG11" s="781"/>
      <c r="JLH11" s="781"/>
      <c r="JLI11" s="781"/>
      <c r="JLJ11" s="781"/>
      <c r="JLK11" s="781"/>
      <c r="JLL11" s="781"/>
      <c r="JLM11" s="781"/>
      <c r="JLN11" s="781"/>
      <c r="JLO11" s="781"/>
      <c r="JLP11" s="781"/>
      <c r="JLQ11" s="781"/>
      <c r="JLR11" s="781"/>
      <c r="JLS11" s="781"/>
      <c r="JLT11" s="781"/>
      <c r="JLU11" s="781"/>
      <c r="JLV11" s="781"/>
      <c r="JLW11" s="781"/>
      <c r="JLX11" s="781"/>
      <c r="JLY11" s="781"/>
      <c r="JLZ11" s="781"/>
      <c r="JMA11" s="781"/>
      <c r="JMB11" s="781"/>
      <c r="JMC11" s="781"/>
      <c r="JMD11" s="781"/>
      <c r="JME11" s="781"/>
      <c r="JMF11" s="781"/>
      <c r="JMG11" s="781"/>
      <c r="JMH11" s="781"/>
      <c r="JMI11" s="781"/>
      <c r="JMJ11" s="781"/>
      <c r="JMK11" s="781"/>
      <c r="JML11" s="781"/>
      <c r="JMM11" s="781"/>
      <c r="JMN11" s="781"/>
      <c r="JMO11" s="781"/>
      <c r="JMP11" s="781"/>
      <c r="JMQ11" s="781"/>
      <c r="JMR11" s="781"/>
      <c r="JMS11" s="781"/>
      <c r="JMT11" s="781"/>
      <c r="JMU11" s="781"/>
      <c r="JMV11" s="781"/>
      <c r="JMW11" s="781"/>
      <c r="JMX11" s="781"/>
      <c r="JMY11" s="781"/>
      <c r="JMZ11" s="781"/>
      <c r="JNA11" s="781"/>
      <c r="JNB11" s="781"/>
      <c r="JNC11" s="781"/>
      <c r="JND11" s="781"/>
      <c r="JNE11" s="781"/>
      <c r="JNF11" s="781"/>
      <c r="JNG11" s="781"/>
      <c r="JNH11" s="781"/>
      <c r="JNI11" s="781"/>
      <c r="JNJ11" s="781"/>
      <c r="JNK11" s="781"/>
      <c r="JNL11" s="781"/>
      <c r="JNM11" s="781"/>
      <c r="JNN11" s="781"/>
      <c r="JNO11" s="781"/>
      <c r="JNP11" s="781"/>
      <c r="JNQ11" s="781"/>
      <c r="JNR11" s="781"/>
      <c r="JNS11" s="781"/>
      <c r="JNT11" s="781"/>
      <c r="JNU11" s="781"/>
      <c r="JNV11" s="781"/>
      <c r="JNW11" s="781"/>
      <c r="JNX11" s="781"/>
      <c r="JNY11" s="781"/>
      <c r="JNZ11" s="781"/>
      <c r="JOA11" s="781"/>
      <c r="JOB11" s="781"/>
      <c r="JOC11" s="781"/>
      <c r="JOD11" s="781"/>
      <c r="JOE11" s="781"/>
      <c r="JOF11" s="781"/>
      <c r="JOG11" s="781"/>
      <c r="JOH11" s="781"/>
      <c r="JOI11" s="781"/>
      <c r="JOJ11" s="781"/>
      <c r="JOK11" s="781"/>
      <c r="JOL11" s="781"/>
      <c r="JOM11" s="781"/>
      <c r="JON11" s="781"/>
      <c r="JOO11" s="781"/>
      <c r="JOP11" s="781"/>
      <c r="JOQ11" s="781"/>
      <c r="JOR11" s="781"/>
      <c r="JOS11" s="781"/>
      <c r="JOT11" s="781"/>
      <c r="JOU11" s="781"/>
      <c r="JOV11" s="781"/>
      <c r="JOW11" s="781"/>
      <c r="JOX11" s="781"/>
      <c r="JOY11" s="781"/>
      <c r="JOZ11" s="781"/>
      <c r="JPA11" s="781"/>
      <c r="JPB11" s="781"/>
      <c r="JPC11" s="781"/>
      <c r="JPD11" s="781"/>
      <c r="JPE11" s="781"/>
      <c r="JPF11" s="781"/>
      <c r="JPG11" s="781"/>
      <c r="JPH11" s="781"/>
      <c r="JPI11" s="781"/>
      <c r="JPJ11" s="781"/>
      <c r="JPK11" s="781"/>
      <c r="JPL11" s="781"/>
      <c r="JPM11" s="781"/>
      <c r="JPN11" s="781"/>
      <c r="JPO11" s="781"/>
      <c r="JPP11" s="781"/>
      <c r="JPQ11" s="781"/>
      <c r="JPR11" s="781"/>
      <c r="JPS11" s="781"/>
      <c r="JPT11" s="781"/>
      <c r="JPU11" s="781"/>
      <c r="JPV11" s="781"/>
      <c r="JPW11" s="781"/>
      <c r="JPX11" s="781"/>
      <c r="JPY11" s="781"/>
      <c r="JPZ11" s="781"/>
      <c r="JQA11" s="781"/>
      <c r="JQB11" s="781"/>
      <c r="JQC11" s="781"/>
      <c r="JQD11" s="781"/>
      <c r="JQE11" s="781"/>
      <c r="JQF11" s="781"/>
      <c r="JQG11" s="781"/>
      <c r="JQH11" s="781"/>
      <c r="JQI11" s="781"/>
      <c r="JQJ11" s="781"/>
      <c r="JQK11" s="781"/>
      <c r="JQL11" s="781"/>
      <c r="JQM11" s="781"/>
      <c r="JQN11" s="781"/>
      <c r="JQO11" s="781"/>
      <c r="JQP11" s="781"/>
      <c r="JQQ11" s="781"/>
      <c r="JQR11" s="781"/>
      <c r="JQS11" s="781"/>
      <c r="JQT11" s="781"/>
      <c r="JQU11" s="781"/>
      <c r="JQV11" s="781"/>
      <c r="JQW11" s="781"/>
      <c r="JQX11" s="781"/>
      <c r="JQY11" s="781"/>
      <c r="JQZ11" s="781"/>
      <c r="JRA11" s="781"/>
      <c r="JRB11" s="781"/>
      <c r="JRC11" s="781"/>
      <c r="JRD11" s="781"/>
      <c r="JRE11" s="781"/>
      <c r="JRF11" s="781"/>
      <c r="JRG11" s="781"/>
      <c r="JRH11" s="781"/>
      <c r="JRI11" s="781"/>
      <c r="JRJ11" s="781"/>
      <c r="JRK11" s="781"/>
      <c r="JRL11" s="781"/>
      <c r="JRM11" s="781"/>
      <c r="JRN11" s="781"/>
      <c r="JRO11" s="781"/>
      <c r="JRP11" s="781"/>
      <c r="JRQ11" s="781"/>
      <c r="JRR11" s="781"/>
      <c r="JRS11" s="781"/>
      <c r="JRT11" s="781"/>
      <c r="JRU11" s="781"/>
      <c r="JRV11" s="781"/>
      <c r="JRW11" s="781"/>
      <c r="JRX11" s="781"/>
      <c r="JRY11" s="781"/>
      <c r="JRZ11" s="781"/>
      <c r="JSA11" s="781"/>
      <c r="JSB11" s="781"/>
      <c r="JSC11" s="781"/>
      <c r="JSD11" s="781"/>
      <c r="JSE11" s="781"/>
      <c r="JSF11" s="781"/>
      <c r="JSG11" s="781"/>
      <c r="JSH11" s="781"/>
      <c r="JSI11" s="781"/>
      <c r="JSJ11" s="781"/>
      <c r="JSK11" s="781"/>
      <c r="JSL11" s="781"/>
      <c r="JSM11" s="781"/>
      <c r="JSN11" s="781"/>
      <c r="JSO11" s="781"/>
      <c r="JSP11" s="781"/>
      <c r="JSQ11" s="781"/>
      <c r="JSR11" s="781"/>
      <c r="JSS11" s="781"/>
      <c r="JST11" s="781"/>
      <c r="JSU11" s="781"/>
      <c r="JSV11" s="781"/>
      <c r="JSW11" s="781"/>
      <c r="JSX11" s="781"/>
      <c r="JSY11" s="781"/>
      <c r="JSZ11" s="781"/>
      <c r="JTA11" s="781"/>
      <c r="JTB11" s="781"/>
      <c r="JTC11" s="781"/>
      <c r="JTD11" s="781"/>
      <c r="JTE11" s="781"/>
      <c r="JTF11" s="781"/>
      <c r="JTG11" s="781"/>
      <c r="JTH11" s="781"/>
      <c r="JTI11" s="781"/>
      <c r="JTJ11" s="781"/>
      <c r="JTK11" s="781"/>
      <c r="JTL11" s="781"/>
      <c r="JTM11" s="781"/>
      <c r="JTN11" s="781"/>
      <c r="JTO11" s="781"/>
      <c r="JTP11" s="781"/>
      <c r="JTQ11" s="781"/>
      <c r="JTR11" s="781"/>
      <c r="JTS11" s="781"/>
      <c r="JTT11" s="781"/>
      <c r="JTU11" s="781"/>
      <c r="JTV11" s="781"/>
      <c r="JTW11" s="781"/>
      <c r="JTX11" s="781"/>
      <c r="JTY11" s="781"/>
      <c r="JTZ11" s="781"/>
      <c r="JUA11" s="781"/>
      <c r="JUB11" s="781"/>
      <c r="JUC11" s="781"/>
      <c r="JUD11" s="781"/>
      <c r="JUE11" s="781"/>
      <c r="JUF11" s="781"/>
      <c r="JUG11" s="781"/>
      <c r="JUH11" s="781"/>
      <c r="JUI11" s="781"/>
      <c r="JUJ11" s="781"/>
      <c r="JUK11" s="781"/>
      <c r="JUL11" s="781"/>
      <c r="JUM11" s="781"/>
      <c r="JUN11" s="781"/>
      <c r="JUO11" s="781"/>
      <c r="JUP11" s="781"/>
      <c r="JUQ11" s="781"/>
      <c r="JUR11" s="781"/>
      <c r="JUS11" s="781"/>
      <c r="JUT11" s="781"/>
      <c r="JUU11" s="781"/>
      <c r="JUV11" s="781"/>
      <c r="JUW11" s="781"/>
      <c r="JUX11" s="781"/>
      <c r="JUY11" s="781"/>
      <c r="JUZ11" s="781"/>
      <c r="JVA11" s="781"/>
      <c r="JVB11" s="781"/>
      <c r="JVC11" s="781"/>
      <c r="JVD11" s="781"/>
      <c r="JVE11" s="781"/>
      <c r="JVF11" s="781"/>
      <c r="JVG11" s="781"/>
      <c r="JVH11" s="781"/>
      <c r="JVI11" s="781"/>
      <c r="JVJ11" s="781"/>
      <c r="JVK11" s="781"/>
      <c r="JVL11" s="781"/>
      <c r="JVM11" s="781"/>
      <c r="JVN11" s="781"/>
      <c r="JVO11" s="781"/>
      <c r="JVP11" s="781"/>
      <c r="JVQ11" s="781"/>
      <c r="JVR11" s="781"/>
      <c r="JVS11" s="781"/>
      <c r="JVT11" s="781"/>
      <c r="JVU11" s="781"/>
      <c r="JVV11" s="781"/>
      <c r="JVW11" s="781"/>
      <c r="JVX11" s="781"/>
      <c r="JVY11" s="781"/>
      <c r="JVZ11" s="781"/>
      <c r="JWA11" s="781"/>
      <c r="JWB11" s="781"/>
      <c r="JWC11" s="781"/>
      <c r="JWD11" s="781"/>
      <c r="JWE11" s="781"/>
      <c r="JWF11" s="781"/>
      <c r="JWG11" s="781"/>
      <c r="JWH11" s="781"/>
      <c r="JWI11" s="781"/>
      <c r="JWJ11" s="781"/>
      <c r="JWK11" s="781"/>
      <c r="JWL11" s="781"/>
      <c r="JWM11" s="781"/>
      <c r="JWN11" s="781"/>
      <c r="JWO11" s="781"/>
      <c r="JWP11" s="781"/>
      <c r="JWQ11" s="781"/>
      <c r="JWR11" s="781"/>
      <c r="JWS11" s="781"/>
      <c r="JWT11" s="781"/>
      <c r="JWU11" s="781"/>
      <c r="JWV11" s="781"/>
      <c r="JWW11" s="781"/>
      <c r="JWX11" s="781"/>
      <c r="JWY11" s="781"/>
      <c r="JWZ11" s="781"/>
      <c r="JXA11" s="781"/>
      <c r="JXB11" s="781"/>
      <c r="JXC11" s="781"/>
      <c r="JXD11" s="781"/>
      <c r="JXE11" s="781"/>
      <c r="JXF11" s="781"/>
      <c r="JXG11" s="781"/>
      <c r="JXH11" s="781"/>
      <c r="JXI11" s="781"/>
      <c r="JXJ11" s="781"/>
      <c r="JXK11" s="781"/>
      <c r="JXL11" s="781"/>
      <c r="JXM11" s="781"/>
      <c r="JXN11" s="781"/>
      <c r="JXO11" s="781"/>
      <c r="JXP11" s="781"/>
      <c r="JXQ11" s="781"/>
      <c r="JXR11" s="781"/>
      <c r="JXS11" s="781"/>
      <c r="JXT11" s="781"/>
      <c r="JXU11" s="781"/>
      <c r="JXV11" s="781"/>
      <c r="JXW11" s="781"/>
      <c r="JXX11" s="781"/>
      <c r="JXY11" s="781"/>
      <c r="JXZ11" s="781"/>
      <c r="JYA11" s="781"/>
      <c r="JYB11" s="781"/>
      <c r="JYC11" s="781"/>
      <c r="JYD11" s="781"/>
      <c r="JYE11" s="781"/>
      <c r="JYF11" s="781"/>
      <c r="JYG11" s="781"/>
      <c r="JYH11" s="781"/>
      <c r="JYI11" s="781"/>
      <c r="JYJ11" s="781"/>
      <c r="JYK11" s="781"/>
      <c r="JYL11" s="781"/>
      <c r="JYM11" s="781"/>
      <c r="JYN11" s="781"/>
      <c r="JYO11" s="781"/>
      <c r="JYP11" s="781"/>
      <c r="JYQ11" s="781"/>
      <c r="JYR11" s="781"/>
      <c r="JYS11" s="781"/>
      <c r="JYT11" s="781"/>
      <c r="JYU11" s="781"/>
      <c r="JYV11" s="781"/>
      <c r="JYW11" s="781"/>
      <c r="JYX11" s="781"/>
      <c r="JYY11" s="781"/>
      <c r="JYZ11" s="781"/>
      <c r="JZA11" s="781"/>
      <c r="JZB11" s="781"/>
      <c r="JZC11" s="781"/>
      <c r="JZD11" s="781"/>
      <c r="JZE11" s="781"/>
      <c r="JZF11" s="781"/>
      <c r="JZG11" s="781"/>
      <c r="JZH11" s="781"/>
      <c r="JZI11" s="781"/>
      <c r="JZJ11" s="781"/>
      <c r="JZK11" s="781"/>
      <c r="JZL11" s="781"/>
      <c r="JZM11" s="781"/>
      <c r="JZN11" s="781"/>
      <c r="JZO11" s="781"/>
      <c r="JZP11" s="781"/>
      <c r="JZQ11" s="781"/>
      <c r="JZR11" s="781"/>
      <c r="JZS11" s="781"/>
      <c r="JZT11" s="781"/>
      <c r="JZU11" s="781"/>
      <c r="JZV11" s="781"/>
      <c r="JZW11" s="781"/>
      <c r="JZX11" s="781"/>
      <c r="JZY11" s="781"/>
      <c r="JZZ11" s="781"/>
      <c r="KAA11" s="781"/>
      <c r="KAB11" s="781"/>
      <c r="KAC11" s="781"/>
      <c r="KAD11" s="781"/>
      <c r="KAE11" s="781"/>
      <c r="KAF11" s="781"/>
      <c r="KAG11" s="781"/>
      <c r="KAH11" s="781"/>
      <c r="KAI11" s="781"/>
      <c r="KAJ11" s="781"/>
      <c r="KAK11" s="781"/>
      <c r="KAL11" s="781"/>
      <c r="KAM11" s="781"/>
      <c r="KAN11" s="781"/>
      <c r="KAO11" s="781"/>
      <c r="KAP11" s="781"/>
      <c r="KAQ11" s="781"/>
      <c r="KAR11" s="781"/>
      <c r="KAS11" s="781"/>
      <c r="KAT11" s="781"/>
      <c r="KAU11" s="781"/>
      <c r="KAV11" s="781"/>
      <c r="KAW11" s="781"/>
      <c r="KAX11" s="781"/>
      <c r="KAY11" s="781"/>
      <c r="KAZ11" s="781"/>
      <c r="KBA11" s="781"/>
      <c r="KBB11" s="781"/>
      <c r="KBC11" s="781"/>
      <c r="KBD11" s="781"/>
      <c r="KBE11" s="781"/>
      <c r="KBF11" s="781"/>
      <c r="KBG11" s="781"/>
      <c r="KBH11" s="781"/>
      <c r="KBI11" s="781"/>
      <c r="KBJ11" s="781"/>
      <c r="KBK11" s="781"/>
      <c r="KBL11" s="781"/>
      <c r="KBM11" s="781"/>
      <c r="KBN11" s="781"/>
      <c r="KBO11" s="781"/>
      <c r="KBP11" s="781"/>
      <c r="KBQ11" s="781"/>
      <c r="KBR11" s="781"/>
      <c r="KBS11" s="781"/>
      <c r="KBT11" s="781"/>
      <c r="KBU11" s="781"/>
      <c r="KBV11" s="781"/>
      <c r="KBW11" s="781"/>
      <c r="KBX11" s="781"/>
      <c r="KBY11" s="781"/>
      <c r="KBZ11" s="781"/>
      <c r="KCA11" s="781"/>
      <c r="KCB11" s="781"/>
      <c r="KCC11" s="781"/>
      <c r="KCD11" s="781"/>
      <c r="KCE11" s="781"/>
      <c r="KCF11" s="781"/>
      <c r="KCG11" s="781"/>
      <c r="KCH11" s="781"/>
      <c r="KCI11" s="781"/>
      <c r="KCJ11" s="781"/>
      <c r="KCK11" s="781"/>
      <c r="KCL11" s="781"/>
      <c r="KCM11" s="781"/>
      <c r="KCN11" s="781"/>
      <c r="KCO11" s="781"/>
      <c r="KCP11" s="781"/>
      <c r="KCQ11" s="781"/>
      <c r="KCR11" s="781"/>
      <c r="KCS11" s="781"/>
      <c r="KCT11" s="781"/>
      <c r="KCU11" s="781"/>
      <c r="KCV11" s="781"/>
      <c r="KCW11" s="781"/>
      <c r="KCX11" s="781"/>
      <c r="KCY11" s="781"/>
      <c r="KCZ11" s="781"/>
      <c r="KDA11" s="781"/>
      <c r="KDB11" s="781"/>
      <c r="KDC11" s="781"/>
      <c r="KDD11" s="781"/>
      <c r="KDE11" s="781"/>
      <c r="KDF11" s="781"/>
      <c r="KDG11" s="781"/>
      <c r="KDH11" s="781"/>
      <c r="KDI11" s="781"/>
      <c r="KDJ11" s="781"/>
      <c r="KDK11" s="781"/>
      <c r="KDL11" s="781"/>
      <c r="KDM11" s="781"/>
      <c r="KDN11" s="781"/>
      <c r="KDO11" s="781"/>
      <c r="KDP11" s="781"/>
      <c r="KDQ11" s="781"/>
      <c r="KDR11" s="781"/>
      <c r="KDS11" s="781"/>
      <c r="KDT11" s="781"/>
      <c r="KDU11" s="781"/>
      <c r="KDV11" s="781"/>
      <c r="KDW11" s="781"/>
      <c r="KDX11" s="781"/>
      <c r="KDY11" s="781"/>
      <c r="KDZ11" s="781"/>
      <c r="KEA11" s="781"/>
      <c r="KEB11" s="781"/>
      <c r="KEC11" s="781"/>
      <c r="KED11" s="781"/>
      <c r="KEE11" s="781"/>
      <c r="KEF11" s="781"/>
      <c r="KEG11" s="781"/>
      <c r="KEH11" s="781"/>
      <c r="KEI11" s="781"/>
      <c r="KEJ11" s="781"/>
      <c r="KEK11" s="781"/>
      <c r="KEL11" s="781"/>
      <c r="KEM11" s="781"/>
      <c r="KEN11" s="781"/>
      <c r="KEO11" s="781"/>
      <c r="KEP11" s="781"/>
      <c r="KEQ11" s="781"/>
      <c r="KER11" s="781"/>
      <c r="KES11" s="781"/>
      <c r="KET11" s="781"/>
      <c r="KEU11" s="781"/>
      <c r="KEV11" s="781"/>
      <c r="KEW11" s="781"/>
      <c r="KEX11" s="781"/>
      <c r="KEY11" s="781"/>
      <c r="KEZ11" s="781"/>
      <c r="KFA11" s="781"/>
      <c r="KFB11" s="781"/>
      <c r="KFC11" s="781"/>
      <c r="KFD11" s="781"/>
      <c r="KFE11" s="781"/>
      <c r="KFF11" s="781"/>
      <c r="KFG11" s="781"/>
      <c r="KFH11" s="781"/>
      <c r="KFI11" s="781"/>
      <c r="KFJ11" s="781"/>
      <c r="KFK11" s="781"/>
      <c r="KFL11" s="781"/>
      <c r="KFM11" s="781"/>
      <c r="KFN11" s="781"/>
      <c r="KFO11" s="781"/>
      <c r="KFP11" s="781"/>
      <c r="KFQ11" s="781"/>
      <c r="KFR11" s="781"/>
      <c r="KFS11" s="781"/>
      <c r="KFT11" s="781"/>
      <c r="KFU11" s="781"/>
      <c r="KFV11" s="781"/>
      <c r="KFW11" s="781"/>
      <c r="KFX11" s="781"/>
      <c r="KFY11" s="781"/>
      <c r="KFZ11" s="781"/>
      <c r="KGA11" s="781"/>
      <c r="KGB11" s="781"/>
      <c r="KGC11" s="781"/>
      <c r="KGD11" s="781"/>
      <c r="KGE11" s="781"/>
      <c r="KGF11" s="781"/>
      <c r="KGG11" s="781"/>
      <c r="KGH11" s="781"/>
      <c r="KGI11" s="781"/>
      <c r="KGJ11" s="781"/>
      <c r="KGK11" s="781"/>
      <c r="KGL11" s="781"/>
      <c r="KGM11" s="781"/>
      <c r="KGN11" s="781"/>
      <c r="KGO11" s="781"/>
      <c r="KGP11" s="781"/>
      <c r="KGQ11" s="781"/>
      <c r="KGR11" s="781"/>
      <c r="KGS11" s="781"/>
      <c r="KGT11" s="781"/>
      <c r="KGU11" s="781"/>
      <c r="KGV11" s="781"/>
      <c r="KGW11" s="781"/>
      <c r="KGX11" s="781"/>
      <c r="KGY11" s="781"/>
      <c r="KGZ11" s="781"/>
      <c r="KHA11" s="781"/>
      <c r="KHB11" s="781"/>
      <c r="KHC11" s="781"/>
      <c r="KHD11" s="781"/>
      <c r="KHE11" s="781"/>
      <c r="KHF11" s="781"/>
      <c r="KHG11" s="781"/>
      <c r="KHH11" s="781"/>
      <c r="KHI11" s="781"/>
      <c r="KHJ11" s="781"/>
      <c r="KHK11" s="781"/>
      <c r="KHL11" s="781"/>
      <c r="KHM11" s="781"/>
      <c r="KHN11" s="781"/>
      <c r="KHO11" s="781"/>
      <c r="KHP11" s="781"/>
      <c r="KHQ11" s="781"/>
      <c r="KHR11" s="781"/>
      <c r="KHS11" s="781"/>
      <c r="KHT11" s="781"/>
      <c r="KHU11" s="781"/>
      <c r="KHV11" s="781"/>
      <c r="KHW11" s="781"/>
      <c r="KHX11" s="781"/>
      <c r="KHY11" s="781"/>
      <c r="KHZ11" s="781"/>
      <c r="KIA11" s="781"/>
      <c r="KIB11" s="781"/>
      <c r="KIC11" s="781"/>
      <c r="KID11" s="781"/>
      <c r="KIE11" s="781"/>
      <c r="KIF11" s="781"/>
      <c r="KIG11" s="781"/>
      <c r="KIH11" s="781"/>
      <c r="KII11" s="781"/>
      <c r="KIJ11" s="781"/>
      <c r="KIK11" s="781"/>
      <c r="KIL11" s="781"/>
      <c r="KIM11" s="781"/>
      <c r="KIN11" s="781"/>
      <c r="KIO11" s="781"/>
      <c r="KIP11" s="781"/>
      <c r="KIQ11" s="781"/>
      <c r="KIR11" s="781"/>
      <c r="KIS11" s="781"/>
      <c r="KIT11" s="781"/>
      <c r="KIU11" s="781"/>
      <c r="KIV11" s="781"/>
      <c r="KIW11" s="781"/>
      <c r="KIX11" s="781"/>
      <c r="KIY11" s="781"/>
      <c r="KIZ11" s="781"/>
      <c r="KJA11" s="781"/>
      <c r="KJB11" s="781"/>
      <c r="KJC11" s="781"/>
      <c r="KJD11" s="781"/>
      <c r="KJE11" s="781"/>
      <c r="KJF11" s="781"/>
      <c r="KJG11" s="781"/>
      <c r="KJH11" s="781"/>
      <c r="KJI11" s="781"/>
      <c r="KJJ11" s="781"/>
      <c r="KJK11" s="781"/>
      <c r="KJL11" s="781"/>
      <c r="KJM11" s="781"/>
      <c r="KJN11" s="781"/>
      <c r="KJO11" s="781"/>
      <c r="KJP11" s="781"/>
      <c r="KJQ11" s="781"/>
      <c r="KJR11" s="781"/>
      <c r="KJS11" s="781"/>
      <c r="KJT11" s="781"/>
      <c r="KJU11" s="781"/>
      <c r="KJV11" s="781"/>
      <c r="KJW11" s="781"/>
      <c r="KJX11" s="781"/>
      <c r="KJY11" s="781"/>
      <c r="KJZ11" s="781"/>
      <c r="KKA11" s="781"/>
      <c r="KKB11" s="781"/>
      <c r="KKC11" s="781"/>
      <c r="KKD11" s="781"/>
      <c r="KKE11" s="781"/>
      <c r="KKF11" s="781"/>
      <c r="KKG11" s="781"/>
      <c r="KKH11" s="781"/>
      <c r="KKI11" s="781"/>
      <c r="KKJ11" s="781"/>
      <c r="KKK11" s="781"/>
      <c r="KKL11" s="781"/>
      <c r="KKM11" s="781"/>
      <c r="KKN11" s="781"/>
      <c r="KKO11" s="781"/>
      <c r="KKP11" s="781"/>
      <c r="KKQ11" s="781"/>
      <c r="KKR11" s="781"/>
      <c r="KKS11" s="781"/>
      <c r="KKT11" s="781"/>
      <c r="KKU11" s="781"/>
      <c r="KKV11" s="781"/>
      <c r="KKW11" s="781"/>
      <c r="KKX11" s="781"/>
      <c r="KKY11" s="781"/>
      <c r="KKZ11" s="781"/>
      <c r="KLA11" s="781"/>
      <c r="KLB11" s="781"/>
      <c r="KLC11" s="781"/>
      <c r="KLD11" s="781"/>
      <c r="KLE11" s="781"/>
      <c r="KLF11" s="781"/>
      <c r="KLG11" s="781"/>
      <c r="KLH11" s="781"/>
      <c r="KLI11" s="781"/>
      <c r="KLJ11" s="781"/>
      <c r="KLK11" s="781"/>
      <c r="KLL11" s="781"/>
      <c r="KLM11" s="781"/>
      <c r="KLN11" s="781"/>
      <c r="KLO11" s="781"/>
      <c r="KLP11" s="781"/>
      <c r="KLQ11" s="781"/>
      <c r="KLR11" s="781"/>
      <c r="KLS11" s="781"/>
      <c r="KLT11" s="781"/>
      <c r="KLU11" s="781"/>
      <c r="KLV11" s="781"/>
      <c r="KLW11" s="781"/>
      <c r="KLX11" s="781"/>
      <c r="KLY11" s="781"/>
      <c r="KLZ11" s="781"/>
      <c r="KMA11" s="781"/>
      <c r="KMB11" s="781"/>
      <c r="KMC11" s="781"/>
      <c r="KMD11" s="781"/>
      <c r="KME11" s="781"/>
      <c r="KMF11" s="781"/>
      <c r="KMG11" s="781"/>
      <c r="KMH11" s="781"/>
      <c r="KMI11" s="781"/>
      <c r="KMJ11" s="781"/>
      <c r="KMK11" s="781"/>
      <c r="KML11" s="781"/>
      <c r="KMM11" s="781"/>
      <c r="KMN11" s="781"/>
      <c r="KMO11" s="781"/>
      <c r="KMP11" s="781"/>
      <c r="KMQ11" s="781"/>
      <c r="KMR11" s="781"/>
      <c r="KMS11" s="781"/>
      <c r="KMT11" s="781"/>
      <c r="KMU11" s="781"/>
      <c r="KMV11" s="781"/>
      <c r="KMW11" s="781"/>
      <c r="KMX11" s="781"/>
      <c r="KMY11" s="781"/>
      <c r="KMZ11" s="781"/>
      <c r="KNA11" s="781"/>
      <c r="KNB11" s="781"/>
      <c r="KNC11" s="781"/>
      <c r="KND11" s="781"/>
      <c r="KNE11" s="781"/>
      <c r="KNF11" s="781"/>
      <c r="KNG11" s="781"/>
      <c r="KNH11" s="781"/>
      <c r="KNI11" s="781"/>
      <c r="KNJ11" s="781"/>
      <c r="KNK11" s="781"/>
      <c r="KNL11" s="781"/>
      <c r="KNM11" s="781"/>
      <c r="KNN11" s="781"/>
      <c r="KNO11" s="781"/>
      <c r="KNP11" s="781"/>
      <c r="KNQ11" s="781"/>
      <c r="KNR11" s="781"/>
      <c r="KNS11" s="781"/>
      <c r="KNT11" s="781"/>
      <c r="KNU11" s="781"/>
      <c r="KNV11" s="781"/>
      <c r="KNW11" s="781"/>
      <c r="KNX11" s="781"/>
      <c r="KNY11" s="781"/>
      <c r="KNZ11" s="781"/>
      <c r="KOA11" s="781"/>
      <c r="KOB11" s="781"/>
      <c r="KOC11" s="781"/>
      <c r="KOD11" s="781"/>
      <c r="KOE11" s="781"/>
      <c r="KOF11" s="781"/>
      <c r="KOG11" s="781"/>
      <c r="KOH11" s="781"/>
      <c r="KOI11" s="781"/>
      <c r="KOJ11" s="781"/>
      <c r="KOK11" s="781"/>
      <c r="KOL11" s="781"/>
      <c r="KOM11" s="781"/>
      <c r="KON11" s="781"/>
      <c r="KOO11" s="781"/>
      <c r="KOP11" s="781"/>
      <c r="KOQ11" s="781"/>
      <c r="KOR11" s="781"/>
      <c r="KOS11" s="781"/>
      <c r="KOT11" s="781"/>
      <c r="KOU11" s="781"/>
      <c r="KOV11" s="781"/>
      <c r="KOW11" s="781"/>
      <c r="KOX11" s="781"/>
      <c r="KOY11" s="781"/>
      <c r="KOZ11" s="781"/>
      <c r="KPA11" s="781"/>
      <c r="KPB11" s="781"/>
      <c r="KPC11" s="781"/>
      <c r="KPD11" s="781"/>
      <c r="KPE11" s="781"/>
      <c r="KPF11" s="781"/>
      <c r="KPG11" s="781"/>
      <c r="KPH11" s="781"/>
      <c r="KPI11" s="781"/>
      <c r="KPJ11" s="781"/>
      <c r="KPK11" s="781"/>
      <c r="KPL11" s="781"/>
      <c r="KPM11" s="781"/>
      <c r="KPN11" s="781"/>
      <c r="KPO11" s="781"/>
      <c r="KPP11" s="781"/>
      <c r="KPQ11" s="781"/>
      <c r="KPR11" s="781"/>
      <c r="KPS11" s="781"/>
      <c r="KPT11" s="781"/>
      <c r="KPU11" s="781"/>
      <c r="KPV11" s="781"/>
      <c r="KPW11" s="781"/>
      <c r="KPX11" s="781"/>
      <c r="KPY11" s="781"/>
      <c r="KPZ11" s="781"/>
      <c r="KQA11" s="781"/>
      <c r="KQB11" s="781"/>
      <c r="KQC11" s="781"/>
      <c r="KQD11" s="781"/>
      <c r="KQE11" s="781"/>
      <c r="KQF11" s="781"/>
      <c r="KQG11" s="781"/>
      <c r="KQH11" s="781"/>
      <c r="KQI11" s="781"/>
      <c r="KQJ11" s="781"/>
      <c r="KQK11" s="781"/>
      <c r="KQL11" s="781"/>
      <c r="KQM11" s="781"/>
      <c r="KQN11" s="781"/>
      <c r="KQO11" s="781"/>
      <c r="KQP11" s="781"/>
      <c r="KQQ11" s="781"/>
      <c r="KQR11" s="781"/>
      <c r="KQS11" s="781"/>
      <c r="KQT11" s="781"/>
      <c r="KQU11" s="781"/>
      <c r="KQV11" s="781"/>
      <c r="KQW11" s="781"/>
      <c r="KQX11" s="781"/>
      <c r="KQY11" s="781"/>
      <c r="KQZ11" s="781"/>
      <c r="KRA11" s="781"/>
      <c r="KRB11" s="781"/>
      <c r="KRC11" s="781"/>
      <c r="KRD11" s="781"/>
      <c r="KRE11" s="781"/>
      <c r="KRF11" s="781"/>
      <c r="KRG11" s="781"/>
      <c r="KRH11" s="781"/>
      <c r="KRI11" s="781"/>
      <c r="KRJ11" s="781"/>
      <c r="KRK11" s="781"/>
      <c r="KRL11" s="781"/>
      <c r="KRM11" s="781"/>
      <c r="KRN11" s="781"/>
      <c r="KRO11" s="781"/>
      <c r="KRP11" s="781"/>
      <c r="KRQ11" s="781"/>
      <c r="KRR11" s="781"/>
      <c r="KRS11" s="781"/>
      <c r="KRT11" s="781"/>
      <c r="KRU11" s="781"/>
      <c r="KRV11" s="781"/>
      <c r="KRW11" s="781"/>
      <c r="KRX11" s="781"/>
      <c r="KRY11" s="781"/>
      <c r="KRZ11" s="781"/>
      <c r="KSA11" s="781"/>
      <c r="KSB11" s="781"/>
      <c r="KSC11" s="781"/>
      <c r="KSD11" s="781"/>
      <c r="KSE11" s="781"/>
      <c r="KSF11" s="781"/>
      <c r="KSG11" s="781"/>
      <c r="KSH11" s="781"/>
      <c r="KSI11" s="781"/>
      <c r="KSJ11" s="781"/>
      <c r="KSK11" s="781"/>
      <c r="KSL11" s="781"/>
      <c r="KSM11" s="781"/>
      <c r="KSN11" s="781"/>
      <c r="KSO11" s="781"/>
      <c r="KSP11" s="781"/>
      <c r="KSQ11" s="781"/>
      <c r="KSR11" s="781"/>
      <c r="KSS11" s="781"/>
      <c r="KST11" s="781"/>
      <c r="KSU11" s="781"/>
      <c r="KSV11" s="781"/>
      <c r="KSW11" s="781"/>
      <c r="KSX11" s="781"/>
      <c r="KSY11" s="781"/>
      <c r="KSZ11" s="781"/>
      <c r="KTA11" s="781"/>
      <c r="KTB11" s="781"/>
      <c r="KTC11" s="781"/>
      <c r="KTD11" s="781"/>
      <c r="KTE11" s="781"/>
      <c r="KTF11" s="781"/>
      <c r="KTG11" s="781"/>
      <c r="KTH11" s="781"/>
      <c r="KTI11" s="781"/>
      <c r="KTJ11" s="781"/>
      <c r="KTK11" s="781"/>
      <c r="KTL11" s="781"/>
      <c r="KTM11" s="781"/>
      <c r="KTN11" s="781"/>
      <c r="KTO11" s="781"/>
      <c r="KTP11" s="781"/>
      <c r="KTQ11" s="781"/>
      <c r="KTR11" s="781"/>
      <c r="KTS11" s="781"/>
      <c r="KTT11" s="781"/>
      <c r="KTU11" s="781"/>
      <c r="KTV11" s="781"/>
      <c r="KTW11" s="781"/>
      <c r="KTX11" s="781"/>
      <c r="KTY11" s="781"/>
      <c r="KTZ11" s="781"/>
      <c r="KUA11" s="781"/>
      <c r="KUB11" s="781"/>
      <c r="KUC11" s="781"/>
      <c r="KUD11" s="781"/>
      <c r="KUE11" s="781"/>
      <c r="KUF11" s="781"/>
      <c r="KUG11" s="781"/>
      <c r="KUH11" s="781"/>
      <c r="KUI11" s="781"/>
      <c r="KUJ11" s="781"/>
      <c r="KUK11" s="781"/>
      <c r="KUL11" s="781"/>
      <c r="KUM11" s="781"/>
      <c r="KUN11" s="781"/>
      <c r="KUO11" s="781"/>
      <c r="KUP11" s="781"/>
      <c r="KUQ11" s="781"/>
      <c r="KUR11" s="781"/>
      <c r="KUS11" s="781"/>
      <c r="KUT11" s="781"/>
      <c r="KUU11" s="781"/>
      <c r="KUV11" s="781"/>
      <c r="KUW11" s="781"/>
      <c r="KUX11" s="781"/>
      <c r="KUY11" s="781"/>
      <c r="KUZ11" s="781"/>
      <c r="KVA11" s="781"/>
      <c r="KVB11" s="781"/>
      <c r="KVC11" s="781"/>
      <c r="KVD11" s="781"/>
      <c r="KVE11" s="781"/>
      <c r="KVF11" s="781"/>
      <c r="KVG11" s="781"/>
      <c r="KVH11" s="781"/>
      <c r="KVI11" s="781"/>
      <c r="KVJ11" s="781"/>
      <c r="KVK11" s="781"/>
      <c r="KVL11" s="781"/>
      <c r="KVM11" s="781"/>
      <c r="KVN11" s="781"/>
      <c r="KVO11" s="781"/>
      <c r="KVP11" s="781"/>
      <c r="KVQ11" s="781"/>
      <c r="KVR11" s="781"/>
      <c r="KVS11" s="781"/>
      <c r="KVT11" s="781"/>
      <c r="KVU11" s="781"/>
      <c r="KVV11" s="781"/>
      <c r="KVW11" s="781"/>
      <c r="KVX11" s="781"/>
      <c r="KVY11" s="781"/>
      <c r="KVZ11" s="781"/>
      <c r="KWA11" s="781"/>
      <c r="KWB11" s="781"/>
      <c r="KWC11" s="781"/>
      <c r="KWD11" s="781"/>
      <c r="KWE11" s="781"/>
      <c r="KWF11" s="781"/>
      <c r="KWG11" s="781"/>
      <c r="KWH11" s="781"/>
      <c r="KWI11" s="781"/>
      <c r="KWJ11" s="781"/>
      <c r="KWK11" s="781"/>
      <c r="KWL11" s="781"/>
      <c r="KWM11" s="781"/>
      <c r="KWN11" s="781"/>
      <c r="KWO11" s="781"/>
      <c r="KWP11" s="781"/>
      <c r="KWQ11" s="781"/>
      <c r="KWR11" s="781"/>
      <c r="KWS11" s="781"/>
      <c r="KWT11" s="781"/>
      <c r="KWU11" s="781"/>
      <c r="KWV11" s="781"/>
      <c r="KWW11" s="781"/>
      <c r="KWX11" s="781"/>
      <c r="KWY11" s="781"/>
      <c r="KWZ11" s="781"/>
      <c r="KXA11" s="781"/>
      <c r="KXB11" s="781"/>
      <c r="KXC11" s="781"/>
      <c r="KXD11" s="781"/>
      <c r="KXE11" s="781"/>
      <c r="KXF11" s="781"/>
      <c r="KXG11" s="781"/>
      <c r="KXH11" s="781"/>
      <c r="KXI11" s="781"/>
      <c r="KXJ11" s="781"/>
      <c r="KXK11" s="781"/>
      <c r="KXL11" s="781"/>
      <c r="KXM11" s="781"/>
      <c r="KXN11" s="781"/>
      <c r="KXO11" s="781"/>
      <c r="KXP11" s="781"/>
      <c r="KXQ11" s="781"/>
      <c r="KXR11" s="781"/>
      <c r="KXS11" s="781"/>
      <c r="KXT11" s="781"/>
      <c r="KXU11" s="781"/>
      <c r="KXV11" s="781"/>
      <c r="KXW11" s="781"/>
      <c r="KXX11" s="781"/>
      <c r="KXY11" s="781"/>
      <c r="KXZ11" s="781"/>
      <c r="KYA11" s="781"/>
      <c r="KYB11" s="781"/>
      <c r="KYC11" s="781"/>
      <c r="KYD11" s="781"/>
      <c r="KYE11" s="781"/>
      <c r="KYF11" s="781"/>
      <c r="KYG11" s="781"/>
      <c r="KYH11" s="781"/>
      <c r="KYI11" s="781"/>
      <c r="KYJ11" s="781"/>
      <c r="KYK11" s="781"/>
      <c r="KYL11" s="781"/>
      <c r="KYM11" s="781"/>
      <c r="KYN11" s="781"/>
      <c r="KYO11" s="781"/>
      <c r="KYP11" s="781"/>
      <c r="KYQ11" s="781"/>
      <c r="KYR11" s="781"/>
      <c r="KYS11" s="781"/>
      <c r="KYT11" s="781"/>
      <c r="KYU11" s="781"/>
      <c r="KYV11" s="781"/>
      <c r="KYW11" s="781"/>
      <c r="KYX11" s="781"/>
      <c r="KYY11" s="781"/>
      <c r="KYZ11" s="781"/>
      <c r="KZA11" s="781"/>
      <c r="KZB11" s="781"/>
      <c r="KZC11" s="781"/>
      <c r="KZD11" s="781"/>
      <c r="KZE11" s="781"/>
      <c r="KZF11" s="781"/>
      <c r="KZG11" s="781"/>
      <c r="KZH11" s="781"/>
      <c r="KZI11" s="781"/>
      <c r="KZJ11" s="781"/>
      <c r="KZK11" s="781"/>
      <c r="KZL11" s="781"/>
      <c r="KZM11" s="781"/>
      <c r="KZN11" s="781"/>
      <c r="KZO11" s="781"/>
      <c r="KZP11" s="781"/>
      <c r="KZQ11" s="781"/>
      <c r="KZR11" s="781"/>
      <c r="KZS11" s="781"/>
      <c r="KZT11" s="781"/>
      <c r="KZU11" s="781"/>
      <c r="KZV11" s="781"/>
      <c r="KZW11" s="781"/>
      <c r="KZX11" s="781"/>
      <c r="KZY11" s="781"/>
      <c r="KZZ11" s="781"/>
      <c r="LAA11" s="781"/>
      <c r="LAB11" s="781"/>
      <c r="LAC11" s="781"/>
      <c r="LAD11" s="781"/>
      <c r="LAE11" s="781"/>
      <c r="LAF11" s="781"/>
      <c r="LAG11" s="781"/>
      <c r="LAH11" s="781"/>
      <c r="LAI11" s="781"/>
      <c r="LAJ11" s="781"/>
      <c r="LAK11" s="781"/>
      <c r="LAL11" s="781"/>
      <c r="LAM11" s="781"/>
      <c r="LAN11" s="781"/>
      <c r="LAO11" s="781"/>
      <c r="LAP11" s="781"/>
      <c r="LAQ11" s="781"/>
      <c r="LAR11" s="781"/>
      <c r="LAS11" s="781"/>
      <c r="LAT11" s="781"/>
      <c r="LAU11" s="781"/>
      <c r="LAV11" s="781"/>
      <c r="LAW11" s="781"/>
      <c r="LAX11" s="781"/>
      <c r="LAY11" s="781"/>
      <c r="LAZ11" s="781"/>
      <c r="LBA11" s="781"/>
      <c r="LBB11" s="781"/>
      <c r="LBC11" s="781"/>
      <c r="LBD11" s="781"/>
      <c r="LBE11" s="781"/>
      <c r="LBF11" s="781"/>
      <c r="LBG11" s="781"/>
      <c r="LBH11" s="781"/>
      <c r="LBI11" s="781"/>
      <c r="LBJ11" s="781"/>
      <c r="LBK11" s="781"/>
      <c r="LBL11" s="781"/>
      <c r="LBM11" s="781"/>
      <c r="LBN11" s="781"/>
      <c r="LBO11" s="781"/>
      <c r="LBP11" s="781"/>
      <c r="LBQ11" s="781"/>
      <c r="LBR11" s="781"/>
      <c r="LBS11" s="781"/>
      <c r="LBT11" s="781"/>
      <c r="LBU11" s="781"/>
      <c r="LBV11" s="781"/>
      <c r="LBW11" s="781"/>
      <c r="LBX11" s="781"/>
      <c r="LBY11" s="781"/>
      <c r="LBZ11" s="781"/>
      <c r="LCA11" s="781"/>
      <c r="LCB11" s="781"/>
      <c r="LCC11" s="781"/>
      <c r="LCD11" s="781"/>
      <c r="LCE11" s="781"/>
      <c r="LCF11" s="781"/>
      <c r="LCG11" s="781"/>
      <c r="LCH11" s="781"/>
      <c r="LCI11" s="781"/>
      <c r="LCJ11" s="781"/>
      <c r="LCK11" s="781"/>
      <c r="LCL11" s="781"/>
      <c r="LCM11" s="781"/>
      <c r="LCN11" s="781"/>
      <c r="LCO11" s="781"/>
      <c r="LCP11" s="781"/>
      <c r="LCQ11" s="781"/>
      <c r="LCR11" s="781"/>
      <c r="LCS11" s="781"/>
      <c r="LCT11" s="781"/>
      <c r="LCU11" s="781"/>
      <c r="LCV11" s="781"/>
      <c r="LCW11" s="781"/>
      <c r="LCX11" s="781"/>
      <c r="LCY11" s="781"/>
      <c r="LCZ11" s="781"/>
      <c r="LDA11" s="781"/>
      <c r="LDB11" s="781"/>
      <c r="LDC11" s="781"/>
      <c r="LDD11" s="781"/>
      <c r="LDE11" s="781"/>
      <c r="LDF11" s="781"/>
      <c r="LDG11" s="781"/>
      <c r="LDH11" s="781"/>
      <c r="LDI11" s="781"/>
      <c r="LDJ11" s="781"/>
      <c r="LDK11" s="781"/>
      <c r="LDL11" s="781"/>
      <c r="LDM11" s="781"/>
      <c r="LDN11" s="781"/>
      <c r="LDO11" s="781"/>
      <c r="LDP11" s="781"/>
      <c r="LDQ11" s="781"/>
      <c r="LDR11" s="781"/>
      <c r="LDS11" s="781"/>
      <c r="LDT11" s="781"/>
      <c r="LDU11" s="781"/>
      <c r="LDV11" s="781"/>
      <c r="LDW11" s="781"/>
      <c r="LDX11" s="781"/>
      <c r="LDY11" s="781"/>
      <c r="LDZ11" s="781"/>
      <c r="LEA11" s="781"/>
      <c r="LEB11" s="781"/>
      <c r="LEC11" s="781"/>
      <c r="LED11" s="781"/>
      <c r="LEE11" s="781"/>
      <c r="LEF11" s="781"/>
      <c r="LEG11" s="781"/>
      <c r="LEH11" s="781"/>
      <c r="LEI11" s="781"/>
      <c r="LEJ11" s="781"/>
      <c r="LEK11" s="781"/>
      <c r="LEL11" s="781"/>
      <c r="LEM11" s="781"/>
      <c r="LEN11" s="781"/>
      <c r="LEO11" s="781"/>
      <c r="LEP11" s="781"/>
      <c r="LEQ11" s="781"/>
      <c r="LER11" s="781"/>
      <c r="LES11" s="781"/>
      <c r="LET11" s="781"/>
      <c r="LEU11" s="781"/>
      <c r="LEV11" s="781"/>
      <c r="LEW11" s="781"/>
      <c r="LEX11" s="781"/>
      <c r="LEY11" s="781"/>
      <c r="LEZ11" s="781"/>
      <c r="LFA11" s="781"/>
      <c r="LFB11" s="781"/>
      <c r="LFC11" s="781"/>
      <c r="LFD11" s="781"/>
      <c r="LFE11" s="781"/>
      <c r="LFF11" s="781"/>
      <c r="LFG11" s="781"/>
      <c r="LFH11" s="781"/>
      <c r="LFI11" s="781"/>
      <c r="LFJ11" s="781"/>
      <c r="LFK11" s="781"/>
      <c r="LFL11" s="781"/>
      <c r="LFM11" s="781"/>
      <c r="LFN11" s="781"/>
      <c r="LFO11" s="781"/>
      <c r="LFP11" s="781"/>
      <c r="LFQ11" s="781"/>
      <c r="LFR11" s="781"/>
      <c r="LFS11" s="781"/>
      <c r="LFT11" s="781"/>
      <c r="LFU11" s="781"/>
      <c r="LFV11" s="781"/>
      <c r="LFW11" s="781"/>
      <c r="LFX11" s="781"/>
      <c r="LFY11" s="781"/>
      <c r="LFZ11" s="781"/>
      <c r="LGA11" s="781"/>
      <c r="LGB11" s="781"/>
      <c r="LGC11" s="781"/>
      <c r="LGD11" s="781"/>
      <c r="LGE11" s="781"/>
      <c r="LGF11" s="781"/>
      <c r="LGG11" s="781"/>
      <c r="LGH11" s="781"/>
      <c r="LGI11" s="781"/>
      <c r="LGJ11" s="781"/>
      <c r="LGK11" s="781"/>
      <c r="LGL11" s="781"/>
      <c r="LGM11" s="781"/>
      <c r="LGN11" s="781"/>
      <c r="LGO11" s="781"/>
      <c r="LGP11" s="781"/>
      <c r="LGQ11" s="781"/>
      <c r="LGR11" s="781"/>
      <c r="LGS11" s="781"/>
      <c r="LGT11" s="781"/>
      <c r="LGU11" s="781"/>
      <c r="LGV11" s="781"/>
      <c r="LGW11" s="781"/>
      <c r="LGX11" s="781"/>
      <c r="LGY11" s="781"/>
      <c r="LGZ11" s="781"/>
      <c r="LHA11" s="781"/>
      <c r="LHB11" s="781"/>
      <c r="LHC11" s="781"/>
      <c r="LHD11" s="781"/>
      <c r="LHE11" s="781"/>
      <c r="LHF11" s="781"/>
      <c r="LHG11" s="781"/>
      <c r="LHH11" s="781"/>
      <c r="LHI11" s="781"/>
      <c r="LHJ11" s="781"/>
      <c r="LHK11" s="781"/>
      <c r="LHL11" s="781"/>
      <c r="LHM11" s="781"/>
      <c r="LHN11" s="781"/>
      <c r="LHO11" s="781"/>
      <c r="LHP11" s="781"/>
      <c r="LHQ11" s="781"/>
      <c r="LHR11" s="781"/>
      <c r="LHS11" s="781"/>
      <c r="LHT11" s="781"/>
      <c r="LHU11" s="781"/>
      <c r="LHV11" s="781"/>
      <c r="LHW11" s="781"/>
      <c r="LHX11" s="781"/>
      <c r="LHY11" s="781"/>
      <c r="LHZ11" s="781"/>
      <c r="LIA11" s="781"/>
      <c r="LIB11" s="781"/>
      <c r="LIC11" s="781"/>
      <c r="LID11" s="781"/>
      <c r="LIE11" s="781"/>
      <c r="LIF11" s="781"/>
      <c r="LIG11" s="781"/>
      <c r="LIH11" s="781"/>
      <c r="LII11" s="781"/>
      <c r="LIJ11" s="781"/>
      <c r="LIK11" s="781"/>
      <c r="LIL11" s="781"/>
      <c r="LIM11" s="781"/>
      <c r="LIN11" s="781"/>
      <c r="LIO11" s="781"/>
      <c r="LIP11" s="781"/>
      <c r="LIQ11" s="781"/>
      <c r="LIR11" s="781"/>
      <c r="LIS11" s="781"/>
      <c r="LIT11" s="781"/>
      <c r="LIU11" s="781"/>
      <c r="LIV11" s="781"/>
      <c r="LIW11" s="781"/>
      <c r="LIX11" s="781"/>
      <c r="LIY11" s="781"/>
      <c r="LIZ11" s="781"/>
      <c r="LJA11" s="781"/>
      <c r="LJB11" s="781"/>
      <c r="LJC11" s="781"/>
      <c r="LJD11" s="781"/>
      <c r="LJE11" s="781"/>
      <c r="LJF11" s="781"/>
      <c r="LJG11" s="781"/>
      <c r="LJH11" s="781"/>
      <c r="LJI11" s="781"/>
      <c r="LJJ11" s="781"/>
      <c r="LJK11" s="781"/>
      <c r="LJL11" s="781"/>
      <c r="LJM11" s="781"/>
      <c r="LJN11" s="781"/>
      <c r="LJO11" s="781"/>
      <c r="LJP11" s="781"/>
      <c r="LJQ11" s="781"/>
      <c r="LJR11" s="781"/>
      <c r="LJS11" s="781"/>
      <c r="LJT11" s="781"/>
      <c r="LJU11" s="781"/>
      <c r="LJV11" s="781"/>
      <c r="LJW11" s="781"/>
      <c r="LJX11" s="781"/>
      <c r="LJY11" s="781"/>
      <c r="LJZ11" s="781"/>
      <c r="LKA11" s="781"/>
      <c r="LKB11" s="781"/>
      <c r="LKC11" s="781"/>
      <c r="LKD11" s="781"/>
      <c r="LKE11" s="781"/>
      <c r="LKF11" s="781"/>
      <c r="LKG11" s="781"/>
      <c r="LKH11" s="781"/>
      <c r="LKI11" s="781"/>
      <c r="LKJ11" s="781"/>
      <c r="LKK11" s="781"/>
      <c r="LKL11" s="781"/>
      <c r="LKM11" s="781"/>
      <c r="LKN11" s="781"/>
      <c r="LKO11" s="781"/>
      <c r="LKP11" s="781"/>
      <c r="LKQ11" s="781"/>
      <c r="LKR11" s="781"/>
      <c r="LKS11" s="781"/>
      <c r="LKT11" s="781"/>
      <c r="LKU11" s="781"/>
      <c r="LKV11" s="781"/>
      <c r="LKW11" s="781"/>
      <c r="LKX11" s="781"/>
      <c r="LKY11" s="781"/>
      <c r="LKZ11" s="781"/>
      <c r="LLA11" s="781"/>
      <c r="LLB11" s="781"/>
      <c r="LLC11" s="781"/>
      <c r="LLD11" s="781"/>
      <c r="LLE11" s="781"/>
      <c r="LLF11" s="781"/>
      <c r="LLG11" s="781"/>
      <c r="LLH11" s="781"/>
      <c r="LLI11" s="781"/>
      <c r="LLJ11" s="781"/>
      <c r="LLK11" s="781"/>
      <c r="LLL11" s="781"/>
      <c r="LLM11" s="781"/>
      <c r="LLN11" s="781"/>
      <c r="LLO11" s="781"/>
      <c r="LLP11" s="781"/>
      <c r="LLQ11" s="781"/>
      <c r="LLR11" s="781"/>
      <c r="LLS11" s="781"/>
      <c r="LLT11" s="781"/>
      <c r="LLU11" s="781"/>
      <c r="LLV11" s="781"/>
      <c r="LLW11" s="781"/>
      <c r="LLX11" s="781"/>
      <c r="LLY11" s="781"/>
      <c r="LLZ11" s="781"/>
      <c r="LMA11" s="781"/>
      <c r="LMB11" s="781"/>
      <c r="LMC11" s="781"/>
      <c r="LMD11" s="781"/>
      <c r="LME11" s="781"/>
      <c r="LMF11" s="781"/>
      <c r="LMG11" s="781"/>
      <c r="LMH11" s="781"/>
      <c r="LMI11" s="781"/>
      <c r="LMJ11" s="781"/>
      <c r="LMK11" s="781"/>
      <c r="LML11" s="781"/>
      <c r="LMM11" s="781"/>
      <c r="LMN11" s="781"/>
      <c r="LMO11" s="781"/>
      <c r="LMP11" s="781"/>
      <c r="LMQ11" s="781"/>
      <c r="LMR11" s="781"/>
      <c r="LMS11" s="781"/>
      <c r="LMT11" s="781"/>
      <c r="LMU11" s="781"/>
      <c r="LMV11" s="781"/>
      <c r="LMW11" s="781"/>
      <c r="LMX11" s="781"/>
      <c r="LMY11" s="781"/>
      <c r="LMZ11" s="781"/>
      <c r="LNA11" s="781"/>
      <c r="LNB11" s="781"/>
      <c r="LNC11" s="781"/>
      <c r="LND11" s="781"/>
      <c r="LNE11" s="781"/>
      <c r="LNF11" s="781"/>
      <c r="LNG11" s="781"/>
      <c r="LNH11" s="781"/>
      <c r="LNI11" s="781"/>
      <c r="LNJ11" s="781"/>
      <c r="LNK11" s="781"/>
      <c r="LNL11" s="781"/>
      <c r="LNM11" s="781"/>
      <c r="LNN11" s="781"/>
      <c r="LNO11" s="781"/>
      <c r="LNP11" s="781"/>
      <c r="LNQ11" s="781"/>
      <c r="LNR11" s="781"/>
      <c r="LNS11" s="781"/>
      <c r="LNT11" s="781"/>
      <c r="LNU11" s="781"/>
      <c r="LNV11" s="781"/>
      <c r="LNW11" s="781"/>
      <c r="LNX11" s="781"/>
      <c r="LNY11" s="781"/>
      <c r="LNZ11" s="781"/>
      <c r="LOA11" s="781"/>
      <c r="LOB11" s="781"/>
      <c r="LOC11" s="781"/>
      <c r="LOD11" s="781"/>
      <c r="LOE11" s="781"/>
      <c r="LOF11" s="781"/>
      <c r="LOG11" s="781"/>
      <c r="LOH11" s="781"/>
      <c r="LOI11" s="781"/>
      <c r="LOJ11" s="781"/>
      <c r="LOK11" s="781"/>
      <c r="LOL11" s="781"/>
      <c r="LOM11" s="781"/>
      <c r="LON11" s="781"/>
      <c r="LOO11" s="781"/>
      <c r="LOP11" s="781"/>
      <c r="LOQ11" s="781"/>
      <c r="LOR11" s="781"/>
      <c r="LOS11" s="781"/>
      <c r="LOT11" s="781"/>
      <c r="LOU11" s="781"/>
      <c r="LOV11" s="781"/>
      <c r="LOW11" s="781"/>
      <c r="LOX11" s="781"/>
      <c r="LOY11" s="781"/>
      <c r="LOZ11" s="781"/>
      <c r="LPA11" s="781"/>
      <c r="LPB11" s="781"/>
      <c r="LPC11" s="781"/>
      <c r="LPD11" s="781"/>
      <c r="LPE11" s="781"/>
      <c r="LPF11" s="781"/>
      <c r="LPG11" s="781"/>
      <c r="LPH11" s="781"/>
      <c r="LPI11" s="781"/>
      <c r="LPJ11" s="781"/>
      <c r="LPK11" s="781"/>
      <c r="LPL11" s="781"/>
      <c r="LPM11" s="781"/>
      <c r="LPN11" s="781"/>
      <c r="LPO11" s="781"/>
      <c r="LPP11" s="781"/>
      <c r="LPQ11" s="781"/>
      <c r="LPR11" s="781"/>
      <c r="LPS11" s="781"/>
      <c r="LPT11" s="781"/>
      <c r="LPU11" s="781"/>
      <c r="LPV11" s="781"/>
      <c r="LPW11" s="781"/>
      <c r="LPX11" s="781"/>
      <c r="LPY11" s="781"/>
      <c r="LPZ11" s="781"/>
      <c r="LQA11" s="781"/>
      <c r="LQB11" s="781"/>
      <c r="LQC11" s="781"/>
      <c r="LQD11" s="781"/>
      <c r="LQE11" s="781"/>
      <c r="LQF11" s="781"/>
      <c r="LQG11" s="781"/>
      <c r="LQH11" s="781"/>
      <c r="LQI11" s="781"/>
      <c r="LQJ11" s="781"/>
      <c r="LQK11" s="781"/>
      <c r="LQL11" s="781"/>
      <c r="LQM11" s="781"/>
      <c r="LQN11" s="781"/>
      <c r="LQO11" s="781"/>
      <c r="LQP11" s="781"/>
      <c r="LQQ11" s="781"/>
      <c r="LQR11" s="781"/>
      <c r="LQS11" s="781"/>
      <c r="LQT11" s="781"/>
      <c r="LQU11" s="781"/>
      <c r="LQV11" s="781"/>
      <c r="LQW11" s="781"/>
      <c r="LQX11" s="781"/>
      <c r="LQY11" s="781"/>
      <c r="LQZ11" s="781"/>
      <c r="LRA11" s="781"/>
      <c r="LRB11" s="781"/>
      <c r="LRC11" s="781"/>
      <c r="LRD11" s="781"/>
      <c r="LRE11" s="781"/>
      <c r="LRF11" s="781"/>
      <c r="LRG11" s="781"/>
      <c r="LRH11" s="781"/>
      <c r="LRI11" s="781"/>
      <c r="LRJ11" s="781"/>
      <c r="LRK11" s="781"/>
      <c r="LRL11" s="781"/>
      <c r="LRM11" s="781"/>
      <c r="LRN11" s="781"/>
      <c r="LRO11" s="781"/>
      <c r="LRP11" s="781"/>
      <c r="LRQ11" s="781"/>
      <c r="LRR11" s="781"/>
      <c r="LRS11" s="781"/>
      <c r="LRT11" s="781"/>
      <c r="LRU11" s="781"/>
      <c r="LRV11" s="781"/>
      <c r="LRW11" s="781"/>
      <c r="LRX11" s="781"/>
      <c r="LRY11" s="781"/>
      <c r="LRZ11" s="781"/>
      <c r="LSA11" s="781"/>
      <c r="LSB11" s="781"/>
      <c r="LSC11" s="781"/>
      <c r="LSD11" s="781"/>
      <c r="LSE11" s="781"/>
      <c r="LSF11" s="781"/>
      <c r="LSG11" s="781"/>
      <c r="LSH11" s="781"/>
      <c r="LSI11" s="781"/>
      <c r="LSJ11" s="781"/>
      <c r="LSK11" s="781"/>
      <c r="LSL11" s="781"/>
      <c r="LSM11" s="781"/>
      <c r="LSN11" s="781"/>
      <c r="LSO11" s="781"/>
      <c r="LSP11" s="781"/>
      <c r="LSQ11" s="781"/>
      <c r="LSR11" s="781"/>
      <c r="LSS11" s="781"/>
      <c r="LST11" s="781"/>
      <c r="LSU11" s="781"/>
      <c r="LSV11" s="781"/>
      <c r="LSW11" s="781"/>
      <c r="LSX11" s="781"/>
      <c r="LSY11" s="781"/>
      <c r="LSZ11" s="781"/>
      <c r="LTA11" s="781"/>
      <c r="LTB11" s="781"/>
      <c r="LTC11" s="781"/>
      <c r="LTD11" s="781"/>
      <c r="LTE11" s="781"/>
      <c r="LTF11" s="781"/>
      <c r="LTG11" s="781"/>
      <c r="LTH11" s="781"/>
      <c r="LTI11" s="781"/>
      <c r="LTJ11" s="781"/>
      <c r="LTK11" s="781"/>
      <c r="LTL11" s="781"/>
      <c r="LTM11" s="781"/>
      <c r="LTN11" s="781"/>
      <c r="LTO11" s="781"/>
      <c r="LTP11" s="781"/>
      <c r="LTQ11" s="781"/>
      <c r="LTR11" s="781"/>
      <c r="LTS11" s="781"/>
      <c r="LTT11" s="781"/>
      <c r="LTU11" s="781"/>
      <c r="LTV11" s="781"/>
      <c r="LTW11" s="781"/>
      <c r="LTX11" s="781"/>
      <c r="LTY11" s="781"/>
      <c r="LTZ11" s="781"/>
      <c r="LUA11" s="781"/>
      <c r="LUB11" s="781"/>
      <c r="LUC11" s="781"/>
      <c r="LUD11" s="781"/>
      <c r="LUE11" s="781"/>
      <c r="LUF11" s="781"/>
      <c r="LUG11" s="781"/>
      <c r="LUH11" s="781"/>
      <c r="LUI11" s="781"/>
      <c r="LUJ11" s="781"/>
      <c r="LUK11" s="781"/>
      <c r="LUL11" s="781"/>
      <c r="LUM11" s="781"/>
      <c r="LUN11" s="781"/>
      <c r="LUO11" s="781"/>
      <c r="LUP11" s="781"/>
      <c r="LUQ11" s="781"/>
      <c r="LUR11" s="781"/>
      <c r="LUS11" s="781"/>
      <c r="LUT11" s="781"/>
      <c r="LUU11" s="781"/>
      <c r="LUV11" s="781"/>
      <c r="LUW11" s="781"/>
      <c r="LUX11" s="781"/>
      <c r="LUY11" s="781"/>
      <c r="LUZ11" s="781"/>
      <c r="LVA11" s="781"/>
      <c r="LVB11" s="781"/>
      <c r="LVC11" s="781"/>
      <c r="LVD11" s="781"/>
      <c r="LVE11" s="781"/>
      <c r="LVF11" s="781"/>
      <c r="LVG11" s="781"/>
      <c r="LVH11" s="781"/>
      <c r="LVI11" s="781"/>
      <c r="LVJ11" s="781"/>
      <c r="LVK11" s="781"/>
      <c r="LVL11" s="781"/>
      <c r="LVM11" s="781"/>
      <c r="LVN11" s="781"/>
      <c r="LVO11" s="781"/>
      <c r="LVP11" s="781"/>
      <c r="LVQ11" s="781"/>
      <c r="LVR11" s="781"/>
      <c r="LVS11" s="781"/>
      <c r="LVT11" s="781"/>
      <c r="LVU11" s="781"/>
      <c r="LVV11" s="781"/>
      <c r="LVW11" s="781"/>
      <c r="LVX11" s="781"/>
      <c r="LVY11" s="781"/>
      <c r="LVZ11" s="781"/>
      <c r="LWA11" s="781"/>
      <c r="LWB11" s="781"/>
      <c r="LWC11" s="781"/>
      <c r="LWD11" s="781"/>
      <c r="LWE11" s="781"/>
      <c r="LWF11" s="781"/>
      <c r="LWG11" s="781"/>
      <c r="LWH11" s="781"/>
      <c r="LWI11" s="781"/>
      <c r="LWJ11" s="781"/>
      <c r="LWK11" s="781"/>
      <c r="LWL11" s="781"/>
      <c r="LWM11" s="781"/>
      <c r="LWN11" s="781"/>
      <c r="LWO11" s="781"/>
      <c r="LWP11" s="781"/>
      <c r="LWQ11" s="781"/>
      <c r="LWR11" s="781"/>
      <c r="LWS11" s="781"/>
      <c r="LWT11" s="781"/>
      <c r="LWU11" s="781"/>
      <c r="LWV11" s="781"/>
      <c r="LWW11" s="781"/>
      <c r="LWX11" s="781"/>
      <c r="LWY11" s="781"/>
      <c r="LWZ11" s="781"/>
      <c r="LXA11" s="781"/>
      <c r="LXB11" s="781"/>
      <c r="LXC11" s="781"/>
      <c r="LXD11" s="781"/>
      <c r="LXE11" s="781"/>
      <c r="LXF11" s="781"/>
      <c r="LXG11" s="781"/>
      <c r="LXH11" s="781"/>
      <c r="LXI11" s="781"/>
      <c r="LXJ11" s="781"/>
      <c r="LXK11" s="781"/>
      <c r="LXL11" s="781"/>
      <c r="LXM11" s="781"/>
      <c r="LXN11" s="781"/>
      <c r="LXO11" s="781"/>
      <c r="LXP11" s="781"/>
      <c r="LXQ11" s="781"/>
      <c r="LXR11" s="781"/>
      <c r="LXS11" s="781"/>
      <c r="LXT11" s="781"/>
      <c r="LXU11" s="781"/>
      <c r="LXV11" s="781"/>
      <c r="LXW11" s="781"/>
      <c r="LXX11" s="781"/>
      <c r="LXY11" s="781"/>
      <c r="LXZ11" s="781"/>
      <c r="LYA11" s="781"/>
      <c r="LYB11" s="781"/>
      <c r="LYC11" s="781"/>
      <c r="LYD11" s="781"/>
      <c r="LYE11" s="781"/>
      <c r="LYF11" s="781"/>
      <c r="LYG11" s="781"/>
      <c r="LYH11" s="781"/>
      <c r="LYI11" s="781"/>
      <c r="LYJ11" s="781"/>
      <c r="LYK11" s="781"/>
      <c r="LYL11" s="781"/>
      <c r="LYM11" s="781"/>
      <c r="LYN11" s="781"/>
      <c r="LYO11" s="781"/>
      <c r="LYP11" s="781"/>
      <c r="LYQ11" s="781"/>
      <c r="LYR11" s="781"/>
      <c r="LYS11" s="781"/>
      <c r="LYT11" s="781"/>
      <c r="LYU11" s="781"/>
      <c r="LYV11" s="781"/>
      <c r="LYW11" s="781"/>
      <c r="LYX11" s="781"/>
      <c r="LYY11" s="781"/>
      <c r="LYZ11" s="781"/>
      <c r="LZA11" s="781"/>
      <c r="LZB11" s="781"/>
      <c r="LZC11" s="781"/>
      <c r="LZD11" s="781"/>
      <c r="LZE11" s="781"/>
      <c r="LZF11" s="781"/>
      <c r="LZG11" s="781"/>
      <c r="LZH11" s="781"/>
      <c r="LZI11" s="781"/>
      <c r="LZJ11" s="781"/>
      <c r="LZK11" s="781"/>
      <c r="LZL11" s="781"/>
      <c r="LZM11" s="781"/>
      <c r="LZN11" s="781"/>
      <c r="LZO11" s="781"/>
      <c r="LZP11" s="781"/>
      <c r="LZQ11" s="781"/>
      <c r="LZR11" s="781"/>
      <c r="LZS11" s="781"/>
      <c r="LZT11" s="781"/>
      <c r="LZU11" s="781"/>
      <c r="LZV11" s="781"/>
      <c r="LZW11" s="781"/>
      <c r="LZX11" s="781"/>
      <c r="LZY11" s="781"/>
      <c r="LZZ11" s="781"/>
      <c r="MAA11" s="781"/>
      <c r="MAB11" s="781"/>
      <c r="MAC11" s="781"/>
      <c r="MAD11" s="781"/>
      <c r="MAE11" s="781"/>
      <c r="MAF11" s="781"/>
      <c r="MAG11" s="781"/>
      <c r="MAH11" s="781"/>
      <c r="MAI11" s="781"/>
      <c r="MAJ11" s="781"/>
      <c r="MAK11" s="781"/>
      <c r="MAL11" s="781"/>
      <c r="MAM11" s="781"/>
      <c r="MAN11" s="781"/>
      <c r="MAO11" s="781"/>
      <c r="MAP11" s="781"/>
      <c r="MAQ11" s="781"/>
      <c r="MAR11" s="781"/>
      <c r="MAS11" s="781"/>
      <c r="MAT11" s="781"/>
      <c r="MAU11" s="781"/>
      <c r="MAV11" s="781"/>
      <c r="MAW11" s="781"/>
      <c r="MAX11" s="781"/>
      <c r="MAY11" s="781"/>
      <c r="MAZ11" s="781"/>
      <c r="MBA11" s="781"/>
      <c r="MBB11" s="781"/>
      <c r="MBC11" s="781"/>
      <c r="MBD11" s="781"/>
      <c r="MBE11" s="781"/>
      <c r="MBF11" s="781"/>
      <c r="MBG11" s="781"/>
      <c r="MBH11" s="781"/>
      <c r="MBI11" s="781"/>
      <c r="MBJ11" s="781"/>
      <c r="MBK11" s="781"/>
      <c r="MBL11" s="781"/>
      <c r="MBM11" s="781"/>
      <c r="MBN11" s="781"/>
      <c r="MBO11" s="781"/>
      <c r="MBP11" s="781"/>
      <c r="MBQ11" s="781"/>
      <c r="MBR11" s="781"/>
      <c r="MBS11" s="781"/>
      <c r="MBT11" s="781"/>
      <c r="MBU11" s="781"/>
      <c r="MBV11" s="781"/>
      <c r="MBW11" s="781"/>
      <c r="MBX11" s="781"/>
      <c r="MBY11" s="781"/>
      <c r="MBZ11" s="781"/>
      <c r="MCA11" s="781"/>
      <c r="MCB11" s="781"/>
      <c r="MCC11" s="781"/>
      <c r="MCD11" s="781"/>
      <c r="MCE11" s="781"/>
      <c r="MCF11" s="781"/>
      <c r="MCG11" s="781"/>
      <c r="MCH11" s="781"/>
      <c r="MCI11" s="781"/>
      <c r="MCJ11" s="781"/>
      <c r="MCK11" s="781"/>
      <c r="MCL11" s="781"/>
      <c r="MCM11" s="781"/>
      <c r="MCN11" s="781"/>
      <c r="MCO11" s="781"/>
      <c r="MCP11" s="781"/>
      <c r="MCQ11" s="781"/>
      <c r="MCR11" s="781"/>
      <c r="MCS11" s="781"/>
      <c r="MCT11" s="781"/>
      <c r="MCU11" s="781"/>
      <c r="MCV11" s="781"/>
      <c r="MCW11" s="781"/>
      <c r="MCX11" s="781"/>
      <c r="MCY11" s="781"/>
      <c r="MCZ11" s="781"/>
      <c r="MDA11" s="781"/>
      <c r="MDB11" s="781"/>
      <c r="MDC11" s="781"/>
      <c r="MDD11" s="781"/>
      <c r="MDE11" s="781"/>
      <c r="MDF11" s="781"/>
      <c r="MDG11" s="781"/>
      <c r="MDH11" s="781"/>
      <c r="MDI11" s="781"/>
      <c r="MDJ11" s="781"/>
      <c r="MDK11" s="781"/>
      <c r="MDL11" s="781"/>
      <c r="MDM11" s="781"/>
      <c r="MDN11" s="781"/>
      <c r="MDO11" s="781"/>
      <c r="MDP11" s="781"/>
      <c r="MDQ11" s="781"/>
      <c r="MDR11" s="781"/>
      <c r="MDS11" s="781"/>
      <c r="MDT11" s="781"/>
      <c r="MDU11" s="781"/>
      <c r="MDV11" s="781"/>
      <c r="MDW11" s="781"/>
      <c r="MDX11" s="781"/>
      <c r="MDY11" s="781"/>
      <c r="MDZ11" s="781"/>
      <c r="MEA11" s="781"/>
      <c r="MEB11" s="781"/>
      <c r="MEC11" s="781"/>
      <c r="MED11" s="781"/>
      <c r="MEE11" s="781"/>
      <c r="MEF11" s="781"/>
      <c r="MEG11" s="781"/>
      <c r="MEH11" s="781"/>
      <c r="MEI11" s="781"/>
      <c r="MEJ11" s="781"/>
      <c r="MEK11" s="781"/>
      <c r="MEL11" s="781"/>
      <c r="MEM11" s="781"/>
      <c r="MEN11" s="781"/>
      <c r="MEO11" s="781"/>
      <c r="MEP11" s="781"/>
      <c r="MEQ11" s="781"/>
      <c r="MER11" s="781"/>
      <c r="MES11" s="781"/>
      <c r="MET11" s="781"/>
      <c r="MEU11" s="781"/>
      <c r="MEV11" s="781"/>
      <c r="MEW11" s="781"/>
      <c r="MEX11" s="781"/>
      <c r="MEY11" s="781"/>
      <c r="MEZ11" s="781"/>
      <c r="MFA11" s="781"/>
      <c r="MFB11" s="781"/>
      <c r="MFC11" s="781"/>
      <c r="MFD11" s="781"/>
      <c r="MFE11" s="781"/>
      <c r="MFF11" s="781"/>
      <c r="MFG11" s="781"/>
      <c r="MFH11" s="781"/>
      <c r="MFI11" s="781"/>
      <c r="MFJ11" s="781"/>
      <c r="MFK11" s="781"/>
      <c r="MFL11" s="781"/>
      <c r="MFM11" s="781"/>
      <c r="MFN11" s="781"/>
      <c r="MFO11" s="781"/>
      <c r="MFP11" s="781"/>
      <c r="MFQ11" s="781"/>
      <c r="MFR11" s="781"/>
      <c r="MFS11" s="781"/>
      <c r="MFT11" s="781"/>
      <c r="MFU11" s="781"/>
      <c r="MFV11" s="781"/>
      <c r="MFW11" s="781"/>
      <c r="MFX11" s="781"/>
      <c r="MFY11" s="781"/>
      <c r="MFZ11" s="781"/>
      <c r="MGA11" s="781"/>
      <c r="MGB11" s="781"/>
      <c r="MGC11" s="781"/>
      <c r="MGD11" s="781"/>
      <c r="MGE11" s="781"/>
      <c r="MGF11" s="781"/>
      <c r="MGG11" s="781"/>
      <c r="MGH11" s="781"/>
      <c r="MGI11" s="781"/>
      <c r="MGJ11" s="781"/>
      <c r="MGK11" s="781"/>
      <c r="MGL11" s="781"/>
      <c r="MGM11" s="781"/>
      <c r="MGN11" s="781"/>
      <c r="MGO11" s="781"/>
      <c r="MGP11" s="781"/>
      <c r="MGQ11" s="781"/>
      <c r="MGR11" s="781"/>
      <c r="MGS11" s="781"/>
      <c r="MGT11" s="781"/>
      <c r="MGU11" s="781"/>
      <c r="MGV11" s="781"/>
      <c r="MGW11" s="781"/>
      <c r="MGX11" s="781"/>
      <c r="MGY11" s="781"/>
      <c r="MGZ11" s="781"/>
      <c r="MHA11" s="781"/>
      <c r="MHB11" s="781"/>
      <c r="MHC11" s="781"/>
      <c r="MHD11" s="781"/>
      <c r="MHE11" s="781"/>
      <c r="MHF11" s="781"/>
      <c r="MHG11" s="781"/>
      <c r="MHH11" s="781"/>
      <c r="MHI11" s="781"/>
      <c r="MHJ11" s="781"/>
      <c r="MHK11" s="781"/>
      <c r="MHL11" s="781"/>
      <c r="MHM11" s="781"/>
      <c r="MHN11" s="781"/>
      <c r="MHO11" s="781"/>
      <c r="MHP11" s="781"/>
      <c r="MHQ11" s="781"/>
      <c r="MHR11" s="781"/>
      <c r="MHS11" s="781"/>
      <c r="MHT11" s="781"/>
      <c r="MHU11" s="781"/>
      <c r="MHV11" s="781"/>
      <c r="MHW11" s="781"/>
      <c r="MHX11" s="781"/>
      <c r="MHY11" s="781"/>
      <c r="MHZ11" s="781"/>
      <c r="MIA11" s="781"/>
      <c r="MIB11" s="781"/>
      <c r="MIC11" s="781"/>
      <c r="MID11" s="781"/>
      <c r="MIE11" s="781"/>
      <c r="MIF11" s="781"/>
      <c r="MIG11" s="781"/>
      <c r="MIH11" s="781"/>
      <c r="MII11" s="781"/>
      <c r="MIJ11" s="781"/>
      <c r="MIK11" s="781"/>
      <c r="MIL11" s="781"/>
      <c r="MIM11" s="781"/>
      <c r="MIN11" s="781"/>
      <c r="MIO11" s="781"/>
      <c r="MIP11" s="781"/>
      <c r="MIQ11" s="781"/>
      <c r="MIR11" s="781"/>
      <c r="MIS11" s="781"/>
      <c r="MIT11" s="781"/>
      <c r="MIU11" s="781"/>
      <c r="MIV11" s="781"/>
      <c r="MIW11" s="781"/>
      <c r="MIX11" s="781"/>
      <c r="MIY11" s="781"/>
      <c r="MIZ11" s="781"/>
      <c r="MJA11" s="781"/>
      <c r="MJB11" s="781"/>
      <c r="MJC11" s="781"/>
      <c r="MJD11" s="781"/>
      <c r="MJE11" s="781"/>
      <c r="MJF11" s="781"/>
      <c r="MJG11" s="781"/>
      <c r="MJH11" s="781"/>
      <c r="MJI11" s="781"/>
      <c r="MJJ11" s="781"/>
      <c r="MJK11" s="781"/>
      <c r="MJL11" s="781"/>
      <c r="MJM11" s="781"/>
      <c r="MJN11" s="781"/>
      <c r="MJO11" s="781"/>
      <c r="MJP11" s="781"/>
      <c r="MJQ11" s="781"/>
      <c r="MJR11" s="781"/>
      <c r="MJS11" s="781"/>
      <c r="MJT11" s="781"/>
      <c r="MJU11" s="781"/>
      <c r="MJV11" s="781"/>
      <c r="MJW11" s="781"/>
      <c r="MJX11" s="781"/>
      <c r="MJY11" s="781"/>
      <c r="MJZ11" s="781"/>
      <c r="MKA11" s="781"/>
      <c r="MKB11" s="781"/>
      <c r="MKC11" s="781"/>
      <c r="MKD11" s="781"/>
      <c r="MKE11" s="781"/>
      <c r="MKF11" s="781"/>
      <c r="MKG11" s="781"/>
      <c r="MKH11" s="781"/>
      <c r="MKI11" s="781"/>
      <c r="MKJ11" s="781"/>
      <c r="MKK11" s="781"/>
      <c r="MKL11" s="781"/>
      <c r="MKM11" s="781"/>
      <c r="MKN11" s="781"/>
      <c r="MKO11" s="781"/>
      <c r="MKP11" s="781"/>
      <c r="MKQ11" s="781"/>
      <c r="MKR11" s="781"/>
      <c r="MKS11" s="781"/>
      <c r="MKT11" s="781"/>
      <c r="MKU11" s="781"/>
      <c r="MKV11" s="781"/>
      <c r="MKW11" s="781"/>
      <c r="MKX11" s="781"/>
      <c r="MKY11" s="781"/>
      <c r="MKZ11" s="781"/>
      <c r="MLA11" s="781"/>
      <c r="MLB11" s="781"/>
      <c r="MLC11" s="781"/>
      <c r="MLD11" s="781"/>
      <c r="MLE11" s="781"/>
      <c r="MLF11" s="781"/>
      <c r="MLG11" s="781"/>
      <c r="MLH11" s="781"/>
      <c r="MLI11" s="781"/>
      <c r="MLJ11" s="781"/>
      <c r="MLK11" s="781"/>
      <c r="MLL11" s="781"/>
      <c r="MLM11" s="781"/>
      <c r="MLN11" s="781"/>
      <c r="MLO11" s="781"/>
      <c r="MLP11" s="781"/>
      <c r="MLQ11" s="781"/>
      <c r="MLR11" s="781"/>
      <c r="MLS11" s="781"/>
      <c r="MLT11" s="781"/>
      <c r="MLU11" s="781"/>
      <c r="MLV11" s="781"/>
      <c r="MLW11" s="781"/>
      <c r="MLX11" s="781"/>
      <c r="MLY11" s="781"/>
      <c r="MLZ11" s="781"/>
      <c r="MMA11" s="781"/>
      <c r="MMB11" s="781"/>
      <c r="MMC11" s="781"/>
      <c r="MMD11" s="781"/>
      <c r="MME11" s="781"/>
      <c r="MMF11" s="781"/>
      <c r="MMG11" s="781"/>
      <c r="MMH11" s="781"/>
      <c r="MMI11" s="781"/>
      <c r="MMJ11" s="781"/>
      <c r="MMK11" s="781"/>
      <c r="MML11" s="781"/>
      <c r="MMM11" s="781"/>
      <c r="MMN11" s="781"/>
      <c r="MMO11" s="781"/>
      <c r="MMP11" s="781"/>
      <c r="MMQ11" s="781"/>
      <c r="MMR11" s="781"/>
      <c r="MMS11" s="781"/>
      <c r="MMT11" s="781"/>
      <c r="MMU11" s="781"/>
      <c r="MMV11" s="781"/>
      <c r="MMW11" s="781"/>
      <c r="MMX11" s="781"/>
      <c r="MMY11" s="781"/>
      <c r="MMZ11" s="781"/>
      <c r="MNA11" s="781"/>
      <c r="MNB11" s="781"/>
      <c r="MNC11" s="781"/>
      <c r="MND11" s="781"/>
      <c r="MNE11" s="781"/>
      <c r="MNF11" s="781"/>
      <c r="MNG11" s="781"/>
      <c r="MNH11" s="781"/>
      <c r="MNI11" s="781"/>
      <c r="MNJ11" s="781"/>
      <c r="MNK11" s="781"/>
      <c r="MNL11" s="781"/>
      <c r="MNM11" s="781"/>
      <c r="MNN11" s="781"/>
      <c r="MNO11" s="781"/>
      <c r="MNP11" s="781"/>
      <c r="MNQ11" s="781"/>
      <c r="MNR11" s="781"/>
      <c r="MNS11" s="781"/>
      <c r="MNT11" s="781"/>
      <c r="MNU11" s="781"/>
      <c r="MNV11" s="781"/>
      <c r="MNW11" s="781"/>
      <c r="MNX11" s="781"/>
      <c r="MNY11" s="781"/>
      <c r="MNZ11" s="781"/>
      <c r="MOA11" s="781"/>
      <c r="MOB11" s="781"/>
      <c r="MOC11" s="781"/>
      <c r="MOD11" s="781"/>
      <c r="MOE11" s="781"/>
      <c r="MOF11" s="781"/>
      <c r="MOG11" s="781"/>
      <c r="MOH11" s="781"/>
      <c r="MOI11" s="781"/>
      <c r="MOJ11" s="781"/>
      <c r="MOK11" s="781"/>
      <c r="MOL11" s="781"/>
      <c r="MOM11" s="781"/>
      <c r="MON11" s="781"/>
      <c r="MOO11" s="781"/>
      <c r="MOP11" s="781"/>
      <c r="MOQ11" s="781"/>
      <c r="MOR11" s="781"/>
      <c r="MOS11" s="781"/>
      <c r="MOT11" s="781"/>
      <c r="MOU11" s="781"/>
      <c r="MOV11" s="781"/>
      <c r="MOW11" s="781"/>
      <c r="MOX11" s="781"/>
      <c r="MOY11" s="781"/>
      <c r="MOZ11" s="781"/>
      <c r="MPA11" s="781"/>
      <c r="MPB11" s="781"/>
      <c r="MPC11" s="781"/>
      <c r="MPD11" s="781"/>
      <c r="MPE11" s="781"/>
      <c r="MPF11" s="781"/>
      <c r="MPG11" s="781"/>
      <c r="MPH11" s="781"/>
      <c r="MPI11" s="781"/>
      <c r="MPJ11" s="781"/>
      <c r="MPK11" s="781"/>
      <c r="MPL11" s="781"/>
      <c r="MPM11" s="781"/>
      <c r="MPN11" s="781"/>
      <c r="MPO11" s="781"/>
      <c r="MPP11" s="781"/>
      <c r="MPQ11" s="781"/>
      <c r="MPR11" s="781"/>
      <c r="MPS11" s="781"/>
      <c r="MPT11" s="781"/>
      <c r="MPU11" s="781"/>
      <c r="MPV11" s="781"/>
      <c r="MPW11" s="781"/>
      <c r="MPX11" s="781"/>
      <c r="MPY11" s="781"/>
      <c r="MPZ11" s="781"/>
      <c r="MQA11" s="781"/>
      <c r="MQB11" s="781"/>
      <c r="MQC11" s="781"/>
      <c r="MQD11" s="781"/>
      <c r="MQE11" s="781"/>
      <c r="MQF11" s="781"/>
      <c r="MQG11" s="781"/>
      <c r="MQH11" s="781"/>
      <c r="MQI11" s="781"/>
      <c r="MQJ11" s="781"/>
      <c r="MQK11" s="781"/>
      <c r="MQL11" s="781"/>
      <c r="MQM11" s="781"/>
      <c r="MQN11" s="781"/>
      <c r="MQO11" s="781"/>
      <c r="MQP11" s="781"/>
      <c r="MQQ11" s="781"/>
      <c r="MQR11" s="781"/>
      <c r="MQS11" s="781"/>
      <c r="MQT11" s="781"/>
      <c r="MQU11" s="781"/>
      <c r="MQV11" s="781"/>
      <c r="MQW11" s="781"/>
      <c r="MQX11" s="781"/>
      <c r="MQY11" s="781"/>
      <c r="MQZ11" s="781"/>
      <c r="MRA11" s="781"/>
      <c r="MRB11" s="781"/>
      <c r="MRC11" s="781"/>
      <c r="MRD11" s="781"/>
      <c r="MRE11" s="781"/>
      <c r="MRF11" s="781"/>
      <c r="MRG11" s="781"/>
      <c r="MRH11" s="781"/>
      <c r="MRI11" s="781"/>
      <c r="MRJ11" s="781"/>
      <c r="MRK11" s="781"/>
      <c r="MRL11" s="781"/>
      <c r="MRM11" s="781"/>
      <c r="MRN11" s="781"/>
      <c r="MRO11" s="781"/>
      <c r="MRP11" s="781"/>
      <c r="MRQ11" s="781"/>
      <c r="MRR11" s="781"/>
      <c r="MRS11" s="781"/>
      <c r="MRT11" s="781"/>
      <c r="MRU11" s="781"/>
      <c r="MRV11" s="781"/>
      <c r="MRW11" s="781"/>
      <c r="MRX11" s="781"/>
      <c r="MRY11" s="781"/>
      <c r="MRZ11" s="781"/>
      <c r="MSA11" s="781"/>
      <c r="MSB11" s="781"/>
      <c r="MSC11" s="781"/>
      <c r="MSD11" s="781"/>
      <c r="MSE11" s="781"/>
      <c r="MSF11" s="781"/>
      <c r="MSG11" s="781"/>
      <c r="MSH11" s="781"/>
      <c r="MSI11" s="781"/>
      <c r="MSJ11" s="781"/>
      <c r="MSK11" s="781"/>
      <c r="MSL11" s="781"/>
      <c r="MSM11" s="781"/>
      <c r="MSN11" s="781"/>
      <c r="MSO11" s="781"/>
      <c r="MSP11" s="781"/>
      <c r="MSQ11" s="781"/>
      <c r="MSR11" s="781"/>
      <c r="MSS11" s="781"/>
      <c r="MST11" s="781"/>
      <c r="MSU11" s="781"/>
      <c r="MSV11" s="781"/>
      <c r="MSW11" s="781"/>
      <c r="MSX11" s="781"/>
      <c r="MSY11" s="781"/>
      <c r="MSZ11" s="781"/>
      <c r="MTA11" s="781"/>
      <c r="MTB11" s="781"/>
      <c r="MTC11" s="781"/>
      <c r="MTD11" s="781"/>
      <c r="MTE11" s="781"/>
      <c r="MTF11" s="781"/>
      <c r="MTG11" s="781"/>
      <c r="MTH11" s="781"/>
      <c r="MTI11" s="781"/>
      <c r="MTJ11" s="781"/>
      <c r="MTK11" s="781"/>
      <c r="MTL11" s="781"/>
      <c r="MTM11" s="781"/>
      <c r="MTN11" s="781"/>
      <c r="MTO11" s="781"/>
      <c r="MTP11" s="781"/>
      <c r="MTQ11" s="781"/>
      <c r="MTR11" s="781"/>
      <c r="MTS11" s="781"/>
      <c r="MTT11" s="781"/>
      <c r="MTU11" s="781"/>
      <c r="MTV11" s="781"/>
      <c r="MTW11" s="781"/>
      <c r="MTX11" s="781"/>
      <c r="MTY11" s="781"/>
      <c r="MTZ11" s="781"/>
      <c r="MUA11" s="781"/>
      <c r="MUB11" s="781"/>
      <c r="MUC11" s="781"/>
      <c r="MUD11" s="781"/>
      <c r="MUE11" s="781"/>
      <c r="MUF11" s="781"/>
      <c r="MUG11" s="781"/>
      <c r="MUH11" s="781"/>
      <c r="MUI11" s="781"/>
      <c r="MUJ11" s="781"/>
      <c r="MUK11" s="781"/>
      <c r="MUL11" s="781"/>
      <c r="MUM11" s="781"/>
      <c r="MUN11" s="781"/>
      <c r="MUO11" s="781"/>
      <c r="MUP11" s="781"/>
      <c r="MUQ11" s="781"/>
      <c r="MUR11" s="781"/>
      <c r="MUS11" s="781"/>
      <c r="MUT11" s="781"/>
      <c r="MUU11" s="781"/>
      <c r="MUV11" s="781"/>
      <c r="MUW11" s="781"/>
      <c r="MUX11" s="781"/>
      <c r="MUY11" s="781"/>
      <c r="MUZ11" s="781"/>
      <c r="MVA11" s="781"/>
      <c r="MVB11" s="781"/>
      <c r="MVC11" s="781"/>
      <c r="MVD11" s="781"/>
      <c r="MVE11" s="781"/>
      <c r="MVF11" s="781"/>
      <c r="MVG11" s="781"/>
      <c r="MVH11" s="781"/>
      <c r="MVI11" s="781"/>
      <c r="MVJ11" s="781"/>
      <c r="MVK11" s="781"/>
      <c r="MVL11" s="781"/>
      <c r="MVM11" s="781"/>
      <c r="MVN11" s="781"/>
      <c r="MVO11" s="781"/>
      <c r="MVP11" s="781"/>
      <c r="MVQ11" s="781"/>
      <c r="MVR11" s="781"/>
      <c r="MVS11" s="781"/>
      <c r="MVT11" s="781"/>
      <c r="MVU11" s="781"/>
      <c r="MVV11" s="781"/>
      <c r="MVW11" s="781"/>
      <c r="MVX11" s="781"/>
      <c r="MVY11" s="781"/>
      <c r="MVZ11" s="781"/>
      <c r="MWA11" s="781"/>
      <c r="MWB11" s="781"/>
      <c r="MWC11" s="781"/>
      <c r="MWD11" s="781"/>
      <c r="MWE11" s="781"/>
      <c r="MWF11" s="781"/>
      <c r="MWG11" s="781"/>
      <c r="MWH11" s="781"/>
      <c r="MWI11" s="781"/>
      <c r="MWJ11" s="781"/>
      <c r="MWK11" s="781"/>
      <c r="MWL11" s="781"/>
      <c r="MWM11" s="781"/>
      <c r="MWN11" s="781"/>
      <c r="MWO11" s="781"/>
      <c r="MWP11" s="781"/>
      <c r="MWQ11" s="781"/>
      <c r="MWR11" s="781"/>
      <c r="MWS11" s="781"/>
      <c r="MWT11" s="781"/>
      <c r="MWU11" s="781"/>
      <c r="MWV11" s="781"/>
      <c r="MWW11" s="781"/>
      <c r="MWX11" s="781"/>
      <c r="MWY11" s="781"/>
      <c r="MWZ11" s="781"/>
      <c r="MXA11" s="781"/>
      <c r="MXB11" s="781"/>
      <c r="MXC11" s="781"/>
      <c r="MXD11" s="781"/>
      <c r="MXE11" s="781"/>
      <c r="MXF11" s="781"/>
      <c r="MXG11" s="781"/>
      <c r="MXH11" s="781"/>
      <c r="MXI11" s="781"/>
      <c r="MXJ11" s="781"/>
      <c r="MXK11" s="781"/>
      <c r="MXL11" s="781"/>
      <c r="MXM11" s="781"/>
      <c r="MXN11" s="781"/>
      <c r="MXO11" s="781"/>
      <c r="MXP11" s="781"/>
      <c r="MXQ11" s="781"/>
      <c r="MXR11" s="781"/>
      <c r="MXS11" s="781"/>
      <c r="MXT11" s="781"/>
      <c r="MXU11" s="781"/>
      <c r="MXV11" s="781"/>
      <c r="MXW11" s="781"/>
      <c r="MXX11" s="781"/>
      <c r="MXY11" s="781"/>
      <c r="MXZ11" s="781"/>
      <c r="MYA11" s="781"/>
      <c r="MYB11" s="781"/>
      <c r="MYC11" s="781"/>
      <c r="MYD11" s="781"/>
      <c r="MYE11" s="781"/>
      <c r="MYF11" s="781"/>
      <c r="MYG11" s="781"/>
      <c r="MYH11" s="781"/>
      <c r="MYI11" s="781"/>
      <c r="MYJ11" s="781"/>
      <c r="MYK11" s="781"/>
      <c r="MYL11" s="781"/>
      <c r="MYM11" s="781"/>
      <c r="MYN11" s="781"/>
      <c r="MYO11" s="781"/>
      <c r="MYP11" s="781"/>
      <c r="MYQ11" s="781"/>
      <c r="MYR11" s="781"/>
      <c r="MYS11" s="781"/>
      <c r="MYT11" s="781"/>
      <c r="MYU11" s="781"/>
      <c r="MYV11" s="781"/>
      <c r="MYW11" s="781"/>
      <c r="MYX11" s="781"/>
      <c r="MYY11" s="781"/>
      <c r="MYZ11" s="781"/>
      <c r="MZA11" s="781"/>
      <c r="MZB11" s="781"/>
      <c r="MZC11" s="781"/>
      <c r="MZD11" s="781"/>
      <c r="MZE11" s="781"/>
      <c r="MZF11" s="781"/>
      <c r="MZG11" s="781"/>
      <c r="MZH11" s="781"/>
      <c r="MZI11" s="781"/>
      <c r="MZJ11" s="781"/>
      <c r="MZK11" s="781"/>
      <c r="MZL11" s="781"/>
      <c r="MZM11" s="781"/>
      <c r="MZN11" s="781"/>
      <c r="MZO11" s="781"/>
      <c r="MZP11" s="781"/>
      <c r="MZQ11" s="781"/>
      <c r="MZR11" s="781"/>
      <c r="MZS11" s="781"/>
      <c r="MZT11" s="781"/>
      <c r="MZU11" s="781"/>
      <c r="MZV11" s="781"/>
      <c r="MZW11" s="781"/>
      <c r="MZX11" s="781"/>
      <c r="MZY11" s="781"/>
      <c r="MZZ11" s="781"/>
      <c r="NAA11" s="781"/>
      <c r="NAB11" s="781"/>
      <c r="NAC11" s="781"/>
      <c r="NAD11" s="781"/>
      <c r="NAE11" s="781"/>
      <c r="NAF11" s="781"/>
      <c r="NAG11" s="781"/>
      <c r="NAH11" s="781"/>
      <c r="NAI11" s="781"/>
      <c r="NAJ11" s="781"/>
      <c r="NAK11" s="781"/>
      <c r="NAL11" s="781"/>
      <c r="NAM11" s="781"/>
      <c r="NAN11" s="781"/>
      <c r="NAO11" s="781"/>
      <c r="NAP11" s="781"/>
      <c r="NAQ11" s="781"/>
      <c r="NAR11" s="781"/>
      <c r="NAS11" s="781"/>
      <c r="NAT11" s="781"/>
      <c r="NAU11" s="781"/>
      <c r="NAV11" s="781"/>
      <c r="NAW11" s="781"/>
      <c r="NAX11" s="781"/>
      <c r="NAY11" s="781"/>
      <c r="NAZ11" s="781"/>
      <c r="NBA11" s="781"/>
      <c r="NBB11" s="781"/>
      <c r="NBC11" s="781"/>
      <c r="NBD11" s="781"/>
      <c r="NBE11" s="781"/>
      <c r="NBF11" s="781"/>
      <c r="NBG11" s="781"/>
      <c r="NBH11" s="781"/>
      <c r="NBI11" s="781"/>
      <c r="NBJ11" s="781"/>
      <c r="NBK11" s="781"/>
      <c r="NBL11" s="781"/>
      <c r="NBM11" s="781"/>
      <c r="NBN11" s="781"/>
      <c r="NBO11" s="781"/>
      <c r="NBP11" s="781"/>
      <c r="NBQ11" s="781"/>
      <c r="NBR11" s="781"/>
      <c r="NBS11" s="781"/>
      <c r="NBT11" s="781"/>
      <c r="NBU11" s="781"/>
      <c r="NBV11" s="781"/>
      <c r="NBW11" s="781"/>
      <c r="NBX11" s="781"/>
      <c r="NBY11" s="781"/>
      <c r="NBZ11" s="781"/>
      <c r="NCA11" s="781"/>
      <c r="NCB11" s="781"/>
      <c r="NCC11" s="781"/>
      <c r="NCD11" s="781"/>
      <c r="NCE11" s="781"/>
      <c r="NCF11" s="781"/>
      <c r="NCG11" s="781"/>
      <c r="NCH11" s="781"/>
      <c r="NCI11" s="781"/>
      <c r="NCJ11" s="781"/>
      <c r="NCK11" s="781"/>
      <c r="NCL11" s="781"/>
      <c r="NCM11" s="781"/>
      <c r="NCN11" s="781"/>
      <c r="NCO11" s="781"/>
      <c r="NCP11" s="781"/>
      <c r="NCQ11" s="781"/>
      <c r="NCR11" s="781"/>
      <c r="NCS11" s="781"/>
      <c r="NCT11" s="781"/>
      <c r="NCU11" s="781"/>
      <c r="NCV11" s="781"/>
      <c r="NCW11" s="781"/>
      <c r="NCX11" s="781"/>
      <c r="NCY11" s="781"/>
      <c r="NCZ11" s="781"/>
      <c r="NDA11" s="781"/>
      <c r="NDB11" s="781"/>
      <c r="NDC11" s="781"/>
      <c r="NDD11" s="781"/>
      <c r="NDE11" s="781"/>
      <c r="NDF11" s="781"/>
      <c r="NDG11" s="781"/>
      <c r="NDH11" s="781"/>
      <c r="NDI11" s="781"/>
      <c r="NDJ11" s="781"/>
      <c r="NDK11" s="781"/>
      <c r="NDL11" s="781"/>
      <c r="NDM11" s="781"/>
      <c r="NDN11" s="781"/>
      <c r="NDO11" s="781"/>
      <c r="NDP11" s="781"/>
      <c r="NDQ11" s="781"/>
      <c r="NDR11" s="781"/>
      <c r="NDS11" s="781"/>
      <c r="NDT11" s="781"/>
      <c r="NDU11" s="781"/>
      <c r="NDV11" s="781"/>
      <c r="NDW11" s="781"/>
      <c r="NDX11" s="781"/>
      <c r="NDY11" s="781"/>
      <c r="NDZ11" s="781"/>
      <c r="NEA11" s="781"/>
      <c r="NEB11" s="781"/>
      <c r="NEC11" s="781"/>
      <c r="NED11" s="781"/>
      <c r="NEE11" s="781"/>
      <c r="NEF11" s="781"/>
      <c r="NEG11" s="781"/>
      <c r="NEH11" s="781"/>
      <c r="NEI11" s="781"/>
      <c r="NEJ11" s="781"/>
      <c r="NEK11" s="781"/>
      <c r="NEL11" s="781"/>
      <c r="NEM11" s="781"/>
      <c r="NEN11" s="781"/>
      <c r="NEO11" s="781"/>
      <c r="NEP11" s="781"/>
      <c r="NEQ11" s="781"/>
      <c r="NER11" s="781"/>
      <c r="NES11" s="781"/>
      <c r="NET11" s="781"/>
      <c r="NEU11" s="781"/>
      <c r="NEV11" s="781"/>
      <c r="NEW11" s="781"/>
      <c r="NEX11" s="781"/>
      <c r="NEY11" s="781"/>
      <c r="NEZ11" s="781"/>
      <c r="NFA11" s="781"/>
      <c r="NFB11" s="781"/>
      <c r="NFC11" s="781"/>
      <c r="NFD11" s="781"/>
      <c r="NFE11" s="781"/>
      <c r="NFF11" s="781"/>
      <c r="NFG11" s="781"/>
      <c r="NFH11" s="781"/>
      <c r="NFI11" s="781"/>
      <c r="NFJ11" s="781"/>
      <c r="NFK11" s="781"/>
      <c r="NFL11" s="781"/>
      <c r="NFM11" s="781"/>
      <c r="NFN11" s="781"/>
      <c r="NFO11" s="781"/>
      <c r="NFP11" s="781"/>
      <c r="NFQ11" s="781"/>
      <c r="NFR11" s="781"/>
      <c r="NFS11" s="781"/>
      <c r="NFT11" s="781"/>
      <c r="NFU11" s="781"/>
      <c r="NFV11" s="781"/>
      <c r="NFW11" s="781"/>
      <c r="NFX11" s="781"/>
      <c r="NFY11" s="781"/>
      <c r="NFZ11" s="781"/>
      <c r="NGA11" s="781"/>
      <c r="NGB11" s="781"/>
      <c r="NGC11" s="781"/>
      <c r="NGD11" s="781"/>
      <c r="NGE11" s="781"/>
      <c r="NGF11" s="781"/>
      <c r="NGG11" s="781"/>
      <c r="NGH11" s="781"/>
      <c r="NGI11" s="781"/>
      <c r="NGJ11" s="781"/>
      <c r="NGK11" s="781"/>
      <c r="NGL11" s="781"/>
      <c r="NGM11" s="781"/>
      <c r="NGN11" s="781"/>
      <c r="NGO11" s="781"/>
      <c r="NGP11" s="781"/>
      <c r="NGQ11" s="781"/>
      <c r="NGR11" s="781"/>
      <c r="NGS11" s="781"/>
      <c r="NGT11" s="781"/>
      <c r="NGU11" s="781"/>
      <c r="NGV11" s="781"/>
      <c r="NGW11" s="781"/>
      <c r="NGX11" s="781"/>
      <c r="NGY11" s="781"/>
      <c r="NGZ11" s="781"/>
      <c r="NHA11" s="781"/>
      <c r="NHB11" s="781"/>
      <c r="NHC11" s="781"/>
      <c r="NHD11" s="781"/>
      <c r="NHE11" s="781"/>
      <c r="NHF11" s="781"/>
      <c r="NHG11" s="781"/>
      <c r="NHH11" s="781"/>
      <c r="NHI11" s="781"/>
      <c r="NHJ11" s="781"/>
      <c r="NHK11" s="781"/>
      <c r="NHL11" s="781"/>
      <c r="NHM11" s="781"/>
      <c r="NHN11" s="781"/>
      <c r="NHO11" s="781"/>
      <c r="NHP11" s="781"/>
      <c r="NHQ11" s="781"/>
      <c r="NHR11" s="781"/>
      <c r="NHS11" s="781"/>
      <c r="NHT11" s="781"/>
      <c r="NHU11" s="781"/>
      <c r="NHV11" s="781"/>
      <c r="NHW11" s="781"/>
      <c r="NHX11" s="781"/>
      <c r="NHY11" s="781"/>
      <c r="NHZ11" s="781"/>
      <c r="NIA11" s="781"/>
      <c r="NIB11" s="781"/>
      <c r="NIC11" s="781"/>
      <c r="NID11" s="781"/>
      <c r="NIE11" s="781"/>
      <c r="NIF11" s="781"/>
      <c r="NIG11" s="781"/>
      <c r="NIH11" s="781"/>
      <c r="NII11" s="781"/>
      <c r="NIJ11" s="781"/>
      <c r="NIK11" s="781"/>
      <c r="NIL11" s="781"/>
      <c r="NIM11" s="781"/>
      <c r="NIN11" s="781"/>
      <c r="NIO11" s="781"/>
      <c r="NIP11" s="781"/>
      <c r="NIQ11" s="781"/>
      <c r="NIR11" s="781"/>
      <c r="NIS11" s="781"/>
      <c r="NIT11" s="781"/>
      <c r="NIU11" s="781"/>
      <c r="NIV11" s="781"/>
      <c r="NIW11" s="781"/>
      <c r="NIX11" s="781"/>
      <c r="NIY11" s="781"/>
      <c r="NIZ11" s="781"/>
      <c r="NJA11" s="781"/>
      <c r="NJB11" s="781"/>
      <c r="NJC11" s="781"/>
      <c r="NJD11" s="781"/>
      <c r="NJE11" s="781"/>
      <c r="NJF11" s="781"/>
      <c r="NJG11" s="781"/>
      <c r="NJH11" s="781"/>
      <c r="NJI11" s="781"/>
      <c r="NJJ11" s="781"/>
      <c r="NJK11" s="781"/>
      <c r="NJL11" s="781"/>
      <c r="NJM11" s="781"/>
      <c r="NJN11" s="781"/>
      <c r="NJO11" s="781"/>
      <c r="NJP11" s="781"/>
      <c r="NJQ11" s="781"/>
      <c r="NJR11" s="781"/>
      <c r="NJS11" s="781"/>
      <c r="NJT11" s="781"/>
      <c r="NJU11" s="781"/>
      <c r="NJV11" s="781"/>
      <c r="NJW11" s="781"/>
      <c r="NJX11" s="781"/>
      <c r="NJY11" s="781"/>
      <c r="NJZ11" s="781"/>
      <c r="NKA11" s="781"/>
      <c r="NKB11" s="781"/>
      <c r="NKC11" s="781"/>
      <c r="NKD11" s="781"/>
      <c r="NKE11" s="781"/>
      <c r="NKF11" s="781"/>
      <c r="NKG11" s="781"/>
      <c r="NKH11" s="781"/>
      <c r="NKI11" s="781"/>
      <c r="NKJ11" s="781"/>
      <c r="NKK11" s="781"/>
      <c r="NKL11" s="781"/>
      <c r="NKM11" s="781"/>
      <c r="NKN11" s="781"/>
      <c r="NKO11" s="781"/>
      <c r="NKP11" s="781"/>
      <c r="NKQ11" s="781"/>
      <c r="NKR11" s="781"/>
      <c r="NKS11" s="781"/>
      <c r="NKT11" s="781"/>
      <c r="NKU11" s="781"/>
      <c r="NKV11" s="781"/>
      <c r="NKW11" s="781"/>
      <c r="NKX11" s="781"/>
      <c r="NKY11" s="781"/>
      <c r="NKZ11" s="781"/>
      <c r="NLA11" s="781"/>
      <c r="NLB11" s="781"/>
      <c r="NLC11" s="781"/>
      <c r="NLD11" s="781"/>
      <c r="NLE11" s="781"/>
      <c r="NLF11" s="781"/>
      <c r="NLG11" s="781"/>
      <c r="NLH11" s="781"/>
      <c r="NLI11" s="781"/>
      <c r="NLJ11" s="781"/>
      <c r="NLK11" s="781"/>
      <c r="NLL11" s="781"/>
      <c r="NLM11" s="781"/>
      <c r="NLN11" s="781"/>
      <c r="NLO11" s="781"/>
      <c r="NLP11" s="781"/>
      <c r="NLQ11" s="781"/>
      <c r="NLR11" s="781"/>
      <c r="NLS11" s="781"/>
      <c r="NLT11" s="781"/>
      <c r="NLU11" s="781"/>
      <c r="NLV11" s="781"/>
      <c r="NLW11" s="781"/>
      <c r="NLX11" s="781"/>
      <c r="NLY11" s="781"/>
      <c r="NLZ11" s="781"/>
      <c r="NMA11" s="781"/>
      <c r="NMB11" s="781"/>
      <c r="NMC11" s="781"/>
      <c r="NMD11" s="781"/>
      <c r="NME11" s="781"/>
      <c r="NMF11" s="781"/>
      <c r="NMG11" s="781"/>
      <c r="NMH11" s="781"/>
      <c r="NMI11" s="781"/>
      <c r="NMJ11" s="781"/>
      <c r="NMK11" s="781"/>
      <c r="NML11" s="781"/>
      <c r="NMM11" s="781"/>
      <c r="NMN11" s="781"/>
      <c r="NMO11" s="781"/>
      <c r="NMP11" s="781"/>
      <c r="NMQ11" s="781"/>
      <c r="NMR11" s="781"/>
      <c r="NMS11" s="781"/>
      <c r="NMT11" s="781"/>
      <c r="NMU11" s="781"/>
      <c r="NMV11" s="781"/>
      <c r="NMW11" s="781"/>
      <c r="NMX11" s="781"/>
      <c r="NMY11" s="781"/>
      <c r="NMZ11" s="781"/>
      <c r="NNA11" s="781"/>
      <c r="NNB11" s="781"/>
      <c r="NNC11" s="781"/>
      <c r="NND11" s="781"/>
      <c r="NNE11" s="781"/>
      <c r="NNF11" s="781"/>
      <c r="NNG11" s="781"/>
      <c r="NNH11" s="781"/>
      <c r="NNI11" s="781"/>
      <c r="NNJ11" s="781"/>
      <c r="NNK11" s="781"/>
      <c r="NNL11" s="781"/>
      <c r="NNM11" s="781"/>
      <c r="NNN11" s="781"/>
      <c r="NNO11" s="781"/>
      <c r="NNP11" s="781"/>
      <c r="NNQ11" s="781"/>
      <c r="NNR11" s="781"/>
      <c r="NNS11" s="781"/>
      <c r="NNT11" s="781"/>
      <c r="NNU11" s="781"/>
      <c r="NNV11" s="781"/>
      <c r="NNW11" s="781"/>
      <c r="NNX11" s="781"/>
      <c r="NNY11" s="781"/>
      <c r="NNZ11" s="781"/>
      <c r="NOA11" s="781"/>
      <c r="NOB11" s="781"/>
      <c r="NOC11" s="781"/>
      <c r="NOD11" s="781"/>
      <c r="NOE11" s="781"/>
      <c r="NOF11" s="781"/>
      <c r="NOG11" s="781"/>
      <c r="NOH11" s="781"/>
      <c r="NOI11" s="781"/>
      <c r="NOJ11" s="781"/>
      <c r="NOK11" s="781"/>
      <c r="NOL11" s="781"/>
      <c r="NOM11" s="781"/>
      <c r="NON11" s="781"/>
      <c r="NOO11" s="781"/>
      <c r="NOP11" s="781"/>
      <c r="NOQ11" s="781"/>
      <c r="NOR11" s="781"/>
      <c r="NOS11" s="781"/>
      <c r="NOT11" s="781"/>
      <c r="NOU11" s="781"/>
      <c r="NOV11" s="781"/>
      <c r="NOW11" s="781"/>
      <c r="NOX11" s="781"/>
      <c r="NOY11" s="781"/>
      <c r="NOZ11" s="781"/>
      <c r="NPA11" s="781"/>
      <c r="NPB11" s="781"/>
      <c r="NPC11" s="781"/>
      <c r="NPD11" s="781"/>
      <c r="NPE11" s="781"/>
      <c r="NPF11" s="781"/>
      <c r="NPG11" s="781"/>
      <c r="NPH11" s="781"/>
      <c r="NPI11" s="781"/>
      <c r="NPJ11" s="781"/>
      <c r="NPK11" s="781"/>
      <c r="NPL11" s="781"/>
      <c r="NPM11" s="781"/>
      <c r="NPN11" s="781"/>
      <c r="NPO11" s="781"/>
      <c r="NPP11" s="781"/>
      <c r="NPQ11" s="781"/>
      <c r="NPR11" s="781"/>
      <c r="NPS11" s="781"/>
      <c r="NPT11" s="781"/>
      <c r="NPU11" s="781"/>
      <c r="NPV11" s="781"/>
      <c r="NPW11" s="781"/>
      <c r="NPX11" s="781"/>
      <c r="NPY11" s="781"/>
      <c r="NPZ11" s="781"/>
      <c r="NQA11" s="781"/>
      <c r="NQB11" s="781"/>
      <c r="NQC11" s="781"/>
      <c r="NQD11" s="781"/>
      <c r="NQE11" s="781"/>
      <c r="NQF11" s="781"/>
      <c r="NQG11" s="781"/>
      <c r="NQH11" s="781"/>
      <c r="NQI11" s="781"/>
      <c r="NQJ11" s="781"/>
      <c r="NQK11" s="781"/>
      <c r="NQL11" s="781"/>
      <c r="NQM11" s="781"/>
      <c r="NQN11" s="781"/>
      <c r="NQO11" s="781"/>
      <c r="NQP11" s="781"/>
      <c r="NQQ11" s="781"/>
      <c r="NQR11" s="781"/>
      <c r="NQS11" s="781"/>
      <c r="NQT11" s="781"/>
      <c r="NQU11" s="781"/>
      <c r="NQV11" s="781"/>
      <c r="NQW11" s="781"/>
      <c r="NQX11" s="781"/>
      <c r="NQY11" s="781"/>
      <c r="NQZ11" s="781"/>
      <c r="NRA11" s="781"/>
      <c r="NRB11" s="781"/>
      <c r="NRC11" s="781"/>
      <c r="NRD11" s="781"/>
      <c r="NRE11" s="781"/>
      <c r="NRF11" s="781"/>
      <c r="NRG11" s="781"/>
      <c r="NRH11" s="781"/>
      <c r="NRI11" s="781"/>
      <c r="NRJ11" s="781"/>
      <c r="NRK11" s="781"/>
      <c r="NRL11" s="781"/>
      <c r="NRM11" s="781"/>
      <c r="NRN11" s="781"/>
      <c r="NRO11" s="781"/>
      <c r="NRP11" s="781"/>
      <c r="NRQ11" s="781"/>
      <c r="NRR11" s="781"/>
      <c r="NRS11" s="781"/>
      <c r="NRT11" s="781"/>
      <c r="NRU11" s="781"/>
      <c r="NRV11" s="781"/>
      <c r="NRW11" s="781"/>
      <c r="NRX11" s="781"/>
      <c r="NRY11" s="781"/>
      <c r="NRZ11" s="781"/>
      <c r="NSA11" s="781"/>
      <c r="NSB11" s="781"/>
      <c r="NSC11" s="781"/>
      <c r="NSD11" s="781"/>
      <c r="NSE11" s="781"/>
      <c r="NSF11" s="781"/>
      <c r="NSG11" s="781"/>
      <c r="NSH11" s="781"/>
      <c r="NSI11" s="781"/>
      <c r="NSJ11" s="781"/>
      <c r="NSK11" s="781"/>
      <c r="NSL11" s="781"/>
      <c r="NSM11" s="781"/>
      <c r="NSN11" s="781"/>
      <c r="NSO11" s="781"/>
      <c r="NSP11" s="781"/>
      <c r="NSQ11" s="781"/>
      <c r="NSR11" s="781"/>
      <c r="NSS11" s="781"/>
      <c r="NST11" s="781"/>
      <c r="NSU11" s="781"/>
      <c r="NSV11" s="781"/>
      <c r="NSW11" s="781"/>
      <c r="NSX11" s="781"/>
      <c r="NSY11" s="781"/>
      <c r="NSZ11" s="781"/>
      <c r="NTA11" s="781"/>
      <c r="NTB11" s="781"/>
      <c r="NTC11" s="781"/>
      <c r="NTD11" s="781"/>
      <c r="NTE11" s="781"/>
      <c r="NTF11" s="781"/>
      <c r="NTG11" s="781"/>
      <c r="NTH11" s="781"/>
      <c r="NTI11" s="781"/>
      <c r="NTJ11" s="781"/>
      <c r="NTK11" s="781"/>
      <c r="NTL11" s="781"/>
      <c r="NTM11" s="781"/>
      <c r="NTN11" s="781"/>
      <c r="NTO11" s="781"/>
      <c r="NTP11" s="781"/>
      <c r="NTQ11" s="781"/>
      <c r="NTR11" s="781"/>
      <c r="NTS11" s="781"/>
      <c r="NTT11" s="781"/>
      <c r="NTU11" s="781"/>
      <c r="NTV11" s="781"/>
      <c r="NTW11" s="781"/>
      <c r="NTX11" s="781"/>
      <c r="NTY11" s="781"/>
      <c r="NTZ11" s="781"/>
      <c r="NUA11" s="781"/>
      <c r="NUB11" s="781"/>
      <c r="NUC11" s="781"/>
      <c r="NUD11" s="781"/>
      <c r="NUE11" s="781"/>
      <c r="NUF11" s="781"/>
      <c r="NUG11" s="781"/>
      <c r="NUH11" s="781"/>
      <c r="NUI11" s="781"/>
      <c r="NUJ11" s="781"/>
      <c r="NUK11" s="781"/>
      <c r="NUL11" s="781"/>
      <c r="NUM11" s="781"/>
      <c r="NUN11" s="781"/>
      <c r="NUO11" s="781"/>
      <c r="NUP11" s="781"/>
      <c r="NUQ11" s="781"/>
      <c r="NUR11" s="781"/>
      <c r="NUS11" s="781"/>
      <c r="NUT11" s="781"/>
      <c r="NUU11" s="781"/>
      <c r="NUV11" s="781"/>
      <c r="NUW11" s="781"/>
      <c r="NUX11" s="781"/>
      <c r="NUY11" s="781"/>
      <c r="NUZ11" s="781"/>
      <c r="NVA11" s="781"/>
      <c r="NVB11" s="781"/>
      <c r="NVC11" s="781"/>
      <c r="NVD11" s="781"/>
      <c r="NVE11" s="781"/>
      <c r="NVF11" s="781"/>
      <c r="NVG11" s="781"/>
      <c r="NVH11" s="781"/>
      <c r="NVI11" s="781"/>
      <c r="NVJ11" s="781"/>
      <c r="NVK11" s="781"/>
      <c r="NVL11" s="781"/>
      <c r="NVM11" s="781"/>
      <c r="NVN11" s="781"/>
      <c r="NVO11" s="781"/>
      <c r="NVP11" s="781"/>
      <c r="NVQ11" s="781"/>
      <c r="NVR11" s="781"/>
      <c r="NVS11" s="781"/>
      <c r="NVT11" s="781"/>
      <c r="NVU11" s="781"/>
      <c r="NVV11" s="781"/>
      <c r="NVW11" s="781"/>
      <c r="NVX11" s="781"/>
      <c r="NVY11" s="781"/>
      <c r="NVZ11" s="781"/>
      <c r="NWA11" s="781"/>
      <c r="NWB11" s="781"/>
      <c r="NWC11" s="781"/>
      <c r="NWD11" s="781"/>
      <c r="NWE11" s="781"/>
      <c r="NWF11" s="781"/>
      <c r="NWG11" s="781"/>
      <c r="NWH11" s="781"/>
      <c r="NWI11" s="781"/>
      <c r="NWJ11" s="781"/>
      <c r="NWK11" s="781"/>
      <c r="NWL11" s="781"/>
      <c r="NWM11" s="781"/>
      <c r="NWN11" s="781"/>
      <c r="NWO11" s="781"/>
      <c r="NWP11" s="781"/>
      <c r="NWQ11" s="781"/>
      <c r="NWR11" s="781"/>
      <c r="NWS11" s="781"/>
      <c r="NWT11" s="781"/>
      <c r="NWU11" s="781"/>
      <c r="NWV11" s="781"/>
      <c r="NWW11" s="781"/>
      <c r="NWX11" s="781"/>
      <c r="NWY11" s="781"/>
      <c r="NWZ11" s="781"/>
      <c r="NXA11" s="781"/>
      <c r="NXB11" s="781"/>
      <c r="NXC11" s="781"/>
      <c r="NXD11" s="781"/>
      <c r="NXE11" s="781"/>
      <c r="NXF11" s="781"/>
      <c r="NXG11" s="781"/>
      <c r="NXH11" s="781"/>
      <c r="NXI11" s="781"/>
      <c r="NXJ11" s="781"/>
      <c r="NXK11" s="781"/>
      <c r="NXL11" s="781"/>
      <c r="NXM11" s="781"/>
      <c r="NXN11" s="781"/>
      <c r="NXO11" s="781"/>
      <c r="NXP11" s="781"/>
      <c r="NXQ11" s="781"/>
      <c r="NXR11" s="781"/>
      <c r="NXS11" s="781"/>
      <c r="NXT11" s="781"/>
      <c r="NXU11" s="781"/>
      <c r="NXV11" s="781"/>
      <c r="NXW11" s="781"/>
      <c r="NXX11" s="781"/>
      <c r="NXY11" s="781"/>
      <c r="NXZ11" s="781"/>
      <c r="NYA11" s="781"/>
      <c r="NYB11" s="781"/>
      <c r="NYC11" s="781"/>
      <c r="NYD11" s="781"/>
      <c r="NYE11" s="781"/>
      <c r="NYF11" s="781"/>
      <c r="NYG11" s="781"/>
      <c r="NYH11" s="781"/>
      <c r="NYI11" s="781"/>
      <c r="NYJ11" s="781"/>
      <c r="NYK11" s="781"/>
      <c r="NYL11" s="781"/>
      <c r="NYM11" s="781"/>
      <c r="NYN11" s="781"/>
      <c r="NYO11" s="781"/>
      <c r="NYP11" s="781"/>
      <c r="NYQ11" s="781"/>
      <c r="NYR11" s="781"/>
      <c r="NYS11" s="781"/>
      <c r="NYT11" s="781"/>
      <c r="NYU11" s="781"/>
      <c r="NYV11" s="781"/>
      <c r="NYW11" s="781"/>
      <c r="NYX11" s="781"/>
      <c r="NYY11" s="781"/>
      <c r="NYZ11" s="781"/>
      <c r="NZA11" s="781"/>
      <c r="NZB11" s="781"/>
      <c r="NZC11" s="781"/>
      <c r="NZD11" s="781"/>
      <c r="NZE11" s="781"/>
      <c r="NZF11" s="781"/>
      <c r="NZG11" s="781"/>
      <c r="NZH11" s="781"/>
      <c r="NZI11" s="781"/>
      <c r="NZJ11" s="781"/>
      <c r="NZK11" s="781"/>
      <c r="NZL11" s="781"/>
      <c r="NZM11" s="781"/>
      <c r="NZN11" s="781"/>
      <c r="NZO11" s="781"/>
      <c r="NZP11" s="781"/>
      <c r="NZQ11" s="781"/>
      <c r="NZR11" s="781"/>
      <c r="NZS11" s="781"/>
      <c r="NZT11" s="781"/>
      <c r="NZU11" s="781"/>
      <c r="NZV11" s="781"/>
      <c r="NZW11" s="781"/>
      <c r="NZX11" s="781"/>
      <c r="NZY11" s="781"/>
      <c r="NZZ11" s="781"/>
      <c r="OAA11" s="781"/>
      <c r="OAB11" s="781"/>
      <c r="OAC11" s="781"/>
      <c r="OAD11" s="781"/>
      <c r="OAE11" s="781"/>
      <c r="OAF11" s="781"/>
      <c r="OAG11" s="781"/>
      <c r="OAH11" s="781"/>
      <c r="OAI11" s="781"/>
      <c r="OAJ11" s="781"/>
      <c r="OAK11" s="781"/>
      <c r="OAL11" s="781"/>
      <c r="OAM11" s="781"/>
      <c r="OAN11" s="781"/>
      <c r="OAO11" s="781"/>
      <c r="OAP11" s="781"/>
      <c r="OAQ11" s="781"/>
      <c r="OAR11" s="781"/>
      <c r="OAS11" s="781"/>
      <c r="OAT11" s="781"/>
      <c r="OAU11" s="781"/>
      <c r="OAV11" s="781"/>
      <c r="OAW11" s="781"/>
      <c r="OAX11" s="781"/>
      <c r="OAY11" s="781"/>
      <c r="OAZ11" s="781"/>
      <c r="OBA11" s="781"/>
      <c r="OBB11" s="781"/>
      <c r="OBC11" s="781"/>
      <c r="OBD11" s="781"/>
      <c r="OBE11" s="781"/>
      <c r="OBF11" s="781"/>
      <c r="OBG11" s="781"/>
      <c r="OBH11" s="781"/>
      <c r="OBI11" s="781"/>
      <c r="OBJ11" s="781"/>
      <c r="OBK11" s="781"/>
      <c r="OBL11" s="781"/>
      <c r="OBM11" s="781"/>
      <c r="OBN11" s="781"/>
      <c r="OBO11" s="781"/>
      <c r="OBP11" s="781"/>
      <c r="OBQ11" s="781"/>
      <c r="OBR11" s="781"/>
      <c r="OBS11" s="781"/>
      <c r="OBT11" s="781"/>
      <c r="OBU11" s="781"/>
      <c r="OBV11" s="781"/>
      <c r="OBW11" s="781"/>
      <c r="OBX11" s="781"/>
      <c r="OBY11" s="781"/>
      <c r="OBZ11" s="781"/>
      <c r="OCA11" s="781"/>
      <c r="OCB11" s="781"/>
      <c r="OCC11" s="781"/>
      <c r="OCD11" s="781"/>
      <c r="OCE11" s="781"/>
      <c r="OCF11" s="781"/>
      <c r="OCG11" s="781"/>
      <c r="OCH11" s="781"/>
      <c r="OCI11" s="781"/>
      <c r="OCJ11" s="781"/>
      <c r="OCK11" s="781"/>
      <c r="OCL11" s="781"/>
      <c r="OCM11" s="781"/>
      <c r="OCN11" s="781"/>
      <c r="OCO11" s="781"/>
      <c r="OCP11" s="781"/>
      <c r="OCQ11" s="781"/>
      <c r="OCR11" s="781"/>
      <c r="OCS11" s="781"/>
      <c r="OCT11" s="781"/>
      <c r="OCU11" s="781"/>
      <c r="OCV11" s="781"/>
      <c r="OCW11" s="781"/>
      <c r="OCX11" s="781"/>
      <c r="OCY11" s="781"/>
      <c r="OCZ11" s="781"/>
      <c r="ODA11" s="781"/>
      <c r="ODB11" s="781"/>
      <c r="ODC11" s="781"/>
      <c r="ODD11" s="781"/>
      <c r="ODE11" s="781"/>
      <c r="ODF11" s="781"/>
      <c r="ODG11" s="781"/>
      <c r="ODH11" s="781"/>
      <c r="ODI11" s="781"/>
      <c r="ODJ11" s="781"/>
      <c r="ODK11" s="781"/>
      <c r="ODL11" s="781"/>
      <c r="ODM11" s="781"/>
      <c r="ODN11" s="781"/>
      <c r="ODO11" s="781"/>
      <c r="ODP11" s="781"/>
      <c r="ODQ11" s="781"/>
      <c r="ODR11" s="781"/>
      <c r="ODS11" s="781"/>
      <c r="ODT11" s="781"/>
      <c r="ODU11" s="781"/>
      <c r="ODV11" s="781"/>
      <c r="ODW11" s="781"/>
      <c r="ODX11" s="781"/>
      <c r="ODY11" s="781"/>
      <c r="ODZ11" s="781"/>
      <c r="OEA11" s="781"/>
      <c r="OEB11" s="781"/>
      <c r="OEC11" s="781"/>
      <c r="OED11" s="781"/>
      <c r="OEE11" s="781"/>
      <c r="OEF11" s="781"/>
      <c r="OEG11" s="781"/>
      <c r="OEH11" s="781"/>
      <c r="OEI11" s="781"/>
      <c r="OEJ11" s="781"/>
      <c r="OEK11" s="781"/>
      <c r="OEL11" s="781"/>
      <c r="OEM11" s="781"/>
      <c r="OEN11" s="781"/>
      <c r="OEO11" s="781"/>
      <c r="OEP11" s="781"/>
      <c r="OEQ11" s="781"/>
      <c r="OER11" s="781"/>
      <c r="OES11" s="781"/>
      <c r="OET11" s="781"/>
      <c r="OEU11" s="781"/>
      <c r="OEV11" s="781"/>
      <c r="OEW11" s="781"/>
      <c r="OEX11" s="781"/>
      <c r="OEY11" s="781"/>
      <c r="OEZ11" s="781"/>
      <c r="OFA11" s="781"/>
      <c r="OFB11" s="781"/>
      <c r="OFC11" s="781"/>
      <c r="OFD11" s="781"/>
      <c r="OFE11" s="781"/>
      <c r="OFF11" s="781"/>
      <c r="OFG11" s="781"/>
      <c r="OFH11" s="781"/>
      <c r="OFI11" s="781"/>
      <c r="OFJ11" s="781"/>
      <c r="OFK11" s="781"/>
      <c r="OFL11" s="781"/>
      <c r="OFM11" s="781"/>
      <c r="OFN11" s="781"/>
      <c r="OFO11" s="781"/>
      <c r="OFP11" s="781"/>
      <c r="OFQ11" s="781"/>
      <c r="OFR11" s="781"/>
      <c r="OFS11" s="781"/>
      <c r="OFT11" s="781"/>
      <c r="OFU11" s="781"/>
      <c r="OFV11" s="781"/>
      <c r="OFW11" s="781"/>
      <c r="OFX11" s="781"/>
      <c r="OFY11" s="781"/>
      <c r="OFZ11" s="781"/>
      <c r="OGA11" s="781"/>
      <c r="OGB11" s="781"/>
      <c r="OGC11" s="781"/>
      <c r="OGD11" s="781"/>
      <c r="OGE11" s="781"/>
      <c r="OGF11" s="781"/>
      <c r="OGG11" s="781"/>
      <c r="OGH11" s="781"/>
      <c r="OGI11" s="781"/>
      <c r="OGJ11" s="781"/>
      <c r="OGK11" s="781"/>
      <c r="OGL11" s="781"/>
      <c r="OGM11" s="781"/>
      <c r="OGN11" s="781"/>
      <c r="OGO11" s="781"/>
      <c r="OGP11" s="781"/>
      <c r="OGQ11" s="781"/>
      <c r="OGR11" s="781"/>
      <c r="OGS11" s="781"/>
      <c r="OGT11" s="781"/>
      <c r="OGU11" s="781"/>
      <c r="OGV11" s="781"/>
      <c r="OGW11" s="781"/>
      <c r="OGX11" s="781"/>
      <c r="OGY11" s="781"/>
      <c r="OGZ11" s="781"/>
      <c r="OHA11" s="781"/>
      <c r="OHB11" s="781"/>
      <c r="OHC11" s="781"/>
      <c r="OHD11" s="781"/>
      <c r="OHE11" s="781"/>
      <c r="OHF11" s="781"/>
      <c r="OHG11" s="781"/>
      <c r="OHH11" s="781"/>
      <c r="OHI11" s="781"/>
      <c r="OHJ11" s="781"/>
      <c r="OHK11" s="781"/>
      <c r="OHL11" s="781"/>
      <c r="OHM11" s="781"/>
      <c r="OHN11" s="781"/>
      <c r="OHO11" s="781"/>
      <c r="OHP11" s="781"/>
      <c r="OHQ11" s="781"/>
      <c r="OHR11" s="781"/>
      <c r="OHS11" s="781"/>
      <c r="OHT11" s="781"/>
      <c r="OHU11" s="781"/>
      <c r="OHV11" s="781"/>
      <c r="OHW11" s="781"/>
      <c r="OHX11" s="781"/>
      <c r="OHY11" s="781"/>
      <c r="OHZ11" s="781"/>
      <c r="OIA11" s="781"/>
      <c r="OIB11" s="781"/>
      <c r="OIC11" s="781"/>
      <c r="OID11" s="781"/>
      <c r="OIE11" s="781"/>
      <c r="OIF11" s="781"/>
      <c r="OIG11" s="781"/>
      <c r="OIH11" s="781"/>
      <c r="OII11" s="781"/>
      <c r="OIJ11" s="781"/>
      <c r="OIK11" s="781"/>
      <c r="OIL11" s="781"/>
      <c r="OIM11" s="781"/>
      <c r="OIN11" s="781"/>
      <c r="OIO11" s="781"/>
      <c r="OIP11" s="781"/>
      <c r="OIQ11" s="781"/>
      <c r="OIR11" s="781"/>
      <c r="OIS11" s="781"/>
      <c r="OIT11" s="781"/>
      <c r="OIU11" s="781"/>
      <c r="OIV11" s="781"/>
      <c r="OIW11" s="781"/>
      <c r="OIX11" s="781"/>
      <c r="OIY11" s="781"/>
      <c r="OIZ11" s="781"/>
      <c r="OJA11" s="781"/>
      <c r="OJB11" s="781"/>
      <c r="OJC11" s="781"/>
      <c r="OJD11" s="781"/>
      <c r="OJE11" s="781"/>
      <c r="OJF11" s="781"/>
      <c r="OJG11" s="781"/>
      <c r="OJH11" s="781"/>
      <c r="OJI11" s="781"/>
      <c r="OJJ11" s="781"/>
      <c r="OJK11" s="781"/>
      <c r="OJL11" s="781"/>
      <c r="OJM11" s="781"/>
      <c r="OJN11" s="781"/>
      <c r="OJO11" s="781"/>
      <c r="OJP11" s="781"/>
      <c r="OJQ11" s="781"/>
      <c r="OJR11" s="781"/>
      <c r="OJS11" s="781"/>
      <c r="OJT11" s="781"/>
      <c r="OJU11" s="781"/>
      <c r="OJV11" s="781"/>
      <c r="OJW11" s="781"/>
      <c r="OJX11" s="781"/>
      <c r="OJY11" s="781"/>
      <c r="OJZ11" s="781"/>
      <c r="OKA11" s="781"/>
      <c r="OKB11" s="781"/>
      <c r="OKC11" s="781"/>
      <c r="OKD11" s="781"/>
      <c r="OKE11" s="781"/>
      <c r="OKF11" s="781"/>
      <c r="OKG11" s="781"/>
      <c r="OKH11" s="781"/>
      <c r="OKI11" s="781"/>
      <c r="OKJ11" s="781"/>
      <c r="OKK11" s="781"/>
      <c r="OKL11" s="781"/>
      <c r="OKM11" s="781"/>
      <c r="OKN11" s="781"/>
      <c r="OKO11" s="781"/>
      <c r="OKP11" s="781"/>
      <c r="OKQ11" s="781"/>
      <c r="OKR11" s="781"/>
      <c r="OKS11" s="781"/>
      <c r="OKT11" s="781"/>
      <c r="OKU11" s="781"/>
      <c r="OKV11" s="781"/>
      <c r="OKW11" s="781"/>
      <c r="OKX11" s="781"/>
      <c r="OKY11" s="781"/>
      <c r="OKZ11" s="781"/>
      <c r="OLA11" s="781"/>
      <c r="OLB11" s="781"/>
      <c r="OLC11" s="781"/>
      <c r="OLD11" s="781"/>
      <c r="OLE11" s="781"/>
      <c r="OLF11" s="781"/>
      <c r="OLG11" s="781"/>
      <c r="OLH11" s="781"/>
      <c r="OLI11" s="781"/>
      <c r="OLJ11" s="781"/>
      <c r="OLK11" s="781"/>
      <c r="OLL11" s="781"/>
      <c r="OLM11" s="781"/>
      <c r="OLN11" s="781"/>
      <c r="OLO11" s="781"/>
      <c r="OLP11" s="781"/>
      <c r="OLQ11" s="781"/>
      <c r="OLR11" s="781"/>
      <c r="OLS11" s="781"/>
      <c r="OLT11" s="781"/>
      <c r="OLU11" s="781"/>
      <c r="OLV11" s="781"/>
      <c r="OLW11" s="781"/>
      <c r="OLX11" s="781"/>
      <c r="OLY11" s="781"/>
      <c r="OLZ11" s="781"/>
      <c r="OMA11" s="781"/>
      <c r="OMB11" s="781"/>
      <c r="OMC11" s="781"/>
      <c r="OMD11" s="781"/>
      <c r="OME11" s="781"/>
      <c r="OMF11" s="781"/>
      <c r="OMG11" s="781"/>
      <c r="OMH11" s="781"/>
      <c r="OMI11" s="781"/>
      <c r="OMJ11" s="781"/>
      <c r="OMK11" s="781"/>
      <c r="OML11" s="781"/>
      <c r="OMM11" s="781"/>
      <c r="OMN11" s="781"/>
      <c r="OMO11" s="781"/>
      <c r="OMP11" s="781"/>
      <c r="OMQ11" s="781"/>
      <c r="OMR11" s="781"/>
      <c r="OMS11" s="781"/>
      <c r="OMT11" s="781"/>
      <c r="OMU11" s="781"/>
      <c r="OMV11" s="781"/>
      <c r="OMW11" s="781"/>
      <c r="OMX11" s="781"/>
      <c r="OMY11" s="781"/>
      <c r="OMZ11" s="781"/>
      <c r="ONA11" s="781"/>
      <c r="ONB11" s="781"/>
      <c r="ONC11" s="781"/>
      <c r="OND11" s="781"/>
      <c r="ONE11" s="781"/>
      <c r="ONF11" s="781"/>
      <c r="ONG11" s="781"/>
      <c r="ONH11" s="781"/>
      <c r="ONI11" s="781"/>
      <c r="ONJ11" s="781"/>
      <c r="ONK11" s="781"/>
      <c r="ONL11" s="781"/>
      <c r="ONM11" s="781"/>
      <c r="ONN11" s="781"/>
      <c r="ONO11" s="781"/>
      <c r="ONP11" s="781"/>
      <c r="ONQ11" s="781"/>
      <c r="ONR11" s="781"/>
      <c r="ONS11" s="781"/>
      <c r="ONT11" s="781"/>
      <c r="ONU11" s="781"/>
      <c r="ONV11" s="781"/>
      <c r="ONW11" s="781"/>
      <c r="ONX11" s="781"/>
      <c r="ONY11" s="781"/>
      <c r="ONZ11" s="781"/>
      <c r="OOA11" s="781"/>
      <c r="OOB11" s="781"/>
      <c r="OOC11" s="781"/>
      <c r="OOD11" s="781"/>
      <c r="OOE11" s="781"/>
      <c r="OOF11" s="781"/>
      <c r="OOG11" s="781"/>
      <c r="OOH11" s="781"/>
      <c r="OOI11" s="781"/>
      <c r="OOJ11" s="781"/>
      <c r="OOK11" s="781"/>
      <c r="OOL11" s="781"/>
      <c r="OOM11" s="781"/>
      <c r="OON11" s="781"/>
      <c r="OOO11" s="781"/>
      <c r="OOP11" s="781"/>
      <c r="OOQ11" s="781"/>
      <c r="OOR11" s="781"/>
      <c r="OOS11" s="781"/>
      <c r="OOT11" s="781"/>
      <c r="OOU11" s="781"/>
      <c r="OOV11" s="781"/>
      <c r="OOW11" s="781"/>
      <c r="OOX11" s="781"/>
      <c r="OOY11" s="781"/>
      <c r="OOZ11" s="781"/>
      <c r="OPA11" s="781"/>
      <c r="OPB11" s="781"/>
      <c r="OPC11" s="781"/>
      <c r="OPD11" s="781"/>
      <c r="OPE11" s="781"/>
      <c r="OPF11" s="781"/>
      <c r="OPG11" s="781"/>
      <c r="OPH11" s="781"/>
      <c r="OPI11" s="781"/>
      <c r="OPJ11" s="781"/>
      <c r="OPK11" s="781"/>
      <c r="OPL11" s="781"/>
      <c r="OPM11" s="781"/>
      <c r="OPN11" s="781"/>
      <c r="OPO11" s="781"/>
      <c r="OPP11" s="781"/>
      <c r="OPQ11" s="781"/>
      <c r="OPR11" s="781"/>
      <c r="OPS11" s="781"/>
      <c r="OPT11" s="781"/>
      <c r="OPU11" s="781"/>
      <c r="OPV11" s="781"/>
      <c r="OPW11" s="781"/>
      <c r="OPX11" s="781"/>
      <c r="OPY11" s="781"/>
      <c r="OPZ11" s="781"/>
      <c r="OQA11" s="781"/>
      <c r="OQB11" s="781"/>
      <c r="OQC11" s="781"/>
      <c r="OQD11" s="781"/>
      <c r="OQE11" s="781"/>
      <c r="OQF11" s="781"/>
      <c r="OQG11" s="781"/>
      <c r="OQH11" s="781"/>
      <c r="OQI11" s="781"/>
      <c r="OQJ11" s="781"/>
      <c r="OQK11" s="781"/>
      <c r="OQL11" s="781"/>
      <c r="OQM11" s="781"/>
      <c r="OQN11" s="781"/>
      <c r="OQO11" s="781"/>
      <c r="OQP11" s="781"/>
      <c r="OQQ11" s="781"/>
      <c r="OQR11" s="781"/>
      <c r="OQS11" s="781"/>
      <c r="OQT11" s="781"/>
      <c r="OQU11" s="781"/>
      <c r="OQV11" s="781"/>
      <c r="OQW11" s="781"/>
      <c r="OQX11" s="781"/>
      <c r="OQY11" s="781"/>
      <c r="OQZ11" s="781"/>
      <c r="ORA11" s="781"/>
      <c r="ORB11" s="781"/>
      <c r="ORC11" s="781"/>
      <c r="ORD11" s="781"/>
      <c r="ORE11" s="781"/>
      <c r="ORF11" s="781"/>
      <c r="ORG11" s="781"/>
      <c r="ORH11" s="781"/>
      <c r="ORI11" s="781"/>
      <c r="ORJ11" s="781"/>
      <c r="ORK11" s="781"/>
      <c r="ORL11" s="781"/>
      <c r="ORM11" s="781"/>
      <c r="ORN11" s="781"/>
      <c r="ORO11" s="781"/>
      <c r="ORP11" s="781"/>
      <c r="ORQ11" s="781"/>
      <c r="ORR11" s="781"/>
      <c r="ORS11" s="781"/>
      <c r="ORT11" s="781"/>
      <c r="ORU11" s="781"/>
      <c r="ORV11" s="781"/>
      <c r="ORW11" s="781"/>
      <c r="ORX11" s="781"/>
      <c r="ORY11" s="781"/>
      <c r="ORZ11" s="781"/>
      <c r="OSA11" s="781"/>
      <c r="OSB11" s="781"/>
      <c r="OSC11" s="781"/>
      <c r="OSD11" s="781"/>
      <c r="OSE11" s="781"/>
      <c r="OSF11" s="781"/>
      <c r="OSG11" s="781"/>
      <c r="OSH11" s="781"/>
      <c r="OSI11" s="781"/>
      <c r="OSJ11" s="781"/>
      <c r="OSK11" s="781"/>
      <c r="OSL11" s="781"/>
      <c r="OSM11" s="781"/>
      <c r="OSN11" s="781"/>
      <c r="OSO11" s="781"/>
      <c r="OSP11" s="781"/>
      <c r="OSQ11" s="781"/>
      <c r="OSR11" s="781"/>
      <c r="OSS11" s="781"/>
      <c r="OST11" s="781"/>
      <c r="OSU11" s="781"/>
      <c r="OSV11" s="781"/>
      <c r="OSW11" s="781"/>
      <c r="OSX11" s="781"/>
      <c r="OSY11" s="781"/>
      <c r="OSZ11" s="781"/>
      <c r="OTA11" s="781"/>
      <c r="OTB11" s="781"/>
      <c r="OTC11" s="781"/>
      <c r="OTD11" s="781"/>
      <c r="OTE11" s="781"/>
      <c r="OTF11" s="781"/>
      <c r="OTG11" s="781"/>
      <c r="OTH11" s="781"/>
      <c r="OTI11" s="781"/>
      <c r="OTJ11" s="781"/>
      <c r="OTK11" s="781"/>
      <c r="OTL11" s="781"/>
      <c r="OTM11" s="781"/>
      <c r="OTN11" s="781"/>
      <c r="OTO11" s="781"/>
      <c r="OTP11" s="781"/>
      <c r="OTQ11" s="781"/>
      <c r="OTR11" s="781"/>
      <c r="OTS11" s="781"/>
      <c r="OTT11" s="781"/>
      <c r="OTU11" s="781"/>
      <c r="OTV11" s="781"/>
      <c r="OTW11" s="781"/>
      <c r="OTX11" s="781"/>
      <c r="OTY11" s="781"/>
      <c r="OTZ11" s="781"/>
      <c r="OUA11" s="781"/>
      <c r="OUB11" s="781"/>
      <c r="OUC11" s="781"/>
      <c r="OUD11" s="781"/>
      <c r="OUE11" s="781"/>
      <c r="OUF11" s="781"/>
      <c r="OUG11" s="781"/>
      <c r="OUH11" s="781"/>
      <c r="OUI11" s="781"/>
      <c r="OUJ11" s="781"/>
      <c r="OUK11" s="781"/>
      <c r="OUL11" s="781"/>
      <c r="OUM11" s="781"/>
      <c r="OUN11" s="781"/>
      <c r="OUO11" s="781"/>
      <c r="OUP11" s="781"/>
      <c r="OUQ11" s="781"/>
      <c r="OUR11" s="781"/>
      <c r="OUS11" s="781"/>
      <c r="OUT11" s="781"/>
      <c r="OUU11" s="781"/>
      <c r="OUV11" s="781"/>
      <c r="OUW11" s="781"/>
      <c r="OUX11" s="781"/>
      <c r="OUY11" s="781"/>
      <c r="OUZ11" s="781"/>
      <c r="OVA11" s="781"/>
      <c r="OVB11" s="781"/>
      <c r="OVC11" s="781"/>
      <c r="OVD11" s="781"/>
      <c r="OVE11" s="781"/>
      <c r="OVF11" s="781"/>
      <c r="OVG11" s="781"/>
      <c r="OVH11" s="781"/>
      <c r="OVI11" s="781"/>
      <c r="OVJ11" s="781"/>
      <c r="OVK11" s="781"/>
      <c r="OVL11" s="781"/>
      <c r="OVM11" s="781"/>
      <c r="OVN11" s="781"/>
      <c r="OVO11" s="781"/>
      <c r="OVP11" s="781"/>
      <c r="OVQ11" s="781"/>
      <c r="OVR11" s="781"/>
      <c r="OVS11" s="781"/>
      <c r="OVT11" s="781"/>
      <c r="OVU11" s="781"/>
      <c r="OVV11" s="781"/>
      <c r="OVW11" s="781"/>
      <c r="OVX11" s="781"/>
      <c r="OVY11" s="781"/>
      <c r="OVZ11" s="781"/>
      <c r="OWA11" s="781"/>
      <c r="OWB11" s="781"/>
      <c r="OWC11" s="781"/>
      <c r="OWD11" s="781"/>
      <c r="OWE11" s="781"/>
      <c r="OWF11" s="781"/>
      <c r="OWG11" s="781"/>
      <c r="OWH11" s="781"/>
      <c r="OWI11" s="781"/>
      <c r="OWJ11" s="781"/>
      <c r="OWK11" s="781"/>
      <c r="OWL11" s="781"/>
      <c r="OWM11" s="781"/>
      <c r="OWN11" s="781"/>
      <c r="OWO11" s="781"/>
      <c r="OWP11" s="781"/>
      <c r="OWQ11" s="781"/>
      <c r="OWR11" s="781"/>
      <c r="OWS11" s="781"/>
      <c r="OWT11" s="781"/>
      <c r="OWU11" s="781"/>
      <c r="OWV11" s="781"/>
      <c r="OWW11" s="781"/>
      <c r="OWX11" s="781"/>
      <c r="OWY11" s="781"/>
      <c r="OWZ11" s="781"/>
      <c r="OXA11" s="781"/>
      <c r="OXB11" s="781"/>
      <c r="OXC11" s="781"/>
      <c r="OXD11" s="781"/>
      <c r="OXE11" s="781"/>
      <c r="OXF11" s="781"/>
      <c r="OXG11" s="781"/>
      <c r="OXH11" s="781"/>
      <c r="OXI11" s="781"/>
      <c r="OXJ11" s="781"/>
      <c r="OXK11" s="781"/>
      <c r="OXL11" s="781"/>
      <c r="OXM11" s="781"/>
      <c r="OXN11" s="781"/>
      <c r="OXO11" s="781"/>
      <c r="OXP11" s="781"/>
      <c r="OXQ11" s="781"/>
      <c r="OXR11" s="781"/>
      <c r="OXS11" s="781"/>
      <c r="OXT11" s="781"/>
      <c r="OXU11" s="781"/>
      <c r="OXV11" s="781"/>
      <c r="OXW11" s="781"/>
      <c r="OXX11" s="781"/>
      <c r="OXY11" s="781"/>
      <c r="OXZ11" s="781"/>
      <c r="OYA11" s="781"/>
      <c r="OYB11" s="781"/>
      <c r="OYC11" s="781"/>
      <c r="OYD11" s="781"/>
      <c r="OYE11" s="781"/>
      <c r="OYF11" s="781"/>
      <c r="OYG11" s="781"/>
      <c r="OYH11" s="781"/>
      <c r="OYI11" s="781"/>
      <c r="OYJ11" s="781"/>
      <c r="OYK11" s="781"/>
      <c r="OYL11" s="781"/>
      <c r="OYM11" s="781"/>
      <c r="OYN11" s="781"/>
      <c r="OYO11" s="781"/>
      <c r="OYP11" s="781"/>
      <c r="OYQ11" s="781"/>
      <c r="OYR11" s="781"/>
      <c r="OYS11" s="781"/>
      <c r="OYT11" s="781"/>
      <c r="OYU11" s="781"/>
      <c r="OYV11" s="781"/>
      <c r="OYW11" s="781"/>
      <c r="OYX11" s="781"/>
      <c r="OYY11" s="781"/>
      <c r="OYZ11" s="781"/>
      <c r="OZA11" s="781"/>
      <c r="OZB11" s="781"/>
      <c r="OZC11" s="781"/>
      <c r="OZD11" s="781"/>
      <c r="OZE11" s="781"/>
      <c r="OZF11" s="781"/>
      <c r="OZG11" s="781"/>
      <c r="OZH11" s="781"/>
      <c r="OZI11" s="781"/>
      <c r="OZJ11" s="781"/>
      <c r="OZK11" s="781"/>
      <c r="OZL11" s="781"/>
      <c r="OZM11" s="781"/>
      <c r="OZN11" s="781"/>
      <c r="OZO11" s="781"/>
      <c r="OZP11" s="781"/>
      <c r="OZQ11" s="781"/>
      <c r="OZR11" s="781"/>
      <c r="OZS11" s="781"/>
      <c r="OZT11" s="781"/>
      <c r="OZU11" s="781"/>
      <c r="OZV11" s="781"/>
      <c r="OZW11" s="781"/>
      <c r="OZX11" s="781"/>
      <c r="OZY11" s="781"/>
      <c r="OZZ11" s="781"/>
      <c r="PAA11" s="781"/>
      <c r="PAB11" s="781"/>
      <c r="PAC11" s="781"/>
      <c r="PAD11" s="781"/>
      <c r="PAE11" s="781"/>
      <c r="PAF11" s="781"/>
      <c r="PAG11" s="781"/>
      <c r="PAH11" s="781"/>
      <c r="PAI11" s="781"/>
      <c r="PAJ11" s="781"/>
      <c r="PAK11" s="781"/>
      <c r="PAL11" s="781"/>
      <c r="PAM11" s="781"/>
      <c r="PAN11" s="781"/>
      <c r="PAO11" s="781"/>
      <c r="PAP11" s="781"/>
      <c r="PAQ11" s="781"/>
      <c r="PAR11" s="781"/>
      <c r="PAS11" s="781"/>
      <c r="PAT11" s="781"/>
      <c r="PAU11" s="781"/>
      <c r="PAV11" s="781"/>
      <c r="PAW11" s="781"/>
      <c r="PAX11" s="781"/>
      <c r="PAY11" s="781"/>
      <c r="PAZ11" s="781"/>
      <c r="PBA11" s="781"/>
      <c r="PBB11" s="781"/>
      <c r="PBC11" s="781"/>
      <c r="PBD11" s="781"/>
      <c r="PBE11" s="781"/>
      <c r="PBF11" s="781"/>
      <c r="PBG11" s="781"/>
      <c r="PBH11" s="781"/>
      <c r="PBI11" s="781"/>
      <c r="PBJ11" s="781"/>
      <c r="PBK11" s="781"/>
      <c r="PBL11" s="781"/>
      <c r="PBM11" s="781"/>
      <c r="PBN11" s="781"/>
      <c r="PBO11" s="781"/>
      <c r="PBP11" s="781"/>
      <c r="PBQ11" s="781"/>
      <c r="PBR11" s="781"/>
      <c r="PBS11" s="781"/>
      <c r="PBT11" s="781"/>
      <c r="PBU11" s="781"/>
      <c r="PBV11" s="781"/>
      <c r="PBW11" s="781"/>
      <c r="PBX11" s="781"/>
      <c r="PBY11" s="781"/>
      <c r="PBZ11" s="781"/>
      <c r="PCA11" s="781"/>
      <c r="PCB11" s="781"/>
      <c r="PCC11" s="781"/>
      <c r="PCD11" s="781"/>
      <c r="PCE11" s="781"/>
      <c r="PCF11" s="781"/>
      <c r="PCG11" s="781"/>
      <c r="PCH11" s="781"/>
      <c r="PCI11" s="781"/>
      <c r="PCJ11" s="781"/>
      <c r="PCK11" s="781"/>
      <c r="PCL11" s="781"/>
      <c r="PCM11" s="781"/>
      <c r="PCN11" s="781"/>
      <c r="PCO11" s="781"/>
      <c r="PCP11" s="781"/>
      <c r="PCQ11" s="781"/>
      <c r="PCR11" s="781"/>
      <c r="PCS11" s="781"/>
      <c r="PCT11" s="781"/>
      <c r="PCU11" s="781"/>
      <c r="PCV11" s="781"/>
      <c r="PCW11" s="781"/>
      <c r="PCX11" s="781"/>
      <c r="PCY11" s="781"/>
      <c r="PCZ11" s="781"/>
      <c r="PDA11" s="781"/>
      <c r="PDB11" s="781"/>
      <c r="PDC11" s="781"/>
      <c r="PDD11" s="781"/>
      <c r="PDE11" s="781"/>
      <c r="PDF11" s="781"/>
      <c r="PDG11" s="781"/>
      <c r="PDH11" s="781"/>
      <c r="PDI11" s="781"/>
      <c r="PDJ11" s="781"/>
      <c r="PDK11" s="781"/>
      <c r="PDL11" s="781"/>
      <c r="PDM11" s="781"/>
      <c r="PDN11" s="781"/>
      <c r="PDO11" s="781"/>
      <c r="PDP11" s="781"/>
      <c r="PDQ11" s="781"/>
      <c r="PDR11" s="781"/>
      <c r="PDS11" s="781"/>
      <c r="PDT11" s="781"/>
      <c r="PDU11" s="781"/>
      <c r="PDV11" s="781"/>
      <c r="PDW11" s="781"/>
      <c r="PDX11" s="781"/>
      <c r="PDY11" s="781"/>
      <c r="PDZ11" s="781"/>
      <c r="PEA11" s="781"/>
      <c r="PEB11" s="781"/>
      <c r="PEC11" s="781"/>
      <c r="PED11" s="781"/>
      <c r="PEE11" s="781"/>
      <c r="PEF11" s="781"/>
      <c r="PEG11" s="781"/>
      <c r="PEH11" s="781"/>
      <c r="PEI11" s="781"/>
      <c r="PEJ11" s="781"/>
      <c r="PEK11" s="781"/>
      <c r="PEL11" s="781"/>
      <c r="PEM11" s="781"/>
      <c r="PEN11" s="781"/>
      <c r="PEO11" s="781"/>
      <c r="PEP11" s="781"/>
      <c r="PEQ11" s="781"/>
      <c r="PER11" s="781"/>
      <c r="PES11" s="781"/>
      <c r="PET11" s="781"/>
      <c r="PEU11" s="781"/>
      <c r="PEV11" s="781"/>
      <c r="PEW11" s="781"/>
      <c r="PEX11" s="781"/>
      <c r="PEY11" s="781"/>
      <c r="PEZ11" s="781"/>
      <c r="PFA11" s="781"/>
      <c r="PFB11" s="781"/>
      <c r="PFC11" s="781"/>
      <c r="PFD11" s="781"/>
      <c r="PFE11" s="781"/>
      <c r="PFF11" s="781"/>
      <c r="PFG11" s="781"/>
      <c r="PFH11" s="781"/>
      <c r="PFI11" s="781"/>
      <c r="PFJ11" s="781"/>
      <c r="PFK11" s="781"/>
      <c r="PFL11" s="781"/>
      <c r="PFM11" s="781"/>
      <c r="PFN11" s="781"/>
      <c r="PFO11" s="781"/>
      <c r="PFP11" s="781"/>
      <c r="PFQ11" s="781"/>
      <c r="PFR11" s="781"/>
      <c r="PFS11" s="781"/>
      <c r="PFT11" s="781"/>
      <c r="PFU11" s="781"/>
      <c r="PFV11" s="781"/>
      <c r="PFW11" s="781"/>
      <c r="PFX11" s="781"/>
      <c r="PFY11" s="781"/>
      <c r="PFZ11" s="781"/>
      <c r="PGA11" s="781"/>
      <c r="PGB11" s="781"/>
      <c r="PGC11" s="781"/>
      <c r="PGD11" s="781"/>
      <c r="PGE11" s="781"/>
      <c r="PGF11" s="781"/>
      <c r="PGG11" s="781"/>
      <c r="PGH11" s="781"/>
      <c r="PGI11" s="781"/>
      <c r="PGJ11" s="781"/>
      <c r="PGK11" s="781"/>
      <c r="PGL11" s="781"/>
      <c r="PGM11" s="781"/>
      <c r="PGN11" s="781"/>
      <c r="PGO11" s="781"/>
      <c r="PGP11" s="781"/>
      <c r="PGQ11" s="781"/>
      <c r="PGR11" s="781"/>
      <c r="PGS11" s="781"/>
      <c r="PGT11" s="781"/>
      <c r="PGU11" s="781"/>
      <c r="PGV11" s="781"/>
      <c r="PGW11" s="781"/>
      <c r="PGX11" s="781"/>
      <c r="PGY11" s="781"/>
      <c r="PGZ11" s="781"/>
      <c r="PHA11" s="781"/>
      <c r="PHB11" s="781"/>
      <c r="PHC11" s="781"/>
      <c r="PHD11" s="781"/>
      <c r="PHE11" s="781"/>
      <c r="PHF11" s="781"/>
      <c r="PHG11" s="781"/>
      <c r="PHH11" s="781"/>
      <c r="PHI11" s="781"/>
      <c r="PHJ11" s="781"/>
      <c r="PHK11" s="781"/>
      <c r="PHL11" s="781"/>
      <c r="PHM11" s="781"/>
      <c r="PHN11" s="781"/>
      <c r="PHO11" s="781"/>
      <c r="PHP11" s="781"/>
      <c r="PHQ11" s="781"/>
      <c r="PHR11" s="781"/>
      <c r="PHS11" s="781"/>
      <c r="PHT11" s="781"/>
      <c r="PHU11" s="781"/>
      <c r="PHV11" s="781"/>
      <c r="PHW11" s="781"/>
      <c r="PHX11" s="781"/>
      <c r="PHY11" s="781"/>
      <c r="PHZ11" s="781"/>
      <c r="PIA11" s="781"/>
      <c r="PIB11" s="781"/>
      <c r="PIC11" s="781"/>
      <c r="PID11" s="781"/>
      <c r="PIE11" s="781"/>
      <c r="PIF11" s="781"/>
      <c r="PIG11" s="781"/>
      <c r="PIH11" s="781"/>
      <c r="PII11" s="781"/>
      <c r="PIJ11" s="781"/>
      <c r="PIK11" s="781"/>
      <c r="PIL11" s="781"/>
      <c r="PIM11" s="781"/>
      <c r="PIN11" s="781"/>
      <c r="PIO11" s="781"/>
      <c r="PIP11" s="781"/>
      <c r="PIQ11" s="781"/>
      <c r="PIR11" s="781"/>
      <c r="PIS11" s="781"/>
      <c r="PIT11" s="781"/>
      <c r="PIU11" s="781"/>
      <c r="PIV11" s="781"/>
      <c r="PIW11" s="781"/>
      <c r="PIX11" s="781"/>
      <c r="PIY11" s="781"/>
      <c r="PIZ11" s="781"/>
      <c r="PJA11" s="781"/>
      <c r="PJB11" s="781"/>
      <c r="PJC11" s="781"/>
      <c r="PJD11" s="781"/>
      <c r="PJE11" s="781"/>
      <c r="PJF11" s="781"/>
      <c r="PJG11" s="781"/>
      <c r="PJH11" s="781"/>
      <c r="PJI11" s="781"/>
      <c r="PJJ11" s="781"/>
      <c r="PJK11" s="781"/>
      <c r="PJL11" s="781"/>
      <c r="PJM11" s="781"/>
      <c r="PJN11" s="781"/>
      <c r="PJO11" s="781"/>
      <c r="PJP11" s="781"/>
      <c r="PJQ11" s="781"/>
      <c r="PJR11" s="781"/>
      <c r="PJS11" s="781"/>
      <c r="PJT11" s="781"/>
      <c r="PJU11" s="781"/>
      <c r="PJV11" s="781"/>
      <c r="PJW11" s="781"/>
      <c r="PJX11" s="781"/>
      <c r="PJY11" s="781"/>
      <c r="PJZ11" s="781"/>
      <c r="PKA11" s="781"/>
      <c r="PKB11" s="781"/>
      <c r="PKC11" s="781"/>
      <c r="PKD11" s="781"/>
      <c r="PKE11" s="781"/>
      <c r="PKF11" s="781"/>
      <c r="PKG11" s="781"/>
      <c r="PKH11" s="781"/>
      <c r="PKI11" s="781"/>
      <c r="PKJ11" s="781"/>
      <c r="PKK11" s="781"/>
      <c r="PKL11" s="781"/>
      <c r="PKM11" s="781"/>
      <c r="PKN11" s="781"/>
      <c r="PKO11" s="781"/>
      <c r="PKP11" s="781"/>
      <c r="PKQ11" s="781"/>
      <c r="PKR11" s="781"/>
      <c r="PKS11" s="781"/>
      <c r="PKT11" s="781"/>
      <c r="PKU11" s="781"/>
      <c r="PKV11" s="781"/>
      <c r="PKW11" s="781"/>
      <c r="PKX11" s="781"/>
      <c r="PKY11" s="781"/>
      <c r="PKZ11" s="781"/>
      <c r="PLA11" s="781"/>
      <c r="PLB11" s="781"/>
      <c r="PLC11" s="781"/>
      <c r="PLD11" s="781"/>
      <c r="PLE11" s="781"/>
      <c r="PLF11" s="781"/>
      <c r="PLG11" s="781"/>
      <c r="PLH11" s="781"/>
      <c r="PLI11" s="781"/>
      <c r="PLJ11" s="781"/>
      <c r="PLK11" s="781"/>
      <c r="PLL11" s="781"/>
      <c r="PLM11" s="781"/>
      <c r="PLN11" s="781"/>
      <c r="PLO11" s="781"/>
      <c r="PLP11" s="781"/>
      <c r="PLQ11" s="781"/>
      <c r="PLR11" s="781"/>
      <c r="PLS11" s="781"/>
      <c r="PLT11" s="781"/>
      <c r="PLU11" s="781"/>
      <c r="PLV11" s="781"/>
      <c r="PLW11" s="781"/>
      <c r="PLX11" s="781"/>
      <c r="PLY11" s="781"/>
      <c r="PLZ11" s="781"/>
      <c r="PMA11" s="781"/>
      <c r="PMB11" s="781"/>
      <c r="PMC11" s="781"/>
      <c r="PMD11" s="781"/>
      <c r="PME11" s="781"/>
      <c r="PMF11" s="781"/>
      <c r="PMG11" s="781"/>
      <c r="PMH11" s="781"/>
      <c r="PMI11" s="781"/>
      <c r="PMJ11" s="781"/>
      <c r="PMK11" s="781"/>
      <c r="PML11" s="781"/>
      <c r="PMM11" s="781"/>
      <c r="PMN11" s="781"/>
      <c r="PMO11" s="781"/>
      <c r="PMP11" s="781"/>
      <c r="PMQ11" s="781"/>
      <c r="PMR11" s="781"/>
      <c r="PMS11" s="781"/>
      <c r="PMT11" s="781"/>
      <c r="PMU11" s="781"/>
      <c r="PMV11" s="781"/>
      <c r="PMW11" s="781"/>
      <c r="PMX11" s="781"/>
      <c r="PMY11" s="781"/>
      <c r="PMZ11" s="781"/>
      <c r="PNA11" s="781"/>
      <c r="PNB11" s="781"/>
      <c r="PNC11" s="781"/>
      <c r="PND11" s="781"/>
      <c r="PNE11" s="781"/>
      <c r="PNF11" s="781"/>
      <c r="PNG11" s="781"/>
      <c r="PNH11" s="781"/>
      <c r="PNI11" s="781"/>
      <c r="PNJ11" s="781"/>
      <c r="PNK11" s="781"/>
      <c r="PNL11" s="781"/>
      <c r="PNM11" s="781"/>
      <c r="PNN11" s="781"/>
      <c r="PNO11" s="781"/>
      <c r="PNP11" s="781"/>
      <c r="PNQ11" s="781"/>
      <c r="PNR11" s="781"/>
      <c r="PNS11" s="781"/>
      <c r="PNT11" s="781"/>
      <c r="PNU11" s="781"/>
      <c r="PNV11" s="781"/>
      <c r="PNW11" s="781"/>
      <c r="PNX11" s="781"/>
      <c r="PNY11" s="781"/>
      <c r="PNZ11" s="781"/>
      <c r="POA11" s="781"/>
      <c r="POB11" s="781"/>
      <c r="POC11" s="781"/>
      <c r="POD11" s="781"/>
      <c r="POE11" s="781"/>
      <c r="POF11" s="781"/>
      <c r="POG11" s="781"/>
      <c r="POH11" s="781"/>
      <c r="POI11" s="781"/>
      <c r="POJ11" s="781"/>
      <c r="POK11" s="781"/>
      <c r="POL11" s="781"/>
      <c r="POM11" s="781"/>
      <c r="PON11" s="781"/>
      <c r="POO11" s="781"/>
      <c r="POP11" s="781"/>
      <c r="POQ11" s="781"/>
      <c r="POR11" s="781"/>
      <c r="POS11" s="781"/>
      <c r="POT11" s="781"/>
      <c r="POU11" s="781"/>
      <c r="POV11" s="781"/>
      <c r="POW11" s="781"/>
      <c r="POX11" s="781"/>
      <c r="POY11" s="781"/>
      <c r="POZ11" s="781"/>
      <c r="PPA11" s="781"/>
      <c r="PPB11" s="781"/>
      <c r="PPC11" s="781"/>
      <c r="PPD11" s="781"/>
      <c r="PPE11" s="781"/>
      <c r="PPF11" s="781"/>
      <c r="PPG11" s="781"/>
      <c r="PPH11" s="781"/>
      <c r="PPI11" s="781"/>
      <c r="PPJ11" s="781"/>
      <c r="PPK11" s="781"/>
      <c r="PPL11" s="781"/>
      <c r="PPM11" s="781"/>
      <c r="PPN11" s="781"/>
      <c r="PPO11" s="781"/>
      <c r="PPP11" s="781"/>
      <c r="PPQ11" s="781"/>
      <c r="PPR11" s="781"/>
      <c r="PPS11" s="781"/>
      <c r="PPT11" s="781"/>
      <c r="PPU11" s="781"/>
      <c r="PPV11" s="781"/>
      <c r="PPW11" s="781"/>
      <c r="PPX11" s="781"/>
      <c r="PPY11" s="781"/>
      <c r="PPZ11" s="781"/>
      <c r="PQA11" s="781"/>
      <c r="PQB11" s="781"/>
      <c r="PQC11" s="781"/>
      <c r="PQD11" s="781"/>
      <c r="PQE11" s="781"/>
      <c r="PQF11" s="781"/>
      <c r="PQG11" s="781"/>
      <c r="PQH11" s="781"/>
      <c r="PQI11" s="781"/>
      <c r="PQJ11" s="781"/>
      <c r="PQK11" s="781"/>
      <c r="PQL11" s="781"/>
      <c r="PQM11" s="781"/>
      <c r="PQN11" s="781"/>
      <c r="PQO11" s="781"/>
      <c r="PQP11" s="781"/>
      <c r="PQQ11" s="781"/>
      <c r="PQR11" s="781"/>
      <c r="PQS11" s="781"/>
      <c r="PQT11" s="781"/>
      <c r="PQU11" s="781"/>
      <c r="PQV11" s="781"/>
      <c r="PQW11" s="781"/>
      <c r="PQX11" s="781"/>
      <c r="PQY11" s="781"/>
      <c r="PQZ11" s="781"/>
      <c r="PRA11" s="781"/>
      <c r="PRB11" s="781"/>
      <c r="PRC11" s="781"/>
      <c r="PRD11" s="781"/>
      <c r="PRE11" s="781"/>
      <c r="PRF11" s="781"/>
      <c r="PRG11" s="781"/>
      <c r="PRH11" s="781"/>
      <c r="PRI11" s="781"/>
      <c r="PRJ11" s="781"/>
      <c r="PRK11" s="781"/>
      <c r="PRL11" s="781"/>
      <c r="PRM11" s="781"/>
      <c r="PRN11" s="781"/>
      <c r="PRO11" s="781"/>
      <c r="PRP11" s="781"/>
      <c r="PRQ11" s="781"/>
      <c r="PRR11" s="781"/>
      <c r="PRS11" s="781"/>
      <c r="PRT11" s="781"/>
      <c r="PRU11" s="781"/>
      <c r="PRV11" s="781"/>
      <c r="PRW11" s="781"/>
      <c r="PRX11" s="781"/>
      <c r="PRY11" s="781"/>
      <c r="PRZ11" s="781"/>
      <c r="PSA11" s="781"/>
      <c r="PSB11" s="781"/>
      <c r="PSC11" s="781"/>
      <c r="PSD11" s="781"/>
      <c r="PSE11" s="781"/>
      <c r="PSF11" s="781"/>
      <c r="PSG11" s="781"/>
      <c r="PSH11" s="781"/>
      <c r="PSI11" s="781"/>
      <c r="PSJ11" s="781"/>
      <c r="PSK11" s="781"/>
      <c r="PSL11" s="781"/>
      <c r="PSM11" s="781"/>
      <c r="PSN11" s="781"/>
      <c r="PSO11" s="781"/>
      <c r="PSP11" s="781"/>
      <c r="PSQ11" s="781"/>
      <c r="PSR11" s="781"/>
      <c r="PSS11" s="781"/>
      <c r="PST11" s="781"/>
      <c r="PSU11" s="781"/>
      <c r="PSV11" s="781"/>
      <c r="PSW11" s="781"/>
      <c r="PSX11" s="781"/>
      <c r="PSY11" s="781"/>
      <c r="PSZ11" s="781"/>
      <c r="PTA11" s="781"/>
      <c r="PTB11" s="781"/>
      <c r="PTC11" s="781"/>
      <c r="PTD11" s="781"/>
      <c r="PTE11" s="781"/>
      <c r="PTF11" s="781"/>
      <c r="PTG11" s="781"/>
      <c r="PTH11" s="781"/>
      <c r="PTI11" s="781"/>
      <c r="PTJ11" s="781"/>
      <c r="PTK11" s="781"/>
      <c r="PTL11" s="781"/>
      <c r="PTM11" s="781"/>
      <c r="PTN11" s="781"/>
      <c r="PTO11" s="781"/>
      <c r="PTP11" s="781"/>
      <c r="PTQ11" s="781"/>
      <c r="PTR11" s="781"/>
      <c r="PTS11" s="781"/>
      <c r="PTT11" s="781"/>
      <c r="PTU11" s="781"/>
      <c r="PTV11" s="781"/>
      <c r="PTW11" s="781"/>
      <c r="PTX11" s="781"/>
      <c r="PTY11" s="781"/>
      <c r="PTZ11" s="781"/>
      <c r="PUA11" s="781"/>
      <c r="PUB11" s="781"/>
      <c r="PUC11" s="781"/>
      <c r="PUD11" s="781"/>
      <c r="PUE11" s="781"/>
      <c r="PUF11" s="781"/>
      <c r="PUG11" s="781"/>
      <c r="PUH11" s="781"/>
      <c r="PUI11" s="781"/>
      <c r="PUJ11" s="781"/>
      <c r="PUK11" s="781"/>
      <c r="PUL11" s="781"/>
      <c r="PUM11" s="781"/>
      <c r="PUN11" s="781"/>
      <c r="PUO11" s="781"/>
      <c r="PUP11" s="781"/>
      <c r="PUQ11" s="781"/>
      <c r="PUR11" s="781"/>
      <c r="PUS11" s="781"/>
      <c r="PUT11" s="781"/>
      <c r="PUU11" s="781"/>
      <c r="PUV11" s="781"/>
      <c r="PUW11" s="781"/>
      <c r="PUX11" s="781"/>
      <c r="PUY11" s="781"/>
      <c r="PUZ11" s="781"/>
      <c r="PVA11" s="781"/>
      <c r="PVB11" s="781"/>
      <c r="PVC11" s="781"/>
      <c r="PVD11" s="781"/>
      <c r="PVE11" s="781"/>
      <c r="PVF11" s="781"/>
      <c r="PVG11" s="781"/>
      <c r="PVH11" s="781"/>
      <c r="PVI11" s="781"/>
      <c r="PVJ11" s="781"/>
      <c r="PVK11" s="781"/>
      <c r="PVL11" s="781"/>
      <c r="PVM11" s="781"/>
      <c r="PVN11" s="781"/>
      <c r="PVO11" s="781"/>
      <c r="PVP11" s="781"/>
      <c r="PVQ11" s="781"/>
      <c r="PVR11" s="781"/>
      <c r="PVS11" s="781"/>
      <c r="PVT11" s="781"/>
      <c r="PVU11" s="781"/>
      <c r="PVV11" s="781"/>
      <c r="PVW11" s="781"/>
      <c r="PVX11" s="781"/>
      <c r="PVY11" s="781"/>
      <c r="PVZ11" s="781"/>
      <c r="PWA11" s="781"/>
      <c r="PWB11" s="781"/>
      <c r="PWC11" s="781"/>
      <c r="PWD11" s="781"/>
      <c r="PWE11" s="781"/>
      <c r="PWF11" s="781"/>
      <c r="PWG11" s="781"/>
      <c r="PWH11" s="781"/>
      <c r="PWI11" s="781"/>
      <c r="PWJ11" s="781"/>
      <c r="PWK11" s="781"/>
      <c r="PWL11" s="781"/>
      <c r="PWM11" s="781"/>
      <c r="PWN11" s="781"/>
      <c r="PWO11" s="781"/>
      <c r="PWP11" s="781"/>
      <c r="PWQ11" s="781"/>
      <c r="PWR11" s="781"/>
      <c r="PWS11" s="781"/>
      <c r="PWT11" s="781"/>
      <c r="PWU11" s="781"/>
      <c r="PWV11" s="781"/>
      <c r="PWW11" s="781"/>
      <c r="PWX11" s="781"/>
      <c r="PWY11" s="781"/>
      <c r="PWZ11" s="781"/>
      <c r="PXA11" s="781"/>
      <c r="PXB11" s="781"/>
      <c r="PXC11" s="781"/>
      <c r="PXD11" s="781"/>
      <c r="PXE11" s="781"/>
      <c r="PXF11" s="781"/>
      <c r="PXG11" s="781"/>
      <c r="PXH11" s="781"/>
      <c r="PXI11" s="781"/>
      <c r="PXJ11" s="781"/>
      <c r="PXK11" s="781"/>
      <c r="PXL11" s="781"/>
      <c r="PXM11" s="781"/>
      <c r="PXN11" s="781"/>
      <c r="PXO11" s="781"/>
      <c r="PXP11" s="781"/>
      <c r="PXQ11" s="781"/>
      <c r="PXR11" s="781"/>
      <c r="PXS11" s="781"/>
      <c r="PXT11" s="781"/>
      <c r="PXU11" s="781"/>
      <c r="PXV11" s="781"/>
      <c r="PXW11" s="781"/>
      <c r="PXX11" s="781"/>
      <c r="PXY11" s="781"/>
      <c r="PXZ11" s="781"/>
      <c r="PYA11" s="781"/>
      <c r="PYB11" s="781"/>
      <c r="PYC11" s="781"/>
      <c r="PYD11" s="781"/>
      <c r="PYE11" s="781"/>
      <c r="PYF11" s="781"/>
      <c r="PYG11" s="781"/>
      <c r="PYH11" s="781"/>
      <c r="PYI11" s="781"/>
      <c r="PYJ11" s="781"/>
      <c r="PYK11" s="781"/>
      <c r="PYL11" s="781"/>
      <c r="PYM11" s="781"/>
      <c r="PYN11" s="781"/>
      <c r="PYO11" s="781"/>
      <c r="PYP11" s="781"/>
      <c r="PYQ11" s="781"/>
      <c r="PYR11" s="781"/>
      <c r="PYS11" s="781"/>
      <c r="PYT11" s="781"/>
      <c r="PYU11" s="781"/>
      <c r="PYV11" s="781"/>
      <c r="PYW11" s="781"/>
      <c r="PYX11" s="781"/>
      <c r="PYY11" s="781"/>
      <c r="PYZ11" s="781"/>
      <c r="PZA11" s="781"/>
      <c r="PZB11" s="781"/>
      <c r="PZC11" s="781"/>
      <c r="PZD11" s="781"/>
      <c r="PZE11" s="781"/>
      <c r="PZF11" s="781"/>
      <c r="PZG11" s="781"/>
      <c r="PZH11" s="781"/>
      <c r="PZI11" s="781"/>
      <c r="PZJ11" s="781"/>
      <c r="PZK11" s="781"/>
      <c r="PZL11" s="781"/>
      <c r="PZM11" s="781"/>
      <c r="PZN11" s="781"/>
      <c r="PZO11" s="781"/>
      <c r="PZP11" s="781"/>
      <c r="PZQ11" s="781"/>
      <c r="PZR11" s="781"/>
      <c r="PZS11" s="781"/>
      <c r="PZT11" s="781"/>
      <c r="PZU11" s="781"/>
      <c r="PZV11" s="781"/>
      <c r="PZW11" s="781"/>
      <c r="PZX11" s="781"/>
      <c r="PZY11" s="781"/>
      <c r="PZZ11" s="781"/>
      <c r="QAA11" s="781"/>
      <c r="QAB11" s="781"/>
      <c r="QAC11" s="781"/>
      <c r="QAD11" s="781"/>
      <c r="QAE11" s="781"/>
      <c r="QAF11" s="781"/>
      <c r="QAG11" s="781"/>
      <c r="QAH11" s="781"/>
      <c r="QAI11" s="781"/>
      <c r="QAJ11" s="781"/>
      <c r="QAK11" s="781"/>
      <c r="QAL11" s="781"/>
      <c r="QAM11" s="781"/>
      <c r="QAN11" s="781"/>
      <c r="QAO11" s="781"/>
      <c r="QAP11" s="781"/>
      <c r="QAQ11" s="781"/>
      <c r="QAR11" s="781"/>
      <c r="QAS11" s="781"/>
      <c r="QAT11" s="781"/>
      <c r="QAU11" s="781"/>
      <c r="QAV11" s="781"/>
      <c r="QAW11" s="781"/>
      <c r="QAX11" s="781"/>
      <c r="QAY11" s="781"/>
      <c r="QAZ11" s="781"/>
      <c r="QBA11" s="781"/>
      <c r="QBB11" s="781"/>
      <c r="QBC11" s="781"/>
      <c r="QBD11" s="781"/>
      <c r="QBE11" s="781"/>
      <c r="QBF11" s="781"/>
      <c r="QBG11" s="781"/>
      <c r="QBH11" s="781"/>
      <c r="QBI11" s="781"/>
      <c r="QBJ11" s="781"/>
      <c r="QBK11" s="781"/>
      <c r="QBL11" s="781"/>
      <c r="QBM11" s="781"/>
      <c r="QBN11" s="781"/>
      <c r="QBO11" s="781"/>
      <c r="QBP11" s="781"/>
      <c r="QBQ11" s="781"/>
      <c r="QBR11" s="781"/>
      <c r="QBS11" s="781"/>
      <c r="QBT11" s="781"/>
      <c r="QBU11" s="781"/>
      <c r="QBV11" s="781"/>
      <c r="QBW11" s="781"/>
      <c r="QBX11" s="781"/>
      <c r="QBY11" s="781"/>
      <c r="QBZ11" s="781"/>
      <c r="QCA11" s="781"/>
      <c r="QCB11" s="781"/>
      <c r="QCC11" s="781"/>
      <c r="QCD11" s="781"/>
      <c r="QCE11" s="781"/>
      <c r="QCF11" s="781"/>
      <c r="QCG11" s="781"/>
      <c r="QCH11" s="781"/>
      <c r="QCI11" s="781"/>
      <c r="QCJ11" s="781"/>
      <c r="QCK11" s="781"/>
      <c r="QCL11" s="781"/>
      <c r="QCM11" s="781"/>
      <c r="QCN11" s="781"/>
      <c r="QCO11" s="781"/>
      <c r="QCP11" s="781"/>
      <c r="QCQ11" s="781"/>
      <c r="QCR11" s="781"/>
      <c r="QCS11" s="781"/>
      <c r="QCT11" s="781"/>
      <c r="QCU11" s="781"/>
      <c r="QCV11" s="781"/>
      <c r="QCW11" s="781"/>
      <c r="QCX11" s="781"/>
      <c r="QCY11" s="781"/>
      <c r="QCZ11" s="781"/>
      <c r="QDA11" s="781"/>
      <c r="QDB11" s="781"/>
      <c r="QDC11" s="781"/>
      <c r="QDD11" s="781"/>
      <c r="QDE11" s="781"/>
      <c r="QDF11" s="781"/>
      <c r="QDG11" s="781"/>
      <c r="QDH11" s="781"/>
      <c r="QDI11" s="781"/>
      <c r="QDJ11" s="781"/>
      <c r="QDK11" s="781"/>
      <c r="QDL11" s="781"/>
      <c r="QDM11" s="781"/>
      <c r="QDN11" s="781"/>
      <c r="QDO11" s="781"/>
      <c r="QDP11" s="781"/>
      <c r="QDQ11" s="781"/>
      <c r="QDR11" s="781"/>
      <c r="QDS11" s="781"/>
      <c r="QDT11" s="781"/>
      <c r="QDU11" s="781"/>
      <c r="QDV11" s="781"/>
      <c r="QDW11" s="781"/>
      <c r="QDX11" s="781"/>
      <c r="QDY11" s="781"/>
      <c r="QDZ11" s="781"/>
      <c r="QEA11" s="781"/>
      <c r="QEB11" s="781"/>
      <c r="QEC11" s="781"/>
      <c r="QED11" s="781"/>
      <c r="QEE11" s="781"/>
      <c r="QEF11" s="781"/>
      <c r="QEG11" s="781"/>
      <c r="QEH11" s="781"/>
      <c r="QEI11" s="781"/>
      <c r="QEJ11" s="781"/>
      <c r="QEK11" s="781"/>
      <c r="QEL11" s="781"/>
      <c r="QEM11" s="781"/>
      <c r="QEN11" s="781"/>
      <c r="QEO11" s="781"/>
      <c r="QEP11" s="781"/>
      <c r="QEQ11" s="781"/>
      <c r="QER11" s="781"/>
      <c r="QES11" s="781"/>
      <c r="QET11" s="781"/>
      <c r="QEU11" s="781"/>
      <c r="QEV11" s="781"/>
      <c r="QEW11" s="781"/>
      <c r="QEX11" s="781"/>
      <c r="QEY11" s="781"/>
      <c r="QEZ11" s="781"/>
      <c r="QFA11" s="781"/>
      <c r="QFB11" s="781"/>
      <c r="QFC11" s="781"/>
      <c r="QFD11" s="781"/>
      <c r="QFE11" s="781"/>
      <c r="QFF11" s="781"/>
      <c r="QFG11" s="781"/>
      <c r="QFH11" s="781"/>
      <c r="QFI11" s="781"/>
      <c r="QFJ11" s="781"/>
      <c r="QFK11" s="781"/>
      <c r="QFL11" s="781"/>
      <c r="QFM11" s="781"/>
      <c r="QFN11" s="781"/>
      <c r="QFO11" s="781"/>
      <c r="QFP11" s="781"/>
      <c r="QFQ11" s="781"/>
      <c r="QFR11" s="781"/>
      <c r="QFS11" s="781"/>
      <c r="QFT11" s="781"/>
      <c r="QFU11" s="781"/>
      <c r="QFV11" s="781"/>
      <c r="QFW11" s="781"/>
      <c r="QFX11" s="781"/>
      <c r="QFY11" s="781"/>
      <c r="QFZ11" s="781"/>
      <c r="QGA11" s="781"/>
      <c r="QGB11" s="781"/>
      <c r="QGC11" s="781"/>
      <c r="QGD11" s="781"/>
      <c r="QGE11" s="781"/>
      <c r="QGF11" s="781"/>
      <c r="QGG11" s="781"/>
      <c r="QGH11" s="781"/>
      <c r="QGI11" s="781"/>
      <c r="QGJ11" s="781"/>
      <c r="QGK11" s="781"/>
      <c r="QGL11" s="781"/>
      <c r="QGM11" s="781"/>
      <c r="QGN11" s="781"/>
      <c r="QGO11" s="781"/>
      <c r="QGP11" s="781"/>
      <c r="QGQ11" s="781"/>
      <c r="QGR11" s="781"/>
      <c r="QGS11" s="781"/>
      <c r="QGT11" s="781"/>
      <c r="QGU11" s="781"/>
      <c r="QGV11" s="781"/>
      <c r="QGW11" s="781"/>
      <c r="QGX11" s="781"/>
      <c r="QGY11" s="781"/>
      <c r="QGZ11" s="781"/>
      <c r="QHA11" s="781"/>
      <c r="QHB11" s="781"/>
      <c r="QHC11" s="781"/>
      <c r="QHD11" s="781"/>
      <c r="QHE11" s="781"/>
      <c r="QHF11" s="781"/>
      <c r="QHG11" s="781"/>
      <c r="QHH11" s="781"/>
      <c r="QHI11" s="781"/>
      <c r="QHJ11" s="781"/>
      <c r="QHK11" s="781"/>
      <c r="QHL11" s="781"/>
      <c r="QHM11" s="781"/>
      <c r="QHN11" s="781"/>
      <c r="QHO11" s="781"/>
      <c r="QHP11" s="781"/>
      <c r="QHQ11" s="781"/>
      <c r="QHR11" s="781"/>
      <c r="QHS11" s="781"/>
      <c r="QHT11" s="781"/>
      <c r="QHU11" s="781"/>
      <c r="QHV11" s="781"/>
      <c r="QHW11" s="781"/>
      <c r="QHX11" s="781"/>
      <c r="QHY11" s="781"/>
      <c r="QHZ11" s="781"/>
      <c r="QIA11" s="781"/>
      <c r="QIB11" s="781"/>
      <c r="QIC11" s="781"/>
      <c r="QID11" s="781"/>
      <c r="QIE11" s="781"/>
      <c r="QIF11" s="781"/>
      <c r="QIG11" s="781"/>
      <c r="QIH11" s="781"/>
      <c r="QII11" s="781"/>
      <c r="QIJ11" s="781"/>
      <c r="QIK11" s="781"/>
      <c r="QIL11" s="781"/>
      <c r="QIM11" s="781"/>
      <c r="QIN11" s="781"/>
      <c r="QIO11" s="781"/>
      <c r="QIP11" s="781"/>
      <c r="QIQ11" s="781"/>
      <c r="QIR11" s="781"/>
      <c r="QIS11" s="781"/>
      <c r="QIT11" s="781"/>
      <c r="QIU11" s="781"/>
      <c r="QIV11" s="781"/>
      <c r="QIW11" s="781"/>
      <c r="QIX11" s="781"/>
      <c r="QIY11" s="781"/>
      <c r="QIZ11" s="781"/>
      <c r="QJA11" s="781"/>
      <c r="QJB11" s="781"/>
      <c r="QJC11" s="781"/>
      <c r="QJD11" s="781"/>
      <c r="QJE11" s="781"/>
      <c r="QJF11" s="781"/>
      <c r="QJG11" s="781"/>
      <c r="QJH11" s="781"/>
      <c r="QJI11" s="781"/>
      <c r="QJJ11" s="781"/>
      <c r="QJK11" s="781"/>
      <c r="QJL11" s="781"/>
      <c r="QJM11" s="781"/>
      <c r="QJN11" s="781"/>
      <c r="QJO11" s="781"/>
      <c r="QJP11" s="781"/>
      <c r="QJQ11" s="781"/>
      <c r="QJR11" s="781"/>
      <c r="QJS11" s="781"/>
      <c r="QJT11" s="781"/>
      <c r="QJU11" s="781"/>
      <c r="QJV11" s="781"/>
      <c r="QJW11" s="781"/>
      <c r="QJX11" s="781"/>
      <c r="QJY11" s="781"/>
      <c r="QJZ11" s="781"/>
      <c r="QKA11" s="781"/>
      <c r="QKB11" s="781"/>
      <c r="QKC11" s="781"/>
      <c r="QKD11" s="781"/>
      <c r="QKE11" s="781"/>
      <c r="QKF11" s="781"/>
      <c r="QKG11" s="781"/>
      <c r="QKH11" s="781"/>
      <c r="QKI11" s="781"/>
      <c r="QKJ11" s="781"/>
      <c r="QKK11" s="781"/>
      <c r="QKL11" s="781"/>
      <c r="QKM11" s="781"/>
      <c r="QKN11" s="781"/>
      <c r="QKO11" s="781"/>
      <c r="QKP11" s="781"/>
      <c r="QKQ11" s="781"/>
      <c r="QKR11" s="781"/>
      <c r="QKS11" s="781"/>
      <c r="QKT11" s="781"/>
      <c r="QKU11" s="781"/>
      <c r="QKV11" s="781"/>
      <c r="QKW11" s="781"/>
      <c r="QKX11" s="781"/>
      <c r="QKY11" s="781"/>
      <c r="QKZ11" s="781"/>
      <c r="QLA11" s="781"/>
      <c r="QLB11" s="781"/>
      <c r="QLC11" s="781"/>
      <c r="QLD11" s="781"/>
      <c r="QLE11" s="781"/>
      <c r="QLF11" s="781"/>
      <c r="QLG11" s="781"/>
      <c r="QLH11" s="781"/>
      <c r="QLI11" s="781"/>
      <c r="QLJ11" s="781"/>
      <c r="QLK11" s="781"/>
      <c r="QLL11" s="781"/>
      <c r="QLM11" s="781"/>
      <c r="QLN11" s="781"/>
      <c r="QLO11" s="781"/>
      <c r="QLP11" s="781"/>
      <c r="QLQ11" s="781"/>
      <c r="QLR11" s="781"/>
      <c r="QLS11" s="781"/>
      <c r="QLT11" s="781"/>
      <c r="QLU11" s="781"/>
      <c r="QLV11" s="781"/>
      <c r="QLW11" s="781"/>
      <c r="QLX11" s="781"/>
      <c r="QLY11" s="781"/>
      <c r="QLZ11" s="781"/>
      <c r="QMA11" s="781"/>
      <c r="QMB11" s="781"/>
      <c r="QMC11" s="781"/>
      <c r="QMD11" s="781"/>
      <c r="QME11" s="781"/>
      <c r="QMF11" s="781"/>
      <c r="QMG11" s="781"/>
      <c r="QMH11" s="781"/>
      <c r="QMI11" s="781"/>
      <c r="QMJ11" s="781"/>
      <c r="QMK11" s="781"/>
      <c r="QML11" s="781"/>
      <c r="QMM11" s="781"/>
      <c r="QMN11" s="781"/>
      <c r="QMO11" s="781"/>
      <c r="QMP11" s="781"/>
      <c r="QMQ11" s="781"/>
      <c r="QMR11" s="781"/>
      <c r="QMS11" s="781"/>
      <c r="QMT11" s="781"/>
      <c r="QMU11" s="781"/>
      <c r="QMV11" s="781"/>
      <c r="QMW11" s="781"/>
      <c r="QMX11" s="781"/>
      <c r="QMY11" s="781"/>
      <c r="QMZ11" s="781"/>
      <c r="QNA11" s="781"/>
      <c r="QNB11" s="781"/>
      <c r="QNC11" s="781"/>
      <c r="QND11" s="781"/>
      <c r="QNE11" s="781"/>
      <c r="QNF11" s="781"/>
      <c r="QNG11" s="781"/>
      <c r="QNH11" s="781"/>
      <c r="QNI11" s="781"/>
      <c r="QNJ11" s="781"/>
      <c r="QNK11" s="781"/>
      <c r="QNL11" s="781"/>
      <c r="QNM11" s="781"/>
      <c r="QNN11" s="781"/>
      <c r="QNO11" s="781"/>
      <c r="QNP11" s="781"/>
      <c r="QNQ11" s="781"/>
      <c r="QNR11" s="781"/>
      <c r="QNS11" s="781"/>
      <c r="QNT11" s="781"/>
      <c r="QNU11" s="781"/>
      <c r="QNV11" s="781"/>
      <c r="QNW11" s="781"/>
      <c r="QNX11" s="781"/>
      <c r="QNY11" s="781"/>
      <c r="QNZ11" s="781"/>
      <c r="QOA11" s="781"/>
      <c r="QOB11" s="781"/>
      <c r="QOC11" s="781"/>
      <c r="QOD11" s="781"/>
      <c r="QOE11" s="781"/>
      <c r="QOF11" s="781"/>
      <c r="QOG11" s="781"/>
      <c r="QOH11" s="781"/>
      <c r="QOI11" s="781"/>
      <c r="QOJ11" s="781"/>
      <c r="QOK11" s="781"/>
      <c r="QOL11" s="781"/>
      <c r="QOM11" s="781"/>
      <c r="QON11" s="781"/>
      <c r="QOO11" s="781"/>
      <c r="QOP11" s="781"/>
      <c r="QOQ11" s="781"/>
      <c r="QOR11" s="781"/>
      <c r="QOS11" s="781"/>
      <c r="QOT11" s="781"/>
      <c r="QOU11" s="781"/>
      <c r="QOV11" s="781"/>
      <c r="QOW11" s="781"/>
      <c r="QOX11" s="781"/>
      <c r="QOY11" s="781"/>
      <c r="QOZ11" s="781"/>
      <c r="QPA11" s="781"/>
      <c r="QPB11" s="781"/>
      <c r="QPC11" s="781"/>
      <c r="QPD11" s="781"/>
      <c r="QPE11" s="781"/>
      <c r="QPF11" s="781"/>
      <c r="QPG11" s="781"/>
      <c r="QPH11" s="781"/>
      <c r="QPI11" s="781"/>
      <c r="QPJ11" s="781"/>
      <c r="QPK11" s="781"/>
      <c r="QPL11" s="781"/>
      <c r="QPM11" s="781"/>
      <c r="QPN11" s="781"/>
      <c r="QPO11" s="781"/>
      <c r="QPP11" s="781"/>
      <c r="QPQ11" s="781"/>
      <c r="QPR11" s="781"/>
      <c r="QPS11" s="781"/>
      <c r="QPT11" s="781"/>
      <c r="QPU11" s="781"/>
      <c r="QPV11" s="781"/>
      <c r="QPW11" s="781"/>
      <c r="QPX11" s="781"/>
      <c r="QPY11" s="781"/>
      <c r="QPZ11" s="781"/>
      <c r="QQA11" s="781"/>
      <c r="QQB11" s="781"/>
      <c r="QQC11" s="781"/>
      <c r="QQD11" s="781"/>
      <c r="QQE11" s="781"/>
      <c r="QQF11" s="781"/>
      <c r="QQG11" s="781"/>
      <c r="QQH11" s="781"/>
      <c r="QQI11" s="781"/>
      <c r="QQJ11" s="781"/>
      <c r="QQK11" s="781"/>
      <c r="QQL11" s="781"/>
      <c r="QQM11" s="781"/>
      <c r="QQN11" s="781"/>
      <c r="QQO11" s="781"/>
      <c r="QQP11" s="781"/>
      <c r="QQQ11" s="781"/>
      <c r="QQR11" s="781"/>
      <c r="QQS11" s="781"/>
      <c r="QQT11" s="781"/>
      <c r="QQU11" s="781"/>
      <c r="QQV11" s="781"/>
      <c r="QQW11" s="781"/>
      <c r="QQX11" s="781"/>
      <c r="QQY11" s="781"/>
      <c r="QQZ11" s="781"/>
      <c r="QRA11" s="781"/>
      <c r="QRB11" s="781"/>
      <c r="QRC11" s="781"/>
      <c r="QRD11" s="781"/>
      <c r="QRE11" s="781"/>
      <c r="QRF11" s="781"/>
      <c r="QRG11" s="781"/>
      <c r="QRH11" s="781"/>
      <c r="QRI11" s="781"/>
      <c r="QRJ11" s="781"/>
      <c r="QRK11" s="781"/>
      <c r="QRL11" s="781"/>
      <c r="QRM11" s="781"/>
      <c r="QRN11" s="781"/>
      <c r="QRO11" s="781"/>
      <c r="QRP11" s="781"/>
      <c r="QRQ11" s="781"/>
      <c r="QRR11" s="781"/>
      <c r="QRS11" s="781"/>
      <c r="QRT11" s="781"/>
      <c r="QRU11" s="781"/>
      <c r="QRV11" s="781"/>
      <c r="QRW11" s="781"/>
      <c r="QRX11" s="781"/>
      <c r="QRY11" s="781"/>
      <c r="QRZ11" s="781"/>
      <c r="QSA11" s="781"/>
      <c r="QSB11" s="781"/>
      <c r="QSC11" s="781"/>
      <c r="QSD11" s="781"/>
      <c r="QSE11" s="781"/>
      <c r="QSF11" s="781"/>
      <c r="QSG11" s="781"/>
      <c r="QSH11" s="781"/>
      <c r="QSI11" s="781"/>
      <c r="QSJ11" s="781"/>
      <c r="QSK11" s="781"/>
      <c r="QSL11" s="781"/>
      <c r="QSM11" s="781"/>
      <c r="QSN11" s="781"/>
      <c r="QSO11" s="781"/>
      <c r="QSP11" s="781"/>
      <c r="QSQ11" s="781"/>
      <c r="QSR11" s="781"/>
      <c r="QSS11" s="781"/>
      <c r="QST11" s="781"/>
      <c r="QSU11" s="781"/>
      <c r="QSV11" s="781"/>
      <c r="QSW11" s="781"/>
      <c r="QSX11" s="781"/>
      <c r="QSY11" s="781"/>
      <c r="QSZ11" s="781"/>
      <c r="QTA11" s="781"/>
      <c r="QTB11" s="781"/>
      <c r="QTC11" s="781"/>
      <c r="QTD11" s="781"/>
      <c r="QTE11" s="781"/>
      <c r="QTF11" s="781"/>
      <c r="QTG11" s="781"/>
      <c r="QTH11" s="781"/>
      <c r="QTI11" s="781"/>
      <c r="QTJ11" s="781"/>
      <c r="QTK11" s="781"/>
      <c r="QTL11" s="781"/>
      <c r="QTM11" s="781"/>
      <c r="QTN11" s="781"/>
      <c r="QTO11" s="781"/>
      <c r="QTP11" s="781"/>
      <c r="QTQ11" s="781"/>
      <c r="QTR11" s="781"/>
      <c r="QTS11" s="781"/>
      <c r="QTT11" s="781"/>
      <c r="QTU11" s="781"/>
      <c r="QTV11" s="781"/>
      <c r="QTW11" s="781"/>
      <c r="QTX11" s="781"/>
      <c r="QTY11" s="781"/>
      <c r="QTZ11" s="781"/>
      <c r="QUA11" s="781"/>
      <c r="QUB11" s="781"/>
      <c r="QUC11" s="781"/>
      <c r="QUD11" s="781"/>
      <c r="QUE11" s="781"/>
      <c r="QUF11" s="781"/>
      <c r="QUG11" s="781"/>
      <c r="QUH11" s="781"/>
      <c r="QUI11" s="781"/>
      <c r="QUJ11" s="781"/>
      <c r="QUK11" s="781"/>
      <c r="QUL11" s="781"/>
      <c r="QUM11" s="781"/>
      <c r="QUN11" s="781"/>
      <c r="QUO11" s="781"/>
      <c r="QUP11" s="781"/>
      <c r="QUQ11" s="781"/>
      <c r="QUR11" s="781"/>
      <c r="QUS11" s="781"/>
      <c r="QUT11" s="781"/>
      <c r="QUU11" s="781"/>
      <c r="QUV11" s="781"/>
      <c r="QUW11" s="781"/>
      <c r="QUX11" s="781"/>
      <c r="QUY11" s="781"/>
      <c r="QUZ11" s="781"/>
      <c r="QVA11" s="781"/>
      <c r="QVB11" s="781"/>
      <c r="QVC11" s="781"/>
      <c r="QVD11" s="781"/>
      <c r="QVE11" s="781"/>
      <c r="QVF11" s="781"/>
      <c r="QVG11" s="781"/>
      <c r="QVH11" s="781"/>
      <c r="QVI11" s="781"/>
      <c r="QVJ11" s="781"/>
      <c r="QVK11" s="781"/>
      <c r="QVL11" s="781"/>
      <c r="QVM11" s="781"/>
      <c r="QVN11" s="781"/>
      <c r="QVO11" s="781"/>
      <c r="QVP11" s="781"/>
      <c r="QVQ11" s="781"/>
      <c r="QVR11" s="781"/>
      <c r="QVS11" s="781"/>
      <c r="QVT11" s="781"/>
      <c r="QVU11" s="781"/>
      <c r="QVV11" s="781"/>
      <c r="QVW11" s="781"/>
      <c r="QVX11" s="781"/>
      <c r="QVY11" s="781"/>
      <c r="QVZ11" s="781"/>
      <c r="QWA11" s="781"/>
      <c r="QWB11" s="781"/>
      <c r="QWC11" s="781"/>
      <c r="QWD11" s="781"/>
      <c r="QWE11" s="781"/>
      <c r="QWF11" s="781"/>
      <c r="QWG11" s="781"/>
      <c r="QWH11" s="781"/>
      <c r="QWI11" s="781"/>
      <c r="QWJ11" s="781"/>
      <c r="QWK11" s="781"/>
      <c r="QWL11" s="781"/>
      <c r="QWM11" s="781"/>
      <c r="QWN11" s="781"/>
      <c r="QWO11" s="781"/>
      <c r="QWP11" s="781"/>
      <c r="QWQ11" s="781"/>
      <c r="QWR11" s="781"/>
      <c r="QWS11" s="781"/>
      <c r="QWT11" s="781"/>
      <c r="QWU11" s="781"/>
      <c r="QWV11" s="781"/>
      <c r="QWW11" s="781"/>
      <c r="QWX11" s="781"/>
      <c r="QWY11" s="781"/>
      <c r="QWZ11" s="781"/>
      <c r="QXA11" s="781"/>
      <c r="QXB11" s="781"/>
      <c r="QXC11" s="781"/>
      <c r="QXD11" s="781"/>
      <c r="QXE11" s="781"/>
      <c r="QXF11" s="781"/>
      <c r="QXG11" s="781"/>
      <c r="QXH11" s="781"/>
      <c r="QXI11" s="781"/>
      <c r="QXJ11" s="781"/>
      <c r="QXK11" s="781"/>
      <c r="QXL11" s="781"/>
      <c r="QXM11" s="781"/>
      <c r="QXN11" s="781"/>
      <c r="QXO11" s="781"/>
      <c r="QXP11" s="781"/>
      <c r="QXQ11" s="781"/>
      <c r="QXR11" s="781"/>
      <c r="QXS11" s="781"/>
      <c r="QXT11" s="781"/>
      <c r="QXU11" s="781"/>
      <c r="QXV11" s="781"/>
      <c r="QXW11" s="781"/>
      <c r="QXX11" s="781"/>
      <c r="QXY11" s="781"/>
      <c r="QXZ11" s="781"/>
      <c r="QYA11" s="781"/>
      <c r="QYB11" s="781"/>
      <c r="QYC11" s="781"/>
      <c r="QYD11" s="781"/>
      <c r="QYE11" s="781"/>
      <c r="QYF11" s="781"/>
      <c r="QYG11" s="781"/>
      <c r="QYH11" s="781"/>
      <c r="QYI11" s="781"/>
      <c r="QYJ11" s="781"/>
      <c r="QYK11" s="781"/>
      <c r="QYL11" s="781"/>
      <c r="QYM11" s="781"/>
      <c r="QYN11" s="781"/>
      <c r="QYO11" s="781"/>
      <c r="QYP11" s="781"/>
      <c r="QYQ11" s="781"/>
      <c r="QYR11" s="781"/>
      <c r="QYS11" s="781"/>
      <c r="QYT11" s="781"/>
      <c r="QYU11" s="781"/>
      <c r="QYV11" s="781"/>
      <c r="QYW11" s="781"/>
      <c r="QYX11" s="781"/>
      <c r="QYY11" s="781"/>
      <c r="QYZ11" s="781"/>
      <c r="QZA11" s="781"/>
      <c r="QZB11" s="781"/>
      <c r="QZC11" s="781"/>
      <c r="QZD11" s="781"/>
      <c r="QZE11" s="781"/>
      <c r="QZF11" s="781"/>
      <c r="QZG11" s="781"/>
      <c r="QZH11" s="781"/>
      <c r="QZI11" s="781"/>
      <c r="QZJ11" s="781"/>
      <c r="QZK11" s="781"/>
      <c r="QZL11" s="781"/>
      <c r="QZM11" s="781"/>
      <c r="QZN11" s="781"/>
      <c r="QZO11" s="781"/>
      <c r="QZP11" s="781"/>
      <c r="QZQ11" s="781"/>
      <c r="QZR11" s="781"/>
      <c r="QZS11" s="781"/>
      <c r="QZT11" s="781"/>
      <c r="QZU11" s="781"/>
      <c r="QZV11" s="781"/>
      <c r="QZW11" s="781"/>
      <c r="QZX11" s="781"/>
      <c r="QZY11" s="781"/>
      <c r="QZZ11" s="781"/>
      <c r="RAA11" s="781"/>
      <c r="RAB11" s="781"/>
      <c r="RAC11" s="781"/>
      <c r="RAD11" s="781"/>
      <c r="RAE11" s="781"/>
      <c r="RAF11" s="781"/>
      <c r="RAG11" s="781"/>
      <c r="RAH11" s="781"/>
      <c r="RAI11" s="781"/>
      <c r="RAJ11" s="781"/>
      <c r="RAK11" s="781"/>
      <c r="RAL11" s="781"/>
      <c r="RAM11" s="781"/>
      <c r="RAN11" s="781"/>
      <c r="RAO11" s="781"/>
      <c r="RAP11" s="781"/>
      <c r="RAQ11" s="781"/>
      <c r="RAR11" s="781"/>
      <c r="RAS11" s="781"/>
      <c r="RAT11" s="781"/>
      <c r="RAU11" s="781"/>
      <c r="RAV11" s="781"/>
      <c r="RAW11" s="781"/>
      <c r="RAX11" s="781"/>
      <c r="RAY11" s="781"/>
      <c r="RAZ11" s="781"/>
      <c r="RBA11" s="781"/>
      <c r="RBB11" s="781"/>
      <c r="RBC11" s="781"/>
      <c r="RBD11" s="781"/>
      <c r="RBE11" s="781"/>
      <c r="RBF11" s="781"/>
      <c r="RBG11" s="781"/>
      <c r="RBH11" s="781"/>
      <c r="RBI11" s="781"/>
      <c r="RBJ11" s="781"/>
      <c r="RBK11" s="781"/>
      <c r="RBL11" s="781"/>
      <c r="RBM11" s="781"/>
      <c r="RBN11" s="781"/>
      <c r="RBO11" s="781"/>
      <c r="RBP11" s="781"/>
      <c r="RBQ11" s="781"/>
      <c r="RBR11" s="781"/>
      <c r="RBS11" s="781"/>
      <c r="RBT11" s="781"/>
      <c r="RBU11" s="781"/>
      <c r="RBV11" s="781"/>
      <c r="RBW11" s="781"/>
      <c r="RBX11" s="781"/>
      <c r="RBY11" s="781"/>
      <c r="RBZ11" s="781"/>
      <c r="RCA11" s="781"/>
      <c r="RCB11" s="781"/>
      <c r="RCC11" s="781"/>
      <c r="RCD11" s="781"/>
      <c r="RCE11" s="781"/>
      <c r="RCF11" s="781"/>
      <c r="RCG11" s="781"/>
      <c r="RCH11" s="781"/>
      <c r="RCI11" s="781"/>
      <c r="RCJ11" s="781"/>
      <c r="RCK11" s="781"/>
      <c r="RCL11" s="781"/>
      <c r="RCM11" s="781"/>
      <c r="RCN11" s="781"/>
      <c r="RCO11" s="781"/>
      <c r="RCP11" s="781"/>
      <c r="RCQ11" s="781"/>
      <c r="RCR11" s="781"/>
      <c r="RCS11" s="781"/>
      <c r="RCT11" s="781"/>
      <c r="RCU11" s="781"/>
      <c r="RCV11" s="781"/>
      <c r="RCW11" s="781"/>
      <c r="RCX11" s="781"/>
      <c r="RCY11" s="781"/>
      <c r="RCZ11" s="781"/>
      <c r="RDA11" s="781"/>
      <c r="RDB11" s="781"/>
      <c r="RDC11" s="781"/>
      <c r="RDD11" s="781"/>
      <c r="RDE11" s="781"/>
      <c r="RDF11" s="781"/>
      <c r="RDG11" s="781"/>
      <c r="RDH11" s="781"/>
      <c r="RDI11" s="781"/>
      <c r="RDJ11" s="781"/>
      <c r="RDK11" s="781"/>
      <c r="RDL11" s="781"/>
      <c r="RDM11" s="781"/>
      <c r="RDN11" s="781"/>
      <c r="RDO11" s="781"/>
      <c r="RDP11" s="781"/>
      <c r="RDQ11" s="781"/>
      <c r="RDR11" s="781"/>
      <c r="RDS11" s="781"/>
      <c r="RDT11" s="781"/>
      <c r="RDU11" s="781"/>
      <c r="RDV11" s="781"/>
      <c r="RDW11" s="781"/>
      <c r="RDX11" s="781"/>
      <c r="RDY11" s="781"/>
      <c r="RDZ11" s="781"/>
      <c r="REA11" s="781"/>
      <c r="REB11" s="781"/>
      <c r="REC11" s="781"/>
      <c r="RED11" s="781"/>
      <c r="REE11" s="781"/>
      <c r="REF11" s="781"/>
      <c r="REG11" s="781"/>
      <c r="REH11" s="781"/>
      <c r="REI11" s="781"/>
      <c r="REJ11" s="781"/>
      <c r="REK11" s="781"/>
      <c r="REL11" s="781"/>
      <c r="REM11" s="781"/>
      <c r="REN11" s="781"/>
      <c r="REO11" s="781"/>
      <c r="REP11" s="781"/>
      <c r="REQ11" s="781"/>
      <c r="RER11" s="781"/>
      <c r="RES11" s="781"/>
      <c r="RET11" s="781"/>
      <c r="REU11" s="781"/>
      <c r="REV11" s="781"/>
      <c r="REW11" s="781"/>
      <c r="REX11" s="781"/>
      <c r="REY11" s="781"/>
      <c r="REZ11" s="781"/>
      <c r="RFA11" s="781"/>
      <c r="RFB11" s="781"/>
      <c r="RFC11" s="781"/>
      <c r="RFD11" s="781"/>
      <c r="RFE11" s="781"/>
      <c r="RFF11" s="781"/>
      <c r="RFG11" s="781"/>
      <c r="RFH11" s="781"/>
      <c r="RFI11" s="781"/>
      <c r="RFJ11" s="781"/>
      <c r="RFK11" s="781"/>
      <c r="RFL11" s="781"/>
      <c r="RFM11" s="781"/>
      <c r="RFN11" s="781"/>
      <c r="RFO11" s="781"/>
      <c r="RFP11" s="781"/>
      <c r="RFQ11" s="781"/>
      <c r="RFR11" s="781"/>
      <c r="RFS11" s="781"/>
      <c r="RFT11" s="781"/>
      <c r="RFU11" s="781"/>
      <c r="RFV11" s="781"/>
      <c r="RFW11" s="781"/>
      <c r="RFX11" s="781"/>
      <c r="RFY11" s="781"/>
      <c r="RFZ11" s="781"/>
      <c r="RGA11" s="781"/>
      <c r="RGB11" s="781"/>
      <c r="RGC11" s="781"/>
      <c r="RGD11" s="781"/>
      <c r="RGE11" s="781"/>
      <c r="RGF11" s="781"/>
      <c r="RGG11" s="781"/>
      <c r="RGH11" s="781"/>
      <c r="RGI11" s="781"/>
      <c r="RGJ11" s="781"/>
      <c r="RGK11" s="781"/>
      <c r="RGL11" s="781"/>
      <c r="RGM11" s="781"/>
      <c r="RGN11" s="781"/>
      <c r="RGO11" s="781"/>
      <c r="RGP11" s="781"/>
      <c r="RGQ11" s="781"/>
      <c r="RGR11" s="781"/>
      <c r="RGS11" s="781"/>
      <c r="RGT11" s="781"/>
      <c r="RGU11" s="781"/>
      <c r="RGV11" s="781"/>
      <c r="RGW11" s="781"/>
      <c r="RGX11" s="781"/>
      <c r="RGY11" s="781"/>
      <c r="RGZ11" s="781"/>
      <c r="RHA11" s="781"/>
      <c r="RHB11" s="781"/>
      <c r="RHC11" s="781"/>
      <c r="RHD11" s="781"/>
      <c r="RHE11" s="781"/>
      <c r="RHF11" s="781"/>
      <c r="RHG11" s="781"/>
      <c r="RHH11" s="781"/>
      <c r="RHI11" s="781"/>
      <c r="RHJ11" s="781"/>
      <c r="RHK11" s="781"/>
      <c r="RHL11" s="781"/>
      <c r="RHM11" s="781"/>
      <c r="RHN11" s="781"/>
      <c r="RHO11" s="781"/>
      <c r="RHP11" s="781"/>
      <c r="RHQ11" s="781"/>
      <c r="RHR11" s="781"/>
      <c r="RHS11" s="781"/>
      <c r="RHT11" s="781"/>
      <c r="RHU11" s="781"/>
      <c r="RHV11" s="781"/>
      <c r="RHW11" s="781"/>
      <c r="RHX11" s="781"/>
      <c r="RHY11" s="781"/>
      <c r="RHZ11" s="781"/>
      <c r="RIA11" s="781"/>
      <c r="RIB11" s="781"/>
      <c r="RIC11" s="781"/>
      <c r="RID11" s="781"/>
      <c r="RIE11" s="781"/>
      <c r="RIF11" s="781"/>
      <c r="RIG11" s="781"/>
      <c r="RIH11" s="781"/>
      <c r="RII11" s="781"/>
      <c r="RIJ11" s="781"/>
      <c r="RIK11" s="781"/>
      <c r="RIL11" s="781"/>
      <c r="RIM11" s="781"/>
      <c r="RIN11" s="781"/>
      <c r="RIO11" s="781"/>
      <c r="RIP11" s="781"/>
      <c r="RIQ11" s="781"/>
      <c r="RIR11" s="781"/>
      <c r="RIS11" s="781"/>
      <c r="RIT11" s="781"/>
      <c r="RIU11" s="781"/>
      <c r="RIV11" s="781"/>
      <c r="RIW11" s="781"/>
      <c r="RIX11" s="781"/>
      <c r="RIY11" s="781"/>
      <c r="RIZ11" s="781"/>
      <c r="RJA11" s="781"/>
      <c r="RJB11" s="781"/>
      <c r="RJC11" s="781"/>
      <c r="RJD11" s="781"/>
      <c r="RJE11" s="781"/>
      <c r="RJF11" s="781"/>
      <c r="RJG11" s="781"/>
      <c r="RJH11" s="781"/>
      <c r="RJI11" s="781"/>
      <c r="RJJ11" s="781"/>
      <c r="RJK11" s="781"/>
      <c r="RJL11" s="781"/>
      <c r="RJM11" s="781"/>
      <c r="RJN11" s="781"/>
      <c r="RJO11" s="781"/>
      <c r="RJP11" s="781"/>
      <c r="RJQ11" s="781"/>
      <c r="RJR11" s="781"/>
      <c r="RJS11" s="781"/>
      <c r="RJT11" s="781"/>
      <c r="RJU11" s="781"/>
      <c r="RJV11" s="781"/>
      <c r="RJW11" s="781"/>
      <c r="RJX11" s="781"/>
      <c r="RJY11" s="781"/>
      <c r="RJZ11" s="781"/>
      <c r="RKA11" s="781"/>
      <c r="RKB11" s="781"/>
      <c r="RKC11" s="781"/>
      <c r="RKD11" s="781"/>
      <c r="RKE11" s="781"/>
      <c r="RKF11" s="781"/>
      <c r="RKG11" s="781"/>
      <c r="RKH11" s="781"/>
      <c r="RKI11" s="781"/>
      <c r="RKJ11" s="781"/>
      <c r="RKK11" s="781"/>
      <c r="RKL11" s="781"/>
      <c r="RKM11" s="781"/>
      <c r="RKN11" s="781"/>
      <c r="RKO11" s="781"/>
      <c r="RKP11" s="781"/>
      <c r="RKQ11" s="781"/>
      <c r="RKR11" s="781"/>
      <c r="RKS11" s="781"/>
      <c r="RKT11" s="781"/>
      <c r="RKU11" s="781"/>
      <c r="RKV11" s="781"/>
      <c r="RKW11" s="781"/>
      <c r="RKX11" s="781"/>
      <c r="RKY11" s="781"/>
      <c r="RKZ11" s="781"/>
      <c r="RLA11" s="781"/>
      <c r="RLB11" s="781"/>
      <c r="RLC11" s="781"/>
      <c r="RLD11" s="781"/>
      <c r="RLE11" s="781"/>
      <c r="RLF11" s="781"/>
      <c r="RLG11" s="781"/>
      <c r="RLH11" s="781"/>
      <c r="RLI11" s="781"/>
      <c r="RLJ11" s="781"/>
      <c r="RLK11" s="781"/>
      <c r="RLL11" s="781"/>
      <c r="RLM11" s="781"/>
      <c r="RLN11" s="781"/>
      <c r="RLO11" s="781"/>
      <c r="RLP11" s="781"/>
      <c r="RLQ11" s="781"/>
      <c r="RLR11" s="781"/>
      <c r="RLS11" s="781"/>
      <c r="RLT11" s="781"/>
      <c r="RLU11" s="781"/>
      <c r="RLV11" s="781"/>
      <c r="RLW11" s="781"/>
      <c r="RLX11" s="781"/>
      <c r="RLY11" s="781"/>
      <c r="RLZ11" s="781"/>
      <c r="RMA11" s="781"/>
      <c r="RMB11" s="781"/>
      <c r="RMC11" s="781"/>
      <c r="RMD11" s="781"/>
      <c r="RME11" s="781"/>
      <c r="RMF11" s="781"/>
      <c r="RMG11" s="781"/>
      <c r="RMH11" s="781"/>
      <c r="RMI11" s="781"/>
      <c r="RMJ11" s="781"/>
      <c r="RMK11" s="781"/>
      <c r="RML11" s="781"/>
      <c r="RMM11" s="781"/>
      <c r="RMN11" s="781"/>
      <c r="RMO11" s="781"/>
      <c r="RMP11" s="781"/>
      <c r="RMQ11" s="781"/>
      <c r="RMR11" s="781"/>
      <c r="RMS11" s="781"/>
      <c r="RMT11" s="781"/>
      <c r="RMU11" s="781"/>
      <c r="RMV11" s="781"/>
      <c r="RMW11" s="781"/>
      <c r="RMX11" s="781"/>
      <c r="RMY11" s="781"/>
      <c r="RMZ11" s="781"/>
      <c r="RNA11" s="781"/>
      <c r="RNB11" s="781"/>
      <c r="RNC11" s="781"/>
      <c r="RND11" s="781"/>
      <c r="RNE11" s="781"/>
      <c r="RNF11" s="781"/>
      <c r="RNG11" s="781"/>
      <c r="RNH11" s="781"/>
      <c r="RNI11" s="781"/>
      <c r="RNJ11" s="781"/>
      <c r="RNK11" s="781"/>
      <c r="RNL11" s="781"/>
      <c r="RNM11" s="781"/>
      <c r="RNN11" s="781"/>
      <c r="RNO11" s="781"/>
      <c r="RNP11" s="781"/>
      <c r="RNQ11" s="781"/>
      <c r="RNR11" s="781"/>
      <c r="RNS11" s="781"/>
      <c r="RNT11" s="781"/>
      <c r="RNU11" s="781"/>
      <c r="RNV11" s="781"/>
      <c r="RNW11" s="781"/>
      <c r="RNX11" s="781"/>
      <c r="RNY11" s="781"/>
      <c r="RNZ11" s="781"/>
      <c r="ROA11" s="781"/>
      <c r="ROB11" s="781"/>
      <c r="ROC11" s="781"/>
      <c r="ROD11" s="781"/>
      <c r="ROE11" s="781"/>
      <c r="ROF11" s="781"/>
      <c r="ROG11" s="781"/>
      <c r="ROH11" s="781"/>
      <c r="ROI11" s="781"/>
      <c r="ROJ11" s="781"/>
      <c r="ROK11" s="781"/>
      <c r="ROL11" s="781"/>
      <c r="ROM11" s="781"/>
      <c r="RON11" s="781"/>
      <c r="ROO11" s="781"/>
      <c r="ROP11" s="781"/>
      <c r="ROQ11" s="781"/>
      <c r="ROR11" s="781"/>
      <c r="ROS11" s="781"/>
      <c r="ROT11" s="781"/>
      <c r="ROU11" s="781"/>
      <c r="ROV11" s="781"/>
      <c r="ROW11" s="781"/>
      <c r="ROX11" s="781"/>
      <c r="ROY11" s="781"/>
      <c r="ROZ11" s="781"/>
      <c r="RPA11" s="781"/>
      <c r="RPB11" s="781"/>
      <c r="RPC11" s="781"/>
      <c r="RPD11" s="781"/>
      <c r="RPE11" s="781"/>
      <c r="RPF11" s="781"/>
      <c r="RPG11" s="781"/>
      <c r="RPH11" s="781"/>
      <c r="RPI11" s="781"/>
      <c r="RPJ11" s="781"/>
      <c r="RPK11" s="781"/>
      <c r="RPL11" s="781"/>
      <c r="RPM11" s="781"/>
      <c r="RPN11" s="781"/>
      <c r="RPO11" s="781"/>
      <c r="RPP11" s="781"/>
      <c r="RPQ11" s="781"/>
      <c r="RPR11" s="781"/>
      <c r="RPS11" s="781"/>
      <c r="RPT11" s="781"/>
      <c r="RPU11" s="781"/>
      <c r="RPV11" s="781"/>
      <c r="RPW11" s="781"/>
      <c r="RPX11" s="781"/>
      <c r="RPY11" s="781"/>
      <c r="RPZ11" s="781"/>
      <c r="RQA11" s="781"/>
      <c r="RQB11" s="781"/>
      <c r="RQC11" s="781"/>
      <c r="RQD11" s="781"/>
      <c r="RQE11" s="781"/>
      <c r="RQF11" s="781"/>
      <c r="RQG11" s="781"/>
      <c r="RQH11" s="781"/>
      <c r="RQI11" s="781"/>
      <c r="RQJ11" s="781"/>
      <c r="RQK11" s="781"/>
      <c r="RQL11" s="781"/>
      <c r="RQM11" s="781"/>
      <c r="RQN11" s="781"/>
      <c r="RQO11" s="781"/>
      <c r="RQP11" s="781"/>
      <c r="RQQ11" s="781"/>
      <c r="RQR11" s="781"/>
      <c r="RQS11" s="781"/>
      <c r="RQT11" s="781"/>
      <c r="RQU11" s="781"/>
      <c r="RQV11" s="781"/>
      <c r="RQW11" s="781"/>
      <c r="RQX11" s="781"/>
      <c r="RQY11" s="781"/>
      <c r="RQZ11" s="781"/>
      <c r="RRA11" s="781"/>
      <c r="RRB11" s="781"/>
      <c r="RRC11" s="781"/>
      <c r="RRD11" s="781"/>
      <c r="RRE11" s="781"/>
      <c r="RRF11" s="781"/>
      <c r="RRG11" s="781"/>
      <c r="RRH11" s="781"/>
      <c r="RRI11" s="781"/>
      <c r="RRJ11" s="781"/>
      <c r="RRK11" s="781"/>
      <c r="RRL11" s="781"/>
      <c r="RRM11" s="781"/>
      <c r="RRN11" s="781"/>
      <c r="RRO11" s="781"/>
      <c r="RRP11" s="781"/>
      <c r="RRQ11" s="781"/>
      <c r="RRR11" s="781"/>
      <c r="RRS11" s="781"/>
      <c r="RRT11" s="781"/>
      <c r="RRU11" s="781"/>
      <c r="RRV11" s="781"/>
      <c r="RRW11" s="781"/>
      <c r="RRX11" s="781"/>
      <c r="RRY11" s="781"/>
      <c r="RRZ11" s="781"/>
      <c r="RSA11" s="781"/>
      <c r="RSB11" s="781"/>
      <c r="RSC11" s="781"/>
      <c r="RSD11" s="781"/>
      <c r="RSE11" s="781"/>
      <c r="RSF11" s="781"/>
      <c r="RSG11" s="781"/>
      <c r="RSH11" s="781"/>
      <c r="RSI11" s="781"/>
      <c r="RSJ11" s="781"/>
      <c r="RSK11" s="781"/>
      <c r="RSL11" s="781"/>
      <c r="RSM11" s="781"/>
      <c r="RSN11" s="781"/>
      <c r="RSO11" s="781"/>
      <c r="RSP11" s="781"/>
      <c r="RSQ11" s="781"/>
      <c r="RSR11" s="781"/>
      <c r="RSS11" s="781"/>
      <c r="RST11" s="781"/>
      <c r="RSU11" s="781"/>
      <c r="RSV11" s="781"/>
      <c r="RSW11" s="781"/>
      <c r="RSX11" s="781"/>
      <c r="RSY11" s="781"/>
      <c r="RSZ11" s="781"/>
      <c r="RTA11" s="781"/>
      <c r="RTB11" s="781"/>
      <c r="RTC11" s="781"/>
      <c r="RTD11" s="781"/>
      <c r="RTE11" s="781"/>
      <c r="RTF11" s="781"/>
      <c r="RTG11" s="781"/>
      <c r="RTH11" s="781"/>
      <c r="RTI11" s="781"/>
      <c r="RTJ11" s="781"/>
      <c r="RTK11" s="781"/>
      <c r="RTL11" s="781"/>
      <c r="RTM11" s="781"/>
      <c r="RTN11" s="781"/>
      <c r="RTO11" s="781"/>
      <c r="RTP11" s="781"/>
      <c r="RTQ11" s="781"/>
      <c r="RTR11" s="781"/>
      <c r="RTS11" s="781"/>
      <c r="RTT11" s="781"/>
      <c r="RTU11" s="781"/>
      <c r="RTV11" s="781"/>
      <c r="RTW11" s="781"/>
      <c r="RTX11" s="781"/>
      <c r="RTY11" s="781"/>
      <c r="RTZ11" s="781"/>
      <c r="RUA11" s="781"/>
      <c r="RUB11" s="781"/>
      <c r="RUC11" s="781"/>
      <c r="RUD11" s="781"/>
      <c r="RUE11" s="781"/>
      <c r="RUF11" s="781"/>
      <c r="RUG11" s="781"/>
      <c r="RUH11" s="781"/>
      <c r="RUI11" s="781"/>
      <c r="RUJ11" s="781"/>
      <c r="RUK11" s="781"/>
      <c r="RUL11" s="781"/>
      <c r="RUM11" s="781"/>
      <c r="RUN11" s="781"/>
      <c r="RUO11" s="781"/>
      <c r="RUP11" s="781"/>
      <c r="RUQ11" s="781"/>
      <c r="RUR11" s="781"/>
      <c r="RUS11" s="781"/>
      <c r="RUT11" s="781"/>
      <c r="RUU11" s="781"/>
      <c r="RUV11" s="781"/>
      <c r="RUW11" s="781"/>
      <c r="RUX11" s="781"/>
      <c r="RUY11" s="781"/>
      <c r="RUZ11" s="781"/>
      <c r="RVA11" s="781"/>
      <c r="RVB11" s="781"/>
      <c r="RVC11" s="781"/>
      <c r="RVD11" s="781"/>
      <c r="RVE11" s="781"/>
      <c r="RVF11" s="781"/>
      <c r="RVG11" s="781"/>
      <c r="RVH11" s="781"/>
      <c r="RVI11" s="781"/>
      <c r="RVJ11" s="781"/>
      <c r="RVK11" s="781"/>
      <c r="RVL11" s="781"/>
      <c r="RVM11" s="781"/>
      <c r="RVN11" s="781"/>
      <c r="RVO11" s="781"/>
      <c r="RVP11" s="781"/>
      <c r="RVQ11" s="781"/>
      <c r="RVR11" s="781"/>
      <c r="RVS11" s="781"/>
      <c r="RVT11" s="781"/>
      <c r="RVU11" s="781"/>
      <c r="RVV11" s="781"/>
      <c r="RVW11" s="781"/>
      <c r="RVX11" s="781"/>
      <c r="RVY11" s="781"/>
      <c r="RVZ11" s="781"/>
      <c r="RWA11" s="781"/>
      <c r="RWB11" s="781"/>
      <c r="RWC11" s="781"/>
      <c r="RWD11" s="781"/>
      <c r="RWE11" s="781"/>
      <c r="RWF11" s="781"/>
      <c r="RWG11" s="781"/>
      <c r="RWH11" s="781"/>
      <c r="RWI11" s="781"/>
      <c r="RWJ11" s="781"/>
      <c r="RWK11" s="781"/>
      <c r="RWL11" s="781"/>
      <c r="RWM11" s="781"/>
      <c r="RWN11" s="781"/>
      <c r="RWO11" s="781"/>
      <c r="RWP11" s="781"/>
      <c r="RWQ11" s="781"/>
      <c r="RWR11" s="781"/>
      <c r="RWS11" s="781"/>
      <c r="RWT11" s="781"/>
      <c r="RWU11" s="781"/>
      <c r="RWV11" s="781"/>
      <c r="RWW11" s="781"/>
      <c r="RWX11" s="781"/>
      <c r="RWY11" s="781"/>
      <c r="RWZ11" s="781"/>
      <c r="RXA11" s="781"/>
      <c r="RXB11" s="781"/>
      <c r="RXC11" s="781"/>
      <c r="RXD11" s="781"/>
      <c r="RXE11" s="781"/>
      <c r="RXF11" s="781"/>
      <c r="RXG11" s="781"/>
      <c r="RXH11" s="781"/>
      <c r="RXI11" s="781"/>
      <c r="RXJ11" s="781"/>
      <c r="RXK11" s="781"/>
      <c r="RXL11" s="781"/>
      <c r="RXM11" s="781"/>
      <c r="RXN11" s="781"/>
      <c r="RXO11" s="781"/>
      <c r="RXP11" s="781"/>
      <c r="RXQ11" s="781"/>
      <c r="RXR11" s="781"/>
      <c r="RXS11" s="781"/>
      <c r="RXT11" s="781"/>
      <c r="RXU11" s="781"/>
      <c r="RXV11" s="781"/>
      <c r="RXW11" s="781"/>
      <c r="RXX11" s="781"/>
      <c r="RXY11" s="781"/>
      <c r="RXZ11" s="781"/>
      <c r="RYA11" s="781"/>
      <c r="RYB11" s="781"/>
      <c r="RYC11" s="781"/>
      <c r="RYD11" s="781"/>
      <c r="RYE11" s="781"/>
      <c r="RYF11" s="781"/>
      <c r="RYG11" s="781"/>
      <c r="RYH11" s="781"/>
      <c r="RYI11" s="781"/>
      <c r="RYJ11" s="781"/>
      <c r="RYK11" s="781"/>
      <c r="RYL11" s="781"/>
      <c r="RYM11" s="781"/>
      <c r="RYN11" s="781"/>
      <c r="RYO11" s="781"/>
      <c r="RYP11" s="781"/>
      <c r="RYQ11" s="781"/>
      <c r="RYR11" s="781"/>
      <c r="RYS11" s="781"/>
      <c r="RYT11" s="781"/>
      <c r="RYU11" s="781"/>
      <c r="RYV11" s="781"/>
      <c r="RYW11" s="781"/>
      <c r="RYX11" s="781"/>
      <c r="RYY11" s="781"/>
      <c r="RYZ11" s="781"/>
      <c r="RZA11" s="781"/>
      <c r="RZB11" s="781"/>
      <c r="RZC11" s="781"/>
      <c r="RZD11" s="781"/>
      <c r="RZE11" s="781"/>
      <c r="RZF11" s="781"/>
      <c r="RZG11" s="781"/>
      <c r="RZH11" s="781"/>
      <c r="RZI11" s="781"/>
      <c r="RZJ11" s="781"/>
      <c r="RZK11" s="781"/>
      <c r="RZL11" s="781"/>
      <c r="RZM11" s="781"/>
      <c r="RZN11" s="781"/>
      <c r="RZO11" s="781"/>
      <c r="RZP11" s="781"/>
      <c r="RZQ11" s="781"/>
      <c r="RZR11" s="781"/>
      <c r="RZS11" s="781"/>
      <c r="RZT11" s="781"/>
      <c r="RZU11" s="781"/>
      <c r="RZV11" s="781"/>
      <c r="RZW11" s="781"/>
      <c r="RZX11" s="781"/>
      <c r="RZY11" s="781"/>
      <c r="RZZ11" s="781"/>
      <c r="SAA11" s="781"/>
      <c r="SAB11" s="781"/>
      <c r="SAC11" s="781"/>
      <c r="SAD11" s="781"/>
      <c r="SAE11" s="781"/>
      <c r="SAF11" s="781"/>
      <c r="SAG11" s="781"/>
      <c r="SAH11" s="781"/>
      <c r="SAI11" s="781"/>
      <c r="SAJ11" s="781"/>
      <c r="SAK11" s="781"/>
      <c r="SAL11" s="781"/>
      <c r="SAM11" s="781"/>
      <c r="SAN11" s="781"/>
      <c r="SAO11" s="781"/>
      <c r="SAP11" s="781"/>
      <c r="SAQ11" s="781"/>
      <c r="SAR11" s="781"/>
      <c r="SAS11" s="781"/>
      <c r="SAT11" s="781"/>
      <c r="SAU11" s="781"/>
      <c r="SAV11" s="781"/>
      <c r="SAW11" s="781"/>
      <c r="SAX11" s="781"/>
      <c r="SAY11" s="781"/>
      <c r="SAZ11" s="781"/>
      <c r="SBA11" s="781"/>
      <c r="SBB11" s="781"/>
      <c r="SBC11" s="781"/>
      <c r="SBD11" s="781"/>
      <c r="SBE11" s="781"/>
      <c r="SBF11" s="781"/>
      <c r="SBG11" s="781"/>
      <c r="SBH11" s="781"/>
      <c r="SBI11" s="781"/>
      <c r="SBJ11" s="781"/>
      <c r="SBK11" s="781"/>
      <c r="SBL11" s="781"/>
      <c r="SBM11" s="781"/>
      <c r="SBN11" s="781"/>
      <c r="SBO11" s="781"/>
      <c r="SBP11" s="781"/>
      <c r="SBQ11" s="781"/>
      <c r="SBR11" s="781"/>
      <c r="SBS11" s="781"/>
      <c r="SBT11" s="781"/>
      <c r="SBU11" s="781"/>
      <c r="SBV11" s="781"/>
      <c r="SBW11" s="781"/>
      <c r="SBX11" s="781"/>
      <c r="SBY11" s="781"/>
      <c r="SBZ11" s="781"/>
      <c r="SCA11" s="781"/>
      <c r="SCB11" s="781"/>
      <c r="SCC11" s="781"/>
      <c r="SCD11" s="781"/>
      <c r="SCE11" s="781"/>
      <c r="SCF11" s="781"/>
      <c r="SCG11" s="781"/>
      <c r="SCH11" s="781"/>
      <c r="SCI11" s="781"/>
      <c r="SCJ11" s="781"/>
      <c r="SCK11" s="781"/>
      <c r="SCL11" s="781"/>
      <c r="SCM11" s="781"/>
      <c r="SCN11" s="781"/>
      <c r="SCO11" s="781"/>
      <c r="SCP11" s="781"/>
      <c r="SCQ11" s="781"/>
      <c r="SCR11" s="781"/>
      <c r="SCS11" s="781"/>
      <c r="SCT11" s="781"/>
      <c r="SCU11" s="781"/>
      <c r="SCV11" s="781"/>
      <c r="SCW11" s="781"/>
      <c r="SCX11" s="781"/>
      <c r="SCY11" s="781"/>
      <c r="SCZ11" s="781"/>
      <c r="SDA11" s="781"/>
      <c r="SDB11" s="781"/>
      <c r="SDC11" s="781"/>
      <c r="SDD11" s="781"/>
      <c r="SDE11" s="781"/>
      <c r="SDF11" s="781"/>
      <c r="SDG11" s="781"/>
      <c r="SDH11" s="781"/>
      <c r="SDI11" s="781"/>
      <c r="SDJ11" s="781"/>
      <c r="SDK11" s="781"/>
      <c r="SDL11" s="781"/>
      <c r="SDM11" s="781"/>
      <c r="SDN11" s="781"/>
      <c r="SDO11" s="781"/>
      <c r="SDP11" s="781"/>
      <c r="SDQ11" s="781"/>
      <c r="SDR11" s="781"/>
      <c r="SDS11" s="781"/>
      <c r="SDT11" s="781"/>
      <c r="SDU11" s="781"/>
      <c r="SDV11" s="781"/>
      <c r="SDW11" s="781"/>
      <c r="SDX11" s="781"/>
      <c r="SDY11" s="781"/>
      <c r="SDZ11" s="781"/>
      <c r="SEA11" s="781"/>
      <c r="SEB11" s="781"/>
      <c r="SEC11" s="781"/>
      <c r="SED11" s="781"/>
      <c r="SEE11" s="781"/>
      <c r="SEF11" s="781"/>
      <c r="SEG11" s="781"/>
      <c r="SEH11" s="781"/>
      <c r="SEI11" s="781"/>
      <c r="SEJ11" s="781"/>
      <c r="SEK11" s="781"/>
      <c r="SEL11" s="781"/>
      <c r="SEM11" s="781"/>
      <c r="SEN11" s="781"/>
      <c r="SEO11" s="781"/>
      <c r="SEP11" s="781"/>
      <c r="SEQ11" s="781"/>
      <c r="SER11" s="781"/>
      <c r="SES11" s="781"/>
      <c r="SET11" s="781"/>
      <c r="SEU11" s="781"/>
      <c r="SEV11" s="781"/>
      <c r="SEW11" s="781"/>
      <c r="SEX11" s="781"/>
      <c r="SEY11" s="781"/>
      <c r="SEZ11" s="781"/>
      <c r="SFA11" s="781"/>
      <c r="SFB11" s="781"/>
      <c r="SFC11" s="781"/>
      <c r="SFD11" s="781"/>
      <c r="SFE11" s="781"/>
      <c r="SFF11" s="781"/>
      <c r="SFG11" s="781"/>
      <c r="SFH11" s="781"/>
      <c r="SFI11" s="781"/>
      <c r="SFJ11" s="781"/>
      <c r="SFK11" s="781"/>
      <c r="SFL11" s="781"/>
      <c r="SFM11" s="781"/>
      <c r="SFN11" s="781"/>
      <c r="SFO11" s="781"/>
      <c r="SFP11" s="781"/>
      <c r="SFQ11" s="781"/>
      <c r="SFR11" s="781"/>
      <c r="SFS11" s="781"/>
      <c r="SFT11" s="781"/>
      <c r="SFU11" s="781"/>
      <c r="SFV11" s="781"/>
      <c r="SFW11" s="781"/>
      <c r="SFX11" s="781"/>
      <c r="SFY11" s="781"/>
      <c r="SFZ11" s="781"/>
      <c r="SGA11" s="781"/>
      <c r="SGB11" s="781"/>
      <c r="SGC11" s="781"/>
      <c r="SGD11" s="781"/>
      <c r="SGE11" s="781"/>
      <c r="SGF11" s="781"/>
      <c r="SGG11" s="781"/>
      <c r="SGH11" s="781"/>
      <c r="SGI11" s="781"/>
      <c r="SGJ11" s="781"/>
      <c r="SGK11" s="781"/>
      <c r="SGL11" s="781"/>
      <c r="SGM11" s="781"/>
      <c r="SGN11" s="781"/>
      <c r="SGO11" s="781"/>
      <c r="SGP11" s="781"/>
      <c r="SGQ11" s="781"/>
      <c r="SGR11" s="781"/>
      <c r="SGS11" s="781"/>
      <c r="SGT11" s="781"/>
      <c r="SGU11" s="781"/>
      <c r="SGV11" s="781"/>
      <c r="SGW11" s="781"/>
      <c r="SGX11" s="781"/>
      <c r="SGY11" s="781"/>
      <c r="SGZ11" s="781"/>
      <c r="SHA11" s="781"/>
      <c r="SHB11" s="781"/>
      <c r="SHC11" s="781"/>
      <c r="SHD11" s="781"/>
      <c r="SHE11" s="781"/>
      <c r="SHF11" s="781"/>
      <c r="SHG11" s="781"/>
      <c r="SHH11" s="781"/>
      <c r="SHI11" s="781"/>
      <c r="SHJ11" s="781"/>
      <c r="SHK11" s="781"/>
      <c r="SHL11" s="781"/>
      <c r="SHM11" s="781"/>
      <c r="SHN11" s="781"/>
      <c r="SHO11" s="781"/>
      <c r="SHP11" s="781"/>
      <c r="SHQ11" s="781"/>
      <c r="SHR11" s="781"/>
      <c r="SHS11" s="781"/>
      <c r="SHT11" s="781"/>
      <c r="SHU11" s="781"/>
      <c r="SHV11" s="781"/>
      <c r="SHW11" s="781"/>
      <c r="SHX11" s="781"/>
      <c r="SHY11" s="781"/>
      <c r="SHZ11" s="781"/>
      <c r="SIA11" s="781"/>
      <c r="SIB11" s="781"/>
      <c r="SIC11" s="781"/>
      <c r="SID11" s="781"/>
      <c r="SIE11" s="781"/>
      <c r="SIF11" s="781"/>
      <c r="SIG11" s="781"/>
      <c r="SIH11" s="781"/>
      <c r="SII11" s="781"/>
      <c r="SIJ11" s="781"/>
      <c r="SIK11" s="781"/>
      <c r="SIL11" s="781"/>
      <c r="SIM11" s="781"/>
      <c r="SIN11" s="781"/>
      <c r="SIO11" s="781"/>
      <c r="SIP11" s="781"/>
      <c r="SIQ11" s="781"/>
      <c r="SIR11" s="781"/>
      <c r="SIS11" s="781"/>
      <c r="SIT11" s="781"/>
      <c r="SIU11" s="781"/>
      <c r="SIV11" s="781"/>
      <c r="SIW11" s="781"/>
      <c r="SIX11" s="781"/>
      <c r="SIY11" s="781"/>
      <c r="SIZ11" s="781"/>
      <c r="SJA11" s="781"/>
      <c r="SJB11" s="781"/>
      <c r="SJC11" s="781"/>
      <c r="SJD11" s="781"/>
      <c r="SJE11" s="781"/>
      <c r="SJF11" s="781"/>
      <c r="SJG11" s="781"/>
      <c r="SJH11" s="781"/>
      <c r="SJI11" s="781"/>
      <c r="SJJ11" s="781"/>
      <c r="SJK11" s="781"/>
      <c r="SJL11" s="781"/>
      <c r="SJM11" s="781"/>
      <c r="SJN11" s="781"/>
      <c r="SJO11" s="781"/>
      <c r="SJP11" s="781"/>
      <c r="SJQ11" s="781"/>
      <c r="SJR11" s="781"/>
      <c r="SJS11" s="781"/>
      <c r="SJT11" s="781"/>
      <c r="SJU11" s="781"/>
      <c r="SJV11" s="781"/>
      <c r="SJW11" s="781"/>
      <c r="SJX11" s="781"/>
      <c r="SJY11" s="781"/>
      <c r="SJZ11" s="781"/>
      <c r="SKA11" s="781"/>
      <c r="SKB11" s="781"/>
      <c r="SKC11" s="781"/>
      <c r="SKD11" s="781"/>
      <c r="SKE11" s="781"/>
      <c r="SKF11" s="781"/>
      <c r="SKG11" s="781"/>
      <c r="SKH11" s="781"/>
      <c r="SKI11" s="781"/>
      <c r="SKJ11" s="781"/>
      <c r="SKK11" s="781"/>
      <c r="SKL11" s="781"/>
      <c r="SKM11" s="781"/>
      <c r="SKN11" s="781"/>
      <c r="SKO11" s="781"/>
      <c r="SKP11" s="781"/>
      <c r="SKQ11" s="781"/>
      <c r="SKR11" s="781"/>
      <c r="SKS11" s="781"/>
      <c r="SKT11" s="781"/>
      <c r="SKU11" s="781"/>
      <c r="SKV11" s="781"/>
      <c r="SKW11" s="781"/>
      <c r="SKX11" s="781"/>
      <c r="SKY11" s="781"/>
      <c r="SKZ11" s="781"/>
      <c r="SLA11" s="781"/>
      <c r="SLB11" s="781"/>
      <c r="SLC11" s="781"/>
      <c r="SLD11" s="781"/>
      <c r="SLE11" s="781"/>
      <c r="SLF11" s="781"/>
      <c r="SLG11" s="781"/>
      <c r="SLH11" s="781"/>
      <c r="SLI11" s="781"/>
      <c r="SLJ11" s="781"/>
      <c r="SLK11" s="781"/>
      <c r="SLL11" s="781"/>
      <c r="SLM11" s="781"/>
      <c r="SLN11" s="781"/>
      <c r="SLO11" s="781"/>
      <c r="SLP11" s="781"/>
      <c r="SLQ11" s="781"/>
      <c r="SLR11" s="781"/>
      <c r="SLS11" s="781"/>
      <c r="SLT11" s="781"/>
      <c r="SLU11" s="781"/>
      <c r="SLV11" s="781"/>
      <c r="SLW11" s="781"/>
      <c r="SLX11" s="781"/>
      <c r="SLY11" s="781"/>
      <c r="SLZ11" s="781"/>
      <c r="SMA11" s="781"/>
      <c r="SMB11" s="781"/>
      <c r="SMC11" s="781"/>
      <c r="SMD11" s="781"/>
      <c r="SME11" s="781"/>
      <c r="SMF11" s="781"/>
      <c r="SMG11" s="781"/>
      <c r="SMH11" s="781"/>
      <c r="SMI11" s="781"/>
      <c r="SMJ11" s="781"/>
      <c r="SMK11" s="781"/>
      <c r="SML11" s="781"/>
      <c r="SMM11" s="781"/>
      <c r="SMN11" s="781"/>
      <c r="SMO11" s="781"/>
      <c r="SMP11" s="781"/>
      <c r="SMQ11" s="781"/>
      <c r="SMR11" s="781"/>
      <c r="SMS11" s="781"/>
      <c r="SMT11" s="781"/>
      <c r="SMU11" s="781"/>
      <c r="SMV11" s="781"/>
      <c r="SMW11" s="781"/>
      <c r="SMX11" s="781"/>
      <c r="SMY11" s="781"/>
      <c r="SMZ11" s="781"/>
      <c r="SNA11" s="781"/>
      <c r="SNB11" s="781"/>
      <c r="SNC11" s="781"/>
      <c r="SND11" s="781"/>
      <c r="SNE11" s="781"/>
      <c r="SNF11" s="781"/>
      <c r="SNG11" s="781"/>
      <c r="SNH11" s="781"/>
      <c r="SNI11" s="781"/>
      <c r="SNJ11" s="781"/>
      <c r="SNK11" s="781"/>
      <c r="SNL11" s="781"/>
      <c r="SNM11" s="781"/>
      <c r="SNN11" s="781"/>
      <c r="SNO11" s="781"/>
      <c r="SNP11" s="781"/>
      <c r="SNQ11" s="781"/>
      <c r="SNR11" s="781"/>
      <c r="SNS11" s="781"/>
      <c r="SNT11" s="781"/>
      <c r="SNU11" s="781"/>
      <c r="SNV11" s="781"/>
      <c r="SNW11" s="781"/>
      <c r="SNX11" s="781"/>
      <c r="SNY11" s="781"/>
      <c r="SNZ11" s="781"/>
      <c r="SOA11" s="781"/>
      <c r="SOB11" s="781"/>
      <c r="SOC11" s="781"/>
      <c r="SOD11" s="781"/>
      <c r="SOE11" s="781"/>
      <c r="SOF11" s="781"/>
      <c r="SOG11" s="781"/>
      <c r="SOH11" s="781"/>
      <c r="SOI11" s="781"/>
      <c r="SOJ11" s="781"/>
      <c r="SOK11" s="781"/>
      <c r="SOL11" s="781"/>
      <c r="SOM11" s="781"/>
      <c r="SON11" s="781"/>
      <c r="SOO11" s="781"/>
      <c r="SOP11" s="781"/>
      <c r="SOQ11" s="781"/>
      <c r="SOR11" s="781"/>
      <c r="SOS11" s="781"/>
      <c r="SOT11" s="781"/>
      <c r="SOU11" s="781"/>
      <c r="SOV11" s="781"/>
      <c r="SOW11" s="781"/>
      <c r="SOX11" s="781"/>
      <c r="SOY11" s="781"/>
      <c r="SOZ11" s="781"/>
      <c r="SPA11" s="781"/>
      <c r="SPB11" s="781"/>
      <c r="SPC11" s="781"/>
      <c r="SPD11" s="781"/>
      <c r="SPE11" s="781"/>
      <c r="SPF11" s="781"/>
      <c r="SPG11" s="781"/>
      <c r="SPH11" s="781"/>
      <c r="SPI11" s="781"/>
      <c r="SPJ11" s="781"/>
      <c r="SPK11" s="781"/>
      <c r="SPL11" s="781"/>
      <c r="SPM11" s="781"/>
      <c r="SPN11" s="781"/>
      <c r="SPO11" s="781"/>
      <c r="SPP11" s="781"/>
      <c r="SPQ11" s="781"/>
      <c r="SPR11" s="781"/>
      <c r="SPS11" s="781"/>
      <c r="SPT11" s="781"/>
      <c r="SPU11" s="781"/>
      <c r="SPV11" s="781"/>
      <c r="SPW11" s="781"/>
      <c r="SPX11" s="781"/>
      <c r="SPY11" s="781"/>
      <c r="SPZ11" s="781"/>
      <c r="SQA11" s="781"/>
      <c r="SQB11" s="781"/>
      <c r="SQC11" s="781"/>
      <c r="SQD11" s="781"/>
      <c r="SQE11" s="781"/>
      <c r="SQF11" s="781"/>
      <c r="SQG11" s="781"/>
      <c r="SQH11" s="781"/>
      <c r="SQI11" s="781"/>
      <c r="SQJ11" s="781"/>
      <c r="SQK11" s="781"/>
      <c r="SQL11" s="781"/>
      <c r="SQM11" s="781"/>
      <c r="SQN11" s="781"/>
      <c r="SQO11" s="781"/>
      <c r="SQP11" s="781"/>
      <c r="SQQ11" s="781"/>
      <c r="SQR11" s="781"/>
      <c r="SQS11" s="781"/>
      <c r="SQT11" s="781"/>
      <c r="SQU11" s="781"/>
      <c r="SQV11" s="781"/>
      <c r="SQW11" s="781"/>
      <c r="SQX11" s="781"/>
      <c r="SQY11" s="781"/>
      <c r="SQZ11" s="781"/>
      <c r="SRA11" s="781"/>
      <c r="SRB11" s="781"/>
      <c r="SRC11" s="781"/>
      <c r="SRD11" s="781"/>
      <c r="SRE11" s="781"/>
      <c r="SRF11" s="781"/>
      <c r="SRG11" s="781"/>
      <c r="SRH11" s="781"/>
      <c r="SRI11" s="781"/>
      <c r="SRJ11" s="781"/>
      <c r="SRK11" s="781"/>
      <c r="SRL11" s="781"/>
      <c r="SRM11" s="781"/>
      <c r="SRN11" s="781"/>
      <c r="SRO11" s="781"/>
      <c r="SRP11" s="781"/>
      <c r="SRQ11" s="781"/>
      <c r="SRR11" s="781"/>
      <c r="SRS11" s="781"/>
      <c r="SRT11" s="781"/>
      <c r="SRU11" s="781"/>
      <c r="SRV11" s="781"/>
      <c r="SRW11" s="781"/>
      <c r="SRX11" s="781"/>
      <c r="SRY11" s="781"/>
      <c r="SRZ11" s="781"/>
      <c r="SSA11" s="781"/>
      <c r="SSB11" s="781"/>
      <c r="SSC11" s="781"/>
      <c r="SSD11" s="781"/>
      <c r="SSE11" s="781"/>
      <c r="SSF11" s="781"/>
      <c r="SSG11" s="781"/>
      <c r="SSH11" s="781"/>
      <c r="SSI11" s="781"/>
      <c r="SSJ11" s="781"/>
      <c r="SSK11" s="781"/>
      <c r="SSL11" s="781"/>
      <c r="SSM11" s="781"/>
      <c r="SSN11" s="781"/>
      <c r="SSO11" s="781"/>
      <c r="SSP11" s="781"/>
      <c r="SSQ11" s="781"/>
      <c r="SSR11" s="781"/>
      <c r="SSS11" s="781"/>
      <c r="SST11" s="781"/>
      <c r="SSU11" s="781"/>
      <c r="SSV11" s="781"/>
      <c r="SSW11" s="781"/>
      <c r="SSX11" s="781"/>
      <c r="SSY11" s="781"/>
      <c r="SSZ11" s="781"/>
      <c r="STA11" s="781"/>
      <c r="STB11" s="781"/>
      <c r="STC11" s="781"/>
      <c r="STD11" s="781"/>
      <c r="STE11" s="781"/>
      <c r="STF11" s="781"/>
      <c r="STG11" s="781"/>
      <c r="STH11" s="781"/>
      <c r="STI11" s="781"/>
      <c r="STJ11" s="781"/>
      <c r="STK11" s="781"/>
      <c r="STL11" s="781"/>
      <c r="STM11" s="781"/>
      <c r="STN11" s="781"/>
      <c r="STO11" s="781"/>
      <c r="STP11" s="781"/>
      <c r="STQ11" s="781"/>
      <c r="STR11" s="781"/>
      <c r="STS11" s="781"/>
      <c r="STT11" s="781"/>
      <c r="STU11" s="781"/>
      <c r="STV11" s="781"/>
      <c r="STW11" s="781"/>
      <c r="STX11" s="781"/>
      <c r="STY11" s="781"/>
      <c r="STZ11" s="781"/>
      <c r="SUA11" s="781"/>
      <c r="SUB11" s="781"/>
      <c r="SUC11" s="781"/>
      <c r="SUD11" s="781"/>
      <c r="SUE11" s="781"/>
      <c r="SUF11" s="781"/>
      <c r="SUG11" s="781"/>
      <c r="SUH11" s="781"/>
      <c r="SUI11" s="781"/>
      <c r="SUJ11" s="781"/>
      <c r="SUK11" s="781"/>
      <c r="SUL11" s="781"/>
      <c r="SUM11" s="781"/>
      <c r="SUN11" s="781"/>
      <c r="SUO11" s="781"/>
      <c r="SUP11" s="781"/>
      <c r="SUQ11" s="781"/>
      <c r="SUR11" s="781"/>
      <c r="SUS11" s="781"/>
      <c r="SUT11" s="781"/>
      <c r="SUU11" s="781"/>
      <c r="SUV11" s="781"/>
      <c r="SUW11" s="781"/>
      <c r="SUX11" s="781"/>
      <c r="SUY11" s="781"/>
      <c r="SUZ11" s="781"/>
      <c r="SVA11" s="781"/>
      <c r="SVB11" s="781"/>
      <c r="SVC11" s="781"/>
      <c r="SVD11" s="781"/>
      <c r="SVE11" s="781"/>
      <c r="SVF11" s="781"/>
      <c r="SVG11" s="781"/>
      <c r="SVH11" s="781"/>
      <c r="SVI11" s="781"/>
      <c r="SVJ11" s="781"/>
      <c r="SVK11" s="781"/>
      <c r="SVL11" s="781"/>
      <c r="SVM11" s="781"/>
      <c r="SVN11" s="781"/>
      <c r="SVO11" s="781"/>
      <c r="SVP11" s="781"/>
      <c r="SVQ11" s="781"/>
      <c r="SVR11" s="781"/>
      <c r="SVS11" s="781"/>
      <c r="SVT11" s="781"/>
      <c r="SVU11" s="781"/>
      <c r="SVV11" s="781"/>
      <c r="SVW11" s="781"/>
      <c r="SVX11" s="781"/>
      <c r="SVY11" s="781"/>
      <c r="SVZ11" s="781"/>
      <c r="SWA11" s="781"/>
      <c r="SWB11" s="781"/>
      <c r="SWC11" s="781"/>
      <c r="SWD11" s="781"/>
      <c r="SWE11" s="781"/>
      <c r="SWF11" s="781"/>
      <c r="SWG11" s="781"/>
      <c r="SWH11" s="781"/>
      <c r="SWI11" s="781"/>
      <c r="SWJ11" s="781"/>
      <c r="SWK11" s="781"/>
      <c r="SWL11" s="781"/>
      <c r="SWM11" s="781"/>
      <c r="SWN11" s="781"/>
      <c r="SWO11" s="781"/>
      <c r="SWP11" s="781"/>
      <c r="SWQ11" s="781"/>
      <c r="SWR11" s="781"/>
      <c r="SWS11" s="781"/>
      <c r="SWT11" s="781"/>
      <c r="SWU11" s="781"/>
      <c r="SWV11" s="781"/>
      <c r="SWW11" s="781"/>
      <c r="SWX11" s="781"/>
      <c r="SWY11" s="781"/>
      <c r="SWZ11" s="781"/>
      <c r="SXA11" s="781"/>
      <c r="SXB11" s="781"/>
      <c r="SXC11" s="781"/>
      <c r="SXD11" s="781"/>
      <c r="SXE11" s="781"/>
      <c r="SXF11" s="781"/>
      <c r="SXG11" s="781"/>
      <c r="SXH11" s="781"/>
      <c r="SXI11" s="781"/>
      <c r="SXJ11" s="781"/>
      <c r="SXK11" s="781"/>
      <c r="SXL11" s="781"/>
      <c r="SXM11" s="781"/>
      <c r="SXN11" s="781"/>
      <c r="SXO11" s="781"/>
      <c r="SXP11" s="781"/>
      <c r="SXQ11" s="781"/>
      <c r="SXR11" s="781"/>
      <c r="SXS11" s="781"/>
      <c r="SXT11" s="781"/>
      <c r="SXU11" s="781"/>
      <c r="SXV11" s="781"/>
      <c r="SXW11" s="781"/>
      <c r="SXX11" s="781"/>
      <c r="SXY11" s="781"/>
      <c r="SXZ11" s="781"/>
      <c r="SYA11" s="781"/>
      <c r="SYB11" s="781"/>
      <c r="SYC11" s="781"/>
      <c r="SYD11" s="781"/>
      <c r="SYE11" s="781"/>
      <c r="SYF11" s="781"/>
      <c r="SYG11" s="781"/>
      <c r="SYH11" s="781"/>
      <c r="SYI11" s="781"/>
      <c r="SYJ11" s="781"/>
      <c r="SYK11" s="781"/>
      <c r="SYL11" s="781"/>
      <c r="SYM11" s="781"/>
      <c r="SYN11" s="781"/>
      <c r="SYO11" s="781"/>
      <c r="SYP11" s="781"/>
      <c r="SYQ11" s="781"/>
      <c r="SYR11" s="781"/>
      <c r="SYS11" s="781"/>
      <c r="SYT11" s="781"/>
      <c r="SYU11" s="781"/>
      <c r="SYV11" s="781"/>
      <c r="SYW11" s="781"/>
      <c r="SYX11" s="781"/>
      <c r="SYY11" s="781"/>
      <c r="SYZ11" s="781"/>
      <c r="SZA11" s="781"/>
      <c r="SZB11" s="781"/>
      <c r="SZC11" s="781"/>
      <c r="SZD11" s="781"/>
      <c r="SZE11" s="781"/>
      <c r="SZF11" s="781"/>
      <c r="SZG11" s="781"/>
      <c r="SZH11" s="781"/>
      <c r="SZI11" s="781"/>
      <c r="SZJ11" s="781"/>
      <c r="SZK11" s="781"/>
      <c r="SZL11" s="781"/>
      <c r="SZM11" s="781"/>
      <c r="SZN11" s="781"/>
      <c r="SZO11" s="781"/>
      <c r="SZP11" s="781"/>
      <c r="SZQ11" s="781"/>
      <c r="SZR11" s="781"/>
      <c r="SZS11" s="781"/>
      <c r="SZT11" s="781"/>
      <c r="SZU11" s="781"/>
      <c r="SZV11" s="781"/>
      <c r="SZW11" s="781"/>
      <c r="SZX11" s="781"/>
      <c r="SZY11" s="781"/>
      <c r="SZZ11" s="781"/>
      <c r="TAA11" s="781"/>
      <c r="TAB11" s="781"/>
      <c r="TAC11" s="781"/>
      <c r="TAD11" s="781"/>
      <c r="TAE11" s="781"/>
      <c r="TAF11" s="781"/>
      <c r="TAG11" s="781"/>
      <c r="TAH11" s="781"/>
      <c r="TAI11" s="781"/>
      <c r="TAJ11" s="781"/>
      <c r="TAK11" s="781"/>
      <c r="TAL11" s="781"/>
      <c r="TAM11" s="781"/>
      <c r="TAN11" s="781"/>
      <c r="TAO11" s="781"/>
      <c r="TAP11" s="781"/>
      <c r="TAQ11" s="781"/>
      <c r="TAR11" s="781"/>
      <c r="TAS11" s="781"/>
      <c r="TAT11" s="781"/>
      <c r="TAU11" s="781"/>
      <c r="TAV11" s="781"/>
      <c r="TAW11" s="781"/>
      <c r="TAX11" s="781"/>
      <c r="TAY11" s="781"/>
      <c r="TAZ11" s="781"/>
      <c r="TBA11" s="781"/>
      <c r="TBB11" s="781"/>
      <c r="TBC11" s="781"/>
      <c r="TBD11" s="781"/>
      <c r="TBE11" s="781"/>
      <c r="TBF11" s="781"/>
      <c r="TBG11" s="781"/>
      <c r="TBH11" s="781"/>
      <c r="TBI11" s="781"/>
      <c r="TBJ11" s="781"/>
      <c r="TBK11" s="781"/>
      <c r="TBL11" s="781"/>
      <c r="TBM11" s="781"/>
      <c r="TBN11" s="781"/>
      <c r="TBO11" s="781"/>
      <c r="TBP11" s="781"/>
      <c r="TBQ11" s="781"/>
      <c r="TBR11" s="781"/>
      <c r="TBS11" s="781"/>
      <c r="TBT11" s="781"/>
      <c r="TBU11" s="781"/>
      <c r="TBV11" s="781"/>
      <c r="TBW11" s="781"/>
      <c r="TBX11" s="781"/>
      <c r="TBY11" s="781"/>
      <c r="TBZ11" s="781"/>
      <c r="TCA11" s="781"/>
      <c r="TCB11" s="781"/>
      <c r="TCC11" s="781"/>
      <c r="TCD11" s="781"/>
      <c r="TCE11" s="781"/>
      <c r="TCF11" s="781"/>
      <c r="TCG11" s="781"/>
      <c r="TCH11" s="781"/>
      <c r="TCI11" s="781"/>
      <c r="TCJ11" s="781"/>
      <c r="TCK11" s="781"/>
      <c r="TCL11" s="781"/>
      <c r="TCM11" s="781"/>
      <c r="TCN11" s="781"/>
      <c r="TCO11" s="781"/>
      <c r="TCP11" s="781"/>
      <c r="TCQ11" s="781"/>
      <c r="TCR11" s="781"/>
      <c r="TCS11" s="781"/>
      <c r="TCT11" s="781"/>
      <c r="TCU11" s="781"/>
      <c r="TCV11" s="781"/>
      <c r="TCW11" s="781"/>
      <c r="TCX11" s="781"/>
      <c r="TCY11" s="781"/>
      <c r="TCZ11" s="781"/>
      <c r="TDA11" s="781"/>
      <c r="TDB11" s="781"/>
      <c r="TDC11" s="781"/>
      <c r="TDD11" s="781"/>
      <c r="TDE11" s="781"/>
      <c r="TDF11" s="781"/>
      <c r="TDG11" s="781"/>
      <c r="TDH11" s="781"/>
      <c r="TDI11" s="781"/>
      <c r="TDJ11" s="781"/>
      <c r="TDK11" s="781"/>
      <c r="TDL11" s="781"/>
      <c r="TDM11" s="781"/>
      <c r="TDN11" s="781"/>
      <c r="TDO11" s="781"/>
      <c r="TDP11" s="781"/>
      <c r="TDQ11" s="781"/>
      <c r="TDR11" s="781"/>
      <c r="TDS11" s="781"/>
      <c r="TDT11" s="781"/>
      <c r="TDU11" s="781"/>
      <c r="TDV11" s="781"/>
      <c r="TDW11" s="781"/>
      <c r="TDX11" s="781"/>
      <c r="TDY11" s="781"/>
      <c r="TDZ11" s="781"/>
      <c r="TEA11" s="781"/>
      <c r="TEB11" s="781"/>
      <c r="TEC11" s="781"/>
      <c r="TED11" s="781"/>
      <c r="TEE11" s="781"/>
      <c r="TEF11" s="781"/>
      <c r="TEG11" s="781"/>
      <c r="TEH11" s="781"/>
      <c r="TEI11" s="781"/>
      <c r="TEJ11" s="781"/>
      <c r="TEK11" s="781"/>
      <c r="TEL11" s="781"/>
      <c r="TEM11" s="781"/>
      <c r="TEN11" s="781"/>
      <c r="TEO11" s="781"/>
      <c r="TEP11" s="781"/>
      <c r="TEQ11" s="781"/>
      <c r="TER11" s="781"/>
      <c r="TES11" s="781"/>
      <c r="TET11" s="781"/>
      <c r="TEU11" s="781"/>
      <c r="TEV11" s="781"/>
      <c r="TEW11" s="781"/>
      <c r="TEX11" s="781"/>
      <c r="TEY11" s="781"/>
      <c r="TEZ11" s="781"/>
      <c r="TFA11" s="781"/>
      <c r="TFB11" s="781"/>
      <c r="TFC11" s="781"/>
      <c r="TFD11" s="781"/>
      <c r="TFE11" s="781"/>
      <c r="TFF11" s="781"/>
      <c r="TFG11" s="781"/>
      <c r="TFH11" s="781"/>
      <c r="TFI11" s="781"/>
      <c r="TFJ11" s="781"/>
      <c r="TFK11" s="781"/>
      <c r="TFL11" s="781"/>
      <c r="TFM11" s="781"/>
      <c r="TFN11" s="781"/>
      <c r="TFO11" s="781"/>
      <c r="TFP11" s="781"/>
      <c r="TFQ11" s="781"/>
      <c r="TFR11" s="781"/>
      <c r="TFS11" s="781"/>
      <c r="TFT11" s="781"/>
      <c r="TFU11" s="781"/>
      <c r="TFV11" s="781"/>
      <c r="TFW11" s="781"/>
      <c r="TFX11" s="781"/>
      <c r="TFY11" s="781"/>
      <c r="TFZ11" s="781"/>
      <c r="TGA11" s="781"/>
      <c r="TGB11" s="781"/>
      <c r="TGC11" s="781"/>
      <c r="TGD11" s="781"/>
      <c r="TGE11" s="781"/>
      <c r="TGF11" s="781"/>
      <c r="TGG11" s="781"/>
      <c r="TGH11" s="781"/>
      <c r="TGI11" s="781"/>
      <c r="TGJ11" s="781"/>
      <c r="TGK11" s="781"/>
      <c r="TGL11" s="781"/>
      <c r="TGM11" s="781"/>
      <c r="TGN11" s="781"/>
      <c r="TGO11" s="781"/>
      <c r="TGP11" s="781"/>
      <c r="TGQ11" s="781"/>
      <c r="TGR11" s="781"/>
      <c r="TGS11" s="781"/>
      <c r="TGT11" s="781"/>
      <c r="TGU11" s="781"/>
      <c r="TGV11" s="781"/>
      <c r="TGW11" s="781"/>
      <c r="TGX11" s="781"/>
      <c r="TGY11" s="781"/>
      <c r="TGZ11" s="781"/>
      <c r="THA11" s="781"/>
      <c r="THB11" s="781"/>
      <c r="THC11" s="781"/>
      <c r="THD11" s="781"/>
      <c r="THE11" s="781"/>
      <c r="THF11" s="781"/>
      <c r="THG11" s="781"/>
      <c r="THH11" s="781"/>
      <c r="THI11" s="781"/>
      <c r="THJ11" s="781"/>
      <c r="THK11" s="781"/>
      <c r="THL11" s="781"/>
      <c r="THM11" s="781"/>
      <c r="THN11" s="781"/>
      <c r="THO11" s="781"/>
      <c r="THP11" s="781"/>
      <c r="THQ11" s="781"/>
      <c r="THR11" s="781"/>
      <c r="THS11" s="781"/>
      <c r="THT11" s="781"/>
      <c r="THU11" s="781"/>
      <c r="THV11" s="781"/>
      <c r="THW11" s="781"/>
      <c r="THX11" s="781"/>
      <c r="THY11" s="781"/>
      <c r="THZ11" s="781"/>
      <c r="TIA11" s="781"/>
      <c r="TIB11" s="781"/>
      <c r="TIC11" s="781"/>
      <c r="TID11" s="781"/>
      <c r="TIE11" s="781"/>
      <c r="TIF11" s="781"/>
      <c r="TIG11" s="781"/>
      <c r="TIH11" s="781"/>
      <c r="TII11" s="781"/>
      <c r="TIJ11" s="781"/>
      <c r="TIK11" s="781"/>
      <c r="TIL11" s="781"/>
      <c r="TIM11" s="781"/>
      <c r="TIN11" s="781"/>
      <c r="TIO11" s="781"/>
      <c r="TIP11" s="781"/>
      <c r="TIQ11" s="781"/>
      <c r="TIR11" s="781"/>
      <c r="TIS11" s="781"/>
      <c r="TIT11" s="781"/>
      <c r="TIU11" s="781"/>
      <c r="TIV11" s="781"/>
      <c r="TIW11" s="781"/>
      <c r="TIX11" s="781"/>
      <c r="TIY11" s="781"/>
      <c r="TIZ11" s="781"/>
      <c r="TJA11" s="781"/>
      <c r="TJB11" s="781"/>
      <c r="TJC11" s="781"/>
      <c r="TJD11" s="781"/>
      <c r="TJE11" s="781"/>
      <c r="TJF11" s="781"/>
      <c r="TJG11" s="781"/>
      <c r="TJH11" s="781"/>
      <c r="TJI11" s="781"/>
      <c r="TJJ11" s="781"/>
      <c r="TJK11" s="781"/>
      <c r="TJL11" s="781"/>
      <c r="TJM11" s="781"/>
      <c r="TJN11" s="781"/>
      <c r="TJO11" s="781"/>
      <c r="TJP11" s="781"/>
      <c r="TJQ11" s="781"/>
      <c r="TJR11" s="781"/>
      <c r="TJS11" s="781"/>
      <c r="TJT11" s="781"/>
      <c r="TJU11" s="781"/>
      <c r="TJV11" s="781"/>
      <c r="TJW11" s="781"/>
      <c r="TJX11" s="781"/>
      <c r="TJY11" s="781"/>
      <c r="TJZ11" s="781"/>
      <c r="TKA11" s="781"/>
      <c r="TKB11" s="781"/>
      <c r="TKC11" s="781"/>
      <c r="TKD11" s="781"/>
      <c r="TKE11" s="781"/>
      <c r="TKF11" s="781"/>
      <c r="TKG11" s="781"/>
      <c r="TKH11" s="781"/>
      <c r="TKI11" s="781"/>
      <c r="TKJ11" s="781"/>
      <c r="TKK11" s="781"/>
      <c r="TKL11" s="781"/>
      <c r="TKM11" s="781"/>
      <c r="TKN11" s="781"/>
      <c r="TKO11" s="781"/>
      <c r="TKP11" s="781"/>
      <c r="TKQ11" s="781"/>
      <c r="TKR11" s="781"/>
      <c r="TKS11" s="781"/>
      <c r="TKT11" s="781"/>
      <c r="TKU11" s="781"/>
      <c r="TKV11" s="781"/>
      <c r="TKW11" s="781"/>
      <c r="TKX11" s="781"/>
      <c r="TKY11" s="781"/>
      <c r="TKZ11" s="781"/>
      <c r="TLA11" s="781"/>
      <c r="TLB11" s="781"/>
      <c r="TLC11" s="781"/>
      <c r="TLD11" s="781"/>
      <c r="TLE11" s="781"/>
      <c r="TLF11" s="781"/>
      <c r="TLG11" s="781"/>
      <c r="TLH11" s="781"/>
      <c r="TLI11" s="781"/>
      <c r="TLJ11" s="781"/>
      <c r="TLK11" s="781"/>
      <c r="TLL11" s="781"/>
      <c r="TLM11" s="781"/>
      <c r="TLN11" s="781"/>
      <c r="TLO11" s="781"/>
      <c r="TLP11" s="781"/>
      <c r="TLQ11" s="781"/>
      <c r="TLR11" s="781"/>
      <c r="TLS11" s="781"/>
      <c r="TLT11" s="781"/>
      <c r="TLU11" s="781"/>
      <c r="TLV11" s="781"/>
      <c r="TLW11" s="781"/>
      <c r="TLX11" s="781"/>
      <c r="TLY11" s="781"/>
      <c r="TLZ11" s="781"/>
      <c r="TMA11" s="781"/>
      <c r="TMB11" s="781"/>
      <c r="TMC11" s="781"/>
      <c r="TMD11" s="781"/>
      <c r="TME11" s="781"/>
      <c r="TMF11" s="781"/>
      <c r="TMG11" s="781"/>
      <c r="TMH11" s="781"/>
      <c r="TMI11" s="781"/>
      <c r="TMJ11" s="781"/>
      <c r="TMK11" s="781"/>
      <c r="TML11" s="781"/>
      <c r="TMM11" s="781"/>
      <c r="TMN11" s="781"/>
      <c r="TMO11" s="781"/>
      <c r="TMP11" s="781"/>
      <c r="TMQ11" s="781"/>
      <c r="TMR11" s="781"/>
      <c r="TMS11" s="781"/>
      <c r="TMT11" s="781"/>
      <c r="TMU11" s="781"/>
      <c r="TMV11" s="781"/>
      <c r="TMW11" s="781"/>
      <c r="TMX11" s="781"/>
      <c r="TMY11" s="781"/>
      <c r="TMZ11" s="781"/>
      <c r="TNA11" s="781"/>
      <c r="TNB11" s="781"/>
      <c r="TNC11" s="781"/>
      <c r="TND11" s="781"/>
      <c r="TNE11" s="781"/>
      <c r="TNF11" s="781"/>
      <c r="TNG11" s="781"/>
      <c r="TNH11" s="781"/>
      <c r="TNI11" s="781"/>
      <c r="TNJ11" s="781"/>
      <c r="TNK11" s="781"/>
      <c r="TNL11" s="781"/>
      <c r="TNM11" s="781"/>
      <c r="TNN11" s="781"/>
      <c r="TNO11" s="781"/>
      <c r="TNP11" s="781"/>
      <c r="TNQ11" s="781"/>
      <c r="TNR11" s="781"/>
      <c r="TNS11" s="781"/>
      <c r="TNT11" s="781"/>
      <c r="TNU11" s="781"/>
      <c r="TNV11" s="781"/>
      <c r="TNW11" s="781"/>
      <c r="TNX11" s="781"/>
      <c r="TNY11" s="781"/>
      <c r="TNZ11" s="781"/>
      <c r="TOA11" s="781"/>
      <c r="TOB11" s="781"/>
      <c r="TOC11" s="781"/>
      <c r="TOD11" s="781"/>
      <c r="TOE11" s="781"/>
      <c r="TOF11" s="781"/>
      <c r="TOG11" s="781"/>
      <c r="TOH11" s="781"/>
      <c r="TOI11" s="781"/>
      <c r="TOJ11" s="781"/>
      <c r="TOK11" s="781"/>
      <c r="TOL11" s="781"/>
      <c r="TOM11" s="781"/>
      <c r="TON11" s="781"/>
      <c r="TOO11" s="781"/>
      <c r="TOP11" s="781"/>
      <c r="TOQ11" s="781"/>
      <c r="TOR11" s="781"/>
      <c r="TOS11" s="781"/>
      <c r="TOT11" s="781"/>
      <c r="TOU11" s="781"/>
      <c r="TOV11" s="781"/>
      <c r="TOW11" s="781"/>
      <c r="TOX11" s="781"/>
      <c r="TOY11" s="781"/>
      <c r="TOZ11" s="781"/>
      <c r="TPA11" s="781"/>
      <c r="TPB11" s="781"/>
      <c r="TPC11" s="781"/>
      <c r="TPD11" s="781"/>
      <c r="TPE11" s="781"/>
      <c r="TPF11" s="781"/>
      <c r="TPG11" s="781"/>
      <c r="TPH11" s="781"/>
      <c r="TPI11" s="781"/>
      <c r="TPJ11" s="781"/>
      <c r="TPK11" s="781"/>
      <c r="TPL11" s="781"/>
      <c r="TPM11" s="781"/>
      <c r="TPN11" s="781"/>
      <c r="TPO11" s="781"/>
      <c r="TPP11" s="781"/>
      <c r="TPQ11" s="781"/>
      <c r="TPR11" s="781"/>
      <c r="TPS11" s="781"/>
      <c r="TPT11" s="781"/>
      <c r="TPU11" s="781"/>
      <c r="TPV11" s="781"/>
      <c r="TPW11" s="781"/>
      <c r="TPX11" s="781"/>
      <c r="TPY11" s="781"/>
      <c r="TPZ11" s="781"/>
      <c r="TQA11" s="781"/>
      <c r="TQB11" s="781"/>
      <c r="TQC11" s="781"/>
      <c r="TQD11" s="781"/>
      <c r="TQE11" s="781"/>
      <c r="TQF11" s="781"/>
      <c r="TQG11" s="781"/>
      <c r="TQH11" s="781"/>
      <c r="TQI11" s="781"/>
      <c r="TQJ11" s="781"/>
      <c r="TQK11" s="781"/>
      <c r="TQL11" s="781"/>
      <c r="TQM11" s="781"/>
      <c r="TQN11" s="781"/>
      <c r="TQO11" s="781"/>
      <c r="TQP11" s="781"/>
      <c r="TQQ11" s="781"/>
      <c r="TQR11" s="781"/>
      <c r="TQS11" s="781"/>
      <c r="TQT11" s="781"/>
      <c r="TQU11" s="781"/>
      <c r="TQV11" s="781"/>
      <c r="TQW11" s="781"/>
      <c r="TQX11" s="781"/>
      <c r="TQY11" s="781"/>
      <c r="TQZ11" s="781"/>
      <c r="TRA11" s="781"/>
      <c r="TRB11" s="781"/>
      <c r="TRC11" s="781"/>
      <c r="TRD11" s="781"/>
      <c r="TRE11" s="781"/>
      <c r="TRF11" s="781"/>
      <c r="TRG11" s="781"/>
      <c r="TRH11" s="781"/>
      <c r="TRI11" s="781"/>
      <c r="TRJ11" s="781"/>
      <c r="TRK11" s="781"/>
      <c r="TRL11" s="781"/>
      <c r="TRM11" s="781"/>
      <c r="TRN11" s="781"/>
      <c r="TRO11" s="781"/>
      <c r="TRP11" s="781"/>
      <c r="TRQ11" s="781"/>
      <c r="TRR11" s="781"/>
      <c r="TRS11" s="781"/>
      <c r="TRT11" s="781"/>
      <c r="TRU11" s="781"/>
      <c r="TRV11" s="781"/>
      <c r="TRW11" s="781"/>
      <c r="TRX11" s="781"/>
      <c r="TRY11" s="781"/>
      <c r="TRZ11" s="781"/>
      <c r="TSA11" s="781"/>
      <c r="TSB11" s="781"/>
      <c r="TSC11" s="781"/>
      <c r="TSD11" s="781"/>
      <c r="TSE11" s="781"/>
      <c r="TSF11" s="781"/>
      <c r="TSG11" s="781"/>
      <c r="TSH11" s="781"/>
      <c r="TSI11" s="781"/>
      <c r="TSJ11" s="781"/>
      <c r="TSK11" s="781"/>
      <c r="TSL11" s="781"/>
      <c r="TSM11" s="781"/>
      <c r="TSN11" s="781"/>
      <c r="TSO11" s="781"/>
      <c r="TSP11" s="781"/>
      <c r="TSQ11" s="781"/>
      <c r="TSR11" s="781"/>
      <c r="TSS11" s="781"/>
      <c r="TST11" s="781"/>
      <c r="TSU11" s="781"/>
      <c r="TSV11" s="781"/>
      <c r="TSW11" s="781"/>
      <c r="TSX11" s="781"/>
      <c r="TSY11" s="781"/>
      <c r="TSZ11" s="781"/>
      <c r="TTA11" s="781"/>
      <c r="TTB11" s="781"/>
      <c r="TTC11" s="781"/>
      <c r="TTD11" s="781"/>
      <c r="TTE11" s="781"/>
      <c r="TTF11" s="781"/>
      <c r="TTG11" s="781"/>
      <c r="TTH11" s="781"/>
      <c r="TTI11" s="781"/>
      <c r="TTJ11" s="781"/>
      <c r="TTK11" s="781"/>
      <c r="TTL11" s="781"/>
      <c r="TTM11" s="781"/>
      <c r="TTN11" s="781"/>
      <c r="TTO11" s="781"/>
      <c r="TTP11" s="781"/>
      <c r="TTQ11" s="781"/>
      <c r="TTR11" s="781"/>
      <c r="TTS11" s="781"/>
      <c r="TTT11" s="781"/>
      <c r="TTU11" s="781"/>
      <c r="TTV11" s="781"/>
      <c r="TTW11" s="781"/>
      <c r="TTX11" s="781"/>
      <c r="TTY11" s="781"/>
      <c r="TTZ11" s="781"/>
      <c r="TUA11" s="781"/>
      <c r="TUB11" s="781"/>
      <c r="TUC11" s="781"/>
      <c r="TUD11" s="781"/>
      <c r="TUE11" s="781"/>
      <c r="TUF11" s="781"/>
      <c r="TUG11" s="781"/>
      <c r="TUH11" s="781"/>
      <c r="TUI11" s="781"/>
      <c r="TUJ11" s="781"/>
      <c r="TUK11" s="781"/>
      <c r="TUL11" s="781"/>
      <c r="TUM11" s="781"/>
      <c r="TUN11" s="781"/>
      <c r="TUO11" s="781"/>
      <c r="TUP11" s="781"/>
      <c r="TUQ11" s="781"/>
      <c r="TUR11" s="781"/>
      <c r="TUS11" s="781"/>
      <c r="TUT11" s="781"/>
      <c r="TUU11" s="781"/>
      <c r="TUV11" s="781"/>
      <c r="TUW11" s="781"/>
      <c r="TUX11" s="781"/>
      <c r="TUY11" s="781"/>
      <c r="TUZ11" s="781"/>
      <c r="TVA11" s="781"/>
      <c r="TVB11" s="781"/>
      <c r="TVC11" s="781"/>
      <c r="TVD11" s="781"/>
      <c r="TVE11" s="781"/>
      <c r="TVF11" s="781"/>
      <c r="TVG11" s="781"/>
      <c r="TVH11" s="781"/>
      <c r="TVI11" s="781"/>
      <c r="TVJ11" s="781"/>
      <c r="TVK11" s="781"/>
      <c r="TVL11" s="781"/>
      <c r="TVM11" s="781"/>
      <c r="TVN11" s="781"/>
      <c r="TVO11" s="781"/>
      <c r="TVP11" s="781"/>
      <c r="TVQ11" s="781"/>
      <c r="TVR11" s="781"/>
      <c r="TVS11" s="781"/>
      <c r="TVT11" s="781"/>
      <c r="TVU11" s="781"/>
      <c r="TVV11" s="781"/>
      <c r="TVW11" s="781"/>
      <c r="TVX11" s="781"/>
      <c r="TVY11" s="781"/>
      <c r="TVZ11" s="781"/>
      <c r="TWA11" s="781"/>
      <c r="TWB11" s="781"/>
      <c r="TWC11" s="781"/>
      <c r="TWD11" s="781"/>
      <c r="TWE11" s="781"/>
      <c r="TWF11" s="781"/>
      <c r="TWG11" s="781"/>
      <c r="TWH11" s="781"/>
      <c r="TWI11" s="781"/>
      <c r="TWJ11" s="781"/>
      <c r="TWK11" s="781"/>
      <c r="TWL11" s="781"/>
      <c r="TWM11" s="781"/>
      <c r="TWN11" s="781"/>
      <c r="TWO11" s="781"/>
      <c r="TWP11" s="781"/>
      <c r="TWQ11" s="781"/>
      <c r="TWR11" s="781"/>
      <c r="TWS11" s="781"/>
      <c r="TWT11" s="781"/>
      <c r="TWU11" s="781"/>
      <c r="TWV11" s="781"/>
      <c r="TWW11" s="781"/>
      <c r="TWX11" s="781"/>
      <c r="TWY11" s="781"/>
      <c r="TWZ11" s="781"/>
      <c r="TXA11" s="781"/>
      <c r="TXB11" s="781"/>
      <c r="TXC11" s="781"/>
      <c r="TXD11" s="781"/>
      <c r="TXE11" s="781"/>
      <c r="TXF11" s="781"/>
      <c r="TXG11" s="781"/>
      <c r="TXH11" s="781"/>
      <c r="TXI11" s="781"/>
      <c r="TXJ11" s="781"/>
      <c r="TXK11" s="781"/>
      <c r="TXL11" s="781"/>
      <c r="TXM11" s="781"/>
      <c r="TXN11" s="781"/>
      <c r="TXO11" s="781"/>
      <c r="TXP11" s="781"/>
      <c r="TXQ11" s="781"/>
      <c r="TXR11" s="781"/>
      <c r="TXS11" s="781"/>
      <c r="TXT11" s="781"/>
      <c r="TXU11" s="781"/>
      <c r="TXV11" s="781"/>
      <c r="TXW11" s="781"/>
      <c r="TXX11" s="781"/>
      <c r="TXY11" s="781"/>
      <c r="TXZ11" s="781"/>
      <c r="TYA11" s="781"/>
      <c r="TYB11" s="781"/>
      <c r="TYC11" s="781"/>
      <c r="TYD11" s="781"/>
      <c r="TYE11" s="781"/>
      <c r="TYF11" s="781"/>
      <c r="TYG11" s="781"/>
      <c r="TYH11" s="781"/>
      <c r="TYI11" s="781"/>
      <c r="TYJ11" s="781"/>
      <c r="TYK11" s="781"/>
      <c r="TYL11" s="781"/>
      <c r="TYM11" s="781"/>
      <c r="TYN11" s="781"/>
      <c r="TYO11" s="781"/>
      <c r="TYP11" s="781"/>
      <c r="TYQ11" s="781"/>
      <c r="TYR11" s="781"/>
      <c r="TYS11" s="781"/>
      <c r="TYT11" s="781"/>
      <c r="TYU11" s="781"/>
      <c r="TYV11" s="781"/>
      <c r="TYW11" s="781"/>
      <c r="TYX11" s="781"/>
      <c r="TYY11" s="781"/>
      <c r="TYZ11" s="781"/>
      <c r="TZA11" s="781"/>
      <c r="TZB11" s="781"/>
      <c r="TZC11" s="781"/>
      <c r="TZD11" s="781"/>
      <c r="TZE11" s="781"/>
      <c r="TZF11" s="781"/>
      <c r="TZG11" s="781"/>
      <c r="TZH11" s="781"/>
      <c r="TZI11" s="781"/>
      <c r="TZJ11" s="781"/>
      <c r="TZK11" s="781"/>
      <c r="TZL11" s="781"/>
      <c r="TZM11" s="781"/>
      <c r="TZN11" s="781"/>
      <c r="TZO11" s="781"/>
      <c r="TZP11" s="781"/>
      <c r="TZQ11" s="781"/>
      <c r="TZR11" s="781"/>
      <c r="TZS11" s="781"/>
      <c r="TZT11" s="781"/>
      <c r="TZU11" s="781"/>
      <c r="TZV11" s="781"/>
      <c r="TZW11" s="781"/>
      <c r="TZX11" s="781"/>
      <c r="TZY11" s="781"/>
      <c r="TZZ11" s="781"/>
      <c r="UAA11" s="781"/>
      <c r="UAB11" s="781"/>
      <c r="UAC11" s="781"/>
      <c r="UAD11" s="781"/>
      <c r="UAE11" s="781"/>
      <c r="UAF11" s="781"/>
      <c r="UAG11" s="781"/>
      <c r="UAH11" s="781"/>
      <c r="UAI11" s="781"/>
      <c r="UAJ11" s="781"/>
      <c r="UAK11" s="781"/>
      <c r="UAL11" s="781"/>
      <c r="UAM11" s="781"/>
      <c r="UAN11" s="781"/>
      <c r="UAO11" s="781"/>
      <c r="UAP11" s="781"/>
      <c r="UAQ11" s="781"/>
      <c r="UAR11" s="781"/>
      <c r="UAS11" s="781"/>
      <c r="UAT11" s="781"/>
      <c r="UAU11" s="781"/>
      <c r="UAV11" s="781"/>
      <c r="UAW11" s="781"/>
      <c r="UAX11" s="781"/>
      <c r="UAY11" s="781"/>
      <c r="UAZ11" s="781"/>
      <c r="UBA11" s="781"/>
      <c r="UBB11" s="781"/>
      <c r="UBC11" s="781"/>
      <c r="UBD11" s="781"/>
      <c r="UBE11" s="781"/>
      <c r="UBF11" s="781"/>
      <c r="UBG11" s="781"/>
      <c r="UBH11" s="781"/>
      <c r="UBI11" s="781"/>
      <c r="UBJ11" s="781"/>
      <c r="UBK11" s="781"/>
      <c r="UBL11" s="781"/>
      <c r="UBM11" s="781"/>
      <c r="UBN11" s="781"/>
      <c r="UBO11" s="781"/>
      <c r="UBP11" s="781"/>
      <c r="UBQ11" s="781"/>
      <c r="UBR11" s="781"/>
      <c r="UBS11" s="781"/>
      <c r="UBT11" s="781"/>
      <c r="UBU11" s="781"/>
      <c r="UBV11" s="781"/>
      <c r="UBW11" s="781"/>
      <c r="UBX11" s="781"/>
      <c r="UBY11" s="781"/>
      <c r="UBZ11" s="781"/>
      <c r="UCA11" s="781"/>
      <c r="UCB11" s="781"/>
      <c r="UCC11" s="781"/>
      <c r="UCD11" s="781"/>
      <c r="UCE11" s="781"/>
      <c r="UCF11" s="781"/>
      <c r="UCG11" s="781"/>
      <c r="UCH11" s="781"/>
      <c r="UCI11" s="781"/>
      <c r="UCJ11" s="781"/>
      <c r="UCK11" s="781"/>
      <c r="UCL11" s="781"/>
      <c r="UCM11" s="781"/>
      <c r="UCN11" s="781"/>
      <c r="UCO11" s="781"/>
      <c r="UCP11" s="781"/>
      <c r="UCQ11" s="781"/>
      <c r="UCR11" s="781"/>
      <c r="UCS11" s="781"/>
      <c r="UCT11" s="781"/>
      <c r="UCU11" s="781"/>
      <c r="UCV11" s="781"/>
      <c r="UCW11" s="781"/>
      <c r="UCX11" s="781"/>
      <c r="UCY11" s="781"/>
      <c r="UCZ11" s="781"/>
      <c r="UDA11" s="781"/>
      <c r="UDB11" s="781"/>
      <c r="UDC11" s="781"/>
      <c r="UDD11" s="781"/>
      <c r="UDE11" s="781"/>
      <c r="UDF11" s="781"/>
      <c r="UDG11" s="781"/>
      <c r="UDH11" s="781"/>
      <c r="UDI11" s="781"/>
      <c r="UDJ11" s="781"/>
      <c r="UDK11" s="781"/>
      <c r="UDL11" s="781"/>
      <c r="UDM11" s="781"/>
      <c r="UDN11" s="781"/>
      <c r="UDO11" s="781"/>
      <c r="UDP11" s="781"/>
      <c r="UDQ11" s="781"/>
      <c r="UDR11" s="781"/>
      <c r="UDS11" s="781"/>
      <c r="UDT11" s="781"/>
      <c r="UDU11" s="781"/>
      <c r="UDV11" s="781"/>
      <c r="UDW11" s="781"/>
      <c r="UDX11" s="781"/>
      <c r="UDY11" s="781"/>
      <c r="UDZ11" s="781"/>
      <c r="UEA11" s="781"/>
      <c r="UEB11" s="781"/>
      <c r="UEC11" s="781"/>
      <c r="UED11" s="781"/>
      <c r="UEE11" s="781"/>
      <c r="UEF11" s="781"/>
      <c r="UEG11" s="781"/>
      <c r="UEH11" s="781"/>
      <c r="UEI11" s="781"/>
      <c r="UEJ11" s="781"/>
      <c r="UEK11" s="781"/>
      <c r="UEL11" s="781"/>
      <c r="UEM11" s="781"/>
      <c r="UEN11" s="781"/>
      <c r="UEO11" s="781"/>
      <c r="UEP11" s="781"/>
      <c r="UEQ11" s="781"/>
      <c r="UER11" s="781"/>
      <c r="UES11" s="781"/>
      <c r="UET11" s="781"/>
      <c r="UEU11" s="781"/>
      <c r="UEV11" s="781"/>
      <c r="UEW11" s="781"/>
      <c r="UEX11" s="781"/>
      <c r="UEY11" s="781"/>
      <c r="UEZ11" s="781"/>
      <c r="UFA11" s="781"/>
      <c r="UFB11" s="781"/>
      <c r="UFC11" s="781"/>
      <c r="UFD11" s="781"/>
      <c r="UFE11" s="781"/>
      <c r="UFF11" s="781"/>
      <c r="UFG11" s="781"/>
      <c r="UFH11" s="781"/>
      <c r="UFI11" s="781"/>
      <c r="UFJ11" s="781"/>
      <c r="UFK11" s="781"/>
      <c r="UFL11" s="781"/>
      <c r="UFM11" s="781"/>
      <c r="UFN11" s="781"/>
      <c r="UFO11" s="781"/>
      <c r="UFP11" s="781"/>
      <c r="UFQ11" s="781"/>
      <c r="UFR11" s="781"/>
      <c r="UFS11" s="781"/>
      <c r="UFT11" s="781"/>
      <c r="UFU11" s="781"/>
      <c r="UFV11" s="781"/>
      <c r="UFW11" s="781"/>
      <c r="UFX11" s="781"/>
      <c r="UFY11" s="781"/>
      <c r="UFZ11" s="781"/>
      <c r="UGA11" s="781"/>
      <c r="UGB11" s="781"/>
      <c r="UGC11" s="781"/>
      <c r="UGD11" s="781"/>
      <c r="UGE11" s="781"/>
      <c r="UGF11" s="781"/>
      <c r="UGG11" s="781"/>
      <c r="UGH11" s="781"/>
      <c r="UGI11" s="781"/>
      <c r="UGJ11" s="781"/>
      <c r="UGK11" s="781"/>
      <c r="UGL11" s="781"/>
      <c r="UGM11" s="781"/>
      <c r="UGN11" s="781"/>
      <c r="UGO11" s="781"/>
      <c r="UGP11" s="781"/>
      <c r="UGQ11" s="781"/>
      <c r="UGR11" s="781"/>
      <c r="UGS11" s="781"/>
      <c r="UGT11" s="781"/>
      <c r="UGU11" s="781"/>
      <c r="UGV11" s="781"/>
      <c r="UGW11" s="781"/>
      <c r="UGX11" s="781"/>
      <c r="UGY11" s="781"/>
      <c r="UGZ11" s="781"/>
      <c r="UHA11" s="781"/>
      <c r="UHB11" s="781"/>
      <c r="UHC11" s="781"/>
      <c r="UHD11" s="781"/>
      <c r="UHE11" s="781"/>
      <c r="UHF11" s="781"/>
      <c r="UHG11" s="781"/>
      <c r="UHH11" s="781"/>
      <c r="UHI11" s="781"/>
      <c r="UHJ11" s="781"/>
      <c r="UHK11" s="781"/>
      <c r="UHL11" s="781"/>
      <c r="UHM11" s="781"/>
      <c r="UHN11" s="781"/>
      <c r="UHO11" s="781"/>
      <c r="UHP11" s="781"/>
      <c r="UHQ11" s="781"/>
      <c r="UHR11" s="781"/>
      <c r="UHS11" s="781"/>
      <c r="UHT11" s="781"/>
      <c r="UHU11" s="781"/>
      <c r="UHV11" s="781"/>
      <c r="UHW11" s="781"/>
      <c r="UHX11" s="781"/>
      <c r="UHY11" s="781"/>
      <c r="UHZ11" s="781"/>
      <c r="UIA11" s="781"/>
      <c r="UIB11" s="781"/>
      <c r="UIC11" s="781"/>
      <c r="UID11" s="781"/>
      <c r="UIE11" s="781"/>
      <c r="UIF11" s="781"/>
      <c r="UIG11" s="781"/>
      <c r="UIH11" s="781"/>
      <c r="UII11" s="781"/>
      <c r="UIJ11" s="781"/>
      <c r="UIK11" s="781"/>
      <c r="UIL11" s="781"/>
      <c r="UIM11" s="781"/>
      <c r="UIN11" s="781"/>
      <c r="UIO11" s="781"/>
      <c r="UIP11" s="781"/>
      <c r="UIQ11" s="781"/>
      <c r="UIR11" s="781"/>
      <c r="UIS11" s="781"/>
      <c r="UIT11" s="781"/>
      <c r="UIU11" s="781"/>
      <c r="UIV11" s="781"/>
      <c r="UIW11" s="781"/>
      <c r="UIX11" s="781"/>
      <c r="UIY11" s="781"/>
      <c r="UIZ11" s="781"/>
      <c r="UJA11" s="781"/>
      <c r="UJB11" s="781"/>
      <c r="UJC11" s="781"/>
      <c r="UJD11" s="781"/>
      <c r="UJE11" s="781"/>
      <c r="UJF11" s="781"/>
      <c r="UJG11" s="781"/>
      <c r="UJH11" s="781"/>
      <c r="UJI11" s="781"/>
      <c r="UJJ11" s="781"/>
      <c r="UJK11" s="781"/>
      <c r="UJL11" s="781"/>
      <c r="UJM11" s="781"/>
      <c r="UJN11" s="781"/>
      <c r="UJO11" s="781"/>
      <c r="UJP11" s="781"/>
      <c r="UJQ11" s="781"/>
      <c r="UJR11" s="781"/>
      <c r="UJS11" s="781"/>
      <c r="UJT11" s="781"/>
      <c r="UJU11" s="781"/>
      <c r="UJV11" s="781"/>
      <c r="UJW11" s="781"/>
      <c r="UJX11" s="781"/>
      <c r="UJY11" s="781"/>
      <c r="UJZ11" s="781"/>
      <c r="UKA11" s="781"/>
      <c r="UKB11" s="781"/>
      <c r="UKC11" s="781"/>
      <c r="UKD11" s="781"/>
      <c r="UKE11" s="781"/>
      <c r="UKF11" s="781"/>
      <c r="UKG11" s="781"/>
      <c r="UKH11" s="781"/>
      <c r="UKI11" s="781"/>
      <c r="UKJ11" s="781"/>
      <c r="UKK11" s="781"/>
      <c r="UKL11" s="781"/>
      <c r="UKM11" s="781"/>
      <c r="UKN11" s="781"/>
      <c r="UKO11" s="781"/>
      <c r="UKP11" s="781"/>
      <c r="UKQ11" s="781"/>
      <c r="UKR11" s="781"/>
      <c r="UKS11" s="781"/>
      <c r="UKT11" s="781"/>
      <c r="UKU11" s="781"/>
      <c r="UKV11" s="781"/>
      <c r="UKW11" s="781"/>
      <c r="UKX11" s="781"/>
      <c r="UKY11" s="781"/>
      <c r="UKZ11" s="781"/>
      <c r="ULA11" s="781"/>
      <c r="ULB11" s="781"/>
      <c r="ULC11" s="781"/>
      <c r="ULD11" s="781"/>
      <c r="ULE11" s="781"/>
      <c r="ULF11" s="781"/>
      <c r="ULG11" s="781"/>
      <c r="ULH11" s="781"/>
      <c r="ULI11" s="781"/>
      <c r="ULJ11" s="781"/>
      <c r="ULK11" s="781"/>
      <c r="ULL11" s="781"/>
      <c r="ULM11" s="781"/>
      <c r="ULN11" s="781"/>
      <c r="ULO11" s="781"/>
      <c r="ULP11" s="781"/>
      <c r="ULQ11" s="781"/>
      <c r="ULR11" s="781"/>
      <c r="ULS11" s="781"/>
      <c r="ULT11" s="781"/>
      <c r="ULU11" s="781"/>
      <c r="ULV11" s="781"/>
      <c r="ULW11" s="781"/>
      <c r="ULX11" s="781"/>
      <c r="ULY11" s="781"/>
      <c r="ULZ11" s="781"/>
      <c r="UMA11" s="781"/>
      <c r="UMB11" s="781"/>
      <c r="UMC11" s="781"/>
      <c r="UMD11" s="781"/>
      <c r="UME11" s="781"/>
      <c r="UMF11" s="781"/>
      <c r="UMG11" s="781"/>
      <c r="UMH11" s="781"/>
      <c r="UMI11" s="781"/>
      <c r="UMJ11" s="781"/>
      <c r="UMK11" s="781"/>
      <c r="UML11" s="781"/>
      <c r="UMM11" s="781"/>
      <c r="UMN11" s="781"/>
      <c r="UMO11" s="781"/>
      <c r="UMP11" s="781"/>
      <c r="UMQ11" s="781"/>
      <c r="UMR11" s="781"/>
      <c r="UMS11" s="781"/>
      <c r="UMT11" s="781"/>
      <c r="UMU11" s="781"/>
      <c r="UMV11" s="781"/>
      <c r="UMW11" s="781"/>
      <c r="UMX11" s="781"/>
      <c r="UMY11" s="781"/>
      <c r="UMZ11" s="781"/>
      <c r="UNA11" s="781"/>
      <c r="UNB11" s="781"/>
      <c r="UNC11" s="781"/>
      <c r="UND11" s="781"/>
      <c r="UNE11" s="781"/>
      <c r="UNF11" s="781"/>
      <c r="UNG11" s="781"/>
      <c r="UNH11" s="781"/>
      <c r="UNI11" s="781"/>
      <c r="UNJ11" s="781"/>
      <c r="UNK11" s="781"/>
      <c r="UNL11" s="781"/>
      <c r="UNM11" s="781"/>
      <c r="UNN11" s="781"/>
      <c r="UNO11" s="781"/>
      <c r="UNP11" s="781"/>
      <c r="UNQ11" s="781"/>
      <c r="UNR11" s="781"/>
      <c r="UNS11" s="781"/>
      <c r="UNT11" s="781"/>
      <c r="UNU11" s="781"/>
      <c r="UNV11" s="781"/>
      <c r="UNW11" s="781"/>
      <c r="UNX11" s="781"/>
      <c r="UNY11" s="781"/>
      <c r="UNZ11" s="781"/>
      <c r="UOA11" s="781"/>
      <c r="UOB11" s="781"/>
      <c r="UOC11" s="781"/>
      <c r="UOD11" s="781"/>
      <c r="UOE11" s="781"/>
      <c r="UOF11" s="781"/>
      <c r="UOG11" s="781"/>
      <c r="UOH11" s="781"/>
      <c r="UOI11" s="781"/>
      <c r="UOJ11" s="781"/>
      <c r="UOK11" s="781"/>
      <c r="UOL11" s="781"/>
      <c r="UOM11" s="781"/>
      <c r="UON11" s="781"/>
      <c r="UOO11" s="781"/>
      <c r="UOP11" s="781"/>
      <c r="UOQ11" s="781"/>
      <c r="UOR11" s="781"/>
      <c r="UOS11" s="781"/>
      <c r="UOT11" s="781"/>
      <c r="UOU11" s="781"/>
      <c r="UOV11" s="781"/>
      <c r="UOW11" s="781"/>
      <c r="UOX11" s="781"/>
      <c r="UOY11" s="781"/>
      <c r="UOZ11" s="781"/>
      <c r="UPA11" s="781"/>
      <c r="UPB11" s="781"/>
      <c r="UPC11" s="781"/>
      <c r="UPD11" s="781"/>
      <c r="UPE11" s="781"/>
      <c r="UPF11" s="781"/>
      <c r="UPG11" s="781"/>
      <c r="UPH11" s="781"/>
      <c r="UPI11" s="781"/>
      <c r="UPJ11" s="781"/>
      <c r="UPK11" s="781"/>
      <c r="UPL11" s="781"/>
      <c r="UPM11" s="781"/>
      <c r="UPN11" s="781"/>
      <c r="UPO11" s="781"/>
      <c r="UPP11" s="781"/>
      <c r="UPQ11" s="781"/>
      <c r="UPR11" s="781"/>
      <c r="UPS11" s="781"/>
      <c r="UPT11" s="781"/>
      <c r="UPU11" s="781"/>
      <c r="UPV11" s="781"/>
      <c r="UPW11" s="781"/>
      <c r="UPX11" s="781"/>
      <c r="UPY11" s="781"/>
      <c r="UPZ11" s="781"/>
      <c r="UQA11" s="781"/>
      <c r="UQB11" s="781"/>
      <c r="UQC11" s="781"/>
      <c r="UQD11" s="781"/>
      <c r="UQE11" s="781"/>
      <c r="UQF11" s="781"/>
      <c r="UQG11" s="781"/>
      <c r="UQH11" s="781"/>
      <c r="UQI11" s="781"/>
      <c r="UQJ11" s="781"/>
      <c r="UQK11" s="781"/>
      <c r="UQL11" s="781"/>
      <c r="UQM11" s="781"/>
      <c r="UQN11" s="781"/>
      <c r="UQO11" s="781"/>
      <c r="UQP11" s="781"/>
      <c r="UQQ11" s="781"/>
      <c r="UQR11" s="781"/>
      <c r="UQS11" s="781"/>
      <c r="UQT11" s="781"/>
      <c r="UQU11" s="781"/>
      <c r="UQV11" s="781"/>
      <c r="UQW11" s="781"/>
      <c r="UQX11" s="781"/>
      <c r="UQY11" s="781"/>
      <c r="UQZ11" s="781"/>
      <c r="URA11" s="781"/>
      <c r="URB11" s="781"/>
      <c r="URC11" s="781"/>
      <c r="URD11" s="781"/>
      <c r="URE11" s="781"/>
      <c r="URF11" s="781"/>
      <c r="URG11" s="781"/>
      <c r="URH11" s="781"/>
      <c r="URI11" s="781"/>
      <c r="URJ11" s="781"/>
      <c r="URK11" s="781"/>
      <c r="URL11" s="781"/>
      <c r="URM11" s="781"/>
      <c r="URN11" s="781"/>
      <c r="URO11" s="781"/>
      <c r="URP11" s="781"/>
      <c r="URQ11" s="781"/>
      <c r="URR11" s="781"/>
      <c r="URS11" s="781"/>
      <c r="URT11" s="781"/>
      <c r="URU11" s="781"/>
      <c r="URV11" s="781"/>
      <c r="URW11" s="781"/>
      <c r="URX11" s="781"/>
      <c r="URY11" s="781"/>
      <c r="URZ11" s="781"/>
      <c r="USA11" s="781"/>
      <c r="USB11" s="781"/>
      <c r="USC11" s="781"/>
      <c r="USD11" s="781"/>
      <c r="USE11" s="781"/>
      <c r="USF11" s="781"/>
      <c r="USG11" s="781"/>
      <c r="USH11" s="781"/>
      <c r="USI11" s="781"/>
      <c r="USJ11" s="781"/>
      <c r="USK11" s="781"/>
      <c r="USL11" s="781"/>
      <c r="USM11" s="781"/>
      <c r="USN11" s="781"/>
      <c r="USO11" s="781"/>
      <c r="USP11" s="781"/>
      <c r="USQ11" s="781"/>
      <c r="USR11" s="781"/>
      <c r="USS11" s="781"/>
      <c r="UST11" s="781"/>
      <c r="USU11" s="781"/>
      <c r="USV11" s="781"/>
      <c r="USW11" s="781"/>
      <c r="USX11" s="781"/>
      <c r="USY11" s="781"/>
      <c r="USZ11" s="781"/>
      <c r="UTA11" s="781"/>
      <c r="UTB11" s="781"/>
      <c r="UTC11" s="781"/>
      <c r="UTD11" s="781"/>
      <c r="UTE11" s="781"/>
      <c r="UTF11" s="781"/>
      <c r="UTG11" s="781"/>
      <c r="UTH11" s="781"/>
      <c r="UTI11" s="781"/>
      <c r="UTJ11" s="781"/>
      <c r="UTK11" s="781"/>
      <c r="UTL11" s="781"/>
      <c r="UTM11" s="781"/>
      <c r="UTN11" s="781"/>
      <c r="UTO11" s="781"/>
      <c r="UTP11" s="781"/>
      <c r="UTQ11" s="781"/>
      <c r="UTR11" s="781"/>
      <c r="UTS11" s="781"/>
      <c r="UTT11" s="781"/>
      <c r="UTU11" s="781"/>
      <c r="UTV11" s="781"/>
      <c r="UTW11" s="781"/>
      <c r="UTX11" s="781"/>
      <c r="UTY11" s="781"/>
      <c r="UTZ11" s="781"/>
      <c r="UUA11" s="781"/>
      <c r="UUB11" s="781"/>
      <c r="UUC11" s="781"/>
      <c r="UUD11" s="781"/>
      <c r="UUE11" s="781"/>
      <c r="UUF11" s="781"/>
      <c r="UUG11" s="781"/>
      <c r="UUH11" s="781"/>
      <c r="UUI11" s="781"/>
      <c r="UUJ11" s="781"/>
      <c r="UUK11" s="781"/>
      <c r="UUL11" s="781"/>
      <c r="UUM11" s="781"/>
      <c r="UUN11" s="781"/>
      <c r="UUO11" s="781"/>
      <c r="UUP11" s="781"/>
      <c r="UUQ11" s="781"/>
      <c r="UUR11" s="781"/>
      <c r="UUS11" s="781"/>
      <c r="UUT11" s="781"/>
      <c r="UUU11" s="781"/>
      <c r="UUV11" s="781"/>
      <c r="UUW11" s="781"/>
      <c r="UUX11" s="781"/>
      <c r="UUY11" s="781"/>
      <c r="UUZ11" s="781"/>
      <c r="UVA11" s="781"/>
      <c r="UVB11" s="781"/>
      <c r="UVC11" s="781"/>
      <c r="UVD11" s="781"/>
      <c r="UVE11" s="781"/>
      <c r="UVF11" s="781"/>
      <c r="UVG11" s="781"/>
      <c r="UVH11" s="781"/>
      <c r="UVI11" s="781"/>
      <c r="UVJ11" s="781"/>
      <c r="UVK11" s="781"/>
      <c r="UVL11" s="781"/>
      <c r="UVM11" s="781"/>
      <c r="UVN11" s="781"/>
      <c r="UVO11" s="781"/>
      <c r="UVP11" s="781"/>
      <c r="UVQ11" s="781"/>
      <c r="UVR11" s="781"/>
      <c r="UVS11" s="781"/>
      <c r="UVT11" s="781"/>
      <c r="UVU11" s="781"/>
      <c r="UVV11" s="781"/>
      <c r="UVW11" s="781"/>
      <c r="UVX11" s="781"/>
      <c r="UVY11" s="781"/>
      <c r="UVZ11" s="781"/>
      <c r="UWA11" s="781"/>
      <c r="UWB11" s="781"/>
      <c r="UWC11" s="781"/>
      <c r="UWD11" s="781"/>
      <c r="UWE11" s="781"/>
      <c r="UWF11" s="781"/>
      <c r="UWG11" s="781"/>
      <c r="UWH11" s="781"/>
      <c r="UWI11" s="781"/>
      <c r="UWJ11" s="781"/>
      <c r="UWK11" s="781"/>
      <c r="UWL11" s="781"/>
      <c r="UWM11" s="781"/>
      <c r="UWN11" s="781"/>
      <c r="UWO11" s="781"/>
      <c r="UWP11" s="781"/>
      <c r="UWQ11" s="781"/>
      <c r="UWR11" s="781"/>
      <c r="UWS11" s="781"/>
      <c r="UWT11" s="781"/>
      <c r="UWU11" s="781"/>
      <c r="UWV11" s="781"/>
      <c r="UWW11" s="781"/>
      <c r="UWX11" s="781"/>
      <c r="UWY11" s="781"/>
      <c r="UWZ11" s="781"/>
      <c r="UXA11" s="781"/>
      <c r="UXB11" s="781"/>
      <c r="UXC11" s="781"/>
      <c r="UXD11" s="781"/>
      <c r="UXE11" s="781"/>
      <c r="UXF11" s="781"/>
      <c r="UXG11" s="781"/>
      <c r="UXH11" s="781"/>
      <c r="UXI11" s="781"/>
      <c r="UXJ11" s="781"/>
      <c r="UXK11" s="781"/>
      <c r="UXL11" s="781"/>
      <c r="UXM11" s="781"/>
      <c r="UXN11" s="781"/>
      <c r="UXO11" s="781"/>
      <c r="UXP11" s="781"/>
      <c r="UXQ11" s="781"/>
      <c r="UXR11" s="781"/>
      <c r="UXS11" s="781"/>
      <c r="UXT11" s="781"/>
      <c r="UXU11" s="781"/>
      <c r="UXV11" s="781"/>
      <c r="UXW11" s="781"/>
      <c r="UXX11" s="781"/>
      <c r="UXY11" s="781"/>
      <c r="UXZ11" s="781"/>
      <c r="UYA11" s="781"/>
      <c r="UYB11" s="781"/>
      <c r="UYC11" s="781"/>
      <c r="UYD11" s="781"/>
      <c r="UYE11" s="781"/>
      <c r="UYF11" s="781"/>
      <c r="UYG11" s="781"/>
      <c r="UYH11" s="781"/>
      <c r="UYI11" s="781"/>
      <c r="UYJ11" s="781"/>
      <c r="UYK11" s="781"/>
      <c r="UYL11" s="781"/>
      <c r="UYM11" s="781"/>
      <c r="UYN11" s="781"/>
      <c r="UYO11" s="781"/>
      <c r="UYP11" s="781"/>
      <c r="UYQ11" s="781"/>
      <c r="UYR11" s="781"/>
      <c r="UYS11" s="781"/>
      <c r="UYT11" s="781"/>
      <c r="UYU11" s="781"/>
      <c r="UYV11" s="781"/>
      <c r="UYW11" s="781"/>
      <c r="UYX11" s="781"/>
      <c r="UYY11" s="781"/>
      <c r="UYZ11" s="781"/>
      <c r="UZA11" s="781"/>
      <c r="UZB11" s="781"/>
      <c r="UZC11" s="781"/>
      <c r="UZD11" s="781"/>
      <c r="UZE11" s="781"/>
      <c r="UZF11" s="781"/>
      <c r="UZG11" s="781"/>
      <c r="UZH11" s="781"/>
      <c r="UZI11" s="781"/>
      <c r="UZJ11" s="781"/>
      <c r="UZK11" s="781"/>
      <c r="UZL11" s="781"/>
      <c r="UZM11" s="781"/>
      <c r="UZN11" s="781"/>
      <c r="UZO11" s="781"/>
      <c r="UZP11" s="781"/>
      <c r="UZQ11" s="781"/>
      <c r="UZR11" s="781"/>
      <c r="UZS11" s="781"/>
      <c r="UZT11" s="781"/>
      <c r="UZU11" s="781"/>
      <c r="UZV11" s="781"/>
      <c r="UZW11" s="781"/>
      <c r="UZX11" s="781"/>
      <c r="UZY11" s="781"/>
      <c r="UZZ11" s="781"/>
      <c r="VAA11" s="781"/>
      <c r="VAB11" s="781"/>
      <c r="VAC11" s="781"/>
      <c r="VAD11" s="781"/>
      <c r="VAE11" s="781"/>
      <c r="VAF11" s="781"/>
      <c r="VAG11" s="781"/>
      <c r="VAH11" s="781"/>
      <c r="VAI11" s="781"/>
      <c r="VAJ11" s="781"/>
      <c r="VAK11" s="781"/>
      <c r="VAL11" s="781"/>
      <c r="VAM11" s="781"/>
      <c r="VAN11" s="781"/>
      <c r="VAO11" s="781"/>
      <c r="VAP11" s="781"/>
      <c r="VAQ11" s="781"/>
      <c r="VAR11" s="781"/>
      <c r="VAS11" s="781"/>
      <c r="VAT11" s="781"/>
      <c r="VAU11" s="781"/>
      <c r="VAV11" s="781"/>
      <c r="VAW11" s="781"/>
      <c r="VAX11" s="781"/>
      <c r="VAY11" s="781"/>
      <c r="VAZ11" s="781"/>
      <c r="VBA11" s="781"/>
      <c r="VBB11" s="781"/>
      <c r="VBC11" s="781"/>
      <c r="VBD11" s="781"/>
      <c r="VBE11" s="781"/>
      <c r="VBF11" s="781"/>
      <c r="VBG11" s="781"/>
      <c r="VBH11" s="781"/>
      <c r="VBI11" s="781"/>
      <c r="VBJ11" s="781"/>
      <c r="VBK11" s="781"/>
      <c r="VBL11" s="781"/>
      <c r="VBM11" s="781"/>
      <c r="VBN11" s="781"/>
      <c r="VBO11" s="781"/>
      <c r="VBP11" s="781"/>
      <c r="VBQ11" s="781"/>
      <c r="VBR11" s="781"/>
      <c r="VBS11" s="781"/>
      <c r="VBT11" s="781"/>
      <c r="VBU11" s="781"/>
      <c r="VBV11" s="781"/>
      <c r="VBW11" s="781"/>
      <c r="VBX11" s="781"/>
      <c r="VBY11" s="781"/>
      <c r="VBZ11" s="781"/>
      <c r="VCA11" s="781"/>
      <c r="VCB11" s="781"/>
      <c r="VCC11" s="781"/>
      <c r="VCD11" s="781"/>
      <c r="VCE11" s="781"/>
      <c r="VCF11" s="781"/>
      <c r="VCG11" s="781"/>
      <c r="VCH11" s="781"/>
      <c r="VCI11" s="781"/>
      <c r="VCJ11" s="781"/>
      <c r="VCK11" s="781"/>
      <c r="VCL11" s="781"/>
      <c r="VCM11" s="781"/>
      <c r="VCN11" s="781"/>
      <c r="VCO11" s="781"/>
      <c r="VCP11" s="781"/>
      <c r="VCQ11" s="781"/>
      <c r="VCR11" s="781"/>
      <c r="VCS11" s="781"/>
      <c r="VCT11" s="781"/>
      <c r="VCU11" s="781"/>
      <c r="VCV11" s="781"/>
      <c r="VCW11" s="781"/>
      <c r="VCX11" s="781"/>
      <c r="VCY11" s="781"/>
      <c r="VCZ11" s="781"/>
      <c r="VDA11" s="781"/>
      <c r="VDB11" s="781"/>
      <c r="VDC11" s="781"/>
      <c r="VDD11" s="781"/>
      <c r="VDE11" s="781"/>
      <c r="VDF11" s="781"/>
      <c r="VDG11" s="781"/>
      <c r="VDH11" s="781"/>
      <c r="VDI11" s="781"/>
      <c r="VDJ11" s="781"/>
      <c r="VDK11" s="781"/>
      <c r="VDL11" s="781"/>
      <c r="VDM11" s="781"/>
      <c r="VDN11" s="781"/>
      <c r="VDO11" s="781"/>
      <c r="VDP11" s="781"/>
      <c r="VDQ11" s="781"/>
      <c r="VDR11" s="781"/>
      <c r="VDS11" s="781"/>
      <c r="VDT11" s="781"/>
      <c r="VDU11" s="781"/>
      <c r="VDV11" s="781"/>
      <c r="VDW11" s="781"/>
      <c r="VDX11" s="781"/>
      <c r="VDY11" s="781"/>
      <c r="VDZ11" s="781"/>
      <c r="VEA11" s="781"/>
      <c r="VEB11" s="781"/>
      <c r="VEC11" s="781"/>
      <c r="VED11" s="781"/>
      <c r="VEE11" s="781"/>
      <c r="VEF11" s="781"/>
      <c r="VEG11" s="781"/>
      <c r="VEH11" s="781"/>
      <c r="VEI11" s="781"/>
      <c r="VEJ11" s="781"/>
      <c r="VEK11" s="781"/>
      <c r="VEL11" s="781"/>
      <c r="VEM11" s="781"/>
      <c r="VEN11" s="781"/>
      <c r="VEO11" s="781"/>
      <c r="VEP11" s="781"/>
      <c r="VEQ11" s="781"/>
      <c r="VER11" s="781"/>
      <c r="VES11" s="781"/>
      <c r="VET11" s="781"/>
      <c r="VEU11" s="781"/>
      <c r="VEV11" s="781"/>
      <c r="VEW11" s="781"/>
      <c r="VEX11" s="781"/>
      <c r="VEY11" s="781"/>
      <c r="VEZ11" s="781"/>
      <c r="VFA11" s="781"/>
      <c r="VFB11" s="781"/>
      <c r="VFC11" s="781"/>
      <c r="VFD11" s="781"/>
      <c r="VFE11" s="781"/>
      <c r="VFF11" s="781"/>
      <c r="VFG11" s="781"/>
      <c r="VFH11" s="781"/>
      <c r="VFI11" s="781"/>
      <c r="VFJ11" s="781"/>
      <c r="VFK11" s="781"/>
      <c r="VFL11" s="781"/>
      <c r="VFM11" s="781"/>
      <c r="VFN11" s="781"/>
      <c r="VFO11" s="781"/>
      <c r="VFP11" s="781"/>
      <c r="VFQ11" s="781"/>
      <c r="VFR11" s="781"/>
      <c r="VFS11" s="781"/>
      <c r="VFT11" s="781"/>
      <c r="VFU11" s="781"/>
      <c r="VFV11" s="781"/>
      <c r="VFW11" s="781"/>
      <c r="VFX11" s="781"/>
      <c r="VFY11" s="781"/>
      <c r="VFZ11" s="781"/>
      <c r="VGA11" s="781"/>
      <c r="VGB11" s="781"/>
      <c r="VGC11" s="781"/>
      <c r="VGD11" s="781"/>
      <c r="VGE11" s="781"/>
      <c r="VGF11" s="781"/>
      <c r="VGG11" s="781"/>
      <c r="VGH11" s="781"/>
      <c r="VGI11" s="781"/>
      <c r="VGJ11" s="781"/>
      <c r="VGK11" s="781"/>
      <c r="VGL11" s="781"/>
      <c r="VGM11" s="781"/>
      <c r="VGN11" s="781"/>
      <c r="VGO11" s="781"/>
      <c r="VGP11" s="781"/>
      <c r="VGQ11" s="781"/>
      <c r="VGR11" s="781"/>
      <c r="VGS11" s="781"/>
      <c r="VGT11" s="781"/>
      <c r="VGU11" s="781"/>
      <c r="VGV11" s="781"/>
      <c r="VGW11" s="781"/>
      <c r="VGX11" s="781"/>
      <c r="VGY11" s="781"/>
      <c r="VGZ11" s="781"/>
      <c r="VHA11" s="781"/>
      <c r="VHB11" s="781"/>
      <c r="VHC11" s="781"/>
      <c r="VHD11" s="781"/>
      <c r="VHE11" s="781"/>
      <c r="VHF11" s="781"/>
      <c r="VHG11" s="781"/>
      <c r="VHH11" s="781"/>
      <c r="VHI11" s="781"/>
      <c r="VHJ11" s="781"/>
      <c r="VHK11" s="781"/>
      <c r="VHL11" s="781"/>
      <c r="VHM11" s="781"/>
      <c r="VHN11" s="781"/>
      <c r="VHO11" s="781"/>
      <c r="VHP11" s="781"/>
      <c r="VHQ11" s="781"/>
      <c r="VHR11" s="781"/>
      <c r="VHS11" s="781"/>
      <c r="VHT11" s="781"/>
      <c r="VHU11" s="781"/>
      <c r="VHV11" s="781"/>
      <c r="VHW11" s="781"/>
      <c r="VHX11" s="781"/>
      <c r="VHY11" s="781"/>
      <c r="VHZ11" s="781"/>
      <c r="VIA11" s="781"/>
      <c r="VIB11" s="781"/>
      <c r="VIC11" s="781"/>
      <c r="VID11" s="781"/>
      <c r="VIE11" s="781"/>
      <c r="VIF11" s="781"/>
      <c r="VIG11" s="781"/>
      <c r="VIH11" s="781"/>
      <c r="VII11" s="781"/>
      <c r="VIJ11" s="781"/>
      <c r="VIK11" s="781"/>
      <c r="VIL11" s="781"/>
      <c r="VIM11" s="781"/>
      <c r="VIN11" s="781"/>
      <c r="VIO11" s="781"/>
      <c r="VIP11" s="781"/>
      <c r="VIQ11" s="781"/>
      <c r="VIR11" s="781"/>
      <c r="VIS11" s="781"/>
      <c r="VIT11" s="781"/>
      <c r="VIU11" s="781"/>
      <c r="VIV11" s="781"/>
      <c r="VIW11" s="781"/>
      <c r="VIX11" s="781"/>
      <c r="VIY11" s="781"/>
      <c r="VIZ11" s="781"/>
      <c r="VJA11" s="781"/>
      <c r="VJB11" s="781"/>
      <c r="VJC11" s="781"/>
      <c r="VJD11" s="781"/>
      <c r="VJE11" s="781"/>
      <c r="VJF11" s="781"/>
      <c r="VJG11" s="781"/>
      <c r="VJH11" s="781"/>
      <c r="VJI11" s="781"/>
      <c r="VJJ11" s="781"/>
      <c r="VJK11" s="781"/>
      <c r="VJL11" s="781"/>
      <c r="VJM11" s="781"/>
      <c r="VJN11" s="781"/>
      <c r="VJO11" s="781"/>
      <c r="VJP11" s="781"/>
      <c r="VJQ11" s="781"/>
      <c r="VJR11" s="781"/>
      <c r="VJS11" s="781"/>
      <c r="VJT11" s="781"/>
      <c r="VJU11" s="781"/>
      <c r="VJV11" s="781"/>
      <c r="VJW11" s="781"/>
      <c r="VJX11" s="781"/>
      <c r="VJY11" s="781"/>
      <c r="VJZ11" s="781"/>
      <c r="VKA11" s="781"/>
      <c r="VKB11" s="781"/>
      <c r="VKC11" s="781"/>
      <c r="VKD11" s="781"/>
      <c r="VKE11" s="781"/>
      <c r="VKF11" s="781"/>
      <c r="VKG11" s="781"/>
      <c r="VKH11" s="781"/>
      <c r="VKI11" s="781"/>
      <c r="VKJ11" s="781"/>
      <c r="VKK11" s="781"/>
      <c r="VKL11" s="781"/>
      <c r="VKM11" s="781"/>
      <c r="VKN11" s="781"/>
      <c r="VKO11" s="781"/>
      <c r="VKP11" s="781"/>
      <c r="VKQ11" s="781"/>
      <c r="VKR11" s="781"/>
      <c r="VKS11" s="781"/>
      <c r="VKT11" s="781"/>
      <c r="VKU11" s="781"/>
      <c r="VKV11" s="781"/>
      <c r="VKW11" s="781"/>
      <c r="VKX11" s="781"/>
      <c r="VKY11" s="781"/>
      <c r="VKZ11" s="781"/>
      <c r="VLA11" s="781"/>
      <c r="VLB11" s="781"/>
      <c r="VLC11" s="781"/>
      <c r="VLD11" s="781"/>
      <c r="VLE11" s="781"/>
      <c r="VLF11" s="781"/>
      <c r="VLG11" s="781"/>
      <c r="VLH11" s="781"/>
      <c r="VLI11" s="781"/>
      <c r="VLJ11" s="781"/>
      <c r="VLK11" s="781"/>
      <c r="VLL11" s="781"/>
      <c r="VLM11" s="781"/>
      <c r="VLN11" s="781"/>
      <c r="VLO11" s="781"/>
      <c r="VLP11" s="781"/>
      <c r="VLQ11" s="781"/>
      <c r="VLR11" s="781"/>
      <c r="VLS11" s="781"/>
      <c r="VLT11" s="781"/>
      <c r="VLU11" s="781"/>
      <c r="VLV11" s="781"/>
      <c r="VLW11" s="781"/>
      <c r="VLX11" s="781"/>
      <c r="VLY11" s="781"/>
      <c r="VLZ11" s="781"/>
      <c r="VMA11" s="781"/>
      <c r="VMB11" s="781"/>
      <c r="VMC11" s="781"/>
      <c r="VMD11" s="781"/>
      <c r="VME11" s="781"/>
      <c r="VMF11" s="781"/>
      <c r="VMG11" s="781"/>
      <c r="VMH11" s="781"/>
      <c r="VMI11" s="781"/>
      <c r="VMJ11" s="781"/>
      <c r="VMK11" s="781"/>
      <c r="VML11" s="781"/>
      <c r="VMM11" s="781"/>
      <c r="VMN11" s="781"/>
      <c r="VMO11" s="781"/>
      <c r="VMP11" s="781"/>
      <c r="VMQ11" s="781"/>
      <c r="VMR11" s="781"/>
      <c r="VMS11" s="781"/>
      <c r="VMT11" s="781"/>
      <c r="VMU11" s="781"/>
      <c r="VMV11" s="781"/>
      <c r="VMW11" s="781"/>
      <c r="VMX11" s="781"/>
      <c r="VMY11" s="781"/>
      <c r="VMZ11" s="781"/>
      <c r="VNA11" s="781"/>
      <c r="VNB11" s="781"/>
      <c r="VNC11" s="781"/>
      <c r="VND11" s="781"/>
      <c r="VNE11" s="781"/>
      <c r="VNF11" s="781"/>
      <c r="VNG11" s="781"/>
      <c r="VNH11" s="781"/>
      <c r="VNI11" s="781"/>
      <c r="VNJ11" s="781"/>
      <c r="VNK11" s="781"/>
      <c r="VNL11" s="781"/>
      <c r="VNM11" s="781"/>
      <c r="VNN11" s="781"/>
      <c r="VNO11" s="781"/>
      <c r="VNP11" s="781"/>
      <c r="VNQ11" s="781"/>
      <c r="VNR11" s="781"/>
      <c r="VNS11" s="781"/>
      <c r="VNT11" s="781"/>
      <c r="VNU11" s="781"/>
      <c r="VNV11" s="781"/>
      <c r="VNW11" s="781"/>
      <c r="VNX11" s="781"/>
      <c r="VNY11" s="781"/>
      <c r="VNZ11" s="781"/>
      <c r="VOA11" s="781"/>
      <c r="VOB11" s="781"/>
      <c r="VOC11" s="781"/>
      <c r="VOD11" s="781"/>
      <c r="VOE11" s="781"/>
      <c r="VOF11" s="781"/>
      <c r="VOG11" s="781"/>
      <c r="VOH11" s="781"/>
      <c r="VOI11" s="781"/>
      <c r="VOJ11" s="781"/>
      <c r="VOK11" s="781"/>
      <c r="VOL11" s="781"/>
      <c r="VOM11" s="781"/>
      <c r="VON11" s="781"/>
      <c r="VOO11" s="781"/>
      <c r="VOP11" s="781"/>
      <c r="VOQ11" s="781"/>
      <c r="VOR11" s="781"/>
      <c r="VOS11" s="781"/>
      <c r="VOT11" s="781"/>
      <c r="VOU11" s="781"/>
      <c r="VOV11" s="781"/>
      <c r="VOW11" s="781"/>
      <c r="VOX11" s="781"/>
      <c r="VOY11" s="781"/>
      <c r="VOZ11" s="781"/>
      <c r="VPA11" s="781"/>
      <c r="VPB11" s="781"/>
      <c r="VPC11" s="781"/>
      <c r="VPD11" s="781"/>
      <c r="VPE11" s="781"/>
      <c r="VPF11" s="781"/>
      <c r="VPG11" s="781"/>
      <c r="VPH11" s="781"/>
      <c r="VPI11" s="781"/>
      <c r="VPJ11" s="781"/>
      <c r="VPK11" s="781"/>
      <c r="VPL11" s="781"/>
      <c r="VPM11" s="781"/>
      <c r="VPN11" s="781"/>
      <c r="VPO11" s="781"/>
      <c r="VPP11" s="781"/>
      <c r="VPQ11" s="781"/>
      <c r="VPR11" s="781"/>
      <c r="VPS11" s="781"/>
      <c r="VPT11" s="781"/>
      <c r="VPU11" s="781"/>
      <c r="VPV11" s="781"/>
      <c r="VPW11" s="781"/>
      <c r="VPX11" s="781"/>
      <c r="VPY11" s="781"/>
      <c r="VPZ11" s="781"/>
      <c r="VQA11" s="781"/>
      <c r="VQB11" s="781"/>
      <c r="VQC11" s="781"/>
      <c r="VQD11" s="781"/>
      <c r="VQE11" s="781"/>
      <c r="VQF11" s="781"/>
      <c r="VQG11" s="781"/>
      <c r="VQH11" s="781"/>
      <c r="VQI11" s="781"/>
      <c r="VQJ11" s="781"/>
      <c r="VQK11" s="781"/>
      <c r="VQL11" s="781"/>
      <c r="VQM11" s="781"/>
      <c r="VQN11" s="781"/>
      <c r="VQO11" s="781"/>
      <c r="VQP11" s="781"/>
      <c r="VQQ11" s="781"/>
      <c r="VQR11" s="781"/>
      <c r="VQS11" s="781"/>
      <c r="VQT11" s="781"/>
      <c r="VQU11" s="781"/>
      <c r="VQV11" s="781"/>
      <c r="VQW11" s="781"/>
      <c r="VQX11" s="781"/>
      <c r="VQY11" s="781"/>
      <c r="VQZ11" s="781"/>
      <c r="VRA11" s="781"/>
      <c r="VRB11" s="781"/>
      <c r="VRC11" s="781"/>
      <c r="VRD11" s="781"/>
      <c r="VRE11" s="781"/>
      <c r="VRF11" s="781"/>
      <c r="VRG11" s="781"/>
      <c r="VRH11" s="781"/>
      <c r="VRI11" s="781"/>
      <c r="VRJ11" s="781"/>
      <c r="VRK11" s="781"/>
      <c r="VRL11" s="781"/>
      <c r="VRM11" s="781"/>
      <c r="VRN11" s="781"/>
      <c r="VRO11" s="781"/>
      <c r="VRP11" s="781"/>
      <c r="VRQ11" s="781"/>
      <c r="VRR11" s="781"/>
      <c r="VRS11" s="781"/>
      <c r="VRT11" s="781"/>
      <c r="VRU11" s="781"/>
      <c r="VRV11" s="781"/>
      <c r="VRW11" s="781"/>
      <c r="VRX11" s="781"/>
      <c r="VRY11" s="781"/>
      <c r="VRZ11" s="781"/>
      <c r="VSA11" s="781"/>
      <c r="VSB11" s="781"/>
      <c r="VSC11" s="781"/>
      <c r="VSD11" s="781"/>
      <c r="VSE11" s="781"/>
      <c r="VSF11" s="781"/>
      <c r="VSG11" s="781"/>
      <c r="VSH11" s="781"/>
      <c r="VSI11" s="781"/>
      <c r="VSJ11" s="781"/>
      <c r="VSK11" s="781"/>
      <c r="VSL11" s="781"/>
      <c r="VSM11" s="781"/>
      <c r="VSN11" s="781"/>
      <c r="VSO11" s="781"/>
      <c r="VSP11" s="781"/>
      <c r="VSQ11" s="781"/>
      <c r="VSR11" s="781"/>
      <c r="VSS11" s="781"/>
      <c r="VST11" s="781"/>
      <c r="VSU11" s="781"/>
      <c r="VSV11" s="781"/>
      <c r="VSW11" s="781"/>
      <c r="VSX11" s="781"/>
      <c r="VSY11" s="781"/>
      <c r="VSZ11" s="781"/>
      <c r="VTA11" s="781"/>
      <c r="VTB11" s="781"/>
      <c r="VTC11" s="781"/>
      <c r="VTD11" s="781"/>
      <c r="VTE11" s="781"/>
      <c r="VTF11" s="781"/>
      <c r="VTG11" s="781"/>
      <c r="VTH11" s="781"/>
      <c r="VTI11" s="781"/>
      <c r="VTJ11" s="781"/>
      <c r="VTK11" s="781"/>
      <c r="VTL11" s="781"/>
      <c r="VTM11" s="781"/>
      <c r="VTN11" s="781"/>
      <c r="VTO11" s="781"/>
      <c r="VTP11" s="781"/>
      <c r="VTQ11" s="781"/>
      <c r="VTR11" s="781"/>
      <c r="VTS11" s="781"/>
      <c r="VTT11" s="781"/>
      <c r="VTU11" s="781"/>
      <c r="VTV11" s="781"/>
      <c r="VTW11" s="781"/>
      <c r="VTX11" s="781"/>
      <c r="VTY11" s="781"/>
      <c r="VTZ11" s="781"/>
      <c r="VUA11" s="781"/>
      <c r="VUB11" s="781"/>
      <c r="VUC11" s="781"/>
      <c r="VUD11" s="781"/>
      <c r="VUE11" s="781"/>
      <c r="VUF11" s="781"/>
      <c r="VUG11" s="781"/>
      <c r="VUH11" s="781"/>
      <c r="VUI11" s="781"/>
      <c r="VUJ11" s="781"/>
      <c r="VUK11" s="781"/>
      <c r="VUL11" s="781"/>
      <c r="VUM11" s="781"/>
      <c r="VUN11" s="781"/>
      <c r="VUO11" s="781"/>
      <c r="VUP11" s="781"/>
      <c r="VUQ11" s="781"/>
      <c r="VUR11" s="781"/>
      <c r="VUS11" s="781"/>
      <c r="VUT11" s="781"/>
      <c r="VUU11" s="781"/>
      <c r="VUV11" s="781"/>
      <c r="VUW11" s="781"/>
      <c r="VUX11" s="781"/>
      <c r="VUY11" s="781"/>
      <c r="VUZ11" s="781"/>
      <c r="VVA11" s="781"/>
      <c r="VVB11" s="781"/>
      <c r="VVC11" s="781"/>
      <c r="VVD11" s="781"/>
      <c r="VVE11" s="781"/>
      <c r="VVF11" s="781"/>
      <c r="VVG11" s="781"/>
      <c r="VVH11" s="781"/>
      <c r="VVI11" s="781"/>
      <c r="VVJ11" s="781"/>
      <c r="VVK11" s="781"/>
      <c r="VVL11" s="781"/>
      <c r="VVM11" s="781"/>
      <c r="VVN11" s="781"/>
      <c r="VVO11" s="781"/>
      <c r="VVP11" s="781"/>
      <c r="VVQ11" s="781"/>
      <c r="VVR11" s="781"/>
      <c r="VVS11" s="781"/>
      <c r="VVT11" s="781"/>
      <c r="VVU11" s="781"/>
      <c r="VVV11" s="781"/>
      <c r="VVW11" s="781"/>
      <c r="VVX11" s="781"/>
      <c r="VVY11" s="781"/>
      <c r="VVZ11" s="781"/>
      <c r="VWA11" s="781"/>
      <c r="VWB11" s="781"/>
      <c r="VWC11" s="781"/>
      <c r="VWD11" s="781"/>
      <c r="VWE11" s="781"/>
      <c r="VWF11" s="781"/>
      <c r="VWG11" s="781"/>
      <c r="VWH11" s="781"/>
      <c r="VWI11" s="781"/>
      <c r="VWJ11" s="781"/>
      <c r="VWK11" s="781"/>
      <c r="VWL11" s="781"/>
      <c r="VWM11" s="781"/>
      <c r="VWN11" s="781"/>
      <c r="VWO11" s="781"/>
      <c r="VWP11" s="781"/>
      <c r="VWQ11" s="781"/>
      <c r="VWR11" s="781"/>
      <c r="VWS11" s="781"/>
      <c r="VWT11" s="781"/>
      <c r="VWU11" s="781"/>
      <c r="VWV11" s="781"/>
      <c r="VWW11" s="781"/>
      <c r="VWX11" s="781"/>
      <c r="VWY11" s="781"/>
      <c r="VWZ11" s="781"/>
      <c r="VXA11" s="781"/>
      <c r="VXB11" s="781"/>
      <c r="VXC11" s="781"/>
      <c r="VXD11" s="781"/>
      <c r="VXE11" s="781"/>
      <c r="VXF11" s="781"/>
      <c r="VXG11" s="781"/>
      <c r="VXH11" s="781"/>
      <c r="VXI11" s="781"/>
      <c r="VXJ11" s="781"/>
      <c r="VXK11" s="781"/>
      <c r="VXL11" s="781"/>
      <c r="VXM11" s="781"/>
      <c r="VXN11" s="781"/>
      <c r="VXO11" s="781"/>
      <c r="VXP11" s="781"/>
      <c r="VXQ11" s="781"/>
      <c r="VXR11" s="781"/>
      <c r="VXS11" s="781"/>
      <c r="VXT11" s="781"/>
      <c r="VXU11" s="781"/>
      <c r="VXV11" s="781"/>
      <c r="VXW11" s="781"/>
      <c r="VXX11" s="781"/>
      <c r="VXY11" s="781"/>
      <c r="VXZ11" s="781"/>
      <c r="VYA11" s="781"/>
      <c r="VYB11" s="781"/>
      <c r="VYC11" s="781"/>
      <c r="VYD11" s="781"/>
      <c r="VYE11" s="781"/>
      <c r="VYF11" s="781"/>
      <c r="VYG11" s="781"/>
      <c r="VYH11" s="781"/>
      <c r="VYI11" s="781"/>
      <c r="VYJ11" s="781"/>
      <c r="VYK11" s="781"/>
      <c r="VYL11" s="781"/>
      <c r="VYM11" s="781"/>
      <c r="VYN11" s="781"/>
      <c r="VYO11" s="781"/>
      <c r="VYP11" s="781"/>
      <c r="VYQ11" s="781"/>
      <c r="VYR11" s="781"/>
      <c r="VYS11" s="781"/>
      <c r="VYT11" s="781"/>
      <c r="VYU11" s="781"/>
      <c r="VYV11" s="781"/>
      <c r="VYW11" s="781"/>
      <c r="VYX11" s="781"/>
      <c r="VYY11" s="781"/>
      <c r="VYZ11" s="781"/>
      <c r="VZA11" s="781"/>
      <c r="VZB11" s="781"/>
      <c r="VZC11" s="781"/>
      <c r="VZD11" s="781"/>
      <c r="VZE11" s="781"/>
      <c r="VZF11" s="781"/>
      <c r="VZG11" s="781"/>
      <c r="VZH11" s="781"/>
      <c r="VZI11" s="781"/>
      <c r="VZJ11" s="781"/>
      <c r="VZK11" s="781"/>
      <c r="VZL11" s="781"/>
      <c r="VZM11" s="781"/>
      <c r="VZN11" s="781"/>
      <c r="VZO11" s="781"/>
      <c r="VZP11" s="781"/>
      <c r="VZQ11" s="781"/>
      <c r="VZR11" s="781"/>
      <c r="VZS11" s="781"/>
      <c r="VZT11" s="781"/>
      <c r="VZU11" s="781"/>
      <c r="VZV11" s="781"/>
      <c r="VZW11" s="781"/>
      <c r="VZX11" s="781"/>
      <c r="VZY11" s="781"/>
      <c r="VZZ11" s="781"/>
      <c r="WAA11" s="781"/>
      <c r="WAB11" s="781"/>
      <c r="WAC11" s="781"/>
      <c r="WAD11" s="781"/>
      <c r="WAE11" s="781"/>
      <c r="WAF11" s="781"/>
      <c r="WAG11" s="781"/>
      <c r="WAH11" s="781"/>
      <c r="WAI11" s="781"/>
      <c r="WAJ11" s="781"/>
      <c r="WAK11" s="781"/>
      <c r="WAL11" s="781"/>
      <c r="WAM11" s="781"/>
      <c r="WAN11" s="781"/>
      <c r="WAO11" s="781"/>
      <c r="WAP11" s="781"/>
      <c r="WAQ11" s="781"/>
      <c r="WAR11" s="781"/>
      <c r="WAS11" s="781"/>
      <c r="WAT11" s="781"/>
      <c r="WAU11" s="781"/>
      <c r="WAV11" s="781"/>
      <c r="WAW11" s="781"/>
      <c r="WAX11" s="781"/>
      <c r="WAY11" s="781"/>
      <c r="WAZ11" s="781"/>
      <c r="WBA11" s="781"/>
      <c r="WBB11" s="781"/>
      <c r="WBC11" s="781"/>
      <c r="WBD11" s="781"/>
      <c r="WBE11" s="781"/>
      <c r="WBF11" s="781"/>
      <c r="WBG11" s="781"/>
      <c r="WBH11" s="781"/>
      <c r="WBI11" s="781"/>
      <c r="WBJ11" s="781"/>
      <c r="WBK11" s="781"/>
      <c r="WBL11" s="781"/>
      <c r="WBM11" s="781"/>
      <c r="WBN11" s="781"/>
      <c r="WBO11" s="781"/>
      <c r="WBP11" s="781"/>
      <c r="WBQ11" s="781"/>
      <c r="WBR11" s="781"/>
      <c r="WBS11" s="781"/>
      <c r="WBT11" s="781"/>
      <c r="WBU11" s="781"/>
      <c r="WBV11" s="781"/>
      <c r="WBW11" s="781"/>
      <c r="WBX11" s="781"/>
      <c r="WBY11" s="781"/>
      <c r="WBZ11" s="781"/>
      <c r="WCA11" s="781"/>
      <c r="WCB11" s="781"/>
      <c r="WCC11" s="781"/>
      <c r="WCD11" s="781"/>
      <c r="WCE11" s="781"/>
      <c r="WCF11" s="781"/>
      <c r="WCG11" s="781"/>
      <c r="WCH11" s="781"/>
      <c r="WCI11" s="781"/>
      <c r="WCJ11" s="781"/>
      <c r="WCK11" s="781"/>
      <c r="WCL11" s="781"/>
      <c r="WCM11" s="781"/>
      <c r="WCN11" s="781"/>
      <c r="WCO11" s="781"/>
      <c r="WCP11" s="781"/>
      <c r="WCQ11" s="781"/>
      <c r="WCR11" s="781"/>
      <c r="WCS11" s="781"/>
      <c r="WCT11" s="781"/>
      <c r="WCU11" s="781"/>
      <c r="WCV11" s="781"/>
      <c r="WCW11" s="781"/>
      <c r="WCX11" s="781"/>
      <c r="WCY11" s="781"/>
      <c r="WCZ11" s="781"/>
      <c r="WDA11" s="781"/>
      <c r="WDB11" s="781"/>
      <c r="WDC11" s="781"/>
      <c r="WDD11" s="781"/>
      <c r="WDE11" s="781"/>
      <c r="WDF11" s="781"/>
      <c r="WDG11" s="781"/>
      <c r="WDH11" s="781"/>
      <c r="WDI11" s="781"/>
      <c r="WDJ11" s="781"/>
      <c r="WDK11" s="781"/>
      <c r="WDL11" s="781"/>
      <c r="WDM11" s="781"/>
      <c r="WDN11" s="781"/>
      <c r="WDO11" s="781"/>
      <c r="WDP11" s="781"/>
      <c r="WDQ11" s="781"/>
      <c r="WDR11" s="781"/>
      <c r="WDS11" s="781"/>
      <c r="WDT11" s="781"/>
      <c r="WDU11" s="781"/>
      <c r="WDV11" s="781"/>
      <c r="WDW11" s="781"/>
      <c r="WDX11" s="781"/>
      <c r="WDY11" s="781"/>
      <c r="WDZ11" s="781"/>
      <c r="WEA11" s="781"/>
      <c r="WEB11" s="781"/>
      <c r="WEC11" s="781"/>
      <c r="WED11" s="781"/>
      <c r="WEE11" s="781"/>
      <c r="WEF11" s="781"/>
      <c r="WEG11" s="781"/>
      <c r="WEH11" s="781"/>
      <c r="WEI11" s="781"/>
      <c r="WEJ11" s="781"/>
      <c r="WEK11" s="781"/>
      <c r="WEL11" s="781"/>
      <c r="WEM11" s="781"/>
      <c r="WEN11" s="781"/>
      <c r="WEO11" s="781"/>
      <c r="WEP11" s="781"/>
      <c r="WEQ11" s="781"/>
      <c r="WER11" s="781"/>
      <c r="WES11" s="781"/>
      <c r="WET11" s="781"/>
      <c r="WEU11" s="781"/>
      <c r="WEV11" s="781"/>
      <c r="WEW11" s="781"/>
      <c r="WEX11" s="781"/>
      <c r="WEY11" s="781"/>
      <c r="WEZ11" s="781"/>
      <c r="WFA11" s="781"/>
      <c r="WFB11" s="781"/>
      <c r="WFC11" s="781"/>
      <c r="WFD11" s="781"/>
      <c r="WFE11" s="781"/>
      <c r="WFF11" s="781"/>
      <c r="WFG11" s="781"/>
      <c r="WFH11" s="781"/>
      <c r="WFI11" s="781"/>
      <c r="WFJ11" s="781"/>
      <c r="WFK11" s="781"/>
      <c r="WFL11" s="781"/>
      <c r="WFM11" s="781"/>
      <c r="WFN11" s="781"/>
      <c r="WFO11" s="781"/>
      <c r="WFP11" s="781"/>
      <c r="WFQ11" s="781"/>
      <c r="WFR11" s="781"/>
      <c r="WFS11" s="781"/>
      <c r="WFT11" s="781"/>
      <c r="WFU11" s="781"/>
      <c r="WFV11" s="781"/>
      <c r="WFW11" s="781"/>
      <c r="WFX11" s="781"/>
      <c r="WFY11" s="781"/>
      <c r="WFZ11" s="781"/>
      <c r="WGA11" s="781"/>
      <c r="WGB11" s="781"/>
      <c r="WGC11" s="781"/>
      <c r="WGD11" s="781"/>
      <c r="WGE11" s="781"/>
      <c r="WGF11" s="781"/>
      <c r="WGG11" s="781"/>
      <c r="WGH11" s="781"/>
      <c r="WGI11" s="781"/>
      <c r="WGJ11" s="781"/>
      <c r="WGK11" s="781"/>
      <c r="WGL11" s="781"/>
      <c r="WGM11" s="781"/>
      <c r="WGN11" s="781"/>
      <c r="WGO11" s="781"/>
      <c r="WGP11" s="781"/>
      <c r="WGQ11" s="781"/>
      <c r="WGR11" s="781"/>
      <c r="WGS11" s="781"/>
      <c r="WGT11" s="781"/>
      <c r="WGU11" s="781"/>
      <c r="WGV11" s="781"/>
      <c r="WGW11" s="781"/>
      <c r="WGX11" s="781"/>
      <c r="WGY11" s="781"/>
      <c r="WGZ11" s="781"/>
      <c r="WHA11" s="781"/>
      <c r="WHB11" s="781"/>
      <c r="WHC11" s="781"/>
      <c r="WHD11" s="781"/>
      <c r="WHE11" s="781"/>
      <c r="WHF11" s="781"/>
      <c r="WHG11" s="781"/>
      <c r="WHH11" s="781"/>
      <c r="WHI11" s="781"/>
      <c r="WHJ11" s="781"/>
      <c r="WHK11" s="781"/>
      <c r="WHL11" s="781"/>
      <c r="WHM11" s="781"/>
      <c r="WHN11" s="781"/>
      <c r="WHO11" s="781"/>
      <c r="WHP11" s="781"/>
      <c r="WHQ11" s="781"/>
      <c r="WHR11" s="781"/>
      <c r="WHS11" s="781"/>
      <c r="WHT11" s="781"/>
      <c r="WHU11" s="781"/>
      <c r="WHV11" s="781"/>
      <c r="WHW11" s="781"/>
      <c r="WHX11" s="781"/>
      <c r="WHY11" s="781"/>
      <c r="WHZ11" s="781"/>
      <c r="WIA11" s="781"/>
      <c r="WIB11" s="781"/>
      <c r="WIC11" s="781"/>
      <c r="WID11" s="781"/>
      <c r="WIE11" s="781"/>
      <c r="WIF11" s="781"/>
      <c r="WIG11" s="781"/>
      <c r="WIH11" s="781"/>
      <c r="WII11" s="781"/>
      <c r="WIJ11" s="781"/>
      <c r="WIK11" s="781"/>
      <c r="WIL11" s="781"/>
      <c r="WIM11" s="781"/>
      <c r="WIN11" s="781"/>
      <c r="WIO11" s="781"/>
      <c r="WIP11" s="781"/>
      <c r="WIQ11" s="781"/>
      <c r="WIR11" s="781"/>
      <c r="WIS11" s="781"/>
      <c r="WIT11" s="781"/>
      <c r="WIU11" s="781"/>
      <c r="WIV11" s="781"/>
      <c r="WIW11" s="781"/>
      <c r="WIX11" s="781"/>
      <c r="WIY11" s="781"/>
      <c r="WIZ11" s="781"/>
      <c r="WJA11" s="781"/>
      <c r="WJB11" s="781"/>
      <c r="WJC11" s="781"/>
      <c r="WJD11" s="781"/>
      <c r="WJE11" s="781"/>
      <c r="WJF11" s="781"/>
      <c r="WJG11" s="781"/>
      <c r="WJH11" s="781"/>
      <c r="WJI11" s="781"/>
      <c r="WJJ11" s="781"/>
      <c r="WJK11" s="781"/>
      <c r="WJL11" s="781"/>
      <c r="WJM11" s="781"/>
      <c r="WJN11" s="781"/>
      <c r="WJO11" s="781"/>
      <c r="WJP11" s="781"/>
      <c r="WJQ11" s="781"/>
      <c r="WJR11" s="781"/>
      <c r="WJS11" s="781"/>
      <c r="WJT11" s="781"/>
      <c r="WJU11" s="781"/>
      <c r="WJV11" s="781"/>
      <c r="WJW11" s="781"/>
      <c r="WJX11" s="781"/>
      <c r="WJY11" s="781"/>
      <c r="WJZ11" s="781"/>
      <c r="WKA11" s="781"/>
      <c r="WKB11" s="781"/>
      <c r="WKC11" s="781"/>
      <c r="WKD11" s="781"/>
      <c r="WKE11" s="781"/>
      <c r="WKF11" s="781"/>
      <c r="WKG11" s="781"/>
      <c r="WKH11" s="781"/>
      <c r="WKI11" s="781"/>
      <c r="WKJ11" s="781"/>
      <c r="WKK11" s="781"/>
      <c r="WKL11" s="781"/>
      <c r="WKM11" s="781"/>
      <c r="WKN11" s="781"/>
      <c r="WKO11" s="781"/>
      <c r="WKP11" s="781"/>
      <c r="WKQ11" s="781"/>
      <c r="WKR11" s="781"/>
      <c r="WKS11" s="781"/>
      <c r="WKT11" s="781"/>
      <c r="WKU11" s="781"/>
      <c r="WKV11" s="781"/>
      <c r="WKW11" s="781"/>
      <c r="WKX11" s="781"/>
      <c r="WKY11" s="781"/>
      <c r="WKZ11" s="781"/>
      <c r="WLA11" s="781"/>
      <c r="WLB11" s="781"/>
      <c r="WLC11" s="781"/>
      <c r="WLD11" s="781"/>
      <c r="WLE11" s="781"/>
      <c r="WLF11" s="781"/>
      <c r="WLG11" s="781"/>
      <c r="WLH11" s="781"/>
      <c r="WLI11" s="781"/>
      <c r="WLJ11" s="781"/>
      <c r="WLK11" s="781"/>
      <c r="WLL11" s="781"/>
      <c r="WLM11" s="781"/>
      <c r="WLN11" s="781"/>
      <c r="WLO11" s="781"/>
      <c r="WLP11" s="781"/>
      <c r="WLQ11" s="781"/>
      <c r="WLR11" s="781"/>
      <c r="WLS11" s="781"/>
      <c r="WLT11" s="781"/>
      <c r="WLU11" s="781"/>
      <c r="WLV11" s="781"/>
      <c r="WLW11" s="781"/>
      <c r="WLX11" s="781"/>
      <c r="WLY11" s="781"/>
      <c r="WLZ11" s="781"/>
      <c r="WMA11" s="781"/>
      <c r="WMB11" s="781"/>
      <c r="WMC11" s="781"/>
      <c r="WMD11" s="781"/>
      <c r="WME11" s="781"/>
      <c r="WMF11" s="781"/>
      <c r="WMG11" s="781"/>
      <c r="WMH11" s="781"/>
      <c r="WMI11" s="781"/>
      <c r="WMJ11" s="781"/>
      <c r="WMK11" s="781"/>
      <c r="WML11" s="781"/>
      <c r="WMM11" s="781"/>
      <c r="WMN11" s="781"/>
      <c r="WMO11" s="781"/>
      <c r="WMP11" s="781"/>
      <c r="WMQ11" s="781"/>
      <c r="WMR11" s="781"/>
      <c r="WMS11" s="781"/>
      <c r="WMT11" s="781"/>
      <c r="WMU11" s="781"/>
      <c r="WMV11" s="781"/>
      <c r="WMW11" s="781"/>
      <c r="WMX11" s="781"/>
      <c r="WMY11" s="781"/>
      <c r="WMZ11" s="781"/>
      <c r="WNA11" s="781"/>
      <c r="WNB11" s="781"/>
      <c r="WNC11" s="781"/>
      <c r="WND11" s="781"/>
      <c r="WNE11" s="781"/>
      <c r="WNF11" s="781"/>
      <c r="WNG11" s="781"/>
      <c r="WNH11" s="781"/>
      <c r="WNI11" s="781"/>
      <c r="WNJ11" s="781"/>
      <c r="WNK11" s="781"/>
      <c r="WNL11" s="781"/>
      <c r="WNM11" s="781"/>
      <c r="WNN11" s="781"/>
      <c r="WNO11" s="781"/>
      <c r="WNP11" s="781"/>
      <c r="WNQ11" s="781"/>
      <c r="WNR11" s="781"/>
      <c r="WNS11" s="781"/>
      <c r="WNT11" s="781"/>
      <c r="WNU11" s="781"/>
      <c r="WNV11" s="781"/>
      <c r="WNW11" s="781"/>
      <c r="WNX11" s="781"/>
      <c r="WNY11" s="781"/>
      <c r="WNZ11" s="781"/>
      <c r="WOA11" s="781"/>
      <c r="WOB11" s="781"/>
      <c r="WOC11" s="781"/>
      <c r="WOD11" s="781"/>
      <c r="WOE11" s="781"/>
      <c r="WOF11" s="781"/>
      <c r="WOG11" s="781"/>
      <c r="WOH11" s="781"/>
      <c r="WOI11" s="781"/>
      <c r="WOJ11" s="781"/>
      <c r="WOK11" s="781"/>
      <c r="WOL11" s="781"/>
      <c r="WOM11" s="781"/>
      <c r="WON11" s="781"/>
      <c r="WOO11" s="781"/>
      <c r="WOP11" s="781"/>
      <c r="WOQ11" s="781"/>
      <c r="WOR11" s="781"/>
      <c r="WOS11" s="781"/>
      <c r="WOT11" s="781"/>
      <c r="WOU11" s="781"/>
      <c r="WOV11" s="781"/>
      <c r="WOW11" s="781"/>
      <c r="WOX11" s="781"/>
      <c r="WOY11" s="781"/>
      <c r="WOZ11" s="781"/>
      <c r="WPA11" s="781"/>
      <c r="WPB11" s="781"/>
      <c r="WPC11" s="781"/>
      <c r="WPD11" s="781"/>
      <c r="WPE11" s="781"/>
      <c r="WPF11" s="781"/>
      <c r="WPG11" s="781"/>
      <c r="WPH11" s="781"/>
      <c r="WPI11" s="781"/>
      <c r="WPJ11" s="781"/>
      <c r="WPK11" s="781"/>
      <c r="WPL11" s="781"/>
      <c r="WPM11" s="781"/>
      <c r="WPN11" s="781"/>
      <c r="WPO11" s="781"/>
      <c r="WPP11" s="781"/>
      <c r="WPQ11" s="781"/>
      <c r="WPR11" s="781"/>
      <c r="WPS11" s="781"/>
      <c r="WPT11" s="781"/>
      <c r="WPU11" s="781"/>
      <c r="WPV11" s="781"/>
      <c r="WPW11" s="781"/>
      <c r="WPX11" s="781"/>
      <c r="WPY11" s="781"/>
      <c r="WPZ11" s="781"/>
      <c r="WQA11" s="781"/>
      <c r="WQB11" s="781"/>
      <c r="WQC11" s="781"/>
      <c r="WQD11" s="781"/>
      <c r="WQE11" s="781"/>
      <c r="WQF11" s="781"/>
      <c r="WQG11" s="781"/>
      <c r="WQH11" s="781"/>
      <c r="WQI11" s="781"/>
      <c r="WQJ11" s="781"/>
      <c r="WQK11" s="781"/>
      <c r="WQL11" s="781"/>
      <c r="WQM11" s="781"/>
      <c r="WQN11" s="781"/>
      <c r="WQO11" s="781"/>
      <c r="WQP11" s="781"/>
      <c r="WQQ11" s="781"/>
      <c r="WQR11" s="781"/>
      <c r="WQS11" s="781"/>
      <c r="WQT11" s="781"/>
      <c r="WQU11" s="781"/>
      <c r="WQV11" s="781"/>
      <c r="WQW11" s="781"/>
      <c r="WQX11" s="781"/>
      <c r="WQY11" s="781"/>
      <c r="WQZ11" s="781"/>
      <c r="WRA11" s="781"/>
      <c r="WRB11" s="781"/>
      <c r="WRC11" s="781"/>
      <c r="WRD11" s="781"/>
      <c r="WRE11" s="781"/>
      <c r="WRF11" s="781"/>
      <c r="WRG11" s="781"/>
      <c r="WRH11" s="781"/>
      <c r="WRI11" s="781"/>
      <c r="WRJ11" s="781"/>
      <c r="WRK11" s="781"/>
      <c r="WRL11" s="781"/>
      <c r="WRM11" s="781"/>
      <c r="WRN11" s="781"/>
      <c r="WRO11" s="781"/>
      <c r="WRP11" s="781"/>
      <c r="WRQ11" s="781"/>
      <c r="WRR11" s="781"/>
      <c r="WRS11" s="781"/>
      <c r="WRT11" s="781"/>
      <c r="WRU11" s="781"/>
      <c r="WRV11" s="781"/>
      <c r="WRW11" s="781"/>
      <c r="WRX11" s="781"/>
      <c r="WRY11" s="781"/>
      <c r="WRZ11" s="781"/>
      <c r="WSA11" s="781"/>
      <c r="WSB11" s="781"/>
      <c r="WSC11" s="781"/>
      <c r="WSD11" s="781"/>
      <c r="WSE11" s="781"/>
      <c r="WSF11" s="781"/>
      <c r="WSG11" s="781"/>
      <c r="WSH11" s="781"/>
      <c r="WSI11" s="781"/>
      <c r="WSJ11" s="781"/>
      <c r="WSK11" s="781"/>
      <c r="WSL11" s="781"/>
      <c r="WSM11" s="781"/>
      <c r="WSN11" s="781"/>
      <c r="WSO11" s="781"/>
      <c r="WSP11" s="781"/>
      <c r="WSQ11" s="781"/>
      <c r="WSR11" s="781"/>
      <c r="WSS11" s="781"/>
      <c r="WST11" s="781"/>
      <c r="WSU11" s="781"/>
      <c r="WSV11" s="781"/>
      <c r="WSW11" s="781"/>
      <c r="WSX11" s="781"/>
      <c r="WSY11" s="781"/>
      <c r="WSZ11" s="781"/>
      <c r="WTA11" s="781"/>
      <c r="WTB11" s="781"/>
      <c r="WTC11" s="781"/>
      <c r="WTD11" s="781"/>
      <c r="WTE11" s="781"/>
      <c r="WTF11" s="781"/>
      <c r="WTG11" s="781"/>
      <c r="WTH11" s="781"/>
      <c r="WTI11" s="781"/>
      <c r="WTJ11" s="781"/>
      <c r="WTK11" s="781"/>
      <c r="WTL11" s="781"/>
      <c r="WTM11" s="781"/>
      <c r="WTN11" s="781"/>
      <c r="WTO11" s="781"/>
      <c r="WTP11" s="781"/>
      <c r="WTQ11" s="781"/>
      <c r="WTR11" s="781"/>
      <c r="WTS11" s="781"/>
      <c r="WTT11" s="781"/>
      <c r="WTU11" s="781"/>
      <c r="WTV11" s="781"/>
      <c r="WTW11" s="781"/>
      <c r="WTX11" s="781"/>
      <c r="WTY11" s="781"/>
      <c r="WTZ11" s="781"/>
      <c r="WUA11" s="781"/>
      <c r="WUB11" s="781"/>
      <c r="WUC11" s="781"/>
      <c r="WUD11" s="781"/>
      <c r="WUE11" s="781"/>
      <c r="WUF11" s="781"/>
      <c r="WUG11" s="781"/>
      <c r="WUH11" s="781"/>
      <c r="WUI11" s="781"/>
      <c r="WUJ11" s="781"/>
      <c r="WUK11" s="781"/>
      <c r="WUL11" s="781"/>
      <c r="WUM11" s="781"/>
      <c r="WUN11" s="781"/>
      <c r="WUO11" s="781"/>
      <c r="WUP11" s="781"/>
      <c r="WUQ11" s="781"/>
      <c r="WUR11" s="781"/>
      <c r="WUS11" s="781"/>
      <c r="WUT11" s="781"/>
      <c r="WUU11" s="781"/>
      <c r="WUV11" s="781"/>
      <c r="WUW11" s="781"/>
      <c r="WUX11" s="781"/>
      <c r="WUY11" s="781"/>
      <c r="WUZ11" s="781"/>
      <c r="WVA11" s="781"/>
      <c r="WVB11" s="781"/>
      <c r="WVC11" s="781"/>
      <c r="WVD11" s="781"/>
      <c r="WVE11" s="781"/>
      <c r="WVF11" s="781"/>
      <c r="WVG11" s="781"/>
      <c r="WVH11" s="781"/>
      <c r="WVI11" s="781"/>
      <c r="WVJ11" s="781"/>
      <c r="WVK11" s="781"/>
      <c r="WVL11" s="781"/>
      <c r="WVM11" s="781"/>
      <c r="WVN11" s="781"/>
      <c r="WVO11" s="781"/>
      <c r="WVP11" s="781"/>
      <c r="WVQ11" s="781"/>
      <c r="WVR11" s="781"/>
      <c r="WVS11" s="781"/>
      <c r="WVT11" s="781"/>
      <c r="WVU11" s="781"/>
      <c r="WVV11" s="781"/>
      <c r="WVW11" s="781"/>
      <c r="WVX11" s="781"/>
      <c r="WVY11" s="781"/>
      <c r="WVZ11" s="781"/>
      <c r="WWA11" s="781"/>
      <c r="WWB11" s="781"/>
      <c r="WWC11" s="781"/>
      <c r="WWD11" s="781"/>
      <c r="WWE11" s="781"/>
      <c r="WWF11" s="781"/>
      <c r="WWG11" s="781"/>
      <c r="WWH11" s="781"/>
      <c r="WWI11" s="781"/>
      <c r="WWJ11" s="781"/>
      <c r="WWK11" s="781"/>
      <c r="WWL11" s="781"/>
      <c r="WWM11" s="781"/>
      <c r="WWN11" s="781"/>
      <c r="WWO11" s="781"/>
      <c r="WWP11" s="781"/>
      <c r="WWQ11" s="781"/>
      <c r="WWR11" s="781"/>
      <c r="WWS11" s="781"/>
      <c r="WWT11" s="781"/>
      <c r="WWU11" s="781"/>
      <c r="WWV11" s="781"/>
      <c r="WWW11" s="781"/>
      <c r="WWX11" s="781"/>
      <c r="WWY11" s="781"/>
      <c r="WWZ11" s="781"/>
      <c r="WXA11" s="781"/>
      <c r="WXB11" s="781"/>
      <c r="WXC11" s="781"/>
      <c r="WXD11" s="781"/>
      <c r="WXE11" s="781"/>
      <c r="WXF11" s="781"/>
      <c r="WXG11" s="781"/>
      <c r="WXH11" s="781"/>
      <c r="WXI11" s="781"/>
      <c r="WXJ11" s="781"/>
      <c r="WXK11" s="781"/>
      <c r="WXL11" s="781"/>
      <c r="WXM11" s="781"/>
      <c r="WXN11" s="781"/>
      <c r="WXO11" s="781"/>
      <c r="WXP11" s="781"/>
      <c r="WXQ11" s="781"/>
      <c r="WXR11" s="781"/>
      <c r="WXS11" s="781"/>
      <c r="WXT11" s="781"/>
      <c r="WXU11" s="781"/>
      <c r="WXV11" s="781"/>
      <c r="WXW11" s="781"/>
      <c r="WXX11" s="781"/>
      <c r="WXY11" s="781"/>
      <c r="WXZ11" s="781"/>
      <c r="WYA11" s="781"/>
      <c r="WYB11" s="781"/>
      <c r="WYC11" s="781"/>
      <c r="WYD11" s="781"/>
      <c r="WYE11" s="781"/>
      <c r="WYF11" s="781"/>
      <c r="WYG11" s="781"/>
      <c r="WYH11" s="781"/>
      <c r="WYI11" s="781"/>
      <c r="WYJ11" s="781"/>
      <c r="WYK11" s="781"/>
      <c r="WYL11" s="781"/>
      <c r="WYM11" s="781"/>
      <c r="WYN11" s="781"/>
      <c r="WYO11" s="781"/>
      <c r="WYP11" s="781"/>
      <c r="WYQ11" s="781"/>
      <c r="WYR11" s="781"/>
      <c r="WYS11" s="781"/>
      <c r="WYT11" s="781"/>
      <c r="WYU11" s="781"/>
      <c r="WYV11" s="781"/>
      <c r="WYW11" s="781"/>
      <c r="WYX11" s="781"/>
      <c r="WYY11" s="781"/>
      <c r="WYZ11" s="781"/>
      <c r="WZA11" s="781"/>
      <c r="WZB11" s="781"/>
      <c r="WZC11" s="781"/>
      <c r="WZD11" s="781"/>
      <c r="WZE11" s="781"/>
      <c r="WZF11" s="781"/>
      <c r="WZG11" s="781"/>
      <c r="WZH11" s="781"/>
      <c r="WZI11" s="781"/>
      <c r="WZJ11" s="781"/>
      <c r="WZK11" s="781"/>
      <c r="WZL11" s="781"/>
      <c r="WZM11" s="781"/>
      <c r="WZN11" s="781"/>
      <c r="WZO11" s="781"/>
      <c r="WZP11" s="781"/>
      <c r="WZQ11" s="781"/>
      <c r="WZR11" s="781"/>
      <c r="WZS11" s="781"/>
      <c r="WZT11" s="781"/>
      <c r="WZU11" s="781"/>
      <c r="WZV11" s="781"/>
      <c r="WZW11" s="781"/>
      <c r="WZX11" s="781"/>
      <c r="WZY11" s="781"/>
      <c r="WZZ11" s="781"/>
      <c r="XAA11" s="781"/>
      <c r="XAB11" s="781"/>
      <c r="XAC11" s="781"/>
      <c r="XAD11" s="781"/>
      <c r="XAE11" s="781"/>
      <c r="XAF11" s="781"/>
      <c r="XAG11" s="781"/>
      <c r="XAH11" s="781"/>
      <c r="XAI11" s="781"/>
      <c r="XAJ11" s="781"/>
      <c r="XAK11" s="781"/>
      <c r="XAL11" s="781"/>
      <c r="XAM11" s="781"/>
      <c r="XAN11" s="781"/>
      <c r="XAO11" s="781"/>
      <c r="XAP11" s="781"/>
      <c r="XAQ11" s="781"/>
      <c r="XAR11" s="781"/>
      <c r="XAS11" s="781"/>
      <c r="XAT11" s="781"/>
      <c r="XAU11" s="781"/>
      <c r="XAV11" s="781"/>
      <c r="XAW11" s="781"/>
      <c r="XAX11" s="781"/>
      <c r="XAY11" s="781"/>
      <c r="XAZ11" s="781"/>
      <c r="XBA11" s="781"/>
      <c r="XBB11" s="781"/>
      <c r="XBC11" s="781"/>
      <c r="XBD11" s="781"/>
      <c r="XBE11" s="781"/>
      <c r="XBF11" s="781"/>
      <c r="XBG11" s="781"/>
      <c r="XBH11" s="781"/>
      <c r="XBI11" s="781"/>
      <c r="XBJ11" s="781"/>
      <c r="XBK11" s="781"/>
      <c r="XBL11" s="781"/>
      <c r="XBM11" s="781"/>
      <c r="XBN11" s="781"/>
      <c r="XBO11" s="781"/>
      <c r="XBP11" s="781"/>
      <c r="XBQ11" s="781"/>
      <c r="XBR11" s="781"/>
      <c r="XBS11" s="781"/>
      <c r="XBT11" s="781"/>
      <c r="XBU11" s="781"/>
      <c r="XBV11" s="781"/>
      <c r="XBW11" s="781"/>
      <c r="XBX11" s="781"/>
      <c r="XBY11" s="781"/>
      <c r="XBZ11" s="781"/>
      <c r="XCA11" s="781"/>
      <c r="XCB11" s="781"/>
      <c r="XCC11" s="781"/>
      <c r="XCD11" s="781"/>
      <c r="XCE11" s="781"/>
      <c r="XCF11" s="781"/>
      <c r="XCG11" s="781"/>
      <c r="XCH11" s="781"/>
      <c r="XCI11" s="781"/>
      <c r="XCJ11" s="781"/>
      <c r="XCK11" s="781"/>
      <c r="XCL11" s="781"/>
      <c r="XCM11" s="781"/>
      <c r="XCN11" s="781"/>
      <c r="XCO11" s="781"/>
      <c r="XCP11" s="781"/>
      <c r="XCQ11" s="781"/>
      <c r="XCR11" s="781"/>
      <c r="XCS11" s="781"/>
      <c r="XCT11" s="781"/>
      <c r="XCU11" s="781"/>
      <c r="XCV11" s="781"/>
      <c r="XCW11" s="781"/>
      <c r="XCX11" s="781"/>
      <c r="XCY11" s="781"/>
      <c r="XCZ11" s="781"/>
      <c r="XDA11" s="781"/>
      <c r="XDB11" s="781"/>
      <c r="XDC11" s="781"/>
      <c r="XDD11" s="781"/>
      <c r="XDE11" s="781"/>
      <c r="XDF11" s="781"/>
      <c r="XDG11" s="781"/>
      <c r="XDH11" s="781"/>
      <c r="XDI11" s="781"/>
      <c r="XDJ11" s="781"/>
      <c r="XDK11" s="781"/>
      <c r="XDL11" s="781"/>
      <c r="XDM11" s="781"/>
      <c r="XDN11" s="781"/>
      <c r="XDO11" s="781"/>
      <c r="XDP11" s="781"/>
      <c r="XDQ11" s="781"/>
      <c r="XDR11" s="781"/>
      <c r="XDS11" s="781"/>
      <c r="XDT11" s="781"/>
      <c r="XDU11" s="781"/>
      <c r="XDV11" s="781"/>
      <c r="XDW11" s="781"/>
      <c r="XDX11" s="781"/>
      <c r="XDY11" s="781"/>
      <c r="XDZ11" s="781"/>
      <c r="XEA11" s="781"/>
      <c r="XEB11" s="781"/>
      <c r="XEC11" s="781"/>
      <c r="XED11" s="781"/>
      <c r="XEE11" s="781"/>
      <c r="XEF11" s="781"/>
      <c r="XEG11" s="781"/>
      <c r="XEH11" s="781"/>
      <c r="XEI11" s="781"/>
      <c r="XEJ11" s="781"/>
      <c r="XEK11" s="781"/>
      <c r="XEL11" s="781"/>
      <c r="XEM11" s="781"/>
      <c r="XEN11" s="781"/>
      <c r="XEO11" s="781"/>
      <c r="XEP11" s="781"/>
      <c r="XEQ11" s="781"/>
      <c r="XER11" s="781"/>
      <c r="XES11" s="781"/>
      <c r="XET11" s="781"/>
      <c r="XEU11" s="781"/>
      <c r="XEV11" s="781"/>
      <c r="XEW11" s="781"/>
      <c r="XEX11" s="781"/>
      <c r="XEY11" s="781"/>
      <c r="XEZ11" s="781"/>
      <c r="XFA11" s="781"/>
      <c r="XFB11" s="781"/>
    </row>
    <row r="12" spans="1:16382">
      <c r="D12" s="80" t="s">
        <v>197</v>
      </c>
      <c r="E12" s="80" t="s">
        <v>150</v>
      </c>
    </row>
    <row r="13" spans="1:16382">
      <c r="B13" s="15" t="s">
        <v>198</v>
      </c>
      <c r="C13" s="66" t="s">
        <v>199</v>
      </c>
      <c r="D13" s="81" t="s">
        <v>200</v>
      </c>
      <c r="E13" s="82">
        <f t="shared" ref="E13:E14" si="3">SUM(F13:AT13)</f>
        <v>20</v>
      </c>
      <c r="F13" s="83">
        <f t="shared" ref="F13:AT13" si="4">IF(AND(F9&gt;=$J$4,F9&lt;SUM($F$4,$J$4)),1,0)</f>
        <v>0</v>
      </c>
      <c r="G13" s="83">
        <f t="shared" si="4"/>
        <v>0</v>
      </c>
      <c r="H13" s="83">
        <f t="shared" si="4"/>
        <v>0</v>
      </c>
      <c r="I13" s="83">
        <f t="shared" si="4"/>
        <v>0</v>
      </c>
      <c r="J13" s="83">
        <f t="shared" si="4"/>
        <v>0</v>
      </c>
      <c r="K13" s="83">
        <f t="shared" si="4"/>
        <v>1</v>
      </c>
      <c r="L13" s="83">
        <f t="shared" si="4"/>
        <v>1</v>
      </c>
      <c r="M13" s="83">
        <f t="shared" si="4"/>
        <v>1</v>
      </c>
      <c r="N13" s="83">
        <f t="shared" si="4"/>
        <v>1</v>
      </c>
      <c r="O13" s="83">
        <f t="shared" si="4"/>
        <v>1</v>
      </c>
      <c r="P13" s="83">
        <f t="shared" si="4"/>
        <v>1</v>
      </c>
      <c r="Q13" s="83">
        <f t="shared" si="4"/>
        <v>1</v>
      </c>
      <c r="R13" s="83">
        <f t="shared" si="4"/>
        <v>1</v>
      </c>
      <c r="S13" s="83">
        <f t="shared" si="4"/>
        <v>1</v>
      </c>
      <c r="T13" s="83">
        <f t="shared" si="4"/>
        <v>1</v>
      </c>
      <c r="U13" s="83">
        <f t="shared" si="4"/>
        <v>1</v>
      </c>
      <c r="V13" s="83">
        <f t="shared" si="4"/>
        <v>1</v>
      </c>
      <c r="W13" s="83">
        <f t="shared" si="4"/>
        <v>1</v>
      </c>
      <c r="X13" s="83">
        <f t="shared" si="4"/>
        <v>1</v>
      </c>
      <c r="Y13" s="83">
        <f t="shared" si="4"/>
        <v>1</v>
      </c>
      <c r="Z13" s="83">
        <f t="shared" si="4"/>
        <v>1</v>
      </c>
      <c r="AA13" s="83">
        <f t="shared" si="4"/>
        <v>1</v>
      </c>
      <c r="AB13" s="83">
        <f t="shared" si="4"/>
        <v>1</v>
      </c>
      <c r="AC13" s="83">
        <f t="shared" si="4"/>
        <v>1</v>
      </c>
      <c r="AD13" s="83">
        <f t="shared" si="4"/>
        <v>1</v>
      </c>
      <c r="AE13" s="83">
        <f t="shared" si="4"/>
        <v>0</v>
      </c>
      <c r="AF13" s="83">
        <f t="shared" si="4"/>
        <v>0</v>
      </c>
      <c r="AG13" s="83">
        <f t="shared" si="4"/>
        <v>0</v>
      </c>
      <c r="AH13" s="83">
        <f t="shared" si="4"/>
        <v>0</v>
      </c>
      <c r="AI13" s="83">
        <f t="shared" si="4"/>
        <v>0</v>
      </c>
      <c r="AJ13" s="83">
        <f t="shared" si="4"/>
        <v>0</v>
      </c>
      <c r="AK13" s="83">
        <f t="shared" si="4"/>
        <v>0</v>
      </c>
      <c r="AL13" s="83">
        <f t="shared" si="4"/>
        <v>0</v>
      </c>
      <c r="AM13" s="83">
        <f t="shared" si="4"/>
        <v>0</v>
      </c>
      <c r="AN13" s="83">
        <f t="shared" si="4"/>
        <v>0</v>
      </c>
      <c r="AO13" s="83">
        <f t="shared" si="4"/>
        <v>0</v>
      </c>
      <c r="AP13" s="83">
        <f t="shared" si="4"/>
        <v>0</v>
      </c>
      <c r="AQ13" s="83">
        <f t="shared" si="4"/>
        <v>0</v>
      </c>
      <c r="AR13" s="83">
        <f t="shared" si="4"/>
        <v>0</v>
      </c>
      <c r="AS13" s="83">
        <f t="shared" si="4"/>
        <v>0</v>
      </c>
      <c r="AT13" s="83">
        <f t="shared" si="4"/>
        <v>0</v>
      </c>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3"/>
      <c r="IX13" s="83"/>
      <c r="IY13" s="83"/>
      <c r="IZ13" s="83"/>
      <c r="JA13" s="83"/>
      <c r="JB13" s="83"/>
      <c r="JC13" s="83"/>
      <c r="JD13" s="83"/>
      <c r="JE13" s="83"/>
      <c r="JF13" s="83"/>
      <c r="JG13" s="83"/>
      <c r="JH13" s="83"/>
      <c r="JI13" s="83"/>
      <c r="JJ13" s="83"/>
      <c r="JK13" s="83"/>
      <c r="JL13" s="83"/>
      <c r="JM13" s="83"/>
      <c r="JN13" s="83"/>
      <c r="JO13" s="83"/>
      <c r="JP13" s="83"/>
      <c r="JQ13" s="83"/>
      <c r="JR13" s="83"/>
      <c r="JS13" s="83"/>
      <c r="JT13" s="83"/>
      <c r="JU13" s="83"/>
      <c r="JV13" s="83"/>
      <c r="JW13" s="83"/>
      <c r="JX13" s="83"/>
      <c r="JY13" s="83"/>
      <c r="JZ13" s="83"/>
      <c r="KA13" s="83"/>
      <c r="KB13" s="83"/>
      <c r="KC13" s="83"/>
      <c r="KD13" s="83"/>
      <c r="KE13" s="83"/>
      <c r="KF13" s="83"/>
      <c r="KG13" s="83"/>
      <c r="KH13" s="83"/>
      <c r="KI13" s="83"/>
      <c r="KJ13" s="83"/>
      <c r="KK13" s="83"/>
      <c r="KL13" s="83"/>
      <c r="KM13" s="83"/>
      <c r="KN13" s="83"/>
      <c r="KO13" s="83"/>
      <c r="KP13" s="83"/>
      <c r="KQ13" s="83"/>
      <c r="KR13" s="83"/>
      <c r="KS13" s="83"/>
      <c r="KT13" s="83"/>
      <c r="KU13" s="83"/>
      <c r="KV13" s="83"/>
      <c r="KW13" s="83"/>
      <c r="KX13" s="83"/>
      <c r="KY13" s="83"/>
      <c r="KZ13" s="83"/>
      <c r="LA13" s="83"/>
      <c r="LB13" s="83"/>
      <c r="LC13" s="83"/>
      <c r="LD13" s="83"/>
      <c r="LE13" s="83"/>
      <c r="LF13" s="83"/>
      <c r="LG13" s="83"/>
      <c r="LH13" s="83"/>
      <c r="LI13" s="83"/>
      <c r="LJ13" s="83"/>
      <c r="LK13" s="83"/>
      <c r="LL13" s="83"/>
      <c r="LM13" s="83"/>
      <c r="LN13" s="83"/>
      <c r="LO13" s="83"/>
      <c r="LP13" s="83"/>
      <c r="LQ13" s="83"/>
      <c r="LR13" s="83"/>
      <c r="LS13" s="83"/>
      <c r="LT13" s="83"/>
      <c r="LU13" s="83"/>
      <c r="LV13" s="83"/>
      <c r="LW13" s="83"/>
      <c r="LX13" s="83"/>
      <c r="LY13" s="83"/>
      <c r="LZ13" s="83"/>
      <c r="MA13" s="83"/>
      <c r="MB13" s="83"/>
      <c r="MC13" s="83"/>
      <c r="MD13" s="83"/>
      <c r="ME13" s="83"/>
      <c r="MF13" s="83"/>
      <c r="MG13" s="83"/>
      <c r="MH13" s="83"/>
      <c r="MI13" s="83"/>
      <c r="MJ13" s="83"/>
      <c r="MK13" s="83"/>
      <c r="ML13" s="83"/>
      <c r="MM13" s="83"/>
      <c r="MN13" s="83"/>
      <c r="MO13" s="83"/>
      <c r="MP13" s="83"/>
      <c r="MQ13" s="83"/>
      <c r="MR13" s="83"/>
      <c r="MS13" s="83"/>
      <c r="MT13" s="83"/>
      <c r="MU13" s="83"/>
      <c r="MV13" s="83"/>
      <c r="MW13" s="83"/>
      <c r="MX13" s="83"/>
      <c r="MY13" s="83"/>
      <c r="MZ13" s="83"/>
      <c r="NA13" s="83"/>
      <c r="NB13" s="83"/>
      <c r="NC13" s="83"/>
      <c r="ND13" s="83"/>
      <c r="NE13" s="83"/>
      <c r="NF13" s="83"/>
      <c r="NG13" s="83"/>
      <c r="NH13" s="83"/>
      <c r="NI13" s="83"/>
      <c r="NJ13" s="83"/>
      <c r="NK13" s="83"/>
      <c r="NL13" s="83"/>
      <c r="NM13" s="83"/>
      <c r="NN13" s="83"/>
      <c r="NO13" s="83"/>
      <c r="NP13" s="83"/>
      <c r="NQ13" s="83"/>
      <c r="NR13" s="83"/>
      <c r="NS13" s="83"/>
      <c r="NT13" s="83"/>
      <c r="NU13" s="83"/>
      <c r="NV13" s="83"/>
      <c r="NW13" s="83"/>
      <c r="NX13" s="83"/>
      <c r="NY13" s="83"/>
      <c r="NZ13" s="83"/>
      <c r="OA13" s="83"/>
      <c r="OB13" s="83"/>
      <c r="OC13" s="83"/>
      <c r="OD13" s="83"/>
      <c r="OE13" s="83"/>
      <c r="OF13" s="83"/>
      <c r="OG13" s="83"/>
      <c r="OH13" s="83"/>
      <c r="OI13" s="83"/>
      <c r="OJ13" s="83"/>
      <c r="OK13" s="83"/>
      <c r="OL13" s="83"/>
      <c r="OM13" s="83"/>
      <c r="ON13" s="83"/>
      <c r="OO13" s="83"/>
      <c r="OP13" s="83"/>
      <c r="OQ13" s="83"/>
      <c r="OR13" s="83"/>
      <c r="OS13" s="83"/>
      <c r="OT13" s="83"/>
      <c r="OU13" s="83"/>
      <c r="OV13" s="83"/>
      <c r="OW13" s="83"/>
      <c r="OX13" s="83"/>
      <c r="OY13" s="83"/>
      <c r="OZ13" s="83"/>
      <c r="PA13" s="83"/>
      <c r="PB13" s="83"/>
      <c r="PC13" s="83"/>
      <c r="PD13" s="83"/>
      <c r="PE13" s="83"/>
      <c r="PF13" s="83"/>
      <c r="PG13" s="83"/>
      <c r="PH13" s="83"/>
      <c r="PI13" s="83"/>
      <c r="PJ13" s="83"/>
      <c r="PK13" s="83"/>
      <c r="PL13" s="83"/>
      <c r="PM13" s="83"/>
      <c r="PN13" s="83"/>
      <c r="PO13" s="83"/>
      <c r="PP13" s="83"/>
      <c r="PQ13" s="83"/>
      <c r="PR13" s="83"/>
      <c r="PS13" s="83"/>
      <c r="PT13" s="83"/>
      <c r="PU13" s="83"/>
      <c r="PV13" s="83"/>
      <c r="PW13" s="83"/>
      <c r="PX13" s="83"/>
      <c r="PY13" s="83"/>
      <c r="PZ13" s="83"/>
      <c r="QA13" s="83"/>
      <c r="QB13" s="83"/>
      <c r="QC13" s="83"/>
      <c r="QD13" s="83"/>
      <c r="QE13" s="83"/>
      <c r="QF13" s="83"/>
      <c r="QG13" s="83"/>
      <c r="QH13" s="83"/>
      <c r="QI13" s="83"/>
      <c r="QJ13" s="83"/>
      <c r="QK13" s="83"/>
      <c r="QL13" s="83"/>
      <c r="QM13" s="83"/>
      <c r="QN13" s="83"/>
      <c r="QO13" s="83"/>
      <c r="QP13" s="83"/>
      <c r="QQ13" s="83"/>
      <c r="QR13" s="83"/>
      <c r="QS13" s="83"/>
      <c r="QT13" s="83"/>
      <c r="QU13" s="83"/>
      <c r="QV13" s="83"/>
      <c r="QW13" s="83"/>
      <c r="QX13" s="83"/>
      <c r="QY13" s="83"/>
      <c r="QZ13" s="83"/>
      <c r="RA13" s="83"/>
      <c r="RB13" s="83"/>
      <c r="RC13" s="83"/>
      <c r="RD13" s="83"/>
      <c r="RE13" s="83"/>
      <c r="RF13" s="83"/>
      <c r="RG13" s="83"/>
      <c r="RH13" s="83"/>
      <c r="RI13" s="83"/>
      <c r="RJ13" s="83"/>
      <c r="RK13" s="83"/>
      <c r="RL13" s="83"/>
      <c r="RM13" s="83"/>
      <c r="RN13" s="83"/>
      <c r="RO13" s="83"/>
      <c r="RP13" s="83"/>
      <c r="RQ13" s="83"/>
      <c r="RR13" s="83"/>
      <c r="RS13" s="83"/>
      <c r="RT13" s="83"/>
      <c r="RU13" s="83"/>
      <c r="RV13" s="83"/>
      <c r="RW13" s="83"/>
      <c r="RX13" s="83"/>
      <c r="RY13" s="83"/>
      <c r="RZ13" s="83"/>
      <c r="SA13" s="83"/>
      <c r="SB13" s="83"/>
      <c r="SC13" s="83"/>
      <c r="SD13" s="83"/>
      <c r="SE13" s="83"/>
      <c r="SF13" s="83"/>
      <c r="SG13" s="83"/>
      <c r="SH13" s="83"/>
      <c r="SI13" s="83"/>
      <c r="SJ13" s="83"/>
      <c r="SK13" s="83"/>
      <c r="SL13" s="83"/>
      <c r="SM13" s="83"/>
      <c r="SN13" s="83"/>
      <c r="SO13" s="83"/>
      <c r="SP13" s="83"/>
      <c r="SQ13" s="83"/>
      <c r="SR13" s="83"/>
      <c r="SS13" s="83"/>
      <c r="ST13" s="83"/>
      <c r="SU13" s="83"/>
      <c r="SV13" s="83"/>
      <c r="SW13" s="83"/>
      <c r="SX13" s="83"/>
      <c r="SY13" s="83"/>
      <c r="SZ13" s="83"/>
      <c r="TA13" s="83"/>
      <c r="TB13" s="83"/>
      <c r="TC13" s="83"/>
      <c r="TD13" s="83"/>
      <c r="TE13" s="83"/>
      <c r="TF13" s="83"/>
      <c r="TG13" s="83"/>
      <c r="TH13" s="83"/>
      <c r="TI13" s="83"/>
      <c r="TJ13" s="83"/>
      <c r="TK13" s="83"/>
      <c r="TL13" s="83"/>
      <c r="TM13" s="83"/>
      <c r="TN13" s="83"/>
      <c r="TO13" s="83"/>
      <c r="TP13" s="83"/>
      <c r="TQ13" s="83"/>
      <c r="TR13" s="83"/>
      <c r="TS13" s="83"/>
      <c r="TT13" s="83"/>
      <c r="TU13" s="83"/>
      <c r="TV13" s="83"/>
      <c r="TW13" s="83"/>
      <c r="TX13" s="83"/>
      <c r="TY13" s="83"/>
      <c r="TZ13" s="83"/>
      <c r="UA13" s="83"/>
      <c r="UB13" s="83"/>
      <c r="UC13" s="83"/>
      <c r="UD13" s="83"/>
      <c r="UE13" s="83"/>
      <c r="UF13" s="83"/>
      <c r="UG13" s="83"/>
      <c r="UH13" s="83"/>
      <c r="UI13" s="83"/>
      <c r="UJ13" s="83"/>
      <c r="UK13" s="83"/>
      <c r="UL13" s="83"/>
      <c r="UM13" s="83"/>
      <c r="UN13" s="83"/>
      <c r="UO13" s="83"/>
      <c r="UP13" s="83"/>
      <c r="UQ13" s="83"/>
      <c r="UR13" s="83"/>
      <c r="US13" s="83"/>
      <c r="UT13" s="83"/>
      <c r="UU13" s="83"/>
      <c r="UV13" s="83"/>
      <c r="UW13" s="83"/>
      <c r="UX13" s="83"/>
      <c r="UY13" s="83"/>
      <c r="UZ13" s="83"/>
      <c r="VA13" s="83"/>
      <c r="VB13" s="83"/>
      <c r="VC13" s="83"/>
      <c r="VD13" s="83"/>
      <c r="VE13" s="83"/>
      <c r="VF13" s="83"/>
      <c r="VG13" s="83"/>
      <c r="VH13" s="83"/>
      <c r="VI13" s="83"/>
      <c r="VJ13" s="83"/>
      <c r="VK13" s="83"/>
      <c r="VL13" s="83"/>
      <c r="VM13" s="83"/>
      <c r="VN13" s="83"/>
      <c r="VO13" s="83"/>
      <c r="VP13" s="83"/>
      <c r="VQ13" s="83"/>
      <c r="VR13" s="83"/>
      <c r="VS13" s="83"/>
      <c r="VT13" s="83"/>
      <c r="VU13" s="83"/>
      <c r="VV13" s="83"/>
      <c r="VW13" s="83"/>
      <c r="VX13" s="83"/>
      <c r="VY13" s="83"/>
      <c r="VZ13" s="83"/>
      <c r="WA13" s="83"/>
      <c r="WB13" s="83"/>
      <c r="WC13" s="83"/>
      <c r="WD13" s="83"/>
      <c r="WE13" s="83"/>
      <c r="WF13" s="83"/>
      <c r="WG13" s="83"/>
      <c r="WH13" s="83"/>
      <c r="WI13" s="83"/>
      <c r="WJ13" s="83"/>
      <c r="WK13" s="83"/>
      <c r="WL13" s="83"/>
      <c r="WM13" s="83"/>
      <c r="WN13" s="83"/>
      <c r="WO13" s="83"/>
      <c r="WP13" s="83"/>
      <c r="WQ13" s="83"/>
      <c r="WR13" s="83"/>
      <c r="WS13" s="83"/>
      <c r="WT13" s="83"/>
      <c r="WU13" s="83"/>
      <c r="WV13" s="83"/>
      <c r="WW13" s="83"/>
      <c r="WX13" s="83"/>
      <c r="WY13" s="83"/>
      <c r="WZ13" s="83"/>
      <c r="XA13" s="83"/>
      <c r="XB13" s="83"/>
      <c r="XC13" s="83"/>
      <c r="XD13" s="83"/>
      <c r="XE13" s="83"/>
      <c r="XF13" s="83"/>
      <c r="XG13" s="83"/>
      <c r="XH13" s="83"/>
      <c r="XI13" s="83"/>
      <c r="XJ13" s="83"/>
      <c r="XK13" s="83"/>
      <c r="XL13" s="83"/>
      <c r="XM13" s="83"/>
      <c r="XN13" s="83"/>
      <c r="XO13" s="83"/>
      <c r="XP13" s="83"/>
      <c r="XQ13" s="83"/>
      <c r="XR13" s="83"/>
      <c r="XS13" s="83"/>
      <c r="XT13" s="83"/>
      <c r="XU13" s="83"/>
      <c r="XV13" s="83"/>
      <c r="XW13" s="83"/>
      <c r="XX13" s="83"/>
      <c r="XY13" s="83"/>
      <c r="XZ13" s="83"/>
      <c r="YA13" s="83"/>
      <c r="YB13" s="83"/>
      <c r="YC13" s="83"/>
      <c r="YD13" s="83"/>
      <c r="YE13" s="83"/>
      <c r="YF13" s="83"/>
      <c r="YG13" s="83"/>
      <c r="YH13" s="83"/>
      <c r="YI13" s="83"/>
      <c r="YJ13" s="83"/>
      <c r="YK13" s="83"/>
      <c r="YL13" s="83"/>
      <c r="YM13" s="83"/>
      <c r="YN13" s="83"/>
      <c r="YO13" s="83"/>
      <c r="YP13" s="83"/>
      <c r="YQ13" s="83"/>
      <c r="YR13" s="83"/>
      <c r="YS13" s="83"/>
      <c r="YT13" s="83"/>
      <c r="YU13" s="83"/>
      <c r="YV13" s="83"/>
      <c r="YW13" s="83"/>
      <c r="YX13" s="83"/>
      <c r="YY13" s="83"/>
      <c r="YZ13" s="83"/>
      <c r="ZA13" s="83"/>
      <c r="ZB13" s="83"/>
      <c r="ZC13" s="83"/>
      <c r="ZD13" s="83"/>
      <c r="ZE13" s="83"/>
      <c r="ZF13" s="83"/>
      <c r="ZG13" s="83"/>
      <c r="ZH13" s="83"/>
      <c r="ZI13" s="83"/>
      <c r="ZJ13" s="83"/>
      <c r="ZK13" s="83"/>
      <c r="ZL13" s="83"/>
      <c r="ZM13" s="83"/>
      <c r="ZN13" s="83"/>
      <c r="ZO13" s="83"/>
      <c r="ZP13" s="83"/>
      <c r="ZQ13" s="83"/>
      <c r="ZR13" s="83"/>
      <c r="ZS13" s="83"/>
      <c r="ZT13" s="83"/>
      <c r="ZU13" s="83"/>
      <c r="ZV13" s="83"/>
      <c r="ZW13" s="83"/>
      <c r="ZX13" s="83"/>
      <c r="ZY13" s="83"/>
      <c r="ZZ13" s="83"/>
      <c r="AAA13" s="83"/>
      <c r="AAB13" s="83"/>
      <c r="AAC13" s="83"/>
      <c r="AAD13" s="83"/>
      <c r="AAE13" s="83"/>
      <c r="AAF13" s="83"/>
      <c r="AAG13" s="83"/>
      <c r="AAH13" s="83"/>
      <c r="AAI13" s="83"/>
      <c r="AAJ13" s="83"/>
      <c r="AAK13" s="83"/>
      <c r="AAL13" s="83"/>
      <c r="AAM13" s="83"/>
      <c r="AAN13" s="83"/>
      <c r="AAO13" s="83"/>
      <c r="AAP13" s="83"/>
      <c r="AAQ13" s="83"/>
      <c r="AAR13" s="83"/>
      <c r="AAS13" s="83"/>
      <c r="AAT13" s="83"/>
      <c r="AAU13" s="83"/>
      <c r="AAV13" s="83"/>
      <c r="AAW13" s="83"/>
      <c r="AAX13" s="83"/>
      <c r="AAY13" s="83"/>
      <c r="AAZ13" s="83"/>
      <c r="ABA13" s="83"/>
      <c r="ABB13" s="83"/>
      <c r="ABC13" s="83"/>
      <c r="ABD13" s="83"/>
      <c r="ABE13" s="83"/>
      <c r="ABF13" s="83"/>
      <c r="ABG13" s="83"/>
      <c r="ABH13" s="83"/>
      <c r="ABI13" s="83"/>
      <c r="ABJ13" s="83"/>
      <c r="ABK13" s="83"/>
      <c r="ABL13" s="83"/>
      <c r="ABM13" s="83"/>
      <c r="ABN13" s="83"/>
      <c r="ABO13" s="83"/>
      <c r="ABP13" s="83"/>
      <c r="ABQ13" s="83"/>
      <c r="ABR13" s="83"/>
      <c r="ABS13" s="83"/>
      <c r="ABT13" s="83"/>
      <c r="ABU13" s="83"/>
      <c r="ABV13" s="83"/>
      <c r="ABW13" s="83"/>
      <c r="ABX13" s="83"/>
      <c r="ABY13" s="83"/>
      <c r="ABZ13" s="83"/>
      <c r="ACA13" s="83"/>
      <c r="ACB13" s="83"/>
      <c r="ACC13" s="83"/>
      <c r="ACD13" s="83"/>
      <c r="ACE13" s="83"/>
      <c r="ACF13" s="83"/>
      <c r="ACG13" s="83"/>
      <c r="ACH13" s="83"/>
      <c r="ACI13" s="83"/>
      <c r="ACJ13" s="83"/>
      <c r="ACK13" s="83"/>
      <c r="ACL13" s="83"/>
      <c r="ACM13" s="83"/>
      <c r="ACN13" s="83"/>
      <c r="ACO13" s="83"/>
      <c r="ACP13" s="83"/>
      <c r="ACQ13" s="83"/>
      <c r="ACR13" s="83"/>
      <c r="ACS13" s="83"/>
      <c r="ACT13" s="83"/>
      <c r="ACU13" s="83"/>
      <c r="ACV13" s="83"/>
      <c r="ACW13" s="83"/>
      <c r="ACX13" s="83"/>
      <c r="ACY13" s="83"/>
      <c r="ACZ13" s="83"/>
      <c r="ADA13" s="83"/>
      <c r="ADB13" s="83"/>
      <c r="ADC13" s="83"/>
      <c r="ADD13" s="83"/>
      <c r="ADE13" s="83"/>
      <c r="ADF13" s="83"/>
      <c r="ADG13" s="83"/>
      <c r="ADH13" s="83"/>
      <c r="ADI13" s="83"/>
      <c r="ADJ13" s="83"/>
      <c r="ADK13" s="83"/>
      <c r="ADL13" s="83"/>
      <c r="ADM13" s="83"/>
      <c r="ADN13" s="83"/>
      <c r="ADO13" s="83"/>
      <c r="ADP13" s="83"/>
      <c r="ADQ13" s="83"/>
      <c r="ADR13" s="83"/>
      <c r="ADS13" s="83"/>
      <c r="ADT13" s="83"/>
      <c r="ADU13" s="83"/>
      <c r="ADV13" s="83"/>
      <c r="ADW13" s="83"/>
      <c r="ADX13" s="83"/>
      <c r="ADY13" s="83"/>
      <c r="ADZ13" s="83"/>
      <c r="AEA13" s="83"/>
      <c r="AEB13" s="83"/>
      <c r="AEC13" s="83"/>
      <c r="AED13" s="83"/>
      <c r="AEE13" s="83"/>
      <c r="AEF13" s="83"/>
      <c r="AEG13" s="83"/>
      <c r="AEH13" s="83"/>
      <c r="AEI13" s="83"/>
      <c r="AEJ13" s="83"/>
      <c r="AEK13" s="83"/>
      <c r="AEL13" s="83"/>
      <c r="AEM13" s="83"/>
      <c r="AEN13" s="83"/>
      <c r="AEO13" s="83"/>
      <c r="AEP13" s="83"/>
      <c r="AEQ13" s="83"/>
      <c r="AER13" s="83"/>
      <c r="AES13" s="83"/>
      <c r="AET13" s="83"/>
      <c r="AEU13" s="83"/>
      <c r="AEV13" s="83"/>
      <c r="AEW13" s="83"/>
      <c r="AEX13" s="83"/>
      <c r="AEY13" s="83"/>
      <c r="AEZ13" s="83"/>
      <c r="AFA13" s="83"/>
      <c r="AFB13" s="83"/>
      <c r="AFC13" s="83"/>
      <c r="AFD13" s="83"/>
      <c r="AFE13" s="83"/>
      <c r="AFF13" s="83"/>
      <c r="AFG13" s="83"/>
      <c r="AFH13" s="83"/>
      <c r="AFI13" s="83"/>
      <c r="AFJ13" s="83"/>
      <c r="AFK13" s="83"/>
      <c r="AFL13" s="83"/>
      <c r="AFM13" s="83"/>
      <c r="AFN13" s="83"/>
      <c r="AFO13" s="83"/>
      <c r="AFP13" s="83"/>
      <c r="AFQ13" s="83"/>
      <c r="AFR13" s="83"/>
      <c r="AFS13" s="83"/>
      <c r="AFT13" s="83"/>
      <c r="AFU13" s="83"/>
      <c r="AFV13" s="83"/>
      <c r="AFW13" s="83"/>
      <c r="AFX13" s="83"/>
      <c r="AFY13" s="83"/>
      <c r="AFZ13" s="83"/>
      <c r="AGA13" s="83"/>
      <c r="AGB13" s="83"/>
      <c r="AGC13" s="83"/>
      <c r="AGD13" s="83"/>
      <c r="AGE13" s="83"/>
      <c r="AGF13" s="83"/>
      <c r="AGG13" s="83"/>
      <c r="AGH13" s="83"/>
      <c r="AGI13" s="83"/>
      <c r="AGJ13" s="83"/>
      <c r="AGK13" s="83"/>
      <c r="AGL13" s="83"/>
      <c r="AGM13" s="83"/>
      <c r="AGN13" s="83"/>
      <c r="AGO13" s="83"/>
      <c r="AGP13" s="83"/>
      <c r="AGQ13" s="83"/>
      <c r="AGR13" s="83"/>
      <c r="AGS13" s="83"/>
      <c r="AGT13" s="83"/>
      <c r="AGU13" s="83"/>
      <c r="AGV13" s="83"/>
      <c r="AGW13" s="83"/>
      <c r="AGX13" s="83"/>
      <c r="AGY13" s="83"/>
      <c r="AGZ13" s="83"/>
      <c r="AHA13" s="83"/>
      <c r="AHB13" s="83"/>
      <c r="AHC13" s="83"/>
      <c r="AHD13" s="83"/>
      <c r="AHE13" s="83"/>
      <c r="AHF13" s="83"/>
      <c r="AHG13" s="83"/>
      <c r="AHH13" s="83"/>
      <c r="AHI13" s="83"/>
      <c r="AHJ13" s="83"/>
      <c r="AHK13" s="83"/>
      <c r="AHL13" s="83"/>
      <c r="AHM13" s="83"/>
      <c r="AHN13" s="83"/>
      <c r="AHO13" s="83"/>
      <c r="AHP13" s="83"/>
      <c r="AHQ13" s="83"/>
      <c r="AHR13" s="83"/>
      <c r="AHS13" s="83"/>
      <c r="AHT13" s="83"/>
      <c r="AHU13" s="83"/>
      <c r="AHV13" s="83"/>
      <c r="AHW13" s="83"/>
      <c r="AHX13" s="83"/>
      <c r="AHY13" s="83"/>
      <c r="AHZ13" s="83"/>
      <c r="AIA13" s="83"/>
      <c r="AIB13" s="83"/>
      <c r="AIC13" s="83"/>
      <c r="AID13" s="83"/>
      <c r="AIE13" s="83"/>
      <c r="AIF13" s="83"/>
      <c r="AIG13" s="83"/>
      <c r="AIH13" s="83"/>
      <c r="AII13" s="83"/>
      <c r="AIJ13" s="83"/>
      <c r="AIK13" s="83"/>
      <c r="AIL13" s="83"/>
      <c r="AIM13" s="83"/>
      <c r="AIN13" s="83"/>
      <c r="AIO13" s="83"/>
      <c r="AIP13" s="83"/>
      <c r="AIQ13" s="83"/>
      <c r="AIR13" s="83"/>
      <c r="AIS13" s="83"/>
      <c r="AIT13" s="83"/>
      <c r="AIU13" s="83"/>
      <c r="AIV13" s="83"/>
      <c r="AIW13" s="83"/>
      <c r="AIX13" s="83"/>
      <c r="AIY13" s="83"/>
      <c r="AIZ13" s="83"/>
      <c r="AJA13" s="83"/>
      <c r="AJB13" s="83"/>
      <c r="AJC13" s="83"/>
      <c r="AJD13" s="83"/>
      <c r="AJE13" s="83"/>
      <c r="AJF13" s="83"/>
      <c r="AJG13" s="83"/>
      <c r="AJH13" s="83"/>
      <c r="AJI13" s="83"/>
      <c r="AJJ13" s="83"/>
      <c r="AJK13" s="83"/>
      <c r="AJL13" s="83"/>
      <c r="AJM13" s="83"/>
      <c r="AJN13" s="83"/>
      <c r="AJO13" s="83"/>
      <c r="AJP13" s="83"/>
      <c r="AJQ13" s="83"/>
      <c r="AJR13" s="83"/>
      <c r="AJS13" s="83"/>
      <c r="AJT13" s="83"/>
      <c r="AJU13" s="83"/>
      <c r="AJV13" s="83"/>
      <c r="AJW13" s="83"/>
      <c r="AJX13" s="83"/>
      <c r="AJY13" s="83"/>
      <c r="AJZ13" s="83"/>
      <c r="AKA13" s="83"/>
      <c r="AKB13" s="83"/>
      <c r="AKC13" s="83"/>
      <c r="AKD13" s="83"/>
      <c r="AKE13" s="83"/>
      <c r="AKF13" s="83"/>
      <c r="AKG13" s="83"/>
      <c r="AKH13" s="83"/>
      <c r="AKI13" s="83"/>
      <c r="AKJ13" s="83"/>
      <c r="AKK13" s="83"/>
      <c r="AKL13" s="83"/>
      <c r="AKM13" s="83"/>
      <c r="AKN13" s="83"/>
      <c r="AKO13" s="83"/>
      <c r="AKP13" s="83"/>
      <c r="AKQ13" s="83"/>
      <c r="AKR13" s="83"/>
      <c r="AKS13" s="83"/>
      <c r="AKT13" s="83"/>
      <c r="AKU13" s="83"/>
      <c r="AKV13" s="83"/>
      <c r="AKW13" s="83"/>
      <c r="AKX13" s="83"/>
      <c r="AKY13" s="83"/>
      <c r="AKZ13" s="83"/>
      <c r="ALA13" s="83"/>
      <c r="ALB13" s="83"/>
      <c r="ALC13" s="83"/>
      <c r="ALD13" s="83"/>
      <c r="ALE13" s="83"/>
      <c r="ALF13" s="83"/>
      <c r="ALG13" s="83"/>
      <c r="ALH13" s="83"/>
      <c r="ALI13" s="83"/>
      <c r="ALJ13" s="83"/>
      <c r="ALK13" s="83"/>
      <c r="ALL13" s="83"/>
      <c r="ALM13" s="83"/>
      <c r="ALN13" s="83"/>
      <c r="ALO13" s="83"/>
      <c r="ALP13" s="83"/>
      <c r="ALQ13" s="83"/>
      <c r="ALR13" s="83"/>
      <c r="ALS13" s="83"/>
      <c r="ALT13" s="83"/>
      <c r="ALU13" s="83"/>
      <c r="ALV13" s="83"/>
      <c r="ALW13" s="83"/>
      <c r="ALX13" s="83"/>
      <c r="ALY13" s="83"/>
      <c r="ALZ13" s="83"/>
      <c r="AMA13" s="83"/>
      <c r="AMB13" s="83"/>
      <c r="AMC13" s="83"/>
      <c r="AMD13" s="83"/>
      <c r="AME13" s="83"/>
      <c r="AMF13" s="83"/>
      <c r="AMG13" s="83"/>
      <c r="AMH13" s="83"/>
      <c r="AMI13" s="83"/>
      <c r="AMJ13" s="83"/>
      <c r="AMK13" s="83"/>
      <c r="AML13" s="83"/>
      <c r="AMM13" s="83"/>
      <c r="AMN13" s="83"/>
      <c r="AMO13" s="83"/>
      <c r="AMP13" s="83"/>
      <c r="AMQ13" s="83"/>
      <c r="AMR13" s="83"/>
      <c r="AMS13" s="83"/>
      <c r="AMT13" s="83"/>
      <c r="AMU13" s="83"/>
      <c r="AMV13" s="83"/>
      <c r="AMW13" s="83"/>
      <c r="AMX13" s="83"/>
      <c r="AMY13" s="83"/>
      <c r="AMZ13" s="83"/>
      <c r="ANA13" s="83"/>
      <c r="ANB13" s="83"/>
      <c r="ANC13" s="83"/>
      <c r="AND13" s="83"/>
      <c r="ANE13" s="83"/>
      <c r="ANF13" s="83"/>
      <c r="ANG13" s="83"/>
      <c r="ANH13" s="83"/>
      <c r="ANI13" s="83"/>
      <c r="ANJ13" s="83"/>
      <c r="ANK13" s="83"/>
      <c r="ANL13" s="83"/>
      <c r="ANM13" s="83"/>
      <c r="ANN13" s="83"/>
      <c r="ANO13" s="83"/>
      <c r="ANP13" s="83"/>
      <c r="ANQ13" s="83"/>
      <c r="ANR13" s="83"/>
      <c r="ANS13" s="83"/>
      <c r="ANT13" s="83"/>
      <c r="ANU13" s="83"/>
      <c r="ANV13" s="83"/>
      <c r="ANW13" s="83"/>
      <c r="ANX13" s="83"/>
      <c r="ANY13" s="83"/>
      <c r="ANZ13" s="83"/>
      <c r="AOA13" s="83"/>
      <c r="AOB13" s="83"/>
      <c r="AOC13" s="83"/>
      <c r="AOD13" s="83"/>
      <c r="AOE13" s="83"/>
      <c r="AOF13" s="83"/>
      <c r="AOG13" s="83"/>
      <c r="AOH13" s="83"/>
      <c r="AOI13" s="83"/>
      <c r="AOJ13" s="83"/>
      <c r="AOK13" s="83"/>
      <c r="AOL13" s="83"/>
      <c r="AOM13" s="83"/>
      <c r="AON13" s="83"/>
      <c r="AOO13" s="83"/>
      <c r="AOP13" s="83"/>
      <c r="AOQ13" s="83"/>
      <c r="AOR13" s="83"/>
      <c r="AOS13" s="83"/>
      <c r="AOT13" s="83"/>
      <c r="AOU13" s="83"/>
      <c r="AOV13" s="83"/>
      <c r="AOW13" s="83"/>
      <c r="AOX13" s="83"/>
      <c r="AOY13" s="83"/>
      <c r="AOZ13" s="83"/>
      <c r="APA13" s="83"/>
      <c r="APB13" s="83"/>
      <c r="APC13" s="83"/>
      <c r="APD13" s="83"/>
      <c r="APE13" s="83"/>
      <c r="APF13" s="83"/>
      <c r="APG13" s="83"/>
      <c r="APH13" s="83"/>
      <c r="API13" s="83"/>
      <c r="APJ13" s="83"/>
      <c r="APK13" s="83"/>
      <c r="APL13" s="83"/>
      <c r="APM13" s="83"/>
      <c r="APN13" s="83"/>
      <c r="APO13" s="83"/>
      <c r="APP13" s="83"/>
      <c r="APQ13" s="83"/>
      <c r="APR13" s="83"/>
      <c r="APS13" s="83"/>
      <c r="APT13" s="83"/>
      <c r="APU13" s="83"/>
      <c r="APV13" s="83"/>
      <c r="APW13" s="83"/>
      <c r="APX13" s="83"/>
      <c r="APY13" s="83"/>
      <c r="APZ13" s="83"/>
      <c r="AQA13" s="83"/>
      <c r="AQB13" s="83"/>
      <c r="AQC13" s="83"/>
      <c r="AQD13" s="83"/>
      <c r="AQE13" s="83"/>
      <c r="AQF13" s="83"/>
      <c r="AQG13" s="83"/>
      <c r="AQH13" s="83"/>
      <c r="AQI13" s="83"/>
      <c r="AQJ13" s="83"/>
      <c r="AQK13" s="83"/>
      <c r="AQL13" s="83"/>
      <c r="AQM13" s="83"/>
      <c r="AQN13" s="83"/>
      <c r="AQO13" s="83"/>
      <c r="AQP13" s="83"/>
      <c r="AQQ13" s="83"/>
      <c r="AQR13" s="83"/>
      <c r="AQS13" s="83"/>
      <c r="AQT13" s="83"/>
      <c r="AQU13" s="83"/>
      <c r="AQV13" s="83"/>
      <c r="AQW13" s="83"/>
      <c r="AQX13" s="83"/>
      <c r="AQY13" s="83"/>
      <c r="AQZ13" s="83"/>
      <c r="ARA13" s="83"/>
      <c r="ARB13" s="83"/>
      <c r="ARC13" s="83"/>
      <c r="ARD13" s="83"/>
      <c r="ARE13" s="83"/>
      <c r="ARF13" s="83"/>
      <c r="ARG13" s="83"/>
      <c r="ARH13" s="83"/>
      <c r="ARI13" s="83"/>
      <c r="ARJ13" s="83"/>
      <c r="ARK13" s="83"/>
      <c r="ARL13" s="83"/>
      <c r="ARM13" s="83"/>
      <c r="ARN13" s="83"/>
      <c r="ARO13" s="83"/>
      <c r="ARP13" s="83"/>
      <c r="ARQ13" s="83"/>
      <c r="ARR13" s="83"/>
      <c r="ARS13" s="83"/>
      <c r="ART13" s="83"/>
      <c r="ARU13" s="83"/>
      <c r="ARV13" s="83"/>
      <c r="ARW13" s="83"/>
      <c r="ARX13" s="83"/>
      <c r="ARY13" s="83"/>
      <c r="ARZ13" s="83"/>
      <c r="ASA13" s="83"/>
      <c r="ASB13" s="83"/>
      <c r="ASC13" s="83"/>
      <c r="ASD13" s="83"/>
      <c r="ASE13" s="83"/>
      <c r="ASF13" s="83"/>
      <c r="ASG13" s="83"/>
      <c r="ASH13" s="83"/>
      <c r="ASI13" s="83"/>
      <c r="ASJ13" s="83"/>
      <c r="ASK13" s="83"/>
      <c r="ASL13" s="83"/>
      <c r="ASM13" s="83"/>
      <c r="ASN13" s="83"/>
      <c r="ASO13" s="83"/>
      <c r="ASP13" s="83"/>
      <c r="ASQ13" s="83"/>
      <c r="ASR13" s="83"/>
      <c r="ASS13" s="83"/>
      <c r="AST13" s="83"/>
      <c r="ASU13" s="83"/>
      <c r="ASV13" s="83"/>
      <c r="ASW13" s="83"/>
      <c r="ASX13" s="83"/>
      <c r="ASY13" s="83"/>
      <c r="ASZ13" s="83"/>
      <c r="ATA13" s="83"/>
      <c r="ATB13" s="83"/>
      <c r="ATC13" s="83"/>
      <c r="ATD13" s="83"/>
      <c r="ATE13" s="83"/>
      <c r="ATF13" s="83"/>
      <c r="ATG13" s="83"/>
      <c r="ATH13" s="83"/>
      <c r="ATI13" s="83"/>
      <c r="ATJ13" s="83"/>
      <c r="ATK13" s="83"/>
      <c r="ATL13" s="83"/>
      <c r="ATM13" s="83"/>
      <c r="ATN13" s="83"/>
      <c r="ATO13" s="83"/>
      <c r="ATP13" s="83"/>
      <c r="ATQ13" s="83"/>
      <c r="ATR13" s="83"/>
      <c r="ATS13" s="83"/>
      <c r="ATT13" s="83"/>
      <c r="ATU13" s="83"/>
      <c r="ATV13" s="83"/>
      <c r="ATW13" s="83"/>
      <c r="ATX13" s="83"/>
      <c r="ATY13" s="83"/>
      <c r="ATZ13" s="83"/>
      <c r="AUA13" s="83"/>
      <c r="AUB13" s="83"/>
      <c r="AUC13" s="83"/>
      <c r="AUD13" s="83"/>
      <c r="AUE13" s="83"/>
      <c r="AUF13" s="83"/>
      <c r="AUG13" s="83"/>
      <c r="AUH13" s="83"/>
      <c r="AUI13" s="83"/>
      <c r="AUJ13" s="83"/>
      <c r="AUK13" s="83"/>
      <c r="AUL13" s="83"/>
      <c r="AUM13" s="83"/>
      <c r="AUN13" s="83"/>
      <c r="AUO13" s="83"/>
      <c r="AUP13" s="83"/>
      <c r="AUQ13" s="83"/>
      <c r="AUR13" s="83"/>
      <c r="AUS13" s="83"/>
      <c r="AUT13" s="83"/>
      <c r="AUU13" s="83"/>
      <c r="AUV13" s="83"/>
      <c r="AUW13" s="83"/>
      <c r="AUX13" s="83"/>
      <c r="AUY13" s="83"/>
      <c r="AUZ13" s="83"/>
      <c r="AVA13" s="83"/>
      <c r="AVB13" s="83"/>
      <c r="AVC13" s="83"/>
      <c r="AVD13" s="83"/>
      <c r="AVE13" s="83"/>
      <c r="AVF13" s="83"/>
      <c r="AVG13" s="83"/>
      <c r="AVH13" s="83"/>
      <c r="AVI13" s="83"/>
      <c r="AVJ13" s="83"/>
      <c r="AVK13" s="83"/>
      <c r="AVL13" s="83"/>
      <c r="AVM13" s="83"/>
      <c r="AVN13" s="83"/>
      <c r="AVO13" s="83"/>
      <c r="AVP13" s="83"/>
      <c r="AVQ13" s="83"/>
      <c r="AVR13" s="83"/>
      <c r="AVS13" s="83"/>
      <c r="AVT13" s="83"/>
      <c r="AVU13" s="83"/>
      <c r="AVV13" s="83"/>
      <c r="AVW13" s="83"/>
      <c r="AVX13" s="83"/>
      <c r="AVY13" s="83"/>
      <c r="AVZ13" s="83"/>
      <c r="AWA13" s="83"/>
      <c r="AWB13" s="83"/>
      <c r="AWC13" s="83"/>
      <c r="AWD13" s="83"/>
      <c r="AWE13" s="83"/>
      <c r="AWF13" s="83"/>
      <c r="AWG13" s="83"/>
      <c r="AWH13" s="83"/>
      <c r="AWI13" s="83"/>
      <c r="AWJ13" s="83"/>
      <c r="AWK13" s="83"/>
      <c r="AWL13" s="83"/>
      <c r="AWM13" s="83"/>
      <c r="AWN13" s="83"/>
      <c r="AWO13" s="83"/>
      <c r="AWP13" s="83"/>
      <c r="AWQ13" s="83"/>
      <c r="AWR13" s="83"/>
      <c r="AWS13" s="83"/>
      <c r="AWT13" s="83"/>
      <c r="AWU13" s="83"/>
      <c r="AWV13" s="83"/>
      <c r="AWW13" s="83"/>
      <c r="AWX13" s="83"/>
      <c r="AWY13" s="83"/>
      <c r="AWZ13" s="83"/>
      <c r="AXA13" s="83"/>
      <c r="AXB13" s="83"/>
      <c r="AXC13" s="83"/>
      <c r="AXD13" s="83"/>
      <c r="AXE13" s="83"/>
      <c r="AXF13" s="83"/>
      <c r="AXG13" s="83"/>
      <c r="AXH13" s="83"/>
      <c r="AXI13" s="83"/>
      <c r="AXJ13" s="83"/>
      <c r="AXK13" s="83"/>
      <c r="AXL13" s="83"/>
      <c r="AXM13" s="83"/>
      <c r="AXN13" s="83"/>
      <c r="AXO13" s="83"/>
      <c r="AXP13" s="83"/>
      <c r="AXQ13" s="83"/>
      <c r="AXR13" s="83"/>
      <c r="AXS13" s="83"/>
      <c r="AXT13" s="83"/>
      <c r="AXU13" s="83"/>
      <c r="AXV13" s="83"/>
      <c r="AXW13" s="83"/>
      <c r="AXX13" s="83"/>
      <c r="AXY13" s="83"/>
      <c r="AXZ13" s="83"/>
      <c r="AYA13" s="83"/>
      <c r="AYB13" s="83"/>
      <c r="AYC13" s="83"/>
      <c r="AYD13" s="83"/>
      <c r="AYE13" s="83"/>
      <c r="AYF13" s="83"/>
      <c r="AYG13" s="83"/>
      <c r="AYH13" s="83"/>
      <c r="AYI13" s="83"/>
      <c r="AYJ13" s="83"/>
      <c r="AYK13" s="83"/>
      <c r="AYL13" s="83"/>
      <c r="AYM13" s="83"/>
      <c r="AYN13" s="83"/>
      <c r="AYO13" s="83"/>
      <c r="AYP13" s="83"/>
      <c r="AYQ13" s="83"/>
      <c r="AYR13" s="83"/>
      <c r="AYS13" s="83"/>
      <c r="AYT13" s="83"/>
      <c r="AYU13" s="83"/>
      <c r="AYV13" s="83"/>
      <c r="AYW13" s="83"/>
      <c r="AYX13" s="83"/>
      <c r="AYY13" s="83"/>
      <c r="AYZ13" s="83"/>
      <c r="AZA13" s="83"/>
      <c r="AZB13" s="83"/>
      <c r="AZC13" s="83"/>
      <c r="AZD13" s="83"/>
      <c r="AZE13" s="83"/>
      <c r="AZF13" s="83"/>
      <c r="AZG13" s="83"/>
      <c r="AZH13" s="83"/>
      <c r="AZI13" s="83"/>
      <c r="AZJ13" s="83"/>
      <c r="AZK13" s="83"/>
      <c r="AZL13" s="83"/>
      <c r="AZM13" s="83"/>
      <c r="AZN13" s="83"/>
      <c r="AZO13" s="83"/>
      <c r="AZP13" s="83"/>
      <c r="AZQ13" s="83"/>
      <c r="AZR13" s="83"/>
      <c r="AZS13" s="83"/>
      <c r="AZT13" s="83"/>
      <c r="AZU13" s="83"/>
      <c r="AZV13" s="83"/>
      <c r="AZW13" s="83"/>
      <c r="AZX13" s="83"/>
      <c r="AZY13" s="83"/>
      <c r="AZZ13" s="83"/>
      <c r="BAA13" s="83"/>
      <c r="BAB13" s="83"/>
      <c r="BAC13" s="83"/>
      <c r="BAD13" s="83"/>
      <c r="BAE13" s="83"/>
      <c r="BAF13" s="83"/>
      <c r="BAG13" s="83"/>
      <c r="BAH13" s="83"/>
      <c r="BAI13" s="83"/>
      <c r="BAJ13" s="83"/>
      <c r="BAK13" s="83"/>
      <c r="BAL13" s="83"/>
      <c r="BAM13" s="83"/>
      <c r="BAN13" s="83"/>
      <c r="BAO13" s="83"/>
      <c r="BAP13" s="83"/>
      <c r="BAQ13" s="83"/>
      <c r="BAR13" s="83"/>
      <c r="BAS13" s="83"/>
      <c r="BAT13" s="83"/>
      <c r="BAU13" s="83"/>
      <c r="BAV13" s="83"/>
      <c r="BAW13" s="83"/>
      <c r="BAX13" s="83"/>
      <c r="BAY13" s="83"/>
      <c r="BAZ13" s="83"/>
      <c r="BBA13" s="83"/>
      <c r="BBB13" s="83"/>
      <c r="BBC13" s="83"/>
      <c r="BBD13" s="83"/>
      <c r="BBE13" s="83"/>
      <c r="BBF13" s="83"/>
      <c r="BBG13" s="83"/>
      <c r="BBH13" s="83"/>
      <c r="BBI13" s="83"/>
      <c r="BBJ13" s="83"/>
      <c r="BBK13" s="83"/>
      <c r="BBL13" s="83"/>
      <c r="BBM13" s="83"/>
      <c r="BBN13" s="83"/>
      <c r="BBO13" s="83"/>
      <c r="BBP13" s="83"/>
      <c r="BBQ13" s="83"/>
      <c r="BBR13" s="83"/>
      <c r="BBS13" s="83"/>
      <c r="BBT13" s="83"/>
      <c r="BBU13" s="83"/>
      <c r="BBV13" s="83"/>
      <c r="BBW13" s="83"/>
      <c r="BBX13" s="83"/>
      <c r="BBY13" s="83"/>
      <c r="BBZ13" s="83"/>
      <c r="BCA13" s="83"/>
      <c r="BCB13" s="83"/>
      <c r="BCC13" s="83"/>
      <c r="BCD13" s="83"/>
      <c r="BCE13" s="83"/>
      <c r="BCF13" s="83"/>
      <c r="BCG13" s="83"/>
      <c r="BCH13" s="83"/>
      <c r="BCI13" s="83"/>
      <c r="BCJ13" s="83"/>
      <c r="BCK13" s="83"/>
      <c r="BCL13" s="83"/>
      <c r="BCM13" s="83"/>
      <c r="BCN13" s="83"/>
      <c r="BCO13" s="83"/>
      <c r="BCP13" s="83"/>
      <c r="BCQ13" s="83"/>
      <c r="BCR13" s="83"/>
      <c r="BCS13" s="83"/>
      <c r="BCT13" s="83"/>
      <c r="BCU13" s="83"/>
      <c r="BCV13" s="83"/>
      <c r="BCW13" s="83"/>
      <c r="BCX13" s="83"/>
      <c r="BCY13" s="83"/>
      <c r="BCZ13" s="83"/>
      <c r="BDA13" s="83"/>
      <c r="BDB13" s="83"/>
      <c r="BDC13" s="83"/>
      <c r="BDD13" s="83"/>
      <c r="BDE13" s="83"/>
      <c r="BDF13" s="83"/>
      <c r="BDG13" s="83"/>
      <c r="BDH13" s="83"/>
      <c r="BDI13" s="83"/>
      <c r="BDJ13" s="83"/>
      <c r="BDK13" s="83"/>
      <c r="BDL13" s="83"/>
      <c r="BDM13" s="83"/>
      <c r="BDN13" s="83"/>
      <c r="BDO13" s="83"/>
      <c r="BDP13" s="83"/>
      <c r="BDQ13" s="83"/>
      <c r="BDR13" s="83"/>
      <c r="BDS13" s="83"/>
      <c r="BDT13" s="83"/>
      <c r="BDU13" s="83"/>
      <c r="BDV13" s="83"/>
      <c r="BDW13" s="83"/>
      <c r="BDX13" s="83"/>
      <c r="BDY13" s="83"/>
      <c r="BDZ13" s="83"/>
      <c r="BEA13" s="83"/>
      <c r="BEB13" s="83"/>
      <c r="BEC13" s="83"/>
      <c r="BED13" s="83"/>
      <c r="BEE13" s="83"/>
      <c r="BEF13" s="83"/>
      <c r="BEG13" s="83"/>
      <c r="BEH13" s="83"/>
      <c r="BEI13" s="83"/>
      <c r="BEJ13" s="83"/>
      <c r="BEK13" s="83"/>
      <c r="BEL13" s="83"/>
      <c r="BEM13" s="83"/>
      <c r="BEN13" s="83"/>
      <c r="BEO13" s="83"/>
      <c r="BEP13" s="83"/>
      <c r="BEQ13" s="83"/>
      <c r="BER13" s="83"/>
      <c r="BES13" s="83"/>
      <c r="BET13" s="83"/>
      <c r="BEU13" s="83"/>
      <c r="BEV13" s="83"/>
      <c r="BEW13" s="83"/>
      <c r="BEX13" s="83"/>
      <c r="BEY13" s="83"/>
      <c r="BEZ13" s="83"/>
      <c r="BFA13" s="83"/>
      <c r="BFB13" s="83"/>
      <c r="BFC13" s="83"/>
      <c r="BFD13" s="83"/>
      <c r="BFE13" s="83"/>
      <c r="BFF13" s="83"/>
      <c r="BFG13" s="83"/>
      <c r="BFH13" s="83"/>
      <c r="BFI13" s="83"/>
      <c r="BFJ13" s="83"/>
      <c r="BFK13" s="83"/>
      <c r="BFL13" s="83"/>
      <c r="BFM13" s="83"/>
      <c r="BFN13" s="83"/>
      <c r="BFO13" s="83"/>
      <c r="BFP13" s="83"/>
      <c r="BFQ13" s="83"/>
      <c r="BFR13" s="83"/>
      <c r="BFS13" s="83"/>
      <c r="BFT13" s="83"/>
      <c r="BFU13" s="83"/>
      <c r="BFV13" s="83"/>
      <c r="BFW13" s="83"/>
      <c r="BFX13" s="83"/>
      <c r="BFY13" s="83"/>
      <c r="BFZ13" s="83"/>
      <c r="BGA13" s="83"/>
      <c r="BGB13" s="83"/>
      <c r="BGC13" s="83"/>
      <c r="BGD13" s="83"/>
      <c r="BGE13" s="83"/>
      <c r="BGF13" s="83"/>
      <c r="BGG13" s="83"/>
      <c r="BGH13" s="83"/>
      <c r="BGI13" s="83"/>
      <c r="BGJ13" s="83"/>
      <c r="BGK13" s="83"/>
      <c r="BGL13" s="83"/>
      <c r="BGM13" s="83"/>
      <c r="BGN13" s="83"/>
      <c r="BGO13" s="83"/>
      <c r="BGP13" s="83"/>
      <c r="BGQ13" s="83"/>
      <c r="BGR13" s="83"/>
      <c r="BGS13" s="83"/>
      <c r="BGT13" s="83"/>
      <c r="BGU13" s="83"/>
      <c r="BGV13" s="83"/>
      <c r="BGW13" s="83"/>
      <c r="BGX13" s="83"/>
      <c r="BGY13" s="83"/>
      <c r="BGZ13" s="83"/>
      <c r="BHA13" s="83"/>
      <c r="BHB13" s="83"/>
      <c r="BHC13" s="83"/>
      <c r="BHD13" s="83"/>
      <c r="BHE13" s="83"/>
      <c r="BHF13" s="83"/>
      <c r="BHG13" s="83"/>
      <c r="BHH13" s="83"/>
      <c r="BHI13" s="83"/>
      <c r="BHJ13" s="83"/>
      <c r="BHK13" s="83"/>
      <c r="BHL13" s="83"/>
      <c r="BHM13" s="83"/>
      <c r="BHN13" s="83"/>
      <c r="BHO13" s="83"/>
      <c r="BHP13" s="83"/>
      <c r="BHQ13" s="83"/>
      <c r="BHR13" s="83"/>
      <c r="BHS13" s="83"/>
      <c r="BHT13" s="83"/>
      <c r="BHU13" s="83"/>
      <c r="BHV13" s="83"/>
      <c r="BHW13" s="83"/>
      <c r="BHX13" s="83"/>
      <c r="BHY13" s="83"/>
      <c r="BHZ13" s="83"/>
      <c r="BIA13" s="83"/>
      <c r="BIB13" s="83"/>
      <c r="BIC13" s="83"/>
      <c r="BID13" s="83"/>
      <c r="BIE13" s="83"/>
      <c r="BIF13" s="83"/>
      <c r="BIG13" s="83"/>
      <c r="BIH13" s="83"/>
      <c r="BII13" s="83"/>
      <c r="BIJ13" s="83"/>
      <c r="BIK13" s="83"/>
      <c r="BIL13" s="83"/>
      <c r="BIM13" s="83"/>
      <c r="BIN13" s="83"/>
      <c r="BIO13" s="83"/>
      <c r="BIP13" s="83"/>
      <c r="BIQ13" s="83"/>
      <c r="BIR13" s="83"/>
      <c r="BIS13" s="83"/>
      <c r="BIT13" s="83"/>
      <c r="BIU13" s="83"/>
      <c r="BIV13" s="83"/>
      <c r="BIW13" s="83"/>
      <c r="BIX13" s="83"/>
      <c r="BIY13" s="83"/>
      <c r="BIZ13" s="83"/>
      <c r="BJA13" s="83"/>
      <c r="BJB13" s="83"/>
      <c r="BJC13" s="83"/>
      <c r="BJD13" s="83"/>
      <c r="BJE13" s="83"/>
      <c r="BJF13" s="83"/>
      <c r="BJG13" s="83"/>
      <c r="BJH13" s="83"/>
      <c r="BJI13" s="83"/>
      <c r="BJJ13" s="83"/>
      <c r="BJK13" s="83"/>
      <c r="BJL13" s="83"/>
      <c r="BJM13" s="83"/>
      <c r="BJN13" s="83"/>
      <c r="BJO13" s="83"/>
      <c r="BJP13" s="83"/>
      <c r="BJQ13" s="83"/>
      <c r="BJR13" s="83"/>
      <c r="BJS13" s="83"/>
      <c r="BJT13" s="83"/>
      <c r="BJU13" s="83"/>
      <c r="BJV13" s="83"/>
      <c r="BJW13" s="83"/>
      <c r="BJX13" s="83"/>
      <c r="BJY13" s="83"/>
      <c r="BJZ13" s="83"/>
      <c r="BKA13" s="83"/>
      <c r="BKB13" s="83"/>
      <c r="BKC13" s="83"/>
      <c r="BKD13" s="83"/>
      <c r="BKE13" s="83"/>
      <c r="BKF13" s="83"/>
      <c r="BKG13" s="83"/>
      <c r="BKH13" s="83"/>
      <c r="BKI13" s="83"/>
      <c r="BKJ13" s="83"/>
      <c r="BKK13" s="83"/>
      <c r="BKL13" s="83"/>
      <c r="BKM13" s="83"/>
      <c r="BKN13" s="83"/>
      <c r="BKO13" s="83"/>
      <c r="BKP13" s="83"/>
      <c r="BKQ13" s="83"/>
      <c r="BKR13" s="83"/>
      <c r="BKS13" s="83"/>
      <c r="BKT13" s="83"/>
      <c r="BKU13" s="83"/>
      <c r="BKV13" s="83"/>
      <c r="BKW13" s="83"/>
      <c r="BKX13" s="83"/>
      <c r="BKY13" s="83"/>
      <c r="BKZ13" s="83"/>
      <c r="BLA13" s="83"/>
      <c r="BLB13" s="83"/>
      <c r="BLC13" s="83"/>
      <c r="BLD13" s="83"/>
      <c r="BLE13" s="83"/>
      <c r="BLF13" s="83"/>
      <c r="BLG13" s="83"/>
      <c r="BLH13" s="83"/>
      <c r="BLI13" s="83"/>
      <c r="BLJ13" s="83"/>
      <c r="BLK13" s="83"/>
      <c r="BLL13" s="83"/>
      <c r="BLM13" s="83"/>
      <c r="BLN13" s="83"/>
      <c r="BLO13" s="83"/>
      <c r="BLP13" s="83"/>
      <c r="BLQ13" s="83"/>
      <c r="BLR13" s="83"/>
      <c r="BLS13" s="83"/>
      <c r="BLT13" s="83"/>
      <c r="BLU13" s="83"/>
      <c r="BLV13" s="83"/>
      <c r="BLW13" s="83"/>
      <c r="BLX13" s="83"/>
      <c r="BLY13" s="83"/>
      <c r="BLZ13" s="83"/>
      <c r="BMA13" s="83"/>
      <c r="BMB13" s="83"/>
      <c r="BMC13" s="83"/>
      <c r="BMD13" s="83"/>
      <c r="BME13" s="83"/>
      <c r="BMF13" s="83"/>
      <c r="BMG13" s="83"/>
      <c r="BMH13" s="83"/>
      <c r="BMI13" s="83"/>
      <c r="BMJ13" s="83"/>
      <c r="BMK13" s="83"/>
      <c r="BML13" s="83"/>
      <c r="BMM13" s="83"/>
      <c r="BMN13" s="83"/>
      <c r="BMO13" s="83"/>
      <c r="BMP13" s="83"/>
      <c r="BMQ13" s="83"/>
      <c r="BMR13" s="83"/>
      <c r="BMS13" s="83"/>
      <c r="BMT13" s="83"/>
      <c r="BMU13" s="83"/>
      <c r="BMV13" s="83"/>
      <c r="BMW13" s="83"/>
      <c r="BMX13" s="83"/>
      <c r="BMY13" s="83"/>
      <c r="BMZ13" s="83"/>
      <c r="BNA13" s="83"/>
      <c r="BNB13" s="83"/>
      <c r="BNC13" s="83"/>
      <c r="BND13" s="83"/>
      <c r="BNE13" s="83"/>
      <c r="BNF13" s="83"/>
      <c r="BNG13" s="83"/>
      <c r="BNH13" s="83"/>
      <c r="BNI13" s="83"/>
      <c r="BNJ13" s="83"/>
      <c r="BNK13" s="83"/>
      <c r="BNL13" s="83"/>
      <c r="BNM13" s="83"/>
      <c r="BNN13" s="83"/>
      <c r="BNO13" s="83"/>
      <c r="BNP13" s="83"/>
      <c r="BNQ13" s="83"/>
      <c r="BNR13" s="83"/>
      <c r="BNS13" s="83"/>
      <c r="BNT13" s="83"/>
      <c r="BNU13" s="83"/>
      <c r="BNV13" s="83"/>
      <c r="BNW13" s="83"/>
      <c r="BNX13" s="83"/>
      <c r="BNY13" s="83"/>
      <c r="BNZ13" s="83"/>
      <c r="BOA13" s="83"/>
      <c r="BOB13" s="83"/>
      <c r="BOC13" s="83"/>
      <c r="BOD13" s="83"/>
      <c r="BOE13" s="83"/>
      <c r="BOF13" s="83"/>
      <c r="BOG13" s="83"/>
      <c r="BOH13" s="83"/>
      <c r="BOI13" s="83"/>
      <c r="BOJ13" s="83"/>
      <c r="BOK13" s="83"/>
      <c r="BOL13" s="83"/>
      <c r="BOM13" s="83"/>
      <c r="BON13" s="83"/>
      <c r="BOO13" s="83"/>
      <c r="BOP13" s="83"/>
      <c r="BOQ13" s="83"/>
      <c r="BOR13" s="83"/>
      <c r="BOS13" s="83"/>
      <c r="BOT13" s="83"/>
      <c r="BOU13" s="83"/>
      <c r="BOV13" s="83"/>
      <c r="BOW13" s="83"/>
      <c r="BOX13" s="83"/>
      <c r="BOY13" s="83"/>
      <c r="BOZ13" s="83"/>
      <c r="BPA13" s="83"/>
      <c r="BPB13" s="83"/>
      <c r="BPC13" s="83"/>
      <c r="BPD13" s="83"/>
      <c r="BPE13" s="83"/>
      <c r="BPF13" s="83"/>
      <c r="BPG13" s="83"/>
      <c r="BPH13" s="83"/>
      <c r="BPI13" s="83"/>
      <c r="BPJ13" s="83"/>
      <c r="BPK13" s="83"/>
      <c r="BPL13" s="83"/>
      <c r="BPM13" s="83"/>
      <c r="BPN13" s="83"/>
      <c r="BPO13" s="83"/>
      <c r="BPP13" s="83"/>
      <c r="BPQ13" s="83"/>
      <c r="BPR13" s="83"/>
      <c r="BPS13" s="83"/>
      <c r="BPT13" s="83"/>
      <c r="BPU13" s="83"/>
      <c r="BPV13" s="83"/>
      <c r="BPW13" s="83"/>
      <c r="BPX13" s="83"/>
      <c r="BPY13" s="83"/>
      <c r="BPZ13" s="83"/>
      <c r="BQA13" s="83"/>
      <c r="BQB13" s="83"/>
      <c r="BQC13" s="83"/>
      <c r="BQD13" s="83"/>
      <c r="BQE13" s="83"/>
      <c r="BQF13" s="83"/>
      <c r="BQG13" s="83"/>
      <c r="BQH13" s="83"/>
      <c r="BQI13" s="83"/>
      <c r="BQJ13" s="83"/>
      <c r="BQK13" s="83"/>
      <c r="BQL13" s="83"/>
      <c r="BQM13" s="83"/>
      <c r="BQN13" s="83"/>
      <c r="BQO13" s="83"/>
      <c r="BQP13" s="83"/>
      <c r="BQQ13" s="83"/>
      <c r="BQR13" s="83"/>
      <c r="BQS13" s="83"/>
      <c r="BQT13" s="83"/>
      <c r="BQU13" s="83"/>
      <c r="BQV13" s="83"/>
      <c r="BQW13" s="83"/>
      <c r="BQX13" s="83"/>
      <c r="BQY13" s="83"/>
      <c r="BQZ13" s="83"/>
      <c r="BRA13" s="83"/>
      <c r="BRB13" s="83"/>
      <c r="BRC13" s="83"/>
      <c r="BRD13" s="83"/>
      <c r="BRE13" s="83"/>
      <c r="BRF13" s="83"/>
      <c r="BRG13" s="83"/>
      <c r="BRH13" s="83"/>
      <c r="BRI13" s="83"/>
      <c r="BRJ13" s="83"/>
      <c r="BRK13" s="83"/>
      <c r="BRL13" s="83"/>
      <c r="BRM13" s="83"/>
      <c r="BRN13" s="83"/>
      <c r="BRO13" s="83"/>
      <c r="BRP13" s="83"/>
      <c r="BRQ13" s="83"/>
      <c r="BRR13" s="83"/>
      <c r="BRS13" s="83"/>
      <c r="BRT13" s="83"/>
      <c r="BRU13" s="83"/>
      <c r="BRV13" s="83"/>
      <c r="BRW13" s="83"/>
      <c r="BRX13" s="83"/>
      <c r="BRY13" s="83"/>
      <c r="BRZ13" s="83"/>
      <c r="BSA13" s="83"/>
      <c r="BSB13" s="83"/>
      <c r="BSC13" s="83"/>
      <c r="BSD13" s="83"/>
      <c r="BSE13" s="83"/>
      <c r="BSF13" s="83"/>
      <c r="BSG13" s="83"/>
      <c r="BSH13" s="83"/>
      <c r="BSI13" s="83"/>
      <c r="BSJ13" s="83"/>
      <c r="BSK13" s="83"/>
      <c r="BSL13" s="83"/>
      <c r="BSM13" s="83"/>
      <c r="BSN13" s="83"/>
      <c r="BSO13" s="83"/>
      <c r="BSP13" s="83"/>
      <c r="BSQ13" s="83"/>
      <c r="BSR13" s="83"/>
      <c r="BSS13" s="83"/>
      <c r="BST13" s="83"/>
      <c r="BSU13" s="83"/>
      <c r="BSV13" s="83"/>
      <c r="BSW13" s="83"/>
      <c r="BSX13" s="83"/>
      <c r="BSY13" s="83"/>
      <c r="BSZ13" s="83"/>
      <c r="BTA13" s="83"/>
      <c r="BTB13" s="83"/>
      <c r="BTC13" s="83"/>
      <c r="BTD13" s="83"/>
      <c r="BTE13" s="83"/>
      <c r="BTF13" s="83"/>
      <c r="BTG13" s="83"/>
      <c r="BTH13" s="83"/>
      <c r="BTI13" s="83"/>
      <c r="BTJ13" s="83"/>
      <c r="BTK13" s="83"/>
      <c r="BTL13" s="83"/>
      <c r="BTM13" s="83"/>
      <c r="BTN13" s="83"/>
      <c r="BTO13" s="83"/>
      <c r="BTP13" s="83"/>
      <c r="BTQ13" s="83"/>
      <c r="BTR13" s="83"/>
      <c r="BTS13" s="83"/>
      <c r="BTT13" s="83"/>
      <c r="BTU13" s="83"/>
      <c r="BTV13" s="83"/>
      <c r="BTW13" s="83"/>
      <c r="BTX13" s="83"/>
      <c r="BTY13" s="83"/>
      <c r="BTZ13" s="83"/>
      <c r="BUA13" s="83"/>
      <c r="BUB13" s="83"/>
      <c r="BUC13" s="83"/>
      <c r="BUD13" s="83"/>
      <c r="BUE13" s="83"/>
      <c r="BUF13" s="83"/>
      <c r="BUG13" s="83"/>
      <c r="BUH13" s="83"/>
      <c r="BUI13" s="83"/>
      <c r="BUJ13" s="83"/>
      <c r="BUK13" s="83"/>
      <c r="BUL13" s="83"/>
      <c r="BUM13" s="83"/>
      <c r="BUN13" s="83"/>
      <c r="BUO13" s="83"/>
      <c r="BUP13" s="83"/>
      <c r="BUQ13" s="83"/>
      <c r="BUR13" s="83"/>
      <c r="BUS13" s="83"/>
      <c r="BUT13" s="83"/>
      <c r="BUU13" s="83"/>
      <c r="BUV13" s="83"/>
      <c r="BUW13" s="83"/>
      <c r="BUX13" s="83"/>
      <c r="BUY13" s="83"/>
      <c r="BUZ13" s="83"/>
      <c r="BVA13" s="83"/>
      <c r="BVB13" s="83"/>
      <c r="BVC13" s="83"/>
      <c r="BVD13" s="83"/>
      <c r="BVE13" s="83"/>
      <c r="BVF13" s="83"/>
      <c r="BVG13" s="83"/>
      <c r="BVH13" s="83"/>
      <c r="BVI13" s="83"/>
      <c r="BVJ13" s="83"/>
      <c r="BVK13" s="83"/>
      <c r="BVL13" s="83"/>
      <c r="BVM13" s="83"/>
      <c r="BVN13" s="83"/>
      <c r="BVO13" s="83"/>
      <c r="BVP13" s="83"/>
      <c r="BVQ13" s="83"/>
      <c r="BVR13" s="83"/>
      <c r="BVS13" s="83"/>
      <c r="BVT13" s="83"/>
      <c r="BVU13" s="83"/>
      <c r="BVV13" s="83"/>
      <c r="BVW13" s="83"/>
      <c r="BVX13" s="83"/>
      <c r="BVY13" s="83"/>
      <c r="BVZ13" s="83"/>
      <c r="BWA13" s="83"/>
      <c r="BWB13" s="83"/>
      <c r="BWC13" s="83"/>
      <c r="BWD13" s="83"/>
      <c r="BWE13" s="83"/>
      <c r="BWF13" s="83"/>
      <c r="BWG13" s="83"/>
      <c r="BWH13" s="83"/>
      <c r="BWI13" s="83"/>
      <c r="BWJ13" s="83"/>
      <c r="BWK13" s="83"/>
      <c r="BWL13" s="83"/>
      <c r="BWM13" s="83"/>
      <c r="BWN13" s="83"/>
      <c r="BWO13" s="83"/>
      <c r="BWP13" s="83"/>
      <c r="BWQ13" s="83"/>
      <c r="BWR13" s="83"/>
      <c r="BWS13" s="83"/>
      <c r="BWT13" s="83"/>
      <c r="BWU13" s="83"/>
      <c r="BWV13" s="83"/>
      <c r="BWW13" s="83"/>
      <c r="BWX13" s="83"/>
      <c r="BWY13" s="83"/>
      <c r="BWZ13" s="83"/>
      <c r="BXA13" s="83"/>
      <c r="BXB13" s="83"/>
      <c r="BXC13" s="83"/>
      <c r="BXD13" s="83"/>
      <c r="BXE13" s="83"/>
      <c r="BXF13" s="83"/>
      <c r="BXG13" s="83"/>
      <c r="BXH13" s="83"/>
      <c r="BXI13" s="83"/>
      <c r="BXJ13" s="83"/>
      <c r="BXK13" s="83"/>
      <c r="BXL13" s="83"/>
      <c r="BXM13" s="83"/>
      <c r="BXN13" s="83"/>
      <c r="BXO13" s="83"/>
      <c r="BXP13" s="83"/>
      <c r="BXQ13" s="83"/>
      <c r="BXR13" s="83"/>
      <c r="BXS13" s="83"/>
      <c r="BXT13" s="83"/>
      <c r="BXU13" s="83"/>
      <c r="BXV13" s="83"/>
      <c r="BXW13" s="83"/>
      <c r="BXX13" s="83"/>
      <c r="BXY13" s="83"/>
      <c r="BXZ13" s="83"/>
      <c r="BYA13" s="83"/>
      <c r="BYB13" s="83"/>
      <c r="BYC13" s="83"/>
      <c r="BYD13" s="83"/>
      <c r="BYE13" s="83"/>
      <c r="BYF13" s="83"/>
      <c r="BYG13" s="83"/>
      <c r="BYH13" s="83"/>
      <c r="BYI13" s="83"/>
      <c r="BYJ13" s="83"/>
      <c r="BYK13" s="83"/>
      <c r="BYL13" s="83"/>
      <c r="BYM13" s="83"/>
      <c r="BYN13" s="83"/>
      <c r="BYO13" s="83"/>
      <c r="BYP13" s="83"/>
      <c r="BYQ13" s="83"/>
      <c r="BYR13" s="83"/>
      <c r="BYS13" s="83"/>
      <c r="BYT13" s="83"/>
      <c r="BYU13" s="83"/>
      <c r="BYV13" s="83"/>
      <c r="BYW13" s="83"/>
      <c r="BYX13" s="83"/>
      <c r="BYY13" s="83"/>
      <c r="BYZ13" s="83"/>
      <c r="BZA13" s="83"/>
      <c r="BZB13" s="83"/>
      <c r="BZC13" s="83"/>
      <c r="BZD13" s="83"/>
      <c r="BZE13" s="83"/>
      <c r="BZF13" s="83"/>
      <c r="BZG13" s="83"/>
      <c r="BZH13" s="83"/>
      <c r="BZI13" s="83"/>
      <c r="BZJ13" s="83"/>
      <c r="BZK13" s="83"/>
      <c r="BZL13" s="83"/>
      <c r="BZM13" s="83"/>
      <c r="BZN13" s="83"/>
      <c r="BZO13" s="83"/>
      <c r="BZP13" s="83"/>
      <c r="BZQ13" s="83"/>
      <c r="BZR13" s="83"/>
      <c r="BZS13" s="83"/>
      <c r="BZT13" s="83"/>
      <c r="BZU13" s="83"/>
      <c r="BZV13" s="83"/>
      <c r="BZW13" s="83"/>
      <c r="BZX13" s="83"/>
      <c r="BZY13" s="83"/>
      <c r="BZZ13" s="83"/>
      <c r="CAA13" s="83"/>
      <c r="CAB13" s="83"/>
      <c r="CAC13" s="83"/>
      <c r="CAD13" s="83"/>
      <c r="CAE13" s="83"/>
      <c r="CAF13" s="83"/>
      <c r="CAG13" s="83"/>
      <c r="CAH13" s="83"/>
      <c r="CAI13" s="83"/>
      <c r="CAJ13" s="83"/>
      <c r="CAK13" s="83"/>
      <c r="CAL13" s="83"/>
      <c r="CAM13" s="83"/>
      <c r="CAN13" s="83"/>
      <c r="CAO13" s="83"/>
      <c r="CAP13" s="83"/>
      <c r="CAQ13" s="83"/>
      <c r="CAR13" s="83"/>
      <c r="CAS13" s="83"/>
      <c r="CAT13" s="83"/>
      <c r="CAU13" s="83"/>
      <c r="CAV13" s="83"/>
      <c r="CAW13" s="83"/>
      <c r="CAX13" s="83"/>
      <c r="CAY13" s="83"/>
      <c r="CAZ13" s="83"/>
      <c r="CBA13" s="83"/>
      <c r="CBB13" s="83"/>
      <c r="CBC13" s="83"/>
      <c r="CBD13" s="83"/>
      <c r="CBE13" s="83"/>
      <c r="CBF13" s="83"/>
      <c r="CBG13" s="83"/>
      <c r="CBH13" s="83"/>
      <c r="CBI13" s="83"/>
      <c r="CBJ13" s="83"/>
      <c r="CBK13" s="83"/>
      <c r="CBL13" s="83"/>
      <c r="CBM13" s="83"/>
      <c r="CBN13" s="83"/>
      <c r="CBO13" s="83"/>
      <c r="CBP13" s="83"/>
      <c r="CBQ13" s="83"/>
      <c r="CBR13" s="83"/>
      <c r="CBS13" s="83"/>
      <c r="CBT13" s="83"/>
      <c r="CBU13" s="83"/>
      <c r="CBV13" s="83"/>
      <c r="CBW13" s="83"/>
      <c r="CBX13" s="83"/>
      <c r="CBY13" s="83"/>
      <c r="CBZ13" s="83"/>
      <c r="CCA13" s="83"/>
      <c r="CCB13" s="83"/>
      <c r="CCC13" s="83"/>
      <c r="CCD13" s="83"/>
      <c r="CCE13" s="83"/>
      <c r="CCF13" s="83"/>
      <c r="CCG13" s="83"/>
      <c r="CCH13" s="83"/>
      <c r="CCI13" s="83"/>
      <c r="CCJ13" s="83"/>
      <c r="CCK13" s="83"/>
      <c r="CCL13" s="83"/>
      <c r="CCM13" s="83"/>
      <c r="CCN13" s="83"/>
      <c r="CCO13" s="83"/>
      <c r="CCP13" s="83"/>
      <c r="CCQ13" s="83"/>
      <c r="CCR13" s="83"/>
      <c r="CCS13" s="83"/>
      <c r="CCT13" s="83"/>
      <c r="CCU13" s="83"/>
      <c r="CCV13" s="83"/>
      <c r="CCW13" s="83"/>
      <c r="CCX13" s="83"/>
      <c r="CCY13" s="83"/>
      <c r="CCZ13" s="83"/>
      <c r="CDA13" s="83"/>
      <c r="CDB13" s="83"/>
      <c r="CDC13" s="83"/>
      <c r="CDD13" s="83"/>
      <c r="CDE13" s="83"/>
      <c r="CDF13" s="83"/>
      <c r="CDG13" s="83"/>
      <c r="CDH13" s="83"/>
      <c r="CDI13" s="83"/>
      <c r="CDJ13" s="83"/>
      <c r="CDK13" s="83"/>
      <c r="CDL13" s="83"/>
      <c r="CDM13" s="83"/>
      <c r="CDN13" s="83"/>
      <c r="CDO13" s="83"/>
      <c r="CDP13" s="83"/>
      <c r="CDQ13" s="83"/>
      <c r="CDR13" s="83"/>
      <c r="CDS13" s="83"/>
      <c r="CDT13" s="83"/>
      <c r="CDU13" s="83"/>
      <c r="CDV13" s="83"/>
      <c r="CDW13" s="83"/>
      <c r="CDX13" s="83"/>
      <c r="CDY13" s="83"/>
      <c r="CDZ13" s="83"/>
      <c r="CEA13" s="83"/>
      <c r="CEB13" s="83"/>
      <c r="CEC13" s="83"/>
      <c r="CED13" s="83"/>
      <c r="CEE13" s="83"/>
      <c r="CEF13" s="83"/>
      <c r="CEG13" s="83"/>
      <c r="CEH13" s="83"/>
      <c r="CEI13" s="83"/>
      <c r="CEJ13" s="83"/>
      <c r="CEK13" s="83"/>
      <c r="CEL13" s="83"/>
      <c r="CEM13" s="83"/>
      <c r="CEN13" s="83"/>
      <c r="CEO13" s="83"/>
      <c r="CEP13" s="83"/>
      <c r="CEQ13" s="83"/>
      <c r="CER13" s="83"/>
      <c r="CES13" s="83"/>
      <c r="CET13" s="83"/>
      <c r="CEU13" s="83"/>
      <c r="CEV13" s="83"/>
      <c r="CEW13" s="83"/>
      <c r="CEX13" s="83"/>
      <c r="CEY13" s="83"/>
      <c r="CEZ13" s="83"/>
      <c r="CFA13" s="83"/>
      <c r="CFB13" s="83"/>
      <c r="CFC13" s="83"/>
      <c r="CFD13" s="83"/>
      <c r="CFE13" s="83"/>
      <c r="CFF13" s="83"/>
      <c r="CFG13" s="83"/>
      <c r="CFH13" s="83"/>
      <c r="CFI13" s="83"/>
      <c r="CFJ13" s="83"/>
      <c r="CFK13" s="83"/>
      <c r="CFL13" s="83"/>
      <c r="CFM13" s="83"/>
      <c r="CFN13" s="83"/>
      <c r="CFO13" s="83"/>
      <c r="CFP13" s="83"/>
      <c r="CFQ13" s="83"/>
      <c r="CFR13" s="83"/>
      <c r="CFS13" s="83"/>
      <c r="CFT13" s="83"/>
      <c r="CFU13" s="83"/>
      <c r="CFV13" s="83"/>
      <c r="CFW13" s="83"/>
      <c r="CFX13" s="83"/>
      <c r="CFY13" s="83"/>
      <c r="CFZ13" s="83"/>
      <c r="CGA13" s="83"/>
      <c r="CGB13" s="83"/>
      <c r="CGC13" s="83"/>
      <c r="CGD13" s="83"/>
      <c r="CGE13" s="83"/>
      <c r="CGF13" s="83"/>
      <c r="CGG13" s="83"/>
      <c r="CGH13" s="83"/>
      <c r="CGI13" s="83"/>
      <c r="CGJ13" s="83"/>
      <c r="CGK13" s="83"/>
      <c r="CGL13" s="83"/>
      <c r="CGM13" s="83"/>
      <c r="CGN13" s="83"/>
      <c r="CGO13" s="83"/>
      <c r="CGP13" s="83"/>
      <c r="CGQ13" s="83"/>
      <c r="CGR13" s="83"/>
      <c r="CGS13" s="83"/>
      <c r="CGT13" s="83"/>
      <c r="CGU13" s="83"/>
      <c r="CGV13" s="83"/>
      <c r="CGW13" s="83"/>
      <c r="CGX13" s="83"/>
      <c r="CGY13" s="83"/>
      <c r="CGZ13" s="83"/>
      <c r="CHA13" s="83"/>
      <c r="CHB13" s="83"/>
      <c r="CHC13" s="83"/>
      <c r="CHD13" s="83"/>
      <c r="CHE13" s="83"/>
      <c r="CHF13" s="83"/>
      <c r="CHG13" s="83"/>
      <c r="CHH13" s="83"/>
      <c r="CHI13" s="83"/>
      <c r="CHJ13" s="83"/>
      <c r="CHK13" s="83"/>
      <c r="CHL13" s="83"/>
      <c r="CHM13" s="83"/>
      <c r="CHN13" s="83"/>
      <c r="CHO13" s="83"/>
      <c r="CHP13" s="83"/>
      <c r="CHQ13" s="83"/>
      <c r="CHR13" s="83"/>
      <c r="CHS13" s="83"/>
      <c r="CHT13" s="83"/>
      <c r="CHU13" s="83"/>
      <c r="CHV13" s="83"/>
      <c r="CHW13" s="83"/>
      <c r="CHX13" s="83"/>
      <c r="CHY13" s="83"/>
      <c r="CHZ13" s="83"/>
      <c r="CIA13" s="83"/>
      <c r="CIB13" s="83"/>
      <c r="CIC13" s="83"/>
      <c r="CID13" s="83"/>
      <c r="CIE13" s="83"/>
      <c r="CIF13" s="83"/>
      <c r="CIG13" s="83"/>
      <c r="CIH13" s="83"/>
      <c r="CII13" s="83"/>
      <c r="CIJ13" s="83"/>
      <c r="CIK13" s="83"/>
      <c r="CIL13" s="83"/>
      <c r="CIM13" s="83"/>
      <c r="CIN13" s="83"/>
      <c r="CIO13" s="83"/>
      <c r="CIP13" s="83"/>
      <c r="CIQ13" s="83"/>
      <c r="CIR13" s="83"/>
      <c r="CIS13" s="83"/>
      <c r="CIT13" s="83"/>
      <c r="CIU13" s="83"/>
      <c r="CIV13" s="83"/>
      <c r="CIW13" s="83"/>
      <c r="CIX13" s="83"/>
      <c r="CIY13" s="83"/>
      <c r="CIZ13" s="83"/>
      <c r="CJA13" s="83"/>
      <c r="CJB13" s="83"/>
      <c r="CJC13" s="83"/>
      <c r="CJD13" s="83"/>
      <c r="CJE13" s="83"/>
      <c r="CJF13" s="83"/>
      <c r="CJG13" s="83"/>
      <c r="CJH13" s="83"/>
      <c r="CJI13" s="83"/>
      <c r="CJJ13" s="83"/>
      <c r="CJK13" s="83"/>
      <c r="CJL13" s="83"/>
      <c r="CJM13" s="83"/>
      <c r="CJN13" s="83"/>
      <c r="CJO13" s="83"/>
      <c r="CJP13" s="83"/>
      <c r="CJQ13" s="83"/>
      <c r="CJR13" s="83"/>
      <c r="CJS13" s="83"/>
      <c r="CJT13" s="83"/>
      <c r="CJU13" s="83"/>
      <c r="CJV13" s="83"/>
      <c r="CJW13" s="83"/>
      <c r="CJX13" s="83"/>
      <c r="CJY13" s="83"/>
      <c r="CJZ13" s="83"/>
      <c r="CKA13" s="83"/>
      <c r="CKB13" s="83"/>
      <c r="CKC13" s="83"/>
      <c r="CKD13" s="83"/>
      <c r="CKE13" s="83"/>
      <c r="CKF13" s="83"/>
      <c r="CKG13" s="83"/>
      <c r="CKH13" s="83"/>
      <c r="CKI13" s="83"/>
      <c r="CKJ13" s="83"/>
      <c r="CKK13" s="83"/>
      <c r="CKL13" s="83"/>
      <c r="CKM13" s="83"/>
      <c r="CKN13" s="83"/>
      <c r="CKO13" s="83"/>
      <c r="CKP13" s="83"/>
      <c r="CKQ13" s="83"/>
      <c r="CKR13" s="83"/>
      <c r="CKS13" s="83"/>
      <c r="CKT13" s="83"/>
      <c r="CKU13" s="83"/>
      <c r="CKV13" s="83"/>
      <c r="CKW13" s="83"/>
      <c r="CKX13" s="83"/>
      <c r="CKY13" s="83"/>
      <c r="CKZ13" s="83"/>
      <c r="CLA13" s="83"/>
      <c r="CLB13" s="83"/>
      <c r="CLC13" s="83"/>
      <c r="CLD13" s="83"/>
      <c r="CLE13" s="83"/>
      <c r="CLF13" s="83"/>
      <c r="CLG13" s="83"/>
      <c r="CLH13" s="83"/>
      <c r="CLI13" s="83"/>
      <c r="CLJ13" s="83"/>
      <c r="CLK13" s="83"/>
      <c r="CLL13" s="83"/>
      <c r="CLM13" s="83"/>
      <c r="CLN13" s="83"/>
      <c r="CLO13" s="83"/>
      <c r="CLP13" s="83"/>
      <c r="CLQ13" s="83"/>
      <c r="CLR13" s="83"/>
      <c r="CLS13" s="83"/>
      <c r="CLT13" s="83"/>
      <c r="CLU13" s="83"/>
      <c r="CLV13" s="83"/>
      <c r="CLW13" s="83"/>
      <c r="CLX13" s="83"/>
      <c r="CLY13" s="83"/>
      <c r="CLZ13" s="83"/>
      <c r="CMA13" s="83"/>
      <c r="CMB13" s="83"/>
      <c r="CMC13" s="83"/>
      <c r="CMD13" s="83"/>
      <c r="CME13" s="83"/>
      <c r="CMF13" s="83"/>
      <c r="CMG13" s="83"/>
      <c r="CMH13" s="83"/>
      <c r="CMI13" s="83"/>
      <c r="CMJ13" s="83"/>
      <c r="CMK13" s="83"/>
      <c r="CML13" s="83"/>
      <c r="CMM13" s="83"/>
      <c r="CMN13" s="83"/>
      <c r="CMO13" s="83"/>
      <c r="CMP13" s="83"/>
      <c r="CMQ13" s="83"/>
      <c r="CMR13" s="83"/>
      <c r="CMS13" s="83"/>
      <c r="CMT13" s="83"/>
      <c r="CMU13" s="83"/>
      <c r="CMV13" s="83"/>
      <c r="CMW13" s="83"/>
      <c r="CMX13" s="83"/>
      <c r="CMY13" s="83"/>
      <c r="CMZ13" s="83"/>
      <c r="CNA13" s="83"/>
      <c r="CNB13" s="83"/>
      <c r="CNC13" s="83"/>
      <c r="CND13" s="83"/>
      <c r="CNE13" s="83"/>
      <c r="CNF13" s="83"/>
      <c r="CNG13" s="83"/>
      <c r="CNH13" s="83"/>
      <c r="CNI13" s="83"/>
      <c r="CNJ13" s="83"/>
      <c r="CNK13" s="83"/>
      <c r="CNL13" s="83"/>
      <c r="CNM13" s="83"/>
      <c r="CNN13" s="83"/>
      <c r="CNO13" s="83"/>
      <c r="CNP13" s="83"/>
      <c r="CNQ13" s="83"/>
      <c r="CNR13" s="83"/>
      <c r="CNS13" s="83"/>
      <c r="CNT13" s="83"/>
      <c r="CNU13" s="83"/>
      <c r="CNV13" s="83"/>
      <c r="CNW13" s="83"/>
      <c r="CNX13" s="83"/>
      <c r="CNY13" s="83"/>
      <c r="CNZ13" s="83"/>
      <c r="COA13" s="83"/>
      <c r="COB13" s="83"/>
      <c r="COC13" s="83"/>
      <c r="COD13" s="83"/>
      <c r="COE13" s="83"/>
      <c r="COF13" s="83"/>
      <c r="COG13" s="83"/>
      <c r="COH13" s="83"/>
      <c r="COI13" s="83"/>
      <c r="COJ13" s="83"/>
      <c r="COK13" s="83"/>
      <c r="COL13" s="83"/>
      <c r="COM13" s="83"/>
      <c r="CON13" s="83"/>
      <c r="COO13" s="83"/>
      <c r="COP13" s="83"/>
      <c r="COQ13" s="83"/>
      <c r="COR13" s="83"/>
      <c r="COS13" s="83"/>
      <c r="COT13" s="83"/>
      <c r="COU13" s="83"/>
      <c r="COV13" s="83"/>
      <c r="COW13" s="83"/>
      <c r="COX13" s="83"/>
      <c r="COY13" s="83"/>
      <c r="COZ13" s="83"/>
      <c r="CPA13" s="83"/>
      <c r="CPB13" s="83"/>
      <c r="CPC13" s="83"/>
      <c r="CPD13" s="83"/>
      <c r="CPE13" s="83"/>
      <c r="CPF13" s="83"/>
      <c r="CPG13" s="83"/>
      <c r="CPH13" s="83"/>
      <c r="CPI13" s="83"/>
      <c r="CPJ13" s="83"/>
      <c r="CPK13" s="83"/>
      <c r="CPL13" s="83"/>
      <c r="CPM13" s="83"/>
      <c r="CPN13" s="83"/>
      <c r="CPO13" s="83"/>
      <c r="CPP13" s="83"/>
      <c r="CPQ13" s="83"/>
      <c r="CPR13" s="83"/>
      <c r="CPS13" s="83"/>
      <c r="CPT13" s="83"/>
      <c r="CPU13" s="83"/>
      <c r="CPV13" s="83"/>
      <c r="CPW13" s="83"/>
      <c r="CPX13" s="83"/>
      <c r="CPY13" s="83"/>
      <c r="CPZ13" s="83"/>
      <c r="CQA13" s="83"/>
      <c r="CQB13" s="83"/>
      <c r="CQC13" s="83"/>
      <c r="CQD13" s="83"/>
      <c r="CQE13" s="83"/>
      <c r="CQF13" s="83"/>
      <c r="CQG13" s="83"/>
      <c r="CQH13" s="83"/>
      <c r="CQI13" s="83"/>
      <c r="CQJ13" s="83"/>
      <c r="CQK13" s="83"/>
      <c r="CQL13" s="83"/>
      <c r="CQM13" s="83"/>
      <c r="CQN13" s="83"/>
      <c r="CQO13" s="83"/>
      <c r="CQP13" s="83"/>
      <c r="CQQ13" s="83"/>
      <c r="CQR13" s="83"/>
      <c r="CQS13" s="83"/>
      <c r="CQT13" s="83"/>
      <c r="CQU13" s="83"/>
      <c r="CQV13" s="83"/>
      <c r="CQW13" s="83"/>
      <c r="CQX13" s="83"/>
      <c r="CQY13" s="83"/>
      <c r="CQZ13" s="83"/>
      <c r="CRA13" s="83"/>
      <c r="CRB13" s="83"/>
      <c r="CRC13" s="83"/>
      <c r="CRD13" s="83"/>
      <c r="CRE13" s="83"/>
      <c r="CRF13" s="83"/>
      <c r="CRG13" s="83"/>
      <c r="CRH13" s="83"/>
      <c r="CRI13" s="83"/>
      <c r="CRJ13" s="83"/>
      <c r="CRK13" s="83"/>
      <c r="CRL13" s="83"/>
      <c r="CRM13" s="83"/>
      <c r="CRN13" s="83"/>
      <c r="CRO13" s="83"/>
      <c r="CRP13" s="83"/>
      <c r="CRQ13" s="83"/>
      <c r="CRR13" s="83"/>
      <c r="CRS13" s="83"/>
      <c r="CRT13" s="83"/>
      <c r="CRU13" s="83"/>
      <c r="CRV13" s="83"/>
      <c r="CRW13" s="83"/>
      <c r="CRX13" s="83"/>
      <c r="CRY13" s="83"/>
      <c r="CRZ13" s="83"/>
      <c r="CSA13" s="83"/>
      <c r="CSB13" s="83"/>
      <c r="CSC13" s="83"/>
      <c r="CSD13" s="83"/>
      <c r="CSE13" s="83"/>
      <c r="CSF13" s="83"/>
      <c r="CSG13" s="83"/>
      <c r="CSH13" s="83"/>
      <c r="CSI13" s="83"/>
      <c r="CSJ13" s="83"/>
      <c r="CSK13" s="83"/>
      <c r="CSL13" s="83"/>
      <c r="CSM13" s="83"/>
      <c r="CSN13" s="83"/>
      <c r="CSO13" s="83"/>
      <c r="CSP13" s="83"/>
      <c r="CSQ13" s="83"/>
      <c r="CSR13" s="83"/>
      <c r="CSS13" s="83"/>
      <c r="CST13" s="83"/>
      <c r="CSU13" s="83"/>
      <c r="CSV13" s="83"/>
      <c r="CSW13" s="83"/>
      <c r="CSX13" s="83"/>
      <c r="CSY13" s="83"/>
      <c r="CSZ13" s="83"/>
      <c r="CTA13" s="83"/>
      <c r="CTB13" s="83"/>
      <c r="CTC13" s="83"/>
      <c r="CTD13" s="83"/>
      <c r="CTE13" s="83"/>
      <c r="CTF13" s="83"/>
      <c r="CTG13" s="83"/>
      <c r="CTH13" s="83"/>
      <c r="CTI13" s="83"/>
      <c r="CTJ13" s="83"/>
      <c r="CTK13" s="83"/>
      <c r="CTL13" s="83"/>
      <c r="CTM13" s="83"/>
      <c r="CTN13" s="83"/>
      <c r="CTO13" s="83"/>
      <c r="CTP13" s="83"/>
      <c r="CTQ13" s="83"/>
      <c r="CTR13" s="83"/>
      <c r="CTS13" s="83"/>
      <c r="CTT13" s="83"/>
      <c r="CTU13" s="83"/>
      <c r="CTV13" s="83"/>
      <c r="CTW13" s="83"/>
      <c r="CTX13" s="83"/>
      <c r="CTY13" s="83"/>
      <c r="CTZ13" s="83"/>
      <c r="CUA13" s="83"/>
      <c r="CUB13" s="83"/>
      <c r="CUC13" s="83"/>
      <c r="CUD13" s="83"/>
      <c r="CUE13" s="83"/>
      <c r="CUF13" s="83"/>
      <c r="CUG13" s="83"/>
      <c r="CUH13" s="83"/>
      <c r="CUI13" s="83"/>
      <c r="CUJ13" s="83"/>
      <c r="CUK13" s="83"/>
      <c r="CUL13" s="83"/>
      <c r="CUM13" s="83"/>
      <c r="CUN13" s="83"/>
      <c r="CUO13" s="83"/>
      <c r="CUP13" s="83"/>
      <c r="CUQ13" s="83"/>
      <c r="CUR13" s="83"/>
      <c r="CUS13" s="83"/>
      <c r="CUT13" s="83"/>
      <c r="CUU13" s="83"/>
      <c r="CUV13" s="83"/>
      <c r="CUW13" s="83"/>
      <c r="CUX13" s="83"/>
      <c r="CUY13" s="83"/>
      <c r="CUZ13" s="83"/>
      <c r="CVA13" s="83"/>
      <c r="CVB13" s="83"/>
      <c r="CVC13" s="83"/>
      <c r="CVD13" s="83"/>
      <c r="CVE13" s="83"/>
      <c r="CVF13" s="83"/>
      <c r="CVG13" s="83"/>
      <c r="CVH13" s="83"/>
      <c r="CVI13" s="83"/>
      <c r="CVJ13" s="83"/>
      <c r="CVK13" s="83"/>
      <c r="CVL13" s="83"/>
      <c r="CVM13" s="83"/>
      <c r="CVN13" s="83"/>
      <c r="CVO13" s="83"/>
      <c r="CVP13" s="83"/>
      <c r="CVQ13" s="83"/>
      <c r="CVR13" s="83"/>
      <c r="CVS13" s="83"/>
      <c r="CVT13" s="83"/>
      <c r="CVU13" s="83"/>
      <c r="CVV13" s="83"/>
      <c r="CVW13" s="83"/>
      <c r="CVX13" s="83"/>
      <c r="CVY13" s="83"/>
      <c r="CVZ13" s="83"/>
      <c r="CWA13" s="83"/>
      <c r="CWB13" s="83"/>
      <c r="CWC13" s="83"/>
      <c r="CWD13" s="83"/>
      <c r="CWE13" s="83"/>
      <c r="CWF13" s="83"/>
      <c r="CWG13" s="83"/>
      <c r="CWH13" s="83"/>
      <c r="CWI13" s="83"/>
      <c r="CWJ13" s="83"/>
      <c r="CWK13" s="83"/>
      <c r="CWL13" s="83"/>
      <c r="CWM13" s="83"/>
      <c r="CWN13" s="83"/>
      <c r="CWO13" s="83"/>
      <c r="CWP13" s="83"/>
      <c r="CWQ13" s="83"/>
      <c r="CWR13" s="83"/>
      <c r="CWS13" s="83"/>
      <c r="CWT13" s="83"/>
      <c r="CWU13" s="83"/>
      <c r="CWV13" s="83"/>
      <c r="CWW13" s="83"/>
      <c r="CWX13" s="83"/>
      <c r="CWY13" s="83"/>
      <c r="CWZ13" s="83"/>
      <c r="CXA13" s="83"/>
      <c r="CXB13" s="83"/>
      <c r="CXC13" s="83"/>
      <c r="CXD13" s="83"/>
      <c r="CXE13" s="83"/>
      <c r="CXF13" s="83"/>
      <c r="CXG13" s="83"/>
      <c r="CXH13" s="83"/>
      <c r="CXI13" s="83"/>
      <c r="CXJ13" s="83"/>
      <c r="CXK13" s="83"/>
      <c r="CXL13" s="83"/>
      <c r="CXM13" s="83"/>
      <c r="CXN13" s="83"/>
      <c r="CXO13" s="83"/>
      <c r="CXP13" s="83"/>
      <c r="CXQ13" s="83"/>
      <c r="CXR13" s="83"/>
      <c r="CXS13" s="83"/>
      <c r="CXT13" s="83"/>
      <c r="CXU13" s="83"/>
      <c r="CXV13" s="83"/>
      <c r="CXW13" s="83"/>
      <c r="CXX13" s="83"/>
      <c r="CXY13" s="83"/>
      <c r="CXZ13" s="83"/>
      <c r="CYA13" s="83"/>
      <c r="CYB13" s="83"/>
      <c r="CYC13" s="83"/>
      <c r="CYD13" s="83"/>
      <c r="CYE13" s="83"/>
      <c r="CYF13" s="83"/>
      <c r="CYG13" s="83"/>
      <c r="CYH13" s="83"/>
      <c r="CYI13" s="83"/>
      <c r="CYJ13" s="83"/>
      <c r="CYK13" s="83"/>
      <c r="CYL13" s="83"/>
      <c r="CYM13" s="83"/>
      <c r="CYN13" s="83"/>
      <c r="CYO13" s="83"/>
      <c r="CYP13" s="83"/>
      <c r="CYQ13" s="83"/>
      <c r="CYR13" s="83"/>
      <c r="CYS13" s="83"/>
      <c r="CYT13" s="83"/>
      <c r="CYU13" s="83"/>
      <c r="CYV13" s="83"/>
      <c r="CYW13" s="83"/>
      <c r="CYX13" s="83"/>
      <c r="CYY13" s="83"/>
      <c r="CYZ13" s="83"/>
      <c r="CZA13" s="83"/>
      <c r="CZB13" s="83"/>
      <c r="CZC13" s="83"/>
      <c r="CZD13" s="83"/>
      <c r="CZE13" s="83"/>
      <c r="CZF13" s="83"/>
      <c r="CZG13" s="83"/>
      <c r="CZH13" s="83"/>
      <c r="CZI13" s="83"/>
      <c r="CZJ13" s="83"/>
      <c r="CZK13" s="83"/>
      <c r="CZL13" s="83"/>
      <c r="CZM13" s="83"/>
      <c r="CZN13" s="83"/>
      <c r="CZO13" s="83"/>
      <c r="CZP13" s="83"/>
      <c r="CZQ13" s="83"/>
      <c r="CZR13" s="83"/>
      <c r="CZS13" s="83"/>
      <c r="CZT13" s="83"/>
      <c r="CZU13" s="83"/>
      <c r="CZV13" s="83"/>
      <c r="CZW13" s="83"/>
      <c r="CZX13" s="83"/>
      <c r="CZY13" s="83"/>
      <c r="CZZ13" s="83"/>
      <c r="DAA13" s="83"/>
      <c r="DAB13" s="83"/>
      <c r="DAC13" s="83"/>
      <c r="DAD13" s="83"/>
      <c r="DAE13" s="83"/>
      <c r="DAF13" s="83"/>
      <c r="DAG13" s="83"/>
      <c r="DAH13" s="83"/>
      <c r="DAI13" s="83"/>
      <c r="DAJ13" s="83"/>
      <c r="DAK13" s="83"/>
      <c r="DAL13" s="83"/>
      <c r="DAM13" s="83"/>
      <c r="DAN13" s="83"/>
      <c r="DAO13" s="83"/>
      <c r="DAP13" s="83"/>
      <c r="DAQ13" s="83"/>
      <c r="DAR13" s="83"/>
      <c r="DAS13" s="83"/>
      <c r="DAT13" s="83"/>
      <c r="DAU13" s="83"/>
      <c r="DAV13" s="83"/>
      <c r="DAW13" s="83"/>
      <c r="DAX13" s="83"/>
      <c r="DAY13" s="83"/>
      <c r="DAZ13" s="83"/>
      <c r="DBA13" s="83"/>
      <c r="DBB13" s="83"/>
      <c r="DBC13" s="83"/>
      <c r="DBD13" s="83"/>
      <c r="DBE13" s="83"/>
      <c r="DBF13" s="83"/>
      <c r="DBG13" s="83"/>
      <c r="DBH13" s="83"/>
      <c r="DBI13" s="83"/>
      <c r="DBJ13" s="83"/>
      <c r="DBK13" s="83"/>
      <c r="DBL13" s="83"/>
      <c r="DBM13" s="83"/>
      <c r="DBN13" s="83"/>
      <c r="DBO13" s="83"/>
      <c r="DBP13" s="83"/>
      <c r="DBQ13" s="83"/>
      <c r="DBR13" s="83"/>
      <c r="DBS13" s="83"/>
      <c r="DBT13" s="83"/>
      <c r="DBU13" s="83"/>
      <c r="DBV13" s="83"/>
      <c r="DBW13" s="83"/>
      <c r="DBX13" s="83"/>
      <c r="DBY13" s="83"/>
      <c r="DBZ13" s="83"/>
      <c r="DCA13" s="83"/>
      <c r="DCB13" s="83"/>
      <c r="DCC13" s="83"/>
      <c r="DCD13" s="83"/>
      <c r="DCE13" s="83"/>
      <c r="DCF13" s="83"/>
      <c r="DCG13" s="83"/>
      <c r="DCH13" s="83"/>
      <c r="DCI13" s="83"/>
      <c r="DCJ13" s="83"/>
      <c r="DCK13" s="83"/>
      <c r="DCL13" s="83"/>
      <c r="DCM13" s="83"/>
      <c r="DCN13" s="83"/>
      <c r="DCO13" s="83"/>
      <c r="DCP13" s="83"/>
      <c r="DCQ13" s="83"/>
      <c r="DCR13" s="83"/>
      <c r="DCS13" s="83"/>
      <c r="DCT13" s="83"/>
      <c r="DCU13" s="83"/>
      <c r="DCV13" s="83"/>
      <c r="DCW13" s="83"/>
      <c r="DCX13" s="83"/>
      <c r="DCY13" s="83"/>
      <c r="DCZ13" s="83"/>
      <c r="DDA13" s="83"/>
      <c r="DDB13" s="83"/>
      <c r="DDC13" s="83"/>
      <c r="DDD13" s="83"/>
      <c r="DDE13" s="83"/>
      <c r="DDF13" s="83"/>
      <c r="DDG13" s="83"/>
      <c r="DDH13" s="83"/>
      <c r="DDI13" s="83"/>
      <c r="DDJ13" s="83"/>
      <c r="DDK13" s="83"/>
      <c r="DDL13" s="83"/>
      <c r="DDM13" s="83"/>
      <c r="DDN13" s="83"/>
      <c r="DDO13" s="83"/>
      <c r="DDP13" s="83"/>
      <c r="DDQ13" s="83"/>
      <c r="DDR13" s="83"/>
      <c r="DDS13" s="83"/>
      <c r="DDT13" s="83"/>
      <c r="DDU13" s="83"/>
      <c r="DDV13" s="83"/>
      <c r="DDW13" s="83"/>
      <c r="DDX13" s="83"/>
      <c r="DDY13" s="83"/>
      <c r="DDZ13" s="83"/>
      <c r="DEA13" s="83"/>
      <c r="DEB13" s="83"/>
      <c r="DEC13" s="83"/>
      <c r="DED13" s="83"/>
      <c r="DEE13" s="83"/>
      <c r="DEF13" s="83"/>
      <c r="DEG13" s="83"/>
      <c r="DEH13" s="83"/>
      <c r="DEI13" s="83"/>
      <c r="DEJ13" s="83"/>
      <c r="DEK13" s="83"/>
      <c r="DEL13" s="83"/>
      <c r="DEM13" s="83"/>
      <c r="DEN13" s="83"/>
      <c r="DEO13" s="83"/>
      <c r="DEP13" s="83"/>
      <c r="DEQ13" s="83"/>
      <c r="DER13" s="83"/>
      <c r="DES13" s="83"/>
      <c r="DET13" s="83"/>
      <c r="DEU13" s="83"/>
      <c r="DEV13" s="83"/>
      <c r="DEW13" s="83"/>
      <c r="DEX13" s="83"/>
      <c r="DEY13" s="83"/>
      <c r="DEZ13" s="83"/>
      <c r="DFA13" s="83"/>
      <c r="DFB13" s="83"/>
      <c r="DFC13" s="83"/>
      <c r="DFD13" s="83"/>
      <c r="DFE13" s="83"/>
      <c r="DFF13" s="83"/>
      <c r="DFG13" s="83"/>
      <c r="DFH13" s="83"/>
      <c r="DFI13" s="83"/>
      <c r="DFJ13" s="83"/>
      <c r="DFK13" s="83"/>
      <c r="DFL13" s="83"/>
      <c r="DFM13" s="83"/>
      <c r="DFN13" s="83"/>
      <c r="DFO13" s="83"/>
      <c r="DFP13" s="83"/>
      <c r="DFQ13" s="83"/>
      <c r="DFR13" s="83"/>
      <c r="DFS13" s="83"/>
      <c r="DFT13" s="83"/>
      <c r="DFU13" s="83"/>
      <c r="DFV13" s="83"/>
      <c r="DFW13" s="83"/>
      <c r="DFX13" s="83"/>
      <c r="DFY13" s="83"/>
      <c r="DFZ13" s="83"/>
      <c r="DGA13" s="83"/>
      <c r="DGB13" s="83"/>
      <c r="DGC13" s="83"/>
      <c r="DGD13" s="83"/>
      <c r="DGE13" s="83"/>
      <c r="DGF13" s="83"/>
      <c r="DGG13" s="83"/>
      <c r="DGH13" s="83"/>
      <c r="DGI13" s="83"/>
      <c r="DGJ13" s="83"/>
      <c r="DGK13" s="83"/>
      <c r="DGL13" s="83"/>
      <c r="DGM13" s="83"/>
      <c r="DGN13" s="83"/>
      <c r="DGO13" s="83"/>
      <c r="DGP13" s="83"/>
      <c r="DGQ13" s="83"/>
      <c r="DGR13" s="83"/>
      <c r="DGS13" s="83"/>
      <c r="DGT13" s="83"/>
      <c r="DGU13" s="83"/>
      <c r="DGV13" s="83"/>
      <c r="DGW13" s="83"/>
      <c r="DGX13" s="83"/>
      <c r="DGY13" s="83"/>
      <c r="DGZ13" s="83"/>
      <c r="DHA13" s="83"/>
      <c r="DHB13" s="83"/>
      <c r="DHC13" s="83"/>
      <c r="DHD13" s="83"/>
      <c r="DHE13" s="83"/>
      <c r="DHF13" s="83"/>
      <c r="DHG13" s="83"/>
      <c r="DHH13" s="83"/>
      <c r="DHI13" s="83"/>
      <c r="DHJ13" s="83"/>
      <c r="DHK13" s="83"/>
      <c r="DHL13" s="83"/>
      <c r="DHM13" s="83"/>
      <c r="DHN13" s="83"/>
      <c r="DHO13" s="83"/>
      <c r="DHP13" s="83"/>
      <c r="DHQ13" s="83"/>
      <c r="DHR13" s="83"/>
      <c r="DHS13" s="83"/>
      <c r="DHT13" s="83"/>
      <c r="DHU13" s="83"/>
      <c r="DHV13" s="83"/>
      <c r="DHW13" s="83"/>
      <c r="DHX13" s="83"/>
      <c r="DHY13" s="83"/>
      <c r="DHZ13" s="83"/>
      <c r="DIA13" s="83"/>
      <c r="DIB13" s="83"/>
      <c r="DIC13" s="83"/>
      <c r="DID13" s="83"/>
      <c r="DIE13" s="83"/>
      <c r="DIF13" s="83"/>
      <c r="DIG13" s="83"/>
      <c r="DIH13" s="83"/>
      <c r="DII13" s="83"/>
      <c r="DIJ13" s="83"/>
      <c r="DIK13" s="83"/>
      <c r="DIL13" s="83"/>
      <c r="DIM13" s="83"/>
      <c r="DIN13" s="83"/>
      <c r="DIO13" s="83"/>
      <c r="DIP13" s="83"/>
      <c r="DIQ13" s="83"/>
      <c r="DIR13" s="83"/>
      <c r="DIS13" s="83"/>
      <c r="DIT13" s="83"/>
      <c r="DIU13" s="83"/>
      <c r="DIV13" s="83"/>
      <c r="DIW13" s="83"/>
      <c r="DIX13" s="83"/>
      <c r="DIY13" s="83"/>
      <c r="DIZ13" s="83"/>
      <c r="DJA13" s="83"/>
      <c r="DJB13" s="83"/>
      <c r="DJC13" s="83"/>
      <c r="DJD13" s="83"/>
      <c r="DJE13" s="83"/>
      <c r="DJF13" s="83"/>
      <c r="DJG13" s="83"/>
      <c r="DJH13" s="83"/>
      <c r="DJI13" s="83"/>
      <c r="DJJ13" s="83"/>
      <c r="DJK13" s="83"/>
      <c r="DJL13" s="83"/>
      <c r="DJM13" s="83"/>
      <c r="DJN13" s="83"/>
      <c r="DJO13" s="83"/>
      <c r="DJP13" s="83"/>
      <c r="DJQ13" s="83"/>
      <c r="DJR13" s="83"/>
      <c r="DJS13" s="83"/>
      <c r="DJT13" s="83"/>
      <c r="DJU13" s="83"/>
      <c r="DJV13" s="83"/>
      <c r="DJW13" s="83"/>
      <c r="DJX13" s="83"/>
      <c r="DJY13" s="83"/>
      <c r="DJZ13" s="83"/>
      <c r="DKA13" s="83"/>
      <c r="DKB13" s="83"/>
      <c r="DKC13" s="83"/>
      <c r="DKD13" s="83"/>
      <c r="DKE13" s="83"/>
      <c r="DKF13" s="83"/>
      <c r="DKG13" s="83"/>
      <c r="DKH13" s="83"/>
      <c r="DKI13" s="83"/>
      <c r="DKJ13" s="83"/>
      <c r="DKK13" s="83"/>
      <c r="DKL13" s="83"/>
      <c r="DKM13" s="83"/>
      <c r="DKN13" s="83"/>
      <c r="DKO13" s="83"/>
      <c r="DKP13" s="83"/>
      <c r="DKQ13" s="83"/>
      <c r="DKR13" s="83"/>
      <c r="DKS13" s="83"/>
      <c r="DKT13" s="83"/>
      <c r="DKU13" s="83"/>
      <c r="DKV13" s="83"/>
      <c r="DKW13" s="83"/>
      <c r="DKX13" s="83"/>
      <c r="DKY13" s="83"/>
      <c r="DKZ13" s="83"/>
      <c r="DLA13" s="83"/>
      <c r="DLB13" s="83"/>
      <c r="DLC13" s="83"/>
      <c r="DLD13" s="83"/>
      <c r="DLE13" s="83"/>
      <c r="DLF13" s="83"/>
      <c r="DLG13" s="83"/>
      <c r="DLH13" s="83"/>
      <c r="DLI13" s="83"/>
      <c r="DLJ13" s="83"/>
      <c r="DLK13" s="83"/>
      <c r="DLL13" s="83"/>
      <c r="DLM13" s="83"/>
      <c r="DLN13" s="83"/>
      <c r="DLO13" s="83"/>
      <c r="DLP13" s="83"/>
      <c r="DLQ13" s="83"/>
      <c r="DLR13" s="83"/>
      <c r="DLS13" s="83"/>
      <c r="DLT13" s="83"/>
      <c r="DLU13" s="83"/>
      <c r="DLV13" s="83"/>
      <c r="DLW13" s="83"/>
      <c r="DLX13" s="83"/>
      <c r="DLY13" s="83"/>
      <c r="DLZ13" s="83"/>
      <c r="DMA13" s="83"/>
      <c r="DMB13" s="83"/>
      <c r="DMC13" s="83"/>
      <c r="DMD13" s="83"/>
      <c r="DME13" s="83"/>
      <c r="DMF13" s="83"/>
      <c r="DMG13" s="83"/>
      <c r="DMH13" s="83"/>
      <c r="DMI13" s="83"/>
      <c r="DMJ13" s="83"/>
      <c r="DMK13" s="83"/>
      <c r="DML13" s="83"/>
      <c r="DMM13" s="83"/>
      <c r="DMN13" s="83"/>
      <c r="DMO13" s="83"/>
      <c r="DMP13" s="83"/>
      <c r="DMQ13" s="83"/>
      <c r="DMR13" s="83"/>
      <c r="DMS13" s="83"/>
      <c r="DMT13" s="83"/>
      <c r="DMU13" s="83"/>
      <c r="DMV13" s="83"/>
      <c r="DMW13" s="83"/>
      <c r="DMX13" s="83"/>
      <c r="DMY13" s="83"/>
      <c r="DMZ13" s="83"/>
      <c r="DNA13" s="83"/>
      <c r="DNB13" s="83"/>
      <c r="DNC13" s="83"/>
      <c r="DND13" s="83"/>
      <c r="DNE13" s="83"/>
      <c r="DNF13" s="83"/>
      <c r="DNG13" s="83"/>
      <c r="DNH13" s="83"/>
      <c r="DNI13" s="83"/>
      <c r="DNJ13" s="83"/>
      <c r="DNK13" s="83"/>
      <c r="DNL13" s="83"/>
      <c r="DNM13" s="83"/>
      <c r="DNN13" s="83"/>
      <c r="DNO13" s="83"/>
      <c r="DNP13" s="83"/>
      <c r="DNQ13" s="83"/>
      <c r="DNR13" s="83"/>
      <c r="DNS13" s="83"/>
      <c r="DNT13" s="83"/>
      <c r="DNU13" s="83"/>
      <c r="DNV13" s="83"/>
      <c r="DNW13" s="83"/>
      <c r="DNX13" s="83"/>
      <c r="DNY13" s="83"/>
      <c r="DNZ13" s="83"/>
      <c r="DOA13" s="83"/>
      <c r="DOB13" s="83"/>
      <c r="DOC13" s="83"/>
      <c r="DOD13" s="83"/>
      <c r="DOE13" s="83"/>
      <c r="DOF13" s="83"/>
      <c r="DOG13" s="83"/>
      <c r="DOH13" s="83"/>
      <c r="DOI13" s="83"/>
      <c r="DOJ13" s="83"/>
      <c r="DOK13" s="83"/>
      <c r="DOL13" s="83"/>
      <c r="DOM13" s="83"/>
      <c r="DON13" s="83"/>
      <c r="DOO13" s="83"/>
      <c r="DOP13" s="83"/>
      <c r="DOQ13" s="83"/>
      <c r="DOR13" s="83"/>
      <c r="DOS13" s="83"/>
      <c r="DOT13" s="83"/>
      <c r="DOU13" s="83"/>
      <c r="DOV13" s="83"/>
      <c r="DOW13" s="83"/>
      <c r="DOX13" s="83"/>
      <c r="DOY13" s="83"/>
      <c r="DOZ13" s="83"/>
      <c r="DPA13" s="83"/>
      <c r="DPB13" s="83"/>
      <c r="DPC13" s="83"/>
      <c r="DPD13" s="83"/>
      <c r="DPE13" s="83"/>
      <c r="DPF13" s="83"/>
      <c r="DPG13" s="83"/>
      <c r="DPH13" s="83"/>
      <c r="DPI13" s="83"/>
      <c r="DPJ13" s="83"/>
      <c r="DPK13" s="83"/>
      <c r="DPL13" s="83"/>
      <c r="DPM13" s="83"/>
      <c r="DPN13" s="83"/>
      <c r="DPO13" s="83"/>
      <c r="DPP13" s="83"/>
      <c r="DPQ13" s="83"/>
      <c r="DPR13" s="83"/>
      <c r="DPS13" s="83"/>
      <c r="DPT13" s="83"/>
      <c r="DPU13" s="83"/>
      <c r="DPV13" s="83"/>
      <c r="DPW13" s="83"/>
      <c r="DPX13" s="83"/>
      <c r="DPY13" s="83"/>
      <c r="DPZ13" s="83"/>
      <c r="DQA13" s="83"/>
      <c r="DQB13" s="83"/>
      <c r="DQC13" s="83"/>
      <c r="DQD13" s="83"/>
      <c r="DQE13" s="83"/>
      <c r="DQF13" s="83"/>
      <c r="DQG13" s="83"/>
      <c r="DQH13" s="83"/>
      <c r="DQI13" s="83"/>
      <c r="DQJ13" s="83"/>
      <c r="DQK13" s="83"/>
      <c r="DQL13" s="83"/>
      <c r="DQM13" s="83"/>
      <c r="DQN13" s="83"/>
      <c r="DQO13" s="83"/>
      <c r="DQP13" s="83"/>
      <c r="DQQ13" s="83"/>
      <c r="DQR13" s="83"/>
      <c r="DQS13" s="83"/>
      <c r="DQT13" s="83"/>
      <c r="DQU13" s="83"/>
      <c r="DQV13" s="83"/>
      <c r="DQW13" s="83"/>
      <c r="DQX13" s="83"/>
      <c r="DQY13" s="83"/>
      <c r="DQZ13" s="83"/>
      <c r="DRA13" s="83"/>
      <c r="DRB13" s="83"/>
      <c r="DRC13" s="83"/>
      <c r="DRD13" s="83"/>
      <c r="DRE13" s="83"/>
      <c r="DRF13" s="83"/>
      <c r="DRG13" s="83"/>
      <c r="DRH13" s="83"/>
      <c r="DRI13" s="83"/>
      <c r="DRJ13" s="83"/>
      <c r="DRK13" s="83"/>
      <c r="DRL13" s="83"/>
      <c r="DRM13" s="83"/>
      <c r="DRN13" s="83"/>
      <c r="DRO13" s="83"/>
      <c r="DRP13" s="83"/>
      <c r="DRQ13" s="83"/>
      <c r="DRR13" s="83"/>
      <c r="DRS13" s="83"/>
      <c r="DRT13" s="83"/>
      <c r="DRU13" s="83"/>
      <c r="DRV13" s="83"/>
      <c r="DRW13" s="83"/>
      <c r="DRX13" s="83"/>
      <c r="DRY13" s="83"/>
      <c r="DRZ13" s="83"/>
      <c r="DSA13" s="83"/>
      <c r="DSB13" s="83"/>
      <c r="DSC13" s="83"/>
      <c r="DSD13" s="83"/>
      <c r="DSE13" s="83"/>
      <c r="DSF13" s="83"/>
      <c r="DSG13" s="83"/>
      <c r="DSH13" s="83"/>
      <c r="DSI13" s="83"/>
      <c r="DSJ13" s="83"/>
      <c r="DSK13" s="83"/>
      <c r="DSL13" s="83"/>
      <c r="DSM13" s="83"/>
      <c r="DSN13" s="83"/>
      <c r="DSO13" s="83"/>
      <c r="DSP13" s="83"/>
      <c r="DSQ13" s="83"/>
      <c r="DSR13" s="83"/>
      <c r="DSS13" s="83"/>
      <c r="DST13" s="83"/>
      <c r="DSU13" s="83"/>
      <c r="DSV13" s="83"/>
      <c r="DSW13" s="83"/>
      <c r="DSX13" s="83"/>
      <c r="DSY13" s="83"/>
      <c r="DSZ13" s="83"/>
      <c r="DTA13" s="83"/>
      <c r="DTB13" s="83"/>
      <c r="DTC13" s="83"/>
      <c r="DTD13" s="83"/>
      <c r="DTE13" s="83"/>
      <c r="DTF13" s="83"/>
      <c r="DTG13" s="83"/>
      <c r="DTH13" s="83"/>
      <c r="DTI13" s="83"/>
      <c r="DTJ13" s="83"/>
      <c r="DTK13" s="83"/>
      <c r="DTL13" s="83"/>
      <c r="DTM13" s="83"/>
      <c r="DTN13" s="83"/>
      <c r="DTO13" s="83"/>
      <c r="DTP13" s="83"/>
      <c r="DTQ13" s="83"/>
      <c r="DTR13" s="83"/>
      <c r="DTS13" s="83"/>
      <c r="DTT13" s="83"/>
      <c r="DTU13" s="83"/>
      <c r="DTV13" s="83"/>
      <c r="DTW13" s="83"/>
      <c r="DTX13" s="83"/>
      <c r="DTY13" s="83"/>
      <c r="DTZ13" s="83"/>
      <c r="DUA13" s="83"/>
      <c r="DUB13" s="83"/>
      <c r="DUC13" s="83"/>
      <c r="DUD13" s="83"/>
      <c r="DUE13" s="83"/>
      <c r="DUF13" s="83"/>
      <c r="DUG13" s="83"/>
      <c r="DUH13" s="83"/>
      <c r="DUI13" s="83"/>
      <c r="DUJ13" s="83"/>
      <c r="DUK13" s="83"/>
      <c r="DUL13" s="83"/>
      <c r="DUM13" s="83"/>
      <c r="DUN13" s="83"/>
      <c r="DUO13" s="83"/>
      <c r="DUP13" s="83"/>
      <c r="DUQ13" s="83"/>
      <c r="DUR13" s="83"/>
      <c r="DUS13" s="83"/>
      <c r="DUT13" s="83"/>
      <c r="DUU13" s="83"/>
      <c r="DUV13" s="83"/>
      <c r="DUW13" s="83"/>
      <c r="DUX13" s="83"/>
      <c r="DUY13" s="83"/>
      <c r="DUZ13" s="83"/>
      <c r="DVA13" s="83"/>
      <c r="DVB13" s="83"/>
      <c r="DVC13" s="83"/>
      <c r="DVD13" s="83"/>
      <c r="DVE13" s="83"/>
      <c r="DVF13" s="83"/>
      <c r="DVG13" s="83"/>
      <c r="DVH13" s="83"/>
      <c r="DVI13" s="83"/>
      <c r="DVJ13" s="83"/>
      <c r="DVK13" s="83"/>
      <c r="DVL13" s="83"/>
      <c r="DVM13" s="83"/>
      <c r="DVN13" s="83"/>
      <c r="DVO13" s="83"/>
      <c r="DVP13" s="83"/>
      <c r="DVQ13" s="83"/>
      <c r="DVR13" s="83"/>
      <c r="DVS13" s="83"/>
      <c r="DVT13" s="83"/>
      <c r="DVU13" s="83"/>
      <c r="DVV13" s="83"/>
      <c r="DVW13" s="83"/>
      <c r="DVX13" s="83"/>
      <c r="DVY13" s="83"/>
      <c r="DVZ13" s="83"/>
      <c r="DWA13" s="83"/>
      <c r="DWB13" s="83"/>
      <c r="DWC13" s="83"/>
      <c r="DWD13" s="83"/>
      <c r="DWE13" s="83"/>
      <c r="DWF13" s="83"/>
      <c r="DWG13" s="83"/>
      <c r="DWH13" s="83"/>
      <c r="DWI13" s="83"/>
      <c r="DWJ13" s="83"/>
      <c r="DWK13" s="83"/>
      <c r="DWL13" s="83"/>
      <c r="DWM13" s="83"/>
      <c r="DWN13" s="83"/>
      <c r="DWO13" s="83"/>
      <c r="DWP13" s="83"/>
      <c r="DWQ13" s="83"/>
      <c r="DWR13" s="83"/>
      <c r="DWS13" s="83"/>
      <c r="DWT13" s="83"/>
      <c r="DWU13" s="83"/>
      <c r="DWV13" s="83"/>
      <c r="DWW13" s="83"/>
      <c r="DWX13" s="83"/>
      <c r="DWY13" s="83"/>
      <c r="DWZ13" s="83"/>
      <c r="DXA13" s="83"/>
      <c r="DXB13" s="83"/>
      <c r="DXC13" s="83"/>
      <c r="DXD13" s="83"/>
      <c r="DXE13" s="83"/>
      <c r="DXF13" s="83"/>
      <c r="DXG13" s="83"/>
      <c r="DXH13" s="83"/>
      <c r="DXI13" s="83"/>
      <c r="DXJ13" s="83"/>
      <c r="DXK13" s="83"/>
      <c r="DXL13" s="83"/>
      <c r="DXM13" s="83"/>
      <c r="DXN13" s="83"/>
      <c r="DXO13" s="83"/>
      <c r="DXP13" s="83"/>
      <c r="DXQ13" s="83"/>
      <c r="DXR13" s="83"/>
      <c r="DXS13" s="83"/>
      <c r="DXT13" s="83"/>
      <c r="DXU13" s="83"/>
      <c r="DXV13" s="83"/>
      <c r="DXW13" s="83"/>
      <c r="DXX13" s="83"/>
      <c r="DXY13" s="83"/>
      <c r="DXZ13" s="83"/>
      <c r="DYA13" s="83"/>
      <c r="DYB13" s="83"/>
      <c r="DYC13" s="83"/>
      <c r="DYD13" s="83"/>
      <c r="DYE13" s="83"/>
      <c r="DYF13" s="83"/>
      <c r="DYG13" s="83"/>
      <c r="DYH13" s="83"/>
      <c r="DYI13" s="83"/>
      <c r="DYJ13" s="83"/>
      <c r="DYK13" s="83"/>
      <c r="DYL13" s="83"/>
      <c r="DYM13" s="83"/>
      <c r="DYN13" s="83"/>
      <c r="DYO13" s="83"/>
      <c r="DYP13" s="83"/>
      <c r="DYQ13" s="83"/>
      <c r="DYR13" s="83"/>
      <c r="DYS13" s="83"/>
      <c r="DYT13" s="83"/>
      <c r="DYU13" s="83"/>
      <c r="DYV13" s="83"/>
      <c r="DYW13" s="83"/>
      <c r="DYX13" s="83"/>
      <c r="DYY13" s="83"/>
      <c r="DYZ13" s="83"/>
      <c r="DZA13" s="83"/>
      <c r="DZB13" s="83"/>
      <c r="DZC13" s="83"/>
      <c r="DZD13" s="83"/>
      <c r="DZE13" s="83"/>
      <c r="DZF13" s="83"/>
      <c r="DZG13" s="83"/>
      <c r="DZH13" s="83"/>
      <c r="DZI13" s="83"/>
      <c r="DZJ13" s="83"/>
      <c r="DZK13" s="83"/>
      <c r="DZL13" s="83"/>
      <c r="DZM13" s="83"/>
      <c r="DZN13" s="83"/>
      <c r="DZO13" s="83"/>
      <c r="DZP13" s="83"/>
      <c r="DZQ13" s="83"/>
      <c r="DZR13" s="83"/>
      <c r="DZS13" s="83"/>
      <c r="DZT13" s="83"/>
      <c r="DZU13" s="83"/>
      <c r="DZV13" s="83"/>
      <c r="DZW13" s="83"/>
      <c r="DZX13" s="83"/>
      <c r="DZY13" s="83"/>
      <c r="DZZ13" s="83"/>
      <c r="EAA13" s="83"/>
      <c r="EAB13" s="83"/>
      <c r="EAC13" s="83"/>
      <c r="EAD13" s="83"/>
      <c r="EAE13" s="83"/>
      <c r="EAF13" s="83"/>
      <c r="EAG13" s="83"/>
      <c r="EAH13" s="83"/>
      <c r="EAI13" s="83"/>
      <c r="EAJ13" s="83"/>
      <c r="EAK13" s="83"/>
      <c r="EAL13" s="83"/>
      <c r="EAM13" s="83"/>
      <c r="EAN13" s="83"/>
      <c r="EAO13" s="83"/>
      <c r="EAP13" s="83"/>
      <c r="EAQ13" s="83"/>
      <c r="EAR13" s="83"/>
      <c r="EAS13" s="83"/>
      <c r="EAT13" s="83"/>
      <c r="EAU13" s="83"/>
      <c r="EAV13" s="83"/>
      <c r="EAW13" s="83"/>
      <c r="EAX13" s="83"/>
      <c r="EAY13" s="83"/>
      <c r="EAZ13" s="83"/>
      <c r="EBA13" s="83"/>
      <c r="EBB13" s="83"/>
      <c r="EBC13" s="83"/>
      <c r="EBD13" s="83"/>
      <c r="EBE13" s="83"/>
      <c r="EBF13" s="83"/>
      <c r="EBG13" s="83"/>
      <c r="EBH13" s="83"/>
      <c r="EBI13" s="83"/>
      <c r="EBJ13" s="83"/>
      <c r="EBK13" s="83"/>
      <c r="EBL13" s="83"/>
      <c r="EBM13" s="83"/>
      <c r="EBN13" s="83"/>
      <c r="EBO13" s="83"/>
      <c r="EBP13" s="83"/>
      <c r="EBQ13" s="83"/>
      <c r="EBR13" s="83"/>
      <c r="EBS13" s="83"/>
      <c r="EBT13" s="83"/>
      <c r="EBU13" s="83"/>
      <c r="EBV13" s="83"/>
      <c r="EBW13" s="83"/>
      <c r="EBX13" s="83"/>
      <c r="EBY13" s="83"/>
      <c r="EBZ13" s="83"/>
      <c r="ECA13" s="83"/>
      <c r="ECB13" s="83"/>
      <c r="ECC13" s="83"/>
      <c r="ECD13" s="83"/>
      <c r="ECE13" s="83"/>
      <c r="ECF13" s="83"/>
      <c r="ECG13" s="83"/>
      <c r="ECH13" s="83"/>
      <c r="ECI13" s="83"/>
      <c r="ECJ13" s="83"/>
      <c r="ECK13" s="83"/>
      <c r="ECL13" s="83"/>
      <c r="ECM13" s="83"/>
      <c r="ECN13" s="83"/>
      <c r="ECO13" s="83"/>
      <c r="ECP13" s="83"/>
      <c r="ECQ13" s="83"/>
      <c r="ECR13" s="83"/>
      <c r="ECS13" s="83"/>
      <c r="ECT13" s="83"/>
      <c r="ECU13" s="83"/>
      <c r="ECV13" s="83"/>
      <c r="ECW13" s="83"/>
      <c r="ECX13" s="83"/>
      <c r="ECY13" s="83"/>
      <c r="ECZ13" s="83"/>
      <c r="EDA13" s="83"/>
      <c r="EDB13" s="83"/>
      <c r="EDC13" s="83"/>
      <c r="EDD13" s="83"/>
      <c r="EDE13" s="83"/>
      <c r="EDF13" s="83"/>
      <c r="EDG13" s="83"/>
      <c r="EDH13" s="83"/>
      <c r="EDI13" s="83"/>
      <c r="EDJ13" s="83"/>
      <c r="EDK13" s="83"/>
      <c r="EDL13" s="83"/>
      <c r="EDM13" s="83"/>
      <c r="EDN13" s="83"/>
      <c r="EDO13" s="83"/>
      <c r="EDP13" s="83"/>
      <c r="EDQ13" s="83"/>
      <c r="EDR13" s="83"/>
      <c r="EDS13" s="83"/>
      <c r="EDT13" s="83"/>
      <c r="EDU13" s="83"/>
      <c r="EDV13" s="83"/>
      <c r="EDW13" s="83"/>
      <c r="EDX13" s="83"/>
      <c r="EDY13" s="83"/>
      <c r="EDZ13" s="83"/>
      <c r="EEA13" s="83"/>
      <c r="EEB13" s="83"/>
      <c r="EEC13" s="83"/>
      <c r="EED13" s="83"/>
      <c r="EEE13" s="83"/>
      <c r="EEF13" s="83"/>
      <c r="EEG13" s="83"/>
      <c r="EEH13" s="83"/>
      <c r="EEI13" s="83"/>
      <c r="EEJ13" s="83"/>
      <c r="EEK13" s="83"/>
      <c r="EEL13" s="83"/>
      <c r="EEM13" s="83"/>
      <c r="EEN13" s="83"/>
      <c r="EEO13" s="83"/>
      <c r="EEP13" s="83"/>
      <c r="EEQ13" s="83"/>
      <c r="EER13" s="83"/>
      <c r="EES13" s="83"/>
      <c r="EET13" s="83"/>
      <c r="EEU13" s="83"/>
      <c r="EEV13" s="83"/>
      <c r="EEW13" s="83"/>
      <c r="EEX13" s="83"/>
      <c r="EEY13" s="83"/>
      <c r="EEZ13" s="83"/>
      <c r="EFA13" s="83"/>
      <c r="EFB13" s="83"/>
      <c r="EFC13" s="83"/>
      <c r="EFD13" s="83"/>
      <c r="EFE13" s="83"/>
      <c r="EFF13" s="83"/>
      <c r="EFG13" s="83"/>
      <c r="EFH13" s="83"/>
      <c r="EFI13" s="83"/>
      <c r="EFJ13" s="83"/>
      <c r="EFK13" s="83"/>
      <c r="EFL13" s="83"/>
      <c r="EFM13" s="83"/>
      <c r="EFN13" s="83"/>
      <c r="EFO13" s="83"/>
      <c r="EFP13" s="83"/>
      <c r="EFQ13" s="83"/>
      <c r="EFR13" s="83"/>
      <c r="EFS13" s="83"/>
      <c r="EFT13" s="83"/>
      <c r="EFU13" s="83"/>
      <c r="EFV13" s="83"/>
      <c r="EFW13" s="83"/>
      <c r="EFX13" s="83"/>
      <c r="EFY13" s="83"/>
      <c r="EFZ13" s="83"/>
      <c r="EGA13" s="83"/>
      <c r="EGB13" s="83"/>
      <c r="EGC13" s="83"/>
      <c r="EGD13" s="83"/>
      <c r="EGE13" s="83"/>
      <c r="EGF13" s="83"/>
      <c r="EGG13" s="83"/>
      <c r="EGH13" s="83"/>
      <c r="EGI13" s="83"/>
      <c r="EGJ13" s="83"/>
      <c r="EGK13" s="83"/>
      <c r="EGL13" s="83"/>
      <c r="EGM13" s="83"/>
      <c r="EGN13" s="83"/>
      <c r="EGO13" s="83"/>
      <c r="EGP13" s="83"/>
      <c r="EGQ13" s="83"/>
      <c r="EGR13" s="83"/>
      <c r="EGS13" s="83"/>
      <c r="EGT13" s="83"/>
      <c r="EGU13" s="83"/>
      <c r="EGV13" s="83"/>
      <c r="EGW13" s="83"/>
      <c r="EGX13" s="83"/>
      <c r="EGY13" s="83"/>
      <c r="EGZ13" s="83"/>
      <c r="EHA13" s="83"/>
      <c r="EHB13" s="83"/>
      <c r="EHC13" s="83"/>
      <c r="EHD13" s="83"/>
      <c r="EHE13" s="83"/>
      <c r="EHF13" s="83"/>
      <c r="EHG13" s="83"/>
      <c r="EHH13" s="83"/>
      <c r="EHI13" s="83"/>
      <c r="EHJ13" s="83"/>
      <c r="EHK13" s="83"/>
      <c r="EHL13" s="83"/>
      <c r="EHM13" s="83"/>
      <c r="EHN13" s="83"/>
      <c r="EHO13" s="83"/>
      <c r="EHP13" s="83"/>
      <c r="EHQ13" s="83"/>
      <c r="EHR13" s="83"/>
      <c r="EHS13" s="83"/>
      <c r="EHT13" s="83"/>
      <c r="EHU13" s="83"/>
      <c r="EHV13" s="83"/>
      <c r="EHW13" s="83"/>
      <c r="EHX13" s="83"/>
      <c r="EHY13" s="83"/>
      <c r="EHZ13" s="83"/>
      <c r="EIA13" s="83"/>
      <c r="EIB13" s="83"/>
      <c r="EIC13" s="83"/>
      <c r="EID13" s="83"/>
      <c r="EIE13" s="83"/>
      <c r="EIF13" s="83"/>
      <c r="EIG13" s="83"/>
      <c r="EIH13" s="83"/>
      <c r="EII13" s="83"/>
      <c r="EIJ13" s="83"/>
      <c r="EIK13" s="83"/>
      <c r="EIL13" s="83"/>
      <c r="EIM13" s="83"/>
      <c r="EIN13" s="83"/>
      <c r="EIO13" s="83"/>
      <c r="EIP13" s="83"/>
      <c r="EIQ13" s="83"/>
      <c r="EIR13" s="83"/>
      <c r="EIS13" s="83"/>
      <c r="EIT13" s="83"/>
      <c r="EIU13" s="83"/>
      <c r="EIV13" s="83"/>
      <c r="EIW13" s="83"/>
      <c r="EIX13" s="83"/>
      <c r="EIY13" s="83"/>
      <c r="EIZ13" s="83"/>
      <c r="EJA13" s="83"/>
      <c r="EJB13" s="83"/>
      <c r="EJC13" s="83"/>
      <c r="EJD13" s="83"/>
      <c r="EJE13" s="83"/>
      <c r="EJF13" s="83"/>
      <c r="EJG13" s="83"/>
      <c r="EJH13" s="83"/>
      <c r="EJI13" s="83"/>
      <c r="EJJ13" s="83"/>
      <c r="EJK13" s="83"/>
      <c r="EJL13" s="83"/>
      <c r="EJM13" s="83"/>
      <c r="EJN13" s="83"/>
      <c r="EJO13" s="83"/>
      <c r="EJP13" s="83"/>
      <c r="EJQ13" s="83"/>
      <c r="EJR13" s="83"/>
      <c r="EJS13" s="83"/>
      <c r="EJT13" s="83"/>
      <c r="EJU13" s="83"/>
      <c r="EJV13" s="83"/>
      <c r="EJW13" s="83"/>
      <c r="EJX13" s="83"/>
      <c r="EJY13" s="83"/>
      <c r="EJZ13" s="83"/>
      <c r="EKA13" s="83"/>
      <c r="EKB13" s="83"/>
      <c r="EKC13" s="83"/>
      <c r="EKD13" s="83"/>
      <c r="EKE13" s="83"/>
      <c r="EKF13" s="83"/>
      <c r="EKG13" s="83"/>
      <c r="EKH13" s="83"/>
      <c r="EKI13" s="83"/>
      <c r="EKJ13" s="83"/>
      <c r="EKK13" s="83"/>
      <c r="EKL13" s="83"/>
      <c r="EKM13" s="83"/>
      <c r="EKN13" s="83"/>
      <c r="EKO13" s="83"/>
      <c r="EKP13" s="83"/>
      <c r="EKQ13" s="83"/>
      <c r="EKR13" s="83"/>
      <c r="EKS13" s="83"/>
      <c r="EKT13" s="83"/>
      <c r="EKU13" s="83"/>
      <c r="EKV13" s="83"/>
      <c r="EKW13" s="83"/>
      <c r="EKX13" s="83"/>
      <c r="EKY13" s="83"/>
      <c r="EKZ13" s="83"/>
      <c r="ELA13" s="83"/>
      <c r="ELB13" s="83"/>
      <c r="ELC13" s="83"/>
      <c r="ELD13" s="83"/>
      <c r="ELE13" s="83"/>
      <c r="ELF13" s="83"/>
      <c r="ELG13" s="83"/>
      <c r="ELH13" s="83"/>
      <c r="ELI13" s="83"/>
      <c r="ELJ13" s="83"/>
      <c r="ELK13" s="83"/>
      <c r="ELL13" s="83"/>
      <c r="ELM13" s="83"/>
      <c r="ELN13" s="83"/>
      <c r="ELO13" s="83"/>
      <c r="ELP13" s="83"/>
      <c r="ELQ13" s="83"/>
      <c r="ELR13" s="83"/>
      <c r="ELS13" s="83"/>
      <c r="ELT13" s="83"/>
      <c r="ELU13" s="83"/>
      <c r="ELV13" s="83"/>
      <c r="ELW13" s="83"/>
      <c r="ELX13" s="83"/>
      <c r="ELY13" s="83"/>
      <c r="ELZ13" s="83"/>
      <c r="EMA13" s="83"/>
      <c r="EMB13" s="83"/>
      <c r="EMC13" s="83"/>
      <c r="EMD13" s="83"/>
      <c r="EME13" s="83"/>
      <c r="EMF13" s="83"/>
      <c r="EMG13" s="83"/>
      <c r="EMH13" s="83"/>
      <c r="EMI13" s="83"/>
      <c r="EMJ13" s="83"/>
      <c r="EMK13" s="83"/>
      <c r="EML13" s="83"/>
      <c r="EMM13" s="83"/>
      <c r="EMN13" s="83"/>
      <c r="EMO13" s="83"/>
      <c r="EMP13" s="83"/>
      <c r="EMQ13" s="83"/>
      <c r="EMR13" s="83"/>
      <c r="EMS13" s="83"/>
      <c r="EMT13" s="83"/>
      <c r="EMU13" s="83"/>
      <c r="EMV13" s="83"/>
      <c r="EMW13" s="83"/>
      <c r="EMX13" s="83"/>
      <c r="EMY13" s="83"/>
      <c r="EMZ13" s="83"/>
      <c r="ENA13" s="83"/>
      <c r="ENB13" s="83"/>
      <c r="ENC13" s="83"/>
      <c r="END13" s="83"/>
      <c r="ENE13" s="83"/>
      <c r="ENF13" s="83"/>
      <c r="ENG13" s="83"/>
      <c r="ENH13" s="83"/>
      <c r="ENI13" s="83"/>
      <c r="ENJ13" s="83"/>
      <c r="ENK13" s="83"/>
      <c r="ENL13" s="83"/>
      <c r="ENM13" s="83"/>
      <c r="ENN13" s="83"/>
      <c r="ENO13" s="83"/>
      <c r="ENP13" s="83"/>
      <c r="ENQ13" s="83"/>
      <c r="ENR13" s="83"/>
      <c r="ENS13" s="83"/>
      <c r="ENT13" s="83"/>
      <c r="ENU13" s="83"/>
      <c r="ENV13" s="83"/>
      <c r="ENW13" s="83"/>
      <c r="ENX13" s="83"/>
      <c r="ENY13" s="83"/>
      <c r="ENZ13" s="83"/>
      <c r="EOA13" s="83"/>
      <c r="EOB13" s="83"/>
      <c r="EOC13" s="83"/>
      <c r="EOD13" s="83"/>
      <c r="EOE13" s="83"/>
      <c r="EOF13" s="83"/>
      <c r="EOG13" s="83"/>
      <c r="EOH13" s="83"/>
      <c r="EOI13" s="83"/>
      <c r="EOJ13" s="83"/>
      <c r="EOK13" s="83"/>
      <c r="EOL13" s="83"/>
      <c r="EOM13" s="83"/>
      <c r="EON13" s="83"/>
      <c r="EOO13" s="83"/>
      <c r="EOP13" s="83"/>
      <c r="EOQ13" s="83"/>
      <c r="EOR13" s="83"/>
      <c r="EOS13" s="83"/>
      <c r="EOT13" s="83"/>
      <c r="EOU13" s="83"/>
      <c r="EOV13" s="83"/>
      <c r="EOW13" s="83"/>
      <c r="EOX13" s="83"/>
      <c r="EOY13" s="83"/>
      <c r="EOZ13" s="83"/>
      <c r="EPA13" s="83"/>
      <c r="EPB13" s="83"/>
      <c r="EPC13" s="83"/>
      <c r="EPD13" s="83"/>
      <c r="EPE13" s="83"/>
      <c r="EPF13" s="83"/>
      <c r="EPG13" s="83"/>
      <c r="EPH13" s="83"/>
      <c r="EPI13" s="83"/>
      <c r="EPJ13" s="83"/>
      <c r="EPK13" s="83"/>
      <c r="EPL13" s="83"/>
      <c r="EPM13" s="83"/>
      <c r="EPN13" s="83"/>
      <c r="EPO13" s="83"/>
      <c r="EPP13" s="83"/>
      <c r="EPQ13" s="83"/>
      <c r="EPR13" s="83"/>
      <c r="EPS13" s="83"/>
      <c r="EPT13" s="83"/>
      <c r="EPU13" s="83"/>
      <c r="EPV13" s="83"/>
      <c r="EPW13" s="83"/>
      <c r="EPX13" s="83"/>
      <c r="EPY13" s="83"/>
      <c r="EPZ13" s="83"/>
      <c r="EQA13" s="83"/>
      <c r="EQB13" s="83"/>
      <c r="EQC13" s="83"/>
      <c r="EQD13" s="83"/>
      <c r="EQE13" s="83"/>
      <c r="EQF13" s="83"/>
      <c r="EQG13" s="83"/>
      <c r="EQH13" s="83"/>
      <c r="EQI13" s="83"/>
      <c r="EQJ13" s="83"/>
      <c r="EQK13" s="83"/>
      <c r="EQL13" s="83"/>
      <c r="EQM13" s="83"/>
      <c r="EQN13" s="83"/>
      <c r="EQO13" s="83"/>
      <c r="EQP13" s="83"/>
      <c r="EQQ13" s="83"/>
      <c r="EQR13" s="83"/>
      <c r="EQS13" s="83"/>
      <c r="EQT13" s="83"/>
      <c r="EQU13" s="83"/>
      <c r="EQV13" s="83"/>
      <c r="EQW13" s="83"/>
      <c r="EQX13" s="83"/>
      <c r="EQY13" s="83"/>
      <c r="EQZ13" s="83"/>
      <c r="ERA13" s="83"/>
      <c r="ERB13" s="83"/>
      <c r="ERC13" s="83"/>
      <c r="ERD13" s="83"/>
      <c r="ERE13" s="83"/>
      <c r="ERF13" s="83"/>
      <c r="ERG13" s="83"/>
      <c r="ERH13" s="83"/>
      <c r="ERI13" s="83"/>
      <c r="ERJ13" s="83"/>
      <c r="ERK13" s="83"/>
      <c r="ERL13" s="83"/>
      <c r="ERM13" s="83"/>
      <c r="ERN13" s="83"/>
      <c r="ERO13" s="83"/>
      <c r="ERP13" s="83"/>
      <c r="ERQ13" s="83"/>
      <c r="ERR13" s="83"/>
      <c r="ERS13" s="83"/>
      <c r="ERT13" s="83"/>
      <c r="ERU13" s="83"/>
      <c r="ERV13" s="83"/>
      <c r="ERW13" s="83"/>
      <c r="ERX13" s="83"/>
      <c r="ERY13" s="83"/>
      <c r="ERZ13" s="83"/>
      <c r="ESA13" s="83"/>
      <c r="ESB13" s="83"/>
      <c r="ESC13" s="83"/>
      <c r="ESD13" s="83"/>
      <c r="ESE13" s="83"/>
      <c r="ESF13" s="83"/>
      <c r="ESG13" s="83"/>
      <c r="ESH13" s="83"/>
      <c r="ESI13" s="83"/>
      <c r="ESJ13" s="83"/>
      <c r="ESK13" s="83"/>
      <c r="ESL13" s="83"/>
      <c r="ESM13" s="83"/>
      <c r="ESN13" s="83"/>
      <c r="ESO13" s="83"/>
      <c r="ESP13" s="83"/>
      <c r="ESQ13" s="83"/>
      <c r="ESR13" s="83"/>
      <c r="ESS13" s="83"/>
      <c r="EST13" s="83"/>
      <c r="ESU13" s="83"/>
      <c r="ESV13" s="83"/>
      <c r="ESW13" s="83"/>
      <c r="ESX13" s="83"/>
      <c r="ESY13" s="83"/>
      <c r="ESZ13" s="83"/>
      <c r="ETA13" s="83"/>
      <c r="ETB13" s="83"/>
      <c r="ETC13" s="83"/>
      <c r="ETD13" s="83"/>
      <c r="ETE13" s="83"/>
      <c r="ETF13" s="83"/>
      <c r="ETG13" s="83"/>
      <c r="ETH13" s="83"/>
      <c r="ETI13" s="83"/>
      <c r="ETJ13" s="83"/>
      <c r="ETK13" s="83"/>
      <c r="ETL13" s="83"/>
      <c r="ETM13" s="83"/>
      <c r="ETN13" s="83"/>
      <c r="ETO13" s="83"/>
      <c r="ETP13" s="83"/>
      <c r="ETQ13" s="83"/>
      <c r="ETR13" s="83"/>
      <c r="ETS13" s="83"/>
      <c r="ETT13" s="83"/>
      <c r="ETU13" s="83"/>
      <c r="ETV13" s="83"/>
      <c r="ETW13" s="83"/>
      <c r="ETX13" s="83"/>
      <c r="ETY13" s="83"/>
      <c r="ETZ13" s="83"/>
      <c r="EUA13" s="83"/>
      <c r="EUB13" s="83"/>
      <c r="EUC13" s="83"/>
      <c r="EUD13" s="83"/>
      <c r="EUE13" s="83"/>
      <c r="EUF13" s="83"/>
      <c r="EUG13" s="83"/>
      <c r="EUH13" s="83"/>
      <c r="EUI13" s="83"/>
      <c r="EUJ13" s="83"/>
      <c r="EUK13" s="83"/>
      <c r="EUL13" s="83"/>
      <c r="EUM13" s="83"/>
      <c r="EUN13" s="83"/>
      <c r="EUO13" s="83"/>
      <c r="EUP13" s="83"/>
      <c r="EUQ13" s="83"/>
      <c r="EUR13" s="83"/>
      <c r="EUS13" s="83"/>
      <c r="EUT13" s="83"/>
      <c r="EUU13" s="83"/>
      <c r="EUV13" s="83"/>
      <c r="EUW13" s="83"/>
      <c r="EUX13" s="83"/>
      <c r="EUY13" s="83"/>
      <c r="EUZ13" s="83"/>
      <c r="EVA13" s="83"/>
      <c r="EVB13" s="83"/>
      <c r="EVC13" s="83"/>
      <c r="EVD13" s="83"/>
      <c r="EVE13" s="83"/>
      <c r="EVF13" s="83"/>
      <c r="EVG13" s="83"/>
      <c r="EVH13" s="83"/>
      <c r="EVI13" s="83"/>
      <c r="EVJ13" s="83"/>
      <c r="EVK13" s="83"/>
      <c r="EVL13" s="83"/>
      <c r="EVM13" s="83"/>
      <c r="EVN13" s="83"/>
      <c r="EVO13" s="83"/>
      <c r="EVP13" s="83"/>
      <c r="EVQ13" s="83"/>
      <c r="EVR13" s="83"/>
      <c r="EVS13" s="83"/>
      <c r="EVT13" s="83"/>
      <c r="EVU13" s="83"/>
      <c r="EVV13" s="83"/>
      <c r="EVW13" s="83"/>
      <c r="EVX13" s="83"/>
      <c r="EVY13" s="83"/>
      <c r="EVZ13" s="83"/>
      <c r="EWA13" s="83"/>
      <c r="EWB13" s="83"/>
      <c r="EWC13" s="83"/>
      <c r="EWD13" s="83"/>
      <c r="EWE13" s="83"/>
      <c r="EWF13" s="83"/>
      <c r="EWG13" s="83"/>
      <c r="EWH13" s="83"/>
      <c r="EWI13" s="83"/>
      <c r="EWJ13" s="83"/>
      <c r="EWK13" s="83"/>
      <c r="EWL13" s="83"/>
      <c r="EWM13" s="83"/>
      <c r="EWN13" s="83"/>
      <c r="EWO13" s="83"/>
      <c r="EWP13" s="83"/>
      <c r="EWQ13" s="83"/>
      <c r="EWR13" s="83"/>
      <c r="EWS13" s="83"/>
      <c r="EWT13" s="83"/>
      <c r="EWU13" s="83"/>
      <c r="EWV13" s="83"/>
      <c r="EWW13" s="83"/>
      <c r="EWX13" s="83"/>
      <c r="EWY13" s="83"/>
      <c r="EWZ13" s="83"/>
      <c r="EXA13" s="83"/>
      <c r="EXB13" s="83"/>
      <c r="EXC13" s="83"/>
      <c r="EXD13" s="83"/>
      <c r="EXE13" s="83"/>
      <c r="EXF13" s="83"/>
      <c r="EXG13" s="83"/>
      <c r="EXH13" s="83"/>
      <c r="EXI13" s="83"/>
      <c r="EXJ13" s="83"/>
      <c r="EXK13" s="83"/>
      <c r="EXL13" s="83"/>
      <c r="EXM13" s="83"/>
      <c r="EXN13" s="83"/>
      <c r="EXO13" s="83"/>
      <c r="EXP13" s="83"/>
      <c r="EXQ13" s="83"/>
      <c r="EXR13" s="83"/>
      <c r="EXS13" s="83"/>
      <c r="EXT13" s="83"/>
      <c r="EXU13" s="83"/>
      <c r="EXV13" s="83"/>
      <c r="EXW13" s="83"/>
      <c r="EXX13" s="83"/>
      <c r="EXY13" s="83"/>
      <c r="EXZ13" s="83"/>
      <c r="EYA13" s="83"/>
      <c r="EYB13" s="83"/>
      <c r="EYC13" s="83"/>
      <c r="EYD13" s="83"/>
      <c r="EYE13" s="83"/>
      <c r="EYF13" s="83"/>
      <c r="EYG13" s="83"/>
      <c r="EYH13" s="83"/>
      <c r="EYI13" s="83"/>
      <c r="EYJ13" s="83"/>
      <c r="EYK13" s="83"/>
      <c r="EYL13" s="83"/>
      <c r="EYM13" s="83"/>
      <c r="EYN13" s="83"/>
      <c r="EYO13" s="83"/>
      <c r="EYP13" s="83"/>
      <c r="EYQ13" s="83"/>
      <c r="EYR13" s="83"/>
      <c r="EYS13" s="83"/>
      <c r="EYT13" s="83"/>
      <c r="EYU13" s="83"/>
      <c r="EYV13" s="83"/>
      <c r="EYW13" s="83"/>
      <c r="EYX13" s="83"/>
      <c r="EYY13" s="83"/>
      <c r="EYZ13" s="83"/>
      <c r="EZA13" s="83"/>
      <c r="EZB13" s="83"/>
      <c r="EZC13" s="83"/>
      <c r="EZD13" s="83"/>
      <c r="EZE13" s="83"/>
      <c r="EZF13" s="83"/>
      <c r="EZG13" s="83"/>
      <c r="EZH13" s="83"/>
      <c r="EZI13" s="83"/>
      <c r="EZJ13" s="83"/>
      <c r="EZK13" s="83"/>
      <c r="EZL13" s="83"/>
      <c r="EZM13" s="83"/>
      <c r="EZN13" s="83"/>
      <c r="EZO13" s="83"/>
      <c r="EZP13" s="83"/>
      <c r="EZQ13" s="83"/>
      <c r="EZR13" s="83"/>
      <c r="EZS13" s="83"/>
      <c r="EZT13" s="83"/>
      <c r="EZU13" s="83"/>
      <c r="EZV13" s="83"/>
      <c r="EZW13" s="83"/>
      <c r="EZX13" s="83"/>
      <c r="EZY13" s="83"/>
      <c r="EZZ13" s="83"/>
      <c r="FAA13" s="83"/>
      <c r="FAB13" s="83"/>
      <c r="FAC13" s="83"/>
      <c r="FAD13" s="83"/>
      <c r="FAE13" s="83"/>
      <c r="FAF13" s="83"/>
      <c r="FAG13" s="83"/>
      <c r="FAH13" s="83"/>
      <c r="FAI13" s="83"/>
      <c r="FAJ13" s="83"/>
      <c r="FAK13" s="83"/>
      <c r="FAL13" s="83"/>
      <c r="FAM13" s="83"/>
      <c r="FAN13" s="83"/>
      <c r="FAO13" s="83"/>
      <c r="FAP13" s="83"/>
      <c r="FAQ13" s="83"/>
      <c r="FAR13" s="83"/>
      <c r="FAS13" s="83"/>
      <c r="FAT13" s="83"/>
      <c r="FAU13" s="83"/>
      <c r="FAV13" s="83"/>
      <c r="FAW13" s="83"/>
      <c r="FAX13" s="83"/>
      <c r="FAY13" s="83"/>
      <c r="FAZ13" s="83"/>
      <c r="FBA13" s="83"/>
      <c r="FBB13" s="83"/>
      <c r="FBC13" s="83"/>
      <c r="FBD13" s="83"/>
      <c r="FBE13" s="83"/>
      <c r="FBF13" s="83"/>
      <c r="FBG13" s="83"/>
      <c r="FBH13" s="83"/>
      <c r="FBI13" s="83"/>
      <c r="FBJ13" s="83"/>
      <c r="FBK13" s="83"/>
      <c r="FBL13" s="83"/>
      <c r="FBM13" s="83"/>
      <c r="FBN13" s="83"/>
      <c r="FBO13" s="83"/>
      <c r="FBP13" s="83"/>
      <c r="FBQ13" s="83"/>
      <c r="FBR13" s="83"/>
      <c r="FBS13" s="83"/>
      <c r="FBT13" s="83"/>
      <c r="FBU13" s="83"/>
      <c r="FBV13" s="83"/>
      <c r="FBW13" s="83"/>
      <c r="FBX13" s="83"/>
      <c r="FBY13" s="83"/>
      <c r="FBZ13" s="83"/>
      <c r="FCA13" s="83"/>
      <c r="FCB13" s="83"/>
      <c r="FCC13" s="83"/>
      <c r="FCD13" s="83"/>
      <c r="FCE13" s="83"/>
      <c r="FCF13" s="83"/>
      <c r="FCG13" s="83"/>
      <c r="FCH13" s="83"/>
      <c r="FCI13" s="83"/>
      <c r="FCJ13" s="83"/>
      <c r="FCK13" s="83"/>
      <c r="FCL13" s="83"/>
      <c r="FCM13" s="83"/>
      <c r="FCN13" s="83"/>
      <c r="FCO13" s="83"/>
      <c r="FCP13" s="83"/>
      <c r="FCQ13" s="83"/>
      <c r="FCR13" s="83"/>
      <c r="FCS13" s="83"/>
      <c r="FCT13" s="83"/>
      <c r="FCU13" s="83"/>
      <c r="FCV13" s="83"/>
      <c r="FCW13" s="83"/>
      <c r="FCX13" s="83"/>
      <c r="FCY13" s="83"/>
      <c r="FCZ13" s="83"/>
      <c r="FDA13" s="83"/>
      <c r="FDB13" s="83"/>
      <c r="FDC13" s="83"/>
      <c r="FDD13" s="83"/>
      <c r="FDE13" s="83"/>
      <c r="FDF13" s="83"/>
      <c r="FDG13" s="83"/>
      <c r="FDH13" s="83"/>
      <c r="FDI13" s="83"/>
      <c r="FDJ13" s="83"/>
      <c r="FDK13" s="83"/>
      <c r="FDL13" s="83"/>
      <c r="FDM13" s="83"/>
      <c r="FDN13" s="83"/>
      <c r="FDO13" s="83"/>
      <c r="FDP13" s="83"/>
      <c r="FDQ13" s="83"/>
      <c r="FDR13" s="83"/>
      <c r="FDS13" s="83"/>
      <c r="FDT13" s="83"/>
      <c r="FDU13" s="83"/>
      <c r="FDV13" s="83"/>
      <c r="FDW13" s="83"/>
      <c r="FDX13" s="83"/>
      <c r="FDY13" s="83"/>
      <c r="FDZ13" s="83"/>
      <c r="FEA13" s="83"/>
      <c r="FEB13" s="83"/>
      <c r="FEC13" s="83"/>
      <c r="FED13" s="83"/>
      <c r="FEE13" s="83"/>
      <c r="FEF13" s="83"/>
      <c r="FEG13" s="83"/>
      <c r="FEH13" s="83"/>
      <c r="FEI13" s="83"/>
      <c r="FEJ13" s="83"/>
      <c r="FEK13" s="83"/>
      <c r="FEL13" s="83"/>
      <c r="FEM13" s="83"/>
      <c r="FEN13" s="83"/>
      <c r="FEO13" s="83"/>
      <c r="FEP13" s="83"/>
      <c r="FEQ13" s="83"/>
      <c r="FER13" s="83"/>
      <c r="FES13" s="83"/>
      <c r="FET13" s="83"/>
      <c r="FEU13" s="83"/>
      <c r="FEV13" s="83"/>
      <c r="FEW13" s="83"/>
      <c r="FEX13" s="83"/>
      <c r="FEY13" s="83"/>
      <c r="FEZ13" s="83"/>
      <c r="FFA13" s="83"/>
      <c r="FFB13" s="83"/>
      <c r="FFC13" s="83"/>
      <c r="FFD13" s="83"/>
      <c r="FFE13" s="83"/>
      <c r="FFF13" s="83"/>
      <c r="FFG13" s="83"/>
      <c r="FFH13" s="83"/>
      <c r="FFI13" s="83"/>
      <c r="FFJ13" s="83"/>
      <c r="FFK13" s="83"/>
      <c r="FFL13" s="83"/>
      <c r="FFM13" s="83"/>
      <c r="FFN13" s="83"/>
      <c r="FFO13" s="83"/>
      <c r="FFP13" s="83"/>
      <c r="FFQ13" s="83"/>
      <c r="FFR13" s="83"/>
      <c r="FFS13" s="83"/>
      <c r="FFT13" s="83"/>
      <c r="FFU13" s="83"/>
      <c r="FFV13" s="83"/>
      <c r="FFW13" s="83"/>
      <c r="FFX13" s="83"/>
      <c r="FFY13" s="83"/>
      <c r="FFZ13" s="83"/>
      <c r="FGA13" s="83"/>
      <c r="FGB13" s="83"/>
      <c r="FGC13" s="83"/>
      <c r="FGD13" s="83"/>
      <c r="FGE13" s="83"/>
      <c r="FGF13" s="83"/>
      <c r="FGG13" s="83"/>
      <c r="FGH13" s="83"/>
      <c r="FGI13" s="83"/>
      <c r="FGJ13" s="83"/>
      <c r="FGK13" s="83"/>
      <c r="FGL13" s="83"/>
      <c r="FGM13" s="83"/>
      <c r="FGN13" s="83"/>
      <c r="FGO13" s="83"/>
      <c r="FGP13" s="83"/>
      <c r="FGQ13" s="83"/>
      <c r="FGR13" s="83"/>
      <c r="FGS13" s="83"/>
      <c r="FGT13" s="83"/>
      <c r="FGU13" s="83"/>
      <c r="FGV13" s="83"/>
      <c r="FGW13" s="83"/>
      <c r="FGX13" s="83"/>
      <c r="FGY13" s="83"/>
      <c r="FGZ13" s="83"/>
      <c r="FHA13" s="83"/>
      <c r="FHB13" s="83"/>
      <c r="FHC13" s="83"/>
      <c r="FHD13" s="83"/>
      <c r="FHE13" s="83"/>
      <c r="FHF13" s="83"/>
      <c r="FHG13" s="83"/>
      <c r="FHH13" s="83"/>
      <c r="FHI13" s="83"/>
      <c r="FHJ13" s="83"/>
      <c r="FHK13" s="83"/>
      <c r="FHL13" s="83"/>
      <c r="FHM13" s="83"/>
      <c r="FHN13" s="83"/>
      <c r="FHO13" s="83"/>
      <c r="FHP13" s="83"/>
      <c r="FHQ13" s="83"/>
      <c r="FHR13" s="83"/>
      <c r="FHS13" s="83"/>
      <c r="FHT13" s="83"/>
      <c r="FHU13" s="83"/>
      <c r="FHV13" s="83"/>
      <c r="FHW13" s="83"/>
      <c r="FHX13" s="83"/>
      <c r="FHY13" s="83"/>
      <c r="FHZ13" s="83"/>
      <c r="FIA13" s="83"/>
      <c r="FIB13" s="83"/>
      <c r="FIC13" s="83"/>
      <c r="FID13" s="83"/>
      <c r="FIE13" s="83"/>
      <c r="FIF13" s="83"/>
      <c r="FIG13" s="83"/>
      <c r="FIH13" s="83"/>
      <c r="FII13" s="83"/>
      <c r="FIJ13" s="83"/>
      <c r="FIK13" s="83"/>
      <c r="FIL13" s="83"/>
      <c r="FIM13" s="83"/>
      <c r="FIN13" s="83"/>
      <c r="FIO13" s="83"/>
      <c r="FIP13" s="83"/>
      <c r="FIQ13" s="83"/>
      <c r="FIR13" s="83"/>
      <c r="FIS13" s="83"/>
      <c r="FIT13" s="83"/>
      <c r="FIU13" s="83"/>
      <c r="FIV13" s="83"/>
      <c r="FIW13" s="83"/>
      <c r="FIX13" s="83"/>
      <c r="FIY13" s="83"/>
      <c r="FIZ13" s="83"/>
      <c r="FJA13" s="83"/>
      <c r="FJB13" s="83"/>
      <c r="FJC13" s="83"/>
      <c r="FJD13" s="83"/>
      <c r="FJE13" s="83"/>
      <c r="FJF13" s="83"/>
      <c r="FJG13" s="83"/>
      <c r="FJH13" s="83"/>
      <c r="FJI13" s="83"/>
      <c r="FJJ13" s="83"/>
      <c r="FJK13" s="83"/>
      <c r="FJL13" s="83"/>
      <c r="FJM13" s="83"/>
      <c r="FJN13" s="83"/>
      <c r="FJO13" s="83"/>
      <c r="FJP13" s="83"/>
      <c r="FJQ13" s="83"/>
      <c r="FJR13" s="83"/>
      <c r="FJS13" s="83"/>
      <c r="FJT13" s="83"/>
      <c r="FJU13" s="83"/>
      <c r="FJV13" s="83"/>
      <c r="FJW13" s="83"/>
      <c r="FJX13" s="83"/>
      <c r="FJY13" s="83"/>
      <c r="FJZ13" s="83"/>
      <c r="FKA13" s="83"/>
      <c r="FKB13" s="83"/>
      <c r="FKC13" s="83"/>
      <c r="FKD13" s="83"/>
      <c r="FKE13" s="83"/>
      <c r="FKF13" s="83"/>
      <c r="FKG13" s="83"/>
      <c r="FKH13" s="83"/>
      <c r="FKI13" s="83"/>
      <c r="FKJ13" s="83"/>
      <c r="FKK13" s="83"/>
      <c r="FKL13" s="83"/>
      <c r="FKM13" s="83"/>
      <c r="FKN13" s="83"/>
      <c r="FKO13" s="83"/>
      <c r="FKP13" s="83"/>
      <c r="FKQ13" s="83"/>
      <c r="FKR13" s="83"/>
      <c r="FKS13" s="83"/>
      <c r="FKT13" s="83"/>
      <c r="FKU13" s="83"/>
      <c r="FKV13" s="83"/>
      <c r="FKW13" s="83"/>
      <c r="FKX13" s="83"/>
      <c r="FKY13" s="83"/>
      <c r="FKZ13" s="83"/>
      <c r="FLA13" s="83"/>
      <c r="FLB13" s="83"/>
      <c r="FLC13" s="83"/>
      <c r="FLD13" s="83"/>
      <c r="FLE13" s="83"/>
      <c r="FLF13" s="83"/>
      <c r="FLG13" s="83"/>
      <c r="FLH13" s="83"/>
      <c r="FLI13" s="83"/>
      <c r="FLJ13" s="83"/>
      <c r="FLK13" s="83"/>
      <c r="FLL13" s="83"/>
      <c r="FLM13" s="83"/>
      <c r="FLN13" s="83"/>
      <c r="FLO13" s="83"/>
      <c r="FLP13" s="83"/>
      <c r="FLQ13" s="83"/>
      <c r="FLR13" s="83"/>
      <c r="FLS13" s="83"/>
      <c r="FLT13" s="83"/>
      <c r="FLU13" s="83"/>
      <c r="FLV13" s="83"/>
      <c r="FLW13" s="83"/>
      <c r="FLX13" s="83"/>
      <c r="FLY13" s="83"/>
      <c r="FLZ13" s="83"/>
      <c r="FMA13" s="83"/>
      <c r="FMB13" s="83"/>
      <c r="FMC13" s="83"/>
      <c r="FMD13" s="83"/>
      <c r="FME13" s="83"/>
      <c r="FMF13" s="83"/>
      <c r="FMG13" s="83"/>
      <c r="FMH13" s="83"/>
      <c r="FMI13" s="83"/>
      <c r="FMJ13" s="83"/>
      <c r="FMK13" s="83"/>
      <c r="FML13" s="83"/>
      <c r="FMM13" s="83"/>
      <c r="FMN13" s="83"/>
      <c r="FMO13" s="83"/>
      <c r="FMP13" s="83"/>
      <c r="FMQ13" s="83"/>
      <c r="FMR13" s="83"/>
      <c r="FMS13" s="83"/>
      <c r="FMT13" s="83"/>
      <c r="FMU13" s="83"/>
      <c r="FMV13" s="83"/>
      <c r="FMW13" s="83"/>
      <c r="FMX13" s="83"/>
      <c r="FMY13" s="83"/>
      <c r="FMZ13" s="83"/>
      <c r="FNA13" s="83"/>
      <c r="FNB13" s="83"/>
      <c r="FNC13" s="83"/>
      <c r="FND13" s="83"/>
      <c r="FNE13" s="83"/>
      <c r="FNF13" s="83"/>
      <c r="FNG13" s="83"/>
      <c r="FNH13" s="83"/>
      <c r="FNI13" s="83"/>
      <c r="FNJ13" s="83"/>
      <c r="FNK13" s="83"/>
      <c r="FNL13" s="83"/>
      <c r="FNM13" s="83"/>
      <c r="FNN13" s="83"/>
      <c r="FNO13" s="83"/>
      <c r="FNP13" s="83"/>
      <c r="FNQ13" s="83"/>
      <c r="FNR13" s="83"/>
      <c r="FNS13" s="83"/>
      <c r="FNT13" s="83"/>
      <c r="FNU13" s="83"/>
      <c r="FNV13" s="83"/>
      <c r="FNW13" s="83"/>
      <c r="FNX13" s="83"/>
      <c r="FNY13" s="83"/>
      <c r="FNZ13" s="83"/>
      <c r="FOA13" s="83"/>
      <c r="FOB13" s="83"/>
      <c r="FOC13" s="83"/>
      <c r="FOD13" s="83"/>
      <c r="FOE13" s="83"/>
      <c r="FOF13" s="83"/>
      <c r="FOG13" s="83"/>
      <c r="FOH13" s="83"/>
      <c r="FOI13" s="83"/>
      <c r="FOJ13" s="83"/>
      <c r="FOK13" s="83"/>
      <c r="FOL13" s="83"/>
      <c r="FOM13" s="83"/>
      <c r="FON13" s="83"/>
      <c r="FOO13" s="83"/>
      <c r="FOP13" s="83"/>
      <c r="FOQ13" s="83"/>
      <c r="FOR13" s="83"/>
      <c r="FOS13" s="83"/>
      <c r="FOT13" s="83"/>
      <c r="FOU13" s="83"/>
      <c r="FOV13" s="83"/>
      <c r="FOW13" s="83"/>
      <c r="FOX13" s="83"/>
      <c r="FOY13" s="83"/>
      <c r="FOZ13" s="83"/>
      <c r="FPA13" s="83"/>
      <c r="FPB13" s="83"/>
      <c r="FPC13" s="83"/>
      <c r="FPD13" s="83"/>
      <c r="FPE13" s="83"/>
      <c r="FPF13" s="83"/>
      <c r="FPG13" s="83"/>
      <c r="FPH13" s="83"/>
      <c r="FPI13" s="83"/>
      <c r="FPJ13" s="83"/>
      <c r="FPK13" s="83"/>
      <c r="FPL13" s="83"/>
      <c r="FPM13" s="83"/>
      <c r="FPN13" s="83"/>
      <c r="FPO13" s="83"/>
      <c r="FPP13" s="83"/>
      <c r="FPQ13" s="83"/>
      <c r="FPR13" s="83"/>
      <c r="FPS13" s="83"/>
      <c r="FPT13" s="83"/>
      <c r="FPU13" s="83"/>
      <c r="FPV13" s="83"/>
      <c r="FPW13" s="83"/>
      <c r="FPX13" s="83"/>
      <c r="FPY13" s="83"/>
      <c r="FPZ13" s="83"/>
      <c r="FQA13" s="83"/>
      <c r="FQB13" s="83"/>
      <c r="FQC13" s="83"/>
      <c r="FQD13" s="83"/>
      <c r="FQE13" s="83"/>
      <c r="FQF13" s="83"/>
      <c r="FQG13" s="83"/>
      <c r="FQH13" s="83"/>
      <c r="FQI13" s="83"/>
      <c r="FQJ13" s="83"/>
      <c r="FQK13" s="83"/>
      <c r="FQL13" s="83"/>
      <c r="FQM13" s="83"/>
      <c r="FQN13" s="83"/>
      <c r="FQO13" s="83"/>
      <c r="FQP13" s="83"/>
      <c r="FQQ13" s="83"/>
      <c r="FQR13" s="83"/>
      <c r="FQS13" s="83"/>
      <c r="FQT13" s="83"/>
      <c r="FQU13" s="83"/>
      <c r="FQV13" s="83"/>
      <c r="FQW13" s="83"/>
      <c r="FQX13" s="83"/>
      <c r="FQY13" s="83"/>
      <c r="FQZ13" s="83"/>
      <c r="FRA13" s="83"/>
      <c r="FRB13" s="83"/>
      <c r="FRC13" s="83"/>
      <c r="FRD13" s="83"/>
      <c r="FRE13" s="83"/>
      <c r="FRF13" s="83"/>
      <c r="FRG13" s="83"/>
      <c r="FRH13" s="83"/>
      <c r="FRI13" s="83"/>
      <c r="FRJ13" s="83"/>
      <c r="FRK13" s="83"/>
      <c r="FRL13" s="83"/>
      <c r="FRM13" s="83"/>
      <c r="FRN13" s="83"/>
      <c r="FRO13" s="83"/>
      <c r="FRP13" s="83"/>
      <c r="FRQ13" s="83"/>
      <c r="FRR13" s="83"/>
      <c r="FRS13" s="83"/>
      <c r="FRT13" s="83"/>
      <c r="FRU13" s="83"/>
      <c r="FRV13" s="83"/>
      <c r="FRW13" s="83"/>
      <c r="FRX13" s="83"/>
      <c r="FRY13" s="83"/>
      <c r="FRZ13" s="83"/>
      <c r="FSA13" s="83"/>
      <c r="FSB13" s="83"/>
      <c r="FSC13" s="83"/>
      <c r="FSD13" s="83"/>
      <c r="FSE13" s="83"/>
      <c r="FSF13" s="83"/>
      <c r="FSG13" s="83"/>
      <c r="FSH13" s="83"/>
      <c r="FSI13" s="83"/>
      <c r="FSJ13" s="83"/>
      <c r="FSK13" s="83"/>
      <c r="FSL13" s="83"/>
      <c r="FSM13" s="83"/>
      <c r="FSN13" s="83"/>
      <c r="FSO13" s="83"/>
      <c r="FSP13" s="83"/>
      <c r="FSQ13" s="83"/>
      <c r="FSR13" s="83"/>
      <c r="FSS13" s="83"/>
      <c r="FST13" s="83"/>
      <c r="FSU13" s="83"/>
      <c r="FSV13" s="83"/>
      <c r="FSW13" s="83"/>
      <c r="FSX13" s="83"/>
      <c r="FSY13" s="83"/>
      <c r="FSZ13" s="83"/>
      <c r="FTA13" s="83"/>
      <c r="FTB13" s="83"/>
      <c r="FTC13" s="83"/>
      <c r="FTD13" s="83"/>
      <c r="FTE13" s="83"/>
      <c r="FTF13" s="83"/>
      <c r="FTG13" s="83"/>
      <c r="FTH13" s="83"/>
      <c r="FTI13" s="83"/>
      <c r="FTJ13" s="83"/>
      <c r="FTK13" s="83"/>
      <c r="FTL13" s="83"/>
      <c r="FTM13" s="83"/>
      <c r="FTN13" s="83"/>
      <c r="FTO13" s="83"/>
      <c r="FTP13" s="83"/>
      <c r="FTQ13" s="83"/>
      <c r="FTR13" s="83"/>
      <c r="FTS13" s="83"/>
      <c r="FTT13" s="83"/>
      <c r="FTU13" s="83"/>
      <c r="FTV13" s="83"/>
      <c r="FTW13" s="83"/>
      <c r="FTX13" s="83"/>
      <c r="FTY13" s="83"/>
      <c r="FTZ13" s="83"/>
      <c r="FUA13" s="83"/>
      <c r="FUB13" s="83"/>
      <c r="FUC13" s="83"/>
      <c r="FUD13" s="83"/>
      <c r="FUE13" s="83"/>
      <c r="FUF13" s="83"/>
      <c r="FUG13" s="83"/>
      <c r="FUH13" s="83"/>
      <c r="FUI13" s="83"/>
      <c r="FUJ13" s="83"/>
      <c r="FUK13" s="83"/>
      <c r="FUL13" s="83"/>
      <c r="FUM13" s="83"/>
      <c r="FUN13" s="83"/>
      <c r="FUO13" s="83"/>
      <c r="FUP13" s="83"/>
      <c r="FUQ13" s="83"/>
      <c r="FUR13" s="83"/>
      <c r="FUS13" s="83"/>
      <c r="FUT13" s="83"/>
      <c r="FUU13" s="83"/>
      <c r="FUV13" s="83"/>
      <c r="FUW13" s="83"/>
      <c r="FUX13" s="83"/>
      <c r="FUY13" s="83"/>
      <c r="FUZ13" s="83"/>
      <c r="FVA13" s="83"/>
      <c r="FVB13" s="83"/>
      <c r="FVC13" s="83"/>
      <c r="FVD13" s="83"/>
      <c r="FVE13" s="83"/>
      <c r="FVF13" s="83"/>
      <c r="FVG13" s="83"/>
      <c r="FVH13" s="83"/>
      <c r="FVI13" s="83"/>
      <c r="FVJ13" s="83"/>
      <c r="FVK13" s="83"/>
      <c r="FVL13" s="83"/>
      <c r="FVM13" s="83"/>
      <c r="FVN13" s="83"/>
      <c r="FVO13" s="83"/>
      <c r="FVP13" s="83"/>
      <c r="FVQ13" s="83"/>
      <c r="FVR13" s="83"/>
      <c r="FVS13" s="83"/>
      <c r="FVT13" s="83"/>
      <c r="FVU13" s="83"/>
      <c r="FVV13" s="83"/>
      <c r="FVW13" s="83"/>
      <c r="FVX13" s="83"/>
      <c r="FVY13" s="83"/>
      <c r="FVZ13" s="83"/>
      <c r="FWA13" s="83"/>
      <c r="FWB13" s="83"/>
      <c r="FWC13" s="83"/>
      <c r="FWD13" s="83"/>
      <c r="FWE13" s="83"/>
      <c r="FWF13" s="83"/>
      <c r="FWG13" s="83"/>
      <c r="FWH13" s="83"/>
      <c r="FWI13" s="83"/>
      <c r="FWJ13" s="83"/>
      <c r="FWK13" s="83"/>
      <c r="FWL13" s="83"/>
      <c r="FWM13" s="83"/>
      <c r="FWN13" s="83"/>
      <c r="FWO13" s="83"/>
      <c r="FWP13" s="83"/>
      <c r="FWQ13" s="83"/>
      <c r="FWR13" s="83"/>
      <c r="FWS13" s="83"/>
      <c r="FWT13" s="83"/>
      <c r="FWU13" s="83"/>
      <c r="FWV13" s="83"/>
      <c r="FWW13" s="83"/>
      <c r="FWX13" s="83"/>
      <c r="FWY13" s="83"/>
      <c r="FWZ13" s="83"/>
      <c r="FXA13" s="83"/>
      <c r="FXB13" s="83"/>
      <c r="FXC13" s="83"/>
      <c r="FXD13" s="83"/>
      <c r="FXE13" s="83"/>
      <c r="FXF13" s="83"/>
      <c r="FXG13" s="83"/>
      <c r="FXH13" s="83"/>
      <c r="FXI13" s="83"/>
      <c r="FXJ13" s="83"/>
      <c r="FXK13" s="83"/>
      <c r="FXL13" s="83"/>
      <c r="FXM13" s="83"/>
      <c r="FXN13" s="83"/>
      <c r="FXO13" s="83"/>
      <c r="FXP13" s="83"/>
      <c r="FXQ13" s="83"/>
      <c r="FXR13" s="83"/>
      <c r="FXS13" s="83"/>
      <c r="FXT13" s="83"/>
      <c r="FXU13" s="83"/>
      <c r="FXV13" s="83"/>
      <c r="FXW13" s="83"/>
      <c r="FXX13" s="83"/>
      <c r="FXY13" s="83"/>
      <c r="FXZ13" s="83"/>
      <c r="FYA13" s="83"/>
      <c r="FYB13" s="83"/>
      <c r="FYC13" s="83"/>
      <c r="FYD13" s="83"/>
      <c r="FYE13" s="83"/>
      <c r="FYF13" s="83"/>
      <c r="FYG13" s="83"/>
      <c r="FYH13" s="83"/>
      <c r="FYI13" s="83"/>
      <c r="FYJ13" s="83"/>
      <c r="FYK13" s="83"/>
      <c r="FYL13" s="83"/>
      <c r="FYM13" s="83"/>
      <c r="FYN13" s="83"/>
      <c r="FYO13" s="83"/>
      <c r="FYP13" s="83"/>
      <c r="FYQ13" s="83"/>
      <c r="FYR13" s="83"/>
      <c r="FYS13" s="83"/>
      <c r="FYT13" s="83"/>
      <c r="FYU13" s="83"/>
      <c r="FYV13" s="83"/>
      <c r="FYW13" s="83"/>
      <c r="FYX13" s="83"/>
      <c r="FYY13" s="83"/>
      <c r="FYZ13" s="83"/>
      <c r="FZA13" s="83"/>
      <c r="FZB13" s="83"/>
      <c r="FZC13" s="83"/>
      <c r="FZD13" s="83"/>
      <c r="FZE13" s="83"/>
      <c r="FZF13" s="83"/>
      <c r="FZG13" s="83"/>
      <c r="FZH13" s="83"/>
      <c r="FZI13" s="83"/>
      <c r="FZJ13" s="83"/>
      <c r="FZK13" s="83"/>
      <c r="FZL13" s="83"/>
      <c r="FZM13" s="83"/>
      <c r="FZN13" s="83"/>
      <c r="FZO13" s="83"/>
      <c r="FZP13" s="83"/>
      <c r="FZQ13" s="83"/>
      <c r="FZR13" s="83"/>
      <c r="FZS13" s="83"/>
      <c r="FZT13" s="83"/>
      <c r="FZU13" s="83"/>
      <c r="FZV13" s="83"/>
      <c r="FZW13" s="83"/>
      <c r="FZX13" s="83"/>
      <c r="FZY13" s="83"/>
      <c r="FZZ13" s="83"/>
      <c r="GAA13" s="83"/>
      <c r="GAB13" s="83"/>
      <c r="GAC13" s="83"/>
      <c r="GAD13" s="83"/>
      <c r="GAE13" s="83"/>
      <c r="GAF13" s="83"/>
      <c r="GAG13" s="83"/>
      <c r="GAH13" s="83"/>
      <c r="GAI13" s="83"/>
      <c r="GAJ13" s="83"/>
      <c r="GAK13" s="83"/>
      <c r="GAL13" s="83"/>
      <c r="GAM13" s="83"/>
      <c r="GAN13" s="83"/>
      <c r="GAO13" s="83"/>
      <c r="GAP13" s="83"/>
      <c r="GAQ13" s="83"/>
      <c r="GAR13" s="83"/>
      <c r="GAS13" s="83"/>
      <c r="GAT13" s="83"/>
      <c r="GAU13" s="83"/>
      <c r="GAV13" s="83"/>
      <c r="GAW13" s="83"/>
      <c r="GAX13" s="83"/>
      <c r="GAY13" s="83"/>
      <c r="GAZ13" s="83"/>
      <c r="GBA13" s="83"/>
      <c r="GBB13" s="83"/>
      <c r="GBC13" s="83"/>
      <c r="GBD13" s="83"/>
      <c r="GBE13" s="83"/>
      <c r="GBF13" s="83"/>
      <c r="GBG13" s="83"/>
      <c r="GBH13" s="83"/>
      <c r="GBI13" s="83"/>
      <c r="GBJ13" s="83"/>
      <c r="GBK13" s="83"/>
      <c r="GBL13" s="83"/>
      <c r="GBM13" s="83"/>
      <c r="GBN13" s="83"/>
      <c r="GBO13" s="83"/>
      <c r="GBP13" s="83"/>
      <c r="GBQ13" s="83"/>
      <c r="GBR13" s="83"/>
      <c r="GBS13" s="83"/>
      <c r="GBT13" s="83"/>
      <c r="GBU13" s="83"/>
      <c r="GBV13" s="83"/>
      <c r="GBW13" s="83"/>
      <c r="GBX13" s="83"/>
      <c r="GBY13" s="83"/>
      <c r="GBZ13" s="83"/>
      <c r="GCA13" s="83"/>
      <c r="GCB13" s="83"/>
      <c r="GCC13" s="83"/>
      <c r="GCD13" s="83"/>
      <c r="GCE13" s="83"/>
      <c r="GCF13" s="83"/>
      <c r="GCG13" s="83"/>
      <c r="GCH13" s="83"/>
      <c r="GCI13" s="83"/>
      <c r="GCJ13" s="83"/>
      <c r="GCK13" s="83"/>
      <c r="GCL13" s="83"/>
      <c r="GCM13" s="83"/>
      <c r="GCN13" s="83"/>
      <c r="GCO13" s="83"/>
      <c r="GCP13" s="83"/>
      <c r="GCQ13" s="83"/>
      <c r="GCR13" s="83"/>
      <c r="GCS13" s="83"/>
      <c r="GCT13" s="83"/>
      <c r="GCU13" s="83"/>
      <c r="GCV13" s="83"/>
      <c r="GCW13" s="83"/>
      <c r="GCX13" s="83"/>
      <c r="GCY13" s="83"/>
      <c r="GCZ13" s="83"/>
      <c r="GDA13" s="83"/>
      <c r="GDB13" s="83"/>
      <c r="GDC13" s="83"/>
      <c r="GDD13" s="83"/>
      <c r="GDE13" s="83"/>
      <c r="GDF13" s="83"/>
      <c r="GDG13" s="83"/>
      <c r="GDH13" s="83"/>
      <c r="GDI13" s="83"/>
      <c r="GDJ13" s="83"/>
      <c r="GDK13" s="83"/>
      <c r="GDL13" s="83"/>
      <c r="GDM13" s="83"/>
      <c r="GDN13" s="83"/>
      <c r="GDO13" s="83"/>
      <c r="GDP13" s="83"/>
      <c r="GDQ13" s="83"/>
      <c r="GDR13" s="83"/>
      <c r="GDS13" s="83"/>
      <c r="GDT13" s="83"/>
      <c r="GDU13" s="83"/>
      <c r="GDV13" s="83"/>
      <c r="GDW13" s="83"/>
      <c r="GDX13" s="83"/>
      <c r="GDY13" s="83"/>
      <c r="GDZ13" s="83"/>
      <c r="GEA13" s="83"/>
      <c r="GEB13" s="83"/>
      <c r="GEC13" s="83"/>
      <c r="GED13" s="83"/>
      <c r="GEE13" s="83"/>
      <c r="GEF13" s="83"/>
      <c r="GEG13" s="83"/>
      <c r="GEH13" s="83"/>
      <c r="GEI13" s="83"/>
      <c r="GEJ13" s="83"/>
      <c r="GEK13" s="83"/>
      <c r="GEL13" s="83"/>
      <c r="GEM13" s="83"/>
      <c r="GEN13" s="83"/>
      <c r="GEO13" s="83"/>
      <c r="GEP13" s="83"/>
      <c r="GEQ13" s="83"/>
      <c r="GER13" s="83"/>
      <c r="GES13" s="83"/>
      <c r="GET13" s="83"/>
      <c r="GEU13" s="83"/>
      <c r="GEV13" s="83"/>
      <c r="GEW13" s="83"/>
      <c r="GEX13" s="83"/>
      <c r="GEY13" s="83"/>
      <c r="GEZ13" s="83"/>
      <c r="GFA13" s="83"/>
      <c r="GFB13" s="83"/>
      <c r="GFC13" s="83"/>
      <c r="GFD13" s="83"/>
      <c r="GFE13" s="83"/>
      <c r="GFF13" s="83"/>
      <c r="GFG13" s="83"/>
      <c r="GFH13" s="83"/>
      <c r="GFI13" s="83"/>
      <c r="GFJ13" s="83"/>
      <c r="GFK13" s="83"/>
      <c r="GFL13" s="83"/>
      <c r="GFM13" s="83"/>
      <c r="GFN13" s="83"/>
      <c r="GFO13" s="83"/>
      <c r="GFP13" s="83"/>
      <c r="GFQ13" s="83"/>
      <c r="GFR13" s="83"/>
      <c r="GFS13" s="83"/>
      <c r="GFT13" s="83"/>
      <c r="GFU13" s="83"/>
      <c r="GFV13" s="83"/>
      <c r="GFW13" s="83"/>
      <c r="GFX13" s="83"/>
      <c r="GFY13" s="83"/>
      <c r="GFZ13" s="83"/>
      <c r="GGA13" s="83"/>
      <c r="GGB13" s="83"/>
      <c r="GGC13" s="83"/>
      <c r="GGD13" s="83"/>
      <c r="GGE13" s="83"/>
      <c r="GGF13" s="83"/>
      <c r="GGG13" s="83"/>
      <c r="GGH13" s="83"/>
      <c r="GGI13" s="83"/>
      <c r="GGJ13" s="83"/>
      <c r="GGK13" s="83"/>
      <c r="GGL13" s="83"/>
      <c r="GGM13" s="83"/>
      <c r="GGN13" s="83"/>
      <c r="GGO13" s="83"/>
      <c r="GGP13" s="83"/>
      <c r="GGQ13" s="83"/>
      <c r="GGR13" s="83"/>
      <c r="GGS13" s="83"/>
      <c r="GGT13" s="83"/>
      <c r="GGU13" s="83"/>
      <c r="GGV13" s="83"/>
      <c r="GGW13" s="83"/>
      <c r="GGX13" s="83"/>
      <c r="GGY13" s="83"/>
      <c r="GGZ13" s="83"/>
      <c r="GHA13" s="83"/>
      <c r="GHB13" s="83"/>
      <c r="GHC13" s="83"/>
      <c r="GHD13" s="83"/>
      <c r="GHE13" s="83"/>
      <c r="GHF13" s="83"/>
      <c r="GHG13" s="83"/>
      <c r="GHH13" s="83"/>
      <c r="GHI13" s="83"/>
      <c r="GHJ13" s="83"/>
      <c r="GHK13" s="83"/>
      <c r="GHL13" s="83"/>
      <c r="GHM13" s="83"/>
      <c r="GHN13" s="83"/>
      <c r="GHO13" s="83"/>
      <c r="GHP13" s="83"/>
      <c r="GHQ13" s="83"/>
      <c r="GHR13" s="83"/>
      <c r="GHS13" s="83"/>
      <c r="GHT13" s="83"/>
      <c r="GHU13" s="83"/>
      <c r="GHV13" s="83"/>
      <c r="GHW13" s="83"/>
      <c r="GHX13" s="83"/>
      <c r="GHY13" s="83"/>
      <c r="GHZ13" s="83"/>
      <c r="GIA13" s="83"/>
      <c r="GIB13" s="83"/>
      <c r="GIC13" s="83"/>
      <c r="GID13" s="83"/>
      <c r="GIE13" s="83"/>
      <c r="GIF13" s="83"/>
      <c r="GIG13" s="83"/>
      <c r="GIH13" s="83"/>
      <c r="GII13" s="83"/>
      <c r="GIJ13" s="83"/>
      <c r="GIK13" s="83"/>
      <c r="GIL13" s="83"/>
      <c r="GIM13" s="83"/>
      <c r="GIN13" s="83"/>
      <c r="GIO13" s="83"/>
      <c r="GIP13" s="83"/>
      <c r="GIQ13" s="83"/>
      <c r="GIR13" s="83"/>
      <c r="GIS13" s="83"/>
      <c r="GIT13" s="83"/>
      <c r="GIU13" s="83"/>
      <c r="GIV13" s="83"/>
      <c r="GIW13" s="83"/>
      <c r="GIX13" s="83"/>
      <c r="GIY13" s="83"/>
      <c r="GIZ13" s="83"/>
      <c r="GJA13" s="83"/>
      <c r="GJB13" s="83"/>
      <c r="GJC13" s="83"/>
      <c r="GJD13" s="83"/>
      <c r="GJE13" s="83"/>
      <c r="GJF13" s="83"/>
      <c r="GJG13" s="83"/>
      <c r="GJH13" s="83"/>
      <c r="GJI13" s="83"/>
      <c r="GJJ13" s="83"/>
      <c r="GJK13" s="83"/>
      <c r="GJL13" s="83"/>
      <c r="GJM13" s="83"/>
      <c r="GJN13" s="83"/>
      <c r="GJO13" s="83"/>
      <c r="GJP13" s="83"/>
      <c r="GJQ13" s="83"/>
      <c r="GJR13" s="83"/>
      <c r="GJS13" s="83"/>
      <c r="GJT13" s="83"/>
      <c r="GJU13" s="83"/>
      <c r="GJV13" s="83"/>
      <c r="GJW13" s="83"/>
      <c r="GJX13" s="83"/>
      <c r="GJY13" s="83"/>
      <c r="GJZ13" s="83"/>
      <c r="GKA13" s="83"/>
      <c r="GKB13" s="83"/>
      <c r="GKC13" s="83"/>
      <c r="GKD13" s="83"/>
      <c r="GKE13" s="83"/>
      <c r="GKF13" s="83"/>
      <c r="GKG13" s="83"/>
      <c r="GKH13" s="83"/>
      <c r="GKI13" s="83"/>
      <c r="GKJ13" s="83"/>
      <c r="GKK13" s="83"/>
      <c r="GKL13" s="83"/>
      <c r="GKM13" s="83"/>
      <c r="GKN13" s="83"/>
      <c r="GKO13" s="83"/>
      <c r="GKP13" s="83"/>
      <c r="GKQ13" s="83"/>
      <c r="GKR13" s="83"/>
      <c r="GKS13" s="83"/>
      <c r="GKT13" s="83"/>
      <c r="GKU13" s="83"/>
      <c r="GKV13" s="83"/>
      <c r="GKW13" s="83"/>
      <c r="GKX13" s="83"/>
      <c r="GKY13" s="83"/>
      <c r="GKZ13" s="83"/>
      <c r="GLA13" s="83"/>
      <c r="GLB13" s="83"/>
      <c r="GLC13" s="83"/>
      <c r="GLD13" s="83"/>
      <c r="GLE13" s="83"/>
      <c r="GLF13" s="83"/>
      <c r="GLG13" s="83"/>
      <c r="GLH13" s="83"/>
      <c r="GLI13" s="83"/>
      <c r="GLJ13" s="83"/>
      <c r="GLK13" s="83"/>
      <c r="GLL13" s="83"/>
      <c r="GLM13" s="83"/>
      <c r="GLN13" s="83"/>
      <c r="GLO13" s="83"/>
      <c r="GLP13" s="83"/>
      <c r="GLQ13" s="83"/>
      <c r="GLR13" s="83"/>
      <c r="GLS13" s="83"/>
      <c r="GLT13" s="83"/>
      <c r="GLU13" s="83"/>
      <c r="GLV13" s="83"/>
      <c r="GLW13" s="83"/>
      <c r="GLX13" s="83"/>
      <c r="GLY13" s="83"/>
      <c r="GLZ13" s="83"/>
      <c r="GMA13" s="83"/>
      <c r="GMB13" s="83"/>
      <c r="GMC13" s="83"/>
      <c r="GMD13" s="83"/>
      <c r="GME13" s="83"/>
      <c r="GMF13" s="83"/>
      <c r="GMG13" s="83"/>
      <c r="GMH13" s="83"/>
      <c r="GMI13" s="83"/>
      <c r="GMJ13" s="83"/>
      <c r="GMK13" s="83"/>
      <c r="GML13" s="83"/>
      <c r="GMM13" s="83"/>
      <c r="GMN13" s="83"/>
      <c r="GMO13" s="83"/>
      <c r="GMP13" s="83"/>
      <c r="GMQ13" s="83"/>
      <c r="GMR13" s="83"/>
      <c r="GMS13" s="83"/>
      <c r="GMT13" s="83"/>
      <c r="GMU13" s="83"/>
      <c r="GMV13" s="83"/>
      <c r="GMW13" s="83"/>
      <c r="GMX13" s="83"/>
      <c r="GMY13" s="83"/>
      <c r="GMZ13" s="83"/>
      <c r="GNA13" s="83"/>
      <c r="GNB13" s="83"/>
      <c r="GNC13" s="83"/>
      <c r="GND13" s="83"/>
      <c r="GNE13" s="83"/>
      <c r="GNF13" s="83"/>
      <c r="GNG13" s="83"/>
      <c r="GNH13" s="83"/>
      <c r="GNI13" s="83"/>
      <c r="GNJ13" s="83"/>
      <c r="GNK13" s="83"/>
      <c r="GNL13" s="83"/>
      <c r="GNM13" s="83"/>
      <c r="GNN13" s="83"/>
      <c r="GNO13" s="83"/>
      <c r="GNP13" s="83"/>
      <c r="GNQ13" s="83"/>
      <c r="GNR13" s="83"/>
      <c r="GNS13" s="83"/>
      <c r="GNT13" s="83"/>
      <c r="GNU13" s="83"/>
      <c r="GNV13" s="83"/>
      <c r="GNW13" s="83"/>
      <c r="GNX13" s="83"/>
      <c r="GNY13" s="83"/>
      <c r="GNZ13" s="83"/>
      <c r="GOA13" s="83"/>
      <c r="GOB13" s="83"/>
      <c r="GOC13" s="83"/>
      <c r="GOD13" s="83"/>
      <c r="GOE13" s="83"/>
      <c r="GOF13" s="83"/>
      <c r="GOG13" s="83"/>
      <c r="GOH13" s="83"/>
      <c r="GOI13" s="83"/>
      <c r="GOJ13" s="83"/>
      <c r="GOK13" s="83"/>
      <c r="GOL13" s="83"/>
      <c r="GOM13" s="83"/>
      <c r="GON13" s="83"/>
      <c r="GOO13" s="83"/>
      <c r="GOP13" s="83"/>
      <c r="GOQ13" s="83"/>
      <c r="GOR13" s="83"/>
      <c r="GOS13" s="83"/>
      <c r="GOT13" s="83"/>
      <c r="GOU13" s="83"/>
      <c r="GOV13" s="83"/>
      <c r="GOW13" s="83"/>
      <c r="GOX13" s="83"/>
      <c r="GOY13" s="83"/>
      <c r="GOZ13" s="83"/>
      <c r="GPA13" s="83"/>
      <c r="GPB13" s="83"/>
      <c r="GPC13" s="83"/>
      <c r="GPD13" s="83"/>
      <c r="GPE13" s="83"/>
      <c r="GPF13" s="83"/>
      <c r="GPG13" s="83"/>
      <c r="GPH13" s="83"/>
      <c r="GPI13" s="83"/>
      <c r="GPJ13" s="83"/>
      <c r="GPK13" s="83"/>
      <c r="GPL13" s="83"/>
      <c r="GPM13" s="83"/>
      <c r="GPN13" s="83"/>
      <c r="GPO13" s="83"/>
      <c r="GPP13" s="83"/>
      <c r="GPQ13" s="83"/>
      <c r="GPR13" s="83"/>
      <c r="GPS13" s="83"/>
      <c r="GPT13" s="83"/>
      <c r="GPU13" s="83"/>
      <c r="GPV13" s="83"/>
      <c r="GPW13" s="83"/>
      <c r="GPX13" s="83"/>
      <c r="GPY13" s="83"/>
      <c r="GPZ13" s="83"/>
      <c r="GQA13" s="83"/>
      <c r="GQB13" s="83"/>
      <c r="GQC13" s="83"/>
      <c r="GQD13" s="83"/>
      <c r="GQE13" s="83"/>
      <c r="GQF13" s="83"/>
      <c r="GQG13" s="83"/>
      <c r="GQH13" s="83"/>
      <c r="GQI13" s="83"/>
      <c r="GQJ13" s="83"/>
      <c r="GQK13" s="83"/>
      <c r="GQL13" s="83"/>
      <c r="GQM13" s="83"/>
      <c r="GQN13" s="83"/>
      <c r="GQO13" s="83"/>
      <c r="GQP13" s="83"/>
      <c r="GQQ13" s="83"/>
      <c r="GQR13" s="83"/>
      <c r="GQS13" s="83"/>
      <c r="GQT13" s="83"/>
      <c r="GQU13" s="83"/>
      <c r="GQV13" s="83"/>
      <c r="GQW13" s="83"/>
      <c r="GQX13" s="83"/>
      <c r="GQY13" s="83"/>
      <c r="GQZ13" s="83"/>
      <c r="GRA13" s="83"/>
      <c r="GRB13" s="83"/>
      <c r="GRC13" s="83"/>
      <c r="GRD13" s="83"/>
      <c r="GRE13" s="83"/>
      <c r="GRF13" s="83"/>
      <c r="GRG13" s="83"/>
      <c r="GRH13" s="83"/>
      <c r="GRI13" s="83"/>
      <c r="GRJ13" s="83"/>
      <c r="GRK13" s="83"/>
      <c r="GRL13" s="83"/>
      <c r="GRM13" s="83"/>
      <c r="GRN13" s="83"/>
      <c r="GRO13" s="83"/>
      <c r="GRP13" s="83"/>
      <c r="GRQ13" s="83"/>
      <c r="GRR13" s="83"/>
      <c r="GRS13" s="83"/>
      <c r="GRT13" s="83"/>
      <c r="GRU13" s="83"/>
      <c r="GRV13" s="83"/>
      <c r="GRW13" s="83"/>
      <c r="GRX13" s="83"/>
      <c r="GRY13" s="83"/>
      <c r="GRZ13" s="83"/>
      <c r="GSA13" s="83"/>
      <c r="GSB13" s="83"/>
      <c r="GSC13" s="83"/>
      <c r="GSD13" s="83"/>
      <c r="GSE13" s="83"/>
      <c r="GSF13" s="83"/>
      <c r="GSG13" s="83"/>
      <c r="GSH13" s="83"/>
      <c r="GSI13" s="83"/>
      <c r="GSJ13" s="83"/>
      <c r="GSK13" s="83"/>
      <c r="GSL13" s="83"/>
      <c r="GSM13" s="83"/>
      <c r="GSN13" s="83"/>
      <c r="GSO13" s="83"/>
      <c r="GSP13" s="83"/>
      <c r="GSQ13" s="83"/>
      <c r="GSR13" s="83"/>
      <c r="GSS13" s="83"/>
      <c r="GST13" s="83"/>
      <c r="GSU13" s="83"/>
      <c r="GSV13" s="83"/>
      <c r="GSW13" s="83"/>
      <c r="GSX13" s="83"/>
      <c r="GSY13" s="83"/>
      <c r="GSZ13" s="83"/>
      <c r="GTA13" s="83"/>
      <c r="GTB13" s="83"/>
      <c r="GTC13" s="83"/>
      <c r="GTD13" s="83"/>
      <c r="GTE13" s="83"/>
      <c r="GTF13" s="83"/>
      <c r="GTG13" s="83"/>
      <c r="GTH13" s="83"/>
      <c r="GTI13" s="83"/>
      <c r="GTJ13" s="83"/>
      <c r="GTK13" s="83"/>
      <c r="GTL13" s="83"/>
      <c r="GTM13" s="83"/>
      <c r="GTN13" s="83"/>
      <c r="GTO13" s="83"/>
      <c r="GTP13" s="83"/>
      <c r="GTQ13" s="83"/>
      <c r="GTR13" s="83"/>
      <c r="GTS13" s="83"/>
      <c r="GTT13" s="83"/>
      <c r="GTU13" s="83"/>
      <c r="GTV13" s="83"/>
      <c r="GTW13" s="83"/>
      <c r="GTX13" s="83"/>
      <c r="GTY13" s="83"/>
      <c r="GTZ13" s="83"/>
      <c r="GUA13" s="83"/>
      <c r="GUB13" s="83"/>
      <c r="GUC13" s="83"/>
      <c r="GUD13" s="83"/>
      <c r="GUE13" s="83"/>
      <c r="GUF13" s="83"/>
      <c r="GUG13" s="83"/>
      <c r="GUH13" s="83"/>
      <c r="GUI13" s="83"/>
      <c r="GUJ13" s="83"/>
      <c r="GUK13" s="83"/>
      <c r="GUL13" s="83"/>
      <c r="GUM13" s="83"/>
      <c r="GUN13" s="83"/>
      <c r="GUO13" s="83"/>
      <c r="GUP13" s="83"/>
      <c r="GUQ13" s="83"/>
      <c r="GUR13" s="83"/>
      <c r="GUS13" s="83"/>
      <c r="GUT13" s="83"/>
      <c r="GUU13" s="83"/>
      <c r="GUV13" s="83"/>
      <c r="GUW13" s="83"/>
      <c r="GUX13" s="83"/>
      <c r="GUY13" s="83"/>
      <c r="GUZ13" s="83"/>
      <c r="GVA13" s="83"/>
      <c r="GVB13" s="83"/>
      <c r="GVC13" s="83"/>
      <c r="GVD13" s="83"/>
      <c r="GVE13" s="83"/>
      <c r="GVF13" s="83"/>
      <c r="GVG13" s="83"/>
      <c r="GVH13" s="83"/>
      <c r="GVI13" s="83"/>
      <c r="GVJ13" s="83"/>
      <c r="GVK13" s="83"/>
      <c r="GVL13" s="83"/>
      <c r="GVM13" s="83"/>
      <c r="GVN13" s="83"/>
      <c r="GVO13" s="83"/>
      <c r="GVP13" s="83"/>
      <c r="GVQ13" s="83"/>
      <c r="GVR13" s="83"/>
      <c r="GVS13" s="83"/>
      <c r="GVT13" s="83"/>
      <c r="GVU13" s="83"/>
      <c r="GVV13" s="83"/>
      <c r="GVW13" s="83"/>
      <c r="GVX13" s="83"/>
      <c r="GVY13" s="83"/>
      <c r="GVZ13" s="83"/>
      <c r="GWA13" s="83"/>
      <c r="GWB13" s="83"/>
      <c r="GWC13" s="83"/>
      <c r="GWD13" s="83"/>
      <c r="GWE13" s="83"/>
      <c r="GWF13" s="83"/>
      <c r="GWG13" s="83"/>
      <c r="GWH13" s="83"/>
      <c r="GWI13" s="83"/>
      <c r="GWJ13" s="83"/>
      <c r="GWK13" s="83"/>
      <c r="GWL13" s="83"/>
      <c r="GWM13" s="83"/>
      <c r="GWN13" s="83"/>
      <c r="GWO13" s="83"/>
      <c r="GWP13" s="83"/>
      <c r="GWQ13" s="83"/>
      <c r="GWR13" s="83"/>
      <c r="GWS13" s="83"/>
      <c r="GWT13" s="83"/>
      <c r="GWU13" s="83"/>
      <c r="GWV13" s="83"/>
      <c r="GWW13" s="83"/>
      <c r="GWX13" s="83"/>
      <c r="GWY13" s="83"/>
      <c r="GWZ13" s="83"/>
      <c r="GXA13" s="83"/>
      <c r="GXB13" s="83"/>
      <c r="GXC13" s="83"/>
      <c r="GXD13" s="83"/>
      <c r="GXE13" s="83"/>
      <c r="GXF13" s="83"/>
      <c r="GXG13" s="83"/>
      <c r="GXH13" s="83"/>
      <c r="GXI13" s="83"/>
      <c r="GXJ13" s="83"/>
      <c r="GXK13" s="83"/>
      <c r="GXL13" s="83"/>
      <c r="GXM13" s="83"/>
      <c r="GXN13" s="83"/>
      <c r="GXO13" s="83"/>
      <c r="GXP13" s="83"/>
      <c r="GXQ13" s="83"/>
      <c r="GXR13" s="83"/>
      <c r="GXS13" s="83"/>
      <c r="GXT13" s="83"/>
      <c r="GXU13" s="83"/>
      <c r="GXV13" s="83"/>
      <c r="GXW13" s="83"/>
      <c r="GXX13" s="83"/>
      <c r="GXY13" s="83"/>
      <c r="GXZ13" s="83"/>
      <c r="GYA13" s="83"/>
      <c r="GYB13" s="83"/>
      <c r="GYC13" s="83"/>
      <c r="GYD13" s="83"/>
      <c r="GYE13" s="83"/>
      <c r="GYF13" s="83"/>
      <c r="GYG13" s="83"/>
      <c r="GYH13" s="83"/>
      <c r="GYI13" s="83"/>
      <c r="GYJ13" s="83"/>
      <c r="GYK13" s="83"/>
      <c r="GYL13" s="83"/>
      <c r="GYM13" s="83"/>
      <c r="GYN13" s="83"/>
      <c r="GYO13" s="83"/>
      <c r="GYP13" s="83"/>
      <c r="GYQ13" s="83"/>
      <c r="GYR13" s="83"/>
      <c r="GYS13" s="83"/>
      <c r="GYT13" s="83"/>
      <c r="GYU13" s="83"/>
      <c r="GYV13" s="83"/>
      <c r="GYW13" s="83"/>
      <c r="GYX13" s="83"/>
      <c r="GYY13" s="83"/>
      <c r="GYZ13" s="83"/>
      <c r="GZA13" s="83"/>
      <c r="GZB13" s="83"/>
      <c r="GZC13" s="83"/>
      <c r="GZD13" s="83"/>
      <c r="GZE13" s="83"/>
      <c r="GZF13" s="83"/>
      <c r="GZG13" s="83"/>
      <c r="GZH13" s="83"/>
      <c r="GZI13" s="83"/>
      <c r="GZJ13" s="83"/>
      <c r="GZK13" s="83"/>
      <c r="GZL13" s="83"/>
      <c r="GZM13" s="83"/>
      <c r="GZN13" s="83"/>
      <c r="GZO13" s="83"/>
      <c r="GZP13" s="83"/>
      <c r="GZQ13" s="83"/>
      <c r="GZR13" s="83"/>
      <c r="GZS13" s="83"/>
      <c r="GZT13" s="83"/>
      <c r="GZU13" s="83"/>
      <c r="GZV13" s="83"/>
      <c r="GZW13" s="83"/>
      <c r="GZX13" s="83"/>
      <c r="GZY13" s="83"/>
      <c r="GZZ13" s="83"/>
      <c r="HAA13" s="83"/>
      <c r="HAB13" s="83"/>
      <c r="HAC13" s="83"/>
      <c r="HAD13" s="83"/>
      <c r="HAE13" s="83"/>
      <c r="HAF13" s="83"/>
      <c r="HAG13" s="83"/>
      <c r="HAH13" s="83"/>
      <c r="HAI13" s="83"/>
      <c r="HAJ13" s="83"/>
      <c r="HAK13" s="83"/>
      <c r="HAL13" s="83"/>
      <c r="HAM13" s="83"/>
      <c r="HAN13" s="83"/>
      <c r="HAO13" s="83"/>
      <c r="HAP13" s="83"/>
      <c r="HAQ13" s="83"/>
      <c r="HAR13" s="83"/>
      <c r="HAS13" s="83"/>
      <c r="HAT13" s="83"/>
      <c r="HAU13" s="83"/>
      <c r="HAV13" s="83"/>
      <c r="HAW13" s="83"/>
      <c r="HAX13" s="83"/>
      <c r="HAY13" s="83"/>
      <c r="HAZ13" s="83"/>
      <c r="HBA13" s="83"/>
      <c r="HBB13" s="83"/>
      <c r="HBC13" s="83"/>
      <c r="HBD13" s="83"/>
      <c r="HBE13" s="83"/>
      <c r="HBF13" s="83"/>
      <c r="HBG13" s="83"/>
      <c r="HBH13" s="83"/>
      <c r="HBI13" s="83"/>
      <c r="HBJ13" s="83"/>
      <c r="HBK13" s="83"/>
      <c r="HBL13" s="83"/>
      <c r="HBM13" s="83"/>
      <c r="HBN13" s="83"/>
      <c r="HBO13" s="83"/>
      <c r="HBP13" s="83"/>
      <c r="HBQ13" s="83"/>
      <c r="HBR13" s="83"/>
      <c r="HBS13" s="83"/>
      <c r="HBT13" s="83"/>
      <c r="HBU13" s="83"/>
      <c r="HBV13" s="83"/>
      <c r="HBW13" s="83"/>
      <c r="HBX13" s="83"/>
      <c r="HBY13" s="83"/>
      <c r="HBZ13" s="83"/>
      <c r="HCA13" s="83"/>
      <c r="HCB13" s="83"/>
      <c r="HCC13" s="83"/>
      <c r="HCD13" s="83"/>
      <c r="HCE13" s="83"/>
      <c r="HCF13" s="83"/>
      <c r="HCG13" s="83"/>
      <c r="HCH13" s="83"/>
      <c r="HCI13" s="83"/>
      <c r="HCJ13" s="83"/>
      <c r="HCK13" s="83"/>
      <c r="HCL13" s="83"/>
      <c r="HCM13" s="83"/>
      <c r="HCN13" s="83"/>
      <c r="HCO13" s="83"/>
      <c r="HCP13" s="83"/>
      <c r="HCQ13" s="83"/>
      <c r="HCR13" s="83"/>
      <c r="HCS13" s="83"/>
      <c r="HCT13" s="83"/>
      <c r="HCU13" s="83"/>
      <c r="HCV13" s="83"/>
      <c r="HCW13" s="83"/>
      <c r="HCX13" s="83"/>
      <c r="HCY13" s="83"/>
      <c r="HCZ13" s="83"/>
      <c r="HDA13" s="83"/>
      <c r="HDB13" s="83"/>
      <c r="HDC13" s="83"/>
      <c r="HDD13" s="83"/>
      <c r="HDE13" s="83"/>
      <c r="HDF13" s="83"/>
      <c r="HDG13" s="83"/>
      <c r="HDH13" s="83"/>
      <c r="HDI13" s="83"/>
      <c r="HDJ13" s="83"/>
      <c r="HDK13" s="83"/>
      <c r="HDL13" s="83"/>
      <c r="HDM13" s="83"/>
      <c r="HDN13" s="83"/>
      <c r="HDO13" s="83"/>
      <c r="HDP13" s="83"/>
      <c r="HDQ13" s="83"/>
      <c r="HDR13" s="83"/>
      <c r="HDS13" s="83"/>
      <c r="HDT13" s="83"/>
      <c r="HDU13" s="83"/>
      <c r="HDV13" s="83"/>
      <c r="HDW13" s="83"/>
      <c r="HDX13" s="83"/>
      <c r="HDY13" s="83"/>
      <c r="HDZ13" s="83"/>
      <c r="HEA13" s="83"/>
      <c r="HEB13" s="83"/>
      <c r="HEC13" s="83"/>
      <c r="HED13" s="83"/>
      <c r="HEE13" s="83"/>
      <c r="HEF13" s="83"/>
      <c r="HEG13" s="83"/>
      <c r="HEH13" s="83"/>
      <c r="HEI13" s="83"/>
      <c r="HEJ13" s="83"/>
      <c r="HEK13" s="83"/>
      <c r="HEL13" s="83"/>
      <c r="HEM13" s="83"/>
      <c r="HEN13" s="83"/>
      <c r="HEO13" s="83"/>
      <c r="HEP13" s="83"/>
      <c r="HEQ13" s="83"/>
      <c r="HER13" s="83"/>
      <c r="HES13" s="83"/>
      <c r="HET13" s="83"/>
      <c r="HEU13" s="83"/>
      <c r="HEV13" s="83"/>
      <c r="HEW13" s="83"/>
      <c r="HEX13" s="83"/>
      <c r="HEY13" s="83"/>
      <c r="HEZ13" s="83"/>
      <c r="HFA13" s="83"/>
      <c r="HFB13" s="83"/>
      <c r="HFC13" s="83"/>
      <c r="HFD13" s="83"/>
      <c r="HFE13" s="83"/>
      <c r="HFF13" s="83"/>
      <c r="HFG13" s="83"/>
      <c r="HFH13" s="83"/>
      <c r="HFI13" s="83"/>
      <c r="HFJ13" s="83"/>
      <c r="HFK13" s="83"/>
      <c r="HFL13" s="83"/>
      <c r="HFM13" s="83"/>
      <c r="HFN13" s="83"/>
      <c r="HFO13" s="83"/>
      <c r="HFP13" s="83"/>
      <c r="HFQ13" s="83"/>
      <c r="HFR13" s="83"/>
      <c r="HFS13" s="83"/>
      <c r="HFT13" s="83"/>
      <c r="HFU13" s="83"/>
      <c r="HFV13" s="83"/>
      <c r="HFW13" s="83"/>
      <c r="HFX13" s="83"/>
      <c r="HFY13" s="83"/>
      <c r="HFZ13" s="83"/>
      <c r="HGA13" s="83"/>
      <c r="HGB13" s="83"/>
      <c r="HGC13" s="83"/>
      <c r="HGD13" s="83"/>
      <c r="HGE13" s="83"/>
      <c r="HGF13" s="83"/>
      <c r="HGG13" s="83"/>
      <c r="HGH13" s="83"/>
      <c r="HGI13" s="83"/>
      <c r="HGJ13" s="83"/>
      <c r="HGK13" s="83"/>
      <c r="HGL13" s="83"/>
      <c r="HGM13" s="83"/>
      <c r="HGN13" s="83"/>
      <c r="HGO13" s="83"/>
      <c r="HGP13" s="83"/>
      <c r="HGQ13" s="83"/>
      <c r="HGR13" s="83"/>
      <c r="HGS13" s="83"/>
      <c r="HGT13" s="83"/>
      <c r="HGU13" s="83"/>
      <c r="HGV13" s="83"/>
      <c r="HGW13" s="83"/>
      <c r="HGX13" s="83"/>
      <c r="HGY13" s="83"/>
      <c r="HGZ13" s="83"/>
      <c r="HHA13" s="83"/>
      <c r="HHB13" s="83"/>
      <c r="HHC13" s="83"/>
      <c r="HHD13" s="83"/>
      <c r="HHE13" s="83"/>
      <c r="HHF13" s="83"/>
      <c r="HHG13" s="83"/>
      <c r="HHH13" s="83"/>
      <c r="HHI13" s="83"/>
      <c r="HHJ13" s="83"/>
      <c r="HHK13" s="83"/>
      <c r="HHL13" s="83"/>
      <c r="HHM13" s="83"/>
      <c r="HHN13" s="83"/>
      <c r="HHO13" s="83"/>
      <c r="HHP13" s="83"/>
      <c r="HHQ13" s="83"/>
      <c r="HHR13" s="83"/>
      <c r="HHS13" s="83"/>
      <c r="HHT13" s="83"/>
      <c r="HHU13" s="83"/>
      <c r="HHV13" s="83"/>
      <c r="HHW13" s="83"/>
      <c r="HHX13" s="83"/>
      <c r="HHY13" s="83"/>
      <c r="HHZ13" s="83"/>
      <c r="HIA13" s="83"/>
      <c r="HIB13" s="83"/>
      <c r="HIC13" s="83"/>
      <c r="HID13" s="83"/>
      <c r="HIE13" s="83"/>
      <c r="HIF13" s="83"/>
      <c r="HIG13" s="83"/>
      <c r="HIH13" s="83"/>
      <c r="HII13" s="83"/>
      <c r="HIJ13" s="83"/>
      <c r="HIK13" s="83"/>
      <c r="HIL13" s="83"/>
      <c r="HIM13" s="83"/>
      <c r="HIN13" s="83"/>
      <c r="HIO13" s="83"/>
      <c r="HIP13" s="83"/>
      <c r="HIQ13" s="83"/>
      <c r="HIR13" s="83"/>
      <c r="HIS13" s="83"/>
      <c r="HIT13" s="83"/>
      <c r="HIU13" s="83"/>
      <c r="HIV13" s="83"/>
      <c r="HIW13" s="83"/>
      <c r="HIX13" s="83"/>
      <c r="HIY13" s="83"/>
      <c r="HIZ13" s="83"/>
      <c r="HJA13" s="83"/>
      <c r="HJB13" s="83"/>
      <c r="HJC13" s="83"/>
      <c r="HJD13" s="83"/>
      <c r="HJE13" s="83"/>
      <c r="HJF13" s="83"/>
      <c r="HJG13" s="83"/>
      <c r="HJH13" s="83"/>
      <c r="HJI13" s="83"/>
      <c r="HJJ13" s="83"/>
      <c r="HJK13" s="83"/>
      <c r="HJL13" s="83"/>
      <c r="HJM13" s="83"/>
      <c r="HJN13" s="83"/>
      <c r="HJO13" s="83"/>
      <c r="HJP13" s="83"/>
      <c r="HJQ13" s="83"/>
      <c r="HJR13" s="83"/>
      <c r="HJS13" s="83"/>
      <c r="HJT13" s="83"/>
      <c r="HJU13" s="83"/>
      <c r="HJV13" s="83"/>
      <c r="HJW13" s="83"/>
      <c r="HJX13" s="83"/>
      <c r="HJY13" s="83"/>
      <c r="HJZ13" s="83"/>
      <c r="HKA13" s="83"/>
      <c r="HKB13" s="83"/>
      <c r="HKC13" s="83"/>
      <c r="HKD13" s="83"/>
      <c r="HKE13" s="83"/>
      <c r="HKF13" s="83"/>
      <c r="HKG13" s="83"/>
      <c r="HKH13" s="83"/>
      <c r="HKI13" s="83"/>
      <c r="HKJ13" s="83"/>
      <c r="HKK13" s="83"/>
      <c r="HKL13" s="83"/>
      <c r="HKM13" s="83"/>
      <c r="HKN13" s="83"/>
      <c r="HKO13" s="83"/>
      <c r="HKP13" s="83"/>
      <c r="HKQ13" s="83"/>
      <c r="HKR13" s="83"/>
      <c r="HKS13" s="83"/>
      <c r="HKT13" s="83"/>
      <c r="HKU13" s="83"/>
      <c r="HKV13" s="83"/>
      <c r="HKW13" s="83"/>
      <c r="HKX13" s="83"/>
      <c r="HKY13" s="83"/>
      <c r="HKZ13" s="83"/>
      <c r="HLA13" s="83"/>
      <c r="HLB13" s="83"/>
      <c r="HLC13" s="83"/>
      <c r="HLD13" s="83"/>
      <c r="HLE13" s="83"/>
      <c r="HLF13" s="83"/>
      <c r="HLG13" s="83"/>
      <c r="HLH13" s="83"/>
      <c r="HLI13" s="83"/>
      <c r="HLJ13" s="83"/>
      <c r="HLK13" s="83"/>
      <c r="HLL13" s="83"/>
      <c r="HLM13" s="83"/>
      <c r="HLN13" s="83"/>
      <c r="HLO13" s="83"/>
      <c r="HLP13" s="83"/>
      <c r="HLQ13" s="83"/>
      <c r="HLR13" s="83"/>
      <c r="HLS13" s="83"/>
      <c r="HLT13" s="83"/>
      <c r="HLU13" s="83"/>
      <c r="HLV13" s="83"/>
      <c r="HLW13" s="83"/>
      <c r="HLX13" s="83"/>
      <c r="HLY13" s="83"/>
      <c r="HLZ13" s="83"/>
      <c r="HMA13" s="83"/>
      <c r="HMB13" s="83"/>
      <c r="HMC13" s="83"/>
      <c r="HMD13" s="83"/>
      <c r="HME13" s="83"/>
      <c r="HMF13" s="83"/>
      <c r="HMG13" s="83"/>
      <c r="HMH13" s="83"/>
      <c r="HMI13" s="83"/>
      <c r="HMJ13" s="83"/>
      <c r="HMK13" s="83"/>
      <c r="HML13" s="83"/>
      <c r="HMM13" s="83"/>
      <c r="HMN13" s="83"/>
      <c r="HMO13" s="83"/>
      <c r="HMP13" s="83"/>
      <c r="HMQ13" s="83"/>
      <c r="HMR13" s="83"/>
      <c r="HMS13" s="83"/>
      <c r="HMT13" s="83"/>
      <c r="HMU13" s="83"/>
      <c r="HMV13" s="83"/>
      <c r="HMW13" s="83"/>
      <c r="HMX13" s="83"/>
      <c r="HMY13" s="83"/>
      <c r="HMZ13" s="83"/>
      <c r="HNA13" s="83"/>
      <c r="HNB13" s="83"/>
      <c r="HNC13" s="83"/>
      <c r="HND13" s="83"/>
      <c r="HNE13" s="83"/>
      <c r="HNF13" s="83"/>
      <c r="HNG13" s="83"/>
      <c r="HNH13" s="83"/>
      <c r="HNI13" s="83"/>
      <c r="HNJ13" s="83"/>
      <c r="HNK13" s="83"/>
      <c r="HNL13" s="83"/>
      <c r="HNM13" s="83"/>
      <c r="HNN13" s="83"/>
      <c r="HNO13" s="83"/>
      <c r="HNP13" s="83"/>
      <c r="HNQ13" s="83"/>
      <c r="HNR13" s="83"/>
      <c r="HNS13" s="83"/>
      <c r="HNT13" s="83"/>
      <c r="HNU13" s="83"/>
      <c r="HNV13" s="83"/>
      <c r="HNW13" s="83"/>
      <c r="HNX13" s="83"/>
      <c r="HNY13" s="83"/>
      <c r="HNZ13" s="83"/>
      <c r="HOA13" s="83"/>
      <c r="HOB13" s="83"/>
      <c r="HOC13" s="83"/>
      <c r="HOD13" s="83"/>
      <c r="HOE13" s="83"/>
      <c r="HOF13" s="83"/>
      <c r="HOG13" s="83"/>
      <c r="HOH13" s="83"/>
      <c r="HOI13" s="83"/>
      <c r="HOJ13" s="83"/>
      <c r="HOK13" s="83"/>
      <c r="HOL13" s="83"/>
      <c r="HOM13" s="83"/>
      <c r="HON13" s="83"/>
      <c r="HOO13" s="83"/>
      <c r="HOP13" s="83"/>
      <c r="HOQ13" s="83"/>
      <c r="HOR13" s="83"/>
      <c r="HOS13" s="83"/>
      <c r="HOT13" s="83"/>
      <c r="HOU13" s="83"/>
      <c r="HOV13" s="83"/>
      <c r="HOW13" s="83"/>
      <c r="HOX13" s="83"/>
      <c r="HOY13" s="83"/>
      <c r="HOZ13" s="83"/>
      <c r="HPA13" s="83"/>
      <c r="HPB13" s="83"/>
      <c r="HPC13" s="83"/>
      <c r="HPD13" s="83"/>
      <c r="HPE13" s="83"/>
      <c r="HPF13" s="83"/>
      <c r="HPG13" s="83"/>
      <c r="HPH13" s="83"/>
      <c r="HPI13" s="83"/>
      <c r="HPJ13" s="83"/>
      <c r="HPK13" s="83"/>
      <c r="HPL13" s="83"/>
      <c r="HPM13" s="83"/>
      <c r="HPN13" s="83"/>
      <c r="HPO13" s="83"/>
      <c r="HPP13" s="83"/>
      <c r="HPQ13" s="83"/>
      <c r="HPR13" s="83"/>
      <c r="HPS13" s="83"/>
      <c r="HPT13" s="83"/>
      <c r="HPU13" s="83"/>
      <c r="HPV13" s="83"/>
      <c r="HPW13" s="83"/>
      <c r="HPX13" s="83"/>
      <c r="HPY13" s="83"/>
      <c r="HPZ13" s="83"/>
      <c r="HQA13" s="83"/>
      <c r="HQB13" s="83"/>
      <c r="HQC13" s="83"/>
      <c r="HQD13" s="83"/>
      <c r="HQE13" s="83"/>
      <c r="HQF13" s="83"/>
      <c r="HQG13" s="83"/>
      <c r="HQH13" s="83"/>
      <c r="HQI13" s="83"/>
      <c r="HQJ13" s="83"/>
      <c r="HQK13" s="83"/>
      <c r="HQL13" s="83"/>
      <c r="HQM13" s="83"/>
      <c r="HQN13" s="83"/>
      <c r="HQO13" s="83"/>
      <c r="HQP13" s="83"/>
      <c r="HQQ13" s="83"/>
      <c r="HQR13" s="83"/>
      <c r="HQS13" s="83"/>
      <c r="HQT13" s="83"/>
      <c r="HQU13" s="83"/>
      <c r="HQV13" s="83"/>
      <c r="HQW13" s="83"/>
      <c r="HQX13" s="83"/>
      <c r="HQY13" s="83"/>
      <c r="HQZ13" s="83"/>
      <c r="HRA13" s="83"/>
      <c r="HRB13" s="83"/>
      <c r="HRC13" s="83"/>
      <c r="HRD13" s="83"/>
      <c r="HRE13" s="83"/>
      <c r="HRF13" s="83"/>
      <c r="HRG13" s="83"/>
      <c r="HRH13" s="83"/>
      <c r="HRI13" s="83"/>
      <c r="HRJ13" s="83"/>
      <c r="HRK13" s="83"/>
      <c r="HRL13" s="83"/>
      <c r="HRM13" s="83"/>
      <c r="HRN13" s="83"/>
      <c r="HRO13" s="83"/>
      <c r="HRP13" s="83"/>
      <c r="HRQ13" s="83"/>
      <c r="HRR13" s="83"/>
      <c r="HRS13" s="83"/>
      <c r="HRT13" s="83"/>
      <c r="HRU13" s="83"/>
      <c r="HRV13" s="83"/>
      <c r="HRW13" s="83"/>
      <c r="HRX13" s="83"/>
      <c r="HRY13" s="83"/>
      <c r="HRZ13" s="83"/>
      <c r="HSA13" s="83"/>
      <c r="HSB13" s="83"/>
      <c r="HSC13" s="83"/>
      <c r="HSD13" s="83"/>
      <c r="HSE13" s="83"/>
      <c r="HSF13" s="83"/>
      <c r="HSG13" s="83"/>
      <c r="HSH13" s="83"/>
      <c r="HSI13" s="83"/>
      <c r="HSJ13" s="83"/>
      <c r="HSK13" s="83"/>
      <c r="HSL13" s="83"/>
      <c r="HSM13" s="83"/>
      <c r="HSN13" s="83"/>
      <c r="HSO13" s="83"/>
      <c r="HSP13" s="83"/>
      <c r="HSQ13" s="83"/>
      <c r="HSR13" s="83"/>
      <c r="HSS13" s="83"/>
      <c r="HST13" s="83"/>
      <c r="HSU13" s="83"/>
      <c r="HSV13" s="83"/>
      <c r="HSW13" s="83"/>
      <c r="HSX13" s="83"/>
      <c r="HSY13" s="83"/>
      <c r="HSZ13" s="83"/>
      <c r="HTA13" s="83"/>
      <c r="HTB13" s="83"/>
      <c r="HTC13" s="83"/>
      <c r="HTD13" s="83"/>
      <c r="HTE13" s="83"/>
      <c r="HTF13" s="83"/>
      <c r="HTG13" s="83"/>
      <c r="HTH13" s="83"/>
      <c r="HTI13" s="83"/>
      <c r="HTJ13" s="83"/>
      <c r="HTK13" s="83"/>
      <c r="HTL13" s="83"/>
      <c r="HTM13" s="83"/>
      <c r="HTN13" s="83"/>
      <c r="HTO13" s="83"/>
      <c r="HTP13" s="83"/>
      <c r="HTQ13" s="83"/>
      <c r="HTR13" s="83"/>
      <c r="HTS13" s="83"/>
      <c r="HTT13" s="83"/>
      <c r="HTU13" s="83"/>
      <c r="HTV13" s="83"/>
      <c r="HTW13" s="83"/>
      <c r="HTX13" s="83"/>
      <c r="HTY13" s="83"/>
      <c r="HTZ13" s="83"/>
      <c r="HUA13" s="83"/>
      <c r="HUB13" s="83"/>
      <c r="HUC13" s="83"/>
      <c r="HUD13" s="83"/>
      <c r="HUE13" s="83"/>
      <c r="HUF13" s="83"/>
      <c r="HUG13" s="83"/>
      <c r="HUH13" s="83"/>
      <c r="HUI13" s="83"/>
      <c r="HUJ13" s="83"/>
      <c r="HUK13" s="83"/>
      <c r="HUL13" s="83"/>
      <c r="HUM13" s="83"/>
      <c r="HUN13" s="83"/>
      <c r="HUO13" s="83"/>
      <c r="HUP13" s="83"/>
      <c r="HUQ13" s="83"/>
      <c r="HUR13" s="83"/>
      <c r="HUS13" s="83"/>
      <c r="HUT13" s="83"/>
      <c r="HUU13" s="83"/>
      <c r="HUV13" s="83"/>
      <c r="HUW13" s="83"/>
      <c r="HUX13" s="83"/>
      <c r="HUY13" s="83"/>
      <c r="HUZ13" s="83"/>
      <c r="HVA13" s="83"/>
      <c r="HVB13" s="83"/>
      <c r="HVC13" s="83"/>
      <c r="HVD13" s="83"/>
      <c r="HVE13" s="83"/>
      <c r="HVF13" s="83"/>
      <c r="HVG13" s="83"/>
      <c r="HVH13" s="83"/>
      <c r="HVI13" s="83"/>
      <c r="HVJ13" s="83"/>
      <c r="HVK13" s="83"/>
      <c r="HVL13" s="83"/>
      <c r="HVM13" s="83"/>
      <c r="HVN13" s="83"/>
      <c r="HVO13" s="83"/>
      <c r="HVP13" s="83"/>
      <c r="HVQ13" s="83"/>
      <c r="HVR13" s="83"/>
      <c r="HVS13" s="83"/>
      <c r="HVT13" s="83"/>
      <c r="HVU13" s="83"/>
      <c r="HVV13" s="83"/>
      <c r="HVW13" s="83"/>
      <c r="HVX13" s="83"/>
      <c r="HVY13" s="83"/>
      <c r="HVZ13" s="83"/>
      <c r="HWA13" s="83"/>
      <c r="HWB13" s="83"/>
      <c r="HWC13" s="83"/>
      <c r="HWD13" s="83"/>
      <c r="HWE13" s="83"/>
      <c r="HWF13" s="83"/>
      <c r="HWG13" s="83"/>
      <c r="HWH13" s="83"/>
      <c r="HWI13" s="83"/>
      <c r="HWJ13" s="83"/>
      <c r="HWK13" s="83"/>
      <c r="HWL13" s="83"/>
      <c r="HWM13" s="83"/>
      <c r="HWN13" s="83"/>
      <c r="HWO13" s="83"/>
      <c r="HWP13" s="83"/>
      <c r="HWQ13" s="83"/>
      <c r="HWR13" s="83"/>
      <c r="HWS13" s="83"/>
      <c r="HWT13" s="83"/>
      <c r="HWU13" s="83"/>
      <c r="HWV13" s="83"/>
      <c r="HWW13" s="83"/>
      <c r="HWX13" s="83"/>
      <c r="HWY13" s="83"/>
      <c r="HWZ13" s="83"/>
      <c r="HXA13" s="83"/>
      <c r="HXB13" s="83"/>
      <c r="HXC13" s="83"/>
      <c r="HXD13" s="83"/>
      <c r="HXE13" s="83"/>
      <c r="HXF13" s="83"/>
      <c r="HXG13" s="83"/>
      <c r="HXH13" s="83"/>
      <c r="HXI13" s="83"/>
      <c r="HXJ13" s="83"/>
      <c r="HXK13" s="83"/>
      <c r="HXL13" s="83"/>
      <c r="HXM13" s="83"/>
      <c r="HXN13" s="83"/>
      <c r="HXO13" s="83"/>
      <c r="HXP13" s="83"/>
      <c r="HXQ13" s="83"/>
      <c r="HXR13" s="83"/>
      <c r="HXS13" s="83"/>
      <c r="HXT13" s="83"/>
      <c r="HXU13" s="83"/>
      <c r="HXV13" s="83"/>
      <c r="HXW13" s="83"/>
      <c r="HXX13" s="83"/>
      <c r="HXY13" s="83"/>
      <c r="HXZ13" s="83"/>
      <c r="HYA13" s="83"/>
      <c r="HYB13" s="83"/>
      <c r="HYC13" s="83"/>
      <c r="HYD13" s="83"/>
      <c r="HYE13" s="83"/>
      <c r="HYF13" s="83"/>
      <c r="HYG13" s="83"/>
      <c r="HYH13" s="83"/>
      <c r="HYI13" s="83"/>
      <c r="HYJ13" s="83"/>
      <c r="HYK13" s="83"/>
      <c r="HYL13" s="83"/>
      <c r="HYM13" s="83"/>
      <c r="HYN13" s="83"/>
      <c r="HYO13" s="83"/>
      <c r="HYP13" s="83"/>
      <c r="HYQ13" s="83"/>
      <c r="HYR13" s="83"/>
      <c r="HYS13" s="83"/>
      <c r="HYT13" s="83"/>
      <c r="HYU13" s="83"/>
      <c r="HYV13" s="83"/>
      <c r="HYW13" s="83"/>
      <c r="HYX13" s="83"/>
      <c r="HYY13" s="83"/>
      <c r="HYZ13" s="83"/>
      <c r="HZA13" s="83"/>
      <c r="HZB13" s="83"/>
      <c r="HZC13" s="83"/>
      <c r="HZD13" s="83"/>
      <c r="HZE13" s="83"/>
      <c r="HZF13" s="83"/>
      <c r="HZG13" s="83"/>
      <c r="HZH13" s="83"/>
      <c r="HZI13" s="83"/>
      <c r="HZJ13" s="83"/>
      <c r="HZK13" s="83"/>
      <c r="HZL13" s="83"/>
      <c r="HZM13" s="83"/>
      <c r="HZN13" s="83"/>
      <c r="HZO13" s="83"/>
      <c r="HZP13" s="83"/>
      <c r="HZQ13" s="83"/>
      <c r="HZR13" s="83"/>
      <c r="HZS13" s="83"/>
      <c r="HZT13" s="83"/>
      <c r="HZU13" s="83"/>
      <c r="HZV13" s="83"/>
      <c r="HZW13" s="83"/>
      <c r="HZX13" s="83"/>
      <c r="HZY13" s="83"/>
      <c r="HZZ13" s="83"/>
      <c r="IAA13" s="83"/>
      <c r="IAB13" s="83"/>
      <c r="IAC13" s="83"/>
      <c r="IAD13" s="83"/>
      <c r="IAE13" s="83"/>
      <c r="IAF13" s="83"/>
      <c r="IAG13" s="83"/>
      <c r="IAH13" s="83"/>
      <c r="IAI13" s="83"/>
      <c r="IAJ13" s="83"/>
      <c r="IAK13" s="83"/>
      <c r="IAL13" s="83"/>
      <c r="IAM13" s="83"/>
      <c r="IAN13" s="83"/>
      <c r="IAO13" s="83"/>
      <c r="IAP13" s="83"/>
      <c r="IAQ13" s="83"/>
      <c r="IAR13" s="83"/>
      <c r="IAS13" s="83"/>
      <c r="IAT13" s="83"/>
      <c r="IAU13" s="83"/>
      <c r="IAV13" s="83"/>
      <c r="IAW13" s="83"/>
      <c r="IAX13" s="83"/>
      <c r="IAY13" s="83"/>
      <c r="IAZ13" s="83"/>
      <c r="IBA13" s="83"/>
      <c r="IBB13" s="83"/>
      <c r="IBC13" s="83"/>
      <c r="IBD13" s="83"/>
      <c r="IBE13" s="83"/>
      <c r="IBF13" s="83"/>
      <c r="IBG13" s="83"/>
      <c r="IBH13" s="83"/>
      <c r="IBI13" s="83"/>
      <c r="IBJ13" s="83"/>
      <c r="IBK13" s="83"/>
      <c r="IBL13" s="83"/>
      <c r="IBM13" s="83"/>
      <c r="IBN13" s="83"/>
      <c r="IBO13" s="83"/>
      <c r="IBP13" s="83"/>
      <c r="IBQ13" s="83"/>
      <c r="IBR13" s="83"/>
      <c r="IBS13" s="83"/>
      <c r="IBT13" s="83"/>
      <c r="IBU13" s="83"/>
      <c r="IBV13" s="83"/>
      <c r="IBW13" s="83"/>
      <c r="IBX13" s="83"/>
      <c r="IBY13" s="83"/>
      <c r="IBZ13" s="83"/>
      <c r="ICA13" s="83"/>
      <c r="ICB13" s="83"/>
      <c r="ICC13" s="83"/>
      <c r="ICD13" s="83"/>
      <c r="ICE13" s="83"/>
      <c r="ICF13" s="83"/>
      <c r="ICG13" s="83"/>
      <c r="ICH13" s="83"/>
      <c r="ICI13" s="83"/>
      <c r="ICJ13" s="83"/>
      <c r="ICK13" s="83"/>
      <c r="ICL13" s="83"/>
      <c r="ICM13" s="83"/>
      <c r="ICN13" s="83"/>
      <c r="ICO13" s="83"/>
      <c r="ICP13" s="83"/>
      <c r="ICQ13" s="83"/>
      <c r="ICR13" s="83"/>
      <c r="ICS13" s="83"/>
      <c r="ICT13" s="83"/>
      <c r="ICU13" s="83"/>
      <c r="ICV13" s="83"/>
      <c r="ICW13" s="83"/>
      <c r="ICX13" s="83"/>
      <c r="ICY13" s="83"/>
      <c r="ICZ13" s="83"/>
      <c r="IDA13" s="83"/>
      <c r="IDB13" s="83"/>
      <c r="IDC13" s="83"/>
      <c r="IDD13" s="83"/>
      <c r="IDE13" s="83"/>
      <c r="IDF13" s="83"/>
      <c r="IDG13" s="83"/>
      <c r="IDH13" s="83"/>
      <c r="IDI13" s="83"/>
      <c r="IDJ13" s="83"/>
      <c r="IDK13" s="83"/>
      <c r="IDL13" s="83"/>
      <c r="IDM13" s="83"/>
      <c r="IDN13" s="83"/>
      <c r="IDO13" s="83"/>
      <c r="IDP13" s="83"/>
      <c r="IDQ13" s="83"/>
      <c r="IDR13" s="83"/>
      <c r="IDS13" s="83"/>
      <c r="IDT13" s="83"/>
      <c r="IDU13" s="83"/>
      <c r="IDV13" s="83"/>
      <c r="IDW13" s="83"/>
      <c r="IDX13" s="83"/>
      <c r="IDY13" s="83"/>
      <c r="IDZ13" s="83"/>
      <c r="IEA13" s="83"/>
      <c r="IEB13" s="83"/>
      <c r="IEC13" s="83"/>
      <c r="IED13" s="83"/>
      <c r="IEE13" s="83"/>
      <c r="IEF13" s="83"/>
      <c r="IEG13" s="83"/>
      <c r="IEH13" s="83"/>
      <c r="IEI13" s="83"/>
      <c r="IEJ13" s="83"/>
      <c r="IEK13" s="83"/>
      <c r="IEL13" s="83"/>
      <c r="IEM13" s="83"/>
      <c r="IEN13" s="83"/>
      <c r="IEO13" s="83"/>
      <c r="IEP13" s="83"/>
      <c r="IEQ13" s="83"/>
      <c r="IER13" s="83"/>
      <c r="IES13" s="83"/>
      <c r="IET13" s="83"/>
      <c r="IEU13" s="83"/>
      <c r="IEV13" s="83"/>
      <c r="IEW13" s="83"/>
      <c r="IEX13" s="83"/>
      <c r="IEY13" s="83"/>
      <c r="IEZ13" s="83"/>
      <c r="IFA13" s="83"/>
      <c r="IFB13" s="83"/>
      <c r="IFC13" s="83"/>
      <c r="IFD13" s="83"/>
      <c r="IFE13" s="83"/>
      <c r="IFF13" s="83"/>
      <c r="IFG13" s="83"/>
      <c r="IFH13" s="83"/>
      <c r="IFI13" s="83"/>
      <c r="IFJ13" s="83"/>
      <c r="IFK13" s="83"/>
      <c r="IFL13" s="83"/>
      <c r="IFM13" s="83"/>
      <c r="IFN13" s="83"/>
      <c r="IFO13" s="83"/>
      <c r="IFP13" s="83"/>
      <c r="IFQ13" s="83"/>
      <c r="IFR13" s="83"/>
      <c r="IFS13" s="83"/>
      <c r="IFT13" s="83"/>
      <c r="IFU13" s="83"/>
      <c r="IFV13" s="83"/>
      <c r="IFW13" s="83"/>
      <c r="IFX13" s="83"/>
      <c r="IFY13" s="83"/>
      <c r="IFZ13" s="83"/>
      <c r="IGA13" s="83"/>
      <c r="IGB13" s="83"/>
      <c r="IGC13" s="83"/>
      <c r="IGD13" s="83"/>
      <c r="IGE13" s="83"/>
      <c r="IGF13" s="83"/>
      <c r="IGG13" s="83"/>
      <c r="IGH13" s="83"/>
      <c r="IGI13" s="83"/>
      <c r="IGJ13" s="83"/>
      <c r="IGK13" s="83"/>
      <c r="IGL13" s="83"/>
      <c r="IGM13" s="83"/>
      <c r="IGN13" s="83"/>
      <c r="IGO13" s="83"/>
      <c r="IGP13" s="83"/>
      <c r="IGQ13" s="83"/>
      <c r="IGR13" s="83"/>
      <c r="IGS13" s="83"/>
      <c r="IGT13" s="83"/>
      <c r="IGU13" s="83"/>
      <c r="IGV13" s="83"/>
      <c r="IGW13" s="83"/>
      <c r="IGX13" s="83"/>
      <c r="IGY13" s="83"/>
      <c r="IGZ13" s="83"/>
      <c r="IHA13" s="83"/>
      <c r="IHB13" s="83"/>
      <c r="IHC13" s="83"/>
      <c r="IHD13" s="83"/>
      <c r="IHE13" s="83"/>
      <c r="IHF13" s="83"/>
      <c r="IHG13" s="83"/>
      <c r="IHH13" s="83"/>
      <c r="IHI13" s="83"/>
      <c r="IHJ13" s="83"/>
      <c r="IHK13" s="83"/>
      <c r="IHL13" s="83"/>
      <c r="IHM13" s="83"/>
      <c r="IHN13" s="83"/>
      <c r="IHO13" s="83"/>
      <c r="IHP13" s="83"/>
      <c r="IHQ13" s="83"/>
      <c r="IHR13" s="83"/>
      <c r="IHS13" s="83"/>
      <c r="IHT13" s="83"/>
      <c r="IHU13" s="83"/>
      <c r="IHV13" s="83"/>
      <c r="IHW13" s="83"/>
      <c r="IHX13" s="83"/>
      <c r="IHY13" s="83"/>
      <c r="IHZ13" s="83"/>
      <c r="IIA13" s="83"/>
      <c r="IIB13" s="83"/>
      <c r="IIC13" s="83"/>
      <c r="IID13" s="83"/>
      <c r="IIE13" s="83"/>
      <c r="IIF13" s="83"/>
      <c r="IIG13" s="83"/>
      <c r="IIH13" s="83"/>
      <c r="III13" s="83"/>
      <c r="IIJ13" s="83"/>
      <c r="IIK13" s="83"/>
      <c r="IIL13" s="83"/>
      <c r="IIM13" s="83"/>
      <c r="IIN13" s="83"/>
      <c r="IIO13" s="83"/>
      <c r="IIP13" s="83"/>
      <c r="IIQ13" s="83"/>
      <c r="IIR13" s="83"/>
      <c r="IIS13" s="83"/>
      <c r="IIT13" s="83"/>
      <c r="IIU13" s="83"/>
      <c r="IIV13" s="83"/>
      <c r="IIW13" s="83"/>
      <c r="IIX13" s="83"/>
      <c r="IIY13" s="83"/>
      <c r="IIZ13" s="83"/>
      <c r="IJA13" s="83"/>
      <c r="IJB13" s="83"/>
      <c r="IJC13" s="83"/>
      <c r="IJD13" s="83"/>
      <c r="IJE13" s="83"/>
      <c r="IJF13" s="83"/>
      <c r="IJG13" s="83"/>
      <c r="IJH13" s="83"/>
      <c r="IJI13" s="83"/>
      <c r="IJJ13" s="83"/>
      <c r="IJK13" s="83"/>
      <c r="IJL13" s="83"/>
      <c r="IJM13" s="83"/>
      <c r="IJN13" s="83"/>
      <c r="IJO13" s="83"/>
      <c r="IJP13" s="83"/>
      <c r="IJQ13" s="83"/>
      <c r="IJR13" s="83"/>
      <c r="IJS13" s="83"/>
      <c r="IJT13" s="83"/>
      <c r="IJU13" s="83"/>
      <c r="IJV13" s="83"/>
      <c r="IJW13" s="83"/>
      <c r="IJX13" s="83"/>
      <c r="IJY13" s="83"/>
      <c r="IJZ13" s="83"/>
      <c r="IKA13" s="83"/>
      <c r="IKB13" s="83"/>
      <c r="IKC13" s="83"/>
      <c r="IKD13" s="83"/>
      <c r="IKE13" s="83"/>
      <c r="IKF13" s="83"/>
      <c r="IKG13" s="83"/>
      <c r="IKH13" s="83"/>
      <c r="IKI13" s="83"/>
      <c r="IKJ13" s="83"/>
      <c r="IKK13" s="83"/>
      <c r="IKL13" s="83"/>
      <c r="IKM13" s="83"/>
      <c r="IKN13" s="83"/>
      <c r="IKO13" s="83"/>
      <c r="IKP13" s="83"/>
      <c r="IKQ13" s="83"/>
      <c r="IKR13" s="83"/>
      <c r="IKS13" s="83"/>
      <c r="IKT13" s="83"/>
      <c r="IKU13" s="83"/>
      <c r="IKV13" s="83"/>
      <c r="IKW13" s="83"/>
      <c r="IKX13" s="83"/>
      <c r="IKY13" s="83"/>
      <c r="IKZ13" s="83"/>
      <c r="ILA13" s="83"/>
      <c r="ILB13" s="83"/>
      <c r="ILC13" s="83"/>
      <c r="ILD13" s="83"/>
      <c r="ILE13" s="83"/>
      <c r="ILF13" s="83"/>
      <c r="ILG13" s="83"/>
      <c r="ILH13" s="83"/>
      <c r="ILI13" s="83"/>
      <c r="ILJ13" s="83"/>
      <c r="ILK13" s="83"/>
      <c r="ILL13" s="83"/>
      <c r="ILM13" s="83"/>
      <c r="ILN13" s="83"/>
      <c r="ILO13" s="83"/>
      <c r="ILP13" s="83"/>
      <c r="ILQ13" s="83"/>
      <c r="ILR13" s="83"/>
      <c r="ILS13" s="83"/>
      <c r="ILT13" s="83"/>
      <c r="ILU13" s="83"/>
      <c r="ILV13" s="83"/>
      <c r="ILW13" s="83"/>
      <c r="ILX13" s="83"/>
      <c r="ILY13" s="83"/>
      <c r="ILZ13" s="83"/>
      <c r="IMA13" s="83"/>
      <c r="IMB13" s="83"/>
      <c r="IMC13" s="83"/>
      <c r="IMD13" s="83"/>
      <c r="IME13" s="83"/>
      <c r="IMF13" s="83"/>
      <c r="IMG13" s="83"/>
      <c r="IMH13" s="83"/>
      <c r="IMI13" s="83"/>
      <c r="IMJ13" s="83"/>
      <c r="IMK13" s="83"/>
      <c r="IML13" s="83"/>
      <c r="IMM13" s="83"/>
      <c r="IMN13" s="83"/>
      <c r="IMO13" s="83"/>
      <c r="IMP13" s="83"/>
      <c r="IMQ13" s="83"/>
      <c r="IMR13" s="83"/>
      <c r="IMS13" s="83"/>
      <c r="IMT13" s="83"/>
      <c r="IMU13" s="83"/>
      <c r="IMV13" s="83"/>
      <c r="IMW13" s="83"/>
      <c r="IMX13" s="83"/>
      <c r="IMY13" s="83"/>
      <c r="IMZ13" s="83"/>
      <c r="INA13" s="83"/>
      <c r="INB13" s="83"/>
      <c r="INC13" s="83"/>
      <c r="IND13" s="83"/>
      <c r="INE13" s="83"/>
      <c r="INF13" s="83"/>
      <c r="ING13" s="83"/>
      <c r="INH13" s="83"/>
      <c r="INI13" s="83"/>
      <c r="INJ13" s="83"/>
      <c r="INK13" s="83"/>
      <c r="INL13" s="83"/>
      <c r="INM13" s="83"/>
      <c r="INN13" s="83"/>
      <c r="INO13" s="83"/>
      <c r="INP13" s="83"/>
      <c r="INQ13" s="83"/>
      <c r="INR13" s="83"/>
      <c r="INS13" s="83"/>
      <c r="INT13" s="83"/>
      <c r="INU13" s="83"/>
      <c r="INV13" s="83"/>
      <c r="INW13" s="83"/>
      <c r="INX13" s="83"/>
      <c r="INY13" s="83"/>
      <c r="INZ13" s="83"/>
      <c r="IOA13" s="83"/>
      <c r="IOB13" s="83"/>
      <c r="IOC13" s="83"/>
      <c r="IOD13" s="83"/>
      <c r="IOE13" s="83"/>
      <c r="IOF13" s="83"/>
      <c r="IOG13" s="83"/>
      <c r="IOH13" s="83"/>
      <c r="IOI13" s="83"/>
      <c r="IOJ13" s="83"/>
      <c r="IOK13" s="83"/>
      <c r="IOL13" s="83"/>
      <c r="IOM13" s="83"/>
      <c r="ION13" s="83"/>
      <c r="IOO13" s="83"/>
      <c r="IOP13" s="83"/>
      <c r="IOQ13" s="83"/>
      <c r="IOR13" s="83"/>
      <c r="IOS13" s="83"/>
      <c r="IOT13" s="83"/>
      <c r="IOU13" s="83"/>
      <c r="IOV13" s="83"/>
      <c r="IOW13" s="83"/>
      <c r="IOX13" s="83"/>
      <c r="IOY13" s="83"/>
      <c r="IOZ13" s="83"/>
      <c r="IPA13" s="83"/>
      <c r="IPB13" s="83"/>
      <c r="IPC13" s="83"/>
      <c r="IPD13" s="83"/>
      <c r="IPE13" s="83"/>
      <c r="IPF13" s="83"/>
      <c r="IPG13" s="83"/>
      <c r="IPH13" s="83"/>
      <c r="IPI13" s="83"/>
      <c r="IPJ13" s="83"/>
      <c r="IPK13" s="83"/>
      <c r="IPL13" s="83"/>
      <c r="IPM13" s="83"/>
      <c r="IPN13" s="83"/>
      <c r="IPO13" s="83"/>
      <c r="IPP13" s="83"/>
      <c r="IPQ13" s="83"/>
      <c r="IPR13" s="83"/>
      <c r="IPS13" s="83"/>
      <c r="IPT13" s="83"/>
      <c r="IPU13" s="83"/>
      <c r="IPV13" s="83"/>
      <c r="IPW13" s="83"/>
      <c r="IPX13" s="83"/>
      <c r="IPY13" s="83"/>
      <c r="IPZ13" s="83"/>
      <c r="IQA13" s="83"/>
      <c r="IQB13" s="83"/>
      <c r="IQC13" s="83"/>
      <c r="IQD13" s="83"/>
      <c r="IQE13" s="83"/>
      <c r="IQF13" s="83"/>
      <c r="IQG13" s="83"/>
      <c r="IQH13" s="83"/>
      <c r="IQI13" s="83"/>
      <c r="IQJ13" s="83"/>
      <c r="IQK13" s="83"/>
      <c r="IQL13" s="83"/>
      <c r="IQM13" s="83"/>
      <c r="IQN13" s="83"/>
      <c r="IQO13" s="83"/>
      <c r="IQP13" s="83"/>
      <c r="IQQ13" s="83"/>
      <c r="IQR13" s="83"/>
      <c r="IQS13" s="83"/>
      <c r="IQT13" s="83"/>
      <c r="IQU13" s="83"/>
      <c r="IQV13" s="83"/>
      <c r="IQW13" s="83"/>
      <c r="IQX13" s="83"/>
      <c r="IQY13" s="83"/>
      <c r="IQZ13" s="83"/>
      <c r="IRA13" s="83"/>
      <c r="IRB13" s="83"/>
      <c r="IRC13" s="83"/>
      <c r="IRD13" s="83"/>
      <c r="IRE13" s="83"/>
      <c r="IRF13" s="83"/>
      <c r="IRG13" s="83"/>
      <c r="IRH13" s="83"/>
      <c r="IRI13" s="83"/>
      <c r="IRJ13" s="83"/>
      <c r="IRK13" s="83"/>
      <c r="IRL13" s="83"/>
      <c r="IRM13" s="83"/>
      <c r="IRN13" s="83"/>
      <c r="IRO13" s="83"/>
      <c r="IRP13" s="83"/>
      <c r="IRQ13" s="83"/>
      <c r="IRR13" s="83"/>
      <c r="IRS13" s="83"/>
      <c r="IRT13" s="83"/>
      <c r="IRU13" s="83"/>
      <c r="IRV13" s="83"/>
      <c r="IRW13" s="83"/>
      <c r="IRX13" s="83"/>
      <c r="IRY13" s="83"/>
      <c r="IRZ13" s="83"/>
      <c r="ISA13" s="83"/>
      <c r="ISB13" s="83"/>
      <c r="ISC13" s="83"/>
      <c r="ISD13" s="83"/>
      <c r="ISE13" s="83"/>
      <c r="ISF13" s="83"/>
      <c r="ISG13" s="83"/>
      <c r="ISH13" s="83"/>
      <c r="ISI13" s="83"/>
      <c r="ISJ13" s="83"/>
      <c r="ISK13" s="83"/>
      <c r="ISL13" s="83"/>
      <c r="ISM13" s="83"/>
      <c r="ISN13" s="83"/>
      <c r="ISO13" s="83"/>
      <c r="ISP13" s="83"/>
      <c r="ISQ13" s="83"/>
      <c r="ISR13" s="83"/>
      <c r="ISS13" s="83"/>
      <c r="IST13" s="83"/>
      <c r="ISU13" s="83"/>
      <c r="ISV13" s="83"/>
      <c r="ISW13" s="83"/>
      <c r="ISX13" s="83"/>
      <c r="ISY13" s="83"/>
      <c r="ISZ13" s="83"/>
      <c r="ITA13" s="83"/>
      <c r="ITB13" s="83"/>
      <c r="ITC13" s="83"/>
      <c r="ITD13" s="83"/>
      <c r="ITE13" s="83"/>
      <c r="ITF13" s="83"/>
      <c r="ITG13" s="83"/>
      <c r="ITH13" s="83"/>
      <c r="ITI13" s="83"/>
      <c r="ITJ13" s="83"/>
      <c r="ITK13" s="83"/>
      <c r="ITL13" s="83"/>
      <c r="ITM13" s="83"/>
      <c r="ITN13" s="83"/>
      <c r="ITO13" s="83"/>
      <c r="ITP13" s="83"/>
      <c r="ITQ13" s="83"/>
      <c r="ITR13" s="83"/>
      <c r="ITS13" s="83"/>
      <c r="ITT13" s="83"/>
      <c r="ITU13" s="83"/>
      <c r="ITV13" s="83"/>
      <c r="ITW13" s="83"/>
      <c r="ITX13" s="83"/>
      <c r="ITY13" s="83"/>
      <c r="ITZ13" s="83"/>
      <c r="IUA13" s="83"/>
      <c r="IUB13" s="83"/>
      <c r="IUC13" s="83"/>
      <c r="IUD13" s="83"/>
      <c r="IUE13" s="83"/>
      <c r="IUF13" s="83"/>
      <c r="IUG13" s="83"/>
      <c r="IUH13" s="83"/>
      <c r="IUI13" s="83"/>
      <c r="IUJ13" s="83"/>
      <c r="IUK13" s="83"/>
      <c r="IUL13" s="83"/>
      <c r="IUM13" s="83"/>
      <c r="IUN13" s="83"/>
      <c r="IUO13" s="83"/>
      <c r="IUP13" s="83"/>
      <c r="IUQ13" s="83"/>
      <c r="IUR13" s="83"/>
      <c r="IUS13" s="83"/>
      <c r="IUT13" s="83"/>
      <c r="IUU13" s="83"/>
      <c r="IUV13" s="83"/>
      <c r="IUW13" s="83"/>
      <c r="IUX13" s="83"/>
      <c r="IUY13" s="83"/>
      <c r="IUZ13" s="83"/>
      <c r="IVA13" s="83"/>
      <c r="IVB13" s="83"/>
      <c r="IVC13" s="83"/>
      <c r="IVD13" s="83"/>
      <c r="IVE13" s="83"/>
      <c r="IVF13" s="83"/>
      <c r="IVG13" s="83"/>
      <c r="IVH13" s="83"/>
      <c r="IVI13" s="83"/>
      <c r="IVJ13" s="83"/>
      <c r="IVK13" s="83"/>
      <c r="IVL13" s="83"/>
      <c r="IVM13" s="83"/>
      <c r="IVN13" s="83"/>
      <c r="IVO13" s="83"/>
      <c r="IVP13" s="83"/>
      <c r="IVQ13" s="83"/>
      <c r="IVR13" s="83"/>
      <c r="IVS13" s="83"/>
      <c r="IVT13" s="83"/>
      <c r="IVU13" s="83"/>
      <c r="IVV13" s="83"/>
      <c r="IVW13" s="83"/>
      <c r="IVX13" s="83"/>
      <c r="IVY13" s="83"/>
      <c r="IVZ13" s="83"/>
      <c r="IWA13" s="83"/>
      <c r="IWB13" s="83"/>
      <c r="IWC13" s="83"/>
      <c r="IWD13" s="83"/>
      <c r="IWE13" s="83"/>
      <c r="IWF13" s="83"/>
      <c r="IWG13" s="83"/>
      <c r="IWH13" s="83"/>
      <c r="IWI13" s="83"/>
      <c r="IWJ13" s="83"/>
      <c r="IWK13" s="83"/>
      <c r="IWL13" s="83"/>
      <c r="IWM13" s="83"/>
      <c r="IWN13" s="83"/>
      <c r="IWO13" s="83"/>
      <c r="IWP13" s="83"/>
      <c r="IWQ13" s="83"/>
      <c r="IWR13" s="83"/>
      <c r="IWS13" s="83"/>
      <c r="IWT13" s="83"/>
      <c r="IWU13" s="83"/>
      <c r="IWV13" s="83"/>
      <c r="IWW13" s="83"/>
      <c r="IWX13" s="83"/>
      <c r="IWY13" s="83"/>
      <c r="IWZ13" s="83"/>
      <c r="IXA13" s="83"/>
      <c r="IXB13" s="83"/>
      <c r="IXC13" s="83"/>
      <c r="IXD13" s="83"/>
      <c r="IXE13" s="83"/>
      <c r="IXF13" s="83"/>
      <c r="IXG13" s="83"/>
      <c r="IXH13" s="83"/>
      <c r="IXI13" s="83"/>
      <c r="IXJ13" s="83"/>
      <c r="IXK13" s="83"/>
      <c r="IXL13" s="83"/>
      <c r="IXM13" s="83"/>
      <c r="IXN13" s="83"/>
      <c r="IXO13" s="83"/>
      <c r="IXP13" s="83"/>
      <c r="IXQ13" s="83"/>
      <c r="IXR13" s="83"/>
      <c r="IXS13" s="83"/>
      <c r="IXT13" s="83"/>
      <c r="IXU13" s="83"/>
      <c r="IXV13" s="83"/>
      <c r="IXW13" s="83"/>
      <c r="IXX13" s="83"/>
      <c r="IXY13" s="83"/>
      <c r="IXZ13" s="83"/>
      <c r="IYA13" s="83"/>
      <c r="IYB13" s="83"/>
      <c r="IYC13" s="83"/>
      <c r="IYD13" s="83"/>
      <c r="IYE13" s="83"/>
      <c r="IYF13" s="83"/>
      <c r="IYG13" s="83"/>
      <c r="IYH13" s="83"/>
      <c r="IYI13" s="83"/>
      <c r="IYJ13" s="83"/>
      <c r="IYK13" s="83"/>
      <c r="IYL13" s="83"/>
      <c r="IYM13" s="83"/>
      <c r="IYN13" s="83"/>
      <c r="IYO13" s="83"/>
      <c r="IYP13" s="83"/>
      <c r="IYQ13" s="83"/>
      <c r="IYR13" s="83"/>
      <c r="IYS13" s="83"/>
      <c r="IYT13" s="83"/>
      <c r="IYU13" s="83"/>
      <c r="IYV13" s="83"/>
      <c r="IYW13" s="83"/>
      <c r="IYX13" s="83"/>
      <c r="IYY13" s="83"/>
      <c r="IYZ13" s="83"/>
      <c r="IZA13" s="83"/>
      <c r="IZB13" s="83"/>
      <c r="IZC13" s="83"/>
      <c r="IZD13" s="83"/>
      <c r="IZE13" s="83"/>
      <c r="IZF13" s="83"/>
      <c r="IZG13" s="83"/>
      <c r="IZH13" s="83"/>
      <c r="IZI13" s="83"/>
      <c r="IZJ13" s="83"/>
      <c r="IZK13" s="83"/>
      <c r="IZL13" s="83"/>
      <c r="IZM13" s="83"/>
      <c r="IZN13" s="83"/>
      <c r="IZO13" s="83"/>
      <c r="IZP13" s="83"/>
      <c r="IZQ13" s="83"/>
      <c r="IZR13" s="83"/>
      <c r="IZS13" s="83"/>
      <c r="IZT13" s="83"/>
      <c r="IZU13" s="83"/>
      <c r="IZV13" s="83"/>
      <c r="IZW13" s="83"/>
      <c r="IZX13" s="83"/>
      <c r="IZY13" s="83"/>
      <c r="IZZ13" s="83"/>
      <c r="JAA13" s="83"/>
      <c r="JAB13" s="83"/>
      <c r="JAC13" s="83"/>
      <c r="JAD13" s="83"/>
      <c r="JAE13" s="83"/>
      <c r="JAF13" s="83"/>
      <c r="JAG13" s="83"/>
      <c r="JAH13" s="83"/>
      <c r="JAI13" s="83"/>
      <c r="JAJ13" s="83"/>
      <c r="JAK13" s="83"/>
      <c r="JAL13" s="83"/>
      <c r="JAM13" s="83"/>
      <c r="JAN13" s="83"/>
      <c r="JAO13" s="83"/>
      <c r="JAP13" s="83"/>
      <c r="JAQ13" s="83"/>
      <c r="JAR13" s="83"/>
      <c r="JAS13" s="83"/>
      <c r="JAT13" s="83"/>
      <c r="JAU13" s="83"/>
      <c r="JAV13" s="83"/>
      <c r="JAW13" s="83"/>
      <c r="JAX13" s="83"/>
      <c r="JAY13" s="83"/>
      <c r="JAZ13" s="83"/>
      <c r="JBA13" s="83"/>
      <c r="JBB13" s="83"/>
      <c r="JBC13" s="83"/>
      <c r="JBD13" s="83"/>
      <c r="JBE13" s="83"/>
      <c r="JBF13" s="83"/>
      <c r="JBG13" s="83"/>
      <c r="JBH13" s="83"/>
      <c r="JBI13" s="83"/>
      <c r="JBJ13" s="83"/>
      <c r="JBK13" s="83"/>
      <c r="JBL13" s="83"/>
      <c r="JBM13" s="83"/>
      <c r="JBN13" s="83"/>
      <c r="JBO13" s="83"/>
      <c r="JBP13" s="83"/>
      <c r="JBQ13" s="83"/>
      <c r="JBR13" s="83"/>
      <c r="JBS13" s="83"/>
      <c r="JBT13" s="83"/>
      <c r="JBU13" s="83"/>
      <c r="JBV13" s="83"/>
      <c r="JBW13" s="83"/>
      <c r="JBX13" s="83"/>
      <c r="JBY13" s="83"/>
      <c r="JBZ13" s="83"/>
      <c r="JCA13" s="83"/>
      <c r="JCB13" s="83"/>
      <c r="JCC13" s="83"/>
      <c r="JCD13" s="83"/>
      <c r="JCE13" s="83"/>
      <c r="JCF13" s="83"/>
      <c r="JCG13" s="83"/>
      <c r="JCH13" s="83"/>
      <c r="JCI13" s="83"/>
      <c r="JCJ13" s="83"/>
      <c r="JCK13" s="83"/>
      <c r="JCL13" s="83"/>
      <c r="JCM13" s="83"/>
      <c r="JCN13" s="83"/>
      <c r="JCO13" s="83"/>
      <c r="JCP13" s="83"/>
      <c r="JCQ13" s="83"/>
      <c r="JCR13" s="83"/>
      <c r="JCS13" s="83"/>
      <c r="JCT13" s="83"/>
      <c r="JCU13" s="83"/>
      <c r="JCV13" s="83"/>
      <c r="JCW13" s="83"/>
      <c r="JCX13" s="83"/>
      <c r="JCY13" s="83"/>
      <c r="JCZ13" s="83"/>
      <c r="JDA13" s="83"/>
      <c r="JDB13" s="83"/>
      <c r="JDC13" s="83"/>
      <c r="JDD13" s="83"/>
      <c r="JDE13" s="83"/>
      <c r="JDF13" s="83"/>
      <c r="JDG13" s="83"/>
      <c r="JDH13" s="83"/>
      <c r="JDI13" s="83"/>
      <c r="JDJ13" s="83"/>
      <c r="JDK13" s="83"/>
      <c r="JDL13" s="83"/>
      <c r="JDM13" s="83"/>
      <c r="JDN13" s="83"/>
      <c r="JDO13" s="83"/>
      <c r="JDP13" s="83"/>
      <c r="JDQ13" s="83"/>
      <c r="JDR13" s="83"/>
      <c r="JDS13" s="83"/>
      <c r="JDT13" s="83"/>
      <c r="JDU13" s="83"/>
      <c r="JDV13" s="83"/>
      <c r="JDW13" s="83"/>
      <c r="JDX13" s="83"/>
      <c r="JDY13" s="83"/>
      <c r="JDZ13" s="83"/>
      <c r="JEA13" s="83"/>
      <c r="JEB13" s="83"/>
      <c r="JEC13" s="83"/>
      <c r="JED13" s="83"/>
      <c r="JEE13" s="83"/>
      <c r="JEF13" s="83"/>
      <c r="JEG13" s="83"/>
      <c r="JEH13" s="83"/>
      <c r="JEI13" s="83"/>
      <c r="JEJ13" s="83"/>
      <c r="JEK13" s="83"/>
      <c r="JEL13" s="83"/>
      <c r="JEM13" s="83"/>
      <c r="JEN13" s="83"/>
      <c r="JEO13" s="83"/>
      <c r="JEP13" s="83"/>
      <c r="JEQ13" s="83"/>
      <c r="JER13" s="83"/>
      <c r="JES13" s="83"/>
      <c r="JET13" s="83"/>
      <c r="JEU13" s="83"/>
      <c r="JEV13" s="83"/>
      <c r="JEW13" s="83"/>
      <c r="JEX13" s="83"/>
      <c r="JEY13" s="83"/>
      <c r="JEZ13" s="83"/>
      <c r="JFA13" s="83"/>
      <c r="JFB13" s="83"/>
      <c r="JFC13" s="83"/>
      <c r="JFD13" s="83"/>
      <c r="JFE13" s="83"/>
      <c r="JFF13" s="83"/>
      <c r="JFG13" s="83"/>
      <c r="JFH13" s="83"/>
      <c r="JFI13" s="83"/>
      <c r="JFJ13" s="83"/>
      <c r="JFK13" s="83"/>
      <c r="JFL13" s="83"/>
      <c r="JFM13" s="83"/>
      <c r="JFN13" s="83"/>
      <c r="JFO13" s="83"/>
      <c r="JFP13" s="83"/>
      <c r="JFQ13" s="83"/>
      <c r="JFR13" s="83"/>
      <c r="JFS13" s="83"/>
      <c r="JFT13" s="83"/>
      <c r="JFU13" s="83"/>
      <c r="JFV13" s="83"/>
      <c r="JFW13" s="83"/>
      <c r="JFX13" s="83"/>
      <c r="JFY13" s="83"/>
      <c r="JFZ13" s="83"/>
      <c r="JGA13" s="83"/>
      <c r="JGB13" s="83"/>
      <c r="JGC13" s="83"/>
      <c r="JGD13" s="83"/>
      <c r="JGE13" s="83"/>
      <c r="JGF13" s="83"/>
      <c r="JGG13" s="83"/>
      <c r="JGH13" s="83"/>
      <c r="JGI13" s="83"/>
      <c r="JGJ13" s="83"/>
      <c r="JGK13" s="83"/>
      <c r="JGL13" s="83"/>
      <c r="JGM13" s="83"/>
      <c r="JGN13" s="83"/>
      <c r="JGO13" s="83"/>
      <c r="JGP13" s="83"/>
      <c r="JGQ13" s="83"/>
      <c r="JGR13" s="83"/>
      <c r="JGS13" s="83"/>
      <c r="JGT13" s="83"/>
      <c r="JGU13" s="83"/>
      <c r="JGV13" s="83"/>
      <c r="JGW13" s="83"/>
      <c r="JGX13" s="83"/>
      <c r="JGY13" s="83"/>
      <c r="JGZ13" s="83"/>
      <c r="JHA13" s="83"/>
      <c r="JHB13" s="83"/>
      <c r="JHC13" s="83"/>
      <c r="JHD13" s="83"/>
      <c r="JHE13" s="83"/>
      <c r="JHF13" s="83"/>
      <c r="JHG13" s="83"/>
      <c r="JHH13" s="83"/>
      <c r="JHI13" s="83"/>
      <c r="JHJ13" s="83"/>
      <c r="JHK13" s="83"/>
      <c r="JHL13" s="83"/>
      <c r="JHM13" s="83"/>
      <c r="JHN13" s="83"/>
      <c r="JHO13" s="83"/>
      <c r="JHP13" s="83"/>
      <c r="JHQ13" s="83"/>
      <c r="JHR13" s="83"/>
      <c r="JHS13" s="83"/>
      <c r="JHT13" s="83"/>
      <c r="JHU13" s="83"/>
      <c r="JHV13" s="83"/>
      <c r="JHW13" s="83"/>
      <c r="JHX13" s="83"/>
      <c r="JHY13" s="83"/>
      <c r="JHZ13" s="83"/>
      <c r="JIA13" s="83"/>
      <c r="JIB13" s="83"/>
      <c r="JIC13" s="83"/>
      <c r="JID13" s="83"/>
      <c r="JIE13" s="83"/>
      <c r="JIF13" s="83"/>
      <c r="JIG13" s="83"/>
      <c r="JIH13" s="83"/>
      <c r="JII13" s="83"/>
      <c r="JIJ13" s="83"/>
      <c r="JIK13" s="83"/>
      <c r="JIL13" s="83"/>
      <c r="JIM13" s="83"/>
      <c r="JIN13" s="83"/>
      <c r="JIO13" s="83"/>
      <c r="JIP13" s="83"/>
      <c r="JIQ13" s="83"/>
      <c r="JIR13" s="83"/>
      <c r="JIS13" s="83"/>
      <c r="JIT13" s="83"/>
      <c r="JIU13" s="83"/>
      <c r="JIV13" s="83"/>
      <c r="JIW13" s="83"/>
      <c r="JIX13" s="83"/>
      <c r="JIY13" s="83"/>
      <c r="JIZ13" s="83"/>
      <c r="JJA13" s="83"/>
      <c r="JJB13" s="83"/>
      <c r="JJC13" s="83"/>
      <c r="JJD13" s="83"/>
      <c r="JJE13" s="83"/>
      <c r="JJF13" s="83"/>
      <c r="JJG13" s="83"/>
      <c r="JJH13" s="83"/>
      <c r="JJI13" s="83"/>
      <c r="JJJ13" s="83"/>
      <c r="JJK13" s="83"/>
      <c r="JJL13" s="83"/>
      <c r="JJM13" s="83"/>
      <c r="JJN13" s="83"/>
      <c r="JJO13" s="83"/>
      <c r="JJP13" s="83"/>
      <c r="JJQ13" s="83"/>
      <c r="JJR13" s="83"/>
      <c r="JJS13" s="83"/>
      <c r="JJT13" s="83"/>
      <c r="JJU13" s="83"/>
      <c r="JJV13" s="83"/>
      <c r="JJW13" s="83"/>
      <c r="JJX13" s="83"/>
      <c r="JJY13" s="83"/>
      <c r="JJZ13" s="83"/>
      <c r="JKA13" s="83"/>
      <c r="JKB13" s="83"/>
      <c r="JKC13" s="83"/>
      <c r="JKD13" s="83"/>
      <c r="JKE13" s="83"/>
      <c r="JKF13" s="83"/>
      <c r="JKG13" s="83"/>
      <c r="JKH13" s="83"/>
      <c r="JKI13" s="83"/>
      <c r="JKJ13" s="83"/>
      <c r="JKK13" s="83"/>
      <c r="JKL13" s="83"/>
      <c r="JKM13" s="83"/>
      <c r="JKN13" s="83"/>
      <c r="JKO13" s="83"/>
      <c r="JKP13" s="83"/>
      <c r="JKQ13" s="83"/>
      <c r="JKR13" s="83"/>
      <c r="JKS13" s="83"/>
      <c r="JKT13" s="83"/>
      <c r="JKU13" s="83"/>
      <c r="JKV13" s="83"/>
      <c r="JKW13" s="83"/>
      <c r="JKX13" s="83"/>
      <c r="JKY13" s="83"/>
      <c r="JKZ13" s="83"/>
      <c r="JLA13" s="83"/>
      <c r="JLB13" s="83"/>
      <c r="JLC13" s="83"/>
      <c r="JLD13" s="83"/>
      <c r="JLE13" s="83"/>
      <c r="JLF13" s="83"/>
      <c r="JLG13" s="83"/>
      <c r="JLH13" s="83"/>
      <c r="JLI13" s="83"/>
      <c r="JLJ13" s="83"/>
      <c r="JLK13" s="83"/>
      <c r="JLL13" s="83"/>
      <c r="JLM13" s="83"/>
      <c r="JLN13" s="83"/>
      <c r="JLO13" s="83"/>
      <c r="JLP13" s="83"/>
      <c r="JLQ13" s="83"/>
      <c r="JLR13" s="83"/>
      <c r="JLS13" s="83"/>
      <c r="JLT13" s="83"/>
      <c r="JLU13" s="83"/>
      <c r="JLV13" s="83"/>
      <c r="JLW13" s="83"/>
      <c r="JLX13" s="83"/>
      <c r="JLY13" s="83"/>
      <c r="JLZ13" s="83"/>
      <c r="JMA13" s="83"/>
      <c r="JMB13" s="83"/>
      <c r="JMC13" s="83"/>
      <c r="JMD13" s="83"/>
      <c r="JME13" s="83"/>
      <c r="JMF13" s="83"/>
      <c r="JMG13" s="83"/>
      <c r="JMH13" s="83"/>
      <c r="JMI13" s="83"/>
      <c r="JMJ13" s="83"/>
      <c r="JMK13" s="83"/>
      <c r="JML13" s="83"/>
      <c r="JMM13" s="83"/>
      <c r="JMN13" s="83"/>
      <c r="JMO13" s="83"/>
      <c r="JMP13" s="83"/>
      <c r="JMQ13" s="83"/>
      <c r="JMR13" s="83"/>
      <c r="JMS13" s="83"/>
      <c r="JMT13" s="83"/>
      <c r="JMU13" s="83"/>
      <c r="JMV13" s="83"/>
      <c r="JMW13" s="83"/>
      <c r="JMX13" s="83"/>
      <c r="JMY13" s="83"/>
      <c r="JMZ13" s="83"/>
      <c r="JNA13" s="83"/>
      <c r="JNB13" s="83"/>
      <c r="JNC13" s="83"/>
      <c r="JND13" s="83"/>
      <c r="JNE13" s="83"/>
      <c r="JNF13" s="83"/>
      <c r="JNG13" s="83"/>
      <c r="JNH13" s="83"/>
      <c r="JNI13" s="83"/>
      <c r="JNJ13" s="83"/>
      <c r="JNK13" s="83"/>
      <c r="JNL13" s="83"/>
      <c r="JNM13" s="83"/>
      <c r="JNN13" s="83"/>
      <c r="JNO13" s="83"/>
      <c r="JNP13" s="83"/>
      <c r="JNQ13" s="83"/>
      <c r="JNR13" s="83"/>
      <c r="JNS13" s="83"/>
      <c r="JNT13" s="83"/>
      <c r="JNU13" s="83"/>
      <c r="JNV13" s="83"/>
      <c r="JNW13" s="83"/>
      <c r="JNX13" s="83"/>
      <c r="JNY13" s="83"/>
      <c r="JNZ13" s="83"/>
      <c r="JOA13" s="83"/>
      <c r="JOB13" s="83"/>
      <c r="JOC13" s="83"/>
      <c r="JOD13" s="83"/>
      <c r="JOE13" s="83"/>
      <c r="JOF13" s="83"/>
      <c r="JOG13" s="83"/>
      <c r="JOH13" s="83"/>
      <c r="JOI13" s="83"/>
      <c r="JOJ13" s="83"/>
      <c r="JOK13" s="83"/>
      <c r="JOL13" s="83"/>
      <c r="JOM13" s="83"/>
      <c r="JON13" s="83"/>
      <c r="JOO13" s="83"/>
      <c r="JOP13" s="83"/>
      <c r="JOQ13" s="83"/>
      <c r="JOR13" s="83"/>
      <c r="JOS13" s="83"/>
      <c r="JOT13" s="83"/>
      <c r="JOU13" s="83"/>
      <c r="JOV13" s="83"/>
      <c r="JOW13" s="83"/>
      <c r="JOX13" s="83"/>
      <c r="JOY13" s="83"/>
      <c r="JOZ13" s="83"/>
      <c r="JPA13" s="83"/>
      <c r="JPB13" s="83"/>
      <c r="JPC13" s="83"/>
      <c r="JPD13" s="83"/>
      <c r="JPE13" s="83"/>
      <c r="JPF13" s="83"/>
      <c r="JPG13" s="83"/>
      <c r="JPH13" s="83"/>
      <c r="JPI13" s="83"/>
      <c r="JPJ13" s="83"/>
      <c r="JPK13" s="83"/>
      <c r="JPL13" s="83"/>
      <c r="JPM13" s="83"/>
      <c r="JPN13" s="83"/>
      <c r="JPO13" s="83"/>
      <c r="JPP13" s="83"/>
      <c r="JPQ13" s="83"/>
      <c r="JPR13" s="83"/>
      <c r="JPS13" s="83"/>
      <c r="JPT13" s="83"/>
      <c r="JPU13" s="83"/>
      <c r="JPV13" s="83"/>
      <c r="JPW13" s="83"/>
      <c r="JPX13" s="83"/>
      <c r="JPY13" s="83"/>
      <c r="JPZ13" s="83"/>
      <c r="JQA13" s="83"/>
      <c r="JQB13" s="83"/>
      <c r="JQC13" s="83"/>
      <c r="JQD13" s="83"/>
      <c r="JQE13" s="83"/>
      <c r="JQF13" s="83"/>
      <c r="JQG13" s="83"/>
      <c r="JQH13" s="83"/>
      <c r="JQI13" s="83"/>
      <c r="JQJ13" s="83"/>
      <c r="JQK13" s="83"/>
      <c r="JQL13" s="83"/>
      <c r="JQM13" s="83"/>
      <c r="JQN13" s="83"/>
      <c r="JQO13" s="83"/>
      <c r="JQP13" s="83"/>
      <c r="JQQ13" s="83"/>
      <c r="JQR13" s="83"/>
      <c r="JQS13" s="83"/>
      <c r="JQT13" s="83"/>
      <c r="JQU13" s="83"/>
      <c r="JQV13" s="83"/>
      <c r="JQW13" s="83"/>
      <c r="JQX13" s="83"/>
      <c r="JQY13" s="83"/>
      <c r="JQZ13" s="83"/>
      <c r="JRA13" s="83"/>
      <c r="JRB13" s="83"/>
      <c r="JRC13" s="83"/>
      <c r="JRD13" s="83"/>
      <c r="JRE13" s="83"/>
      <c r="JRF13" s="83"/>
      <c r="JRG13" s="83"/>
      <c r="JRH13" s="83"/>
      <c r="JRI13" s="83"/>
      <c r="JRJ13" s="83"/>
      <c r="JRK13" s="83"/>
      <c r="JRL13" s="83"/>
      <c r="JRM13" s="83"/>
      <c r="JRN13" s="83"/>
      <c r="JRO13" s="83"/>
      <c r="JRP13" s="83"/>
      <c r="JRQ13" s="83"/>
      <c r="JRR13" s="83"/>
      <c r="JRS13" s="83"/>
      <c r="JRT13" s="83"/>
      <c r="JRU13" s="83"/>
      <c r="JRV13" s="83"/>
      <c r="JRW13" s="83"/>
      <c r="JRX13" s="83"/>
      <c r="JRY13" s="83"/>
      <c r="JRZ13" s="83"/>
      <c r="JSA13" s="83"/>
      <c r="JSB13" s="83"/>
      <c r="JSC13" s="83"/>
      <c r="JSD13" s="83"/>
      <c r="JSE13" s="83"/>
      <c r="JSF13" s="83"/>
      <c r="JSG13" s="83"/>
      <c r="JSH13" s="83"/>
      <c r="JSI13" s="83"/>
      <c r="JSJ13" s="83"/>
      <c r="JSK13" s="83"/>
      <c r="JSL13" s="83"/>
      <c r="JSM13" s="83"/>
      <c r="JSN13" s="83"/>
      <c r="JSO13" s="83"/>
      <c r="JSP13" s="83"/>
      <c r="JSQ13" s="83"/>
      <c r="JSR13" s="83"/>
      <c r="JSS13" s="83"/>
      <c r="JST13" s="83"/>
      <c r="JSU13" s="83"/>
      <c r="JSV13" s="83"/>
      <c r="JSW13" s="83"/>
      <c r="JSX13" s="83"/>
      <c r="JSY13" s="83"/>
      <c r="JSZ13" s="83"/>
      <c r="JTA13" s="83"/>
      <c r="JTB13" s="83"/>
      <c r="JTC13" s="83"/>
      <c r="JTD13" s="83"/>
      <c r="JTE13" s="83"/>
      <c r="JTF13" s="83"/>
      <c r="JTG13" s="83"/>
      <c r="JTH13" s="83"/>
      <c r="JTI13" s="83"/>
      <c r="JTJ13" s="83"/>
      <c r="JTK13" s="83"/>
      <c r="JTL13" s="83"/>
      <c r="JTM13" s="83"/>
      <c r="JTN13" s="83"/>
      <c r="JTO13" s="83"/>
      <c r="JTP13" s="83"/>
      <c r="JTQ13" s="83"/>
      <c r="JTR13" s="83"/>
      <c r="JTS13" s="83"/>
      <c r="JTT13" s="83"/>
      <c r="JTU13" s="83"/>
      <c r="JTV13" s="83"/>
      <c r="JTW13" s="83"/>
      <c r="JTX13" s="83"/>
      <c r="JTY13" s="83"/>
      <c r="JTZ13" s="83"/>
      <c r="JUA13" s="83"/>
      <c r="JUB13" s="83"/>
      <c r="JUC13" s="83"/>
      <c r="JUD13" s="83"/>
      <c r="JUE13" s="83"/>
      <c r="JUF13" s="83"/>
      <c r="JUG13" s="83"/>
      <c r="JUH13" s="83"/>
      <c r="JUI13" s="83"/>
      <c r="JUJ13" s="83"/>
      <c r="JUK13" s="83"/>
      <c r="JUL13" s="83"/>
      <c r="JUM13" s="83"/>
      <c r="JUN13" s="83"/>
      <c r="JUO13" s="83"/>
      <c r="JUP13" s="83"/>
      <c r="JUQ13" s="83"/>
      <c r="JUR13" s="83"/>
      <c r="JUS13" s="83"/>
      <c r="JUT13" s="83"/>
      <c r="JUU13" s="83"/>
      <c r="JUV13" s="83"/>
      <c r="JUW13" s="83"/>
      <c r="JUX13" s="83"/>
      <c r="JUY13" s="83"/>
      <c r="JUZ13" s="83"/>
      <c r="JVA13" s="83"/>
      <c r="JVB13" s="83"/>
      <c r="JVC13" s="83"/>
      <c r="JVD13" s="83"/>
      <c r="JVE13" s="83"/>
      <c r="JVF13" s="83"/>
      <c r="JVG13" s="83"/>
      <c r="JVH13" s="83"/>
      <c r="JVI13" s="83"/>
      <c r="JVJ13" s="83"/>
      <c r="JVK13" s="83"/>
      <c r="JVL13" s="83"/>
      <c r="JVM13" s="83"/>
      <c r="JVN13" s="83"/>
      <c r="JVO13" s="83"/>
      <c r="JVP13" s="83"/>
      <c r="JVQ13" s="83"/>
      <c r="JVR13" s="83"/>
      <c r="JVS13" s="83"/>
      <c r="JVT13" s="83"/>
      <c r="JVU13" s="83"/>
      <c r="JVV13" s="83"/>
      <c r="JVW13" s="83"/>
      <c r="JVX13" s="83"/>
      <c r="JVY13" s="83"/>
      <c r="JVZ13" s="83"/>
      <c r="JWA13" s="83"/>
      <c r="JWB13" s="83"/>
      <c r="JWC13" s="83"/>
      <c r="JWD13" s="83"/>
      <c r="JWE13" s="83"/>
      <c r="JWF13" s="83"/>
      <c r="JWG13" s="83"/>
      <c r="JWH13" s="83"/>
      <c r="JWI13" s="83"/>
      <c r="JWJ13" s="83"/>
      <c r="JWK13" s="83"/>
      <c r="JWL13" s="83"/>
      <c r="JWM13" s="83"/>
      <c r="JWN13" s="83"/>
      <c r="JWO13" s="83"/>
      <c r="JWP13" s="83"/>
      <c r="JWQ13" s="83"/>
      <c r="JWR13" s="83"/>
      <c r="JWS13" s="83"/>
      <c r="JWT13" s="83"/>
      <c r="JWU13" s="83"/>
      <c r="JWV13" s="83"/>
      <c r="JWW13" s="83"/>
      <c r="JWX13" s="83"/>
      <c r="JWY13" s="83"/>
      <c r="JWZ13" s="83"/>
      <c r="JXA13" s="83"/>
      <c r="JXB13" s="83"/>
      <c r="JXC13" s="83"/>
      <c r="JXD13" s="83"/>
      <c r="JXE13" s="83"/>
      <c r="JXF13" s="83"/>
      <c r="JXG13" s="83"/>
      <c r="JXH13" s="83"/>
      <c r="JXI13" s="83"/>
      <c r="JXJ13" s="83"/>
      <c r="JXK13" s="83"/>
      <c r="JXL13" s="83"/>
      <c r="JXM13" s="83"/>
      <c r="JXN13" s="83"/>
      <c r="JXO13" s="83"/>
      <c r="JXP13" s="83"/>
      <c r="JXQ13" s="83"/>
      <c r="JXR13" s="83"/>
      <c r="JXS13" s="83"/>
      <c r="JXT13" s="83"/>
      <c r="JXU13" s="83"/>
      <c r="JXV13" s="83"/>
      <c r="JXW13" s="83"/>
      <c r="JXX13" s="83"/>
      <c r="JXY13" s="83"/>
      <c r="JXZ13" s="83"/>
      <c r="JYA13" s="83"/>
      <c r="JYB13" s="83"/>
      <c r="JYC13" s="83"/>
      <c r="JYD13" s="83"/>
      <c r="JYE13" s="83"/>
      <c r="JYF13" s="83"/>
      <c r="JYG13" s="83"/>
      <c r="JYH13" s="83"/>
      <c r="JYI13" s="83"/>
      <c r="JYJ13" s="83"/>
      <c r="JYK13" s="83"/>
      <c r="JYL13" s="83"/>
      <c r="JYM13" s="83"/>
      <c r="JYN13" s="83"/>
      <c r="JYO13" s="83"/>
      <c r="JYP13" s="83"/>
      <c r="JYQ13" s="83"/>
      <c r="JYR13" s="83"/>
      <c r="JYS13" s="83"/>
      <c r="JYT13" s="83"/>
      <c r="JYU13" s="83"/>
      <c r="JYV13" s="83"/>
      <c r="JYW13" s="83"/>
      <c r="JYX13" s="83"/>
      <c r="JYY13" s="83"/>
      <c r="JYZ13" s="83"/>
      <c r="JZA13" s="83"/>
      <c r="JZB13" s="83"/>
      <c r="JZC13" s="83"/>
      <c r="JZD13" s="83"/>
      <c r="JZE13" s="83"/>
      <c r="JZF13" s="83"/>
      <c r="JZG13" s="83"/>
      <c r="JZH13" s="83"/>
      <c r="JZI13" s="83"/>
      <c r="JZJ13" s="83"/>
      <c r="JZK13" s="83"/>
      <c r="JZL13" s="83"/>
      <c r="JZM13" s="83"/>
      <c r="JZN13" s="83"/>
      <c r="JZO13" s="83"/>
      <c r="JZP13" s="83"/>
      <c r="JZQ13" s="83"/>
      <c r="JZR13" s="83"/>
      <c r="JZS13" s="83"/>
      <c r="JZT13" s="83"/>
      <c r="JZU13" s="83"/>
      <c r="JZV13" s="83"/>
      <c r="JZW13" s="83"/>
      <c r="JZX13" s="83"/>
      <c r="JZY13" s="83"/>
      <c r="JZZ13" s="83"/>
      <c r="KAA13" s="83"/>
      <c r="KAB13" s="83"/>
      <c r="KAC13" s="83"/>
      <c r="KAD13" s="83"/>
      <c r="KAE13" s="83"/>
      <c r="KAF13" s="83"/>
      <c r="KAG13" s="83"/>
      <c r="KAH13" s="83"/>
      <c r="KAI13" s="83"/>
      <c r="KAJ13" s="83"/>
      <c r="KAK13" s="83"/>
      <c r="KAL13" s="83"/>
      <c r="KAM13" s="83"/>
      <c r="KAN13" s="83"/>
      <c r="KAO13" s="83"/>
      <c r="KAP13" s="83"/>
      <c r="KAQ13" s="83"/>
      <c r="KAR13" s="83"/>
      <c r="KAS13" s="83"/>
      <c r="KAT13" s="83"/>
      <c r="KAU13" s="83"/>
      <c r="KAV13" s="83"/>
      <c r="KAW13" s="83"/>
      <c r="KAX13" s="83"/>
      <c r="KAY13" s="83"/>
      <c r="KAZ13" s="83"/>
      <c r="KBA13" s="83"/>
      <c r="KBB13" s="83"/>
      <c r="KBC13" s="83"/>
      <c r="KBD13" s="83"/>
      <c r="KBE13" s="83"/>
      <c r="KBF13" s="83"/>
      <c r="KBG13" s="83"/>
      <c r="KBH13" s="83"/>
      <c r="KBI13" s="83"/>
      <c r="KBJ13" s="83"/>
      <c r="KBK13" s="83"/>
      <c r="KBL13" s="83"/>
      <c r="KBM13" s="83"/>
      <c r="KBN13" s="83"/>
      <c r="KBO13" s="83"/>
      <c r="KBP13" s="83"/>
      <c r="KBQ13" s="83"/>
      <c r="KBR13" s="83"/>
      <c r="KBS13" s="83"/>
      <c r="KBT13" s="83"/>
      <c r="KBU13" s="83"/>
      <c r="KBV13" s="83"/>
      <c r="KBW13" s="83"/>
      <c r="KBX13" s="83"/>
      <c r="KBY13" s="83"/>
      <c r="KBZ13" s="83"/>
      <c r="KCA13" s="83"/>
      <c r="KCB13" s="83"/>
      <c r="KCC13" s="83"/>
      <c r="KCD13" s="83"/>
      <c r="KCE13" s="83"/>
      <c r="KCF13" s="83"/>
      <c r="KCG13" s="83"/>
      <c r="KCH13" s="83"/>
      <c r="KCI13" s="83"/>
      <c r="KCJ13" s="83"/>
      <c r="KCK13" s="83"/>
      <c r="KCL13" s="83"/>
      <c r="KCM13" s="83"/>
      <c r="KCN13" s="83"/>
      <c r="KCO13" s="83"/>
      <c r="KCP13" s="83"/>
      <c r="KCQ13" s="83"/>
      <c r="KCR13" s="83"/>
      <c r="KCS13" s="83"/>
      <c r="KCT13" s="83"/>
      <c r="KCU13" s="83"/>
      <c r="KCV13" s="83"/>
      <c r="KCW13" s="83"/>
      <c r="KCX13" s="83"/>
      <c r="KCY13" s="83"/>
      <c r="KCZ13" s="83"/>
      <c r="KDA13" s="83"/>
      <c r="KDB13" s="83"/>
      <c r="KDC13" s="83"/>
      <c r="KDD13" s="83"/>
      <c r="KDE13" s="83"/>
      <c r="KDF13" s="83"/>
      <c r="KDG13" s="83"/>
      <c r="KDH13" s="83"/>
      <c r="KDI13" s="83"/>
      <c r="KDJ13" s="83"/>
      <c r="KDK13" s="83"/>
      <c r="KDL13" s="83"/>
      <c r="KDM13" s="83"/>
      <c r="KDN13" s="83"/>
      <c r="KDO13" s="83"/>
      <c r="KDP13" s="83"/>
      <c r="KDQ13" s="83"/>
      <c r="KDR13" s="83"/>
      <c r="KDS13" s="83"/>
      <c r="KDT13" s="83"/>
      <c r="KDU13" s="83"/>
      <c r="KDV13" s="83"/>
      <c r="KDW13" s="83"/>
      <c r="KDX13" s="83"/>
      <c r="KDY13" s="83"/>
      <c r="KDZ13" s="83"/>
      <c r="KEA13" s="83"/>
      <c r="KEB13" s="83"/>
      <c r="KEC13" s="83"/>
      <c r="KED13" s="83"/>
      <c r="KEE13" s="83"/>
      <c r="KEF13" s="83"/>
      <c r="KEG13" s="83"/>
      <c r="KEH13" s="83"/>
      <c r="KEI13" s="83"/>
      <c r="KEJ13" s="83"/>
      <c r="KEK13" s="83"/>
      <c r="KEL13" s="83"/>
      <c r="KEM13" s="83"/>
      <c r="KEN13" s="83"/>
      <c r="KEO13" s="83"/>
      <c r="KEP13" s="83"/>
      <c r="KEQ13" s="83"/>
      <c r="KER13" s="83"/>
      <c r="KES13" s="83"/>
      <c r="KET13" s="83"/>
      <c r="KEU13" s="83"/>
      <c r="KEV13" s="83"/>
      <c r="KEW13" s="83"/>
      <c r="KEX13" s="83"/>
      <c r="KEY13" s="83"/>
      <c r="KEZ13" s="83"/>
      <c r="KFA13" s="83"/>
      <c r="KFB13" s="83"/>
      <c r="KFC13" s="83"/>
      <c r="KFD13" s="83"/>
      <c r="KFE13" s="83"/>
      <c r="KFF13" s="83"/>
      <c r="KFG13" s="83"/>
      <c r="KFH13" s="83"/>
      <c r="KFI13" s="83"/>
      <c r="KFJ13" s="83"/>
      <c r="KFK13" s="83"/>
      <c r="KFL13" s="83"/>
      <c r="KFM13" s="83"/>
      <c r="KFN13" s="83"/>
      <c r="KFO13" s="83"/>
      <c r="KFP13" s="83"/>
      <c r="KFQ13" s="83"/>
      <c r="KFR13" s="83"/>
      <c r="KFS13" s="83"/>
      <c r="KFT13" s="83"/>
      <c r="KFU13" s="83"/>
      <c r="KFV13" s="83"/>
      <c r="KFW13" s="83"/>
      <c r="KFX13" s="83"/>
      <c r="KFY13" s="83"/>
      <c r="KFZ13" s="83"/>
      <c r="KGA13" s="83"/>
      <c r="KGB13" s="83"/>
      <c r="KGC13" s="83"/>
      <c r="KGD13" s="83"/>
      <c r="KGE13" s="83"/>
      <c r="KGF13" s="83"/>
      <c r="KGG13" s="83"/>
      <c r="KGH13" s="83"/>
      <c r="KGI13" s="83"/>
      <c r="KGJ13" s="83"/>
      <c r="KGK13" s="83"/>
      <c r="KGL13" s="83"/>
      <c r="KGM13" s="83"/>
      <c r="KGN13" s="83"/>
      <c r="KGO13" s="83"/>
      <c r="KGP13" s="83"/>
      <c r="KGQ13" s="83"/>
      <c r="KGR13" s="83"/>
      <c r="KGS13" s="83"/>
      <c r="KGT13" s="83"/>
      <c r="KGU13" s="83"/>
      <c r="KGV13" s="83"/>
      <c r="KGW13" s="83"/>
      <c r="KGX13" s="83"/>
      <c r="KGY13" s="83"/>
      <c r="KGZ13" s="83"/>
      <c r="KHA13" s="83"/>
      <c r="KHB13" s="83"/>
      <c r="KHC13" s="83"/>
      <c r="KHD13" s="83"/>
      <c r="KHE13" s="83"/>
      <c r="KHF13" s="83"/>
      <c r="KHG13" s="83"/>
      <c r="KHH13" s="83"/>
      <c r="KHI13" s="83"/>
      <c r="KHJ13" s="83"/>
      <c r="KHK13" s="83"/>
      <c r="KHL13" s="83"/>
      <c r="KHM13" s="83"/>
      <c r="KHN13" s="83"/>
      <c r="KHO13" s="83"/>
      <c r="KHP13" s="83"/>
      <c r="KHQ13" s="83"/>
      <c r="KHR13" s="83"/>
      <c r="KHS13" s="83"/>
      <c r="KHT13" s="83"/>
      <c r="KHU13" s="83"/>
      <c r="KHV13" s="83"/>
      <c r="KHW13" s="83"/>
      <c r="KHX13" s="83"/>
      <c r="KHY13" s="83"/>
      <c r="KHZ13" s="83"/>
      <c r="KIA13" s="83"/>
      <c r="KIB13" s="83"/>
      <c r="KIC13" s="83"/>
      <c r="KID13" s="83"/>
      <c r="KIE13" s="83"/>
      <c r="KIF13" s="83"/>
      <c r="KIG13" s="83"/>
      <c r="KIH13" s="83"/>
      <c r="KII13" s="83"/>
      <c r="KIJ13" s="83"/>
      <c r="KIK13" s="83"/>
      <c r="KIL13" s="83"/>
      <c r="KIM13" s="83"/>
      <c r="KIN13" s="83"/>
      <c r="KIO13" s="83"/>
      <c r="KIP13" s="83"/>
      <c r="KIQ13" s="83"/>
      <c r="KIR13" s="83"/>
      <c r="KIS13" s="83"/>
      <c r="KIT13" s="83"/>
      <c r="KIU13" s="83"/>
      <c r="KIV13" s="83"/>
      <c r="KIW13" s="83"/>
      <c r="KIX13" s="83"/>
      <c r="KIY13" s="83"/>
      <c r="KIZ13" s="83"/>
      <c r="KJA13" s="83"/>
      <c r="KJB13" s="83"/>
      <c r="KJC13" s="83"/>
      <c r="KJD13" s="83"/>
      <c r="KJE13" s="83"/>
      <c r="KJF13" s="83"/>
      <c r="KJG13" s="83"/>
      <c r="KJH13" s="83"/>
      <c r="KJI13" s="83"/>
      <c r="KJJ13" s="83"/>
      <c r="KJK13" s="83"/>
      <c r="KJL13" s="83"/>
      <c r="KJM13" s="83"/>
      <c r="KJN13" s="83"/>
      <c r="KJO13" s="83"/>
      <c r="KJP13" s="83"/>
      <c r="KJQ13" s="83"/>
      <c r="KJR13" s="83"/>
      <c r="KJS13" s="83"/>
      <c r="KJT13" s="83"/>
      <c r="KJU13" s="83"/>
      <c r="KJV13" s="83"/>
      <c r="KJW13" s="83"/>
      <c r="KJX13" s="83"/>
      <c r="KJY13" s="83"/>
      <c r="KJZ13" s="83"/>
      <c r="KKA13" s="83"/>
      <c r="KKB13" s="83"/>
      <c r="KKC13" s="83"/>
      <c r="KKD13" s="83"/>
      <c r="KKE13" s="83"/>
      <c r="KKF13" s="83"/>
      <c r="KKG13" s="83"/>
      <c r="KKH13" s="83"/>
      <c r="KKI13" s="83"/>
      <c r="KKJ13" s="83"/>
      <c r="KKK13" s="83"/>
      <c r="KKL13" s="83"/>
      <c r="KKM13" s="83"/>
      <c r="KKN13" s="83"/>
      <c r="KKO13" s="83"/>
      <c r="KKP13" s="83"/>
      <c r="KKQ13" s="83"/>
      <c r="KKR13" s="83"/>
      <c r="KKS13" s="83"/>
      <c r="KKT13" s="83"/>
      <c r="KKU13" s="83"/>
      <c r="KKV13" s="83"/>
      <c r="KKW13" s="83"/>
      <c r="KKX13" s="83"/>
      <c r="KKY13" s="83"/>
      <c r="KKZ13" s="83"/>
      <c r="KLA13" s="83"/>
      <c r="KLB13" s="83"/>
      <c r="KLC13" s="83"/>
      <c r="KLD13" s="83"/>
      <c r="KLE13" s="83"/>
      <c r="KLF13" s="83"/>
      <c r="KLG13" s="83"/>
      <c r="KLH13" s="83"/>
      <c r="KLI13" s="83"/>
      <c r="KLJ13" s="83"/>
      <c r="KLK13" s="83"/>
      <c r="KLL13" s="83"/>
      <c r="KLM13" s="83"/>
      <c r="KLN13" s="83"/>
      <c r="KLO13" s="83"/>
      <c r="KLP13" s="83"/>
      <c r="KLQ13" s="83"/>
      <c r="KLR13" s="83"/>
      <c r="KLS13" s="83"/>
      <c r="KLT13" s="83"/>
      <c r="KLU13" s="83"/>
      <c r="KLV13" s="83"/>
      <c r="KLW13" s="83"/>
      <c r="KLX13" s="83"/>
      <c r="KLY13" s="83"/>
      <c r="KLZ13" s="83"/>
      <c r="KMA13" s="83"/>
      <c r="KMB13" s="83"/>
      <c r="KMC13" s="83"/>
      <c r="KMD13" s="83"/>
      <c r="KME13" s="83"/>
      <c r="KMF13" s="83"/>
      <c r="KMG13" s="83"/>
      <c r="KMH13" s="83"/>
      <c r="KMI13" s="83"/>
      <c r="KMJ13" s="83"/>
      <c r="KMK13" s="83"/>
      <c r="KML13" s="83"/>
      <c r="KMM13" s="83"/>
      <c r="KMN13" s="83"/>
      <c r="KMO13" s="83"/>
      <c r="KMP13" s="83"/>
      <c r="KMQ13" s="83"/>
      <c r="KMR13" s="83"/>
      <c r="KMS13" s="83"/>
      <c r="KMT13" s="83"/>
      <c r="KMU13" s="83"/>
      <c r="KMV13" s="83"/>
      <c r="KMW13" s="83"/>
      <c r="KMX13" s="83"/>
      <c r="KMY13" s="83"/>
      <c r="KMZ13" s="83"/>
      <c r="KNA13" s="83"/>
      <c r="KNB13" s="83"/>
      <c r="KNC13" s="83"/>
      <c r="KND13" s="83"/>
      <c r="KNE13" s="83"/>
      <c r="KNF13" s="83"/>
      <c r="KNG13" s="83"/>
      <c r="KNH13" s="83"/>
      <c r="KNI13" s="83"/>
      <c r="KNJ13" s="83"/>
      <c r="KNK13" s="83"/>
      <c r="KNL13" s="83"/>
      <c r="KNM13" s="83"/>
      <c r="KNN13" s="83"/>
      <c r="KNO13" s="83"/>
      <c r="KNP13" s="83"/>
      <c r="KNQ13" s="83"/>
      <c r="KNR13" s="83"/>
      <c r="KNS13" s="83"/>
      <c r="KNT13" s="83"/>
      <c r="KNU13" s="83"/>
      <c r="KNV13" s="83"/>
      <c r="KNW13" s="83"/>
      <c r="KNX13" s="83"/>
      <c r="KNY13" s="83"/>
      <c r="KNZ13" s="83"/>
      <c r="KOA13" s="83"/>
      <c r="KOB13" s="83"/>
      <c r="KOC13" s="83"/>
      <c r="KOD13" s="83"/>
      <c r="KOE13" s="83"/>
      <c r="KOF13" s="83"/>
      <c r="KOG13" s="83"/>
      <c r="KOH13" s="83"/>
      <c r="KOI13" s="83"/>
      <c r="KOJ13" s="83"/>
      <c r="KOK13" s="83"/>
      <c r="KOL13" s="83"/>
      <c r="KOM13" s="83"/>
      <c r="KON13" s="83"/>
      <c r="KOO13" s="83"/>
      <c r="KOP13" s="83"/>
      <c r="KOQ13" s="83"/>
      <c r="KOR13" s="83"/>
      <c r="KOS13" s="83"/>
      <c r="KOT13" s="83"/>
      <c r="KOU13" s="83"/>
      <c r="KOV13" s="83"/>
      <c r="KOW13" s="83"/>
      <c r="KOX13" s="83"/>
      <c r="KOY13" s="83"/>
      <c r="KOZ13" s="83"/>
      <c r="KPA13" s="83"/>
      <c r="KPB13" s="83"/>
      <c r="KPC13" s="83"/>
      <c r="KPD13" s="83"/>
      <c r="KPE13" s="83"/>
      <c r="KPF13" s="83"/>
      <c r="KPG13" s="83"/>
      <c r="KPH13" s="83"/>
      <c r="KPI13" s="83"/>
      <c r="KPJ13" s="83"/>
      <c r="KPK13" s="83"/>
      <c r="KPL13" s="83"/>
      <c r="KPM13" s="83"/>
      <c r="KPN13" s="83"/>
      <c r="KPO13" s="83"/>
      <c r="KPP13" s="83"/>
      <c r="KPQ13" s="83"/>
      <c r="KPR13" s="83"/>
      <c r="KPS13" s="83"/>
      <c r="KPT13" s="83"/>
      <c r="KPU13" s="83"/>
      <c r="KPV13" s="83"/>
      <c r="KPW13" s="83"/>
      <c r="KPX13" s="83"/>
      <c r="KPY13" s="83"/>
      <c r="KPZ13" s="83"/>
      <c r="KQA13" s="83"/>
      <c r="KQB13" s="83"/>
      <c r="KQC13" s="83"/>
      <c r="KQD13" s="83"/>
      <c r="KQE13" s="83"/>
      <c r="KQF13" s="83"/>
      <c r="KQG13" s="83"/>
      <c r="KQH13" s="83"/>
      <c r="KQI13" s="83"/>
      <c r="KQJ13" s="83"/>
      <c r="KQK13" s="83"/>
      <c r="KQL13" s="83"/>
      <c r="KQM13" s="83"/>
      <c r="KQN13" s="83"/>
      <c r="KQO13" s="83"/>
      <c r="KQP13" s="83"/>
      <c r="KQQ13" s="83"/>
      <c r="KQR13" s="83"/>
      <c r="KQS13" s="83"/>
      <c r="KQT13" s="83"/>
      <c r="KQU13" s="83"/>
      <c r="KQV13" s="83"/>
      <c r="KQW13" s="83"/>
      <c r="KQX13" s="83"/>
      <c r="KQY13" s="83"/>
      <c r="KQZ13" s="83"/>
      <c r="KRA13" s="83"/>
      <c r="KRB13" s="83"/>
      <c r="KRC13" s="83"/>
      <c r="KRD13" s="83"/>
      <c r="KRE13" s="83"/>
      <c r="KRF13" s="83"/>
      <c r="KRG13" s="83"/>
      <c r="KRH13" s="83"/>
      <c r="KRI13" s="83"/>
      <c r="KRJ13" s="83"/>
      <c r="KRK13" s="83"/>
      <c r="KRL13" s="83"/>
      <c r="KRM13" s="83"/>
      <c r="KRN13" s="83"/>
      <c r="KRO13" s="83"/>
      <c r="KRP13" s="83"/>
      <c r="KRQ13" s="83"/>
      <c r="KRR13" s="83"/>
      <c r="KRS13" s="83"/>
      <c r="KRT13" s="83"/>
      <c r="KRU13" s="83"/>
      <c r="KRV13" s="83"/>
      <c r="KRW13" s="83"/>
      <c r="KRX13" s="83"/>
      <c r="KRY13" s="83"/>
      <c r="KRZ13" s="83"/>
      <c r="KSA13" s="83"/>
      <c r="KSB13" s="83"/>
      <c r="KSC13" s="83"/>
      <c r="KSD13" s="83"/>
      <c r="KSE13" s="83"/>
      <c r="KSF13" s="83"/>
      <c r="KSG13" s="83"/>
      <c r="KSH13" s="83"/>
      <c r="KSI13" s="83"/>
      <c r="KSJ13" s="83"/>
      <c r="KSK13" s="83"/>
      <c r="KSL13" s="83"/>
      <c r="KSM13" s="83"/>
      <c r="KSN13" s="83"/>
      <c r="KSO13" s="83"/>
      <c r="KSP13" s="83"/>
      <c r="KSQ13" s="83"/>
      <c r="KSR13" s="83"/>
      <c r="KSS13" s="83"/>
      <c r="KST13" s="83"/>
      <c r="KSU13" s="83"/>
      <c r="KSV13" s="83"/>
      <c r="KSW13" s="83"/>
      <c r="KSX13" s="83"/>
      <c r="KSY13" s="83"/>
      <c r="KSZ13" s="83"/>
      <c r="KTA13" s="83"/>
      <c r="KTB13" s="83"/>
      <c r="KTC13" s="83"/>
      <c r="KTD13" s="83"/>
      <c r="KTE13" s="83"/>
      <c r="KTF13" s="83"/>
      <c r="KTG13" s="83"/>
      <c r="KTH13" s="83"/>
      <c r="KTI13" s="83"/>
      <c r="KTJ13" s="83"/>
      <c r="KTK13" s="83"/>
      <c r="KTL13" s="83"/>
      <c r="KTM13" s="83"/>
      <c r="KTN13" s="83"/>
      <c r="KTO13" s="83"/>
      <c r="KTP13" s="83"/>
      <c r="KTQ13" s="83"/>
      <c r="KTR13" s="83"/>
      <c r="KTS13" s="83"/>
      <c r="KTT13" s="83"/>
      <c r="KTU13" s="83"/>
      <c r="KTV13" s="83"/>
      <c r="KTW13" s="83"/>
      <c r="KTX13" s="83"/>
      <c r="KTY13" s="83"/>
      <c r="KTZ13" s="83"/>
      <c r="KUA13" s="83"/>
      <c r="KUB13" s="83"/>
      <c r="KUC13" s="83"/>
      <c r="KUD13" s="83"/>
      <c r="KUE13" s="83"/>
      <c r="KUF13" s="83"/>
      <c r="KUG13" s="83"/>
      <c r="KUH13" s="83"/>
      <c r="KUI13" s="83"/>
      <c r="KUJ13" s="83"/>
      <c r="KUK13" s="83"/>
      <c r="KUL13" s="83"/>
      <c r="KUM13" s="83"/>
      <c r="KUN13" s="83"/>
      <c r="KUO13" s="83"/>
      <c r="KUP13" s="83"/>
      <c r="KUQ13" s="83"/>
      <c r="KUR13" s="83"/>
      <c r="KUS13" s="83"/>
      <c r="KUT13" s="83"/>
      <c r="KUU13" s="83"/>
      <c r="KUV13" s="83"/>
      <c r="KUW13" s="83"/>
      <c r="KUX13" s="83"/>
      <c r="KUY13" s="83"/>
      <c r="KUZ13" s="83"/>
      <c r="KVA13" s="83"/>
      <c r="KVB13" s="83"/>
      <c r="KVC13" s="83"/>
      <c r="KVD13" s="83"/>
      <c r="KVE13" s="83"/>
      <c r="KVF13" s="83"/>
      <c r="KVG13" s="83"/>
      <c r="KVH13" s="83"/>
      <c r="KVI13" s="83"/>
      <c r="KVJ13" s="83"/>
      <c r="KVK13" s="83"/>
      <c r="KVL13" s="83"/>
      <c r="KVM13" s="83"/>
      <c r="KVN13" s="83"/>
      <c r="KVO13" s="83"/>
      <c r="KVP13" s="83"/>
      <c r="KVQ13" s="83"/>
      <c r="KVR13" s="83"/>
      <c r="KVS13" s="83"/>
      <c r="KVT13" s="83"/>
      <c r="KVU13" s="83"/>
      <c r="KVV13" s="83"/>
      <c r="KVW13" s="83"/>
      <c r="KVX13" s="83"/>
      <c r="KVY13" s="83"/>
      <c r="KVZ13" s="83"/>
      <c r="KWA13" s="83"/>
      <c r="KWB13" s="83"/>
      <c r="KWC13" s="83"/>
      <c r="KWD13" s="83"/>
      <c r="KWE13" s="83"/>
      <c r="KWF13" s="83"/>
      <c r="KWG13" s="83"/>
      <c r="KWH13" s="83"/>
      <c r="KWI13" s="83"/>
      <c r="KWJ13" s="83"/>
      <c r="KWK13" s="83"/>
      <c r="KWL13" s="83"/>
      <c r="KWM13" s="83"/>
      <c r="KWN13" s="83"/>
      <c r="KWO13" s="83"/>
      <c r="KWP13" s="83"/>
      <c r="KWQ13" s="83"/>
      <c r="KWR13" s="83"/>
      <c r="KWS13" s="83"/>
      <c r="KWT13" s="83"/>
      <c r="KWU13" s="83"/>
      <c r="KWV13" s="83"/>
      <c r="KWW13" s="83"/>
      <c r="KWX13" s="83"/>
      <c r="KWY13" s="83"/>
      <c r="KWZ13" s="83"/>
      <c r="KXA13" s="83"/>
      <c r="KXB13" s="83"/>
      <c r="KXC13" s="83"/>
      <c r="KXD13" s="83"/>
      <c r="KXE13" s="83"/>
      <c r="KXF13" s="83"/>
      <c r="KXG13" s="83"/>
      <c r="KXH13" s="83"/>
      <c r="KXI13" s="83"/>
      <c r="KXJ13" s="83"/>
      <c r="KXK13" s="83"/>
      <c r="KXL13" s="83"/>
      <c r="KXM13" s="83"/>
      <c r="KXN13" s="83"/>
      <c r="KXO13" s="83"/>
      <c r="KXP13" s="83"/>
      <c r="KXQ13" s="83"/>
      <c r="KXR13" s="83"/>
      <c r="KXS13" s="83"/>
      <c r="KXT13" s="83"/>
      <c r="KXU13" s="83"/>
      <c r="KXV13" s="83"/>
      <c r="KXW13" s="83"/>
      <c r="KXX13" s="83"/>
      <c r="KXY13" s="83"/>
      <c r="KXZ13" s="83"/>
      <c r="KYA13" s="83"/>
      <c r="KYB13" s="83"/>
      <c r="KYC13" s="83"/>
      <c r="KYD13" s="83"/>
      <c r="KYE13" s="83"/>
      <c r="KYF13" s="83"/>
      <c r="KYG13" s="83"/>
      <c r="KYH13" s="83"/>
      <c r="KYI13" s="83"/>
      <c r="KYJ13" s="83"/>
      <c r="KYK13" s="83"/>
      <c r="KYL13" s="83"/>
      <c r="KYM13" s="83"/>
      <c r="KYN13" s="83"/>
      <c r="KYO13" s="83"/>
      <c r="KYP13" s="83"/>
      <c r="KYQ13" s="83"/>
      <c r="KYR13" s="83"/>
      <c r="KYS13" s="83"/>
      <c r="KYT13" s="83"/>
      <c r="KYU13" s="83"/>
      <c r="KYV13" s="83"/>
      <c r="KYW13" s="83"/>
      <c r="KYX13" s="83"/>
      <c r="KYY13" s="83"/>
      <c r="KYZ13" s="83"/>
      <c r="KZA13" s="83"/>
      <c r="KZB13" s="83"/>
      <c r="KZC13" s="83"/>
      <c r="KZD13" s="83"/>
      <c r="KZE13" s="83"/>
      <c r="KZF13" s="83"/>
      <c r="KZG13" s="83"/>
      <c r="KZH13" s="83"/>
      <c r="KZI13" s="83"/>
      <c r="KZJ13" s="83"/>
      <c r="KZK13" s="83"/>
      <c r="KZL13" s="83"/>
      <c r="KZM13" s="83"/>
      <c r="KZN13" s="83"/>
      <c r="KZO13" s="83"/>
      <c r="KZP13" s="83"/>
      <c r="KZQ13" s="83"/>
      <c r="KZR13" s="83"/>
      <c r="KZS13" s="83"/>
      <c r="KZT13" s="83"/>
      <c r="KZU13" s="83"/>
      <c r="KZV13" s="83"/>
      <c r="KZW13" s="83"/>
      <c r="KZX13" s="83"/>
      <c r="KZY13" s="83"/>
      <c r="KZZ13" s="83"/>
      <c r="LAA13" s="83"/>
      <c r="LAB13" s="83"/>
      <c r="LAC13" s="83"/>
      <c r="LAD13" s="83"/>
      <c r="LAE13" s="83"/>
      <c r="LAF13" s="83"/>
      <c r="LAG13" s="83"/>
      <c r="LAH13" s="83"/>
      <c r="LAI13" s="83"/>
      <c r="LAJ13" s="83"/>
      <c r="LAK13" s="83"/>
      <c r="LAL13" s="83"/>
      <c r="LAM13" s="83"/>
      <c r="LAN13" s="83"/>
      <c r="LAO13" s="83"/>
      <c r="LAP13" s="83"/>
      <c r="LAQ13" s="83"/>
      <c r="LAR13" s="83"/>
      <c r="LAS13" s="83"/>
      <c r="LAT13" s="83"/>
      <c r="LAU13" s="83"/>
      <c r="LAV13" s="83"/>
      <c r="LAW13" s="83"/>
      <c r="LAX13" s="83"/>
      <c r="LAY13" s="83"/>
      <c r="LAZ13" s="83"/>
      <c r="LBA13" s="83"/>
      <c r="LBB13" s="83"/>
      <c r="LBC13" s="83"/>
      <c r="LBD13" s="83"/>
      <c r="LBE13" s="83"/>
      <c r="LBF13" s="83"/>
      <c r="LBG13" s="83"/>
      <c r="LBH13" s="83"/>
      <c r="LBI13" s="83"/>
      <c r="LBJ13" s="83"/>
      <c r="LBK13" s="83"/>
      <c r="LBL13" s="83"/>
      <c r="LBM13" s="83"/>
      <c r="LBN13" s="83"/>
      <c r="LBO13" s="83"/>
      <c r="LBP13" s="83"/>
      <c r="LBQ13" s="83"/>
      <c r="LBR13" s="83"/>
      <c r="LBS13" s="83"/>
      <c r="LBT13" s="83"/>
      <c r="LBU13" s="83"/>
      <c r="LBV13" s="83"/>
      <c r="LBW13" s="83"/>
      <c r="LBX13" s="83"/>
      <c r="LBY13" s="83"/>
      <c r="LBZ13" s="83"/>
      <c r="LCA13" s="83"/>
      <c r="LCB13" s="83"/>
      <c r="LCC13" s="83"/>
      <c r="LCD13" s="83"/>
      <c r="LCE13" s="83"/>
      <c r="LCF13" s="83"/>
      <c r="LCG13" s="83"/>
      <c r="LCH13" s="83"/>
      <c r="LCI13" s="83"/>
      <c r="LCJ13" s="83"/>
      <c r="LCK13" s="83"/>
      <c r="LCL13" s="83"/>
      <c r="LCM13" s="83"/>
      <c r="LCN13" s="83"/>
      <c r="LCO13" s="83"/>
      <c r="LCP13" s="83"/>
      <c r="LCQ13" s="83"/>
      <c r="LCR13" s="83"/>
      <c r="LCS13" s="83"/>
      <c r="LCT13" s="83"/>
      <c r="LCU13" s="83"/>
      <c r="LCV13" s="83"/>
      <c r="LCW13" s="83"/>
      <c r="LCX13" s="83"/>
      <c r="LCY13" s="83"/>
      <c r="LCZ13" s="83"/>
      <c r="LDA13" s="83"/>
      <c r="LDB13" s="83"/>
      <c r="LDC13" s="83"/>
      <c r="LDD13" s="83"/>
      <c r="LDE13" s="83"/>
      <c r="LDF13" s="83"/>
      <c r="LDG13" s="83"/>
      <c r="LDH13" s="83"/>
      <c r="LDI13" s="83"/>
      <c r="LDJ13" s="83"/>
      <c r="LDK13" s="83"/>
      <c r="LDL13" s="83"/>
      <c r="LDM13" s="83"/>
      <c r="LDN13" s="83"/>
      <c r="LDO13" s="83"/>
      <c r="LDP13" s="83"/>
      <c r="LDQ13" s="83"/>
      <c r="LDR13" s="83"/>
      <c r="LDS13" s="83"/>
      <c r="LDT13" s="83"/>
      <c r="LDU13" s="83"/>
      <c r="LDV13" s="83"/>
      <c r="LDW13" s="83"/>
      <c r="LDX13" s="83"/>
      <c r="LDY13" s="83"/>
      <c r="LDZ13" s="83"/>
      <c r="LEA13" s="83"/>
      <c r="LEB13" s="83"/>
      <c r="LEC13" s="83"/>
      <c r="LED13" s="83"/>
      <c r="LEE13" s="83"/>
      <c r="LEF13" s="83"/>
      <c r="LEG13" s="83"/>
      <c r="LEH13" s="83"/>
      <c r="LEI13" s="83"/>
      <c r="LEJ13" s="83"/>
      <c r="LEK13" s="83"/>
      <c r="LEL13" s="83"/>
      <c r="LEM13" s="83"/>
      <c r="LEN13" s="83"/>
      <c r="LEO13" s="83"/>
      <c r="LEP13" s="83"/>
      <c r="LEQ13" s="83"/>
      <c r="LER13" s="83"/>
      <c r="LES13" s="83"/>
      <c r="LET13" s="83"/>
      <c r="LEU13" s="83"/>
      <c r="LEV13" s="83"/>
      <c r="LEW13" s="83"/>
      <c r="LEX13" s="83"/>
      <c r="LEY13" s="83"/>
      <c r="LEZ13" s="83"/>
      <c r="LFA13" s="83"/>
      <c r="LFB13" s="83"/>
      <c r="LFC13" s="83"/>
      <c r="LFD13" s="83"/>
      <c r="LFE13" s="83"/>
      <c r="LFF13" s="83"/>
      <c r="LFG13" s="83"/>
      <c r="LFH13" s="83"/>
      <c r="LFI13" s="83"/>
      <c r="LFJ13" s="83"/>
      <c r="LFK13" s="83"/>
      <c r="LFL13" s="83"/>
      <c r="LFM13" s="83"/>
      <c r="LFN13" s="83"/>
      <c r="LFO13" s="83"/>
      <c r="LFP13" s="83"/>
      <c r="LFQ13" s="83"/>
      <c r="LFR13" s="83"/>
      <c r="LFS13" s="83"/>
      <c r="LFT13" s="83"/>
      <c r="LFU13" s="83"/>
      <c r="LFV13" s="83"/>
      <c r="LFW13" s="83"/>
      <c r="LFX13" s="83"/>
      <c r="LFY13" s="83"/>
      <c r="LFZ13" s="83"/>
      <c r="LGA13" s="83"/>
      <c r="LGB13" s="83"/>
      <c r="LGC13" s="83"/>
      <c r="LGD13" s="83"/>
      <c r="LGE13" s="83"/>
      <c r="LGF13" s="83"/>
      <c r="LGG13" s="83"/>
      <c r="LGH13" s="83"/>
      <c r="LGI13" s="83"/>
      <c r="LGJ13" s="83"/>
      <c r="LGK13" s="83"/>
      <c r="LGL13" s="83"/>
      <c r="LGM13" s="83"/>
      <c r="LGN13" s="83"/>
      <c r="LGO13" s="83"/>
      <c r="LGP13" s="83"/>
      <c r="LGQ13" s="83"/>
      <c r="LGR13" s="83"/>
      <c r="LGS13" s="83"/>
      <c r="LGT13" s="83"/>
      <c r="LGU13" s="83"/>
      <c r="LGV13" s="83"/>
      <c r="LGW13" s="83"/>
      <c r="LGX13" s="83"/>
      <c r="LGY13" s="83"/>
      <c r="LGZ13" s="83"/>
      <c r="LHA13" s="83"/>
      <c r="LHB13" s="83"/>
      <c r="LHC13" s="83"/>
      <c r="LHD13" s="83"/>
      <c r="LHE13" s="83"/>
      <c r="LHF13" s="83"/>
      <c r="LHG13" s="83"/>
      <c r="LHH13" s="83"/>
      <c r="LHI13" s="83"/>
      <c r="LHJ13" s="83"/>
      <c r="LHK13" s="83"/>
      <c r="LHL13" s="83"/>
      <c r="LHM13" s="83"/>
      <c r="LHN13" s="83"/>
      <c r="LHO13" s="83"/>
      <c r="LHP13" s="83"/>
      <c r="LHQ13" s="83"/>
      <c r="LHR13" s="83"/>
      <c r="LHS13" s="83"/>
      <c r="LHT13" s="83"/>
      <c r="LHU13" s="83"/>
      <c r="LHV13" s="83"/>
      <c r="LHW13" s="83"/>
      <c r="LHX13" s="83"/>
      <c r="LHY13" s="83"/>
      <c r="LHZ13" s="83"/>
      <c r="LIA13" s="83"/>
      <c r="LIB13" s="83"/>
      <c r="LIC13" s="83"/>
      <c r="LID13" s="83"/>
      <c r="LIE13" s="83"/>
      <c r="LIF13" s="83"/>
      <c r="LIG13" s="83"/>
      <c r="LIH13" s="83"/>
      <c r="LII13" s="83"/>
      <c r="LIJ13" s="83"/>
      <c r="LIK13" s="83"/>
      <c r="LIL13" s="83"/>
      <c r="LIM13" s="83"/>
      <c r="LIN13" s="83"/>
      <c r="LIO13" s="83"/>
      <c r="LIP13" s="83"/>
      <c r="LIQ13" s="83"/>
      <c r="LIR13" s="83"/>
      <c r="LIS13" s="83"/>
      <c r="LIT13" s="83"/>
      <c r="LIU13" s="83"/>
      <c r="LIV13" s="83"/>
      <c r="LIW13" s="83"/>
      <c r="LIX13" s="83"/>
      <c r="LIY13" s="83"/>
      <c r="LIZ13" s="83"/>
      <c r="LJA13" s="83"/>
      <c r="LJB13" s="83"/>
      <c r="LJC13" s="83"/>
      <c r="LJD13" s="83"/>
      <c r="LJE13" s="83"/>
      <c r="LJF13" s="83"/>
      <c r="LJG13" s="83"/>
      <c r="LJH13" s="83"/>
      <c r="LJI13" s="83"/>
      <c r="LJJ13" s="83"/>
      <c r="LJK13" s="83"/>
      <c r="LJL13" s="83"/>
      <c r="LJM13" s="83"/>
      <c r="LJN13" s="83"/>
      <c r="LJO13" s="83"/>
      <c r="LJP13" s="83"/>
      <c r="LJQ13" s="83"/>
      <c r="LJR13" s="83"/>
      <c r="LJS13" s="83"/>
      <c r="LJT13" s="83"/>
      <c r="LJU13" s="83"/>
      <c r="LJV13" s="83"/>
      <c r="LJW13" s="83"/>
      <c r="LJX13" s="83"/>
      <c r="LJY13" s="83"/>
      <c r="LJZ13" s="83"/>
      <c r="LKA13" s="83"/>
      <c r="LKB13" s="83"/>
      <c r="LKC13" s="83"/>
      <c r="LKD13" s="83"/>
      <c r="LKE13" s="83"/>
      <c r="LKF13" s="83"/>
      <c r="LKG13" s="83"/>
      <c r="LKH13" s="83"/>
      <c r="LKI13" s="83"/>
      <c r="LKJ13" s="83"/>
      <c r="LKK13" s="83"/>
      <c r="LKL13" s="83"/>
      <c r="LKM13" s="83"/>
      <c r="LKN13" s="83"/>
      <c r="LKO13" s="83"/>
      <c r="LKP13" s="83"/>
      <c r="LKQ13" s="83"/>
      <c r="LKR13" s="83"/>
      <c r="LKS13" s="83"/>
      <c r="LKT13" s="83"/>
      <c r="LKU13" s="83"/>
      <c r="LKV13" s="83"/>
      <c r="LKW13" s="83"/>
      <c r="LKX13" s="83"/>
      <c r="LKY13" s="83"/>
      <c r="LKZ13" s="83"/>
      <c r="LLA13" s="83"/>
      <c r="LLB13" s="83"/>
      <c r="LLC13" s="83"/>
      <c r="LLD13" s="83"/>
      <c r="LLE13" s="83"/>
      <c r="LLF13" s="83"/>
      <c r="LLG13" s="83"/>
      <c r="LLH13" s="83"/>
      <c r="LLI13" s="83"/>
      <c r="LLJ13" s="83"/>
      <c r="LLK13" s="83"/>
      <c r="LLL13" s="83"/>
      <c r="LLM13" s="83"/>
      <c r="LLN13" s="83"/>
      <c r="LLO13" s="83"/>
      <c r="LLP13" s="83"/>
      <c r="LLQ13" s="83"/>
      <c r="LLR13" s="83"/>
      <c r="LLS13" s="83"/>
      <c r="LLT13" s="83"/>
      <c r="LLU13" s="83"/>
      <c r="LLV13" s="83"/>
      <c r="LLW13" s="83"/>
      <c r="LLX13" s="83"/>
      <c r="LLY13" s="83"/>
      <c r="LLZ13" s="83"/>
      <c r="LMA13" s="83"/>
      <c r="LMB13" s="83"/>
      <c r="LMC13" s="83"/>
      <c r="LMD13" s="83"/>
      <c r="LME13" s="83"/>
      <c r="LMF13" s="83"/>
      <c r="LMG13" s="83"/>
      <c r="LMH13" s="83"/>
      <c r="LMI13" s="83"/>
      <c r="LMJ13" s="83"/>
      <c r="LMK13" s="83"/>
      <c r="LML13" s="83"/>
      <c r="LMM13" s="83"/>
      <c r="LMN13" s="83"/>
      <c r="LMO13" s="83"/>
      <c r="LMP13" s="83"/>
      <c r="LMQ13" s="83"/>
      <c r="LMR13" s="83"/>
      <c r="LMS13" s="83"/>
      <c r="LMT13" s="83"/>
      <c r="LMU13" s="83"/>
      <c r="LMV13" s="83"/>
      <c r="LMW13" s="83"/>
      <c r="LMX13" s="83"/>
      <c r="LMY13" s="83"/>
      <c r="LMZ13" s="83"/>
      <c r="LNA13" s="83"/>
      <c r="LNB13" s="83"/>
      <c r="LNC13" s="83"/>
      <c r="LND13" s="83"/>
      <c r="LNE13" s="83"/>
      <c r="LNF13" s="83"/>
      <c r="LNG13" s="83"/>
      <c r="LNH13" s="83"/>
      <c r="LNI13" s="83"/>
      <c r="LNJ13" s="83"/>
      <c r="LNK13" s="83"/>
      <c r="LNL13" s="83"/>
      <c r="LNM13" s="83"/>
      <c r="LNN13" s="83"/>
      <c r="LNO13" s="83"/>
      <c r="LNP13" s="83"/>
      <c r="LNQ13" s="83"/>
      <c r="LNR13" s="83"/>
      <c r="LNS13" s="83"/>
      <c r="LNT13" s="83"/>
      <c r="LNU13" s="83"/>
      <c r="LNV13" s="83"/>
      <c r="LNW13" s="83"/>
      <c r="LNX13" s="83"/>
      <c r="LNY13" s="83"/>
      <c r="LNZ13" s="83"/>
      <c r="LOA13" s="83"/>
      <c r="LOB13" s="83"/>
      <c r="LOC13" s="83"/>
      <c r="LOD13" s="83"/>
      <c r="LOE13" s="83"/>
      <c r="LOF13" s="83"/>
      <c r="LOG13" s="83"/>
      <c r="LOH13" s="83"/>
      <c r="LOI13" s="83"/>
      <c r="LOJ13" s="83"/>
      <c r="LOK13" s="83"/>
      <c r="LOL13" s="83"/>
      <c r="LOM13" s="83"/>
      <c r="LON13" s="83"/>
      <c r="LOO13" s="83"/>
      <c r="LOP13" s="83"/>
      <c r="LOQ13" s="83"/>
      <c r="LOR13" s="83"/>
      <c r="LOS13" s="83"/>
      <c r="LOT13" s="83"/>
      <c r="LOU13" s="83"/>
      <c r="LOV13" s="83"/>
      <c r="LOW13" s="83"/>
      <c r="LOX13" s="83"/>
      <c r="LOY13" s="83"/>
      <c r="LOZ13" s="83"/>
      <c r="LPA13" s="83"/>
      <c r="LPB13" s="83"/>
      <c r="LPC13" s="83"/>
      <c r="LPD13" s="83"/>
      <c r="LPE13" s="83"/>
      <c r="LPF13" s="83"/>
      <c r="LPG13" s="83"/>
      <c r="LPH13" s="83"/>
      <c r="LPI13" s="83"/>
      <c r="LPJ13" s="83"/>
      <c r="LPK13" s="83"/>
      <c r="LPL13" s="83"/>
      <c r="LPM13" s="83"/>
      <c r="LPN13" s="83"/>
      <c r="LPO13" s="83"/>
      <c r="LPP13" s="83"/>
      <c r="LPQ13" s="83"/>
      <c r="LPR13" s="83"/>
      <c r="LPS13" s="83"/>
      <c r="LPT13" s="83"/>
      <c r="LPU13" s="83"/>
      <c r="LPV13" s="83"/>
      <c r="LPW13" s="83"/>
      <c r="LPX13" s="83"/>
      <c r="LPY13" s="83"/>
      <c r="LPZ13" s="83"/>
      <c r="LQA13" s="83"/>
      <c r="LQB13" s="83"/>
      <c r="LQC13" s="83"/>
      <c r="LQD13" s="83"/>
      <c r="LQE13" s="83"/>
      <c r="LQF13" s="83"/>
      <c r="LQG13" s="83"/>
      <c r="LQH13" s="83"/>
      <c r="LQI13" s="83"/>
      <c r="LQJ13" s="83"/>
      <c r="LQK13" s="83"/>
      <c r="LQL13" s="83"/>
      <c r="LQM13" s="83"/>
      <c r="LQN13" s="83"/>
      <c r="LQO13" s="83"/>
      <c r="LQP13" s="83"/>
      <c r="LQQ13" s="83"/>
      <c r="LQR13" s="83"/>
      <c r="LQS13" s="83"/>
      <c r="LQT13" s="83"/>
      <c r="LQU13" s="83"/>
      <c r="LQV13" s="83"/>
      <c r="LQW13" s="83"/>
      <c r="LQX13" s="83"/>
      <c r="LQY13" s="83"/>
      <c r="LQZ13" s="83"/>
      <c r="LRA13" s="83"/>
      <c r="LRB13" s="83"/>
      <c r="LRC13" s="83"/>
      <c r="LRD13" s="83"/>
      <c r="LRE13" s="83"/>
      <c r="LRF13" s="83"/>
      <c r="LRG13" s="83"/>
      <c r="LRH13" s="83"/>
      <c r="LRI13" s="83"/>
      <c r="LRJ13" s="83"/>
      <c r="LRK13" s="83"/>
      <c r="LRL13" s="83"/>
      <c r="LRM13" s="83"/>
      <c r="LRN13" s="83"/>
      <c r="LRO13" s="83"/>
      <c r="LRP13" s="83"/>
      <c r="LRQ13" s="83"/>
      <c r="LRR13" s="83"/>
      <c r="LRS13" s="83"/>
      <c r="LRT13" s="83"/>
      <c r="LRU13" s="83"/>
      <c r="LRV13" s="83"/>
      <c r="LRW13" s="83"/>
      <c r="LRX13" s="83"/>
      <c r="LRY13" s="83"/>
      <c r="LRZ13" s="83"/>
      <c r="LSA13" s="83"/>
      <c r="LSB13" s="83"/>
      <c r="LSC13" s="83"/>
      <c r="LSD13" s="83"/>
      <c r="LSE13" s="83"/>
      <c r="LSF13" s="83"/>
      <c r="LSG13" s="83"/>
      <c r="LSH13" s="83"/>
      <c r="LSI13" s="83"/>
      <c r="LSJ13" s="83"/>
      <c r="LSK13" s="83"/>
      <c r="LSL13" s="83"/>
      <c r="LSM13" s="83"/>
      <c r="LSN13" s="83"/>
      <c r="LSO13" s="83"/>
      <c r="LSP13" s="83"/>
      <c r="LSQ13" s="83"/>
      <c r="LSR13" s="83"/>
      <c r="LSS13" s="83"/>
      <c r="LST13" s="83"/>
      <c r="LSU13" s="83"/>
      <c r="LSV13" s="83"/>
      <c r="LSW13" s="83"/>
      <c r="LSX13" s="83"/>
      <c r="LSY13" s="83"/>
      <c r="LSZ13" s="83"/>
      <c r="LTA13" s="83"/>
      <c r="LTB13" s="83"/>
      <c r="LTC13" s="83"/>
      <c r="LTD13" s="83"/>
      <c r="LTE13" s="83"/>
      <c r="LTF13" s="83"/>
      <c r="LTG13" s="83"/>
      <c r="LTH13" s="83"/>
      <c r="LTI13" s="83"/>
      <c r="LTJ13" s="83"/>
      <c r="LTK13" s="83"/>
      <c r="LTL13" s="83"/>
      <c r="LTM13" s="83"/>
      <c r="LTN13" s="83"/>
      <c r="LTO13" s="83"/>
      <c r="LTP13" s="83"/>
      <c r="LTQ13" s="83"/>
      <c r="LTR13" s="83"/>
      <c r="LTS13" s="83"/>
      <c r="LTT13" s="83"/>
      <c r="LTU13" s="83"/>
      <c r="LTV13" s="83"/>
      <c r="LTW13" s="83"/>
      <c r="LTX13" s="83"/>
      <c r="LTY13" s="83"/>
      <c r="LTZ13" s="83"/>
      <c r="LUA13" s="83"/>
      <c r="LUB13" s="83"/>
      <c r="LUC13" s="83"/>
      <c r="LUD13" s="83"/>
      <c r="LUE13" s="83"/>
      <c r="LUF13" s="83"/>
      <c r="LUG13" s="83"/>
      <c r="LUH13" s="83"/>
      <c r="LUI13" s="83"/>
      <c r="LUJ13" s="83"/>
      <c r="LUK13" s="83"/>
      <c r="LUL13" s="83"/>
      <c r="LUM13" s="83"/>
      <c r="LUN13" s="83"/>
      <c r="LUO13" s="83"/>
      <c r="LUP13" s="83"/>
      <c r="LUQ13" s="83"/>
      <c r="LUR13" s="83"/>
      <c r="LUS13" s="83"/>
      <c r="LUT13" s="83"/>
      <c r="LUU13" s="83"/>
      <c r="LUV13" s="83"/>
      <c r="LUW13" s="83"/>
      <c r="LUX13" s="83"/>
      <c r="LUY13" s="83"/>
      <c r="LUZ13" s="83"/>
      <c r="LVA13" s="83"/>
      <c r="LVB13" s="83"/>
      <c r="LVC13" s="83"/>
      <c r="LVD13" s="83"/>
      <c r="LVE13" s="83"/>
      <c r="LVF13" s="83"/>
      <c r="LVG13" s="83"/>
      <c r="LVH13" s="83"/>
      <c r="LVI13" s="83"/>
      <c r="LVJ13" s="83"/>
      <c r="LVK13" s="83"/>
      <c r="LVL13" s="83"/>
      <c r="LVM13" s="83"/>
      <c r="LVN13" s="83"/>
      <c r="LVO13" s="83"/>
      <c r="LVP13" s="83"/>
      <c r="LVQ13" s="83"/>
      <c r="LVR13" s="83"/>
      <c r="LVS13" s="83"/>
      <c r="LVT13" s="83"/>
      <c r="LVU13" s="83"/>
      <c r="LVV13" s="83"/>
      <c r="LVW13" s="83"/>
      <c r="LVX13" s="83"/>
      <c r="LVY13" s="83"/>
      <c r="LVZ13" s="83"/>
      <c r="LWA13" s="83"/>
      <c r="LWB13" s="83"/>
      <c r="LWC13" s="83"/>
      <c r="LWD13" s="83"/>
      <c r="LWE13" s="83"/>
      <c r="LWF13" s="83"/>
      <c r="LWG13" s="83"/>
      <c r="LWH13" s="83"/>
      <c r="LWI13" s="83"/>
      <c r="LWJ13" s="83"/>
      <c r="LWK13" s="83"/>
      <c r="LWL13" s="83"/>
      <c r="LWM13" s="83"/>
      <c r="LWN13" s="83"/>
      <c r="LWO13" s="83"/>
      <c r="LWP13" s="83"/>
      <c r="LWQ13" s="83"/>
      <c r="LWR13" s="83"/>
      <c r="LWS13" s="83"/>
      <c r="LWT13" s="83"/>
      <c r="LWU13" s="83"/>
      <c r="LWV13" s="83"/>
      <c r="LWW13" s="83"/>
      <c r="LWX13" s="83"/>
      <c r="LWY13" s="83"/>
      <c r="LWZ13" s="83"/>
      <c r="LXA13" s="83"/>
      <c r="LXB13" s="83"/>
      <c r="LXC13" s="83"/>
      <c r="LXD13" s="83"/>
      <c r="LXE13" s="83"/>
      <c r="LXF13" s="83"/>
      <c r="LXG13" s="83"/>
      <c r="LXH13" s="83"/>
      <c r="LXI13" s="83"/>
      <c r="LXJ13" s="83"/>
      <c r="LXK13" s="83"/>
      <c r="LXL13" s="83"/>
      <c r="LXM13" s="83"/>
      <c r="LXN13" s="83"/>
      <c r="LXO13" s="83"/>
      <c r="LXP13" s="83"/>
      <c r="LXQ13" s="83"/>
      <c r="LXR13" s="83"/>
      <c r="LXS13" s="83"/>
      <c r="LXT13" s="83"/>
      <c r="LXU13" s="83"/>
      <c r="LXV13" s="83"/>
      <c r="LXW13" s="83"/>
      <c r="LXX13" s="83"/>
      <c r="LXY13" s="83"/>
      <c r="LXZ13" s="83"/>
      <c r="LYA13" s="83"/>
      <c r="LYB13" s="83"/>
      <c r="LYC13" s="83"/>
      <c r="LYD13" s="83"/>
      <c r="LYE13" s="83"/>
      <c r="LYF13" s="83"/>
      <c r="LYG13" s="83"/>
      <c r="LYH13" s="83"/>
      <c r="LYI13" s="83"/>
      <c r="LYJ13" s="83"/>
      <c r="LYK13" s="83"/>
      <c r="LYL13" s="83"/>
      <c r="LYM13" s="83"/>
      <c r="LYN13" s="83"/>
      <c r="LYO13" s="83"/>
      <c r="LYP13" s="83"/>
      <c r="LYQ13" s="83"/>
      <c r="LYR13" s="83"/>
      <c r="LYS13" s="83"/>
      <c r="LYT13" s="83"/>
      <c r="LYU13" s="83"/>
      <c r="LYV13" s="83"/>
      <c r="LYW13" s="83"/>
      <c r="LYX13" s="83"/>
      <c r="LYY13" s="83"/>
      <c r="LYZ13" s="83"/>
      <c r="LZA13" s="83"/>
      <c r="LZB13" s="83"/>
      <c r="LZC13" s="83"/>
      <c r="LZD13" s="83"/>
      <c r="LZE13" s="83"/>
      <c r="LZF13" s="83"/>
      <c r="LZG13" s="83"/>
      <c r="LZH13" s="83"/>
      <c r="LZI13" s="83"/>
      <c r="LZJ13" s="83"/>
      <c r="LZK13" s="83"/>
      <c r="LZL13" s="83"/>
      <c r="LZM13" s="83"/>
      <c r="LZN13" s="83"/>
      <c r="LZO13" s="83"/>
      <c r="LZP13" s="83"/>
      <c r="LZQ13" s="83"/>
      <c r="LZR13" s="83"/>
      <c r="LZS13" s="83"/>
      <c r="LZT13" s="83"/>
      <c r="LZU13" s="83"/>
      <c r="LZV13" s="83"/>
      <c r="LZW13" s="83"/>
      <c r="LZX13" s="83"/>
      <c r="LZY13" s="83"/>
      <c r="LZZ13" s="83"/>
      <c r="MAA13" s="83"/>
      <c r="MAB13" s="83"/>
      <c r="MAC13" s="83"/>
      <c r="MAD13" s="83"/>
      <c r="MAE13" s="83"/>
      <c r="MAF13" s="83"/>
      <c r="MAG13" s="83"/>
      <c r="MAH13" s="83"/>
      <c r="MAI13" s="83"/>
      <c r="MAJ13" s="83"/>
      <c r="MAK13" s="83"/>
      <c r="MAL13" s="83"/>
      <c r="MAM13" s="83"/>
      <c r="MAN13" s="83"/>
      <c r="MAO13" s="83"/>
      <c r="MAP13" s="83"/>
      <c r="MAQ13" s="83"/>
      <c r="MAR13" s="83"/>
      <c r="MAS13" s="83"/>
      <c r="MAT13" s="83"/>
      <c r="MAU13" s="83"/>
      <c r="MAV13" s="83"/>
      <c r="MAW13" s="83"/>
      <c r="MAX13" s="83"/>
      <c r="MAY13" s="83"/>
      <c r="MAZ13" s="83"/>
      <c r="MBA13" s="83"/>
      <c r="MBB13" s="83"/>
      <c r="MBC13" s="83"/>
      <c r="MBD13" s="83"/>
      <c r="MBE13" s="83"/>
      <c r="MBF13" s="83"/>
      <c r="MBG13" s="83"/>
      <c r="MBH13" s="83"/>
      <c r="MBI13" s="83"/>
      <c r="MBJ13" s="83"/>
      <c r="MBK13" s="83"/>
      <c r="MBL13" s="83"/>
      <c r="MBM13" s="83"/>
      <c r="MBN13" s="83"/>
      <c r="MBO13" s="83"/>
      <c r="MBP13" s="83"/>
      <c r="MBQ13" s="83"/>
      <c r="MBR13" s="83"/>
      <c r="MBS13" s="83"/>
      <c r="MBT13" s="83"/>
      <c r="MBU13" s="83"/>
      <c r="MBV13" s="83"/>
      <c r="MBW13" s="83"/>
      <c r="MBX13" s="83"/>
      <c r="MBY13" s="83"/>
      <c r="MBZ13" s="83"/>
      <c r="MCA13" s="83"/>
      <c r="MCB13" s="83"/>
      <c r="MCC13" s="83"/>
      <c r="MCD13" s="83"/>
      <c r="MCE13" s="83"/>
      <c r="MCF13" s="83"/>
      <c r="MCG13" s="83"/>
      <c r="MCH13" s="83"/>
      <c r="MCI13" s="83"/>
      <c r="MCJ13" s="83"/>
      <c r="MCK13" s="83"/>
      <c r="MCL13" s="83"/>
      <c r="MCM13" s="83"/>
      <c r="MCN13" s="83"/>
      <c r="MCO13" s="83"/>
      <c r="MCP13" s="83"/>
      <c r="MCQ13" s="83"/>
      <c r="MCR13" s="83"/>
      <c r="MCS13" s="83"/>
      <c r="MCT13" s="83"/>
      <c r="MCU13" s="83"/>
      <c r="MCV13" s="83"/>
      <c r="MCW13" s="83"/>
      <c r="MCX13" s="83"/>
      <c r="MCY13" s="83"/>
      <c r="MCZ13" s="83"/>
      <c r="MDA13" s="83"/>
      <c r="MDB13" s="83"/>
      <c r="MDC13" s="83"/>
      <c r="MDD13" s="83"/>
      <c r="MDE13" s="83"/>
      <c r="MDF13" s="83"/>
      <c r="MDG13" s="83"/>
      <c r="MDH13" s="83"/>
      <c r="MDI13" s="83"/>
      <c r="MDJ13" s="83"/>
      <c r="MDK13" s="83"/>
      <c r="MDL13" s="83"/>
      <c r="MDM13" s="83"/>
      <c r="MDN13" s="83"/>
      <c r="MDO13" s="83"/>
      <c r="MDP13" s="83"/>
      <c r="MDQ13" s="83"/>
      <c r="MDR13" s="83"/>
      <c r="MDS13" s="83"/>
      <c r="MDT13" s="83"/>
      <c r="MDU13" s="83"/>
      <c r="MDV13" s="83"/>
      <c r="MDW13" s="83"/>
      <c r="MDX13" s="83"/>
      <c r="MDY13" s="83"/>
      <c r="MDZ13" s="83"/>
      <c r="MEA13" s="83"/>
      <c r="MEB13" s="83"/>
      <c r="MEC13" s="83"/>
      <c r="MED13" s="83"/>
      <c r="MEE13" s="83"/>
      <c r="MEF13" s="83"/>
      <c r="MEG13" s="83"/>
      <c r="MEH13" s="83"/>
      <c r="MEI13" s="83"/>
      <c r="MEJ13" s="83"/>
      <c r="MEK13" s="83"/>
      <c r="MEL13" s="83"/>
      <c r="MEM13" s="83"/>
      <c r="MEN13" s="83"/>
      <c r="MEO13" s="83"/>
      <c r="MEP13" s="83"/>
      <c r="MEQ13" s="83"/>
      <c r="MER13" s="83"/>
      <c r="MES13" s="83"/>
      <c r="MET13" s="83"/>
      <c r="MEU13" s="83"/>
      <c r="MEV13" s="83"/>
      <c r="MEW13" s="83"/>
      <c r="MEX13" s="83"/>
      <c r="MEY13" s="83"/>
      <c r="MEZ13" s="83"/>
      <c r="MFA13" s="83"/>
      <c r="MFB13" s="83"/>
      <c r="MFC13" s="83"/>
      <c r="MFD13" s="83"/>
      <c r="MFE13" s="83"/>
      <c r="MFF13" s="83"/>
      <c r="MFG13" s="83"/>
      <c r="MFH13" s="83"/>
      <c r="MFI13" s="83"/>
      <c r="MFJ13" s="83"/>
      <c r="MFK13" s="83"/>
      <c r="MFL13" s="83"/>
      <c r="MFM13" s="83"/>
      <c r="MFN13" s="83"/>
      <c r="MFO13" s="83"/>
      <c r="MFP13" s="83"/>
      <c r="MFQ13" s="83"/>
      <c r="MFR13" s="83"/>
      <c r="MFS13" s="83"/>
      <c r="MFT13" s="83"/>
      <c r="MFU13" s="83"/>
      <c r="MFV13" s="83"/>
      <c r="MFW13" s="83"/>
      <c r="MFX13" s="83"/>
      <c r="MFY13" s="83"/>
      <c r="MFZ13" s="83"/>
      <c r="MGA13" s="83"/>
      <c r="MGB13" s="83"/>
      <c r="MGC13" s="83"/>
      <c r="MGD13" s="83"/>
      <c r="MGE13" s="83"/>
      <c r="MGF13" s="83"/>
      <c r="MGG13" s="83"/>
      <c r="MGH13" s="83"/>
      <c r="MGI13" s="83"/>
      <c r="MGJ13" s="83"/>
      <c r="MGK13" s="83"/>
      <c r="MGL13" s="83"/>
      <c r="MGM13" s="83"/>
      <c r="MGN13" s="83"/>
      <c r="MGO13" s="83"/>
      <c r="MGP13" s="83"/>
      <c r="MGQ13" s="83"/>
      <c r="MGR13" s="83"/>
      <c r="MGS13" s="83"/>
      <c r="MGT13" s="83"/>
      <c r="MGU13" s="83"/>
      <c r="MGV13" s="83"/>
      <c r="MGW13" s="83"/>
      <c r="MGX13" s="83"/>
      <c r="MGY13" s="83"/>
      <c r="MGZ13" s="83"/>
      <c r="MHA13" s="83"/>
      <c r="MHB13" s="83"/>
      <c r="MHC13" s="83"/>
      <c r="MHD13" s="83"/>
      <c r="MHE13" s="83"/>
      <c r="MHF13" s="83"/>
      <c r="MHG13" s="83"/>
      <c r="MHH13" s="83"/>
      <c r="MHI13" s="83"/>
      <c r="MHJ13" s="83"/>
      <c r="MHK13" s="83"/>
      <c r="MHL13" s="83"/>
      <c r="MHM13" s="83"/>
      <c r="MHN13" s="83"/>
      <c r="MHO13" s="83"/>
      <c r="MHP13" s="83"/>
      <c r="MHQ13" s="83"/>
      <c r="MHR13" s="83"/>
      <c r="MHS13" s="83"/>
      <c r="MHT13" s="83"/>
      <c r="MHU13" s="83"/>
      <c r="MHV13" s="83"/>
      <c r="MHW13" s="83"/>
      <c r="MHX13" s="83"/>
      <c r="MHY13" s="83"/>
      <c r="MHZ13" s="83"/>
      <c r="MIA13" s="83"/>
      <c r="MIB13" s="83"/>
      <c r="MIC13" s="83"/>
      <c r="MID13" s="83"/>
      <c r="MIE13" s="83"/>
      <c r="MIF13" s="83"/>
      <c r="MIG13" s="83"/>
      <c r="MIH13" s="83"/>
      <c r="MII13" s="83"/>
      <c r="MIJ13" s="83"/>
      <c r="MIK13" s="83"/>
      <c r="MIL13" s="83"/>
      <c r="MIM13" s="83"/>
      <c r="MIN13" s="83"/>
      <c r="MIO13" s="83"/>
      <c r="MIP13" s="83"/>
      <c r="MIQ13" s="83"/>
      <c r="MIR13" s="83"/>
      <c r="MIS13" s="83"/>
      <c r="MIT13" s="83"/>
      <c r="MIU13" s="83"/>
      <c r="MIV13" s="83"/>
      <c r="MIW13" s="83"/>
      <c r="MIX13" s="83"/>
      <c r="MIY13" s="83"/>
      <c r="MIZ13" s="83"/>
      <c r="MJA13" s="83"/>
      <c r="MJB13" s="83"/>
      <c r="MJC13" s="83"/>
      <c r="MJD13" s="83"/>
      <c r="MJE13" s="83"/>
      <c r="MJF13" s="83"/>
      <c r="MJG13" s="83"/>
      <c r="MJH13" s="83"/>
      <c r="MJI13" s="83"/>
      <c r="MJJ13" s="83"/>
      <c r="MJK13" s="83"/>
      <c r="MJL13" s="83"/>
      <c r="MJM13" s="83"/>
      <c r="MJN13" s="83"/>
      <c r="MJO13" s="83"/>
      <c r="MJP13" s="83"/>
      <c r="MJQ13" s="83"/>
      <c r="MJR13" s="83"/>
      <c r="MJS13" s="83"/>
      <c r="MJT13" s="83"/>
      <c r="MJU13" s="83"/>
      <c r="MJV13" s="83"/>
      <c r="MJW13" s="83"/>
      <c r="MJX13" s="83"/>
      <c r="MJY13" s="83"/>
      <c r="MJZ13" s="83"/>
      <c r="MKA13" s="83"/>
      <c r="MKB13" s="83"/>
      <c r="MKC13" s="83"/>
      <c r="MKD13" s="83"/>
      <c r="MKE13" s="83"/>
      <c r="MKF13" s="83"/>
      <c r="MKG13" s="83"/>
      <c r="MKH13" s="83"/>
      <c r="MKI13" s="83"/>
      <c r="MKJ13" s="83"/>
      <c r="MKK13" s="83"/>
      <c r="MKL13" s="83"/>
      <c r="MKM13" s="83"/>
      <c r="MKN13" s="83"/>
      <c r="MKO13" s="83"/>
      <c r="MKP13" s="83"/>
      <c r="MKQ13" s="83"/>
      <c r="MKR13" s="83"/>
      <c r="MKS13" s="83"/>
      <c r="MKT13" s="83"/>
      <c r="MKU13" s="83"/>
      <c r="MKV13" s="83"/>
      <c r="MKW13" s="83"/>
      <c r="MKX13" s="83"/>
      <c r="MKY13" s="83"/>
      <c r="MKZ13" s="83"/>
      <c r="MLA13" s="83"/>
      <c r="MLB13" s="83"/>
      <c r="MLC13" s="83"/>
      <c r="MLD13" s="83"/>
      <c r="MLE13" s="83"/>
      <c r="MLF13" s="83"/>
      <c r="MLG13" s="83"/>
      <c r="MLH13" s="83"/>
      <c r="MLI13" s="83"/>
      <c r="MLJ13" s="83"/>
      <c r="MLK13" s="83"/>
      <c r="MLL13" s="83"/>
      <c r="MLM13" s="83"/>
      <c r="MLN13" s="83"/>
      <c r="MLO13" s="83"/>
      <c r="MLP13" s="83"/>
      <c r="MLQ13" s="83"/>
      <c r="MLR13" s="83"/>
      <c r="MLS13" s="83"/>
      <c r="MLT13" s="83"/>
      <c r="MLU13" s="83"/>
      <c r="MLV13" s="83"/>
      <c r="MLW13" s="83"/>
      <c r="MLX13" s="83"/>
      <c r="MLY13" s="83"/>
      <c r="MLZ13" s="83"/>
      <c r="MMA13" s="83"/>
      <c r="MMB13" s="83"/>
      <c r="MMC13" s="83"/>
      <c r="MMD13" s="83"/>
      <c r="MME13" s="83"/>
      <c r="MMF13" s="83"/>
      <c r="MMG13" s="83"/>
      <c r="MMH13" s="83"/>
      <c r="MMI13" s="83"/>
      <c r="MMJ13" s="83"/>
      <c r="MMK13" s="83"/>
      <c r="MML13" s="83"/>
      <c r="MMM13" s="83"/>
      <c r="MMN13" s="83"/>
      <c r="MMO13" s="83"/>
      <c r="MMP13" s="83"/>
      <c r="MMQ13" s="83"/>
      <c r="MMR13" s="83"/>
      <c r="MMS13" s="83"/>
      <c r="MMT13" s="83"/>
      <c r="MMU13" s="83"/>
      <c r="MMV13" s="83"/>
      <c r="MMW13" s="83"/>
      <c r="MMX13" s="83"/>
      <c r="MMY13" s="83"/>
      <c r="MMZ13" s="83"/>
      <c r="MNA13" s="83"/>
      <c r="MNB13" s="83"/>
      <c r="MNC13" s="83"/>
      <c r="MND13" s="83"/>
      <c r="MNE13" s="83"/>
      <c r="MNF13" s="83"/>
      <c r="MNG13" s="83"/>
      <c r="MNH13" s="83"/>
      <c r="MNI13" s="83"/>
      <c r="MNJ13" s="83"/>
      <c r="MNK13" s="83"/>
      <c r="MNL13" s="83"/>
      <c r="MNM13" s="83"/>
      <c r="MNN13" s="83"/>
      <c r="MNO13" s="83"/>
      <c r="MNP13" s="83"/>
      <c r="MNQ13" s="83"/>
      <c r="MNR13" s="83"/>
      <c r="MNS13" s="83"/>
      <c r="MNT13" s="83"/>
      <c r="MNU13" s="83"/>
      <c r="MNV13" s="83"/>
      <c r="MNW13" s="83"/>
      <c r="MNX13" s="83"/>
      <c r="MNY13" s="83"/>
      <c r="MNZ13" s="83"/>
      <c r="MOA13" s="83"/>
      <c r="MOB13" s="83"/>
      <c r="MOC13" s="83"/>
      <c r="MOD13" s="83"/>
      <c r="MOE13" s="83"/>
      <c r="MOF13" s="83"/>
      <c r="MOG13" s="83"/>
      <c r="MOH13" s="83"/>
      <c r="MOI13" s="83"/>
      <c r="MOJ13" s="83"/>
      <c r="MOK13" s="83"/>
      <c r="MOL13" s="83"/>
      <c r="MOM13" s="83"/>
      <c r="MON13" s="83"/>
      <c r="MOO13" s="83"/>
      <c r="MOP13" s="83"/>
      <c r="MOQ13" s="83"/>
      <c r="MOR13" s="83"/>
      <c r="MOS13" s="83"/>
      <c r="MOT13" s="83"/>
      <c r="MOU13" s="83"/>
      <c r="MOV13" s="83"/>
      <c r="MOW13" s="83"/>
      <c r="MOX13" s="83"/>
      <c r="MOY13" s="83"/>
      <c r="MOZ13" s="83"/>
      <c r="MPA13" s="83"/>
      <c r="MPB13" s="83"/>
      <c r="MPC13" s="83"/>
      <c r="MPD13" s="83"/>
      <c r="MPE13" s="83"/>
      <c r="MPF13" s="83"/>
      <c r="MPG13" s="83"/>
      <c r="MPH13" s="83"/>
      <c r="MPI13" s="83"/>
      <c r="MPJ13" s="83"/>
      <c r="MPK13" s="83"/>
      <c r="MPL13" s="83"/>
      <c r="MPM13" s="83"/>
      <c r="MPN13" s="83"/>
      <c r="MPO13" s="83"/>
      <c r="MPP13" s="83"/>
      <c r="MPQ13" s="83"/>
      <c r="MPR13" s="83"/>
      <c r="MPS13" s="83"/>
      <c r="MPT13" s="83"/>
      <c r="MPU13" s="83"/>
      <c r="MPV13" s="83"/>
      <c r="MPW13" s="83"/>
      <c r="MPX13" s="83"/>
      <c r="MPY13" s="83"/>
      <c r="MPZ13" s="83"/>
      <c r="MQA13" s="83"/>
      <c r="MQB13" s="83"/>
      <c r="MQC13" s="83"/>
      <c r="MQD13" s="83"/>
      <c r="MQE13" s="83"/>
      <c r="MQF13" s="83"/>
      <c r="MQG13" s="83"/>
      <c r="MQH13" s="83"/>
      <c r="MQI13" s="83"/>
      <c r="MQJ13" s="83"/>
      <c r="MQK13" s="83"/>
      <c r="MQL13" s="83"/>
      <c r="MQM13" s="83"/>
      <c r="MQN13" s="83"/>
      <c r="MQO13" s="83"/>
      <c r="MQP13" s="83"/>
      <c r="MQQ13" s="83"/>
      <c r="MQR13" s="83"/>
      <c r="MQS13" s="83"/>
      <c r="MQT13" s="83"/>
      <c r="MQU13" s="83"/>
      <c r="MQV13" s="83"/>
      <c r="MQW13" s="83"/>
      <c r="MQX13" s="83"/>
      <c r="MQY13" s="83"/>
      <c r="MQZ13" s="83"/>
      <c r="MRA13" s="83"/>
      <c r="MRB13" s="83"/>
      <c r="MRC13" s="83"/>
      <c r="MRD13" s="83"/>
      <c r="MRE13" s="83"/>
      <c r="MRF13" s="83"/>
      <c r="MRG13" s="83"/>
      <c r="MRH13" s="83"/>
      <c r="MRI13" s="83"/>
      <c r="MRJ13" s="83"/>
      <c r="MRK13" s="83"/>
      <c r="MRL13" s="83"/>
      <c r="MRM13" s="83"/>
      <c r="MRN13" s="83"/>
      <c r="MRO13" s="83"/>
      <c r="MRP13" s="83"/>
      <c r="MRQ13" s="83"/>
      <c r="MRR13" s="83"/>
      <c r="MRS13" s="83"/>
      <c r="MRT13" s="83"/>
      <c r="MRU13" s="83"/>
      <c r="MRV13" s="83"/>
      <c r="MRW13" s="83"/>
      <c r="MRX13" s="83"/>
      <c r="MRY13" s="83"/>
      <c r="MRZ13" s="83"/>
      <c r="MSA13" s="83"/>
      <c r="MSB13" s="83"/>
      <c r="MSC13" s="83"/>
      <c r="MSD13" s="83"/>
      <c r="MSE13" s="83"/>
      <c r="MSF13" s="83"/>
      <c r="MSG13" s="83"/>
      <c r="MSH13" s="83"/>
      <c r="MSI13" s="83"/>
      <c r="MSJ13" s="83"/>
      <c r="MSK13" s="83"/>
      <c r="MSL13" s="83"/>
      <c r="MSM13" s="83"/>
      <c r="MSN13" s="83"/>
      <c r="MSO13" s="83"/>
      <c r="MSP13" s="83"/>
      <c r="MSQ13" s="83"/>
      <c r="MSR13" s="83"/>
      <c r="MSS13" s="83"/>
      <c r="MST13" s="83"/>
      <c r="MSU13" s="83"/>
      <c r="MSV13" s="83"/>
      <c r="MSW13" s="83"/>
      <c r="MSX13" s="83"/>
      <c r="MSY13" s="83"/>
      <c r="MSZ13" s="83"/>
      <c r="MTA13" s="83"/>
      <c r="MTB13" s="83"/>
      <c r="MTC13" s="83"/>
      <c r="MTD13" s="83"/>
      <c r="MTE13" s="83"/>
      <c r="MTF13" s="83"/>
      <c r="MTG13" s="83"/>
      <c r="MTH13" s="83"/>
      <c r="MTI13" s="83"/>
      <c r="MTJ13" s="83"/>
      <c r="MTK13" s="83"/>
      <c r="MTL13" s="83"/>
      <c r="MTM13" s="83"/>
      <c r="MTN13" s="83"/>
      <c r="MTO13" s="83"/>
      <c r="MTP13" s="83"/>
      <c r="MTQ13" s="83"/>
      <c r="MTR13" s="83"/>
      <c r="MTS13" s="83"/>
      <c r="MTT13" s="83"/>
      <c r="MTU13" s="83"/>
      <c r="MTV13" s="83"/>
      <c r="MTW13" s="83"/>
      <c r="MTX13" s="83"/>
      <c r="MTY13" s="83"/>
      <c r="MTZ13" s="83"/>
      <c r="MUA13" s="83"/>
      <c r="MUB13" s="83"/>
      <c r="MUC13" s="83"/>
      <c r="MUD13" s="83"/>
      <c r="MUE13" s="83"/>
      <c r="MUF13" s="83"/>
      <c r="MUG13" s="83"/>
      <c r="MUH13" s="83"/>
      <c r="MUI13" s="83"/>
      <c r="MUJ13" s="83"/>
      <c r="MUK13" s="83"/>
      <c r="MUL13" s="83"/>
      <c r="MUM13" s="83"/>
      <c r="MUN13" s="83"/>
      <c r="MUO13" s="83"/>
      <c r="MUP13" s="83"/>
      <c r="MUQ13" s="83"/>
      <c r="MUR13" s="83"/>
      <c r="MUS13" s="83"/>
      <c r="MUT13" s="83"/>
      <c r="MUU13" s="83"/>
      <c r="MUV13" s="83"/>
      <c r="MUW13" s="83"/>
      <c r="MUX13" s="83"/>
      <c r="MUY13" s="83"/>
      <c r="MUZ13" s="83"/>
      <c r="MVA13" s="83"/>
      <c r="MVB13" s="83"/>
      <c r="MVC13" s="83"/>
      <c r="MVD13" s="83"/>
      <c r="MVE13" s="83"/>
      <c r="MVF13" s="83"/>
      <c r="MVG13" s="83"/>
      <c r="MVH13" s="83"/>
      <c r="MVI13" s="83"/>
      <c r="MVJ13" s="83"/>
      <c r="MVK13" s="83"/>
      <c r="MVL13" s="83"/>
      <c r="MVM13" s="83"/>
      <c r="MVN13" s="83"/>
      <c r="MVO13" s="83"/>
      <c r="MVP13" s="83"/>
      <c r="MVQ13" s="83"/>
      <c r="MVR13" s="83"/>
      <c r="MVS13" s="83"/>
      <c r="MVT13" s="83"/>
      <c r="MVU13" s="83"/>
      <c r="MVV13" s="83"/>
      <c r="MVW13" s="83"/>
      <c r="MVX13" s="83"/>
      <c r="MVY13" s="83"/>
      <c r="MVZ13" s="83"/>
      <c r="MWA13" s="83"/>
      <c r="MWB13" s="83"/>
      <c r="MWC13" s="83"/>
      <c r="MWD13" s="83"/>
      <c r="MWE13" s="83"/>
      <c r="MWF13" s="83"/>
      <c r="MWG13" s="83"/>
      <c r="MWH13" s="83"/>
      <c r="MWI13" s="83"/>
      <c r="MWJ13" s="83"/>
      <c r="MWK13" s="83"/>
      <c r="MWL13" s="83"/>
      <c r="MWM13" s="83"/>
      <c r="MWN13" s="83"/>
      <c r="MWO13" s="83"/>
      <c r="MWP13" s="83"/>
      <c r="MWQ13" s="83"/>
      <c r="MWR13" s="83"/>
      <c r="MWS13" s="83"/>
      <c r="MWT13" s="83"/>
      <c r="MWU13" s="83"/>
      <c r="MWV13" s="83"/>
      <c r="MWW13" s="83"/>
      <c r="MWX13" s="83"/>
      <c r="MWY13" s="83"/>
      <c r="MWZ13" s="83"/>
      <c r="MXA13" s="83"/>
      <c r="MXB13" s="83"/>
      <c r="MXC13" s="83"/>
      <c r="MXD13" s="83"/>
      <c r="MXE13" s="83"/>
      <c r="MXF13" s="83"/>
      <c r="MXG13" s="83"/>
      <c r="MXH13" s="83"/>
      <c r="MXI13" s="83"/>
      <c r="MXJ13" s="83"/>
      <c r="MXK13" s="83"/>
      <c r="MXL13" s="83"/>
      <c r="MXM13" s="83"/>
      <c r="MXN13" s="83"/>
      <c r="MXO13" s="83"/>
      <c r="MXP13" s="83"/>
      <c r="MXQ13" s="83"/>
      <c r="MXR13" s="83"/>
      <c r="MXS13" s="83"/>
      <c r="MXT13" s="83"/>
      <c r="MXU13" s="83"/>
      <c r="MXV13" s="83"/>
      <c r="MXW13" s="83"/>
      <c r="MXX13" s="83"/>
      <c r="MXY13" s="83"/>
      <c r="MXZ13" s="83"/>
      <c r="MYA13" s="83"/>
      <c r="MYB13" s="83"/>
      <c r="MYC13" s="83"/>
      <c r="MYD13" s="83"/>
      <c r="MYE13" s="83"/>
      <c r="MYF13" s="83"/>
      <c r="MYG13" s="83"/>
      <c r="MYH13" s="83"/>
      <c r="MYI13" s="83"/>
      <c r="MYJ13" s="83"/>
      <c r="MYK13" s="83"/>
      <c r="MYL13" s="83"/>
      <c r="MYM13" s="83"/>
      <c r="MYN13" s="83"/>
      <c r="MYO13" s="83"/>
      <c r="MYP13" s="83"/>
      <c r="MYQ13" s="83"/>
      <c r="MYR13" s="83"/>
      <c r="MYS13" s="83"/>
      <c r="MYT13" s="83"/>
      <c r="MYU13" s="83"/>
      <c r="MYV13" s="83"/>
      <c r="MYW13" s="83"/>
      <c r="MYX13" s="83"/>
      <c r="MYY13" s="83"/>
      <c r="MYZ13" s="83"/>
      <c r="MZA13" s="83"/>
      <c r="MZB13" s="83"/>
      <c r="MZC13" s="83"/>
      <c r="MZD13" s="83"/>
      <c r="MZE13" s="83"/>
      <c r="MZF13" s="83"/>
      <c r="MZG13" s="83"/>
      <c r="MZH13" s="83"/>
      <c r="MZI13" s="83"/>
      <c r="MZJ13" s="83"/>
      <c r="MZK13" s="83"/>
      <c r="MZL13" s="83"/>
      <c r="MZM13" s="83"/>
      <c r="MZN13" s="83"/>
      <c r="MZO13" s="83"/>
      <c r="MZP13" s="83"/>
      <c r="MZQ13" s="83"/>
      <c r="MZR13" s="83"/>
      <c r="MZS13" s="83"/>
      <c r="MZT13" s="83"/>
      <c r="MZU13" s="83"/>
      <c r="MZV13" s="83"/>
      <c r="MZW13" s="83"/>
      <c r="MZX13" s="83"/>
      <c r="MZY13" s="83"/>
      <c r="MZZ13" s="83"/>
      <c r="NAA13" s="83"/>
      <c r="NAB13" s="83"/>
      <c r="NAC13" s="83"/>
      <c r="NAD13" s="83"/>
      <c r="NAE13" s="83"/>
      <c r="NAF13" s="83"/>
      <c r="NAG13" s="83"/>
      <c r="NAH13" s="83"/>
      <c r="NAI13" s="83"/>
      <c r="NAJ13" s="83"/>
      <c r="NAK13" s="83"/>
      <c r="NAL13" s="83"/>
      <c r="NAM13" s="83"/>
      <c r="NAN13" s="83"/>
      <c r="NAO13" s="83"/>
      <c r="NAP13" s="83"/>
      <c r="NAQ13" s="83"/>
      <c r="NAR13" s="83"/>
      <c r="NAS13" s="83"/>
      <c r="NAT13" s="83"/>
      <c r="NAU13" s="83"/>
      <c r="NAV13" s="83"/>
      <c r="NAW13" s="83"/>
      <c r="NAX13" s="83"/>
      <c r="NAY13" s="83"/>
      <c r="NAZ13" s="83"/>
      <c r="NBA13" s="83"/>
      <c r="NBB13" s="83"/>
      <c r="NBC13" s="83"/>
      <c r="NBD13" s="83"/>
      <c r="NBE13" s="83"/>
      <c r="NBF13" s="83"/>
      <c r="NBG13" s="83"/>
      <c r="NBH13" s="83"/>
      <c r="NBI13" s="83"/>
      <c r="NBJ13" s="83"/>
      <c r="NBK13" s="83"/>
      <c r="NBL13" s="83"/>
      <c r="NBM13" s="83"/>
      <c r="NBN13" s="83"/>
      <c r="NBO13" s="83"/>
      <c r="NBP13" s="83"/>
      <c r="NBQ13" s="83"/>
      <c r="NBR13" s="83"/>
      <c r="NBS13" s="83"/>
      <c r="NBT13" s="83"/>
      <c r="NBU13" s="83"/>
      <c r="NBV13" s="83"/>
      <c r="NBW13" s="83"/>
      <c r="NBX13" s="83"/>
      <c r="NBY13" s="83"/>
      <c r="NBZ13" s="83"/>
      <c r="NCA13" s="83"/>
      <c r="NCB13" s="83"/>
      <c r="NCC13" s="83"/>
      <c r="NCD13" s="83"/>
      <c r="NCE13" s="83"/>
      <c r="NCF13" s="83"/>
      <c r="NCG13" s="83"/>
      <c r="NCH13" s="83"/>
      <c r="NCI13" s="83"/>
      <c r="NCJ13" s="83"/>
      <c r="NCK13" s="83"/>
      <c r="NCL13" s="83"/>
      <c r="NCM13" s="83"/>
      <c r="NCN13" s="83"/>
      <c r="NCO13" s="83"/>
      <c r="NCP13" s="83"/>
      <c r="NCQ13" s="83"/>
      <c r="NCR13" s="83"/>
      <c r="NCS13" s="83"/>
      <c r="NCT13" s="83"/>
      <c r="NCU13" s="83"/>
      <c r="NCV13" s="83"/>
      <c r="NCW13" s="83"/>
      <c r="NCX13" s="83"/>
      <c r="NCY13" s="83"/>
      <c r="NCZ13" s="83"/>
      <c r="NDA13" s="83"/>
      <c r="NDB13" s="83"/>
      <c r="NDC13" s="83"/>
      <c r="NDD13" s="83"/>
      <c r="NDE13" s="83"/>
      <c r="NDF13" s="83"/>
      <c r="NDG13" s="83"/>
      <c r="NDH13" s="83"/>
      <c r="NDI13" s="83"/>
      <c r="NDJ13" s="83"/>
      <c r="NDK13" s="83"/>
      <c r="NDL13" s="83"/>
      <c r="NDM13" s="83"/>
      <c r="NDN13" s="83"/>
      <c r="NDO13" s="83"/>
      <c r="NDP13" s="83"/>
      <c r="NDQ13" s="83"/>
      <c r="NDR13" s="83"/>
      <c r="NDS13" s="83"/>
      <c r="NDT13" s="83"/>
      <c r="NDU13" s="83"/>
      <c r="NDV13" s="83"/>
      <c r="NDW13" s="83"/>
      <c r="NDX13" s="83"/>
      <c r="NDY13" s="83"/>
      <c r="NDZ13" s="83"/>
      <c r="NEA13" s="83"/>
      <c r="NEB13" s="83"/>
      <c r="NEC13" s="83"/>
      <c r="NED13" s="83"/>
      <c r="NEE13" s="83"/>
      <c r="NEF13" s="83"/>
      <c r="NEG13" s="83"/>
      <c r="NEH13" s="83"/>
      <c r="NEI13" s="83"/>
      <c r="NEJ13" s="83"/>
      <c r="NEK13" s="83"/>
      <c r="NEL13" s="83"/>
      <c r="NEM13" s="83"/>
      <c r="NEN13" s="83"/>
      <c r="NEO13" s="83"/>
      <c r="NEP13" s="83"/>
      <c r="NEQ13" s="83"/>
      <c r="NER13" s="83"/>
      <c r="NES13" s="83"/>
      <c r="NET13" s="83"/>
      <c r="NEU13" s="83"/>
      <c r="NEV13" s="83"/>
      <c r="NEW13" s="83"/>
      <c r="NEX13" s="83"/>
      <c r="NEY13" s="83"/>
      <c r="NEZ13" s="83"/>
      <c r="NFA13" s="83"/>
      <c r="NFB13" s="83"/>
      <c r="NFC13" s="83"/>
      <c r="NFD13" s="83"/>
      <c r="NFE13" s="83"/>
      <c r="NFF13" s="83"/>
      <c r="NFG13" s="83"/>
      <c r="NFH13" s="83"/>
      <c r="NFI13" s="83"/>
      <c r="NFJ13" s="83"/>
      <c r="NFK13" s="83"/>
      <c r="NFL13" s="83"/>
      <c r="NFM13" s="83"/>
      <c r="NFN13" s="83"/>
      <c r="NFO13" s="83"/>
      <c r="NFP13" s="83"/>
      <c r="NFQ13" s="83"/>
      <c r="NFR13" s="83"/>
      <c r="NFS13" s="83"/>
      <c r="NFT13" s="83"/>
      <c r="NFU13" s="83"/>
      <c r="NFV13" s="83"/>
      <c r="NFW13" s="83"/>
      <c r="NFX13" s="83"/>
      <c r="NFY13" s="83"/>
      <c r="NFZ13" s="83"/>
      <c r="NGA13" s="83"/>
      <c r="NGB13" s="83"/>
      <c r="NGC13" s="83"/>
      <c r="NGD13" s="83"/>
      <c r="NGE13" s="83"/>
      <c r="NGF13" s="83"/>
      <c r="NGG13" s="83"/>
      <c r="NGH13" s="83"/>
      <c r="NGI13" s="83"/>
      <c r="NGJ13" s="83"/>
      <c r="NGK13" s="83"/>
      <c r="NGL13" s="83"/>
      <c r="NGM13" s="83"/>
      <c r="NGN13" s="83"/>
      <c r="NGO13" s="83"/>
      <c r="NGP13" s="83"/>
      <c r="NGQ13" s="83"/>
      <c r="NGR13" s="83"/>
      <c r="NGS13" s="83"/>
      <c r="NGT13" s="83"/>
      <c r="NGU13" s="83"/>
      <c r="NGV13" s="83"/>
      <c r="NGW13" s="83"/>
      <c r="NGX13" s="83"/>
      <c r="NGY13" s="83"/>
      <c r="NGZ13" s="83"/>
      <c r="NHA13" s="83"/>
      <c r="NHB13" s="83"/>
      <c r="NHC13" s="83"/>
      <c r="NHD13" s="83"/>
      <c r="NHE13" s="83"/>
      <c r="NHF13" s="83"/>
      <c r="NHG13" s="83"/>
      <c r="NHH13" s="83"/>
      <c r="NHI13" s="83"/>
      <c r="NHJ13" s="83"/>
      <c r="NHK13" s="83"/>
      <c r="NHL13" s="83"/>
      <c r="NHM13" s="83"/>
      <c r="NHN13" s="83"/>
      <c r="NHO13" s="83"/>
      <c r="NHP13" s="83"/>
      <c r="NHQ13" s="83"/>
      <c r="NHR13" s="83"/>
      <c r="NHS13" s="83"/>
      <c r="NHT13" s="83"/>
      <c r="NHU13" s="83"/>
      <c r="NHV13" s="83"/>
      <c r="NHW13" s="83"/>
      <c r="NHX13" s="83"/>
      <c r="NHY13" s="83"/>
      <c r="NHZ13" s="83"/>
      <c r="NIA13" s="83"/>
      <c r="NIB13" s="83"/>
      <c r="NIC13" s="83"/>
      <c r="NID13" s="83"/>
      <c r="NIE13" s="83"/>
      <c r="NIF13" s="83"/>
      <c r="NIG13" s="83"/>
      <c r="NIH13" s="83"/>
      <c r="NII13" s="83"/>
      <c r="NIJ13" s="83"/>
      <c r="NIK13" s="83"/>
      <c r="NIL13" s="83"/>
      <c r="NIM13" s="83"/>
      <c r="NIN13" s="83"/>
      <c r="NIO13" s="83"/>
      <c r="NIP13" s="83"/>
      <c r="NIQ13" s="83"/>
      <c r="NIR13" s="83"/>
      <c r="NIS13" s="83"/>
      <c r="NIT13" s="83"/>
      <c r="NIU13" s="83"/>
      <c r="NIV13" s="83"/>
      <c r="NIW13" s="83"/>
      <c r="NIX13" s="83"/>
      <c r="NIY13" s="83"/>
      <c r="NIZ13" s="83"/>
      <c r="NJA13" s="83"/>
      <c r="NJB13" s="83"/>
      <c r="NJC13" s="83"/>
      <c r="NJD13" s="83"/>
      <c r="NJE13" s="83"/>
      <c r="NJF13" s="83"/>
      <c r="NJG13" s="83"/>
      <c r="NJH13" s="83"/>
      <c r="NJI13" s="83"/>
      <c r="NJJ13" s="83"/>
      <c r="NJK13" s="83"/>
      <c r="NJL13" s="83"/>
      <c r="NJM13" s="83"/>
      <c r="NJN13" s="83"/>
      <c r="NJO13" s="83"/>
      <c r="NJP13" s="83"/>
      <c r="NJQ13" s="83"/>
      <c r="NJR13" s="83"/>
      <c r="NJS13" s="83"/>
      <c r="NJT13" s="83"/>
      <c r="NJU13" s="83"/>
      <c r="NJV13" s="83"/>
      <c r="NJW13" s="83"/>
      <c r="NJX13" s="83"/>
      <c r="NJY13" s="83"/>
      <c r="NJZ13" s="83"/>
      <c r="NKA13" s="83"/>
      <c r="NKB13" s="83"/>
      <c r="NKC13" s="83"/>
      <c r="NKD13" s="83"/>
      <c r="NKE13" s="83"/>
      <c r="NKF13" s="83"/>
      <c r="NKG13" s="83"/>
      <c r="NKH13" s="83"/>
      <c r="NKI13" s="83"/>
      <c r="NKJ13" s="83"/>
      <c r="NKK13" s="83"/>
      <c r="NKL13" s="83"/>
      <c r="NKM13" s="83"/>
      <c r="NKN13" s="83"/>
      <c r="NKO13" s="83"/>
      <c r="NKP13" s="83"/>
      <c r="NKQ13" s="83"/>
      <c r="NKR13" s="83"/>
      <c r="NKS13" s="83"/>
      <c r="NKT13" s="83"/>
      <c r="NKU13" s="83"/>
      <c r="NKV13" s="83"/>
      <c r="NKW13" s="83"/>
      <c r="NKX13" s="83"/>
      <c r="NKY13" s="83"/>
      <c r="NKZ13" s="83"/>
      <c r="NLA13" s="83"/>
      <c r="NLB13" s="83"/>
      <c r="NLC13" s="83"/>
      <c r="NLD13" s="83"/>
      <c r="NLE13" s="83"/>
      <c r="NLF13" s="83"/>
      <c r="NLG13" s="83"/>
      <c r="NLH13" s="83"/>
      <c r="NLI13" s="83"/>
      <c r="NLJ13" s="83"/>
      <c r="NLK13" s="83"/>
      <c r="NLL13" s="83"/>
      <c r="NLM13" s="83"/>
      <c r="NLN13" s="83"/>
      <c r="NLO13" s="83"/>
      <c r="NLP13" s="83"/>
      <c r="NLQ13" s="83"/>
      <c r="NLR13" s="83"/>
      <c r="NLS13" s="83"/>
      <c r="NLT13" s="83"/>
      <c r="NLU13" s="83"/>
      <c r="NLV13" s="83"/>
      <c r="NLW13" s="83"/>
      <c r="NLX13" s="83"/>
      <c r="NLY13" s="83"/>
      <c r="NLZ13" s="83"/>
      <c r="NMA13" s="83"/>
      <c r="NMB13" s="83"/>
      <c r="NMC13" s="83"/>
      <c r="NMD13" s="83"/>
      <c r="NME13" s="83"/>
      <c r="NMF13" s="83"/>
      <c r="NMG13" s="83"/>
      <c r="NMH13" s="83"/>
      <c r="NMI13" s="83"/>
      <c r="NMJ13" s="83"/>
      <c r="NMK13" s="83"/>
      <c r="NML13" s="83"/>
      <c r="NMM13" s="83"/>
      <c r="NMN13" s="83"/>
      <c r="NMO13" s="83"/>
      <c r="NMP13" s="83"/>
      <c r="NMQ13" s="83"/>
      <c r="NMR13" s="83"/>
      <c r="NMS13" s="83"/>
      <c r="NMT13" s="83"/>
      <c r="NMU13" s="83"/>
      <c r="NMV13" s="83"/>
      <c r="NMW13" s="83"/>
      <c r="NMX13" s="83"/>
      <c r="NMY13" s="83"/>
      <c r="NMZ13" s="83"/>
      <c r="NNA13" s="83"/>
      <c r="NNB13" s="83"/>
      <c r="NNC13" s="83"/>
      <c r="NND13" s="83"/>
      <c r="NNE13" s="83"/>
      <c r="NNF13" s="83"/>
      <c r="NNG13" s="83"/>
      <c r="NNH13" s="83"/>
      <c r="NNI13" s="83"/>
      <c r="NNJ13" s="83"/>
      <c r="NNK13" s="83"/>
      <c r="NNL13" s="83"/>
      <c r="NNM13" s="83"/>
      <c r="NNN13" s="83"/>
      <c r="NNO13" s="83"/>
      <c r="NNP13" s="83"/>
      <c r="NNQ13" s="83"/>
      <c r="NNR13" s="83"/>
      <c r="NNS13" s="83"/>
      <c r="NNT13" s="83"/>
      <c r="NNU13" s="83"/>
      <c r="NNV13" s="83"/>
      <c r="NNW13" s="83"/>
      <c r="NNX13" s="83"/>
      <c r="NNY13" s="83"/>
      <c r="NNZ13" s="83"/>
      <c r="NOA13" s="83"/>
      <c r="NOB13" s="83"/>
      <c r="NOC13" s="83"/>
      <c r="NOD13" s="83"/>
      <c r="NOE13" s="83"/>
      <c r="NOF13" s="83"/>
      <c r="NOG13" s="83"/>
      <c r="NOH13" s="83"/>
      <c r="NOI13" s="83"/>
      <c r="NOJ13" s="83"/>
      <c r="NOK13" s="83"/>
      <c r="NOL13" s="83"/>
      <c r="NOM13" s="83"/>
      <c r="NON13" s="83"/>
      <c r="NOO13" s="83"/>
      <c r="NOP13" s="83"/>
      <c r="NOQ13" s="83"/>
      <c r="NOR13" s="83"/>
      <c r="NOS13" s="83"/>
      <c r="NOT13" s="83"/>
      <c r="NOU13" s="83"/>
      <c r="NOV13" s="83"/>
      <c r="NOW13" s="83"/>
      <c r="NOX13" s="83"/>
      <c r="NOY13" s="83"/>
      <c r="NOZ13" s="83"/>
      <c r="NPA13" s="83"/>
      <c r="NPB13" s="83"/>
      <c r="NPC13" s="83"/>
      <c r="NPD13" s="83"/>
      <c r="NPE13" s="83"/>
      <c r="NPF13" s="83"/>
      <c r="NPG13" s="83"/>
      <c r="NPH13" s="83"/>
      <c r="NPI13" s="83"/>
      <c r="NPJ13" s="83"/>
      <c r="NPK13" s="83"/>
      <c r="NPL13" s="83"/>
      <c r="NPM13" s="83"/>
      <c r="NPN13" s="83"/>
      <c r="NPO13" s="83"/>
      <c r="NPP13" s="83"/>
      <c r="NPQ13" s="83"/>
      <c r="NPR13" s="83"/>
      <c r="NPS13" s="83"/>
      <c r="NPT13" s="83"/>
      <c r="NPU13" s="83"/>
      <c r="NPV13" s="83"/>
      <c r="NPW13" s="83"/>
      <c r="NPX13" s="83"/>
      <c r="NPY13" s="83"/>
      <c r="NPZ13" s="83"/>
      <c r="NQA13" s="83"/>
      <c r="NQB13" s="83"/>
      <c r="NQC13" s="83"/>
      <c r="NQD13" s="83"/>
      <c r="NQE13" s="83"/>
      <c r="NQF13" s="83"/>
      <c r="NQG13" s="83"/>
      <c r="NQH13" s="83"/>
      <c r="NQI13" s="83"/>
      <c r="NQJ13" s="83"/>
      <c r="NQK13" s="83"/>
      <c r="NQL13" s="83"/>
      <c r="NQM13" s="83"/>
      <c r="NQN13" s="83"/>
      <c r="NQO13" s="83"/>
      <c r="NQP13" s="83"/>
      <c r="NQQ13" s="83"/>
      <c r="NQR13" s="83"/>
      <c r="NQS13" s="83"/>
      <c r="NQT13" s="83"/>
      <c r="NQU13" s="83"/>
      <c r="NQV13" s="83"/>
      <c r="NQW13" s="83"/>
      <c r="NQX13" s="83"/>
      <c r="NQY13" s="83"/>
      <c r="NQZ13" s="83"/>
      <c r="NRA13" s="83"/>
      <c r="NRB13" s="83"/>
      <c r="NRC13" s="83"/>
      <c r="NRD13" s="83"/>
      <c r="NRE13" s="83"/>
      <c r="NRF13" s="83"/>
      <c r="NRG13" s="83"/>
      <c r="NRH13" s="83"/>
      <c r="NRI13" s="83"/>
      <c r="NRJ13" s="83"/>
      <c r="NRK13" s="83"/>
      <c r="NRL13" s="83"/>
      <c r="NRM13" s="83"/>
      <c r="NRN13" s="83"/>
      <c r="NRO13" s="83"/>
      <c r="NRP13" s="83"/>
      <c r="NRQ13" s="83"/>
      <c r="NRR13" s="83"/>
      <c r="NRS13" s="83"/>
      <c r="NRT13" s="83"/>
      <c r="NRU13" s="83"/>
      <c r="NRV13" s="83"/>
      <c r="NRW13" s="83"/>
      <c r="NRX13" s="83"/>
      <c r="NRY13" s="83"/>
      <c r="NRZ13" s="83"/>
      <c r="NSA13" s="83"/>
      <c r="NSB13" s="83"/>
      <c r="NSC13" s="83"/>
      <c r="NSD13" s="83"/>
      <c r="NSE13" s="83"/>
      <c r="NSF13" s="83"/>
      <c r="NSG13" s="83"/>
      <c r="NSH13" s="83"/>
      <c r="NSI13" s="83"/>
      <c r="NSJ13" s="83"/>
      <c r="NSK13" s="83"/>
      <c r="NSL13" s="83"/>
      <c r="NSM13" s="83"/>
      <c r="NSN13" s="83"/>
      <c r="NSO13" s="83"/>
      <c r="NSP13" s="83"/>
      <c r="NSQ13" s="83"/>
      <c r="NSR13" s="83"/>
      <c r="NSS13" s="83"/>
      <c r="NST13" s="83"/>
      <c r="NSU13" s="83"/>
      <c r="NSV13" s="83"/>
      <c r="NSW13" s="83"/>
      <c r="NSX13" s="83"/>
      <c r="NSY13" s="83"/>
      <c r="NSZ13" s="83"/>
      <c r="NTA13" s="83"/>
      <c r="NTB13" s="83"/>
      <c r="NTC13" s="83"/>
      <c r="NTD13" s="83"/>
      <c r="NTE13" s="83"/>
      <c r="NTF13" s="83"/>
      <c r="NTG13" s="83"/>
      <c r="NTH13" s="83"/>
      <c r="NTI13" s="83"/>
      <c r="NTJ13" s="83"/>
      <c r="NTK13" s="83"/>
      <c r="NTL13" s="83"/>
      <c r="NTM13" s="83"/>
      <c r="NTN13" s="83"/>
      <c r="NTO13" s="83"/>
      <c r="NTP13" s="83"/>
      <c r="NTQ13" s="83"/>
      <c r="NTR13" s="83"/>
      <c r="NTS13" s="83"/>
      <c r="NTT13" s="83"/>
      <c r="NTU13" s="83"/>
      <c r="NTV13" s="83"/>
      <c r="NTW13" s="83"/>
      <c r="NTX13" s="83"/>
      <c r="NTY13" s="83"/>
      <c r="NTZ13" s="83"/>
      <c r="NUA13" s="83"/>
      <c r="NUB13" s="83"/>
      <c r="NUC13" s="83"/>
      <c r="NUD13" s="83"/>
      <c r="NUE13" s="83"/>
      <c r="NUF13" s="83"/>
      <c r="NUG13" s="83"/>
      <c r="NUH13" s="83"/>
      <c r="NUI13" s="83"/>
      <c r="NUJ13" s="83"/>
      <c r="NUK13" s="83"/>
      <c r="NUL13" s="83"/>
      <c r="NUM13" s="83"/>
      <c r="NUN13" s="83"/>
      <c r="NUO13" s="83"/>
      <c r="NUP13" s="83"/>
      <c r="NUQ13" s="83"/>
      <c r="NUR13" s="83"/>
      <c r="NUS13" s="83"/>
      <c r="NUT13" s="83"/>
      <c r="NUU13" s="83"/>
      <c r="NUV13" s="83"/>
      <c r="NUW13" s="83"/>
      <c r="NUX13" s="83"/>
      <c r="NUY13" s="83"/>
      <c r="NUZ13" s="83"/>
      <c r="NVA13" s="83"/>
      <c r="NVB13" s="83"/>
      <c r="NVC13" s="83"/>
      <c r="NVD13" s="83"/>
      <c r="NVE13" s="83"/>
      <c r="NVF13" s="83"/>
      <c r="NVG13" s="83"/>
      <c r="NVH13" s="83"/>
      <c r="NVI13" s="83"/>
      <c r="NVJ13" s="83"/>
      <c r="NVK13" s="83"/>
      <c r="NVL13" s="83"/>
      <c r="NVM13" s="83"/>
      <c r="NVN13" s="83"/>
      <c r="NVO13" s="83"/>
      <c r="NVP13" s="83"/>
      <c r="NVQ13" s="83"/>
      <c r="NVR13" s="83"/>
      <c r="NVS13" s="83"/>
      <c r="NVT13" s="83"/>
      <c r="NVU13" s="83"/>
      <c r="NVV13" s="83"/>
      <c r="NVW13" s="83"/>
      <c r="NVX13" s="83"/>
      <c r="NVY13" s="83"/>
      <c r="NVZ13" s="83"/>
      <c r="NWA13" s="83"/>
      <c r="NWB13" s="83"/>
      <c r="NWC13" s="83"/>
      <c r="NWD13" s="83"/>
      <c r="NWE13" s="83"/>
      <c r="NWF13" s="83"/>
      <c r="NWG13" s="83"/>
      <c r="NWH13" s="83"/>
      <c r="NWI13" s="83"/>
      <c r="NWJ13" s="83"/>
      <c r="NWK13" s="83"/>
      <c r="NWL13" s="83"/>
      <c r="NWM13" s="83"/>
      <c r="NWN13" s="83"/>
      <c r="NWO13" s="83"/>
      <c r="NWP13" s="83"/>
      <c r="NWQ13" s="83"/>
      <c r="NWR13" s="83"/>
      <c r="NWS13" s="83"/>
      <c r="NWT13" s="83"/>
      <c r="NWU13" s="83"/>
      <c r="NWV13" s="83"/>
      <c r="NWW13" s="83"/>
      <c r="NWX13" s="83"/>
      <c r="NWY13" s="83"/>
      <c r="NWZ13" s="83"/>
      <c r="NXA13" s="83"/>
      <c r="NXB13" s="83"/>
      <c r="NXC13" s="83"/>
      <c r="NXD13" s="83"/>
      <c r="NXE13" s="83"/>
      <c r="NXF13" s="83"/>
      <c r="NXG13" s="83"/>
      <c r="NXH13" s="83"/>
      <c r="NXI13" s="83"/>
      <c r="NXJ13" s="83"/>
      <c r="NXK13" s="83"/>
      <c r="NXL13" s="83"/>
      <c r="NXM13" s="83"/>
      <c r="NXN13" s="83"/>
      <c r="NXO13" s="83"/>
      <c r="NXP13" s="83"/>
      <c r="NXQ13" s="83"/>
      <c r="NXR13" s="83"/>
      <c r="NXS13" s="83"/>
      <c r="NXT13" s="83"/>
      <c r="NXU13" s="83"/>
      <c r="NXV13" s="83"/>
      <c r="NXW13" s="83"/>
      <c r="NXX13" s="83"/>
      <c r="NXY13" s="83"/>
      <c r="NXZ13" s="83"/>
      <c r="NYA13" s="83"/>
      <c r="NYB13" s="83"/>
      <c r="NYC13" s="83"/>
      <c r="NYD13" s="83"/>
      <c r="NYE13" s="83"/>
      <c r="NYF13" s="83"/>
      <c r="NYG13" s="83"/>
      <c r="NYH13" s="83"/>
      <c r="NYI13" s="83"/>
      <c r="NYJ13" s="83"/>
      <c r="NYK13" s="83"/>
      <c r="NYL13" s="83"/>
      <c r="NYM13" s="83"/>
      <c r="NYN13" s="83"/>
      <c r="NYO13" s="83"/>
      <c r="NYP13" s="83"/>
      <c r="NYQ13" s="83"/>
      <c r="NYR13" s="83"/>
      <c r="NYS13" s="83"/>
      <c r="NYT13" s="83"/>
      <c r="NYU13" s="83"/>
      <c r="NYV13" s="83"/>
      <c r="NYW13" s="83"/>
      <c r="NYX13" s="83"/>
      <c r="NYY13" s="83"/>
      <c r="NYZ13" s="83"/>
      <c r="NZA13" s="83"/>
      <c r="NZB13" s="83"/>
      <c r="NZC13" s="83"/>
      <c r="NZD13" s="83"/>
      <c r="NZE13" s="83"/>
      <c r="NZF13" s="83"/>
      <c r="NZG13" s="83"/>
      <c r="NZH13" s="83"/>
      <c r="NZI13" s="83"/>
      <c r="NZJ13" s="83"/>
      <c r="NZK13" s="83"/>
      <c r="NZL13" s="83"/>
      <c r="NZM13" s="83"/>
      <c r="NZN13" s="83"/>
      <c r="NZO13" s="83"/>
      <c r="NZP13" s="83"/>
      <c r="NZQ13" s="83"/>
      <c r="NZR13" s="83"/>
      <c r="NZS13" s="83"/>
      <c r="NZT13" s="83"/>
      <c r="NZU13" s="83"/>
      <c r="NZV13" s="83"/>
      <c r="NZW13" s="83"/>
      <c r="NZX13" s="83"/>
      <c r="NZY13" s="83"/>
      <c r="NZZ13" s="83"/>
      <c r="OAA13" s="83"/>
      <c r="OAB13" s="83"/>
      <c r="OAC13" s="83"/>
      <c r="OAD13" s="83"/>
      <c r="OAE13" s="83"/>
      <c r="OAF13" s="83"/>
      <c r="OAG13" s="83"/>
      <c r="OAH13" s="83"/>
      <c r="OAI13" s="83"/>
      <c r="OAJ13" s="83"/>
      <c r="OAK13" s="83"/>
      <c r="OAL13" s="83"/>
      <c r="OAM13" s="83"/>
      <c r="OAN13" s="83"/>
      <c r="OAO13" s="83"/>
      <c r="OAP13" s="83"/>
      <c r="OAQ13" s="83"/>
      <c r="OAR13" s="83"/>
      <c r="OAS13" s="83"/>
      <c r="OAT13" s="83"/>
      <c r="OAU13" s="83"/>
      <c r="OAV13" s="83"/>
      <c r="OAW13" s="83"/>
      <c r="OAX13" s="83"/>
      <c r="OAY13" s="83"/>
      <c r="OAZ13" s="83"/>
      <c r="OBA13" s="83"/>
      <c r="OBB13" s="83"/>
      <c r="OBC13" s="83"/>
      <c r="OBD13" s="83"/>
      <c r="OBE13" s="83"/>
      <c r="OBF13" s="83"/>
      <c r="OBG13" s="83"/>
      <c r="OBH13" s="83"/>
      <c r="OBI13" s="83"/>
      <c r="OBJ13" s="83"/>
      <c r="OBK13" s="83"/>
      <c r="OBL13" s="83"/>
      <c r="OBM13" s="83"/>
      <c r="OBN13" s="83"/>
      <c r="OBO13" s="83"/>
      <c r="OBP13" s="83"/>
      <c r="OBQ13" s="83"/>
      <c r="OBR13" s="83"/>
      <c r="OBS13" s="83"/>
      <c r="OBT13" s="83"/>
      <c r="OBU13" s="83"/>
      <c r="OBV13" s="83"/>
      <c r="OBW13" s="83"/>
      <c r="OBX13" s="83"/>
      <c r="OBY13" s="83"/>
      <c r="OBZ13" s="83"/>
      <c r="OCA13" s="83"/>
      <c r="OCB13" s="83"/>
      <c r="OCC13" s="83"/>
      <c r="OCD13" s="83"/>
      <c r="OCE13" s="83"/>
      <c r="OCF13" s="83"/>
      <c r="OCG13" s="83"/>
      <c r="OCH13" s="83"/>
      <c r="OCI13" s="83"/>
      <c r="OCJ13" s="83"/>
      <c r="OCK13" s="83"/>
      <c r="OCL13" s="83"/>
      <c r="OCM13" s="83"/>
      <c r="OCN13" s="83"/>
      <c r="OCO13" s="83"/>
      <c r="OCP13" s="83"/>
      <c r="OCQ13" s="83"/>
      <c r="OCR13" s="83"/>
      <c r="OCS13" s="83"/>
      <c r="OCT13" s="83"/>
      <c r="OCU13" s="83"/>
      <c r="OCV13" s="83"/>
      <c r="OCW13" s="83"/>
      <c r="OCX13" s="83"/>
      <c r="OCY13" s="83"/>
      <c r="OCZ13" s="83"/>
      <c r="ODA13" s="83"/>
      <c r="ODB13" s="83"/>
      <c r="ODC13" s="83"/>
      <c r="ODD13" s="83"/>
      <c r="ODE13" s="83"/>
      <c r="ODF13" s="83"/>
      <c r="ODG13" s="83"/>
      <c r="ODH13" s="83"/>
      <c r="ODI13" s="83"/>
      <c r="ODJ13" s="83"/>
      <c r="ODK13" s="83"/>
      <c r="ODL13" s="83"/>
      <c r="ODM13" s="83"/>
      <c r="ODN13" s="83"/>
      <c r="ODO13" s="83"/>
      <c r="ODP13" s="83"/>
      <c r="ODQ13" s="83"/>
      <c r="ODR13" s="83"/>
      <c r="ODS13" s="83"/>
      <c r="ODT13" s="83"/>
      <c r="ODU13" s="83"/>
      <c r="ODV13" s="83"/>
      <c r="ODW13" s="83"/>
      <c r="ODX13" s="83"/>
      <c r="ODY13" s="83"/>
      <c r="ODZ13" s="83"/>
      <c r="OEA13" s="83"/>
      <c r="OEB13" s="83"/>
      <c r="OEC13" s="83"/>
      <c r="OED13" s="83"/>
      <c r="OEE13" s="83"/>
      <c r="OEF13" s="83"/>
      <c r="OEG13" s="83"/>
      <c r="OEH13" s="83"/>
      <c r="OEI13" s="83"/>
      <c r="OEJ13" s="83"/>
      <c r="OEK13" s="83"/>
      <c r="OEL13" s="83"/>
      <c r="OEM13" s="83"/>
      <c r="OEN13" s="83"/>
      <c r="OEO13" s="83"/>
      <c r="OEP13" s="83"/>
      <c r="OEQ13" s="83"/>
      <c r="OER13" s="83"/>
      <c r="OES13" s="83"/>
      <c r="OET13" s="83"/>
      <c r="OEU13" s="83"/>
      <c r="OEV13" s="83"/>
      <c r="OEW13" s="83"/>
      <c r="OEX13" s="83"/>
      <c r="OEY13" s="83"/>
      <c r="OEZ13" s="83"/>
      <c r="OFA13" s="83"/>
      <c r="OFB13" s="83"/>
      <c r="OFC13" s="83"/>
      <c r="OFD13" s="83"/>
      <c r="OFE13" s="83"/>
      <c r="OFF13" s="83"/>
      <c r="OFG13" s="83"/>
      <c r="OFH13" s="83"/>
      <c r="OFI13" s="83"/>
      <c r="OFJ13" s="83"/>
      <c r="OFK13" s="83"/>
      <c r="OFL13" s="83"/>
      <c r="OFM13" s="83"/>
      <c r="OFN13" s="83"/>
      <c r="OFO13" s="83"/>
      <c r="OFP13" s="83"/>
      <c r="OFQ13" s="83"/>
      <c r="OFR13" s="83"/>
      <c r="OFS13" s="83"/>
      <c r="OFT13" s="83"/>
      <c r="OFU13" s="83"/>
      <c r="OFV13" s="83"/>
      <c r="OFW13" s="83"/>
      <c r="OFX13" s="83"/>
      <c r="OFY13" s="83"/>
      <c r="OFZ13" s="83"/>
      <c r="OGA13" s="83"/>
      <c r="OGB13" s="83"/>
      <c r="OGC13" s="83"/>
      <c r="OGD13" s="83"/>
      <c r="OGE13" s="83"/>
      <c r="OGF13" s="83"/>
      <c r="OGG13" s="83"/>
      <c r="OGH13" s="83"/>
      <c r="OGI13" s="83"/>
      <c r="OGJ13" s="83"/>
      <c r="OGK13" s="83"/>
      <c r="OGL13" s="83"/>
      <c r="OGM13" s="83"/>
      <c r="OGN13" s="83"/>
      <c r="OGO13" s="83"/>
      <c r="OGP13" s="83"/>
      <c r="OGQ13" s="83"/>
      <c r="OGR13" s="83"/>
      <c r="OGS13" s="83"/>
      <c r="OGT13" s="83"/>
      <c r="OGU13" s="83"/>
      <c r="OGV13" s="83"/>
      <c r="OGW13" s="83"/>
      <c r="OGX13" s="83"/>
      <c r="OGY13" s="83"/>
      <c r="OGZ13" s="83"/>
      <c r="OHA13" s="83"/>
      <c r="OHB13" s="83"/>
      <c r="OHC13" s="83"/>
      <c r="OHD13" s="83"/>
      <c r="OHE13" s="83"/>
      <c r="OHF13" s="83"/>
      <c r="OHG13" s="83"/>
      <c r="OHH13" s="83"/>
      <c r="OHI13" s="83"/>
      <c r="OHJ13" s="83"/>
      <c r="OHK13" s="83"/>
      <c r="OHL13" s="83"/>
      <c r="OHM13" s="83"/>
      <c r="OHN13" s="83"/>
      <c r="OHO13" s="83"/>
      <c r="OHP13" s="83"/>
      <c r="OHQ13" s="83"/>
      <c r="OHR13" s="83"/>
      <c r="OHS13" s="83"/>
      <c r="OHT13" s="83"/>
      <c r="OHU13" s="83"/>
      <c r="OHV13" s="83"/>
      <c r="OHW13" s="83"/>
      <c r="OHX13" s="83"/>
      <c r="OHY13" s="83"/>
      <c r="OHZ13" s="83"/>
      <c r="OIA13" s="83"/>
      <c r="OIB13" s="83"/>
      <c r="OIC13" s="83"/>
      <c r="OID13" s="83"/>
      <c r="OIE13" s="83"/>
      <c r="OIF13" s="83"/>
      <c r="OIG13" s="83"/>
      <c r="OIH13" s="83"/>
      <c r="OII13" s="83"/>
      <c r="OIJ13" s="83"/>
      <c r="OIK13" s="83"/>
      <c r="OIL13" s="83"/>
      <c r="OIM13" s="83"/>
      <c r="OIN13" s="83"/>
      <c r="OIO13" s="83"/>
      <c r="OIP13" s="83"/>
      <c r="OIQ13" s="83"/>
      <c r="OIR13" s="83"/>
      <c r="OIS13" s="83"/>
      <c r="OIT13" s="83"/>
      <c r="OIU13" s="83"/>
      <c r="OIV13" s="83"/>
      <c r="OIW13" s="83"/>
      <c r="OIX13" s="83"/>
      <c r="OIY13" s="83"/>
      <c r="OIZ13" s="83"/>
      <c r="OJA13" s="83"/>
      <c r="OJB13" s="83"/>
      <c r="OJC13" s="83"/>
      <c r="OJD13" s="83"/>
      <c r="OJE13" s="83"/>
      <c r="OJF13" s="83"/>
      <c r="OJG13" s="83"/>
      <c r="OJH13" s="83"/>
      <c r="OJI13" s="83"/>
      <c r="OJJ13" s="83"/>
      <c r="OJK13" s="83"/>
      <c r="OJL13" s="83"/>
      <c r="OJM13" s="83"/>
      <c r="OJN13" s="83"/>
      <c r="OJO13" s="83"/>
      <c r="OJP13" s="83"/>
      <c r="OJQ13" s="83"/>
      <c r="OJR13" s="83"/>
      <c r="OJS13" s="83"/>
      <c r="OJT13" s="83"/>
      <c r="OJU13" s="83"/>
      <c r="OJV13" s="83"/>
      <c r="OJW13" s="83"/>
      <c r="OJX13" s="83"/>
      <c r="OJY13" s="83"/>
      <c r="OJZ13" s="83"/>
      <c r="OKA13" s="83"/>
      <c r="OKB13" s="83"/>
      <c r="OKC13" s="83"/>
      <c r="OKD13" s="83"/>
      <c r="OKE13" s="83"/>
      <c r="OKF13" s="83"/>
      <c r="OKG13" s="83"/>
      <c r="OKH13" s="83"/>
      <c r="OKI13" s="83"/>
      <c r="OKJ13" s="83"/>
      <c r="OKK13" s="83"/>
      <c r="OKL13" s="83"/>
      <c r="OKM13" s="83"/>
      <c r="OKN13" s="83"/>
      <c r="OKO13" s="83"/>
      <c r="OKP13" s="83"/>
      <c r="OKQ13" s="83"/>
      <c r="OKR13" s="83"/>
      <c r="OKS13" s="83"/>
      <c r="OKT13" s="83"/>
      <c r="OKU13" s="83"/>
      <c r="OKV13" s="83"/>
      <c r="OKW13" s="83"/>
      <c r="OKX13" s="83"/>
      <c r="OKY13" s="83"/>
      <c r="OKZ13" s="83"/>
      <c r="OLA13" s="83"/>
      <c r="OLB13" s="83"/>
      <c r="OLC13" s="83"/>
      <c r="OLD13" s="83"/>
      <c r="OLE13" s="83"/>
      <c r="OLF13" s="83"/>
      <c r="OLG13" s="83"/>
      <c r="OLH13" s="83"/>
      <c r="OLI13" s="83"/>
      <c r="OLJ13" s="83"/>
      <c r="OLK13" s="83"/>
      <c r="OLL13" s="83"/>
      <c r="OLM13" s="83"/>
      <c r="OLN13" s="83"/>
      <c r="OLO13" s="83"/>
      <c r="OLP13" s="83"/>
      <c r="OLQ13" s="83"/>
      <c r="OLR13" s="83"/>
      <c r="OLS13" s="83"/>
      <c r="OLT13" s="83"/>
      <c r="OLU13" s="83"/>
      <c r="OLV13" s="83"/>
      <c r="OLW13" s="83"/>
      <c r="OLX13" s="83"/>
      <c r="OLY13" s="83"/>
      <c r="OLZ13" s="83"/>
      <c r="OMA13" s="83"/>
      <c r="OMB13" s="83"/>
      <c r="OMC13" s="83"/>
      <c r="OMD13" s="83"/>
      <c r="OME13" s="83"/>
      <c r="OMF13" s="83"/>
      <c r="OMG13" s="83"/>
      <c r="OMH13" s="83"/>
      <c r="OMI13" s="83"/>
      <c r="OMJ13" s="83"/>
      <c r="OMK13" s="83"/>
      <c r="OML13" s="83"/>
      <c r="OMM13" s="83"/>
      <c r="OMN13" s="83"/>
      <c r="OMO13" s="83"/>
      <c r="OMP13" s="83"/>
      <c r="OMQ13" s="83"/>
      <c r="OMR13" s="83"/>
      <c r="OMS13" s="83"/>
      <c r="OMT13" s="83"/>
      <c r="OMU13" s="83"/>
      <c r="OMV13" s="83"/>
      <c r="OMW13" s="83"/>
      <c r="OMX13" s="83"/>
      <c r="OMY13" s="83"/>
      <c r="OMZ13" s="83"/>
      <c r="ONA13" s="83"/>
      <c r="ONB13" s="83"/>
      <c r="ONC13" s="83"/>
      <c r="OND13" s="83"/>
      <c r="ONE13" s="83"/>
      <c r="ONF13" s="83"/>
      <c r="ONG13" s="83"/>
      <c r="ONH13" s="83"/>
      <c r="ONI13" s="83"/>
      <c r="ONJ13" s="83"/>
      <c r="ONK13" s="83"/>
      <c r="ONL13" s="83"/>
      <c r="ONM13" s="83"/>
      <c r="ONN13" s="83"/>
      <c r="ONO13" s="83"/>
      <c r="ONP13" s="83"/>
      <c r="ONQ13" s="83"/>
      <c r="ONR13" s="83"/>
      <c r="ONS13" s="83"/>
      <c r="ONT13" s="83"/>
      <c r="ONU13" s="83"/>
      <c r="ONV13" s="83"/>
      <c r="ONW13" s="83"/>
      <c r="ONX13" s="83"/>
      <c r="ONY13" s="83"/>
      <c r="ONZ13" s="83"/>
      <c r="OOA13" s="83"/>
      <c r="OOB13" s="83"/>
      <c r="OOC13" s="83"/>
      <c r="OOD13" s="83"/>
      <c r="OOE13" s="83"/>
      <c r="OOF13" s="83"/>
      <c r="OOG13" s="83"/>
      <c r="OOH13" s="83"/>
      <c r="OOI13" s="83"/>
      <c r="OOJ13" s="83"/>
      <c r="OOK13" s="83"/>
      <c r="OOL13" s="83"/>
      <c r="OOM13" s="83"/>
      <c r="OON13" s="83"/>
      <c r="OOO13" s="83"/>
      <c r="OOP13" s="83"/>
      <c r="OOQ13" s="83"/>
      <c r="OOR13" s="83"/>
      <c r="OOS13" s="83"/>
      <c r="OOT13" s="83"/>
      <c r="OOU13" s="83"/>
      <c r="OOV13" s="83"/>
      <c r="OOW13" s="83"/>
      <c r="OOX13" s="83"/>
      <c r="OOY13" s="83"/>
      <c r="OOZ13" s="83"/>
      <c r="OPA13" s="83"/>
      <c r="OPB13" s="83"/>
      <c r="OPC13" s="83"/>
      <c r="OPD13" s="83"/>
      <c r="OPE13" s="83"/>
      <c r="OPF13" s="83"/>
      <c r="OPG13" s="83"/>
      <c r="OPH13" s="83"/>
      <c r="OPI13" s="83"/>
      <c r="OPJ13" s="83"/>
      <c r="OPK13" s="83"/>
      <c r="OPL13" s="83"/>
      <c r="OPM13" s="83"/>
      <c r="OPN13" s="83"/>
      <c r="OPO13" s="83"/>
      <c r="OPP13" s="83"/>
      <c r="OPQ13" s="83"/>
      <c r="OPR13" s="83"/>
      <c r="OPS13" s="83"/>
      <c r="OPT13" s="83"/>
      <c r="OPU13" s="83"/>
      <c r="OPV13" s="83"/>
      <c r="OPW13" s="83"/>
      <c r="OPX13" s="83"/>
      <c r="OPY13" s="83"/>
      <c r="OPZ13" s="83"/>
      <c r="OQA13" s="83"/>
      <c r="OQB13" s="83"/>
      <c r="OQC13" s="83"/>
      <c r="OQD13" s="83"/>
      <c r="OQE13" s="83"/>
      <c r="OQF13" s="83"/>
      <c r="OQG13" s="83"/>
      <c r="OQH13" s="83"/>
      <c r="OQI13" s="83"/>
      <c r="OQJ13" s="83"/>
      <c r="OQK13" s="83"/>
      <c r="OQL13" s="83"/>
      <c r="OQM13" s="83"/>
      <c r="OQN13" s="83"/>
      <c r="OQO13" s="83"/>
      <c r="OQP13" s="83"/>
      <c r="OQQ13" s="83"/>
      <c r="OQR13" s="83"/>
      <c r="OQS13" s="83"/>
      <c r="OQT13" s="83"/>
      <c r="OQU13" s="83"/>
      <c r="OQV13" s="83"/>
      <c r="OQW13" s="83"/>
      <c r="OQX13" s="83"/>
      <c r="OQY13" s="83"/>
      <c r="OQZ13" s="83"/>
      <c r="ORA13" s="83"/>
      <c r="ORB13" s="83"/>
      <c r="ORC13" s="83"/>
      <c r="ORD13" s="83"/>
      <c r="ORE13" s="83"/>
      <c r="ORF13" s="83"/>
      <c r="ORG13" s="83"/>
      <c r="ORH13" s="83"/>
      <c r="ORI13" s="83"/>
      <c r="ORJ13" s="83"/>
      <c r="ORK13" s="83"/>
      <c r="ORL13" s="83"/>
      <c r="ORM13" s="83"/>
      <c r="ORN13" s="83"/>
      <c r="ORO13" s="83"/>
      <c r="ORP13" s="83"/>
      <c r="ORQ13" s="83"/>
      <c r="ORR13" s="83"/>
      <c r="ORS13" s="83"/>
      <c r="ORT13" s="83"/>
      <c r="ORU13" s="83"/>
      <c r="ORV13" s="83"/>
      <c r="ORW13" s="83"/>
      <c r="ORX13" s="83"/>
      <c r="ORY13" s="83"/>
      <c r="ORZ13" s="83"/>
      <c r="OSA13" s="83"/>
      <c r="OSB13" s="83"/>
      <c r="OSC13" s="83"/>
      <c r="OSD13" s="83"/>
      <c r="OSE13" s="83"/>
      <c r="OSF13" s="83"/>
      <c r="OSG13" s="83"/>
      <c r="OSH13" s="83"/>
      <c r="OSI13" s="83"/>
      <c r="OSJ13" s="83"/>
      <c r="OSK13" s="83"/>
      <c r="OSL13" s="83"/>
      <c r="OSM13" s="83"/>
      <c r="OSN13" s="83"/>
      <c r="OSO13" s="83"/>
      <c r="OSP13" s="83"/>
      <c r="OSQ13" s="83"/>
      <c r="OSR13" s="83"/>
      <c r="OSS13" s="83"/>
      <c r="OST13" s="83"/>
      <c r="OSU13" s="83"/>
      <c r="OSV13" s="83"/>
      <c r="OSW13" s="83"/>
      <c r="OSX13" s="83"/>
      <c r="OSY13" s="83"/>
      <c r="OSZ13" s="83"/>
      <c r="OTA13" s="83"/>
      <c r="OTB13" s="83"/>
      <c r="OTC13" s="83"/>
      <c r="OTD13" s="83"/>
      <c r="OTE13" s="83"/>
      <c r="OTF13" s="83"/>
      <c r="OTG13" s="83"/>
      <c r="OTH13" s="83"/>
      <c r="OTI13" s="83"/>
      <c r="OTJ13" s="83"/>
      <c r="OTK13" s="83"/>
      <c r="OTL13" s="83"/>
      <c r="OTM13" s="83"/>
      <c r="OTN13" s="83"/>
      <c r="OTO13" s="83"/>
      <c r="OTP13" s="83"/>
      <c r="OTQ13" s="83"/>
      <c r="OTR13" s="83"/>
      <c r="OTS13" s="83"/>
      <c r="OTT13" s="83"/>
      <c r="OTU13" s="83"/>
      <c r="OTV13" s="83"/>
      <c r="OTW13" s="83"/>
      <c r="OTX13" s="83"/>
      <c r="OTY13" s="83"/>
      <c r="OTZ13" s="83"/>
      <c r="OUA13" s="83"/>
      <c r="OUB13" s="83"/>
      <c r="OUC13" s="83"/>
      <c r="OUD13" s="83"/>
      <c r="OUE13" s="83"/>
      <c r="OUF13" s="83"/>
      <c r="OUG13" s="83"/>
      <c r="OUH13" s="83"/>
      <c r="OUI13" s="83"/>
      <c r="OUJ13" s="83"/>
      <c r="OUK13" s="83"/>
      <c r="OUL13" s="83"/>
      <c r="OUM13" s="83"/>
      <c r="OUN13" s="83"/>
      <c r="OUO13" s="83"/>
      <c r="OUP13" s="83"/>
      <c r="OUQ13" s="83"/>
      <c r="OUR13" s="83"/>
      <c r="OUS13" s="83"/>
      <c r="OUT13" s="83"/>
      <c r="OUU13" s="83"/>
      <c r="OUV13" s="83"/>
      <c r="OUW13" s="83"/>
      <c r="OUX13" s="83"/>
      <c r="OUY13" s="83"/>
      <c r="OUZ13" s="83"/>
      <c r="OVA13" s="83"/>
      <c r="OVB13" s="83"/>
      <c r="OVC13" s="83"/>
      <c r="OVD13" s="83"/>
      <c r="OVE13" s="83"/>
      <c r="OVF13" s="83"/>
      <c r="OVG13" s="83"/>
      <c r="OVH13" s="83"/>
      <c r="OVI13" s="83"/>
      <c r="OVJ13" s="83"/>
      <c r="OVK13" s="83"/>
      <c r="OVL13" s="83"/>
      <c r="OVM13" s="83"/>
      <c r="OVN13" s="83"/>
      <c r="OVO13" s="83"/>
      <c r="OVP13" s="83"/>
      <c r="OVQ13" s="83"/>
      <c r="OVR13" s="83"/>
      <c r="OVS13" s="83"/>
      <c r="OVT13" s="83"/>
      <c r="OVU13" s="83"/>
      <c r="OVV13" s="83"/>
      <c r="OVW13" s="83"/>
      <c r="OVX13" s="83"/>
      <c r="OVY13" s="83"/>
      <c r="OVZ13" s="83"/>
      <c r="OWA13" s="83"/>
      <c r="OWB13" s="83"/>
      <c r="OWC13" s="83"/>
      <c r="OWD13" s="83"/>
      <c r="OWE13" s="83"/>
      <c r="OWF13" s="83"/>
      <c r="OWG13" s="83"/>
      <c r="OWH13" s="83"/>
      <c r="OWI13" s="83"/>
      <c r="OWJ13" s="83"/>
      <c r="OWK13" s="83"/>
      <c r="OWL13" s="83"/>
      <c r="OWM13" s="83"/>
      <c r="OWN13" s="83"/>
      <c r="OWO13" s="83"/>
      <c r="OWP13" s="83"/>
      <c r="OWQ13" s="83"/>
      <c r="OWR13" s="83"/>
      <c r="OWS13" s="83"/>
      <c r="OWT13" s="83"/>
      <c r="OWU13" s="83"/>
      <c r="OWV13" s="83"/>
      <c r="OWW13" s="83"/>
      <c r="OWX13" s="83"/>
      <c r="OWY13" s="83"/>
      <c r="OWZ13" s="83"/>
      <c r="OXA13" s="83"/>
      <c r="OXB13" s="83"/>
      <c r="OXC13" s="83"/>
      <c r="OXD13" s="83"/>
      <c r="OXE13" s="83"/>
      <c r="OXF13" s="83"/>
      <c r="OXG13" s="83"/>
      <c r="OXH13" s="83"/>
      <c r="OXI13" s="83"/>
      <c r="OXJ13" s="83"/>
      <c r="OXK13" s="83"/>
      <c r="OXL13" s="83"/>
      <c r="OXM13" s="83"/>
      <c r="OXN13" s="83"/>
      <c r="OXO13" s="83"/>
      <c r="OXP13" s="83"/>
      <c r="OXQ13" s="83"/>
      <c r="OXR13" s="83"/>
      <c r="OXS13" s="83"/>
      <c r="OXT13" s="83"/>
      <c r="OXU13" s="83"/>
      <c r="OXV13" s="83"/>
      <c r="OXW13" s="83"/>
      <c r="OXX13" s="83"/>
      <c r="OXY13" s="83"/>
      <c r="OXZ13" s="83"/>
      <c r="OYA13" s="83"/>
      <c r="OYB13" s="83"/>
      <c r="OYC13" s="83"/>
      <c r="OYD13" s="83"/>
      <c r="OYE13" s="83"/>
      <c r="OYF13" s="83"/>
      <c r="OYG13" s="83"/>
      <c r="OYH13" s="83"/>
      <c r="OYI13" s="83"/>
      <c r="OYJ13" s="83"/>
      <c r="OYK13" s="83"/>
      <c r="OYL13" s="83"/>
      <c r="OYM13" s="83"/>
      <c r="OYN13" s="83"/>
      <c r="OYO13" s="83"/>
      <c r="OYP13" s="83"/>
      <c r="OYQ13" s="83"/>
      <c r="OYR13" s="83"/>
      <c r="OYS13" s="83"/>
      <c r="OYT13" s="83"/>
      <c r="OYU13" s="83"/>
      <c r="OYV13" s="83"/>
      <c r="OYW13" s="83"/>
      <c r="OYX13" s="83"/>
      <c r="OYY13" s="83"/>
      <c r="OYZ13" s="83"/>
      <c r="OZA13" s="83"/>
      <c r="OZB13" s="83"/>
      <c r="OZC13" s="83"/>
      <c r="OZD13" s="83"/>
      <c r="OZE13" s="83"/>
      <c r="OZF13" s="83"/>
      <c r="OZG13" s="83"/>
      <c r="OZH13" s="83"/>
      <c r="OZI13" s="83"/>
      <c r="OZJ13" s="83"/>
      <c r="OZK13" s="83"/>
      <c r="OZL13" s="83"/>
      <c r="OZM13" s="83"/>
      <c r="OZN13" s="83"/>
      <c r="OZO13" s="83"/>
      <c r="OZP13" s="83"/>
      <c r="OZQ13" s="83"/>
      <c r="OZR13" s="83"/>
      <c r="OZS13" s="83"/>
      <c r="OZT13" s="83"/>
      <c r="OZU13" s="83"/>
      <c r="OZV13" s="83"/>
      <c r="OZW13" s="83"/>
      <c r="OZX13" s="83"/>
      <c r="OZY13" s="83"/>
      <c r="OZZ13" s="83"/>
      <c r="PAA13" s="83"/>
      <c r="PAB13" s="83"/>
      <c r="PAC13" s="83"/>
      <c r="PAD13" s="83"/>
      <c r="PAE13" s="83"/>
      <c r="PAF13" s="83"/>
      <c r="PAG13" s="83"/>
      <c r="PAH13" s="83"/>
      <c r="PAI13" s="83"/>
      <c r="PAJ13" s="83"/>
      <c r="PAK13" s="83"/>
      <c r="PAL13" s="83"/>
      <c r="PAM13" s="83"/>
      <c r="PAN13" s="83"/>
      <c r="PAO13" s="83"/>
      <c r="PAP13" s="83"/>
      <c r="PAQ13" s="83"/>
      <c r="PAR13" s="83"/>
      <c r="PAS13" s="83"/>
      <c r="PAT13" s="83"/>
      <c r="PAU13" s="83"/>
      <c r="PAV13" s="83"/>
      <c r="PAW13" s="83"/>
      <c r="PAX13" s="83"/>
      <c r="PAY13" s="83"/>
      <c r="PAZ13" s="83"/>
      <c r="PBA13" s="83"/>
      <c r="PBB13" s="83"/>
      <c r="PBC13" s="83"/>
      <c r="PBD13" s="83"/>
      <c r="PBE13" s="83"/>
      <c r="PBF13" s="83"/>
      <c r="PBG13" s="83"/>
      <c r="PBH13" s="83"/>
      <c r="PBI13" s="83"/>
      <c r="PBJ13" s="83"/>
      <c r="PBK13" s="83"/>
      <c r="PBL13" s="83"/>
      <c r="PBM13" s="83"/>
      <c r="PBN13" s="83"/>
      <c r="PBO13" s="83"/>
      <c r="PBP13" s="83"/>
      <c r="PBQ13" s="83"/>
      <c r="PBR13" s="83"/>
      <c r="PBS13" s="83"/>
      <c r="PBT13" s="83"/>
      <c r="PBU13" s="83"/>
      <c r="PBV13" s="83"/>
      <c r="PBW13" s="83"/>
      <c r="PBX13" s="83"/>
      <c r="PBY13" s="83"/>
      <c r="PBZ13" s="83"/>
      <c r="PCA13" s="83"/>
      <c r="PCB13" s="83"/>
      <c r="PCC13" s="83"/>
      <c r="PCD13" s="83"/>
      <c r="PCE13" s="83"/>
      <c r="PCF13" s="83"/>
      <c r="PCG13" s="83"/>
      <c r="PCH13" s="83"/>
      <c r="PCI13" s="83"/>
      <c r="PCJ13" s="83"/>
      <c r="PCK13" s="83"/>
      <c r="PCL13" s="83"/>
      <c r="PCM13" s="83"/>
      <c r="PCN13" s="83"/>
      <c r="PCO13" s="83"/>
      <c r="PCP13" s="83"/>
      <c r="PCQ13" s="83"/>
      <c r="PCR13" s="83"/>
      <c r="PCS13" s="83"/>
      <c r="PCT13" s="83"/>
      <c r="PCU13" s="83"/>
      <c r="PCV13" s="83"/>
      <c r="PCW13" s="83"/>
      <c r="PCX13" s="83"/>
      <c r="PCY13" s="83"/>
      <c r="PCZ13" s="83"/>
      <c r="PDA13" s="83"/>
      <c r="PDB13" s="83"/>
      <c r="PDC13" s="83"/>
      <c r="PDD13" s="83"/>
      <c r="PDE13" s="83"/>
      <c r="PDF13" s="83"/>
      <c r="PDG13" s="83"/>
      <c r="PDH13" s="83"/>
      <c r="PDI13" s="83"/>
      <c r="PDJ13" s="83"/>
      <c r="PDK13" s="83"/>
      <c r="PDL13" s="83"/>
      <c r="PDM13" s="83"/>
      <c r="PDN13" s="83"/>
      <c r="PDO13" s="83"/>
      <c r="PDP13" s="83"/>
      <c r="PDQ13" s="83"/>
      <c r="PDR13" s="83"/>
      <c r="PDS13" s="83"/>
      <c r="PDT13" s="83"/>
      <c r="PDU13" s="83"/>
      <c r="PDV13" s="83"/>
      <c r="PDW13" s="83"/>
      <c r="PDX13" s="83"/>
      <c r="PDY13" s="83"/>
      <c r="PDZ13" s="83"/>
      <c r="PEA13" s="83"/>
      <c r="PEB13" s="83"/>
      <c r="PEC13" s="83"/>
      <c r="PED13" s="83"/>
      <c r="PEE13" s="83"/>
      <c r="PEF13" s="83"/>
      <c r="PEG13" s="83"/>
      <c r="PEH13" s="83"/>
      <c r="PEI13" s="83"/>
      <c r="PEJ13" s="83"/>
      <c r="PEK13" s="83"/>
      <c r="PEL13" s="83"/>
      <c r="PEM13" s="83"/>
      <c r="PEN13" s="83"/>
      <c r="PEO13" s="83"/>
      <c r="PEP13" s="83"/>
      <c r="PEQ13" s="83"/>
      <c r="PER13" s="83"/>
      <c r="PES13" s="83"/>
      <c r="PET13" s="83"/>
      <c r="PEU13" s="83"/>
      <c r="PEV13" s="83"/>
      <c r="PEW13" s="83"/>
      <c r="PEX13" s="83"/>
      <c r="PEY13" s="83"/>
      <c r="PEZ13" s="83"/>
      <c r="PFA13" s="83"/>
      <c r="PFB13" s="83"/>
      <c r="PFC13" s="83"/>
      <c r="PFD13" s="83"/>
      <c r="PFE13" s="83"/>
      <c r="PFF13" s="83"/>
      <c r="PFG13" s="83"/>
      <c r="PFH13" s="83"/>
      <c r="PFI13" s="83"/>
      <c r="PFJ13" s="83"/>
      <c r="PFK13" s="83"/>
      <c r="PFL13" s="83"/>
      <c r="PFM13" s="83"/>
      <c r="PFN13" s="83"/>
      <c r="PFO13" s="83"/>
      <c r="PFP13" s="83"/>
      <c r="PFQ13" s="83"/>
      <c r="PFR13" s="83"/>
      <c r="PFS13" s="83"/>
      <c r="PFT13" s="83"/>
      <c r="PFU13" s="83"/>
      <c r="PFV13" s="83"/>
      <c r="PFW13" s="83"/>
      <c r="PFX13" s="83"/>
      <c r="PFY13" s="83"/>
      <c r="PFZ13" s="83"/>
      <c r="PGA13" s="83"/>
      <c r="PGB13" s="83"/>
      <c r="PGC13" s="83"/>
      <c r="PGD13" s="83"/>
      <c r="PGE13" s="83"/>
      <c r="PGF13" s="83"/>
      <c r="PGG13" s="83"/>
      <c r="PGH13" s="83"/>
      <c r="PGI13" s="83"/>
      <c r="PGJ13" s="83"/>
      <c r="PGK13" s="83"/>
      <c r="PGL13" s="83"/>
      <c r="PGM13" s="83"/>
      <c r="PGN13" s="83"/>
      <c r="PGO13" s="83"/>
      <c r="PGP13" s="83"/>
      <c r="PGQ13" s="83"/>
      <c r="PGR13" s="83"/>
      <c r="PGS13" s="83"/>
      <c r="PGT13" s="83"/>
      <c r="PGU13" s="83"/>
      <c r="PGV13" s="83"/>
      <c r="PGW13" s="83"/>
      <c r="PGX13" s="83"/>
      <c r="PGY13" s="83"/>
      <c r="PGZ13" s="83"/>
      <c r="PHA13" s="83"/>
      <c r="PHB13" s="83"/>
      <c r="PHC13" s="83"/>
      <c r="PHD13" s="83"/>
      <c r="PHE13" s="83"/>
      <c r="PHF13" s="83"/>
      <c r="PHG13" s="83"/>
      <c r="PHH13" s="83"/>
      <c r="PHI13" s="83"/>
      <c r="PHJ13" s="83"/>
      <c r="PHK13" s="83"/>
      <c r="PHL13" s="83"/>
      <c r="PHM13" s="83"/>
      <c r="PHN13" s="83"/>
      <c r="PHO13" s="83"/>
      <c r="PHP13" s="83"/>
      <c r="PHQ13" s="83"/>
      <c r="PHR13" s="83"/>
      <c r="PHS13" s="83"/>
      <c r="PHT13" s="83"/>
      <c r="PHU13" s="83"/>
      <c r="PHV13" s="83"/>
      <c r="PHW13" s="83"/>
      <c r="PHX13" s="83"/>
      <c r="PHY13" s="83"/>
      <c r="PHZ13" s="83"/>
      <c r="PIA13" s="83"/>
      <c r="PIB13" s="83"/>
      <c r="PIC13" s="83"/>
      <c r="PID13" s="83"/>
      <c r="PIE13" s="83"/>
      <c r="PIF13" s="83"/>
      <c r="PIG13" s="83"/>
      <c r="PIH13" s="83"/>
      <c r="PII13" s="83"/>
      <c r="PIJ13" s="83"/>
      <c r="PIK13" s="83"/>
      <c r="PIL13" s="83"/>
      <c r="PIM13" s="83"/>
      <c r="PIN13" s="83"/>
      <c r="PIO13" s="83"/>
      <c r="PIP13" s="83"/>
      <c r="PIQ13" s="83"/>
      <c r="PIR13" s="83"/>
      <c r="PIS13" s="83"/>
      <c r="PIT13" s="83"/>
      <c r="PIU13" s="83"/>
      <c r="PIV13" s="83"/>
      <c r="PIW13" s="83"/>
      <c r="PIX13" s="83"/>
      <c r="PIY13" s="83"/>
      <c r="PIZ13" s="83"/>
      <c r="PJA13" s="83"/>
      <c r="PJB13" s="83"/>
      <c r="PJC13" s="83"/>
      <c r="PJD13" s="83"/>
      <c r="PJE13" s="83"/>
      <c r="PJF13" s="83"/>
      <c r="PJG13" s="83"/>
      <c r="PJH13" s="83"/>
      <c r="PJI13" s="83"/>
      <c r="PJJ13" s="83"/>
      <c r="PJK13" s="83"/>
      <c r="PJL13" s="83"/>
      <c r="PJM13" s="83"/>
      <c r="PJN13" s="83"/>
      <c r="PJO13" s="83"/>
      <c r="PJP13" s="83"/>
      <c r="PJQ13" s="83"/>
      <c r="PJR13" s="83"/>
      <c r="PJS13" s="83"/>
      <c r="PJT13" s="83"/>
      <c r="PJU13" s="83"/>
      <c r="PJV13" s="83"/>
      <c r="PJW13" s="83"/>
      <c r="PJX13" s="83"/>
      <c r="PJY13" s="83"/>
      <c r="PJZ13" s="83"/>
      <c r="PKA13" s="83"/>
      <c r="PKB13" s="83"/>
      <c r="PKC13" s="83"/>
      <c r="PKD13" s="83"/>
      <c r="PKE13" s="83"/>
      <c r="PKF13" s="83"/>
      <c r="PKG13" s="83"/>
      <c r="PKH13" s="83"/>
      <c r="PKI13" s="83"/>
      <c r="PKJ13" s="83"/>
      <c r="PKK13" s="83"/>
      <c r="PKL13" s="83"/>
      <c r="PKM13" s="83"/>
      <c r="PKN13" s="83"/>
      <c r="PKO13" s="83"/>
      <c r="PKP13" s="83"/>
      <c r="PKQ13" s="83"/>
      <c r="PKR13" s="83"/>
      <c r="PKS13" s="83"/>
      <c r="PKT13" s="83"/>
      <c r="PKU13" s="83"/>
      <c r="PKV13" s="83"/>
      <c r="PKW13" s="83"/>
      <c r="PKX13" s="83"/>
      <c r="PKY13" s="83"/>
      <c r="PKZ13" s="83"/>
      <c r="PLA13" s="83"/>
      <c r="PLB13" s="83"/>
      <c r="PLC13" s="83"/>
      <c r="PLD13" s="83"/>
      <c r="PLE13" s="83"/>
      <c r="PLF13" s="83"/>
      <c r="PLG13" s="83"/>
      <c r="PLH13" s="83"/>
      <c r="PLI13" s="83"/>
      <c r="PLJ13" s="83"/>
      <c r="PLK13" s="83"/>
      <c r="PLL13" s="83"/>
      <c r="PLM13" s="83"/>
      <c r="PLN13" s="83"/>
      <c r="PLO13" s="83"/>
      <c r="PLP13" s="83"/>
      <c r="PLQ13" s="83"/>
      <c r="PLR13" s="83"/>
      <c r="PLS13" s="83"/>
      <c r="PLT13" s="83"/>
      <c r="PLU13" s="83"/>
      <c r="PLV13" s="83"/>
      <c r="PLW13" s="83"/>
      <c r="PLX13" s="83"/>
      <c r="PLY13" s="83"/>
      <c r="PLZ13" s="83"/>
      <c r="PMA13" s="83"/>
      <c r="PMB13" s="83"/>
      <c r="PMC13" s="83"/>
      <c r="PMD13" s="83"/>
      <c r="PME13" s="83"/>
      <c r="PMF13" s="83"/>
      <c r="PMG13" s="83"/>
      <c r="PMH13" s="83"/>
      <c r="PMI13" s="83"/>
      <c r="PMJ13" s="83"/>
      <c r="PMK13" s="83"/>
      <c r="PML13" s="83"/>
      <c r="PMM13" s="83"/>
      <c r="PMN13" s="83"/>
      <c r="PMO13" s="83"/>
      <c r="PMP13" s="83"/>
      <c r="PMQ13" s="83"/>
      <c r="PMR13" s="83"/>
      <c r="PMS13" s="83"/>
      <c r="PMT13" s="83"/>
      <c r="PMU13" s="83"/>
      <c r="PMV13" s="83"/>
      <c r="PMW13" s="83"/>
      <c r="PMX13" s="83"/>
      <c r="PMY13" s="83"/>
      <c r="PMZ13" s="83"/>
      <c r="PNA13" s="83"/>
      <c r="PNB13" s="83"/>
      <c r="PNC13" s="83"/>
      <c r="PND13" s="83"/>
      <c r="PNE13" s="83"/>
      <c r="PNF13" s="83"/>
      <c r="PNG13" s="83"/>
      <c r="PNH13" s="83"/>
      <c r="PNI13" s="83"/>
      <c r="PNJ13" s="83"/>
      <c r="PNK13" s="83"/>
      <c r="PNL13" s="83"/>
      <c r="PNM13" s="83"/>
      <c r="PNN13" s="83"/>
      <c r="PNO13" s="83"/>
      <c r="PNP13" s="83"/>
      <c r="PNQ13" s="83"/>
      <c r="PNR13" s="83"/>
      <c r="PNS13" s="83"/>
      <c r="PNT13" s="83"/>
      <c r="PNU13" s="83"/>
      <c r="PNV13" s="83"/>
      <c r="PNW13" s="83"/>
      <c r="PNX13" s="83"/>
      <c r="PNY13" s="83"/>
      <c r="PNZ13" s="83"/>
      <c r="POA13" s="83"/>
      <c r="POB13" s="83"/>
      <c r="POC13" s="83"/>
      <c r="POD13" s="83"/>
      <c r="POE13" s="83"/>
      <c r="POF13" s="83"/>
      <c r="POG13" s="83"/>
      <c r="POH13" s="83"/>
      <c r="POI13" s="83"/>
      <c r="POJ13" s="83"/>
      <c r="POK13" s="83"/>
      <c r="POL13" s="83"/>
      <c r="POM13" s="83"/>
      <c r="PON13" s="83"/>
      <c r="POO13" s="83"/>
      <c r="POP13" s="83"/>
      <c r="POQ13" s="83"/>
      <c r="POR13" s="83"/>
      <c r="POS13" s="83"/>
      <c r="POT13" s="83"/>
      <c r="POU13" s="83"/>
      <c r="POV13" s="83"/>
      <c r="POW13" s="83"/>
      <c r="POX13" s="83"/>
      <c r="POY13" s="83"/>
      <c r="POZ13" s="83"/>
      <c r="PPA13" s="83"/>
      <c r="PPB13" s="83"/>
      <c r="PPC13" s="83"/>
      <c r="PPD13" s="83"/>
      <c r="PPE13" s="83"/>
      <c r="PPF13" s="83"/>
      <c r="PPG13" s="83"/>
      <c r="PPH13" s="83"/>
      <c r="PPI13" s="83"/>
      <c r="PPJ13" s="83"/>
      <c r="PPK13" s="83"/>
      <c r="PPL13" s="83"/>
      <c r="PPM13" s="83"/>
      <c r="PPN13" s="83"/>
      <c r="PPO13" s="83"/>
      <c r="PPP13" s="83"/>
      <c r="PPQ13" s="83"/>
      <c r="PPR13" s="83"/>
      <c r="PPS13" s="83"/>
      <c r="PPT13" s="83"/>
      <c r="PPU13" s="83"/>
      <c r="PPV13" s="83"/>
      <c r="PPW13" s="83"/>
      <c r="PPX13" s="83"/>
      <c r="PPY13" s="83"/>
      <c r="PPZ13" s="83"/>
      <c r="PQA13" s="83"/>
      <c r="PQB13" s="83"/>
      <c r="PQC13" s="83"/>
      <c r="PQD13" s="83"/>
      <c r="PQE13" s="83"/>
      <c r="PQF13" s="83"/>
      <c r="PQG13" s="83"/>
      <c r="PQH13" s="83"/>
      <c r="PQI13" s="83"/>
      <c r="PQJ13" s="83"/>
      <c r="PQK13" s="83"/>
      <c r="PQL13" s="83"/>
      <c r="PQM13" s="83"/>
      <c r="PQN13" s="83"/>
      <c r="PQO13" s="83"/>
      <c r="PQP13" s="83"/>
      <c r="PQQ13" s="83"/>
      <c r="PQR13" s="83"/>
      <c r="PQS13" s="83"/>
      <c r="PQT13" s="83"/>
      <c r="PQU13" s="83"/>
      <c r="PQV13" s="83"/>
      <c r="PQW13" s="83"/>
      <c r="PQX13" s="83"/>
      <c r="PQY13" s="83"/>
      <c r="PQZ13" s="83"/>
      <c r="PRA13" s="83"/>
      <c r="PRB13" s="83"/>
      <c r="PRC13" s="83"/>
      <c r="PRD13" s="83"/>
      <c r="PRE13" s="83"/>
      <c r="PRF13" s="83"/>
      <c r="PRG13" s="83"/>
      <c r="PRH13" s="83"/>
      <c r="PRI13" s="83"/>
      <c r="PRJ13" s="83"/>
      <c r="PRK13" s="83"/>
      <c r="PRL13" s="83"/>
      <c r="PRM13" s="83"/>
      <c r="PRN13" s="83"/>
      <c r="PRO13" s="83"/>
      <c r="PRP13" s="83"/>
      <c r="PRQ13" s="83"/>
      <c r="PRR13" s="83"/>
      <c r="PRS13" s="83"/>
      <c r="PRT13" s="83"/>
      <c r="PRU13" s="83"/>
      <c r="PRV13" s="83"/>
      <c r="PRW13" s="83"/>
      <c r="PRX13" s="83"/>
      <c r="PRY13" s="83"/>
      <c r="PRZ13" s="83"/>
      <c r="PSA13" s="83"/>
      <c r="PSB13" s="83"/>
      <c r="PSC13" s="83"/>
      <c r="PSD13" s="83"/>
      <c r="PSE13" s="83"/>
      <c r="PSF13" s="83"/>
      <c r="PSG13" s="83"/>
      <c r="PSH13" s="83"/>
      <c r="PSI13" s="83"/>
      <c r="PSJ13" s="83"/>
      <c r="PSK13" s="83"/>
      <c r="PSL13" s="83"/>
      <c r="PSM13" s="83"/>
      <c r="PSN13" s="83"/>
      <c r="PSO13" s="83"/>
      <c r="PSP13" s="83"/>
      <c r="PSQ13" s="83"/>
      <c r="PSR13" s="83"/>
      <c r="PSS13" s="83"/>
      <c r="PST13" s="83"/>
      <c r="PSU13" s="83"/>
      <c r="PSV13" s="83"/>
      <c r="PSW13" s="83"/>
      <c r="PSX13" s="83"/>
      <c r="PSY13" s="83"/>
      <c r="PSZ13" s="83"/>
      <c r="PTA13" s="83"/>
      <c r="PTB13" s="83"/>
      <c r="PTC13" s="83"/>
      <c r="PTD13" s="83"/>
      <c r="PTE13" s="83"/>
      <c r="PTF13" s="83"/>
      <c r="PTG13" s="83"/>
      <c r="PTH13" s="83"/>
      <c r="PTI13" s="83"/>
      <c r="PTJ13" s="83"/>
      <c r="PTK13" s="83"/>
      <c r="PTL13" s="83"/>
      <c r="PTM13" s="83"/>
      <c r="PTN13" s="83"/>
      <c r="PTO13" s="83"/>
      <c r="PTP13" s="83"/>
      <c r="PTQ13" s="83"/>
      <c r="PTR13" s="83"/>
      <c r="PTS13" s="83"/>
      <c r="PTT13" s="83"/>
      <c r="PTU13" s="83"/>
      <c r="PTV13" s="83"/>
      <c r="PTW13" s="83"/>
      <c r="PTX13" s="83"/>
      <c r="PTY13" s="83"/>
      <c r="PTZ13" s="83"/>
      <c r="PUA13" s="83"/>
      <c r="PUB13" s="83"/>
      <c r="PUC13" s="83"/>
      <c r="PUD13" s="83"/>
      <c r="PUE13" s="83"/>
      <c r="PUF13" s="83"/>
      <c r="PUG13" s="83"/>
      <c r="PUH13" s="83"/>
      <c r="PUI13" s="83"/>
      <c r="PUJ13" s="83"/>
      <c r="PUK13" s="83"/>
      <c r="PUL13" s="83"/>
      <c r="PUM13" s="83"/>
      <c r="PUN13" s="83"/>
      <c r="PUO13" s="83"/>
      <c r="PUP13" s="83"/>
      <c r="PUQ13" s="83"/>
      <c r="PUR13" s="83"/>
      <c r="PUS13" s="83"/>
      <c r="PUT13" s="83"/>
      <c r="PUU13" s="83"/>
      <c r="PUV13" s="83"/>
      <c r="PUW13" s="83"/>
      <c r="PUX13" s="83"/>
      <c r="PUY13" s="83"/>
      <c r="PUZ13" s="83"/>
      <c r="PVA13" s="83"/>
      <c r="PVB13" s="83"/>
      <c r="PVC13" s="83"/>
      <c r="PVD13" s="83"/>
      <c r="PVE13" s="83"/>
      <c r="PVF13" s="83"/>
      <c r="PVG13" s="83"/>
      <c r="PVH13" s="83"/>
      <c r="PVI13" s="83"/>
      <c r="PVJ13" s="83"/>
      <c r="PVK13" s="83"/>
      <c r="PVL13" s="83"/>
      <c r="PVM13" s="83"/>
      <c r="PVN13" s="83"/>
      <c r="PVO13" s="83"/>
      <c r="PVP13" s="83"/>
      <c r="PVQ13" s="83"/>
      <c r="PVR13" s="83"/>
      <c r="PVS13" s="83"/>
      <c r="PVT13" s="83"/>
      <c r="PVU13" s="83"/>
      <c r="PVV13" s="83"/>
      <c r="PVW13" s="83"/>
      <c r="PVX13" s="83"/>
      <c r="PVY13" s="83"/>
      <c r="PVZ13" s="83"/>
      <c r="PWA13" s="83"/>
      <c r="PWB13" s="83"/>
      <c r="PWC13" s="83"/>
      <c r="PWD13" s="83"/>
      <c r="PWE13" s="83"/>
      <c r="PWF13" s="83"/>
      <c r="PWG13" s="83"/>
      <c r="PWH13" s="83"/>
      <c r="PWI13" s="83"/>
      <c r="PWJ13" s="83"/>
      <c r="PWK13" s="83"/>
      <c r="PWL13" s="83"/>
      <c r="PWM13" s="83"/>
      <c r="PWN13" s="83"/>
      <c r="PWO13" s="83"/>
      <c r="PWP13" s="83"/>
      <c r="PWQ13" s="83"/>
      <c r="PWR13" s="83"/>
      <c r="PWS13" s="83"/>
      <c r="PWT13" s="83"/>
      <c r="PWU13" s="83"/>
      <c r="PWV13" s="83"/>
      <c r="PWW13" s="83"/>
      <c r="PWX13" s="83"/>
      <c r="PWY13" s="83"/>
      <c r="PWZ13" s="83"/>
      <c r="PXA13" s="83"/>
      <c r="PXB13" s="83"/>
      <c r="PXC13" s="83"/>
      <c r="PXD13" s="83"/>
      <c r="PXE13" s="83"/>
      <c r="PXF13" s="83"/>
      <c r="PXG13" s="83"/>
      <c r="PXH13" s="83"/>
      <c r="PXI13" s="83"/>
      <c r="PXJ13" s="83"/>
      <c r="PXK13" s="83"/>
      <c r="PXL13" s="83"/>
      <c r="PXM13" s="83"/>
      <c r="PXN13" s="83"/>
      <c r="PXO13" s="83"/>
      <c r="PXP13" s="83"/>
      <c r="PXQ13" s="83"/>
      <c r="PXR13" s="83"/>
      <c r="PXS13" s="83"/>
      <c r="PXT13" s="83"/>
      <c r="PXU13" s="83"/>
      <c r="PXV13" s="83"/>
      <c r="PXW13" s="83"/>
      <c r="PXX13" s="83"/>
      <c r="PXY13" s="83"/>
      <c r="PXZ13" s="83"/>
      <c r="PYA13" s="83"/>
      <c r="PYB13" s="83"/>
      <c r="PYC13" s="83"/>
      <c r="PYD13" s="83"/>
      <c r="PYE13" s="83"/>
      <c r="PYF13" s="83"/>
      <c r="PYG13" s="83"/>
      <c r="PYH13" s="83"/>
      <c r="PYI13" s="83"/>
      <c r="PYJ13" s="83"/>
      <c r="PYK13" s="83"/>
      <c r="PYL13" s="83"/>
      <c r="PYM13" s="83"/>
      <c r="PYN13" s="83"/>
      <c r="PYO13" s="83"/>
      <c r="PYP13" s="83"/>
      <c r="PYQ13" s="83"/>
      <c r="PYR13" s="83"/>
      <c r="PYS13" s="83"/>
      <c r="PYT13" s="83"/>
      <c r="PYU13" s="83"/>
      <c r="PYV13" s="83"/>
      <c r="PYW13" s="83"/>
      <c r="PYX13" s="83"/>
      <c r="PYY13" s="83"/>
      <c r="PYZ13" s="83"/>
      <c r="PZA13" s="83"/>
      <c r="PZB13" s="83"/>
      <c r="PZC13" s="83"/>
      <c r="PZD13" s="83"/>
      <c r="PZE13" s="83"/>
      <c r="PZF13" s="83"/>
      <c r="PZG13" s="83"/>
      <c r="PZH13" s="83"/>
      <c r="PZI13" s="83"/>
      <c r="PZJ13" s="83"/>
      <c r="PZK13" s="83"/>
      <c r="PZL13" s="83"/>
      <c r="PZM13" s="83"/>
      <c r="PZN13" s="83"/>
      <c r="PZO13" s="83"/>
      <c r="PZP13" s="83"/>
      <c r="PZQ13" s="83"/>
      <c r="PZR13" s="83"/>
      <c r="PZS13" s="83"/>
      <c r="PZT13" s="83"/>
      <c r="PZU13" s="83"/>
      <c r="PZV13" s="83"/>
      <c r="PZW13" s="83"/>
      <c r="PZX13" s="83"/>
      <c r="PZY13" s="83"/>
      <c r="PZZ13" s="83"/>
      <c r="QAA13" s="83"/>
      <c r="QAB13" s="83"/>
      <c r="QAC13" s="83"/>
      <c r="QAD13" s="83"/>
      <c r="QAE13" s="83"/>
      <c r="QAF13" s="83"/>
      <c r="QAG13" s="83"/>
      <c r="QAH13" s="83"/>
      <c r="QAI13" s="83"/>
      <c r="QAJ13" s="83"/>
      <c r="QAK13" s="83"/>
      <c r="QAL13" s="83"/>
      <c r="QAM13" s="83"/>
      <c r="QAN13" s="83"/>
      <c r="QAO13" s="83"/>
      <c r="QAP13" s="83"/>
      <c r="QAQ13" s="83"/>
      <c r="QAR13" s="83"/>
      <c r="QAS13" s="83"/>
      <c r="QAT13" s="83"/>
      <c r="QAU13" s="83"/>
      <c r="QAV13" s="83"/>
      <c r="QAW13" s="83"/>
      <c r="QAX13" s="83"/>
      <c r="QAY13" s="83"/>
      <c r="QAZ13" s="83"/>
      <c r="QBA13" s="83"/>
      <c r="QBB13" s="83"/>
      <c r="QBC13" s="83"/>
      <c r="QBD13" s="83"/>
      <c r="QBE13" s="83"/>
      <c r="QBF13" s="83"/>
      <c r="QBG13" s="83"/>
      <c r="QBH13" s="83"/>
      <c r="QBI13" s="83"/>
      <c r="QBJ13" s="83"/>
      <c r="QBK13" s="83"/>
      <c r="QBL13" s="83"/>
      <c r="QBM13" s="83"/>
      <c r="QBN13" s="83"/>
      <c r="QBO13" s="83"/>
      <c r="QBP13" s="83"/>
      <c r="QBQ13" s="83"/>
      <c r="QBR13" s="83"/>
      <c r="QBS13" s="83"/>
      <c r="QBT13" s="83"/>
      <c r="QBU13" s="83"/>
      <c r="QBV13" s="83"/>
      <c r="QBW13" s="83"/>
      <c r="QBX13" s="83"/>
      <c r="QBY13" s="83"/>
      <c r="QBZ13" s="83"/>
      <c r="QCA13" s="83"/>
      <c r="QCB13" s="83"/>
      <c r="QCC13" s="83"/>
      <c r="QCD13" s="83"/>
      <c r="QCE13" s="83"/>
      <c r="QCF13" s="83"/>
      <c r="QCG13" s="83"/>
      <c r="QCH13" s="83"/>
      <c r="QCI13" s="83"/>
      <c r="QCJ13" s="83"/>
      <c r="QCK13" s="83"/>
      <c r="QCL13" s="83"/>
      <c r="QCM13" s="83"/>
      <c r="QCN13" s="83"/>
      <c r="QCO13" s="83"/>
      <c r="QCP13" s="83"/>
      <c r="QCQ13" s="83"/>
      <c r="QCR13" s="83"/>
      <c r="QCS13" s="83"/>
      <c r="QCT13" s="83"/>
      <c r="QCU13" s="83"/>
      <c r="QCV13" s="83"/>
      <c r="QCW13" s="83"/>
      <c r="QCX13" s="83"/>
      <c r="QCY13" s="83"/>
      <c r="QCZ13" s="83"/>
      <c r="QDA13" s="83"/>
      <c r="QDB13" s="83"/>
      <c r="QDC13" s="83"/>
      <c r="QDD13" s="83"/>
      <c r="QDE13" s="83"/>
      <c r="QDF13" s="83"/>
      <c r="QDG13" s="83"/>
      <c r="QDH13" s="83"/>
      <c r="QDI13" s="83"/>
      <c r="QDJ13" s="83"/>
      <c r="QDK13" s="83"/>
      <c r="QDL13" s="83"/>
      <c r="QDM13" s="83"/>
      <c r="QDN13" s="83"/>
      <c r="QDO13" s="83"/>
      <c r="QDP13" s="83"/>
      <c r="QDQ13" s="83"/>
      <c r="QDR13" s="83"/>
      <c r="QDS13" s="83"/>
      <c r="QDT13" s="83"/>
      <c r="QDU13" s="83"/>
      <c r="QDV13" s="83"/>
      <c r="QDW13" s="83"/>
      <c r="QDX13" s="83"/>
      <c r="QDY13" s="83"/>
      <c r="QDZ13" s="83"/>
      <c r="QEA13" s="83"/>
      <c r="QEB13" s="83"/>
      <c r="QEC13" s="83"/>
      <c r="QED13" s="83"/>
      <c r="QEE13" s="83"/>
      <c r="QEF13" s="83"/>
      <c r="QEG13" s="83"/>
      <c r="QEH13" s="83"/>
      <c r="QEI13" s="83"/>
      <c r="QEJ13" s="83"/>
      <c r="QEK13" s="83"/>
      <c r="QEL13" s="83"/>
      <c r="QEM13" s="83"/>
      <c r="QEN13" s="83"/>
      <c r="QEO13" s="83"/>
      <c r="QEP13" s="83"/>
      <c r="QEQ13" s="83"/>
      <c r="QER13" s="83"/>
      <c r="QES13" s="83"/>
      <c r="QET13" s="83"/>
      <c r="QEU13" s="83"/>
      <c r="QEV13" s="83"/>
      <c r="QEW13" s="83"/>
      <c r="QEX13" s="83"/>
      <c r="QEY13" s="83"/>
      <c r="QEZ13" s="83"/>
      <c r="QFA13" s="83"/>
      <c r="QFB13" s="83"/>
      <c r="QFC13" s="83"/>
      <c r="QFD13" s="83"/>
      <c r="QFE13" s="83"/>
      <c r="QFF13" s="83"/>
      <c r="QFG13" s="83"/>
      <c r="QFH13" s="83"/>
      <c r="QFI13" s="83"/>
      <c r="QFJ13" s="83"/>
      <c r="QFK13" s="83"/>
      <c r="QFL13" s="83"/>
      <c r="QFM13" s="83"/>
      <c r="QFN13" s="83"/>
      <c r="QFO13" s="83"/>
      <c r="QFP13" s="83"/>
      <c r="QFQ13" s="83"/>
      <c r="QFR13" s="83"/>
      <c r="QFS13" s="83"/>
      <c r="QFT13" s="83"/>
      <c r="QFU13" s="83"/>
      <c r="QFV13" s="83"/>
      <c r="QFW13" s="83"/>
      <c r="QFX13" s="83"/>
      <c r="QFY13" s="83"/>
      <c r="QFZ13" s="83"/>
      <c r="QGA13" s="83"/>
      <c r="QGB13" s="83"/>
      <c r="QGC13" s="83"/>
      <c r="QGD13" s="83"/>
      <c r="QGE13" s="83"/>
      <c r="QGF13" s="83"/>
      <c r="QGG13" s="83"/>
      <c r="QGH13" s="83"/>
      <c r="QGI13" s="83"/>
      <c r="QGJ13" s="83"/>
      <c r="QGK13" s="83"/>
      <c r="QGL13" s="83"/>
      <c r="QGM13" s="83"/>
      <c r="QGN13" s="83"/>
      <c r="QGO13" s="83"/>
      <c r="QGP13" s="83"/>
      <c r="QGQ13" s="83"/>
      <c r="QGR13" s="83"/>
      <c r="QGS13" s="83"/>
      <c r="QGT13" s="83"/>
      <c r="QGU13" s="83"/>
      <c r="QGV13" s="83"/>
      <c r="QGW13" s="83"/>
      <c r="QGX13" s="83"/>
      <c r="QGY13" s="83"/>
      <c r="QGZ13" s="83"/>
      <c r="QHA13" s="83"/>
      <c r="QHB13" s="83"/>
      <c r="QHC13" s="83"/>
      <c r="QHD13" s="83"/>
      <c r="QHE13" s="83"/>
      <c r="QHF13" s="83"/>
      <c r="QHG13" s="83"/>
      <c r="QHH13" s="83"/>
      <c r="QHI13" s="83"/>
      <c r="QHJ13" s="83"/>
      <c r="QHK13" s="83"/>
      <c r="QHL13" s="83"/>
      <c r="QHM13" s="83"/>
      <c r="QHN13" s="83"/>
      <c r="QHO13" s="83"/>
      <c r="QHP13" s="83"/>
      <c r="QHQ13" s="83"/>
      <c r="QHR13" s="83"/>
      <c r="QHS13" s="83"/>
      <c r="QHT13" s="83"/>
      <c r="QHU13" s="83"/>
      <c r="QHV13" s="83"/>
      <c r="QHW13" s="83"/>
      <c r="QHX13" s="83"/>
      <c r="QHY13" s="83"/>
      <c r="QHZ13" s="83"/>
      <c r="QIA13" s="83"/>
      <c r="QIB13" s="83"/>
      <c r="QIC13" s="83"/>
      <c r="QID13" s="83"/>
      <c r="QIE13" s="83"/>
      <c r="QIF13" s="83"/>
      <c r="QIG13" s="83"/>
      <c r="QIH13" s="83"/>
      <c r="QII13" s="83"/>
      <c r="QIJ13" s="83"/>
      <c r="QIK13" s="83"/>
      <c r="QIL13" s="83"/>
      <c r="QIM13" s="83"/>
      <c r="QIN13" s="83"/>
      <c r="QIO13" s="83"/>
      <c r="QIP13" s="83"/>
      <c r="QIQ13" s="83"/>
      <c r="QIR13" s="83"/>
      <c r="QIS13" s="83"/>
      <c r="QIT13" s="83"/>
      <c r="QIU13" s="83"/>
      <c r="QIV13" s="83"/>
      <c r="QIW13" s="83"/>
      <c r="QIX13" s="83"/>
      <c r="QIY13" s="83"/>
      <c r="QIZ13" s="83"/>
      <c r="QJA13" s="83"/>
      <c r="QJB13" s="83"/>
      <c r="QJC13" s="83"/>
      <c r="QJD13" s="83"/>
      <c r="QJE13" s="83"/>
      <c r="QJF13" s="83"/>
      <c r="QJG13" s="83"/>
      <c r="QJH13" s="83"/>
      <c r="QJI13" s="83"/>
      <c r="QJJ13" s="83"/>
      <c r="QJK13" s="83"/>
      <c r="QJL13" s="83"/>
      <c r="QJM13" s="83"/>
      <c r="QJN13" s="83"/>
      <c r="QJO13" s="83"/>
      <c r="QJP13" s="83"/>
      <c r="QJQ13" s="83"/>
      <c r="QJR13" s="83"/>
      <c r="QJS13" s="83"/>
      <c r="QJT13" s="83"/>
      <c r="QJU13" s="83"/>
      <c r="QJV13" s="83"/>
      <c r="QJW13" s="83"/>
      <c r="QJX13" s="83"/>
      <c r="QJY13" s="83"/>
      <c r="QJZ13" s="83"/>
      <c r="QKA13" s="83"/>
      <c r="QKB13" s="83"/>
      <c r="QKC13" s="83"/>
      <c r="QKD13" s="83"/>
      <c r="QKE13" s="83"/>
      <c r="QKF13" s="83"/>
      <c r="QKG13" s="83"/>
      <c r="QKH13" s="83"/>
      <c r="QKI13" s="83"/>
      <c r="QKJ13" s="83"/>
      <c r="QKK13" s="83"/>
      <c r="QKL13" s="83"/>
      <c r="QKM13" s="83"/>
      <c r="QKN13" s="83"/>
      <c r="QKO13" s="83"/>
      <c r="QKP13" s="83"/>
      <c r="QKQ13" s="83"/>
      <c r="QKR13" s="83"/>
      <c r="QKS13" s="83"/>
      <c r="QKT13" s="83"/>
      <c r="QKU13" s="83"/>
      <c r="QKV13" s="83"/>
      <c r="QKW13" s="83"/>
      <c r="QKX13" s="83"/>
      <c r="QKY13" s="83"/>
      <c r="QKZ13" s="83"/>
      <c r="QLA13" s="83"/>
      <c r="QLB13" s="83"/>
      <c r="QLC13" s="83"/>
      <c r="QLD13" s="83"/>
      <c r="QLE13" s="83"/>
      <c r="QLF13" s="83"/>
      <c r="QLG13" s="83"/>
      <c r="QLH13" s="83"/>
      <c r="QLI13" s="83"/>
      <c r="QLJ13" s="83"/>
      <c r="QLK13" s="83"/>
      <c r="QLL13" s="83"/>
      <c r="QLM13" s="83"/>
      <c r="QLN13" s="83"/>
      <c r="QLO13" s="83"/>
      <c r="QLP13" s="83"/>
      <c r="QLQ13" s="83"/>
      <c r="QLR13" s="83"/>
      <c r="QLS13" s="83"/>
      <c r="QLT13" s="83"/>
      <c r="QLU13" s="83"/>
      <c r="QLV13" s="83"/>
      <c r="QLW13" s="83"/>
      <c r="QLX13" s="83"/>
      <c r="QLY13" s="83"/>
      <c r="QLZ13" s="83"/>
      <c r="QMA13" s="83"/>
      <c r="QMB13" s="83"/>
      <c r="QMC13" s="83"/>
      <c r="QMD13" s="83"/>
      <c r="QME13" s="83"/>
      <c r="QMF13" s="83"/>
      <c r="QMG13" s="83"/>
      <c r="QMH13" s="83"/>
      <c r="QMI13" s="83"/>
      <c r="QMJ13" s="83"/>
      <c r="QMK13" s="83"/>
      <c r="QML13" s="83"/>
      <c r="QMM13" s="83"/>
      <c r="QMN13" s="83"/>
      <c r="QMO13" s="83"/>
      <c r="QMP13" s="83"/>
      <c r="QMQ13" s="83"/>
      <c r="QMR13" s="83"/>
      <c r="QMS13" s="83"/>
      <c r="QMT13" s="83"/>
      <c r="QMU13" s="83"/>
      <c r="QMV13" s="83"/>
      <c r="QMW13" s="83"/>
      <c r="QMX13" s="83"/>
      <c r="QMY13" s="83"/>
      <c r="QMZ13" s="83"/>
      <c r="QNA13" s="83"/>
      <c r="QNB13" s="83"/>
      <c r="QNC13" s="83"/>
      <c r="QND13" s="83"/>
      <c r="QNE13" s="83"/>
      <c r="QNF13" s="83"/>
      <c r="QNG13" s="83"/>
      <c r="QNH13" s="83"/>
      <c r="QNI13" s="83"/>
      <c r="QNJ13" s="83"/>
      <c r="QNK13" s="83"/>
      <c r="QNL13" s="83"/>
      <c r="QNM13" s="83"/>
      <c r="QNN13" s="83"/>
      <c r="QNO13" s="83"/>
      <c r="QNP13" s="83"/>
      <c r="QNQ13" s="83"/>
      <c r="QNR13" s="83"/>
      <c r="QNS13" s="83"/>
      <c r="QNT13" s="83"/>
      <c r="QNU13" s="83"/>
      <c r="QNV13" s="83"/>
      <c r="QNW13" s="83"/>
      <c r="QNX13" s="83"/>
      <c r="QNY13" s="83"/>
      <c r="QNZ13" s="83"/>
      <c r="QOA13" s="83"/>
      <c r="QOB13" s="83"/>
      <c r="QOC13" s="83"/>
      <c r="QOD13" s="83"/>
      <c r="QOE13" s="83"/>
      <c r="QOF13" s="83"/>
      <c r="QOG13" s="83"/>
      <c r="QOH13" s="83"/>
      <c r="QOI13" s="83"/>
      <c r="QOJ13" s="83"/>
      <c r="QOK13" s="83"/>
      <c r="QOL13" s="83"/>
      <c r="QOM13" s="83"/>
      <c r="QON13" s="83"/>
      <c r="QOO13" s="83"/>
      <c r="QOP13" s="83"/>
      <c r="QOQ13" s="83"/>
      <c r="QOR13" s="83"/>
      <c r="QOS13" s="83"/>
      <c r="QOT13" s="83"/>
      <c r="QOU13" s="83"/>
      <c r="QOV13" s="83"/>
      <c r="QOW13" s="83"/>
      <c r="QOX13" s="83"/>
      <c r="QOY13" s="83"/>
      <c r="QOZ13" s="83"/>
      <c r="QPA13" s="83"/>
      <c r="QPB13" s="83"/>
      <c r="QPC13" s="83"/>
      <c r="QPD13" s="83"/>
      <c r="QPE13" s="83"/>
      <c r="QPF13" s="83"/>
      <c r="QPG13" s="83"/>
      <c r="QPH13" s="83"/>
      <c r="QPI13" s="83"/>
      <c r="QPJ13" s="83"/>
      <c r="QPK13" s="83"/>
      <c r="QPL13" s="83"/>
      <c r="QPM13" s="83"/>
      <c r="QPN13" s="83"/>
      <c r="QPO13" s="83"/>
      <c r="QPP13" s="83"/>
      <c r="QPQ13" s="83"/>
      <c r="QPR13" s="83"/>
      <c r="QPS13" s="83"/>
      <c r="QPT13" s="83"/>
      <c r="QPU13" s="83"/>
      <c r="QPV13" s="83"/>
      <c r="QPW13" s="83"/>
      <c r="QPX13" s="83"/>
      <c r="QPY13" s="83"/>
      <c r="QPZ13" s="83"/>
      <c r="QQA13" s="83"/>
      <c r="QQB13" s="83"/>
      <c r="QQC13" s="83"/>
      <c r="QQD13" s="83"/>
      <c r="QQE13" s="83"/>
      <c r="QQF13" s="83"/>
      <c r="QQG13" s="83"/>
      <c r="QQH13" s="83"/>
      <c r="QQI13" s="83"/>
      <c r="QQJ13" s="83"/>
      <c r="QQK13" s="83"/>
      <c r="QQL13" s="83"/>
      <c r="QQM13" s="83"/>
      <c r="QQN13" s="83"/>
      <c r="QQO13" s="83"/>
      <c r="QQP13" s="83"/>
      <c r="QQQ13" s="83"/>
      <c r="QQR13" s="83"/>
      <c r="QQS13" s="83"/>
      <c r="QQT13" s="83"/>
      <c r="QQU13" s="83"/>
      <c r="QQV13" s="83"/>
      <c r="QQW13" s="83"/>
      <c r="QQX13" s="83"/>
      <c r="QQY13" s="83"/>
      <c r="QQZ13" s="83"/>
      <c r="QRA13" s="83"/>
      <c r="QRB13" s="83"/>
      <c r="QRC13" s="83"/>
      <c r="QRD13" s="83"/>
      <c r="QRE13" s="83"/>
      <c r="QRF13" s="83"/>
      <c r="QRG13" s="83"/>
      <c r="QRH13" s="83"/>
      <c r="QRI13" s="83"/>
      <c r="QRJ13" s="83"/>
      <c r="QRK13" s="83"/>
      <c r="QRL13" s="83"/>
      <c r="QRM13" s="83"/>
      <c r="QRN13" s="83"/>
      <c r="QRO13" s="83"/>
      <c r="QRP13" s="83"/>
      <c r="QRQ13" s="83"/>
      <c r="QRR13" s="83"/>
      <c r="QRS13" s="83"/>
      <c r="QRT13" s="83"/>
      <c r="QRU13" s="83"/>
      <c r="QRV13" s="83"/>
      <c r="QRW13" s="83"/>
      <c r="QRX13" s="83"/>
      <c r="QRY13" s="83"/>
      <c r="QRZ13" s="83"/>
      <c r="QSA13" s="83"/>
      <c r="QSB13" s="83"/>
      <c r="QSC13" s="83"/>
      <c r="QSD13" s="83"/>
      <c r="QSE13" s="83"/>
      <c r="QSF13" s="83"/>
      <c r="QSG13" s="83"/>
      <c r="QSH13" s="83"/>
      <c r="QSI13" s="83"/>
      <c r="QSJ13" s="83"/>
      <c r="QSK13" s="83"/>
      <c r="QSL13" s="83"/>
      <c r="QSM13" s="83"/>
      <c r="QSN13" s="83"/>
      <c r="QSO13" s="83"/>
      <c r="QSP13" s="83"/>
      <c r="QSQ13" s="83"/>
      <c r="QSR13" s="83"/>
      <c r="QSS13" s="83"/>
      <c r="QST13" s="83"/>
      <c r="QSU13" s="83"/>
      <c r="QSV13" s="83"/>
      <c r="QSW13" s="83"/>
      <c r="QSX13" s="83"/>
      <c r="QSY13" s="83"/>
      <c r="QSZ13" s="83"/>
      <c r="QTA13" s="83"/>
      <c r="QTB13" s="83"/>
      <c r="QTC13" s="83"/>
      <c r="QTD13" s="83"/>
      <c r="QTE13" s="83"/>
      <c r="QTF13" s="83"/>
      <c r="QTG13" s="83"/>
      <c r="QTH13" s="83"/>
      <c r="QTI13" s="83"/>
      <c r="QTJ13" s="83"/>
      <c r="QTK13" s="83"/>
      <c r="QTL13" s="83"/>
      <c r="QTM13" s="83"/>
      <c r="QTN13" s="83"/>
      <c r="QTO13" s="83"/>
      <c r="QTP13" s="83"/>
      <c r="QTQ13" s="83"/>
      <c r="QTR13" s="83"/>
      <c r="QTS13" s="83"/>
      <c r="QTT13" s="83"/>
      <c r="QTU13" s="83"/>
      <c r="QTV13" s="83"/>
      <c r="QTW13" s="83"/>
      <c r="QTX13" s="83"/>
      <c r="QTY13" s="83"/>
      <c r="QTZ13" s="83"/>
      <c r="QUA13" s="83"/>
      <c r="QUB13" s="83"/>
      <c r="QUC13" s="83"/>
      <c r="QUD13" s="83"/>
      <c r="QUE13" s="83"/>
      <c r="QUF13" s="83"/>
      <c r="QUG13" s="83"/>
      <c r="QUH13" s="83"/>
      <c r="QUI13" s="83"/>
      <c r="QUJ13" s="83"/>
      <c r="QUK13" s="83"/>
      <c r="QUL13" s="83"/>
      <c r="QUM13" s="83"/>
      <c r="QUN13" s="83"/>
      <c r="QUO13" s="83"/>
      <c r="QUP13" s="83"/>
      <c r="QUQ13" s="83"/>
      <c r="QUR13" s="83"/>
      <c r="QUS13" s="83"/>
      <c r="QUT13" s="83"/>
      <c r="QUU13" s="83"/>
      <c r="QUV13" s="83"/>
      <c r="QUW13" s="83"/>
      <c r="QUX13" s="83"/>
      <c r="QUY13" s="83"/>
      <c r="QUZ13" s="83"/>
      <c r="QVA13" s="83"/>
      <c r="QVB13" s="83"/>
      <c r="QVC13" s="83"/>
      <c r="QVD13" s="83"/>
      <c r="QVE13" s="83"/>
      <c r="QVF13" s="83"/>
      <c r="QVG13" s="83"/>
      <c r="QVH13" s="83"/>
      <c r="QVI13" s="83"/>
      <c r="QVJ13" s="83"/>
      <c r="QVK13" s="83"/>
      <c r="QVL13" s="83"/>
      <c r="QVM13" s="83"/>
      <c r="QVN13" s="83"/>
      <c r="QVO13" s="83"/>
      <c r="QVP13" s="83"/>
      <c r="QVQ13" s="83"/>
      <c r="QVR13" s="83"/>
      <c r="QVS13" s="83"/>
      <c r="QVT13" s="83"/>
      <c r="QVU13" s="83"/>
      <c r="QVV13" s="83"/>
      <c r="QVW13" s="83"/>
      <c r="QVX13" s="83"/>
      <c r="QVY13" s="83"/>
      <c r="QVZ13" s="83"/>
      <c r="QWA13" s="83"/>
      <c r="QWB13" s="83"/>
      <c r="QWC13" s="83"/>
      <c r="QWD13" s="83"/>
      <c r="QWE13" s="83"/>
      <c r="QWF13" s="83"/>
      <c r="QWG13" s="83"/>
      <c r="QWH13" s="83"/>
      <c r="QWI13" s="83"/>
      <c r="QWJ13" s="83"/>
      <c r="QWK13" s="83"/>
      <c r="QWL13" s="83"/>
      <c r="QWM13" s="83"/>
      <c r="QWN13" s="83"/>
      <c r="QWO13" s="83"/>
      <c r="QWP13" s="83"/>
      <c r="QWQ13" s="83"/>
      <c r="QWR13" s="83"/>
      <c r="QWS13" s="83"/>
      <c r="QWT13" s="83"/>
      <c r="QWU13" s="83"/>
      <c r="QWV13" s="83"/>
      <c r="QWW13" s="83"/>
      <c r="QWX13" s="83"/>
      <c r="QWY13" s="83"/>
      <c r="QWZ13" s="83"/>
      <c r="QXA13" s="83"/>
      <c r="QXB13" s="83"/>
      <c r="QXC13" s="83"/>
      <c r="QXD13" s="83"/>
      <c r="QXE13" s="83"/>
      <c r="QXF13" s="83"/>
      <c r="QXG13" s="83"/>
      <c r="QXH13" s="83"/>
      <c r="QXI13" s="83"/>
      <c r="QXJ13" s="83"/>
      <c r="QXK13" s="83"/>
      <c r="QXL13" s="83"/>
      <c r="QXM13" s="83"/>
      <c r="QXN13" s="83"/>
      <c r="QXO13" s="83"/>
      <c r="QXP13" s="83"/>
      <c r="QXQ13" s="83"/>
      <c r="QXR13" s="83"/>
      <c r="QXS13" s="83"/>
      <c r="QXT13" s="83"/>
      <c r="QXU13" s="83"/>
      <c r="QXV13" s="83"/>
      <c r="QXW13" s="83"/>
      <c r="QXX13" s="83"/>
      <c r="QXY13" s="83"/>
      <c r="QXZ13" s="83"/>
      <c r="QYA13" s="83"/>
      <c r="QYB13" s="83"/>
      <c r="QYC13" s="83"/>
      <c r="QYD13" s="83"/>
      <c r="QYE13" s="83"/>
      <c r="QYF13" s="83"/>
      <c r="QYG13" s="83"/>
      <c r="QYH13" s="83"/>
      <c r="QYI13" s="83"/>
      <c r="QYJ13" s="83"/>
      <c r="QYK13" s="83"/>
      <c r="QYL13" s="83"/>
      <c r="QYM13" s="83"/>
      <c r="QYN13" s="83"/>
      <c r="QYO13" s="83"/>
      <c r="QYP13" s="83"/>
      <c r="QYQ13" s="83"/>
      <c r="QYR13" s="83"/>
      <c r="QYS13" s="83"/>
      <c r="QYT13" s="83"/>
      <c r="QYU13" s="83"/>
      <c r="QYV13" s="83"/>
      <c r="QYW13" s="83"/>
      <c r="QYX13" s="83"/>
      <c r="QYY13" s="83"/>
      <c r="QYZ13" s="83"/>
      <c r="QZA13" s="83"/>
      <c r="QZB13" s="83"/>
      <c r="QZC13" s="83"/>
      <c r="QZD13" s="83"/>
      <c r="QZE13" s="83"/>
      <c r="QZF13" s="83"/>
      <c r="QZG13" s="83"/>
      <c r="QZH13" s="83"/>
      <c r="QZI13" s="83"/>
      <c r="QZJ13" s="83"/>
      <c r="QZK13" s="83"/>
      <c r="QZL13" s="83"/>
      <c r="QZM13" s="83"/>
      <c r="QZN13" s="83"/>
      <c r="QZO13" s="83"/>
      <c r="QZP13" s="83"/>
      <c r="QZQ13" s="83"/>
      <c r="QZR13" s="83"/>
      <c r="QZS13" s="83"/>
      <c r="QZT13" s="83"/>
      <c r="QZU13" s="83"/>
      <c r="QZV13" s="83"/>
      <c r="QZW13" s="83"/>
      <c r="QZX13" s="83"/>
      <c r="QZY13" s="83"/>
      <c r="QZZ13" s="83"/>
      <c r="RAA13" s="83"/>
      <c r="RAB13" s="83"/>
      <c r="RAC13" s="83"/>
      <c r="RAD13" s="83"/>
      <c r="RAE13" s="83"/>
      <c r="RAF13" s="83"/>
      <c r="RAG13" s="83"/>
      <c r="RAH13" s="83"/>
      <c r="RAI13" s="83"/>
      <c r="RAJ13" s="83"/>
      <c r="RAK13" s="83"/>
      <c r="RAL13" s="83"/>
      <c r="RAM13" s="83"/>
      <c r="RAN13" s="83"/>
      <c r="RAO13" s="83"/>
      <c r="RAP13" s="83"/>
      <c r="RAQ13" s="83"/>
      <c r="RAR13" s="83"/>
      <c r="RAS13" s="83"/>
      <c r="RAT13" s="83"/>
      <c r="RAU13" s="83"/>
      <c r="RAV13" s="83"/>
      <c r="RAW13" s="83"/>
      <c r="RAX13" s="83"/>
      <c r="RAY13" s="83"/>
      <c r="RAZ13" s="83"/>
      <c r="RBA13" s="83"/>
      <c r="RBB13" s="83"/>
      <c r="RBC13" s="83"/>
      <c r="RBD13" s="83"/>
      <c r="RBE13" s="83"/>
      <c r="RBF13" s="83"/>
      <c r="RBG13" s="83"/>
      <c r="RBH13" s="83"/>
      <c r="RBI13" s="83"/>
      <c r="RBJ13" s="83"/>
      <c r="RBK13" s="83"/>
      <c r="RBL13" s="83"/>
      <c r="RBM13" s="83"/>
      <c r="RBN13" s="83"/>
      <c r="RBO13" s="83"/>
      <c r="RBP13" s="83"/>
      <c r="RBQ13" s="83"/>
      <c r="RBR13" s="83"/>
      <c r="RBS13" s="83"/>
      <c r="RBT13" s="83"/>
      <c r="RBU13" s="83"/>
      <c r="RBV13" s="83"/>
      <c r="RBW13" s="83"/>
      <c r="RBX13" s="83"/>
      <c r="RBY13" s="83"/>
      <c r="RBZ13" s="83"/>
      <c r="RCA13" s="83"/>
      <c r="RCB13" s="83"/>
      <c r="RCC13" s="83"/>
      <c r="RCD13" s="83"/>
      <c r="RCE13" s="83"/>
      <c r="RCF13" s="83"/>
      <c r="RCG13" s="83"/>
      <c r="RCH13" s="83"/>
      <c r="RCI13" s="83"/>
      <c r="RCJ13" s="83"/>
      <c r="RCK13" s="83"/>
      <c r="RCL13" s="83"/>
      <c r="RCM13" s="83"/>
      <c r="RCN13" s="83"/>
      <c r="RCO13" s="83"/>
      <c r="RCP13" s="83"/>
      <c r="RCQ13" s="83"/>
      <c r="RCR13" s="83"/>
      <c r="RCS13" s="83"/>
      <c r="RCT13" s="83"/>
      <c r="RCU13" s="83"/>
      <c r="RCV13" s="83"/>
      <c r="RCW13" s="83"/>
      <c r="RCX13" s="83"/>
      <c r="RCY13" s="83"/>
      <c r="RCZ13" s="83"/>
      <c r="RDA13" s="83"/>
      <c r="RDB13" s="83"/>
      <c r="RDC13" s="83"/>
      <c r="RDD13" s="83"/>
      <c r="RDE13" s="83"/>
      <c r="RDF13" s="83"/>
      <c r="RDG13" s="83"/>
      <c r="RDH13" s="83"/>
      <c r="RDI13" s="83"/>
      <c r="RDJ13" s="83"/>
      <c r="RDK13" s="83"/>
      <c r="RDL13" s="83"/>
      <c r="RDM13" s="83"/>
      <c r="RDN13" s="83"/>
      <c r="RDO13" s="83"/>
      <c r="RDP13" s="83"/>
      <c r="RDQ13" s="83"/>
      <c r="RDR13" s="83"/>
      <c r="RDS13" s="83"/>
      <c r="RDT13" s="83"/>
      <c r="RDU13" s="83"/>
      <c r="RDV13" s="83"/>
      <c r="RDW13" s="83"/>
      <c r="RDX13" s="83"/>
      <c r="RDY13" s="83"/>
      <c r="RDZ13" s="83"/>
      <c r="REA13" s="83"/>
      <c r="REB13" s="83"/>
      <c r="REC13" s="83"/>
      <c r="RED13" s="83"/>
      <c r="REE13" s="83"/>
      <c r="REF13" s="83"/>
      <c r="REG13" s="83"/>
      <c r="REH13" s="83"/>
      <c r="REI13" s="83"/>
      <c r="REJ13" s="83"/>
      <c r="REK13" s="83"/>
      <c r="REL13" s="83"/>
      <c r="REM13" s="83"/>
      <c r="REN13" s="83"/>
      <c r="REO13" s="83"/>
      <c r="REP13" s="83"/>
      <c r="REQ13" s="83"/>
      <c r="RER13" s="83"/>
      <c r="RES13" s="83"/>
      <c r="RET13" s="83"/>
      <c r="REU13" s="83"/>
      <c r="REV13" s="83"/>
      <c r="REW13" s="83"/>
      <c r="REX13" s="83"/>
      <c r="REY13" s="83"/>
      <c r="REZ13" s="83"/>
      <c r="RFA13" s="83"/>
      <c r="RFB13" s="83"/>
      <c r="RFC13" s="83"/>
      <c r="RFD13" s="83"/>
      <c r="RFE13" s="83"/>
      <c r="RFF13" s="83"/>
      <c r="RFG13" s="83"/>
      <c r="RFH13" s="83"/>
      <c r="RFI13" s="83"/>
      <c r="RFJ13" s="83"/>
      <c r="RFK13" s="83"/>
      <c r="RFL13" s="83"/>
      <c r="RFM13" s="83"/>
      <c r="RFN13" s="83"/>
      <c r="RFO13" s="83"/>
      <c r="RFP13" s="83"/>
      <c r="RFQ13" s="83"/>
      <c r="RFR13" s="83"/>
      <c r="RFS13" s="83"/>
      <c r="RFT13" s="83"/>
      <c r="RFU13" s="83"/>
      <c r="RFV13" s="83"/>
      <c r="RFW13" s="83"/>
      <c r="RFX13" s="83"/>
      <c r="RFY13" s="83"/>
      <c r="RFZ13" s="83"/>
      <c r="RGA13" s="83"/>
      <c r="RGB13" s="83"/>
      <c r="RGC13" s="83"/>
      <c r="RGD13" s="83"/>
      <c r="RGE13" s="83"/>
      <c r="RGF13" s="83"/>
      <c r="RGG13" s="83"/>
      <c r="RGH13" s="83"/>
      <c r="RGI13" s="83"/>
      <c r="RGJ13" s="83"/>
      <c r="RGK13" s="83"/>
      <c r="RGL13" s="83"/>
      <c r="RGM13" s="83"/>
      <c r="RGN13" s="83"/>
      <c r="RGO13" s="83"/>
      <c r="RGP13" s="83"/>
      <c r="RGQ13" s="83"/>
      <c r="RGR13" s="83"/>
      <c r="RGS13" s="83"/>
      <c r="RGT13" s="83"/>
      <c r="RGU13" s="83"/>
      <c r="RGV13" s="83"/>
      <c r="RGW13" s="83"/>
      <c r="RGX13" s="83"/>
      <c r="RGY13" s="83"/>
      <c r="RGZ13" s="83"/>
      <c r="RHA13" s="83"/>
      <c r="RHB13" s="83"/>
      <c r="RHC13" s="83"/>
      <c r="RHD13" s="83"/>
      <c r="RHE13" s="83"/>
      <c r="RHF13" s="83"/>
      <c r="RHG13" s="83"/>
      <c r="RHH13" s="83"/>
      <c r="RHI13" s="83"/>
      <c r="RHJ13" s="83"/>
      <c r="RHK13" s="83"/>
      <c r="RHL13" s="83"/>
      <c r="RHM13" s="83"/>
      <c r="RHN13" s="83"/>
      <c r="RHO13" s="83"/>
      <c r="RHP13" s="83"/>
      <c r="RHQ13" s="83"/>
      <c r="RHR13" s="83"/>
      <c r="RHS13" s="83"/>
      <c r="RHT13" s="83"/>
      <c r="RHU13" s="83"/>
      <c r="RHV13" s="83"/>
      <c r="RHW13" s="83"/>
      <c r="RHX13" s="83"/>
      <c r="RHY13" s="83"/>
      <c r="RHZ13" s="83"/>
      <c r="RIA13" s="83"/>
      <c r="RIB13" s="83"/>
      <c r="RIC13" s="83"/>
      <c r="RID13" s="83"/>
      <c r="RIE13" s="83"/>
      <c r="RIF13" s="83"/>
      <c r="RIG13" s="83"/>
      <c r="RIH13" s="83"/>
      <c r="RII13" s="83"/>
      <c r="RIJ13" s="83"/>
      <c r="RIK13" s="83"/>
      <c r="RIL13" s="83"/>
      <c r="RIM13" s="83"/>
      <c r="RIN13" s="83"/>
      <c r="RIO13" s="83"/>
      <c r="RIP13" s="83"/>
      <c r="RIQ13" s="83"/>
      <c r="RIR13" s="83"/>
      <c r="RIS13" s="83"/>
      <c r="RIT13" s="83"/>
      <c r="RIU13" s="83"/>
      <c r="RIV13" s="83"/>
      <c r="RIW13" s="83"/>
      <c r="RIX13" s="83"/>
      <c r="RIY13" s="83"/>
      <c r="RIZ13" s="83"/>
      <c r="RJA13" s="83"/>
      <c r="RJB13" s="83"/>
      <c r="RJC13" s="83"/>
      <c r="RJD13" s="83"/>
      <c r="RJE13" s="83"/>
      <c r="RJF13" s="83"/>
      <c r="RJG13" s="83"/>
      <c r="RJH13" s="83"/>
      <c r="RJI13" s="83"/>
      <c r="RJJ13" s="83"/>
      <c r="RJK13" s="83"/>
      <c r="RJL13" s="83"/>
      <c r="RJM13" s="83"/>
      <c r="RJN13" s="83"/>
      <c r="RJO13" s="83"/>
      <c r="RJP13" s="83"/>
      <c r="RJQ13" s="83"/>
      <c r="RJR13" s="83"/>
      <c r="RJS13" s="83"/>
      <c r="RJT13" s="83"/>
      <c r="RJU13" s="83"/>
      <c r="RJV13" s="83"/>
      <c r="RJW13" s="83"/>
      <c r="RJX13" s="83"/>
      <c r="RJY13" s="83"/>
      <c r="RJZ13" s="83"/>
      <c r="RKA13" s="83"/>
      <c r="RKB13" s="83"/>
      <c r="RKC13" s="83"/>
      <c r="RKD13" s="83"/>
      <c r="RKE13" s="83"/>
      <c r="RKF13" s="83"/>
      <c r="RKG13" s="83"/>
      <c r="RKH13" s="83"/>
      <c r="RKI13" s="83"/>
      <c r="RKJ13" s="83"/>
      <c r="RKK13" s="83"/>
      <c r="RKL13" s="83"/>
      <c r="RKM13" s="83"/>
      <c r="RKN13" s="83"/>
      <c r="RKO13" s="83"/>
      <c r="RKP13" s="83"/>
      <c r="RKQ13" s="83"/>
      <c r="RKR13" s="83"/>
      <c r="RKS13" s="83"/>
      <c r="RKT13" s="83"/>
      <c r="RKU13" s="83"/>
      <c r="RKV13" s="83"/>
      <c r="RKW13" s="83"/>
      <c r="RKX13" s="83"/>
      <c r="RKY13" s="83"/>
      <c r="RKZ13" s="83"/>
      <c r="RLA13" s="83"/>
      <c r="RLB13" s="83"/>
      <c r="RLC13" s="83"/>
      <c r="RLD13" s="83"/>
      <c r="RLE13" s="83"/>
      <c r="RLF13" s="83"/>
      <c r="RLG13" s="83"/>
      <c r="RLH13" s="83"/>
      <c r="RLI13" s="83"/>
      <c r="RLJ13" s="83"/>
      <c r="RLK13" s="83"/>
      <c r="RLL13" s="83"/>
      <c r="RLM13" s="83"/>
      <c r="RLN13" s="83"/>
      <c r="RLO13" s="83"/>
      <c r="RLP13" s="83"/>
      <c r="RLQ13" s="83"/>
      <c r="RLR13" s="83"/>
      <c r="RLS13" s="83"/>
      <c r="RLT13" s="83"/>
      <c r="RLU13" s="83"/>
      <c r="RLV13" s="83"/>
      <c r="RLW13" s="83"/>
      <c r="RLX13" s="83"/>
      <c r="RLY13" s="83"/>
      <c r="RLZ13" s="83"/>
      <c r="RMA13" s="83"/>
      <c r="RMB13" s="83"/>
      <c r="RMC13" s="83"/>
      <c r="RMD13" s="83"/>
      <c r="RME13" s="83"/>
      <c r="RMF13" s="83"/>
      <c r="RMG13" s="83"/>
      <c r="RMH13" s="83"/>
      <c r="RMI13" s="83"/>
      <c r="RMJ13" s="83"/>
      <c r="RMK13" s="83"/>
      <c r="RML13" s="83"/>
      <c r="RMM13" s="83"/>
      <c r="RMN13" s="83"/>
      <c r="RMO13" s="83"/>
      <c r="RMP13" s="83"/>
      <c r="RMQ13" s="83"/>
      <c r="RMR13" s="83"/>
      <c r="RMS13" s="83"/>
      <c r="RMT13" s="83"/>
      <c r="RMU13" s="83"/>
      <c r="RMV13" s="83"/>
      <c r="RMW13" s="83"/>
      <c r="RMX13" s="83"/>
      <c r="RMY13" s="83"/>
      <c r="RMZ13" s="83"/>
      <c r="RNA13" s="83"/>
      <c r="RNB13" s="83"/>
      <c r="RNC13" s="83"/>
      <c r="RND13" s="83"/>
      <c r="RNE13" s="83"/>
      <c r="RNF13" s="83"/>
      <c r="RNG13" s="83"/>
      <c r="RNH13" s="83"/>
      <c r="RNI13" s="83"/>
      <c r="RNJ13" s="83"/>
      <c r="RNK13" s="83"/>
      <c r="RNL13" s="83"/>
      <c r="RNM13" s="83"/>
      <c r="RNN13" s="83"/>
      <c r="RNO13" s="83"/>
      <c r="RNP13" s="83"/>
      <c r="RNQ13" s="83"/>
      <c r="RNR13" s="83"/>
      <c r="RNS13" s="83"/>
      <c r="RNT13" s="83"/>
      <c r="RNU13" s="83"/>
      <c r="RNV13" s="83"/>
      <c r="RNW13" s="83"/>
      <c r="RNX13" s="83"/>
      <c r="RNY13" s="83"/>
      <c r="RNZ13" s="83"/>
      <c r="ROA13" s="83"/>
      <c r="ROB13" s="83"/>
      <c r="ROC13" s="83"/>
      <c r="ROD13" s="83"/>
      <c r="ROE13" s="83"/>
      <c r="ROF13" s="83"/>
      <c r="ROG13" s="83"/>
      <c r="ROH13" s="83"/>
      <c r="ROI13" s="83"/>
      <c r="ROJ13" s="83"/>
      <c r="ROK13" s="83"/>
      <c r="ROL13" s="83"/>
      <c r="ROM13" s="83"/>
      <c r="RON13" s="83"/>
      <c r="ROO13" s="83"/>
      <c r="ROP13" s="83"/>
      <c r="ROQ13" s="83"/>
      <c r="ROR13" s="83"/>
      <c r="ROS13" s="83"/>
      <c r="ROT13" s="83"/>
      <c r="ROU13" s="83"/>
      <c r="ROV13" s="83"/>
      <c r="ROW13" s="83"/>
      <c r="ROX13" s="83"/>
      <c r="ROY13" s="83"/>
      <c r="ROZ13" s="83"/>
      <c r="RPA13" s="83"/>
      <c r="RPB13" s="83"/>
      <c r="RPC13" s="83"/>
      <c r="RPD13" s="83"/>
      <c r="RPE13" s="83"/>
      <c r="RPF13" s="83"/>
      <c r="RPG13" s="83"/>
      <c r="RPH13" s="83"/>
      <c r="RPI13" s="83"/>
      <c r="RPJ13" s="83"/>
      <c r="RPK13" s="83"/>
      <c r="RPL13" s="83"/>
      <c r="RPM13" s="83"/>
      <c r="RPN13" s="83"/>
      <c r="RPO13" s="83"/>
      <c r="RPP13" s="83"/>
      <c r="RPQ13" s="83"/>
      <c r="RPR13" s="83"/>
      <c r="RPS13" s="83"/>
      <c r="RPT13" s="83"/>
      <c r="RPU13" s="83"/>
      <c r="RPV13" s="83"/>
      <c r="RPW13" s="83"/>
      <c r="RPX13" s="83"/>
      <c r="RPY13" s="83"/>
      <c r="RPZ13" s="83"/>
      <c r="RQA13" s="83"/>
      <c r="RQB13" s="83"/>
      <c r="RQC13" s="83"/>
      <c r="RQD13" s="83"/>
      <c r="RQE13" s="83"/>
      <c r="RQF13" s="83"/>
      <c r="RQG13" s="83"/>
      <c r="RQH13" s="83"/>
      <c r="RQI13" s="83"/>
      <c r="RQJ13" s="83"/>
      <c r="RQK13" s="83"/>
      <c r="RQL13" s="83"/>
      <c r="RQM13" s="83"/>
      <c r="RQN13" s="83"/>
      <c r="RQO13" s="83"/>
      <c r="RQP13" s="83"/>
      <c r="RQQ13" s="83"/>
      <c r="RQR13" s="83"/>
      <c r="RQS13" s="83"/>
      <c r="RQT13" s="83"/>
      <c r="RQU13" s="83"/>
      <c r="RQV13" s="83"/>
      <c r="RQW13" s="83"/>
      <c r="RQX13" s="83"/>
      <c r="RQY13" s="83"/>
      <c r="RQZ13" s="83"/>
      <c r="RRA13" s="83"/>
      <c r="RRB13" s="83"/>
      <c r="RRC13" s="83"/>
      <c r="RRD13" s="83"/>
      <c r="RRE13" s="83"/>
      <c r="RRF13" s="83"/>
      <c r="RRG13" s="83"/>
      <c r="RRH13" s="83"/>
      <c r="RRI13" s="83"/>
      <c r="RRJ13" s="83"/>
      <c r="RRK13" s="83"/>
      <c r="RRL13" s="83"/>
      <c r="RRM13" s="83"/>
      <c r="RRN13" s="83"/>
      <c r="RRO13" s="83"/>
      <c r="RRP13" s="83"/>
      <c r="RRQ13" s="83"/>
      <c r="RRR13" s="83"/>
      <c r="RRS13" s="83"/>
      <c r="RRT13" s="83"/>
      <c r="RRU13" s="83"/>
      <c r="RRV13" s="83"/>
      <c r="RRW13" s="83"/>
      <c r="RRX13" s="83"/>
      <c r="RRY13" s="83"/>
      <c r="RRZ13" s="83"/>
      <c r="RSA13" s="83"/>
      <c r="RSB13" s="83"/>
      <c r="RSC13" s="83"/>
      <c r="RSD13" s="83"/>
      <c r="RSE13" s="83"/>
      <c r="RSF13" s="83"/>
      <c r="RSG13" s="83"/>
      <c r="RSH13" s="83"/>
      <c r="RSI13" s="83"/>
      <c r="RSJ13" s="83"/>
      <c r="RSK13" s="83"/>
      <c r="RSL13" s="83"/>
      <c r="RSM13" s="83"/>
      <c r="RSN13" s="83"/>
      <c r="RSO13" s="83"/>
      <c r="RSP13" s="83"/>
      <c r="RSQ13" s="83"/>
      <c r="RSR13" s="83"/>
      <c r="RSS13" s="83"/>
      <c r="RST13" s="83"/>
      <c r="RSU13" s="83"/>
      <c r="RSV13" s="83"/>
      <c r="RSW13" s="83"/>
      <c r="RSX13" s="83"/>
      <c r="RSY13" s="83"/>
      <c r="RSZ13" s="83"/>
      <c r="RTA13" s="83"/>
      <c r="RTB13" s="83"/>
      <c r="RTC13" s="83"/>
      <c r="RTD13" s="83"/>
      <c r="RTE13" s="83"/>
      <c r="RTF13" s="83"/>
      <c r="RTG13" s="83"/>
      <c r="RTH13" s="83"/>
      <c r="RTI13" s="83"/>
      <c r="RTJ13" s="83"/>
      <c r="RTK13" s="83"/>
      <c r="RTL13" s="83"/>
      <c r="RTM13" s="83"/>
      <c r="RTN13" s="83"/>
      <c r="RTO13" s="83"/>
      <c r="RTP13" s="83"/>
      <c r="RTQ13" s="83"/>
      <c r="RTR13" s="83"/>
      <c r="RTS13" s="83"/>
      <c r="RTT13" s="83"/>
      <c r="RTU13" s="83"/>
      <c r="RTV13" s="83"/>
      <c r="RTW13" s="83"/>
      <c r="RTX13" s="83"/>
      <c r="RTY13" s="83"/>
      <c r="RTZ13" s="83"/>
      <c r="RUA13" s="83"/>
      <c r="RUB13" s="83"/>
      <c r="RUC13" s="83"/>
      <c r="RUD13" s="83"/>
      <c r="RUE13" s="83"/>
      <c r="RUF13" s="83"/>
      <c r="RUG13" s="83"/>
      <c r="RUH13" s="83"/>
      <c r="RUI13" s="83"/>
      <c r="RUJ13" s="83"/>
      <c r="RUK13" s="83"/>
      <c r="RUL13" s="83"/>
      <c r="RUM13" s="83"/>
      <c r="RUN13" s="83"/>
      <c r="RUO13" s="83"/>
      <c r="RUP13" s="83"/>
      <c r="RUQ13" s="83"/>
      <c r="RUR13" s="83"/>
      <c r="RUS13" s="83"/>
      <c r="RUT13" s="83"/>
      <c r="RUU13" s="83"/>
      <c r="RUV13" s="83"/>
      <c r="RUW13" s="83"/>
      <c r="RUX13" s="83"/>
      <c r="RUY13" s="83"/>
      <c r="RUZ13" s="83"/>
      <c r="RVA13" s="83"/>
      <c r="RVB13" s="83"/>
      <c r="RVC13" s="83"/>
      <c r="RVD13" s="83"/>
      <c r="RVE13" s="83"/>
      <c r="RVF13" s="83"/>
      <c r="RVG13" s="83"/>
      <c r="RVH13" s="83"/>
      <c r="RVI13" s="83"/>
      <c r="RVJ13" s="83"/>
      <c r="RVK13" s="83"/>
      <c r="RVL13" s="83"/>
      <c r="RVM13" s="83"/>
      <c r="RVN13" s="83"/>
      <c r="RVO13" s="83"/>
      <c r="RVP13" s="83"/>
      <c r="RVQ13" s="83"/>
      <c r="RVR13" s="83"/>
      <c r="RVS13" s="83"/>
      <c r="RVT13" s="83"/>
      <c r="RVU13" s="83"/>
      <c r="RVV13" s="83"/>
      <c r="RVW13" s="83"/>
      <c r="RVX13" s="83"/>
      <c r="RVY13" s="83"/>
      <c r="RVZ13" s="83"/>
      <c r="RWA13" s="83"/>
      <c r="RWB13" s="83"/>
      <c r="RWC13" s="83"/>
      <c r="RWD13" s="83"/>
      <c r="RWE13" s="83"/>
      <c r="RWF13" s="83"/>
      <c r="RWG13" s="83"/>
      <c r="RWH13" s="83"/>
      <c r="RWI13" s="83"/>
      <c r="RWJ13" s="83"/>
      <c r="RWK13" s="83"/>
      <c r="RWL13" s="83"/>
      <c r="RWM13" s="83"/>
      <c r="RWN13" s="83"/>
      <c r="RWO13" s="83"/>
      <c r="RWP13" s="83"/>
      <c r="RWQ13" s="83"/>
      <c r="RWR13" s="83"/>
      <c r="RWS13" s="83"/>
      <c r="RWT13" s="83"/>
      <c r="RWU13" s="83"/>
      <c r="RWV13" s="83"/>
      <c r="RWW13" s="83"/>
      <c r="RWX13" s="83"/>
      <c r="RWY13" s="83"/>
      <c r="RWZ13" s="83"/>
      <c r="RXA13" s="83"/>
      <c r="RXB13" s="83"/>
      <c r="RXC13" s="83"/>
      <c r="RXD13" s="83"/>
      <c r="RXE13" s="83"/>
      <c r="RXF13" s="83"/>
      <c r="RXG13" s="83"/>
      <c r="RXH13" s="83"/>
      <c r="RXI13" s="83"/>
      <c r="RXJ13" s="83"/>
      <c r="RXK13" s="83"/>
      <c r="RXL13" s="83"/>
      <c r="RXM13" s="83"/>
      <c r="RXN13" s="83"/>
      <c r="RXO13" s="83"/>
      <c r="RXP13" s="83"/>
      <c r="RXQ13" s="83"/>
      <c r="RXR13" s="83"/>
      <c r="RXS13" s="83"/>
      <c r="RXT13" s="83"/>
      <c r="RXU13" s="83"/>
      <c r="RXV13" s="83"/>
      <c r="RXW13" s="83"/>
      <c r="RXX13" s="83"/>
      <c r="RXY13" s="83"/>
      <c r="RXZ13" s="83"/>
      <c r="RYA13" s="83"/>
      <c r="RYB13" s="83"/>
      <c r="RYC13" s="83"/>
      <c r="RYD13" s="83"/>
      <c r="RYE13" s="83"/>
      <c r="RYF13" s="83"/>
      <c r="RYG13" s="83"/>
      <c r="RYH13" s="83"/>
      <c r="RYI13" s="83"/>
      <c r="RYJ13" s="83"/>
      <c r="RYK13" s="83"/>
      <c r="RYL13" s="83"/>
      <c r="RYM13" s="83"/>
      <c r="RYN13" s="83"/>
      <c r="RYO13" s="83"/>
      <c r="RYP13" s="83"/>
      <c r="RYQ13" s="83"/>
      <c r="RYR13" s="83"/>
      <c r="RYS13" s="83"/>
      <c r="RYT13" s="83"/>
      <c r="RYU13" s="83"/>
      <c r="RYV13" s="83"/>
      <c r="RYW13" s="83"/>
      <c r="RYX13" s="83"/>
      <c r="RYY13" s="83"/>
      <c r="RYZ13" s="83"/>
      <c r="RZA13" s="83"/>
      <c r="RZB13" s="83"/>
      <c r="RZC13" s="83"/>
      <c r="RZD13" s="83"/>
      <c r="RZE13" s="83"/>
      <c r="RZF13" s="83"/>
      <c r="RZG13" s="83"/>
      <c r="RZH13" s="83"/>
      <c r="RZI13" s="83"/>
      <c r="RZJ13" s="83"/>
      <c r="RZK13" s="83"/>
      <c r="RZL13" s="83"/>
      <c r="RZM13" s="83"/>
      <c r="RZN13" s="83"/>
      <c r="RZO13" s="83"/>
      <c r="RZP13" s="83"/>
      <c r="RZQ13" s="83"/>
      <c r="RZR13" s="83"/>
      <c r="RZS13" s="83"/>
      <c r="RZT13" s="83"/>
      <c r="RZU13" s="83"/>
      <c r="RZV13" s="83"/>
      <c r="RZW13" s="83"/>
      <c r="RZX13" s="83"/>
      <c r="RZY13" s="83"/>
      <c r="RZZ13" s="83"/>
      <c r="SAA13" s="83"/>
      <c r="SAB13" s="83"/>
      <c r="SAC13" s="83"/>
      <c r="SAD13" s="83"/>
      <c r="SAE13" s="83"/>
      <c r="SAF13" s="83"/>
      <c r="SAG13" s="83"/>
      <c r="SAH13" s="83"/>
      <c r="SAI13" s="83"/>
      <c r="SAJ13" s="83"/>
      <c r="SAK13" s="83"/>
      <c r="SAL13" s="83"/>
      <c r="SAM13" s="83"/>
      <c r="SAN13" s="83"/>
      <c r="SAO13" s="83"/>
      <c r="SAP13" s="83"/>
      <c r="SAQ13" s="83"/>
      <c r="SAR13" s="83"/>
      <c r="SAS13" s="83"/>
      <c r="SAT13" s="83"/>
      <c r="SAU13" s="83"/>
      <c r="SAV13" s="83"/>
      <c r="SAW13" s="83"/>
      <c r="SAX13" s="83"/>
      <c r="SAY13" s="83"/>
      <c r="SAZ13" s="83"/>
      <c r="SBA13" s="83"/>
      <c r="SBB13" s="83"/>
      <c r="SBC13" s="83"/>
      <c r="SBD13" s="83"/>
      <c r="SBE13" s="83"/>
      <c r="SBF13" s="83"/>
      <c r="SBG13" s="83"/>
      <c r="SBH13" s="83"/>
      <c r="SBI13" s="83"/>
      <c r="SBJ13" s="83"/>
      <c r="SBK13" s="83"/>
      <c r="SBL13" s="83"/>
      <c r="SBM13" s="83"/>
      <c r="SBN13" s="83"/>
      <c r="SBO13" s="83"/>
      <c r="SBP13" s="83"/>
      <c r="SBQ13" s="83"/>
      <c r="SBR13" s="83"/>
      <c r="SBS13" s="83"/>
      <c r="SBT13" s="83"/>
      <c r="SBU13" s="83"/>
      <c r="SBV13" s="83"/>
      <c r="SBW13" s="83"/>
      <c r="SBX13" s="83"/>
      <c r="SBY13" s="83"/>
      <c r="SBZ13" s="83"/>
      <c r="SCA13" s="83"/>
      <c r="SCB13" s="83"/>
      <c r="SCC13" s="83"/>
      <c r="SCD13" s="83"/>
      <c r="SCE13" s="83"/>
      <c r="SCF13" s="83"/>
      <c r="SCG13" s="83"/>
      <c r="SCH13" s="83"/>
      <c r="SCI13" s="83"/>
      <c r="SCJ13" s="83"/>
      <c r="SCK13" s="83"/>
      <c r="SCL13" s="83"/>
      <c r="SCM13" s="83"/>
      <c r="SCN13" s="83"/>
      <c r="SCO13" s="83"/>
      <c r="SCP13" s="83"/>
      <c r="SCQ13" s="83"/>
      <c r="SCR13" s="83"/>
      <c r="SCS13" s="83"/>
      <c r="SCT13" s="83"/>
      <c r="SCU13" s="83"/>
      <c r="SCV13" s="83"/>
      <c r="SCW13" s="83"/>
      <c r="SCX13" s="83"/>
      <c r="SCY13" s="83"/>
      <c r="SCZ13" s="83"/>
      <c r="SDA13" s="83"/>
      <c r="SDB13" s="83"/>
      <c r="SDC13" s="83"/>
      <c r="SDD13" s="83"/>
      <c r="SDE13" s="83"/>
      <c r="SDF13" s="83"/>
      <c r="SDG13" s="83"/>
      <c r="SDH13" s="83"/>
      <c r="SDI13" s="83"/>
      <c r="SDJ13" s="83"/>
      <c r="SDK13" s="83"/>
      <c r="SDL13" s="83"/>
      <c r="SDM13" s="83"/>
      <c r="SDN13" s="83"/>
      <c r="SDO13" s="83"/>
      <c r="SDP13" s="83"/>
      <c r="SDQ13" s="83"/>
      <c r="SDR13" s="83"/>
      <c r="SDS13" s="83"/>
      <c r="SDT13" s="83"/>
      <c r="SDU13" s="83"/>
      <c r="SDV13" s="83"/>
      <c r="SDW13" s="83"/>
      <c r="SDX13" s="83"/>
      <c r="SDY13" s="83"/>
      <c r="SDZ13" s="83"/>
      <c r="SEA13" s="83"/>
      <c r="SEB13" s="83"/>
      <c r="SEC13" s="83"/>
      <c r="SED13" s="83"/>
      <c r="SEE13" s="83"/>
      <c r="SEF13" s="83"/>
      <c r="SEG13" s="83"/>
      <c r="SEH13" s="83"/>
      <c r="SEI13" s="83"/>
      <c r="SEJ13" s="83"/>
      <c r="SEK13" s="83"/>
      <c r="SEL13" s="83"/>
      <c r="SEM13" s="83"/>
      <c r="SEN13" s="83"/>
      <c r="SEO13" s="83"/>
      <c r="SEP13" s="83"/>
      <c r="SEQ13" s="83"/>
      <c r="SER13" s="83"/>
      <c r="SES13" s="83"/>
      <c r="SET13" s="83"/>
      <c r="SEU13" s="83"/>
      <c r="SEV13" s="83"/>
      <c r="SEW13" s="83"/>
      <c r="SEX13" s="83"/>
      <c r="SEY13" s="83"/>
      <c r="SEZ13" s="83"/>
      <c r="SFA13" s="83"/>
      <c r="SFB13" s="83"/>
      <c r="SFC13" s="83"/>
      <c r="SFD13" s="83"/>
      <c r="SFE13" s="83"/>
      <c r="SFF13" s="83"/>
      <c r="SFG13" s="83"/>
      <c r="SFH13" s="83"/>
      <c r="SFI13" s="83"/>
      <c r="SFJ13" s="83"/>
      <c r="SFK13" s="83"/>
      <c r="SFL13" s="83"/>
      <c r="SFM13" s="83"/>
      <c r="SFN13" s="83"/>
      <c r="SFO13" s="83"/>
      <c r="SFP13" s="83"/>
      <c r="SFQ13" s="83"/>
      <c r="SFR13" s="83"/>
      <c r="SFS13" s="83"/>
      <c r="SFT13" s="83"/>
      <c r="SFU13" s="83"/>
      <c r="SFV13" s="83"/>
      <c r="SFW13" s="83"/>
      <c r="SFX13" s="83"/>
      <c r="SFY13" s="83"/>
      <c r="SFZ13" s="83"/>
      <c r="SGA13" s="83"/>
      <c r="SGB13" s="83"/>
      <c r="SGC13" s="83"/>
      <c r="SGD13" s="83"/>
      <c r="SGE13" s="83"/>
      <c r="SGF13" s="83"/>
      <c r="SGG13" s="83"/>
      <c r="SGH13" s="83"/>
      <c r="SGI13" s="83"/>
      <c r="SGJ13" s="83"/>
      <c r="SGK13" s="83"/>
      <c r="SGL13" s="83"/>
      <c r="SGM13" s="83"/>
      <c r="SGN13" s="83"/>
      <c r="SGO13" s="83"/>
      <c r="SGP13" s="83"/>
      <c r="SGQ13" s="83"/>
      <c r="SGR13" s="83"/>
      <c r="SGS13" s="83"/>
      <c r="SGT13" s="83"/>
      <c r="SGU13" s="83"/>
      <c r="SGV13" s="83"/>
      <c r="SGW13" s="83"/>
      <c r="SGX13" s="83"/>
      <c r="SGY13" s="83"/>
      <c r="SGZ13" s="83"/>
      <c r="SHA13" s="83"/>
      <c r="SHB13" s="83"/>
      <c r="SHC13" s="83"/>
      <c r="SHD13" s="83"/>
      <c r="SHE13" s="83"/>
      <c r="SHF13" s="83"/>
      <c r="SHG13" s="83"/>
      <c r="SHH13" s="83"/>
      <c r="SHI13" s="83"/>
      <c r="SHJ13" s="83"/>
      <c r="SHK13" s="83"/>
      <c r="SHL13" s="83"/>
      <c r="SHM13" s="83"/>
      <c r="SHN13" s="83"/>
      <c r="SHO13" s="83"/>
      <c r="SHP13" s="83"/>
      <c r="SHQ13" s="83"/>
      <c r="SHR13" s="83"/>
      <c r="SHS13" s="83"/>
      <c r="SHT13" s="83"/>
      <c r="SHU13" s="83"/>
      <c r="SHV13" s="83"/>
      <c r="SHW13" s="83"/>
      <c r="SHX13" s="83"/>
      <c r="SHY13" s="83"/>
      <c r="SHZ13" s="83"/>
      <c r="SIA13" s="83"/>
      <c r="SIB13" s="83"/>
      <c r="SIC13" s="83"/>
      <c r="SID13" s="83"/>
      <c r="SIE13" s="83"/>
      <c r="SIF13" s="83"/>
      <c r="SIG13" s="83"/>
      <c r="SIH13" s="83"/>
      <c r="SII13" s="83"/>
      <c r="SIJ13" s="83"/>
      <c r="SIK13" s="83"/>
      <c r="SIL13" s="83"/>
      <c r="SIM13" s="83"/>
      <c r="SIN13" s="83"/>
      <c r="SIO13" s="83"/>
      <c r="SIP13" s="83"/>
      <c r="SIQ13" s="83"/>
      <c r="SIR13" s="83"/>
      <c r="SIS13" s="83"/>
      <c r="SIT13" s="83"/>
      <c r="SIU13" s="83"/>
      <c r="SIV13" s="83"/>
      <c r="SIW13" s="83"/>
      <c r="SIX13" s="83"/>
      <c r="SIY13" s="83"/>
      <c r="SIZ13" s="83"/>
      <c r="SJA13" s="83"/>
      <c r="SJB13" s="83"/>
      <c r="SJC13" s="83"/>
      <c r="SJD13" s="83"/>
      <c r="SJE13" s="83"/>
      <c r="SJF13" s="83"/>
      <c r="SJG13" s="83"/>
      <c r="SJH13" s="83"/>
      <c r="SJI13" s="83"/>
      <c r="SJJ13" s="83"/>
      <c r="SJK13" s="83"/>
      <c r="SJL13" s="83"/>
      <c r="SJM13" s="83"/>
      <c r="SJN13" s="83"/>
      <c r="SJO13" s="83"/>
      <c r="SJP13" s="83"/>
      <c r="SJQ13" s="83"/>
      <c r="SJR13" s="83"/>
      <c r="SJS13" s="83"/>
      <c r="SJT13" s="83"/>
      <c r="SJU13" s="83"/>
      <c r="SJV13" s="83"/>
      <c r="SJW13" s="83"/>
      <c r="SJX13" s="83"/>
      <c r="SJY13" s="83"/>
      <c r="SJZ13" s="83"/>
      <c r="SKA13" s="83"/>
      <c r="SKB13" s="83"/>
      <c r="SKC13" s="83"/>
      <c r="SKD13" s="83"/>
      <c r="SKE13" s="83"/>
      <c r="SKF13" s="83"/>
      <c r="SKG13" s="83"/>
      <c r="SKH13" s="83"/>
      <c r="SKI13" s="83"/>
      <c r="SKJ13" s="83"/>
      <c r="SKK13" s="83"/>
      <c r="SKL13" s="83"/>
      <c r="SKM13" s="83"/>
      <c r="SKN13" s="83"/>
      <c r="SKO13" s="83"/>
      <c r="SKP13" s="83"/>
      <c r="SKQ13" s="83"/>
      <c r="SKR13" s="83"/>
      <c r="SKS13" s="83"/>
      <c r="SKT13" s="83"/>
      <c r="SKU13" s="83"/>
      <c r="SKV13" s="83"/>
      <c r="SKW13" s="83"/>
      <c r="SKX13" s="83"/>
      <c r="SKY13" s="83"/>
      <c r="SKZ13" s="83"/>
      <c r="SLA13" s="83"/>
      <c r="SLB13" s="83"/>
      <c r="SLC13" s="83"/>
      <c r="SLD13" s="83"/>
      <c r="SLE13" s="83"/>
      <c r="SLF13" s="83"/>
      <c r="SLG13" s="83"/>
      <c r="SLH13" s="83"/>
      <c r="SLI13" s="83"/>
      <c r="SLJ13" s="83"/>
      <c r="SLK13" s="83"/>
      <c r="SLL13" s="83"/>
      <c r="SLM13" s="83"/>
      <c r="SLN13" s="83"/>
      <c r="SLO13" s="83"/>
      <c r="SLP13" s="83"/>
      <c r="SLQ13" s="83"/>
      <c r="SLR13" s="83"/>
      <c r="SLS13" s="83"/>
      <c r="SLT13" s="83"/>
      <c r="SLU13" s="83"/>
      <c r="SLV13" s="83"/>
      <c r="SLW13" s="83"/>
      <c r="SLX13" s="83"/>
      <c r="SLY13" s="83"/>
      <c r="SLZ13" s="83"/>
      <c r="SMA13" s="83"/>
      <c r="SMB13" s="83"/>
      <c r="SMC13" s="83"/>
      <c r="SMD13" s="83"/>
      <c r="SME13" s="83"/>
      <c r="SMF13" s="83"/>
      <c r="SMG13" s="83"/>
      <c r="SMH13" s="83"/>
      <c r="SMI13" s="83"/>
      <c r="SMJ13" s="83"/>
      <c r="SMK13" s="83"/>
      <c r="SML13" s="83"/>
      <c r="SMM13" s="83"/>
      <c r="SMN13" s="83"/>
      <c r="SMO13" s="83"/>
      <c r="SMP13" s="83"/>
      <c r="SMQ13" s="83"/>
      <c r="SMR13" s="83"/>
      <c r="SMS13" s="83"/>
      <c r="SMT13" s="83"/>
      <c r="SMU13" s="83"/>
      <c r="SMV13" s="83"/>
      <c r="SMW13" s="83"/>
      <c r="SMX13" s="83"/>
      <c r="SMY13" s="83"/>
      <c r="SMZ13" s="83"/>
      <c r="SNA13" s="83"/>
      <c r="SNB13" s="83"/>
      <c r="SNC13" s="83"/>
      <c r="SND13" s="83"/>
      <c r="SNE13" s="83"/>
      <c r="SNF13" s="83"/>
      <c r="SNG13" s="83"/>
      <c r="SNH13" s="83"/>
      <c r="SNI13" s="83"/>
      <c r="SNJ13" s="83"/>
      <c r="SNK13" s="83"/>
      <c r="SNL13" s="83"/>
      <c r="SNM13" s="83"/>
      <c r="SNN13" s="83"/>
      <c r="SNO13" s="83"/>
      <c r="SNP13" s="83"/>
      <c r="SNQ13" s="83"/>
      <c r="SNR13" s="83"/>
      <c r="SNS13" s="83"/>
      <c r="SNT13" s="83"/>
      <c r="SNU13" s="83"/>
      <c r="SNV13" s="83"/>
      <c r="SNW13" s="83"/>
      <c r="SNX13" s="83"/>
      <c r="SNY13" s="83"/>
      <c r="SNZ13" s="83"/>
      <c r="SOA13" s="83"/>
      <c r="SOB13" s="83"/>
      <c r="SOC13" s="83"/>
      <c r="SOD13" s="83"/>
      <c r="SOE13" s="83"/>
      <c r="SOF13" s="83"/>
      <c r="SOG13" s="83"/>
      <c r="SOH13" s="83"/>
      <c r="SOI13" s="83"/>
      <c r="SOJ13" s="83"/>
      <c r="SOK13" s="83"/>
      <c r="SOL13" s="83"/>
      <c r="SOM13" s="83"/>
      <c r="SON13" s="83"/>
      <c r="SOO13" s="83"/>
      <c r="SOP13" s="83"/>
      <c r="SOQ13" s="83"/>
      <c r="SOR13" s="83"/>
      <c r="SOS13" s="83"/>
      <c r="SOT13" s="83"/>
      <c r="SOU13" s="83"/>
      <c r="SOV13" s="83"/>
      <c r="SOW13" s="83"/>
      <c r="SOX13" s="83"/>
      <c r="SOY13" s="83"/>
      <c r="SOZ13" s="83"/>
      <c r="SPA13" s="83"/>
      <c r="SPB13" s="83"/>
      <c r="SPC13" s="83"/>
      <c r="SPD13" s="83"/>
      <c r="SPE13" s="83"/>
      <c r="SPF13" s="83"/>
      <c r="SPG13" s="83"/>
      <c r="SPH13" s="83"/>
      <c r="SPI13" s="83"/>
      <c r="SPJ13" s="83"/>
      <c r="SPK13" s="83"/>
      <c r="SPL13" s="83"/>
      <c r="SPM13" s="83"/>
      <c r="SPN13" s="83"/>
      <c r="SPO13" s="83"/>
      <c r="SPP13" s="83"/>
      <c r="SPQ13" s="83"/>
      <c r="SPR13" s="83"/>
      <c r="SPS13" s="83"/>
      <c r="SPT13" s="83"/>
      <c r="SPU13" s="83"/>
      <c r="SPV13" s="83"/>
      <c r="SPW13" s="83"/>
      <c r="SPX13" s="83"/>
      <c r="SPY13" s="83"/>
      <c r="SPZ13" s="83"/>
      <c r="SQA13" s="83"/>
      <c r="SQB13" s="83"/>
      <c r="SQC13" s="83"/>
      <c r="SQD13" s="83"/>
      <c r="SQE13" s="83"/>
      <c r="SQF13" s="83"/>
      <c r="SQG13" s="83"/>
      <c r="SQH13" s="83"/>
      <c r="SQI13" s="83"/>
      <c r="SQJ13" s="83"/>
      <c r="SQK13" s="83"/>
      <c r="SQL13" s="83"/>
      <c r="SQM13" s="83"/>
      <c r="SQN13" s="83"/>
      <c r="SQO13" s="83"/>
      <c r="SQP13" s="83"/>
      <c r="SQQ13" s="83"/>
      <c r="SQR13" s="83"/>
      <c r="SQS13" s="83"/>
      <c r="SQT13" s="83"/>
      <c r="SQU13" s="83"/>
      <c r="SQV13" s="83"/>
      <c r="SQW13" s="83"/>
      <c r="SQX13" s="83"/>
      <c r="SQY13" s="83"/>
      <c r="SQZ13" s="83"/>
      <c r="SRA13" s="83"/>
      <c r="SRB13" s="83"/>
      <c r="SRC13" s="83"/>
      <c r="SRD13" s="83"/>
      <c r="SRE13" s="83"/>
      <c r="SRF13" s="83"/>
      <c r="SRG13" s="83"/>
      <c r="SRH13" s="83"/>
      <c r="SRI13" s="83"/>
      <c r="SRJ13" s="83"/>
      <c r="SRK13" s="83"/>
      <c r="SRL13" s="83"/>
      <c r="SRM13" s="83"/>
      <c r="SRN13" s="83"/>
      <c r="SRO13" s="83"/>
      <c r="SRP13" s="83"/>
      <c r="SRQ13" s="83"/>
      <c r="SRR13" s="83"/>
      <c r="SRS13" s="83"/>
      <c r="SRT13" s="83"/>
      <c r="SRU13" s="83"/>
      <c r="SRV13" s="83"/>
      <c r="SRW13" s="83"/>
      <c r="SRX13" s="83"/>
      <c r="SRY13" s="83"/>
      <c r="SRZ13" s="83"/>
      <c r="SSA13" s="83"/>
      <c r="SSB13" s="83"/>
      <c r="SSC13" s="83"/>
      <c r="SSD13" s="83"/>
      <c r="SSE13" s="83"/>
      <c r="SSF13" s="83"/>
      <c r="SSG13" s="83"/>
      <c r="SSH13" s="83"/>
      <c r="SSI13" s="83"/>
      <c r="SSJ13" s="83"/>
      <c r="SSK13" s="83"/>
      <c r="SSL13" s="83"/>
      <c r="SSM13" s="83"/>
      <c r="SSN13" s="83"/>
      <c r="SSO13" s="83"/>
      <c r="SSP13" s="83"/>
      <c r="SSQ13" s="83"/>
      <c r="SSR13" s="83"/>
      <c r="SSS13" s="83"/>
      <c r="SST13" s="83"/>
      <c r="SSU13" s="83"/>
      <c r="SSV13" s="83"/>
      <c r="SSW13" s="83"/>
      <c r="SSX13" s="83"/>
      <c r="SSY13" s="83"/>
      <c r="SSZ13" s="83"/>
      <c r="STA13" s="83"/>
      <c r="STB13" s="83"/>
      <c r="STC13" s="83"/>
      <c r="STD13" s="83"/>
      <c r="STE13" s="83"/>
      <c r="STF13" s="83"/>
      <c r="STG13" s="83"/>
      <c r="STH13" s="83"/>
      <c r="STI13" s="83"/>
      <c r="STJ13" s="83"/>
      <c r="STK13" s="83"/>
      <c r="STL13" s="83"/>
      <c r="STM13" s="83"/>
      <c r="STN13" s="83"/>
      <c r="STO13" s="83"/>
      <c r="STP13" s="83"/>
      <c r="STQ13" s="83"/>
      <c r="STR13" s="83"/>
      <c r="STS13" s="83"/>
      <c r="STT13" s="83"/>
      <c r="STU13" s="83"/>
      <c r="STV13" s="83"/>
      <c r="STW13" s="83"/>
      <c r="STX13" s="83"/>
      <c r="STY13" s="83"/>
      <c r="STZ13" s="83"/>
      <c r="SUA13" s="83"/>
      <c r="SUB13" s="83"/>
      <c r="SUC13" s="83"/>
      <c r="SUD13" s="83"/>
      <c r="SUE13" s="83"/>
      <c r="SUF13" s="83"/>
      <c r="SUG13" s="83"/>
      <c r="SUH13" s="83"/>
      <c r="SUI13" s="83"/>
      <c r="SUJ13" s="83"/>
      <c r="SUK13" s="83"/>
      <c r="SUL13" s="83"/>
      <c r="SUM13" s="83"/>
      <c r="SUN13" s="83"/>
      <c r="SUO13" s="83"/>
      <c r="SUP13" s="83"/>
      <c r="SUQ13" s="83"/>
      <c r="SUR13" s="83"/>
      <c r="SUS13" s="83"/>
      <c r="SUT13" s="83"/>
      <c r="SUU13" s="83"/>
      <c r="SUV13" s="83"/>
      <c r="SUW13" s="83"/>
      <c r="SUX13" s="83"/>
      <c r="SUY13" s="83"/>
      <c r="SUZ13" s="83"/>
      <c r="SVA13" s="83"/>
      <c r="SVB13" s="83"/>
      <c r="SVC13" s="83"/>
      <c r="SVD13" s="83"/>
      <c r="SVE13" s="83"/>
      <c r="SVF13" s="83"/>
      <c r="SVG13" s="83"/>
      <c r="SVH13" s="83"/>
      <c r="SVI13" s="83"/>
      <c r="SVJ13" s="83"/>
      <c r="SVK13" s="83"/>
      <c r="SVL13" s="83"/>
      <c r="SVM13" s="83"/>
      <c r="SVN13" s="83"/>
      <c r="SVO13" s="83"/>
      <c r="SVP13" s="83"/>
      <c r="SVQ13" s="83"/>
      <c r="SVR13" s="83"/>
      <c r="SVS13" s="83"/>
      <c r="SVT13" s="83"/>
      <c r="SVU13" s="83"/>
      <c r="SVV13" s="83"/>
      <c r="SVW13" s="83"/>
      <c r="SVX13" s="83"/>
      <c r="SVY13" s="83"/>
      <c r="SVZ13" s="83"/>
      <c r="SWA13" s="83"/>
      <c r="SWB13" s="83"/>
      <c r="SWC13" s="83"/>
      <c r="SWD13" s="83"/>
      <c r="SWE13" s="83"/>
      <c r="SWF13" s="83"/>
      <c r="SWG13" s="83"/>
      <c r="SWH13" s="83"/>
      <c r="SWI13" s="83"/>
      <c r="SWJ13" s="83"/>
      <c r="SWK13" s="83"/>
      <c r="SWL13" s="83"/>
      <c r="SWM13" s="83"/>
      <c r="SWN13" s="83"/>
      <c r="SWO13" s="83"/>
      <c r="SWP13" s="83"/>
      <c r="SWQ13" s="83"/>
      <c r="SWR13" s="83"/>
      <c r="SWS13" s="83"/>
      <c r="SWT13" s="83"/>
      <c r="SWU13" s="83"/>
      <c r="SWV13" s="83"/>
      <c r="SWW13" s="83"/>
      <c r="SWX13" s="83"/>
      <c r="SWY13" s="83"/>
      <c r="SWZ13" s="83"/>
      <c r="SXA13" s="83"/>
      <c r="SXB13" s="83"/>
      <c r="SXC13" s="83"/>
      <c r="SXD13" s="83"/>
      <c r="SXE13" s="83"/>
      <c r="SXF13" s="83"/>
      <c r="SXG13" s="83"/>
      <c r="SXH13" s="83"/>
      <c r="SXI13" s="83"/>
      <c r="SXJ13" s="83"/>
      <c r="SXK13" s="83"/>
      <c r="SXL13" s="83"/>
      <c r="SXM13" s="83"/>
      <c r="SXN13" s="83"/>
      <c r="SXO13" s="83"/>
      <c r="SXP13" s="83"/>
      <c r="SXQ13" s="83"/>
      <c r="SXR13" s="83"/>
      <c r="SXS13" s="83"/>
      <c r="SXT13" s="83"/>
      <c r="SXU13" s="83"/>
      <c r="SXV13" s="83"/>
      <c r="SXW13" s="83"/>
      <c r="SXX13" s="83"/>
      <c r="SXY13" s="83"/>
      <c r="SXZ13" s="83"/>
      <c r="SYA13" s="83"/>
      <c r="SYB13" s="83"/>
      <c r="SYC13" s="83"/>
      <c r="SYD13" s="83"/>
      <c r="SYE13" s="83"/>
      <c r="SYF13" s="83"/>
      <c r="SYG13" s="83"/>
      <c r="SYH13" s="83"/>
      <c r="SYI13" s="83"/>
      <c r="SYJ13" s="83"/>
      <c r="SYK13" s="83"/>
      <c r="SYL13" s="83"/>
      <c r="SYM13" s="83"/>
      <c r="SYN13" s="83"/>
      <c r="SYO13" s="83"/>
      <c r="SYP13" s="83"/>
      <c r="SYQ13" s="83"/>
      <c r="SYR13" s="83"/>
      <c r="SYS13" s="83"/>
      <c r="SYT13" s="83"/>
      <c r="SYU13" s="83"/>
      <c r="SYV13" s="83"/>
      <c r="SYW13" s="83"/>
      <c r="SYX13" s="83"/>
      <c r="SYY13" s="83"/>
      <c r="SYZ13" s="83"/>
      <c r="SZA13" s="83"/>
      <c r="SZB13" s="83"/>
      <c r="SZC13" s="83"/>
      <c r="SZD13" s="83"/>
      <c r="SZE13" s="83"/>
      <c r="SZF13" s="83"/>
      <c r="SZG13" s="83"/>
      <c r="SZH13" s="83"/>
      <c r="SZI13" s="83"/>
      <c r="SZJ13" s="83"/>
      <c r="SZK13" s="83"/>
      <c r="SZL13" s="83"/>
      <c r="SZM13" s="83"/>
      <c r="SZN13" s="83"/>
      <c r="SZO13" s="83"/>
      <c r="SZP13" s="83"/>
      <c r="SZQ13" s="83"/>
      <c r="SZR13" s="83"/>
      <c r="SZS13" s="83"/>
      <c r="SZT13" s="83"/>
      <c r="SZU13" s="83"/>
      <c r="SZV13" s="83"/>
      <c r="SZW13" s="83"/>
      <c r="SZX13" s="83"/>
      <c r="SZY13" s="83"/>
      <c r="SZZ13" s="83"/>
      <c r="TAA13" s="83"/>
      <c r="TAB13" s="83"/>
      <c r="TAC13" s="83"/>
      <c r="TAD13" s="83"/>
      <c r="TAE13" s="83"/>
      <c r="TAF13" s="83"/>
      <c r="TAG13" s="83"/>
      <c r="TAH13" s="83"/>
      <c r="TAI13" s="83"/>
      <c r="TAJ13" s="83"/>
      <c r="TAK13" s="83"/>
      <c r="TAL13" s="83"/>
      <c r="TAM13" s="83"/>
      <c r="TAN13" s="83"/>
      <c r="TAO13" s="83"/>
      <c r="TAP13" s="83"/>
      <c r="TAQ13" s="83"/>
      <c r="TAR13" s="83"/>
      <c r="TAS13" s="83"/>
      <c r="TAT13" s="83"/>
      <c r="TAU13" s="83"/>
      <c r="TAV13" s="83"/>
      <c r="TAW13" s="83"/>
      <c r="TAX13" s="83"/>
      <c r="TAY13" s="83"/>
      <c r="TAZ13" s="83"/>
      <c r="TBA13" s="83"/>
      <c r="TBB13" s="83"/>
      <c r="TBC13" s="83"/>
      <c r="TBD13" s="83"/>
      <c r="TBE13" s="83"/>
      <c r="TBF13" s="83"/>
      <c r="TBG13" s="83"/>
      <c r="TBH13" s="83"/>
      <c r="TBI13" s="83"/>
      <c r="TBJ13" s="83"/>
      <c r="TBK13" s="83"/>
      <c r="TBL13" s="83"/>
      <c r="TBM13" s="83"/>
      <c r="TBN13" s="83"/>
      <c r="TBO13" s="83"/>
      <c r="TBP13" s="83"/>
      <c r="TBQ13" s="83"/>
      <c r="TBR13" s="83"/>
      <c r="TBS13" s="83"/>
      <c r="TBT13" s="83"/>
      <c r="TBU13" s="83"/>
      <c r="TBV13" s="83"/>
      <c r="TBW13" s="83"/>
      <c r="TBX13" s="83"/>
      <c r="TBY13" s="83"/>
      <c r="TBZ13" s="83"/>
      <c r="TCA13" s="83"/>
      <c r="TCB13" s="83"/>
      <c r="TCC13" s="83"/>
      <c r="TCD13" s="83"/>
      <c r="TCE13" s="83"/>
      <c r="TCF13" s="83"/>
      <c r="TCG13" s="83"/>
      <c r="TCH13" s="83"/>
      <c r="TCI13" s="83"/>
      <c r="TCJ13" s="83"/>
      <c r="TCK13" s="83"/>
      <c r="TCL13" s="83"/>
      <c r="TCM13" s="83"/>
      <c r="TCN13" s="83"/>
      <c r="TCO13" s="83"/>
      <c r="TCP13" s="83"/>
      <c r="TCQ13" s="83"/>
      <c r="TCR13" s="83"/>
      <c r="TCS13" s="83"/>
      <c r="TCT13" s="83"/>
      <c r="TCU13" s="83"/>
      <c r="TCV13" s="83"/>
      <c r="TCW13" s="83"/>
      <c r="TCX13" s="83"/>
      <c r="TCY13" s="83"/>
      <c r="TCZ13" s="83"/>
      <c r="TDA13" s="83"/>
      <c r="TDB13" s="83"/>
      <c r="TDC13" s="83"/>
      <c r="TDD13" s="83"/>
      <c r="TDE13" s="83"/>
      <c r="TDF13" s="83"/>
      <c r="TDG13" s="83"/>
      <c r="TDH13" s="83"/>
      <c r="TDI13" s="83"/>
      <c r="TDJ13" s="83"/>
      <c r="TDK13" s="83"/>
      <c r="TDL13" s="83"/>
      <c r="TDM13" s="83"/>
      <c r="TDN13" s="83"/>
      <c r="TDO13" s="83"/>
      <c r="TDP13" s="83"/>
      <c r="TDQ13" s="83"/>
      <c r="TDR13" s="83"/>
      <c r="TDS13" s="83"/>
      <c r="TDT13" s="83"/>
      <c r="TDU13" s="83"/>
      <c r="TDV13" s="83"/>
      <c r="TDW13" s="83"/>
      <c r="TDX13" s="83"/>
      <c r="TDY13" s="83"/>
      <c r="TDZ13" s="83"/>
      <c r="TEA13" s="83"/>
      <c r="TEB13" s="83"/>
      <c r="TEC13" s="83"/>
      <c r="TED13" s="83"/>
      <c r="TEE13" s="83"/>
      <c r="TEF13" s="83"/>
      <c r="TEG13" s="83"/>
      <c r="TEH13" s="83"/>
      <c r="TEI13" s="83"/>
      <c r="TEJ13" s="83"/>
      <c r="TEK13" s="83"/>
      <c r="TEL13" s="83"/>
      <c r="TEM13" s="83"/>
      <c r="TEN13" s="83"/>
      <c r="TEO13" s="83"/>
      <c r="TEP13" s="83"/>
      <c r="TEQ13" s="83"/>
      <c r="TER13" s="83"/>
      <c r="TES13" s="83"/>
      <c r="TET13" s="83"/>
      <c r="TEU13" s="83"/>
      <c r="TEV13" s="83"/>
      <c r="TEW13" s="83"/>
      <c r="TEX13" s="83"/>
      <c r="TEY13" s="83"/>
      <c r="TEZ13" s="83"/>
      <c r="TFA13" s="83"/>
      <c r="TFB13" s="83"/>
      <c r="TFC13" s="83"/>
      <c r="TFD13" s="83"/>
      <c r="TFE13" s="83"/>
      <c r="TFF13" s="83"/>
      <c r="TFG13" s="83"/>
      <c r="TFH13" s="83"/>
      <c r="TFI13" s="83"/>
      <c r="TFJ13" s="83"/>
      <c r="TFK13" s="83"/>
      <c r="TFL13" s="83"/>
      <c r="TFM13" s="83"/>
      <c r="TFN13" s="83"/>
      <c r="TFO13" s="83"/>
      <c r="TFP13" s="83"/>
      <c r="TFQ13" s="83"/>
      <c r="TFR13" s="83"/>
      <c r="TFS13" s="83"/>
      <c r="TFT13" s="83"/>
      <c r="TFU13" s="83"/>
      <c r="TFV13" s="83"/>
      <c r="TFW13" s="83"/>
      <c r="TFX13" s="83"/>
      <c r="TFY13" s="83"/>
      <c r="TFZ13" s="83"/>
      <c r="TGA13" s="83"/>
      <c r="TGB13" s="83"/>
      <c r="TGC13" s="83"/>
      <c r="TGD13" s="83"/>
      <c r="TGE13" s="83"/>
      <c r="TGF13" s="83"/>
      <c r="TGG13" s="83"/>
      <c r="TGH13" s="83"/>
      <c r="TGI13" s="83"/>
      <c r="TGJ13" s="83"/>
      <c r="TGK13" s="83"/>
      <c r="TGL13" s="83"/>
      <c r="TGM13" s="83"/>
      <c r="TGN13" s="83"/>
      <c r="TGO13" s="83"/>
      <c r="TGP13" s="83"/>
      <c r="TGQ13" s="83"/>
      <c r="TGR13" s="83"/>
      <c r="TGS13" s="83"/>
      <c r="TGT13" s="83"/>
      <c r="TGU13" s="83"/>
      <c r="TGV13" s="83"/>
      <c r="TGW13" s="83"/>
      <c r="TGX13" s="83"/>
      <c r="TGY13" s="83"/>
      <c r="TGZ13" s="83"/>
      <c r="THA13" s="83"/>
      <c r="THB13" s="83"/>
      <c r="THC13" s="83"/>
      <c r="THD13" s="83"/>
      <c r="THE13" s="83"/>
      <c r="THF13" s="83"/>
      <c r="THG13" s="83"/>
      <c r="THH13" s="83"/>
      <c r="THI13" s="83"/>
      <c r="THJ13" s="83"/>
      <c r="THK13" s="83"/>
      <c r="THL13" s="83"/>
      <c r="THM13" s="83"/>
      <c r="THN13" s="83"/>
      <c r="THO13" s="83"/>
      <c r="THP13" s="83"/>
      <c r="THQ13" s="83"/>
      <c r="THR13" s="83"/>
      <c r="THS13" s="83"/>
      <c r="THT13" s="83"/>
      <c r="THU13" s="83"/>
      <c r="THV13" s="83"/>
      <c r="THW13" s="83"/>
      <c r="THX13" s="83"/>
      <c r="THY13" s="83"/>
      <c r="THZ13" s="83"/>
      <c r="TIA13" s="83"/>
      <c r="TIB13" s="83"/>
      <c r="TIC13" s="83"/>
      <c r="TID13" s="83"/>
      <c r="TIE13" s="83"/>
      <c r="TIF13" s="83"/>
      <c r="TIG13" s="83"/>
      <c r="TIH13" s="83"/>
      <c r="TII13" s="83"/>
      <c r="TIJ13" s="83"/>
      <c r="TIK13" s="83"/>
      <c r="TIL13" s="83"/>
      <c r="TIM13" s="83"/>
      <c r="TIN13" s="83"/>
      <c r="TIO13" s="83"/>
      <c r="TIP13" s="83"/>
      <c r="TIQ13" s="83"/>
      <c r="TIR13" s="83"/>
      <c r="TIS13" s="83"/>
      <c r="TIT13" s="83"/>
      <c r="TIU13" s="83"/>
      <c r="TIV13" s="83"/>
      <c r="TIW13" s="83"/>
      <c r="TIX13" s="83"/>
      <c r="TIY13" s="83"/>
      <c r="TIZ13" s="83"/>
      <c r="TJA13" s="83"/>
      <c r="TJB13" s="83"/>
      <c r="TJC13" s="83"/>
      <c r="TJD13" s="83"/>
      <c r="TJE13" s="83"/>
      <c r="TJF13" s="83"/>
      <c r="TJG13" s="83"/>
      <c r="TJH13" s="83"/>
      <c r="TJI13" s="83"/>
      <c r="TJJ13" s="83"/>
      <c r="TJK13" s="83"/>
      <c r="TJL13" s="83"/>
      <c r="TJM13" s="83"/>
      <c r="TJN13" s="83"/>
      <c r="TJO13" s="83"/>
      <c r="TJP13" s="83"/>
      <c r="TJQ13" s="83"/>
      <c r="TJR13" s="83"/>
      <c r="TJS13" s="83"/>
      <c r="TJT13" s="83"/>
      <c r="TJU13" s="83"/>
      <c r="TJV13" s="83"/>
      <c r="TJW13" s="83"/>
      <c r="TJX13" s="83"/>
      <c r="TJY13" s="83"/>
      <c r="TJZ13" s="83"/>
      <c r="TKA13" s="83"/>
      <c r="TKB13" s="83"/>
      <c r="TKC13" s="83"/>
      <c r="TKD13" s="83"/>
      <c r="TKE13" s="83"/>
      <c r="TKF13" s="83"/>
      <c r="TKG13" s="83"/>
      <c r="TKH13" s="83"/>
      <c r="TKI13" s="83"/>
      <c r="TKJ13" s="83"/>
      <c r="TKK13" s="83"/>
      <c r="TKL13" s="83"/>
      <c r="TKM13" s="83"/>
      <c r="TKN13" s="83"/>
      <c r="TKO13" s="83"/>
      <c r="TKP13" s="83"/>
      <c r="TKQ13" s="83"/>
      <c r="TKR13" s="83"/>
      <c r="TKS13" s="83"/>
      <c r="TKT13" s="83"/>
      <c r="TKU13" s="83"/>
      <c r="TKV13" s="83"/>
      <c r="TKW13" s="83"/>
      <c r="TKX13" s="83"/>
      <c r="TKY13" s="83"/>
      <c r="TKZ13" s="83"/>
      <c r="TLA13" s="83"/>
      <c r="TLB13" s="83"/>
      <c r="TLC13" s="83"/>
      <c r="TLD13" s="83"/>
      <c r="TLE13" s="83"/>
      <c r="TLF13" s="83"/>
      <c r="TLG13" s="83"/>
      <c r="TLH13" s="83"/>
      <c r="TLI13" s="83"/>
      <c r="TLJ13" s="83"/>
      <c r="TLK13" s="83"/>
      <c r="TLL13" s="83"/>
      <c r="TLM13" s="83"/>
      <c r="TLN13" s="83"/>
      <c r="TLO13" s="83"/>
      <c r="TLP13" s="83"/>
      <c r="TLQ13" s="83"/>
      <c r="TLR13" s="83"/>
      <c r="TLS13" s="83"/>
      <c r="TLT13" s="83"/>
      <c r="TLU13" s="83"/>
      <c r="TLV13" s="83"/>
      <c r="TLW13" s="83"/>
      <c r="TLX13" s="83"/>
      <c r="TLY13" s="83"/>
      <c r="TLZ13" s="83"/>
      <c r="TMA13" s="83"/>
      <c r="TMB13" s="83"/>
      <c r="TMC13" s="83"/>
      <c r="TMD13" s="83"/>
      <c r="TME13" s="83"/>
      <c r="TMF13" s="83"/>
      <c r="TMG13" s="83"/>
      <c r="TMH13" s="83"/>
      <c r="TMI13" s="83"/>
      <c r="TMJ13" s="83"/>
      <c r="TMK13" s="83"/>
      <c r="TML13" s="83"/>
      <c r="TMM13" s="83"/>
      <c r="TMN13" s="83"/>
      <c r="TMO13" s="83"/>
      <c r="TMP13" s="83"/>
      <c r="TMQ13" s="83"/>
      <c r="TMR13" s="83"/>
      <c r="TMS13" s="83"/>
      <c r="TMT13" s="83"/>
      <c r="TMU13" s="83"/>
      <c r="TMV13" s="83"/>
      <c r="TMW13" s="83"/>
      <c r="TMX13" s="83"/>
      <c r="TMY13" s="83"/>
      <c r="TMZ13" s="83"/>
      <c r="TNA13" s="83"/>
      <c r="TNB13" s="83"/>
      <c r="TNC13" s="83"/>
      <c r="TND13" s="83"/>
      <c r="TNE13" s="83"/>
      <c r="TNF13" s="83"/>
      <c r="TNG13" s="83"/>
      <c r="TNH13" s="83"/>
      <c r="TNI13" s="83"/>
      <c r="TNJ13" s="83"/>
      <c r="TNK13" s="83"/>
      <c r="TNL13" s="83"/>
      <c r="TNM13" s="83"/>
      <c r="TNN13" s="83"/>
      <c r="TNO13" s="83"/>
      <c r="TNP13" s="83"/>
      <c r="TNQ13" s="83"/>
      <c r="TNR13" s="83"/>
      <c r="TNS13" s="83"/>
      <c r="TNT13" s="83"/>
      <c r="TNU13" s="83"/>
      <c r="TNV13" s="83"/>
      <c r="TNW13" s="83"/>
      <c r="TNX13" s="83"/>
      <c r="TNY13" s="83"/>
      <c r="TNZ13" s="83"/>
      <c r="TOA13" s="83"/>
      <c r="TOB13" s="83"/>
      <c r="TOC13" s="83"/>
      <c r="TOD13" s="83"/>
      <c r="TOE13" s="83"/>
      <c r="TOF13" s="83"/>
      <c r="TOG13" s="83"/>
      <c r="TOH13" s="83"/>
      <c r="TOI13" s="83"/>
      <c r="TOJ13" s="83"/>
      <c r="TOK13" s="83"/>
      <c r="TOL13" s="83"/>
      <c r="TOM13" s="83"/>
      <c r="TON13" s="83"/>
      <c r="TOO13" s="83"/>
      <c r="TOP13" s="83"/>
      <c r="TOQ13" s="83"/>
      <c r="TOR13" s="83"/>
      <c r="TOS13" s="83"/>
      <c r="TOT13" s="83"/>
      <c r="TOU13" s="83"/>
      <c r="TOV13" s="83"/>
      <c r="TOW13" s="83"/>
      <c r="TOX13" s="83"/>
      <c r="TOY13" s="83"/>
      <c r="TOZ13" s="83"/>
      <c r="TPA13" s="83"/>
      <c r="TPB13" s="83"/>
      <c r="TPC13" s="83"/>
      <c r="TPD13" s="83"/>
      <c r="TPE13" s="83"/>
      <c r="TPF13" s="83"/>
      <c r="TPG13" s="83"/>
      <c r="TPH13" s="83"/>
      <c r="TPI13" s="83"/>
      <c r="TPJ13" s="83"/>
      <c r="TPK13" s="83"/>
      <c r="TPL13" s="83"/>
      <c r="TPM13" s="83"/>
      <c r="TPN13" s="83"/>
      <c r="TPO13" s="83"/>
      <c r="TPP13" s="83"/>
      <c r="TPQ13" s="83"/>
      <c r="TPR13" s="83"/>
      <c r="TPS13" s="83"/>
      <c r="TPT13" s="83"/>
      <c r="TPU13" s="83"/>
      <c r="TPV13" s="83"/>
      <c r="TPW13" s="83"/>
      <c r="TPX13" s="83"/>
      <c r="TPY13" s="83"/>
      <c r="TPZ13" s="83"/>
      <c r="TQA13" s="83"/>
      <c r="TQB13" s="83"/>
      <c r="TQC13" s="83"/>
      <c r="TQD13" s="83"/>
      <c r="TQE13" s="83"/>
      <c r="TQF13" s="83"/>
      <c r="TQG13" s="83"/>
      <c r="TQH13" s="83"/>
      <c r="TQI13" s="83"/>
      <c r="TQJ13" s="83"/>
      <c r="TQK13" s="83"/>
      <c r="TQL13" s="83"/>
      <c r="TQM13" s="83"/>
      <c r="TQN13" s="83"/>
      <c r="TQO13" s="83"/>
      <c r="TQP13" s="83"/>
      <c r="TQQ13" s="83"/>
      <c r="TQR13" s="83"/>
      <c r="TQS13" s="83"/>
      <c r="TQT13" s="83"/>
      <c r="TQU13" s="83"/>
      <c r="TQV13" s="83"/>
      <c r="TQW13" s="83"/>
      <c r="TQX13" s="83"/>
      <c r="TQY13" s="83"/>
      <c r="TQZ13" s="83"/>
      <c r="TRA13" s="83"/>
      <c r="TRB13" s="83"/>
      <c r="TRC13" s="83"/>
      <c r="TRD13" s="83"/>
      <c r="TRE13" s="83"/>
      <c r="TRF13" s="83"/>
      <c r="TRG13" s="83"/>
      <c r="TRH13" s="83"/>
      <c r="TRI13" s="83"/>
      <c r="TRJ13" s="83"/>
      <c r="TRK13" s="83"/>
      <c r="TRL13" s="83"/>
      <c r="TRM13" s="83"/>
      <c r="TRN13" s="83"/>
      <c r="TRO13" s="83"/>
      <c r="TRP13" s="83"/>
      <c r="TRQ13" s="83"/>
      <c r="TRR13" s="83"/>
      <c r="TRS13" s="83"/>
      <c r="TRT13" s="83"/>
      <c r="TRU13" s="83"/>
      <c r="TRV13" s="83"/>
      <c r="TRW13" s="83"/>
      <c r="TRX13" s="83"/>
      <c r="TRY13" s="83"/>
      <c r="TRZ13" s="83"/>
      <c r="TSA13" s="83"/>
      <c r="TSB13" s="83"/>
      <c r="TSC13" s="83"/>
      <c r="TSD13" s="83"/>
      <c r="TSE13" s="83"/>
      <c r="TSF13" s="83"/>
      <c r="TSG13" s="83"/>
      <c r="TSH13" s="83"/>
      <c r="TSI13" s="83"/>
      <c r="TSJ13" s="83"/>
      <c r="TSK13" s="83"/>
      <c r="TSL13" s="83"/>
      <c r="TSM13" s="83"/>
      <c r="TSN13" s="83"/>
      <c r="TSO13" s="83"/>
      <c r="TSP13" s="83"/>
      <c r="TSQ13" s="83"/>
      <c r="TSR13" s="83"/>
      <c r="TSS13" s="83"/>
      <c r="TST13" s="83"/>
      <c r="TSU13" s="83"/>
      <c r="TSV13" s="83"/>
      <c r="TSW13" s="83"/>
      <c r="TSX13" s="83"/>
      <c r="TSY13" s="83"/>
      <c r="TSZ13" s="83"/>
      <c r="TTA13" s="83"/>
      <c r="TTB13" s="83"/>
      <c r="TTC13" s="83"/>
      <c r="TTD13" s="83"/>
      <c r="TTE13" s="83"/>
      <c r="TTF13" s="83"/>
      <c r="TTG13" s="83"/>
      <c r="TTH13" s="83"/>
      <c r="TTI13" s="83"/>
      <c r="TTJ13" s="83"/>
      <c r="TTK13" s="83"/>
      <c r="TTL13" s="83"/>
      <c r="TTM13" s="83"/>
      <c r="TTN13" s="83"/>
      <c r="TTO13" s="83"/>
      <c r="TTP13" s="83"/>
      <c r="TTQ13" s="83"/>
      <c r="TTR13" s="83"/>
      <c r="TTS13" s="83"/>
      <c r="TTT13" s="83"/>
      <c r="TTU13" s="83"/>
      <c r="TTV13" s="83"/>
      <c r="TTW13" s="83"/>
      <c r="TTX13" s="83"/>
      <c r="TTY13" s="83"/>
      <c r="TTZ13" s="83"/>
      <c r="TUA13" s="83"/>
      <c r="TUB13" s="83"/>
      <c r="TUC13" s="83"/>
      <c r="TUD13" s="83"/>
      <c r="TUE13" s="83"/>
      <c r="TUF13" s="83"/>
      <c r="TUG13" s="83"/>
      <c r="TUH13" s="83"/>
      <c r="TUI13" s="83"/>
      <c r="TUJ13" s="83"/>
      <c r="TUK13" s="83"/>
      <c r="TUL13" s="83"/>
      <c r="TUM13" s="83"/>
      <c r="TUN13" s="83"/>
      <c r="TUO13" s="83"/>
      <c r="TUP13" s="83"/>
      <c r="TUQ13" s="83"/>
      <c r="TUR13" s="83"/>
      <c r="TUS13" s="83"/>
      <c r="TUT13" s="83"/>
      <c r="TUU13" s="83"/>
      <c r="TUV13" s="83"/>
      <c r="TUW13" s="83"/>
      <c r="TUX13" s="83"/>
      <c r="TUY13" s="83"/>
      <c r="TUZ13" s="83"/>
      <c r="TVA13" s="83"/>
      <c r="TVB13" s="83"/>
      <c r="TVC13" s="83"/>
      <c r="TVD13" s="83"/>
      <c r="TVE13" s="83"/>
      <c r="TVF13" s="83"/>
      <c r="TVG13" s="83"/>
      <c r="TVH13" s="83"/>
      <c r="TVI13" s="83"/>
      <c r="TVJ13" s="83"/>
      <c r="TVK13" s="83"/>
      <c r="TVL13" s="83"/>
      <c r="TVM13" s="83"/>
      <c r="TVN13" s="83"/>
      <c r="TVO13" s="83"/>
      <c r="TVP13" s="83"/>
      <c r="TVQ13" s="83"/>
      <c r="TVR13" s="83"/>
      <c r="TVS13" s="83"/>
      <c r="TVT13" s="83"/>
      <c r="TVU13" s="83"/>
      <c r="TVV13" s="83"/>
      <c r="TVW13" s="83"/>
      <c r="TVX13" s="83"/>
      <c r="TVY13" s="83"/>
      <c r="TVZ13" s="83"/>
      <c r="TWA13" s="83"/>
      <c r="TWB13" s="83"/>
      <c r="TWC13" s="83"/>
      <c r="TWD13" s="83"/>
      <c r="TWE13" s="83"/>
      <c r="TWF13" s="83"/>
      <c r="TWG13" s="83"/>
      <c r="TWH13" s="83"/>
      <c r="TWI13" s="83"/>
      <c r="TWJ13" s="83"/>
      <c r="TWK13" s="83"/>
      <c r="TWL13" s="83"/>
      <c r="TWM13" s="83"/>
      <c r="TWN13" s="83"/>
      <c r="TWO13" s="83"/>
      <c r="TWP13" s="83"/>
      <c r="TWQ13" s="83"/>
      <c r="TWR13" s="83"/>
      <c r="TWS13" s="83"/>
      <c r="TWT13" s="83"/>
      <c r="TWU13" s="83"/>
      <c r="TWV13" s="83"/>
      <c r="TWW13" s="83"/>
      <c r="TWX13" s="83"/>
      <c r="TWY13" s="83"/>
      <c r="TWZ13" s="83"/>
      <c r="TXA13" s="83"/>
      <c r="TXB13" s="83"/>
      <c r="TXC13" s="83"/>
      <c r="TXD13" s="83"/>
      <c r="TXE13" s="83"/>
      <c r="TXF13" s="83"/>
      <c r="TXG13" s="83"/>
      <c r="TXH13" s="83"/>
      <c r="TXI13" s="83"/>
      <c r="TXJ13" s="83"/>
      <c r="TXK13" s="83"/>
      <c r="TXL13" s="83"/>
      <c r="TXM13" s="83"/>
      <c r="TXN13" s="83"/>
      <c r="TXO13" s="83"/>
      <c r="TXP13" s="83"/>
      <c r="TXQ13" s="83"/>
      <c r="TXR13" s="83"/>
      <c r="TXS13" s="83"/>
      <c r="TXT13" s="83"/>
      <c r="TXU13" s="83"/>
      <c r="TXV13" s="83"/>
      <c r="TXW13" s="83"/>
      <c r="TXX13" s="83"/>
      <c r="TXY13" s="83"/>
      <c r="TXZ13" s="83"/>
      <c r="TYA13" s="83"/>
      <c r="TYB13" s="83"/>
      <c r="TYC13" s="83"/>
      <c r="TYD13" s="83"/>
      <c r="TYE13" s="83"/>
      <c r="TYF13" s="83"/>
      <c r="TYG13" s="83"/>
      <c r="TYH13" s="83"/>
      <c r="TYI13" s="83"/>
      <c r="TYJ13" s="83"/>
      <c r="TYK13" s="83"/>
      <c r="TYL13" s="83"/>
      <c r="TYM13" s="83"/>
      <c r="TYN13" s="83"/>
      <c r="TYO13" s="83"/>
      <c r="TYP13" s="83"/>
      <c r="TYQ13" s="83"/>
      <c r="TYR13" s="83"/>
      <c r="TYS13" s="83"/>
      <c r="TYT13" s="83"/>
      <c r="TYU13" s="83"/>
      <c r="TYV13" s="83"/>
      <c r="TYW13" s="83"/>
      <c r="TYX13" s="83"/>
      <c r="TYY13" s="83"/>
      <c r="TYZ13" s="83"/>
      <c r="TZA13" s="83"/>
      <c r="TZB13" s="83"/>
      <c r="TZC13" s="83"/>
      <c r="TZD13" s="83"/>
      <c r="TZE13" s="83"/>
      <c r="TZF13" s="83"/>
      <c r="TZG13" s="83"/>
      <c r="TZH13" s="83"/>
      <c r="TZI13" s="83"/>
      <c r="TZJ13" s="83"/>
      <c r="TZK13" s="83"/>
      <c r="TZL13" s="83"/>
      <c r="TZM13" s="83"/>
      <c r="TZN13" s="83"/>
      <c r="TZO13" s="83"/>
      <c r="TZP13" s="83"/>
      <c r="TZQ13" s="83"/>
      <c r="TZR13" s="83"/>
      <c r="TZS13" s="83"/>
      <c r="TZT13" s="83"/>
      <c r="TZU13" s="83"/>
      <c r="TZV13" s="83"/>
      <c r="TZW13" s="83"/>
      <c r="TZX13" s="83"/>
      <c r="TZY13" s="83"/>
      <c r="TZZ13" s="83"/>
      <c r="UAA13" s="83"/>
      <c r="UAB13" s="83"/>
      <c r="UAC13" s="83"/>
      <c r="UAD13" s="83"/>
      <c r="UAE13" s="83"/>
      <c r="UAF13" s="83"/>
      <c r="UAG13" s="83"/>
      <c r="UAH13" s="83"/>
      <c r="UAI13" s="83"/>
      <c r="UAJ13" s="83"/>
      <c r="UAK13" s="83"/>
      <c r="UAL13" s="83"/>
      <c r="UAM13" s="83"/>
      <c r="UAN13" s="83"/>
      <c r="UAO13" s="83"/>
      <c r="UAP13" s="83"/>
      <c r="UAQ13" s="83"/>
      <c r="UAR13" s="83"/>
      <c r="UAS13" s="83"/>
      <c r="UAT13" s="83"/>
      <c r="UAU13" s="83"/>
      <c r="UAV13" s="83"/>
      <c r="UAW13" s="83"/>
      <c r="UAX13" s="83"/>
      <c r="UAY13" s="83"/>
      <c r="UAZ13" s="83"/>
      <c r="UBA13" s="83"/>
      <c r="UBB13" s="83"/>
      <c r="UBC13" s="83"/>
      <c r="UBD13" s="83"/>
      <c r="UBE13" s="83"/>
      <c r="UBF13" s="83"/>
      <c r="UBG13" s="83"/>
      <c r="UBH13" s="83"/>
      <c r="UBI13" s="83"/>
      <c r="UBJ13" s="83"/>
      <c r="UBK13" s="83"/>
      <c r="UBL13" s="83"/>
      <c r="UBM13" s="83"/>
      <c r="UBN13" s="83"/>
      <c r="UBO13" s="83"/>
      <c r="UBP13" s="83"/>
      <c r="UBQ13" s="83"/>
      <c r="UBR13" s="83"/>
      <c r="UBS13" s="83"/>
      <c r="UBT13" s="83"/>
      <c r="UBU13" s="83"/>
      <c r="UBV13" s="83"/>
      <c r="UBW13" s="83"/>
      <c r="UBX13" s="83"/>
      <c r="UBY13" s="83"/>
      <c r="UBZ13" s="83"/>
      <c r="UCA13" s="83"/>
      <c r="UCB13" s="83"/>
      <c r="UCC13" s="83"/>
      <c r="UCD13" s="83"/>
      <c r="UCE13" s="83"/>
      <c r="UCF13" s="83"/>
      <c r="UCG13" s="83"/>
      <c r="UCH13" s="83"/>
      <c r="UCI13" s="83"/>
      <c r="UCJ13" s="83"/>
      <c r="UCK13" s="83"/>
      <c r="UCL13" s="83"/>
      <c r="UCM13" s="83"/>
      <c r="UCN13" s="83"/>
      <c r="UCO13" s="83"/>
      <c r="UCP13" s="83"/>
      <c r="UCQ13" s="83"/>
      <c r="UCR13" s="83"/>
      <c r="UCS13" s="83"/>
      <c r="UCT13" s="83"/>
      <c r="UCU13" s="83"/>
      <c r="UCV13" s="83"/>
      <c r="UCW13" s="83"/>
      <c r="UCX13" s="83"/>
      <c r="UCY13" s="83"/>
      <c r="UCZ13" s="83"/>
      <c r="UDA13" s="83"/>
      <c r="UDB13" s="83"/>
      <c r="UDC13" s="83"/>
      <c r="UDD13" s="83"/>
      <c r="UDE13" s="83"/>
      <c r="UDF13" s="83"/>
      <c r="UDG13" s="83"/>
      <c r="UDH13" s="83"/>
      <c r="UDI13" s="83"/>
      <c r="UDJ13" s="83"/>
      <c r="UDK13" s="83"/>
      <c r="UDL13" s="83"/>
      <c r="UDM13" s="83"/>
      <c r="UDN13" s="83"/>
      <c r="UDO13" s="83"/>
      <c r="UDP13" s="83"/>
      <c r="UDQ13" s="83"/>
      <c r="UDR13" s="83"/>
      <c r="UDS13" s="83"/>
      <c r="UDT13" s="83"/>
      <c r="UDU13" s="83"/>
      <c r="UDV13" s="83"/>
      <c r="UDW13" s="83"/>
      <c r="UDX13" s="83"/>
      <c r="UDY13" s="83"/>
      <c r="UDZ13" s="83"/>
      <c r="UEA13" s="83"/>
      <c r="UEB13" s="83"/>
      <c r="UEC13" s="83"/>
      <c r="UED13" s="83"/>
      <c r="UEE13" s="83"/>
      <c r="UEF13" s="83"/>
      <c r="UEG13" s="83"/>
      <c r="UEH13" s="83"/>
      <c r="UEI13" s="83"/>
      <c r="UEJ13" s="83"/>
      <c r="UEK13" s="83"/>
      <c r="UEL13" s="83"/>
      <c r="UEM13" s="83"/>
      <c r="UEN13" s="83"/>
      <c r="UEO13" s="83"/>
      <c r="UEP13" s="83"/>
      <c r="UEQ13" s="83"/>
      <c r="UER13" s="83"/>
      <c r="UES13" s="83"/>
      <c r="UET13" s="83"/>
      <c r="UEU13" s="83"/>
      <c r="UEV13" s="83"/>
      <c r="UEW13" s="83"/>
      <c r="UEX13" s="83"/>
      <c r="UEY13" s="83"/>
      <c r="UEZ13" s="83"/>
      <c r="UFA13" s="83"/>
      <c r="UFB13" s="83"/>
      <c r="UFC13" s="83"/>
      <c r="UFD13" s="83"/>
      <c r="UFE13" s="83"/>
      <c r="UFF13" s="83"/>
      <c r="UFG13" s="83"/>
      <c r="UFH13" s="83"/>
      <c r="UFI13" s="83"/>
      <c r="UFJ13" s="83"/>
      <c r="UFK13" s="83"/>
      <c r="UFL13" s="83"/>
      <c r="UFM13" s="83"/>
      <c r="UFN13" s="83"/>
      <c r="UFO13" s="83"/>
      <c r="UFP13" s="83"/>
      <c r="UFQ13" s="83"/>
      <c r="UFR13" s="83"/>
      <c r="UFS13" s="83"/>
      <c r="UFT13" s="83"/>
      <c r="UFU13" s="83"/>
      <c r="UFV13" s="83"/>
      <c r="UFW13" s="83"/>
      <c r="UFX13" s="83"/>
      <c r="UFY13" s="83"/>
      <c r="UFZ13" s="83"/>
      <c r="UGA13" s="83"/>
      <c r="UGB13" s="83"/>
      <c r="UGC13" s="83"/>
      <c r="UGD13" s="83"/>
      <c r="UGE13" s="83"/>
      <c r="UGF13" s="83"/>
      <c r="UGG13" s="83"/>
      <c r="UGH13" s="83"/>
      <c r="UGI13" s="83"/>
      <c r="UGJ13" s="83"/>
      <c r="UGK13" s="83"/>
      <c r="UGL13" s="83"/>
      <c r="UGM13" s="83"/>
      <c r="UGN13" s="83"/>
      <c r="UGO13" s="83"/>
      <c r="UGP13" s="83"/>
      <c r="UGQ13" s="83"/>
      <c r="UGR13" s="83"/>
      <c r="UGS13" s="83"/>
      <c r="UGT13" s="83"/>
      <c r="UGU13" s="83"/>
      <c r="UGV13" s="83"/>
      <c r="UGW13" s="83"/>
      <c r="UGX13" s="83"/>
      <c r="UGY13" s="83"/>
      <c r="UGZ13" s="83"/>
      <c r="UHA13" s="83"/>
      <c r="UHB13" s="83"/>
      <c r="UHC13" s="83"/>
      <c r="UHD13" s="83"/>
      <c r="UHE13" s="83"/>
      <c r="UHF13" s="83"/>
      <c r="UHG13" s="83"/>
      <c r="UHH13" s="83"/>
      <c r="UHI13" s="83"/>
      <c r="UHJ13" s="83"/>
      <c r="UHK13" s="83"/>
      <c r="UHL13" s="83"/>
      <c r="UHM13" s="83"/>
      <c r="UHN13" s="83"/>
      <c r="UHO13" s="83"/>
      <c r="UHP13" s="83"/>
      <c r="UHQ13" s="83"/>
      <c r="UHR13" s="83"/>
      <c r="UHS13" s="83"/>
      <c r="UHT13" s="83"/>
      <c r="UHU13" s="83"/>
      <c r="UHV13" s="83"/>
      <c r="UHW13" s="83"/>
      <c r="UHX13" s="83"/>
      <c r="UHY13" s="83"/>
      <c r="UHZ13" s="83"/>
      <c r="UIA13" s="83"/>
      <c r="UIB13" s="83"/>
      <c r="UIC13" s="83"/>
      <c r="UID13" s="83"/>
      <c r="UIE13" s="83"/>
      <c r="UIF13" s="83"/>
      <c r="UIG13" s="83"/>
      <c r="UIH13" s="83"/>
      <c r="UII13" s="83"/>
      <c r="UIJ13" s="83"/>
      <c r="UIK13" s="83"/>
      <c r="UIL13" s="83"/>
      <c r="UIM13" s="83"/>
      <c r="UIN13" s="83"/>
      <c r="UIO13" s="83"/>
      <c r="UIP13" s="83"/>
      <c r="UIQ13" s="83"/>
      <c r="UIR13" s="83"/>
      <c r="UIS13" s="83"/>
      <c r="UIT13" s="83"/>
      <c r="UIU13" s="83"/>
      <c r="UIV13" s="83"/>
      <c r="UIW13" s="83"/>
      <c r="UIX13" s="83"/>
      <c r="UIY13" s="83"/>
      <c r="UIZ13" s="83"/>
      <c r="UJA13" s="83"/>
      <c r="UJB13" s="83"/>
      <c r="UJC13" s="83"/>
      <c r="UJD13" s="83"/>
      <c r="UJE13" s="83"/>
      <c r="UJF13" s="83"/>
      <c r="UJG13" s="83"/>
      <c r="UJH13" s="83"/>
      <c r="UJI13" s="83"/>
      <c r="UJJ13" s="83"/>
      <c r="UJK13" s="83"/>
      <c r="UJL13" s="83"/>
      <c r="UJM13" s="83"/>
      <c r="UJN13" s="83"/>
      <c r="UJO13" s="83"/>
      <c r="UJP13" s="83"/>
      <c r="UJQ13" s="83"/>
      <c r="UJR13" s="83"/>
      <c r="UJS13" s="83"/>
      <c r="UJT13" s="83"/>
      <c r="UJU13" s="83"/>
      <c r="UJV13" s="83"/>
      <c r="UJW13" s="83"/>
      <c r="UJX13" s="83"/>
      <c r="UJY13" s="83"/>
      <c r="UJZ13" s="83"/>
      <c r="UKA13" s="83"/>
      <c r="UKB13" s="83"/>
      <c r="UKC13" s="83"/>
      <c r="UKD13" s="83"/>
      <c r="UKE13" s="83"/>
      <c r="UKF13" s="83"/>
      <c r="UKG13" s="83"/>
      <c r="UKH13" s="83"/>
      <c r="UKI13" s="83"/>
      <c r="UKJ13" s="83"/>
      <c r="UKK13" s="83"/>
      <c r="UKL13" s="83"/>
      <c r="UKM13" s="83"/>
      <c r="UKN13" s="83"/>
      <c r="UKO13" s="83"/>
      <c r="UKP13" s="83"/>
      <c r="UKQ13" s="83"/>
      <c r="UKR13" s="83"/>
      <c r="UKS13" s="83"/>
      <c r="UKT13" s="83"/>
      <c r="UKU13" s="83"/>
      <c r="UKV13" s="83"/>
      <c r="UKW13" s="83"/>
      <c r="UKX13" s="83"/>
      <c r="UKY13" s="83"/>
      <c r="UKZ13" s="83"/>
      <c r="ULA13" s="83"/>
      <c r="ULB13" s="83"/>
      <c r="ULC13" s="83"/>
      <c r="ULD13" s="83"/>
      <c r="ULE13" s="83"/>
      <c r="ULF13" s="83"/>
      <c r="ULG13" s="83"/>
      <c r="ULH13" s="83"/>
      <c r="ULI13" s="83"/>
      <c r="ULJ13" s="83"/>
      <c r="ULK13" s="83"/>
      <c r="ULL13" s="83"/>
      <c r="ULM13" s="83"/>
      <c r="ULN13" s="83"/>
      <c r="ULO13" s="83"/>
      <c r="ULP13" s="83"/>
      <c r="ULQ13" s="83"/>
      <c r="ULR13" s="83"/>
      <c r="ULS13" s="83"/>
      <c r="ULT13" s="83"/>
      <c r="ULU13" s="83"/>
      <c r="ULV13" s="83"/>
      <c r="ULW13" s="83"/>
      <c r="ULX13" s="83"/>
      <c r="ULY13" s="83"/>
      <c r="ULZ13" s="83"/>
      <c r="UMA13" s="83"/>
      <c r="UMB13" s="83"/>
      <c r="UMC13" s="83"/>
      <c r="UMD13" s="83"/>
      <c r="UME13" s="83"/>
      <c r="UMF13" s="83"/>
      <c r="UMG13" s="83"/>
      <c r="UMH13" s="83"/>
      <c r="UMI13" s="83"/>
      <c r="UMJ13" s="83"/>
      <c r="UMK13" s="83"/>
      <c r="UML13" s="83"/>
      <c r="UMM13" s="83"/>
      <c r="UMN13" s="83"/>
      <c r="UMO13" s="83"/>
      <c r="UMP13" s="83"/>
      <c r="UMQ13" s="83"/>
      <c r="UMR13" s="83"/>
      <c r="UMS13" s="83"/>
      <c r="UMT13" s="83"/>
      <c r="UMU13" s="83"/>
      <c r="UMV13" s="83"/>
      <c r="UMW13" s="83"/>
      <c r="UMX13" s="83"/>
      <c r="UMY13" s="83"/>
      <c r="UMZ13" s="83"/>
      <c r="UNA13" s="83"/>
      <c r="UNB13" s="83"/>
      <c r="UNC13" s="83"/>
      <c r="UND13" s="83"/>
      <c r="UNE13" s="83"/>
      <c r="UNF13" s="83"/>
      <c r="UNG13" s="83"/>
      <c r="UNH13" s="83"/>
      <c r="UNI13" s="83"/>
      <c r="UNJ13" s="83"/>
      <c r="UNK13" s="83"/>
      <c r="UNL13" s="83"/>
      <c r="UNM13" s="83"/>
      <c r="UNN13" s="83"/>
      <c r="UNO13" s="83"/>
      <c r="UNP13" s="83"/>
      <c r="UNQ13" s="83"/>
      <c r="UNR13" s="83"/>
      <c r="UNS13" s="83"/>
      <c r="UNT13" s="83"/>
      <c r="UNU13" s="83"/>
      <c r="UNV13" s="83"/>
      <c r="UNW13" s="83"/>
      <c r="UNX13" s="83"/>
      <c r="UNY13" s="83"/>
      <c r="UNZ13" s="83"/>
      <c r="UOA13" s="83"/>
      <c r="UOB13" s="83"/>
      <c r="UOC13" s="83"/>
      <c r="UOD13" s="83"/>
      <c r="UOE13" s="83"/>
      <c r="UOF13" s="83"/>
      <c r="UOG13" s="83"/>
      <c r="UOH13" s="83"/>
      <c r="UOI13" s="83"/>
      <c r="UOJ13" s="83"/>
      <c r="UOK13" s="83"/>
      <c r="UOL13" s="83"/>
      <c r="UOM13" s="83"/>
      <c r="UON13" s="83"/>
      <c r="UOO13" s="83"/>
      <c r="UOP13" s="83"/>
      <c r="UOQ13" s="83"/>
      <c r="UOR13" s="83"/>
      <c r="UOS13" s="83"/>
      <c r="UOT13" s="83"/>
      <c r="UOU13" s="83"/>
      <c r="UOV13" s="83"/>
      <c r="UOW13" s="83"/>
      <c r="UOX13" s="83"/>
      <c r="UOY13" s="83"/>
      <c r="UOZ13" s="83"/>
      <c r="UPA13" s="83"/>
      <c r="UPB13" s="83"/>
      <c r="UPC13" s="83"/>
      <c r="UPD13" s="83"/>
      <c r="UPE13" s="83"/>
      <c r="UPF13" s="83"/>
      <c r="UPG13" s="83"/>
      <c r="UPH13" s="83"/>
      <c r="UPI13" s="83"/>
      <c r="UPJ13" s="83"/>
      <c r="UPK13" s="83"/>
      <c r="UPL13" s="83"/>
      <c r="UPM13" s="83"/>
      <c r="UPN13" s="83"/>
      <c r="UPO13" s="83"/>
      <c r="UPP13" s="83"/>
      <c r="UPQ13" s="83"/>
      <c r="UPR13" s="83"/>
      <c r="UPS13" s="83"/>
      <c r="UPT13" s="83"/>
      <c r="UPU13" s="83"/>
      <c r="UPV13" s="83"/>
      <c r="UPW13" s="83"/>
      <c r="UPX13" s="83"/>
      <c r="UPY13" s="83"/>
      <c r="UPZ13" s="83"/>
      <c r="UQA13" s="83"/>
      <c r="UQB13" s="83"/>
      <c r="UQC13" s="83"/>
      <c r="UQD13" s="83"/>
      <c r="UQE13" s="83"/>
      <c r="UQF13" s="83"/>
      <c r="UQG13" s="83"/>
      <c r="UQH13" s="83"/>
      <c r="UQI13" s="83"/>
      <c r="UQJ13" s="83"/>
      <c r="UQK13" s="83"/>
      <c r="UQL13" s="83"/>
      <c r="UQM13" s="83"/>
      <c r="UQN13" s="83"/>
      <c r="UQO13" s="83"/>
      <c r="UQP13" s="83"/>
      <c r="UQQ13" s="83"/>
      <c r="UQR13" s="83"/>
      <c r="UQS13" s="83"/>
      <c r="UQT13" s="83"/>
      <c r="UQU13" s="83"/>
      <c r="UQV13" s="83"/>
      <c r="UQW13" s="83"/>
      <c r="UQX13" s="83"/>
      <c r="UQY13" s="83"/>
      <c r="UQZ13" s="83"/>
      <c r="URA13" s="83"/>
      <c r="URB13" s="83"/>
      <c r="URC13" s="83"/>
      <c r="URD13" s="83"/>
      <c r="URE13" s="83"/>
      <c r="URF13" s="83"/>
      <c r="URG13" s="83"/>
      <c r="URH13" s="83"/>
      <c r="URI13" s="83"/>
      <c r="URJ13" s="83"/>
      <c r="URK13" s="83"/>
      <c r="URL13" s="83"/>
      <c r="URM13" s="83"/>
      <c r="URN13" s="83"/>
      <c r="URO13" s="83"/>
      <c r="URP13" s="83"/>
      <c r="URQ13" s="83"/>
      <c r="URR13" s="83"/>
      <c r="URS13" s="83"/>
      <c r="URT13" s="83"/>
      <c r="URU13" s="83"/>
      <c r="URV13" s="83"/>
      <c r="URW13" s="83"/>
      <c r="URX13" s="83"/>
      <c r="URY13" s="83"/>
      <c r="URZ13" s="83"/>
      <c r="USA13" s="83"/>
      <c r="USB13" s="83"/>
      <c r="USC13" s="83"/>
      <c r="USD13" s="83"/>
      <c r="USE13" s="83"/>
      <c r="USF13" s="83"/>
      <c r="USG13" s="83"/>
      <c r="USH13" s="83"/>
      <c r="USI13" s="83"/>
      <c r="USJ13" s="83"/>
      <c r="USK13" s="83"/>
      <c r="USL13" s="83"/>
      <c r="USM13" s="83"/>
      <c r="USN13" s="83"/>
      <c r="USO13" s="83"/>
      <c r="USP13" s="83"/>
      <c r="USQ13" s="83"/>
      <c r="USR13" s="83"/>
      <c r="USS13" s="83"/>
      <c r="UST13" s="83"/>
      <c r="USU13" s="83"/>
      <c r="USV13" s="83"/>
      <c r="USW13" s="83"/>
      <c r="USX13" s="83"/>
      <c r="USY13" s="83"/>
      <c r="USZ13" s="83"/>
      <c r="UTA13" s="83"/>
      <c r="UTB13" s="83"/>
      <c r="UTC13" s="83"/>
      <c r="UTD13" s="83"/>
      <c r="UTE13" s="83"/>
      <c r="UTF13" s="83"/>
      <c r="UTG13" s="83"/>
      <c r="UTH13" s="83"/>
      <c r="UTI13" s="83"/>
      <c r="UTJ13" s="83"/>
      <c r="UTK13" s="83"/>
      <c r="UTL13" s="83"/>
      <c r="UTM13" s="83"/>
      <c r="UTN13" s="83"/>
      <c r="UTO13" s="83"/>
      <c r="UTP13" s="83"/>
      <c r="UTQ13" s="83"/>
      <c r="UTR13" s="83"/>
      <c r="UTS13" s="83"/>
      <c r="UTT13" s="83"/>
      <c r="UTU13" s="83"/>
      <c r="UTV13" s="83"/>
      <c r="UTW13" s="83"/>
      <c r="UTX13" s="83"/>
      <c r="UTY13" s="83"/>
      <c r="UTZ13" s="83"/>
      <c r="UUA13" s="83"/>
      <c r="UUB13" s="83"/>
      <c r="UUC13" s="83"/>
      <c r="UUD13" s="83"/>
      <c r="UUE13" s="83"/>
      <c r="UUF13" s="83"/>
      <c r="UUG13" s="83"/>
      <c r="UUH13" s="83"/>
      <c r="UUI13" s="83"/>
      <c r="UUJ13" s="83"/>
      <c r="UUK13" s="83"/>
      <c r="UUL13" s="83"/>
      <c r="UUM13" s="83"/>
      <c r="UUN13" s="83"/>
      <c r="UUO13" s="83"/>
      <c r="UUP13" s="83"/>
      <c r="UUQ13" s="83"/>
      <c r="UUR13" s="83"/>
      <c r="UUS13" s="83"/>
      <c r="UUT13" s="83"/>
      <c r="UUU13" s="83"/>
      <c r="UUV13" s="83"/>
      <c r="UUW13" s="83"/>
      <c r="UUX13" s="83"/>
      <c r="UUY13" s="83"/>
      <c r="UUZ13" s="83"/>
      <c r="UVA13" s="83"/>
      <c r="UVB13" s="83"/>
      <c r="UVC13" s="83"/>
      <c r="UVD13" s="83"/>
      <c r="UVE13" s="83"/>
      <c r="UVF13" s="83"/>
      <c r="UVG13" s="83"/>
      <c r="UVH13" s="83"/>
      <c r="UVI13" s="83"/>
      <c r="UVJ13" s="83"/>
      <c r="UVK13" s="83"/>
      <c r="UVL13" s="83"/>
      <c r="UVM13" s="83"/>
      <c r="UVN13" s="83"/>
      <c r="UVO13" s="83"/>
      <c r="UVP13" s="83"/>
      <c r="UVQ13" s="83"/>
      <c r="UVR13" s="83"/>
      <c r="UVS13" s="83"/>
      <c r="UVT13" s="83"/>
      <c r="UVU13" s="83"/>
      <c r="UVV13" s="83"/>
      <c r="UVW13" s="83"/>
      <c r="UVX13" s="83"/>
      <c r="UVY13" s="83"/>
      <c r="UVZ13" s="83"/>
      <c r="UWA13" s="83"/>
      <c r="UWB13" s="83"/>
      <c r="UWC13" s="83"/>
      <c r="UWD13" s="83"/>
      <c r="UWE13" s="83"/>
      <c r="UWF13" s="83"/>
      <c r="UWG13" s="83"/>
      <c r="UWH13" s="83"/>
      <c r="UWI13" s="83"/>
      <c r="UWJ13" s="83"/>
      <c r="UWK13" s="83"/>
      <c r="UWL13" s="83"/>
      <c r="UWM13" s="83"/>
      <c r="UWN13" s="83"/>
      <c r="UWO13" s="83"/>
      <c r="UWP13" s="83"/>
      <c r="UWQ13" s="83"/>
      <c r="UWR13" s="83"/>
      <c r="UWS13" s="83"/>
      <c r="UWT13" s="83"/>
      <c r="UWU13" s="83"/>
      <c r="UWV13" s="83"/>
      <c r="UWW13" s="83"/>
      <c r="UWX13" s="83"/>
      <c r="UWY13" s="83"/>
      <c r="UWZ13" s="83"/>
      <c r="UXA13" s="83"/>
      <c r="UXB13" s="83"/>
      <c r="UXC13" s="83"/>
      <c r="UXD13" s="83"/>
      <c r="UXE13" s="83"/>
      <c r="UXF13" s="83"/>
      <c r="UXG13" s="83"/>
      <c r="UXH13" s="83"/>
      <c r="UXI13" s="83"/>
      <c r="UXJ13" s="83"/>
      <c r="UXK13" s="83"/>
      <c r="UXL13" s="83"/>
      <c r="UXM13" s="83"/>
      <c r="UXN13" s="83"/>
      <c r="UXO13" s="83"/>
      <c r="UXP13" s="83"/>
      <c r="UXQ13" s="83"/>
      <c r="UXR13" s="83"/>
      <c r="UXS13" s="83"/>
      <c r="UXT13" s="83"/>
      <c r="UXU13" s="83"/>
      <c r="UXV13" s="83"/>
      <c r="UXW13" s="83"/>
      <c r="UXX13" s="83"/>
      <c r="UXY13" s="83"/>
      <c r="UXZ13" s="83"/>
      <c r="UYA13" s="83"/>
      <c r="UYB13" s="83"/>
      <c r="UYC13" s="83"/>
      <c r="UYD13" s="83"/>
      <c r="UYE13" s="83"/>
      <c r="UYF13" s="83"/>
      <c r="UYG13" s="83"/>
      <c r="UYH13" s="83"/>
      <c r="UYI13" s="83"/>
      <c r="UYJ13" s="83"/>
      <c r="UYK13" s="83"/>
      <c r="UYL13" s="83"/>
      <c r="UYM13" s="83"/>
      <c r="UYN13" s="83"/>
      <c r="UYO13" s="83"/>
      <c r="UYP13" s="83"/>
      <c r="UYQ13" s="83"/>
      <c r="UYR13" s="83"/>
      <c r="UYS13" s="83"/>
      <c r="UYT13" s="83"/>
      <c r="UYU13" s="83"/>
      <c r="UYV13" s="83"/>
      <c r="UYW13" s="83"/>
      <c r="UYX13" s="83"/>
      <c r="UYY13" s="83"/>
      <c r="UYZ13" s="83"/>
      <c r="UZA13" s="83"/>
      <c r="UZB13" s="83"/>
      <c r="UZC13" s="83"/>
      <c r="UZD13" s="83"/>
      <c r="UZE13" s="83"/>
      <c r="UZF13" s="83"/>
      <c r="UZG13" s="83"/>
      <c r="UZH13" s="83"/>
      <c r="UZI13" s="83"/>
      <c r="UZJ13" s="83"/>
      <c r="UZK13" s="83"/>
      <c r="UZL13" s="83"/>
      <c r="UZM13" s="83"/>
      <c r="UZN13" s="83"/>
      <c r="UZO13" s="83"/>
      <c r="UZP13" s="83"/>
      <c r="UZQ13" s="83"/>
      <c r="UZR13" s="83"/>
      <c r="UZS13" s="83"/>
      <c r="UZT13" s="83"/>
      <c r="UZU13" s="83"/>
      <c r="UZV13" s="83"/>
      <c r="UZW13" s="83"/>
      <c r="UZX13" s="83"/>
      <c r="UZY13" s="83"/>
      <c r="UZZ13" s="83"/>
      <c r="VAA13" s="83"/>
      <c r="VAB13" s="83"/>
      <c r="VAC13" s="83"/>
      <c r="VAD13" s="83"/>
      <c r="VAE13" s="83"/>
      <c r="VAF13" s="83"/>
      <c r="VAG13" s="83"/>
      <c r="VAH13" s="83"/>
      <c r="VAI13" s="83"/>
      <c r="VAJ13" s="83"/>
      <c r="VAK13" s="83"/>
      <c r="VAL13" s="83"/>
      <c r="VAM13" s="83"/>
      <c r="VAN13" s="83"/>
      <c r="VAO13" s="83"/>
      <c r="VAP13" s="83"/>
      <c r="VAQ13" s="83"/>
      <c r="VAR13" s="83"/>
      <c r="VAS13" s="83"/>
      <c r="VAT13" s="83"/>
      <c r="VAU13" s="83"/>
      <c r="VAV13" s="83"/>
      <c r="VAW13" s="83"/>
      <c r="VAX13" s="83"/>
      <c r="VAY13" s="83"/>
      <c r="VAZ13" s="83"/>
      <c r="VBA13" s="83"/>
      <c r="VBB13" s="83"/>
      <c r="VBC13" s="83"/>
      <c r="VBD13" s="83"/>
      <c r="VBE13" s="83"/>
      <c r="VBF13" s="83"/>
      <c r="VBG13" s="83"/>
      <c r="VBH13" s="83"/>
      <c r="VBI13" s="83"/>
      <c r="VBJ13" s="83"/>
      <c r="VBK13" s="83"/>
      <c r="VBL13" s="83"/>
      <c r="VBM13" s="83"/>
      <c r="VBN13" s="83"/>
      <c r="VBO13" s="83"/>
      <c r="VBP13" s="83"/>
      <c r="VBQ13" s="83"/>
      <c r="VBR13" s="83"/>
      <c r="VBS13" s="83"/>
      <c r="VBT13" s="83"/>
      <c r="VBU13" s="83"/>
      <c r="VBV13" s="83"/>
      <c r="VBW13" s="83"/>
      <c r="VBX13" s="83"/>
      <c r="VBY13" s="83"/>
      <c r="VBZ13" s="83"/>
      <c r="VCA13" s="83"/>
      <c r="VCB13" s="83"/>
      <c r="VCC13" s="83"/>
      <c r="VCD13" s="83"/>
      <c r="VCE13" s="83"/>
      <c r="VCF13" s="83"/>
      <c r="VCG13" s="83"/>
      <c r="VCH13" s="83"/>
      <c r="VCI13" s="83"/>
      <c r="VCJ13" s="83"/>
      <c r="VCK13" s="83"/>
      <c r="VCL13" s="83"/>
      <c r="VCM13" s="83"/>
      <c r="VCN13" s="83"/>
      <c r="VCO13" s="83"/>
      <c r="VCP13" s="83"/>
      <c r="VCQ13" s="83"/>
      <c r="VCR13" s="83"/>
      <c r="VCS13" s="83"/>
      <c r="VCT13" s="83"/>
      <c r="VCU13" s="83"/>
      <c r="VCV13" s="83"/>
      <c r="VCW13" s="83"/>
      <c r="VCX13" s="83"/>
      <c r="VCY13" s="83"/>
      <c r="VCZ13" s="83"/>
      <c r="VDA13" s="83"/>
      <c r="VDB13" s="83"/>
      <c r="VDC13" s="83"/>
      <c r="VDD13" s="83"/>
      <c r="VDE13" s="83"/>
      <c r="VDF13" s="83"/>
      <c r="VDG13" s="83"/>
      <c r="VDH13" s="83"/>
      <c r="VDI13" s="83"/>
      <c r="VDJ13" s="83"/>
      <c r="VDK13" s="83"/>
      <c r="VDL13" s="83"/>
      <c r="VDM13" s="83"/>
      <c r="VDN13" s="83"/>
      <c r="VDO13" s="83"/>
      <c r="VDP13" s="83"/>
      <c r="VDQ13" s="83"/>
      <c r="VDR13" s="83"/>
      <c r="VDS13" s="83"/>
      <c r="VDT13" s="83"/>
      <c r="VDU13" s="83"/>
      <c r="VDV13" s="83"/>
      <c r="VDW13" s="83"/>
      <c r="VDX13" s="83"/>
      <c r="VDY13" s="83"/>
      <c r="VDZ13" s="83"/>
      <c r="VEA13" s="83"/>
      <c r="VEB13" s="83"/>
      <c r="VEC13" s="83"/>
      <c r="VED13" s="83"/>
      <c r="VEE13" s="83"/>
      <c r="VEF13" s="83"/>
      <c r="VEG13" s="83"/>
      <c r="VEH13" s="83"/>
      <c r="VEI13" s="83"/>
      <c r="VEJ13" s="83"/>
      <c r="VEK13" s="83"/>
      <c r="VEL13" s="83"/>
      <c r="VEM13" s="83"/>
      <c r="VEN13" s="83"/>
      <c r="VEO13" s="83"/>
      <c r="VEP13" s="83"/>
      <c r="VEQ13" s="83"/>
      <c r="VER13" s="83"/>
      <c r="VES13" s="83"/>
      <c r="VET13" s="83"/>
      <c r="VEU13" s="83"/>
      <c r="VEV13" s="83"/>
      <c r="VEW13" s="83"/>
      <c r="VEX13" s="83"/>
      <c r="VEY13" s="83"/>
      <c r="VEZ13" s="83"/>
      <c r="VFA13" s="83"/>
      <c r="VFB13" s="83"/>
      <c r="VFC13" s="83"/>
      <c r="VFD13" s="83"/>
      <c r="VFE13" s="83"/>
      <c r="VFF13" s="83"/>
      <c r="VFG13" s="83"/>
      <c r="VFH13" s="83"/>
      <c r="VFI13" s="83"/>
      <c r="VFJ13" s="83"/>
      <c r="VFK13" s="83"/>
      <c r="VFL13" s="83"/>
      <c r="VFM13" s="83"/>
      <c r="VFN13" s="83"/>
      <c r="VFO13" s="83"/>
      <c r="VFP13" s="83"/>
      <c r="VFQ13" s="83"/>
      <c r="VFR13" s="83"/>
      <c r="VFS13" s="83"/>
      <c r="VFT13" s="83"/>
      <c r="VFU13" s="83"/>
      <c r="VFV13" s="83"/>
      <c r="VFW13" s="83"/>
      <c r="VFX13" s="83"/>
      <c r="VFY13" s="83"/>
      <c r="VFZ13" s="83"/>
      <c r="VGA13" s="83"/>
      <c r="VGB13" s="83"/>
      <c r="VGC13" s="83"/>
      <c r="VGD13" s="83"/>
      <c r="VGE13" s="83"/>
      <c r="VGF13" s="83"/>
      <c r="VGG13" s="83"/>
      <c r="VGH13" s="83"/>
      <c r="VGI13" s="83"/>
      <c r="VGJ13" s="83"/>
      <c r="VGK13" s="83"/>
      <c r="VGL13" s="83"/>
      <c r="VGM13" s="83"/>
      <c r="VGN13" s="83"/>
      <c r="VGO13" s="83"/>
      <c r="VGP13" s="83"/>
      <c r="VGQ13" s="83"/>
      <c r="VGR13" s="83"/>
      <c r="VGS13" s="83"/>
      <c r="VGT13" s="83"/>
      <c r="VGU13" s="83"/>
      <c r="VGV13" s="83"/>
      <c r="VGW13" s="83"/>
      <c r="VGX13" s="83"/>
      <c r="VGY13" s="83"/>
      <c r="VGZ13" s="83"/>
      <c r="VHA13" s="83"/>
      <c r="VHB13" s="83"/>
      <c r="VHC13" s="83"/>
      <c r="VHD13" s="83"/>
      <c r="VHE13" s="83"/>
      <c r="VHF13" s="83"/>
      <c r="VHG13" s="83"/>
      <c r="VHH13" s="83"/>
      <c r="VHI13" s="83"/>
      <c r="VHJ13" s="83"/>
      <c r="VHK13" s="83"/>
      <c r="VHL13" s="83"/>
      <c r="VHM13" s="83"/>
      <c r="VHN13" s="83"/>
      <c r="VHO13" s="83"/>
      <c r="VHP13" s="83"/>
      <c r="VHQ13" s="83"/>
      <c r="VHR13" s="83"/>
      <c r="VHS13" s="83"/>
      <c r="VHT13" s="83"/>
      <c r="VHU13" s="83"/>
      <c r="VHV13" s="83"/>
      <c r="VHW13" s="83"/>
      <c r="VHX13" s="83"/>
      <c r="VHY13" s="83"/>
      <c r="VHZ13" s="83"/>
      <c r="VIA13" s="83"/>
      <c r="VIB13" s="83"/>
      <c r="VIC13" s="83"/>
      <c r="VID13" s="83"/>
      <c r="VIE13" s="83"/>
      <c r="VIF13" s="83"/>
      <c r="VIG13" s="83"/>
      <c r="VIH13" s="83"/>
      <c r="VII13" s="83"/>
      <c r="VIJ13" s="83"/>
      <c r="VIK13" s="83"/>
      <c r="VIL13" s="83"/>
      <c r="VIM13" s="83"/>
      <c r="VIN13" s="83"/>
      <c r="VIO13" s="83"/>
      <c r="VIP13" s="83"/>
      <c r="VIQ13" s="83"/>
      <c r="VIR13" s="83"/>
      <c r="VIS13" s="83"/>
      <c r="VIT13" s="83"/>
      <c r="VIU13" s="83"/>
      <c r="VIV13" s="83"/>
      <c r="VIW13" s="83"/>
      <c r="VIX13" s="83"/>
      <c r="VIY13" s="83"/>
      <c r="VIZ13" s="83"/>
      <c r="VJA13" s="83"/>
      <c r="VJB13" s="83"/>
      <c r="VJC13" s="83"/>
      <c r="VJD13" s="83"/>
      <c r="VJE13" s="83"/>
      <c r="VJF13" s="83"/>
      <c r="VJG13" s="83"/>
      <c r="VJH13" s="83"/>
      <c r="VJI13" s="83"/>
      <c r="VJJ13" s="83"/>
      <c r="VJK13" s="83"/>
      <c r="VJL13" s="83"/>
      <c r="VJM13" s="83"/>
      <c r="VJN13" s="83"/>
      <c r="VJO13" s="83"/>
      <c r="VJP13" s="83"/>
      <c r="VJQ13" s="83"/>
      <c r="VJR13" s="83"/>
      <c r="VJS13" s="83"/>
      <c r="VJT13" s="83"/>
      <c r="VJU13" s="83"/>
      <c r="VJV13" s="83"/>
      <c r="VJW13" s="83"/>
      <c r="VJX13" s="83"/>
      <c r="VJY13" s="83"/>
      <c r="VJZ13" s="83"/>
      <c r="VKA13" s="83"/>
      <c r="VKB13" s="83"/>
      <c r="VKC13" s="83"/>
      <c r="VKD13" s="83"/>
      <c r="VKE13" s="83"/>
      <c r="VKF13" s="83"/>
      <c r="VKG13" s="83"/>
      <c r="VKH13" s="83"/>
      <c r="VKI13" s="83"/>
      <c r="VKJ13" s="83"/>
      <c r="VKK13" s="83"/>
      <c r="VKL13" s="83"/>
      <c r="VKM13" s="83"/>
      <c r="VKN13" s="83"/>
      <c r="VKO13" s="83"/>
      <c r="VKP13" s="83"/>
      <c r="VKQ13" s="83"/>
      <c r="VKR13" s="83"/>
      <c r="VKS13" s="83"/>
      <c r="VKT13" s="83"/>
      <c r="VKU13" s="83"/>
      <c r="VKV13" s="83"/>
      <c r="VKW13" s="83"/>
      <c r="VKX13" s="83"/>
      <c r="VKY13" s="83"/>
      <c r="VKZ13" s="83"/>
      <c r="VLA13" s="83"/>
      <c r="VLB13" s="83"/>
      <c r="VLC13" s="83"/>
      <c r="VLD13" s="83"/>
      <c r="VLE13" s="83"/>
      <c r="VLF13" s="83"/>
      <c r="VLG13" s="83"/>
      <c r="VLH13" s="83"/>
      <c r="VLI13" s="83"/>
      <c r="VLJ13" s="83"/>
      <c r="VLK13" s="83"/>
      <c r="VLL13" s="83"/>
      <c r="VLM13" s="83"/>
      <c r="VLN13" s="83"/>
      <c r="VLO13" s="83"/>
      <c r="VLP13" s="83"/>
      <c r="VLQ13" s="83"/>
      <c r="VLR13" s="83"/>
      <c r="VLS13" s="83"/>
      <c r="VLT13" s="83"/>
      <c r="VLU13" s="83"/>
      <c r="VLV13" s="83"/>
      <c r="VLW13" s="83"/>
      <c r="VLX13" s="83"/>
      <c r="VLY13" s="83"/>
      <c r="VLZ13" s="83"/>
      <c r="VMA13" s="83"/>
      <c r="VMB13" s="83"/>
      <c r="VMC13" s="83"/>
      <c r="VMD13" s="83"/>
      <c r="VME13" s="83"/>
      <c r="VMF13" s="83"/>
      <c r="VMG13" s="83"/>
      <c r="VMH13" s="83"/>
      <c r="VMI13" s="83"/>
      <c r="VMJ13" s="83"/>
      <c r="VMK13" s="83"/>
      <c r="VML13" s="83"/>
      <c r="VMM13" s="83"/>
      <c r="VMN13" s="83"/>
      <c r="VMO13" s="83"/>
      <c r="VMP13" s="83"/>
      <c r="VMQ13" s="83"/>
      <c r="VMR13" s="83"/>
      <c r="VMS13" s="83"/>
      <c r="VMT13" s="83"/>
      <c r="VMU13" s="83"/>
      <c r="VMV13" s="83"/>
      <c r="VMW13" s="83"/>
      <c r="VMX13" s="83"/>
      <c r="VMY13" s="83"/>
      <c r="VMZ13" s="83"/>
      <c r="VNA13" s="83"/>
      <c r="VNB13" s="83"/>
      <c r="VNC13" s="83"/>
      <c r="VND13" s="83"/>
      <c r="VNE13" s="83"/>
      <c r="VNF13" s="83"/>
      <c r="VNG13" s="83"/>
      <c r="VNH13" s="83"/>
      <c r="VNI13" s="83"/>
      <c r="VNJ13" s="83"/>
      <c r="VNK13" s="83"/>
      <c r="VNL13" s="83"/>
      <c r="VNM13" s="83"/>
      <c r="VNN13" s="83"/>
      <c r="VNO13" s="83"/>
      <c r="VNP13" s="83"/>
      <c r="VNQ13" s="83"/>
      <c r="VNR13" s="83"/>
      <c r="VNS13" s="83"/>
      <c r="VNT13" s="83"/>
      <c r="VNU13" s="83"/>
      <c r="VNV13" s="83"/>
      <c r="VNW13" s="83"/>
      <c r="VNX13" s="83"/>
      <c r="VNY13" s="83"/>
      <c r="VNZ13" s="83"/>
      <c r="VOA13" s="83"/>
      <c r="VOB13" s="83"/>
      <c r="VOC13" s="83"/>
      <c r="VOD13" s="83"/>
      <c r="VOE13" s="83"/>
      <c r="VOF13" s="83"/>
      <c r="VOG13" s="83"/>
      <c r="VOH13" s="83"/>
      <c r="VOI13" s="83"/>
      <c r="VOJ13" s="83"/>
      <c r="VOK13" s="83"/>
      <c r="VOL13" s="83"/>
      <c r="VOM13" s="83"/>
      <c r="VON13" s="83"/>
      <c r="VOO13" s="83"/>
      <c r="VOP13" s="83"/>
      <c r="VOQ13" s="83"/>
      <c r="VOR13" s="83"/>
      <c r="VOS13" s="83"/>
      <c r="VOT13" s="83"/>
      <c r="VOU13" s="83"/>
      <c r="VOV13" s="83"/>
      <c r="VOW13" s="83"/>
      <c r="VOX13" s="83"/>
      <c r="VOY13" s="83"/>
      <c r="VOZ13" s="83"/>
      <c r="VPA13" s="83"/>
      <c r="VPB13" s="83"/>
      <c r="VPC13" s="83"/>
      <c r="VPD13" s="83"/>
      <c r="VPE13" s="83"/>
      <c r="VPF13" s="83"/>
      <c r="VPG13" s="83"/>
      <c r="VPH13" s="83"/>
      <c r="VPI13" s="83"/>
      <c r="VPJ13" s="83"/>
      <c r="VPK13" s="83"/>
      <c r="VPL13" s="83"/>
      <c r="VPM13" s="83"/>
      <c r="VPN13" s="83"/>
      <c r="VPO13" s="83"/>
      <c r="VPP13" s="83"/>
      <c r="VPQ13" s="83"/>
      <c r="VPR13" s="83"/>
      <c r="VPS13" s="83"/>
      <c r="VPT13" s="83"/>
      <c r="VPU13" s="83"/>
      <c r="VPV13" s="83"/>
      <c r="VPW13" s="83"/>
      <c r="VPX13" s="83"/>
      <c r="VPY13" s="83"/>
      <c r="VPZ13" s="83"/>
      <c r="VQA13" s="83"/>
      <c r="VQB13" s="83"/>
      <c r="VQC13" s="83"/>
      <c r="VQD13" s="83"/>
      <c r="VQE13" s="83"/>
      <c r="VQF13" s="83"/>
      <c r="VQG13" s="83"/>
      <c r="VQH13" s="83"/>
      <c r="VQI13" s="83"/>
      <c r="VQJ13" s="83"/>
      <c r="VQK13" s="83"/>
      <c r="VQL13" s="83"/>
      <c r="VQM13" s="83"/>
      <c r="VQN13" s="83"/>
      <c r="VQO13" s="83"/>
      <c r="VQP13" s="83"/>
      <c r="VQQ13" s="83"/>
      <c r="VQR13" s="83"/>
      <c r="VQS13" s="83"/>
      <c r="VQT13" s="83"/>
      <c r="VQU13" s="83"/>
      <c r="VQV13" s="83"/>
      <c r="VQW13" s="83"/>
      <c r="VQX13" s="83"/>
      <c r="VQY13" s="83"/>
      <c r="VQZ13" s="83"/>
      <c r="VRA13" s="83"/>
      <c r="VRB13" s="83"/>
      <c r="VRC13" s="83"/>
      <c r="VRD13" s="83"/>
      <c r="VRE13" s="83"/>
      <c r="VRF13" s="83"/>
      <c r="VRG13" s="83"/>
      <c r="VRH13" s="83"/>
      <c r="VRI13" s="83"/>
      <c r="VRJ13" s="83"/>
      <c r="VRK13" s="83"/>
      <c r="VRL13" s="83"/>
      <c r="VRM13" s="83"/>
      <c r="VRN13" s="83"/>
      <c r="VRO13" s="83"/>
      <c r="VRP13" s="83"/>
      <c r="VRQ13" s="83"/>
      <c r="VRR13" s="83"/>
      <c r="VRS13" s="83"/>
      <c r="VRT13" s="83"/>
      <c r="VRU13" s="83"/>
      <c r="VRV13" s="83"/>
      <c r="VRW13" s="83"/>
      <c r="VRX13" s="83"/>
      <c r="VRY13" s="83"/>
      <c r="VRZ13" s="83"/>
      <c r="VSA13" s="83"/>
      <c r="VSB13" s="83"/>
      <c r="VSC13" s="83"/>
      <c r="VSD13" s="83"/>
      <c r="VSE13" s="83"/>
      <c r="VSF13" s="83"/>
      <c r="VSG13" s="83"/>
      <c r="VSH13" s="83"/>
      <c r="VSI13" s="83"/>
      <c r="VSJ13" s="83"/>
      <c r="VSK13" s="83"/>
      <c r="VSL13" s="83"/>
      <c r="VSM13" s="83"/>
      <c r="VSN13" s="83"/>
      <c r="VSO13" s="83"/>
      <c r="VSP13" s="83"/>
      <c r="VSQ13" s="83"/>
      <c r="VSR13" s="83"/>
      <c r="VSS13" s="83"/>
      <c r="VST13" s="83"/>
      <c r="VSU13" s="83"/>
      <c r="VSV13" s="83"/>
      <c r="VSW13" s="83"/>
      <c r="VSX13" s="83"/>
      <c r="VSY13" s="83"/>
      <c r="VSZ13" s="83"/>
      <c r="VTA13" s="83"/>
      <c r="VTB13" s="83"/>
      <c r="VTC13" s="83"/>
      <c r="VTD13" s="83"/>
      <c r="VTE13" s="83"/>
      <c r="VTF13" s="83"/>
      <c r="VTG13" s="83"/>
      <c r="VTH13" s="83"/>
      <c r="VTI13" s="83"/>
      <c r="VTJ13" s="83"/>
      <c r="VTK13" s="83"/>
      <c r="VTL13" s="83"/>
      <c r="VTM13" s="83"/>
      <c r="VTN13" s="83"/>
      <c r="VTO13" s="83"/>
      <c r="VTP13" s="83"/>
      <c r="VTQ13" s="83"/>
      <c r="VTR13" s="83"/>
      <c r="VTS13" s="83"/>
      <c r="VTT13" s="83"/>
      <c r="VTU13" s="83"/>
      <c r="VTV13" s="83"/>
      <c r="VTW13" s="83"/>
      <c r="VTX13" s="83"/>
      <c r="VTY13" s="83"/>
      <c r="VTZ13" s="83"/>
      <c r="VUA13" s="83"/>
      <c r="VUB13" s="83"/>
      <c r="VUC13" s="83"/>
      <c r="VUD13" s="83"/>
      <c r="VUE13" s="83"/>
      <c r="VUF13" s="83"/>
      <c r="VUG13" s="83"/>
      <c r="VUH13" s="83"/>
      <c r="VUI13" s="83"/>
      <c r="VUJ13" s="83"/>
      <c r="VUK13" s="83"/>
      <c r="VUL13" s="83"/>
      <c r="VUM13" s="83"/>
      <c r="VUN13" s="83"/>
      <c r="VUO13" s="83"/>
      <c r="VUP13" s="83"/>
      <c r="VUQ13" s="83"/>
      <c r="VUR13" s="83"/>
      <c r="VUS13" s="83"/>
      <c r="VUT13" s="83"/>
      <c r="VUU13" s="83"/>
      <c r="VUV13" s="83"/>
      <c r="VUW13" s="83"/>
      <c r="VUX13" s="83"/>
      <c r="VUY13" s="83"/>
      <c r="VUZ13" s="83"/>
      <c r="VVA13" s="83"/>
      <c r="VVB13" s="83"/>
      <c r="VVC13" s="83"/>
      <c r="VVD13" s="83"/>
      <c r="VVE13" s="83"/>
      <c r="VVF13" s="83"/>
      <c r="VVG13" s="83"/>
      <c r="VVH13" s="83"/>
      <c r="VVI13" s="83"/>
      <c r="VVJ13" s="83"/>
      <c r="VVK13" s="83"/>
      <c r="VVL13" s="83"/>
      <c r="VVM13" s="83"/>
      <c r="VVN13" s="83"/>
      <c r="VVO13" s="83"/>
      <c r="VVP13" s="83"/>
      <c r="VVQ13" s="83"/>
      <c r="VVR13" s="83"/>
      <c r="VVS13" s="83"/>
      <c r="VVT13" s="83"/>
      <c r="VVU13" s="83"/>
      <c r="VVV13" s="83"/>
      <c r="VVW13" s="83"/>
      <c r="VVX13" s="83"/>
      <c r="VVY13" s="83"/>
      <c r="VVZ13" s="83"/>
      <c r="VWA13" s="83"/>
      <c r="VWB13" s="83"/>
      <c r="VWC13" s="83"/>
      <c r="VWD13" s="83"/>
      <c r="VWE13" s="83"/>
      <c r="VWF13" s="83"/>
      <c r="VWG13" s="83"/>
      <c r="VWH13" s="83"/>
      <c r="VWI13" s="83"/>
      <c r="VWJ13" s="83"/>
      <c r="VWK13" s="83"/>
      <c r="VWL13" s="83"/>
      <c r="VWM13" s="83"/>
      <c r="VWN13" s="83"/>
      <c r="VWO13" s="83"/>
      <c r="VWP13" s="83"/>
      <c r="VWQ13" s="83"/>
      <c r="VWR13" s="83"/>
      <c r="VWS13" s="83"/>
      <c r="VWT13" s="83"/>
      <c r="VWU13" s="83"/>
      <c r="VWV13" s="83"/>
      <c r="VWW13" s="83"/>
      <c r="VWX13" s="83"/>
      <c r="VWY13" s="83"/>
      <c r="VWZ13" s="83"/>
      <c r="VXA13" s="83"/>
      <c r="VXB13" s="83"/>
      <c r="VXC13" s="83"/>
      <c r="VXD13" s="83"/>
      <c r="VXE13" s="83"/>
      <c r="VXF13" s="83"/>
      <c r="VXG13" s="83"/>
      <c r="VXH13" s="83"/>
      <c r="VXI13" s="83"/>
      <c r="VXJ13" s="83"/>
      <c r="VXK13" s="83"/>
      <c r="VXL13" s="83"/>
      <c r="VXM13" s="83"/>
      <c r="VXN13" s="83"/>
      <c r="VXO13" s="83"/>
      <c r="VXP13" s="83"/>
      <c r="VXQ13" s="83"/>
      <c r="VXR13" s="83"/>
      <c r="VXS13" s="83"/>
      <c r="VXT13" s="83"/>
      <c r="VXU13" s="83"/>
      <c r="VXV13" s="83"/>
      <c r="VXW13" s="83"/>
      <c r="VXX13" s="83"/>
      <c r="VXY13" s="83"/>
      <c r="VXZ13" s="83"/>
      <c r="VYA13" s="83"/>
      <c r="VYB13" s="83"/>
      <c r="VYC13" s="83"/>
      <c r="VYD13" s="83"/>
      <c r="VYE13" s="83"/>
      <c r="VYF13" s="83"/>
      <c r="VYG13" s="83"/>
      <c r="VYH13" s="83"/>
      <c r="VYI13" s="83"/>
      <c r="VYJ13" s="83"/>
      <c r="VYK13" s="83"/>
      <c r="VYL13" s="83"/>
      <c r="VYM13" s="83"/>
      <c r="VYN13" s="83"/>
      <c r="VYO13" s="83"/>
      <c r="VYP13" s="83"/>
      <c r="VYQ13" s="83"/>
      <c r="VYR13" s="83"/>
      <c r="VYS13" s="83"/>
      <c r="VYT13" s="83"/>
      <c r="VYU13" s="83"/>
      <c r="VYV13" s="83"/>
      <c r="VYW13" s="83"/>
      <c r="VYX13" s="83"/>
      <c r="VYY13" s="83"/>
      <c r="VYZ13" s="83"/>
      <c r="VZA13" s="83"/>
      <c r="VZB13" s="83"/>
      <c r="VZC13" s="83"/>
      <c r="VZD13" s="83"/>
      <c r="VZE13" s="83"/>
      <c r="VZF13" s="83"/>
      <c r="VZG13" s="83"/>
      <c r="VZH13" s="83"/>
      <c r="VZI13" s="83"/>
      <c r="VZJ13" s="83"/>
      <c r="VZK13" s="83"/>
      <c r="VZL13" s="83"/>
      <c r="VZM13" s="83"/>
      <c r="VZN13" s="83"/>
      <c r="VZO13" s="83"/>
      <c r="VZP13" s="83"/>
      <c r="VZQ13" s="83"/>
      <c r="VZR13" s="83"/>
      <c r="VZS13" s="83"/>
      <c r="VZT13" s="83"/>
      <c r="VZU13" s="83"/>
      <c r="VZV13" s="83"/>
      <c r="VZW13" s="83"/>
      <c r="VZX13" s="83"/>
      <c r="VZY13" s="83"/>
      <c r="VZZ13" s="83"/>
      <c r="WAA13" s="83"/>
      <c r="WAB13" s="83"/>
      <c r="WAC13" s="83"/>
      <c r="WAD13" s="83"/>
      <c r="WAE13" s="83"/>
      <c r="WAF13" s="83"/>
      <c r="WAG13" s="83"/>
      <c r="WAH13" s="83"/>
      <c r="WAI13" s="83"/>
      <c r="WAJ13" s="83"/>
      <c r="WAK13" s="83"/>
      <c r="WAL13" s="83"/>
      <c r="WAM13" s="83"/>
      <c r="WAN13" s="83"/>
      <c r="WAO13" s="83"/>
      <c r="WAP13" s="83"/>
      <c r="WAQ13" s="83"/>
      <c r="WAR13" s="83"/>
      <c r="WAS13" s="83"/>
      <c r="WAT13" s="83"/>
      <c r="WAU13" s="83"/>
      <c r="WAV13" s="83"/>
      <c r="WAW13" s="83"/>
      <c r="WAX13" s="83"/>
      <c r="WAY13" s="83"/>
      <c r="WAZ13" s="83"/>
      <c r="WBA13" s="83"/>
      <c r="WBB13" s="83"/>
      <c r="WBC13" s="83"/>
      <c r="WBD13" s="83"/>
      <c r="WBE13" s="83"/>
      <c r="WBF13" s="83"/>
      <c r="WBG13" s="83"/>
      <c r="WBH13" s="83"/>
      <c r="WBI13" s="83"/>
      <c r="WBJ13" s="83"/>
      <c r="WBK13" s="83"/>
      <c r="WBL13" s="83"/>
      <c r="WBM13" s="83"/>
      <c r="WBN13" s="83"/>
      <c r="WBO13" s="83"/>
      <c r="WBP13" s="83"/>
      <c r="WBQ13" s="83"/>
      <c r="WBR13" s="83"/>
      <c r="WBS13" s="83"/>
      <c r="WBT13" s="83"/>
      <c r="WBU13" s="83"/>
      <c r="WBV13" s="83"/>
      <c r="WBW13" s="83"/>
      <c r="WBX13" s="83"/>
      <c r="WBY13" s="83"/>
      <c r="WBZ13" s="83"/>
      <c r="WCA13" s="83"/>
      <c r="WCB13" s="83"/>
      <c r="WCC13" s="83"/>
      <c r="WCD13" s="83"/>
      <c r="WCE13" s="83"/>
      <c r="WCF13" s="83"/>
      <c r="WCG13" s="83"/>
      <c r="WCH13" s="83"/>
      <c r="WCI13" s="83"/>
      <c r="WCJ13" s="83"/>
      <c r="WCK13" s="83"/>
      <c r="WCL13" s="83"/>
      <c r="WCM13" s="83"/>
      <c r="WCN13" s="83"/>
      <c r="WCO13" s="83"/>
      <c r="WCP13" s="83"/>
      <c r="WCQ13" s="83"/>
      <c r="WCR13" s="83"/>
      <c r="WCS13" s="83"/>
      <c r="WCT13" s="83"/>
      <c r="WCU13" s="83"/>
      <c r="WCV13" s="83"/>
      <c r="WCW13" s="83"/>
      <c r="WCX13" s="83"/>
      <c r="WCY13" s="83"/>
      <c r="WCZ13" s="83"/>
      <c r="WDA13" s="83"/>
      <c r="WDB13" s="83"/>
      <c r="WDC13" s="83"/>
      <c r="WDD13" s="83"/>
      <c r="WDE13" s="83"/>
      <c r="WDF13" s="83"/>
      <c r="WDG13" s="83"/>
      <c r="WDH13" s="83"/>
      <c r="WDI13" s="83"/>
      <c r="WDJ13" s="83"/>
      <c r="WDK13" s="83"/>
      <c r="WDL13" s="83"/>
      <c r="WDM13" s="83"/>
      <c r="WDN13" s="83"/>
      <c r="WDO13" s="83"/>
      <c r="WDP13" s="83"/>
      <c r="WDQ13" s="83"/>
      <c r="WDR13" s="83"/>
      <c r="WDS13" s="83"/>
      <c r="WDT13" s="83"/>
      <c r="WDU13" s="83"/>
      <c r="WDV13" s="83"/>
      <c r="WDW13" s="83"/>
      <c r="WDX13" s="83"/>
      <c r="WDY13" s="83"/>
      <c r="WDZ13" s="83"/>
      <c r="WEA13" s="83"/>
      <c r="WEB13" s="83"/>
      <c r="WEC13" s="83"/>
      <c r="WED13" s="83"/>
      <c r="WEE13" s="83"/>
      <c r="WEF13" s="83"/>
      <c r="WEG13" s="83"/>
      <c r="WEH13" s="83"/>
      <c r="WEI13" s="83"/>
      <c r="WEJ13" s="83"/>
      <c r="WEK13" s="83"/>
      <c r="WEL13" s="83"/>
      <c r="WEM13" s="83"/>
      <c r="WEN13" s="83"/>
      <c r="WEO13" s="83"/>
      <c r="WEP13" s="83"/>
      <c r="WEQ13" s="83"/>
      <c r="WER13" s="83"/>
      <c r="WES13" s="83"/>
      <c r="WET13" s="83"/>
      <c r="WEU13" s="83"/>
      <c r="WEV13" s="83"/>
      <c r="WEW13" s="83"/>
      <c r="WEX13" s="83"/>
      <c r="WEY13" s="83"/>
      <c r="WEZ13" s="83"/>
      <c r="WFA13" s="83"/>
      <c r="WFB13" s="83"/>
      <c r="WFC13" s="83"/>
      <c r="WFD13" s="83"/>
      <c r="WFE13" s="83"/>
      <c r="WFF13" s="83"/>
      <c r="WFG13" s="83"/>
      <c r="WFH13" s="83"/>
      <c r="WFI13" s="83"/>
      <c r="WFJ13" s="83"/>
      <c r="WFK13" s="83"/>
      <c r="WFL13" s="83"/>
      <c r="WFM13" s="83"/>
      <c r="WFN13" s="83"/>
      <c r="WFO13" s="83"/>
      <c r="WFP13" s="83"/>
      <c r="WFQ13" s="83"/>
      <c r="WFR13" s="83"/>
      <c r="WFS13" s="83"/>
      <c r="WFT13" s="83"/>
      <c r="WFU13" s="83"/>
      <c r="WFV13" s="83"/>
      <c r="WFW13" s="83"/>
      <c r="WFX13" s="83"/>
      <c r="WFY13" s="83"/>
      <c r="WFZ13" s="83"/>
      <c r="WGA13" s="83"/>
      <c r="WGB13" s="83"/>
      <c r="WGC13" s="83"/>
      <c r="WGD13" s="83"/>
      <c r="WGE13" s="83"/>
      <c r="WGF13" s="83"/>
      <c r="WGG13" s="83"/>
      <c r="WGH13" s="83"/>
      <c r="WGI13" s="83"/>
      <c r="WGJ13" s="83"/>
      <c r="WGK13" s="83"/>
      <c r="WGL13" s="83"/>
      <c r="WGM13" s="83"/>
      <c r="WGN13" s="83"/>
      <c r="WGO13" s="83"/>
      <c r="WGP13" s="83"/>
      <c r="WGQ13" s="83"/>
      <c r="WGR13" s="83"/>
      <c r="WGS13" s="83"/>
      <c r="WGT13" s="83"/>
      <c r="WGU13" s="83"/>
      <c r="WGV13" s="83"/>
      <c r="WGW13" s="83"/>
      <c r="WGX13" s="83"/>
      <c r="WGY13" s="83"/>
      <c r="WGZ13" s="83"/>
      <c r="WHA13" s="83"/>
      <c r="WHB13" s="83"/>
      <c r="WHC13" s="83"/>
      <c r="WHD13" s="83"/>
      <c r="WHE13" s="83"/>
      <c r="WHF13" s="83"/>
      <c r="WHG13" s="83"/>
      <c r="WHH13" s="83"/>
      <c r="WHI13" s="83"/>
      <c r="WHJ13" s="83"/>
      <c r="WHK13" s="83"/>
      <c r="WHL13" s="83"/>
      <c r="WHM13" s="83"/>
      <c r="WHN13" s="83"/>
      <c r="WHO13" s="83"/>
      <c r="WHP13" s="83"/>
      <c r="WHQ13" s="83"/>
      <c r="WHR13" s="83"/>
      <c r="WHS13" s="83"/>
      <c r="WHT13" s="83"/>
      <c r="WHU13" s="83"/>
      <c r="WHV13" s="83"/>
      <c r="WHW13" s="83"/>
      <c r="WHX13" s="83"/>
      <c r="WHY13" s="83"/>
      <c r="WHZ13" s="83"/>
      <c r="WIA13" s="83"/>
      <c r="WIB13" s="83"/>
      <c r="WIC13" s="83"/>
      <c r="WID13" s="83"/>
      <c r="WIE13" s="83"/>
      <c r="WIF13" s="83"/>
      <c r="WIG13" s="83"/>
      <c r="WIH13" s="83"/>
      <c r="WII13" s="83"/>
      <c r="WIJ13" s="83"/>
      <c r="WIK13" s="83"/>
      <c r="WIL13" s="83"/>
      <c r="WIM13" s="83"/>
      <c r="WIN13" s="83"/>
      <c r="WIO13" s="83"/>
      <c r="WIP13" s="83"/>
      <c r="WIQ13" s="83"/>
      <c r="WIR13" s="83"/>
      <c r="WIS13" s="83"/>
      <c r="WIT13" s="83"/>
      <c r="WIU13" s="83"/>
      <c r="WIV13" s="83"/>
      <c r="WIW13" s="83"/>
      <c r="WIX13" s="83"/>
      <c r="WIY13" s="83"/>
      <c r="WIZ13" s="83"/>
      <c r="WJA13" s="83"/>
      <c r="WJB13" s="83"/>
      <c r="WJC13" s="83"/>
      <c r="WJD13" s="83"/>
      <c r="WJE13" s="83"/>
      <c r="WJF13" s="83"/>
      <c r="WJG13" s="83"/>
      <c r="WJH13" s="83"/>
      <c r="WJI13" s="83"/>
      <c r="WJJ13" s="83"/>
      <c r="WJK13" s="83"/>
      <c r="WJL13" s="83"/>
      <c r="WJM13" s="83"/>
      <c r="WJN13" s="83"/>
      <c r="WJO13" s="83"/>
      <c r="WJP13" s="83"/>
      <c r="WJQ13" s="83"/>
      <c r="WJR13" s="83"/>
      <c r="WJS13" s="83"/>
      <c r="WJT13" s="83"/>
      <c r="WJU13" s="83"/>
      <c r="WJV13" s="83"/>
      <c r="WJW13" s="83"/>
      <c r="WJX13" s="83"/>
      <c r="WJY13" s="83"/>
      <c r="WJZ13" s="83"/>
      <c r="WKA13" s="83"/>
      <c r="WKB13" s="83"/>
      <c r="WKC13" s="83"/>
      <c r="WKD13" s="83"/>
      <c r="WKE13" s="83"/>
      <c r="WKF13" s="83"/>
      <c r="WKG13" s="83"/>
      <c r="WKH13" s="83"/>
      <c r="WKI13" s="83"/>
      <c r="WKJ13" s="83"/>
      <c r="WKK13" s="83"/>
      <c r="WKL13" s="83"/>
      <c r="WKM13" s="83"/>
      <c r="WKN13" s="83"/>
      <c r="WKO13" s="83"/>
      <c r="WKP13" s="83"/>
      <c r="WKQ13" s="83"/>
      <c r="WKR13" s="83"/>
      <c r="WKS13" s="83"/>
      <c r="WKT13" s="83"/>
      <c r="WKU13" s="83"/>
      <c r="WKV13" s="83"/>
      <c r="WKW13" s="83"/>
      <c r="WKX13" s="83"/>
      <c r="WKY13" s="83"/>
      <c r="WKZ13" s="83"/>
      <c r="WLA13" s="83"/>
      <c r="WLB13" s="83"/>
      <c r="WLC13" s="83"/>
      <c r="WLD13" s="83"/>
      <c r="WLE13" s="83"/>
      <c r="WLF13" s="83"/>
      <c r="WLG13" s="83"/>
      <c r="WLH13" s="83"/>
      <c r="WLI13" s="83"/>
      <c r="WLJ13" s="83"/>
      <c r="WLK13" s="83"/>
      <c r="WLL13" s="83"/>
      <c r="WLM13" s="83"/>
      <c r="WLN13" s="83"/>
      <c r="WLO13" s="83"/>
      <c r="WLP13" s="83"/>
      <c r="WLQ13" s="83"/>
      <c r="WLR13" s="83"/>
      <c r="WLS13" s="83"/>
      <c r="WLT13" s="83"/>
      <c r="WLU13" s="83"/>
      <c r="WLV13" s="83"/>
      <c r="WLW13" s="83"/>
      <c r="WLX13" s="83"/>
      <c r="WLY13" s="83"/>
      <c r="WLZ13" s="83"/>
      <c r="WMA13" s="83"/>
      <c r="WMB13" s="83"/>
      <c r="WMC13" s="83"/>
      <c r="WMD13" s="83"/>
      <c r="WME13" s="83"/>
      <c r="WMF13" s="83"/>
      <c r="WMG13" s="83"/>
      <c r="WMH13" s="83"/>
      <c r="WMI13" s="83"/>
      <c r="WMJ13" s="83"/>
      <c r="WMK13" s="83"/>
      <c r="WML13" s="83"/>
      <c r="WMM13" s="83"/>
      <c r="WMN13" s="83"/>
      <c r="WMO13" s="83"/>
      <c r="WMP13" s="83"/>
      <c r="WMQ13" s="83"/>
      <c r="WMR13" s="83"/>
      <c r="WMS13" s="83"/>
      <c r="WMT13" s="83"/>
      <c r="WMU13" s="83"/>
      <c r="WMV13" s="83"/>
      <c r="WMW13" s="83"/>
      <c r="WMX13" s="83"/>
      <c r="WMY13" s="83"/>
      <c r="WMZ13" s="83"/>
      <c r="WNA13" s="83"/>
      <c r="WNB13" s="83"/>
      <c r="WNC13" s="83"/>
      <c r="WND13" s="83"/>
      <c r="WNE13" s="83"/>
      <c r="WNF13" s="83"/>
      <c r="WNG13" s="83"/>
      <c r="WNH13" s="83"/>
      <c r="WNI13" s="83"/>
      <c r="WNJ13" s="83"/>
      <c r="WNK13" s="83"/>
      <c r="WNL13" s="83"/>
      <c r="WNM13" s="83"/>
      <c r="WNN13" s="83"/>
      <c r="WNO13" s="83"/>
      <c r="WNP13" s="83"/>
      <c r="WNQ13" s="83"/>
      <c r="WNR13" s="83"/>
      <c r="WNS13" s="83"/>
      <c r="WNT13" s="83"/>
      <c r="WNU13" s="83"/>
      <c r="WNV13" s="83"/>
      <c r="WNW13" s="83"/>
      <c r="WNX13" s="83"/>
      <c r="WNY13" s="83"/>
      <c r="WNZ13" s="83"/>
      <c r="WOA13" s="83"/>
      <c r="WOB13" s="83"/>
      <c r="WOC13" s="83"/>
      <c r="WOD13" s="83"/>
      <c r="WOE13" s="83"/>
      <c r="WOF13" s="83"/>
      <c r="WOG13" s="83"/>
      <c r="WOH13" s="83"/>
      <c r="WOI13" s="83"/>
      <c r="WOJ13" s="83"/>
      <c r="WOK13" s="83"/>
      <c r="WOL13" s="83"/>
      <c r="WOM13" s="83"/>
      <c r="WON13" s="83"/>
      <c r="WOO13" s="83"/>
      <c r="WOP13" s="83"/>
      <c r="WOQ13" s="83"/>
      <c r="WOR13" s="83"/>
      <c r="WOS13" s="83"/>
      <c r="WOT13" s="83"/>
      <c r="WOU13" s="83"/>
      <c r="WOV13" s="83"/>
      <c r="WOW13" s="83"/>
      <c r="WOX13" s="83"/>
      <c r="WOY13" s="83"/>
      <c r="WOZ13" s="83"/>
      <c r="WPA13" s="83"/>
      <c r="WPB13" s="83"/>
      <c r="WPC13" s="83"/>
      <c r="WPD13" s="83"/>
      <c r="WPE13" s="83"/>
      <c r="WPF13" s="83"/>
      <c r="WPG13" s="83"/>
      <c r="WPH13" s="83"/>
      <c r="WPI13" s="83"/>
      <c r="WPJ13" s="83"/>
      <c r="WPK13" s="83"/>
      <c r="WPL13" s="83"/>
      <c r="WPM13" s="83"/>
      <c r="WPN13" s="83"/>
      <c r="WPO13" s="83"/>
      <c r="WPP13" s="83"/>
      <c r="WPQ13" s="83"/>
      <c r="WPR13" s="83"/>
      <c r="WPS13" s="83"/>
      <c r="WPT13" s="83"/>
      <c r="WPU13" s="83"/>
      <c r="WPV13" s="83"/>
      <c r="WPW13" s="83"/>
      <c r="WPX13" s="83"/>
      <c r="WPY13" s="83"/>
      <c r="WPZ13" s="83"/>
      <c r="WQA13" s="83"/>
      <c r="WQB13" s="83"/>
      <c r="WQC13" s="83"/>
      <c r="WQD13" s="83"/>
      <c r="WQE13" s="83"/>
      <c r="WQF13" s="83"/>
      <c r="WQG13" s="83"/>
      <c r="WQH13" s="83"/>
      <c r="WQI13" s="83"/>
      <c r="WQJ13" s="83"/>
      <c r="WQK13" s="83"/>
      <c r="WQL13" s="83"/>
      <c r="WQM13" s="83"/>
      <c r="WQN13" s="83"/>
      <c r="WQO13" s="83"/>
      <c r="WQP13" s="83"/>
      <c r="WQQ13" s="83"/>
      <c r="WQR13" s="83"/>
      <c r="WQS13" s="83"/>
      <c r="WQT13" s="83"/>
      <c r="WQU13" s="83"/>
      <c r="WQV13" s="83"/>
      <c r="WQW13" s="83"/>
      <c r="WQX13" s="83"/>
      <c r="WQY13" s="83"/>
      <c r="WQZ13" s="83"/>
      <c r="WRA13" s="83"/>
      <c r="WRB13" s="83"/>
      <c r="WRC13" s="83"/>
      <c r="WRD13" s="83"/>
      <c r="WRE13" s="83"/>
      <c r="WRF13" s="83"/>
      <c r="WRG13" s="83"/>
      <c r="WRH13" s="83"/>
      <c r="WRI13" s="83"/>
      <c r="WRJ13" s="83"/>
      <c r="WRK13" s="83"/>
      <c r="WRL13" s="83"/>
      <c r="WRM13" s="83"/>
      <c r="WRN13" s="83"/>
      <c r="WRO13" s="83"/>
      <c r="WRP13" s="83"/>
      <c r="WRQ13" s="83"/>
      <c r="WRR13" s="83"/>
      <c r="WRS13" s="83"/>
      <c r="WRT13" s="83"/>
      <c r="WRU13" s="83"/>
      <c r="WRV13" s="83"/>
      <c r="WRW13" s="83"/>
      <c r="WRX13" s="83"/>
      <c r="WRY13" s="83"/>
      <c r="WRZ13" s="83"/>
      <c r="WSA13" s="83"/>
      <c r="WSB13" s="83"/>
      <c r="WSC13" s="83"/>
      <c r="WSD13" s="83"/>
      <c r="WSE13" s="83"/>
      <c r="WSF13" s="83"/>
      <c r="WSG13" s="83"/>
      <c r="WSH13" s="83"/>
      <c r="WSI13" s="83"/>
      <c r="WSJ13" s="83"/>
      <c r="WSK13" s="83"/>
      <c r="WSL13" s="83"/>
      <c r="WSM13" s="83"/>
      <c r="WSN13" s="83"/>
      <c r="WSO13" s="83"/>
      <c r="WSP13" s="83"/>
      <c r="WSQ13" s="83"/>
      <c r="WSR13" s="83"/>
      <c r="WSS13" s="83"/>
      <c r="WST13" s="83"/>
      <c r="WSU13" s="83"/>
      <c r="WSV13" s="83"/>
      <c r="WSW13" s="83"/>
      <c r="WSX13" s="83"/>
      <c r="WSY13" s="83"/>
      <c r="WSZ13" s="83"/>
      <c r="WTA13" s="83"/>
      <c r="WTB13" s="83"/>
      <c r="WTC13" s="83"/>
      <c r="WTD13" s="83"/>
      <c r="WTE13" s="83"/>
      <c r="WTF13" s="83"/>
      <c r="WTG13" s="83"/>
      <c r="WTH13" s="83"/>
      <c r="WTI13" s="83"/>
      <c r="WTJ13" s="83"/>
      <c r="WTK13" s="83"/>
      <c r="WTL13" s="83"/>
      <c r="WTM13" s="83"/>
      <c r="WTN13" s="83"/>
      <c r="WTO13" s="83"/>
      <c r="WTP13" s="83"/>
      <c r="WTQ13" s="83"/>
      <c r="WTR13" s="83"/>
      <c r="WTS13" s="83"/>
      <c r="WTT13" s="83"/>
      <c r="WTU13" s="83"/>
      <c r="WTV13" s="83"/>
      <c r="WTW13" s="83"/>
      <c r="WTX13" s="83"/>
      <c r="WTY13" s="83"/>
      <c r="WTZ13" s="83"/>
      <c r="WUA13" s="83"/>
      <c r="WUB13" s="83"/>
      <c r="WUC13" s="83"/>
      <c r="WUD13" s="83"/>
      <c r="WUE13" s="83"/>
      <c r="WUF13" s="83"/>
      <c r="WUG13" s="83"/>
      <c r="WUH13" s="83"/>
      <c r="WUI13" s="83"/>
      <c r="WUJ13" s="83"/>
      <c r="WUK13" s="83"/>
      <c r="WUL13" s="83"/>
      <c r="WUM13" s="83"/>
      <c r="WUN13" s="83"/>
      <c r="WUO13" s="83"/>
      <c r="WUP13" s="83"/>
      <c r="WUQ13" s="83"/>
      <c r="WUR13" s="83"/>
      <c r="WUS13" s="83"/>
      <c r="WUT13" s="83"/>
      <c r="WUU13" s="83"/>
      <c r="WUV13" s="83"/>
      <c r="WUW13" s="83"/>
      <c r="WUX13" s="83"/>
      <c r="WUY13" s="83"/>
      <c r="WUZ13" s="83"/>
      <c r="WVA13" s="83"/>
      <c r="WVB13" s="83"/>
      <c r="WVC13" s="83"/>
      <c r="WVD13" s="83"/>
      <c r="WVE13" s="83"/>
      <c r="WVF13" s="83"/>
      <c r="WVG13" s="83"/>
      <c r="WVH13" s="83"/>
      <c r="WVI13" s="83"/>
      <c r="WVJ13" s="83"/>
      <c r="WVK13" s="83"/>
      <c r="WVL13" s="83"/>
      <c r="WVM13" s="83"/>
      <c r="WVN13" s="83"/>
      <c r="WVO13" s="83"/>
      <c r="WVP13" s="83"/>
      <c r="WVQ13" s="83"/>
      <c r="WVR13" s="83"/>
      <c r="WVS13" s="83"/>
      <c r="WVT13" s="83"/>
      <c r="WVU13" s="83"/>
      <c r="WVV13" s="83"/>
      <c r="WVW13" s="83"/>
      <c r="WVX13" s="83"/>
      <c r="WVY13" s="83"/>
      <c r="WVZ13" s="83"/>
      <c r="WWA13" s="83"/>
      <c r="WWB13" s="83"/>
      <c r="WWC13" s="83"/>
      <c r="WWD13" s="83"/>
      <c r="WWE13" s="83"/>
      <c r="WWF13" s="83"/>
      <c r="WWG13" s="83"/>
      <c r="WWH13" s="83"/>
      <c r="WWI13" s="83"/>
      <c r="WWJ13" s="83"/>
      <c r="WWK13" s="83"/>
      <c r="WWL13" s="83"/>
      <c r="WWM13" s="83"/>
      <c r="WWN13" s="83"/>
      <c r="WWO13" s="83"/>
      <c r="WWP13" s="83"/>
      <c r="WWQ13" s="83"/>
      <c r="WWR13" s="83"/>
      <c r="WWS13" s="83"/>
      <c r="WWT13" s="83"/>
      <c r="WWU13" s="83"/>
      <c r="WWV13" s="83"/>
      <c r="WWW13" s="83"/>
      <c r="WWX13" s="83"/>
      <c r="WWY13" s="83"/>
      <c r="WWZ13" s="83"/>
      <c r="WXA13" s="83"/>
      <c r="WXB13" s="83"/>
      <c r="WXC13" s="83"/>
      <c r="WXD13" s="83"/>
      <c r="WXE13" s="83"/>
      <c r="WXF13" s="83"/>
      <c r="WXG13" s="83"/>
      <c r="WXH13" s="83"/>
      <c r="WXI13" s="83"/>
      <c r="WXJ13" s="83"/>
      <c r="WXK13" s="83"/>
      <c r="WXL13" s="83"/>
      <c r="WXM13" s="83"/>
      <c r="WXN13" s="83"/>
      <c r="WXO13" s="83"/>
      <c r="WXP13" s="83"/>
      <c r="WXQ13" s="83"/>
      <c r="WXR13" s="83"/>
      <c r="WXS13" s="83"/>
      <c r="WXT13" s="83"/>
      <c r="WXU13" s="83"/>
      <c r="WXV13" s="83"/>
      <c r="WXW13" s="83"/>
      <c r="WXX13" s="83"/>
      <c r="WXY13" s="83"/>
      <c r="WXZ13" s="83"/>
      <c r="WYA13" s="83"/>
      <c r="WYB13" s="83"/>
      <c r="WYC13" s="83"/>
      <c r="WYD13" s="83"/>
      <c r="WYE13" s="83"/>
      <c r="WYF13" s="83"/>
      <c r="WYG13" s="83"/>
      <c r="WYH13" s="83"/>
      <c r="WYI13" s="83"/>
      <c r="WYJ13" s="83"/>
      <c r="WYK13" s="83"/>
      <c r="WYL13" s="83"/>
      <c r="WYM13" s="83"/>
      <c r="WYN13" s="83"/>
      <c r="WYO13" s="83"/>
      <c r="WYP13" s="83"/>
      <c r="WYQ13" s="83"/>
      <c r="WYR13" s="83"/>
      <c r="WYS13" s="83"/>
      <c r="WYT13" s="83"/>
      <c r="WYU13" s="83"/>
      <c r="WYV13" s="83"/>
      <c r="WYW13" s="83"/>
      <c r="WYX13" s="83"/>
      <c r="WYY13" s="83"/>
      <c r="WYZ13" s="83"/>
      <c r="WZA13" s="83"/>
      <c r="WZB13" s="83"/>
      <c r="WZC13" s="83"/>
      <c r="WZD13" s="83"/>
      <c r="WZE13" s="83"/>
      <c r="WZF13" s="83"/>
      <c r="WZG13" s="83"/>
      <c r="WZH13" s="83"/>
      <c r="WZI13" s="83"/>
      <c r="WZJ13" s="83"/>
      <c r="WZK13" s="83"/>
      <c r="WZL13" s="83"/>
      <c r="WZM13" s="83"/>
      <c r="WZN13" s="83"/>
      <c r="WZO13" s="83"/>
      <c r="WZP13" s="83"/>
      <c r="WZQ13" s="83"/>
      <c r="WZR13" s="83"/>
      <c r="WZS13" s="83"/>
      <c r="WZT13" s="83"/>
      <c r="WZU13" s="83"/>
      <c r="WZV13" s="83"/>
      <c r="WZW13" s="83"/>
      <c r="WZX13" s="83"/>
      <c r="WZY13" s="83"/>
      <c r="WZZ13" s="83"/>
      <c r="XAA13" s="83"/>
      <c r="XAB13" s="83"/>
      <c r="XAC13" s="83"/>
      <c r="XAD13" s="83"/>
      <c r="XAE13" s="83"/>
      <c r="XAF13" s="83"/>
      <c r="XAG13" s="83"/>
      <c r="XAH13" s="83"/>
      <c r="XAI13" s="83"/>
      <c r="XAJ13" s="83"/>
      <c r="XAK13" s="83"/>
      <c r="XAL13" s="83"/>
      <c r="XAM13" s="83"/>
      <c r="XAN13" s="83"/>
      <c r="XAO13" s="83"/>
      <c r="XAP13" s="83"/>
      <c r="XAQ13" s="83"/>
      <c r="XAR13" s="83"/>
      <c r="XAS13" s="83"/>
      <c r="XAT13" s="83"/>
      <c r="XAU13" s="83"/>
      <c r="XAV13" s="83"/>
      <c r="XAW13" s="83"/>
      <c r="XAX13" s="83"/>
      <c r="XAY13" s="83"/>
      <c r="XAZ13" s="83"/>
      <c r="XBA13" s="83"/>
      <c r="XBB13" s="83"/>
      <c r="XBC13" s="83"/>
      <c r="XBD13" s="83"/>
      <c r="XBE13" s="83"/>
      <c r="XBF13" s="83"/>
      <c r="XBG13" s="83"/>
      <c r="XBH13" s="83"/>
      <c r="XBI13" s="83"/>
      <c r="XBJ13" s="83"/>
      <c r="XBK13" s="83"/>
      <c r="XBL13" s="83"/>
      <c r="XBM13" s="83"/>
      <c r="XBN13" s="83"/>
      <c r="XBO13" s="83"/>
      <c r="XBP13" s="83"/>
      <c r="XBQ13" s="83"/>
      <c r="XBR13" s="83"/>
      <c r="XBS13" s="83"/>
      <c r="XBT13" s="83"/>
      <c r="XBU13" s="83"/>
      <c r="XBV13" s="83"/>
      <c r="XBW13" s="83"/>
      <c r="XBX13" s="83"/>
      <c r="XBY13" s="83"/>
      <c r="XBZ13" s="83"/>
      <c r="XCA13" s="83"/>
      <c r="XCB13" s="83"/>
      <c r="XCC13" s="83"/>
      <c r="XCD13" s="83"/>
      <c r="XCE13" s="83"/>
      <c r="XCF13" s="83"/>
      <c r="XCG13" s="83"/>
      <c r="XCH13" s="83"/>
      <c r="XCI13" s="83"/>
      <c r="XCJ13" s="83"/>
      <c r="XCK13" s="83"/>
      <c r="XCL13" s="83"/>
      <c r="XCM13" s="83"/>
      <c r="XCN13" s="83"/>
      <c r="XCO13" s="83"/>
      <c r="XCP13" s="83"/>
      <c r="XCQ13" s="83"/>
      <c r="XCR13" s="83"/>
      <c r="XCS13" s="83"/>
      <c r="XCT13" s="83"/>
      <c r="XCU13" s="83"/>
      <c r="XCV13" s="83"/>
      <c r="XCW13" s="83"/>
      <c r="XCX13" s="83"/>
      <c r="XCY13" s="83"/>
      <c r="XCZ13" s="83"/>
      <c r="XDA13" s="83"/>
      <c r="XDB13" s="83"/>
      <c r="XDC13" s="83"/>
      <c r="XDD13" s="83"/>
      <c r="XDE13" s="83"/>
      <c r="XDF13" s="83"/>
      <c r="XDG13" s="83"/>
      <c r="XDH13" s="83"/>
      <c r="XDI13" s="83"/>
      <c r="XDJ13" s="83"/>
      <c r="XDK13" s="83"/>
      <c r="XDL13" s="83"/>
      <c r="XDM13" s="83"/>
      <c r="XDN13" s="83"/>
      <c r="XDO13" s="83"/>
      <c r="XDP13" s="83"/>
      <c r="XDQ13" s="83"/>
      <c r="XDR13" s="83"/>
      <c r="XDS13" s="83"/>
      <c r="XDT13" s="83"/>
      <c r="XDU13" s="83"/>
      <c r="XDV13" s="83"/>
      <c r="XDW13" s="83"/>
      <c r="XDX13" s="83"/>
      <c r="XDY13" s="83"/>
      <c r="XDZ13" s="83"/>
      <c r="XEA13" s="83"/>
      <c r="XEB13" s="83"/>
      <c r="XEC13" s="83"/>
      <c r="XED13" s="83"/>
      <c r="XEE13" s="83"/>
      <c r="XEF13" s="83"/>
      <c r="XEG13" s="83"/>
      <c r="XEH13" s="83"/>
      <c r="XEI13" s="83"/>
      <c r="XEJ13" s="83"/>
      <c r="XEK13" s="83"/>
      <c r="XEL13" s="83"/>
      <c r="XEM13" s="83"/>
      <c r="XEN13" s="83"/>
      <c r="XEO13" s="83"/>
      <c r="XEP13" s="83"/>
      <c r="XEQ13" s="83"/>
      <c r="XER13" s="83"/>
      <c r="XES13" s="83"/>
      <c r="XET13" s="83"/>
      <c r="XEU13" s="83"/>
      <c r="XEV13" s="83"/>
      <c r="XEW13" s="83"/>
      <c r="XEX13" s="83"/>
      <c r="XEY13" s="83"/>
      <c r="XEZ13" s="83"/>
      <c r="XFA13" s="83"/>
      <c r="XFB13" s="83"/>
    </row>
    <row r="14" spans="1:16382">
      <c r="B14" s="15">
        <v>1</v>
      </c>
      <c r="C14" s="66" t="s">
        <v>201</v>
      </c>
      <c r="D14" s="81" t="s">
        <v>200</v>
      </c>
      <c r="E14" s="82">
        <f t="shared" si="3"/>
        <v>20</v>
      </c>
      <c r="F14" s="83">
        <f t="shared" ref="F14:AT14" si="5">IF(AND(F9&gt;=$J$7,F9&lt;SUM($F$4,$J$7)),1,0)</f>
        <v>0</v>
      </c>
      <c r="G14" s="83">
        <f t="shared" si="5"/>
        <v>0</v>
      </c>
      <c r="H14" s="83">
        <f t="shared" si="5"/>
        <v>0</v>
      </c>
      <c r="I14" s="83">
        <f t="shared" si="5"/>
        <v>0</v>
      </c>
      <c r="J14" s="83">
        <f t="shared" si="5"/>
        <v>0</v>
      </c>
      <c r="K14" s="83">
        <f t="shared" si="5"/>
        <v>0</v>
      </c>
      <c r="L14" s="83">
        <f t="shared" si="5"/>
        <v>1</v>
      </c>
      <c r="M14" s="83">
        <f t="shared" si="5"/>
        <v>1</v>
      </c>
      <c r="N14" s="83">
        <f t="shared" si="5"/>
        <v>1</v>
      </c>
      <c r="O14" s="83">
        <f t="shared" si="5"/>
        <v>1</v>
      </c>
      <c r="P14" s="83">
        <f t="shared" si="5"/>
        <v>1</v>
      </c>
      <c r="Q14" s="83">
        <f t="shared" si="5"/>
        <v>1</v>
      </c>
      <c r="R14" s="83">
        <f t="shared" si="5"/>
        <v>1</v>
      </c>
      <c r="S14" s="83">
        <f t="shared" si="5"/>
        <v>1</v>
      </c>
      <c r="T14" s="83">
        <f t="shared" si="5"/>
        <v>1</v>
      </c>
      <c r="U14" s="83">
        <f t="shared" si="5"/>
        <v>1</v>
      </c>
      <c r="V14" s="83">
        <f t="shared" si="5"/>
        <v>1</v>
      </c>
      <c r="W14" s="83">
        <f t="shared" si="5"/>
        <v>1</v>
      </c>
      <c r="X14" s="83">
        <f t="shared" si="5"/>
        <v>1</v>
      </c>
      <c r="Y14" s="83">
        <f t="shared" si="5"/>
        <v>1</v>
      </c>
      <c r="Z14" s="83">
        <f t="shared" si="5"/>
        <v>1</v>
      </c>
      <c r="AA14" s="83">
        <f t="shared" si="5"/>
        <v>1</v>
      </c>
      <c r="AB14" s="83">
        <f t="shared" si="5"/>
        <v>1</v>
      </c>
      <c r="AC14" s="83">
        <f t="shared" si="5"/>
        <v>1</v>
      </c>
      <c r="AD14" s="83">
        <f t="shared" si="5"/>
        <v>1</v>
      </c>
      <c r="AE14" s="83">
        <f t="shared" si="5"/>
        <v>1</v>
      </c>
      <c r="AF14" s="83">
        <f t="shared" si="5"/>
        <v>0</v>
      </c>
      <c r="AG14" s="83">
        <f t="shared" si="5"/>
        <v>0</v>
      </c>
      <c r="AH14" s="83">
        <f t="shared" si="5"/>
        <v>0</v>
      </c>
      <c r="AI14" s="83">
        <f t="shared" si="5"/>
        <v>0</v>
      </c>
      <c r="AJ14" s="83">
        <f t="shared" si="5"/>
        <v>0</v>
      </c>
      <c r="AK14" s="83">
        <f t="shared" si="5"/>
        <v>0</v>
      </c>
      <c r="AL14" s="83">
        <f t="shared" si="5"/>
        <v>0</v>
      </c>
      <c r="AM14" s="83">
        <f t="shared" si="5"/>
        <v>0</v>
      </c>
      <c r="AN14" s="83">
        <f t="shared" si="5"/>
        <v>0</v>
      </c>
      <c r="AO14" s="83">
        <f t="shared" si="5"/>
        <v>0</v>
      </c>
      <c r="AP14" s="83">
        <f t="shared" si="5"/>
        <v>0</v>
      </c>
      <c r="AQ14" s="83">
        <f t="shared" si="5"/>
        <v>0</v>
      </c>
      <c r="AR14" s="83">
        <f t="shared" si="5"/>
        <v>0</v>
      </c>
      <c r="AS14" s="83">
        <f t="shared" si="5"/>
        <v>0</v>
      </c>
      <c r="AT14" s="83">
        <f t="shared" si="5"/>
        <v>0</v>
      </c>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c r="CJ14" s="83"/>
      <c r="CK14" s="83"/>
      <c r="CL14" s="83"/>
      <c r="CM14" s="83"/>
      <c r="CN14" s="83"/>
      <c r="CO14" s="83"/>
      <c r="CP14" s="83"/>
      <c r="CQ14" s="83"/>
      <c r="CR14" s="83"/>
      <c r="CS14" s="83"/>
      <c r="CT14" s="83"/>
      <c r="CU14" s="83"/>
      <c r="CV14" s="83"/>
      <c r="CW14" s="83"/>
      <c r="CX14" s="83"/>
      <c r="CY14" s="83"/>
      <c r="CZ14" s="83"/>
      <c r="DA14" s="83"/>
      <c r="DB14" s="83"/>
      <c r="DC14" s="83"/>
      <c r="DD14" s="83"/>
      <c r="DE14" s="83"/>
      <c r="DF14" s="83"/>
      <c r="DG14" s="83"/>
      <c r="DH14" s="83"/>
      <c r="DI14" s="83"/>
      <c r="DJ14" s="83"/>
      <c r="DK14" s="83"/>
      <c r="DL14" s="83"/>
      <c r="DM14" s="83"/>
      <c r="DN14" s="83"/>
      <c r="DO14" s="83"/>
      <c r="DP14" s="83"/>
      <c r="DQ14" s="83"/>
      <c r="DR14" s="83"/>
      <c r="DS14" s="83"/>
      <c r="DT14" s="83"/>
      <c r="DU14" s="83"/>
      <c r="DV14" s="83"/>
      <c r="DW14" s="83"/>
      <c r="DX14" s="83"/>
      <c r="DY14" s="83"/>
      <c r="DZ14" s="83"/>
      <c r="EA14" s="83"/>
      <c r="EB14" s="83"/>
      <c r="EC14" s="83"/>
      <c r="ED14" s="83"/>
      <c r="EE14" s="83"/>
      <c r="EF14" s="83"/>
      <c r="EG14" s="83"/>
      <c r="EH14" s="83"/>
      <c r="EI14" s="83"/>
      <c r="EJ14" s="83"/>
      <c r="EK14" s="83"/>
      <c r="EL14" s="83"/>
      <c r="EM14" s="83"/>
      <c r="EN14" s="83"/>
      <c r="EO14" s="83"/>
      <c r="EP14" s="83"/>
      <c r="EQ14" s="83"/>
      <c r="ER14" s="83"/>
      <c r="ES14" s="83"/>
      <c r="ET14" s="83"/>
      <c r="EU14" s="83"/>
      <c r="EV14" s="83"/>
      <c r="EW14" s="83"/>
      <c r="EX14" s="83"/>
      <c r="EY14" s="83"/>
      <c r="EZ14" s="83"/>
      <c r="FA14" s="83"/>
      <c r="FB14" s="83"/>
      <c r="FC14" s="83"/>
      <c r="FD14" s="83"/>
      <c r="FE14" s="83"/>
      <c r="FF14" s="83"/>
      <c r="FG14" s="83"/>
      <c r="FH14" s="83"/>
      <c r="FI14" s="83"/>
      <c r="FJ14" s="83"/>
      <c r="FK14" s="83"/>
      <c r="FL14" s="83"/>
      <c r="FM14" s="83"/>
      <c r="FN14" s="83"/>
      <c r="FO14" s="83"/>
      <c r="FP14" s="83"/>
      <c r="FQ14" s="83"/>
      <c r="FR14" s="83"/>
      <c r="FS14" s="83"/>
      <c r="FT14" s="83"/>
      <c r="FU14" s="83"/>
      <c r="FV14" s="83"/>
      <c r="FW14" s="83"/>
      <c r="FX14" s="83"/>
      <c r="FY14" s="83"/>
      <c r="FZ14" s="83"/>
      <c r="GA14" s="83"/>
      <c r="GB14" s="83"/>
      <c r="GC14" s="83"/>
      <c r="GD14" s="83"/>
      <c r="GE14" s="83"/>
      <c r="GF14" s="83"/>
      <c r="GG14" s="83"/>
      <c r="GH14" s="83"/>
      <c r="GI14" s="83"/>
      <c r="GJ14" s="83"/>
      <c r="GK14" s="83"/>
      <c r="GL14" s="83"/>
      <c r="GM14" s="83"/>
      <c r="GN14" s="83"/>
      <c r="GO14" s="83"/>
      <c r="GP14" s="83"/>
      <c r="GQ14" s="83"/>
      <c r="GR14" s="83"/>
      <c r="GS14" s="83"/>
      <c r="GT14" s="83"/>
      <c r="GU14" s="83"/>
      <c r="GV14" s="83"/>
      <c r="GW14" s="83"/>
      <c r="GX14" s="83"/>
      <c r="GY14" s="83"/>
      <c r="GZ14" s="83"/>
      <c r="HA14" s="83"/>
      <c r="HB14" s="83"/>
      <c r="HC14" s="83"/>
      <c r="HD14" s="83"/>
      <c r="HE14" s="83"/>
      <c r="HF14" s="83"/>
      <c r="HG14" s="83"/>
      <c r="HH14" s="83"/>
      <c r="HI14" s="83"/>
      <c r="HJ14" s="83"/>
      <c r="HK14" s="83"/>
      <c r="HL14" s="83"/>
      <c r="HM14" s="83"/>
      <c r="HN14" s="83"/>
      <c r="HO14" s="83"/>
      <c r="HP14" s="83"/>
      <c r="HQ14" s="83"/>
      <c r="HR14" s="83"/>
      <c r="HS14" s="83"/>
      <c r="HT14" s="83"/>
      <c r="HU14" s="83"/>
      <c r="HV14" s="83"/>
      <c r="HW14" s="83"/>
      <c r="HX14" s="83"/>
      <c r="HY14" s="83"/>
      <c r="HZ14" s="83"/>
      <c r="IA14" s="83"/>
      <c r="IB14" s="83"/>
      <c r="IC14" s="83"/>
      <c r="ID14" s="83"/>
      <c r="IE14" s="83"/>
      <c r="IF14" s="83"/>
      <c r="IG14" s="83"/>
      <c r="IH14" s="83"/>
      <c r="II14" s="83"/>
      <c r="IJ14" s="83"/>
      <c r="IK14" s="83"/>
      <c r="IL14" s="83"/>
      <c r="IM14" s="83"/>
      <c r="IN14" s="83"/>
      <c r="IO14" s="83"/>
      <c r="IP14" s="83"/>
      <c r="IQ14" s="83"/>
      <c r="IR14" s="83"/>
      <c r="IS14" s="83"/>
      <c r="IT14" s="83"/>
      <c r="IU14" s="83"/>
      <c r="IV14" s="83"/>
      <c r="IW14" s="83"/>
      <c r="IX14" s="83"/>
      <c r="IY14" s="83"/>
      <c r="IZ14" s="83"/>
      <c r="JA14" s="83"/>
      <c r="JB14" s="83"/>
      <c r="JC14" s="83"/>
      <c r="JD14" s="83"/>
      <c r="JE14" s="83"/>
      <c r="JF14" s="83"/>
      <c r="JG14" s="83"/>
      <c r="JH14" s="83"/>
      <c r="JI14" s="83"/>
      <c r="JJ14" s="83"/>
      <c r="JK14" s="83"/>
      <c r="JL14" s="83"/>
      <c r="JM14" s="83"/>
      <c r="JN14" s="83"/>
      <c r="JO14" s="83"/>
      <c r="JP14" s="83"/>
      <c r="JQ14" s="83"/>
      <c r="JR14" s="83"/>
      <c r="JS14" s="83"/>
      <c r="JT14" s="83"/>
      <c r="JU14" s="83"/>
      <c r="JV14" s="83"/>
      <c r="JW14" s="83"/>
      <c r="JX14" s="83"/>
      <c r="JY14" s="83"/>
      <c r="JZ14" s="83"/>
      <c r="KA14" s="83"/>
      <c r="KB14" s="83"/>
      <c r="KC14" s="83"/>
      <c r="KD14" s="83"/>
      <c r="KE14" s="83"/>
      <c r="KF14" s="83"/>
      <c r="KG14" s="83"/>
      <c r="KH14" s="83"/>
      <c r="KI14" s="83"/>
      <c r="KJ14" s="83"/>
      <c r="KK14" s="83"/>
      <c r="KL14" s="83"/>
      <c r="KM14" s="83"/>
      <c r="KN14" s="83"/>
      <c r="KO14" s="83"/>
      <c r="KP14" s="83"/>
      <c r="KQ14" s="83"/>
      <c r="KR14" s="83"/>
      <c r="KS14" s="83"/>
      <c r="KT14" s="83"/>
      <c r="KU14" s="83"/>
      <c r="KV14" s="83"/>
      <c r="KW14" s="83"/>
      <c r="KX14" s="83"/>
      <c r="KY14" s="83"/>
      <c r="KZ14" s="83"/>
      <c r="LA14" s="83"/>
      <c r="LB14" s="83"/>
      <c r="LC14" s="83"/>
      <c r="LD14" s="83"/>
      <c r="LE14" s="83"/>
      <c r="LF14" s="83"/>
      <c r="LG14" s="83"/>
      <c r="LH14" s="83"/>
      <c r="LI14" s="83"/>
      <c r="LJ14" s="83"/>
      <c r="LK14" s="83"/>
      <c r="LL14" s="83"/>
      <c r="LM14" s="83"/>
      <c r="LN14" s="83"/>
      <c r="LO14" s="83"/>
      <c r="LP14" s="83"/>
      <c r="LQ14" s="83"/>
      <c r="LR14" s="83"/>
      <c r="LS14" s="83"/>
      <c r="LT14" s="83"/>
      <c r="LU14" s="83"/>
      <c r="LV14" s="83"/>
      <c r="LW14" s="83"/>
      <c r="LX14" s="83"/>
      <c r="LY14" s="83"/>
      <c r="LZ14" s="83"/>
      <c r="MA14" s="83"/>
      <c r="MB14" s="83"/>
      <c r="MC14" s="83"/>
      <c r="MD14" s="83"/>
      <c r="ME14" s="83"/>
      <c r="MF14" s="83"/>
      <c r="MG14" s="83"/>
      <c r="MH14" s="83"/>
      <c r="MI14" s="83"/>
      <c r="MJ14" s="83"/>
      <c r="MK14" s="83"/>
      <c r="ML14" s="83"/>
      <c r="MM14" s="83"/>
      <c r="MN14" s="83"/>
      <c r="MO14" s="83"/>
      <c r="MP14" s="83"/>
      <c r="MQ14" s="83"/>
      <c r="MR14" s="83"/>
      <c r="MS14" s="83"/>
      <c r="MT14" s="83"/>
      <c r="MU14" s="83"/>
      <c r="MV14" s="83"/>
      <c r="MW14" s="83"/>
      <c r="MX14" s="83"/>
      <c r="MY14" s="83"/>
      <c r="MZ14" s="83"/>
      <c r="NA14" s="83"/>
      <c r="NB14" s="83"/>
      <c r="NC14" s="83"/>
      <c r="ND14" s="83"/>
      <c r="NE14" s="83"/>
      <c r="NF14" s="83"/>
      <c r="NG14" s="83"/>
      <c r="NH14" s="83"/>
      <c r="NI14" s="83"/>
      <c r="NJ14" s="83"/>
      <c r="NK14" s="83"/>
      <c r="NL14" s="83"/>
      <c r="NM14" s="83"/>
      <c r="NN14" s="83"/>
      <c r="NO14" s="83"/>
      <c r="NP14" s="83"/>
      <c r="NQ14" s="83"/>
      <c r="NR14" s="83"/>
      <c r="NS14" s="83"/>
      <c r="NT14" s="83"/>
      <c r="NU14" s="83"/>
      <c r="NV14" s="83"/>
      <c r="NW14" s="83"/>
      <c r="NX14" s="83"/>
      <c r="NY14" s="83"/>
      <c r="NZ14" s="83"/>
      <c r="OA14" s="83"/>
      <c r="OB14" s="83"/>
      <c r="OC14" s="83"/>
      <c r="OD14" s="83"/>
      <c r="OE14" s="83"/>
      <c r="OF14" s="83"/>
      <c r="OG14" s="83"/>
      <c r="OH14" s="83"/>
      <c r="OI14" s="83"/>
      <c r="OJ14" s="83"/>
      <c r="OK14" s="83"/>
      <c r="OL14" s="83"/>
      <c r="OM14" s="83"/>
      <c r="ON14" s="83"/>
      <c r="OO14" s="83"/>
      <c r="OP14" s="83"/>
      <c r="OQ14" s="83"/>
      <c r="OR14" s="83"/>
      <c r="OS14" s="83"/>
      <c r="OT14" s="83"/>
      <c r="OU14" s="83"/>
      <c r="OV14" s="83"/>
      <c r="OW14" s="83"/>
      <c r="OX14" s="83"/>
      <c r="OY14" s="83"/>
      <c r="OZ14" s="83"/>
      <c r="PA14" s="83"/>
      <c r="PB14" s="83"/>
      <c r="PC14" s="83"/>
      <c r="PD14" s="83"/>
      <c r="PE14" s="83"/>
      <c r="PF14" s="83"/>
      <c r="PG14" s="83"/>
      <c r="PH14" s="83"/>
      <c r="PI14" s="83"/>
      <c r="PJ14" s="83"/>
      <c r="PK14" s="83"/>
      <c r="PL14" s="83"/>
      <c r="PM14" s="83"/>
      <c r="PN14" s="83"/>
      <c r="PO14" s="83"/>
      <c r="PP14" s="83"/>
      <c r="PQ14" s="83"/>
      <c r="PR14" s="83"/>
      <c r="PS14" s="83"/>
      <c r="PT14" s="83"/>
      <c r="PU14" s="83"/>
      <c r="PV14" s="83"/>
      <c r="PW14" s="83"/>
      <c r="PX14" s="83"/>
      <c r="PY14" s="83"/>
      <c r="PZ14" s="83"/>
      <c r="QA14" s="83"/>
      <c r="QB14" s="83"/>
      <c r="QC14" s="83"/>
      <c r="QD14" s="83"/>
      <c r="QE14" s="83"/>
      <c r="QF14" s="83"/>
      <c r="QG14" s="83"/>
      <c r="QH14" s="83"/>
      <c r="QI14" s="83"/>
      <c r="QJ14" s="83"/>
      <c r="QK14" s="83"/>
      <c r="QL14" s="83"/>
      <c r="QM14" s="83"/>
      <c r="QN14" s="83"/>
      <c r="QO14" s="83"/>
      <c r="QP14" s="83"/>
      <c r="QQ14" s="83"/>
      <c r="QR14" s="83"/>
      <c r="QS14" s="83"/>
      <c r="QT14" s="83"/>
      <c r="QU14" s="83"/>
      <c r="QV14" s="83"/>
      <c r="QW14" s="83"/>
      <c r="QX14" s="83"/>
      <c r="QY14" s="83"/>
      <c r="QZ14" s="83"/>
      <c r="RA14" s="83"/>
      <c r="RB14" s="83"/>
      <c r="RC14" s="83"/>
      <c r="RD14" s="83"/>
      <c r="RE14" s="83"/>
      <c r="RF14" s="83"/>
      <c r="RG14" s="83"/>
      <c r="RH14" s="83"/>
      <c r="RI14" s="83"/>
      <c r="RJ14" s="83"/>
      <c r="RK14" s="83"/>
      <c r="RL14" s="83"/>
      <c r="RM14" s="83"/>
      <c r="RN14" s="83"/>
      <c r="RO14" s="83"/>
      <c r="RP14" s="83"/>
      <c r="RQ14" s="83"/>
      <c r="RR14" s="83"/>
      <c r="RS14" s="83"/>
      <c r="RT14" s="83"/>
      <c r="RU14" s="83"/>
      <c r="RV14" s="83"/>
      <c r="RW14" s="83"/>
      <c r="RX14" s="83"/>
      <c r="RY14" s="83"/>
      <c r="RZ14" s="83"/>
      <c r="SA14" s="83"/>
      <c r="SB14" s="83"/>
      <c r="SC14" s="83"/>
      <c r="SD14" s="83"/>
      <c r="SE14" s="83"/>
      <c r="SF14" s="83"/>
      <c r="SG14" s="83"/>
      <c r="SH14" s="83"/>
      <c r="SI14" s="83"/>
      <c r="SJ14" s="83"/>
      <c r="SK14" s="83"/>
      <c r="SL14" s="83"/>
      <c r="SM14" s="83"/>
      <c r="SN14" s="83"/>
      <c r="SO14" s="83"/>
      <c r="SP14" s="83"/>
      <c r="SQ14" s="83"/>
      <c r="SR14" s="83"/>
      <c r="SS14" s="83"/>
      <c r="ST14" s="83"/>
      <c r="SU14" s="83"/>
      <c r="SV14" s="83"/>
      <c r="SW14" s="83"/>
      <c r="SX14" s="83"/>
      <c r="SY14" s="83"/>
      <c r="SZ14" s="83"/>
      <c r="TA14" s="83"/>
      <c r="TB14" s="83"/>
      <c r="TC14" s="83"/>
      <c r="TD14" s="83"/>
      <c r="TE14" s="83"/>
      <c r="TF14" s="83"/>
      <c r="TG14" s="83"/>
      <c r="TH14" s="83"/>
      <c r="TI14" s="83"/>
      <c r="TJ14" s="83"/>
      <c r="TK14" s="83"/>
      <c r="TL14" s="83"/>
      <c r="TM14" s="83"/>
      <c r="TN14" s="83"/>
      <c r="TO14" s="83"/>
      <c r="TP14" s="83"/>
      <c r="TQ14" s="83"/>
      <c r="TR14" s="83"/>
      <c r="TS14" s="83"/>
      <c r="TT14" s="83"/>
      <c r="TU14" s="83"/>
      <c r="TV14" s="83"/>
      <c r="TW14" s="83"/>
      <c r="TX14" s="83"/>
      <c r="TY14" s="83"/>
      <c r="TZ14" s="83"/>
      <c r="UA14" s="83"/>
      <c r="UB14" s="83"/>
      <c r="UC14" s="83"/>
      <c r="UD14" s="83"/>
      <c r="UE14" s="83"/>
      <c r="UF14" s="83"/>
      <c r="UG14" s="83"/>
      <c r="UH14" s="83"/>
      <c r="UI14" s="83"/>
      <c r="UJ14" s="83"/>
      <c r="UK14" s="83"/>
      <c r="UL14" s="83"/>
      <c r="UM14" s="83"/>
      <c r="UN14" s="83"/>
      <c r="UO14" s="83"/>
      <c r="UP14" s="83"/>
      <c r="UQ14" s="83"/>
      <c r="UR14" s="83"/>
      <c r="US14" s="83"/>
      <c r="UT14" s="83"/>
      <c r="UU14" s="83"/>
      <c r="UV14" s="83"/>
      <c r="UW14" s="83"/>
      <c r="UX14" s="83"/>
      <c r="UY14" s="83"/>
      <c r="UZ14" s="83"/>
      <c r="VA14" s="83"/>
      <c r="VB14" s="83"/>
      <c r="VC14" s="83"/>
      <c r="VD14" s="83"/>
      <c r="VE14" s="83"/>
      <c r="VF14" s="83"/>
      <c r="VG14" s="83"/>
      <c r="VH14" s="83"/>
      <c r="VI14" s="83"/>
      <c r="VJ14" s="83"/>
      <c r="VK14" s="83"/>
      <c r="VL14" s="83"/>
      <c r="VM14" s="83"/>
      <c r="VN14" s="83"/>
      <c r="VO14" s="83"/>
      <c r="VP14" s="83"/>
      <c r="VQ14" s="83"/>
      <c r="VR14" s="83"/>
      <c r="VS14" s="83"/>
      <c r="VT14" s="83"/>
      <c r="VU14" s="83"/>
      <c r="VV14" s="83"/>
      <c r="VW14" s="83"/>
      <c r="VX14" s="83"/>
      <c r="VY14" s="83"/>
      <c r="VZ14" s="83"/>
      <c r="WA14" s="83"/>
      <c r="WB14" s="83"/>
      <c r="WC14" s="83"/>
      <c r="WD14" s="83"/>
      <c r="WE14" s="83"/>
      <c r="WF14" s="83"/>
      <c r="WG14" s="83"/>
      <c r="WH14" s="83"/>
      <c r="WI14" s="83"/>
      <c r="WJ14" s="83"/>
      <c r="WK14" s="83"/>
      <c r="WL14" s="83"/>
      <c r="WM14" s="83"/>
      <c r="WN14" s="83"/>
      <c r="WO14" s="83"/>
      <c r="WP14" s="83"/>
      <c r="WQ14" s="83"/>
      <c r="WR14" s="83"/>
      <c r="WS14" s="83"/>
      <c r="WT14" s="83"/>
      <c r="WU14" s="83"/>
      <c r="WV14" s="83"/>
      <c r="WW14" s="83"/>
      <c r="WX14" s="83"/>
      <c r="WY14" s="83"/>
      <c r="WZ14" s="83"/>
      <c r="XA14" s="83"/>
      <c r="XB14" s="83"/>
      <c r="XC14" s="83"/>
      <c r="XD14" s="83"/>
      <c r="XE14" s="83"/>
      <c r="XF14" s="83"/>
      <c r="XG14" s="83"/>
      <c r="XH14" s="83"/>
      <c r="XI14" s="83"/>
      <c r="XJ14" s="83"/>
      <c r="XK14" s="83"/>
      <c r="XL14" s="83"/>
      <c r="XM14" s="83"/>
      <c r="XN14" s="83"/>
      <c r="XO14" s="83"/>
      <c r="XP14" s="83"/>
      <c r="XQ14" s="83"/>
      <c r="XR14" s="83"/>
      <c r="XS14" s="83"/>
      <c r="XT14" s="83"/>
      <c r="XU14" s="83"/>
      <c r="XV14" s="83"/>
      <c r="XW14" s="83"/>
      <c r="XX14" s="83"/>
      <c r="XY14" s="83"/>
      <c r="XZ14" s="83"/>
      <c r="YA14" s="83"/>
      <c r="YB14" s="83"/>
      <c r="YC14" s="83"/>
      <c r="YD14" s="83"/>
      <c r="YE14" s="83"/>
      <c r="YF14" s="83"/>
      <c r="YG14" s="83"/>
      <c r="YH14" s="83"/>
      <c r="YI14" s="83"/>
      <c r="YJ14" s="83"/>
      <c r="YK14" s="83"/>
      <c r="YL14" s="83"/>
      <c r="YM14" s="83"/>
      <c r="YN14" s="83"/>
      <c r="YO14" s="83"/>
      <c r="YP14" s="83"/>
      <c r="YQ14" s="83"/>
      <c r="YR14" s="83"/>
      <c r="YS14" s="83"/>
      <c r="YT14" s="83"/>
      <c r="YU14" s="83"/>
      <c r="YV14" s="83"/>
      <c r="YW14" s="83"/>
      <c r="YX14" s="83"/>
      <c r="YY14" s="83"/>
      <c r="YZ14" s="83"/>
      <c r="ZA14" s="83"/>
      <c r="ZB14" s="83"/>
      <c r="ZC14" s="83"/>
      <c r="ZD14" s="83"/>
      <c r="ZE14" s="83"/>
      <c r="ZF14" s="83"/>
      <c r="ZG14" s="83"/>
      <c r="ZH14" s="83"/>
      <c r="ZI14" s="83"/>
      <c r="ZJ14" s="83"/>
      <c r="ZK14" s="83"/>
      <c r="ZL14" s="83"/>
      <c r="ZM14" s="83"/>
      <c r="ZN14" s="83"/>
      <c r="ZO14" s="83"/>
      <c r="ZP14" s="83"/>
      <c r="ZQ14" s="83"/>
      <c r="ZR14" s="83"/>
      <c r="ZS14" s="83"/>
      <c r="ZT14" s="83"/>
      <c r="ZU14" s="83"/>
      <c r="ZV14" s="83"/>
      <c r="ZW14" s="83"/>
      <c r="ZX14" s="83"/>
      <c r="ZY14" s="83"/>
      <c r="ZZ14" s="83"/>
      <c r="AAA14" s="83"/>
      <c r="AAB14" s="83"/>
      <c r="AAC14" s="83"/>
      <c r="AAD14" s="83"/>
      <c r="AAE14" s="83"/>
      <c r="AAF14" s="83"/>
      <c r="AAG14" s="83"/>
      <c r="AAH14" s="83"/>
      <c r="AAI14" s="83"/>
      <c r="AAJ14" s="83"/>
      <c r="AAK14" s="83"/>
      <c r="AAL14" s="83"/>
      <c r="AAM14" s="83"/>
      <c r="AAN14" s="83"/>
      <c r="AAO14" s="83"/>
      <c r="AAP14" s="83"/>
      <c r="AAQ14" s="83"/>
      <c r="AAR14" s="83"/>
      <c r="AAS14" s="83"/>
      <c r="AAT14" s="83"/>
      <c r="AAU14" s="83"/>
      <c r="AAV14" s="83"/>
      <c r="AAW14" s="83"/>
      <c r="AAX14" s="83"/>
      <c r="AAY14" s="83"/>
      <c r="AAZ14" s="83"/>
      <c r="ABA14" s="83"/>
      <c r="ABB14" s="83"/>
      <c r="ABC14" s="83"/>
      <c r="ABD14" s="83"/>
      <c r="ABE14" s="83"/>
      <c r="ABF14" s="83"/>
      <c r="ABG14" s="83"/>
      <c r="ABH14" s="83"/>
      <c r="ABI14" s="83"/>
      <c r="ABJ14" s="83"/>
      <c r="ABK14" s="83"/>
      <c r="ABL14" s="83"/>
      <c r="ABM14" s="83"/>
      <c r="ABN14" s="83"/>
      <c r="ABO14" s="83"/>
      <c r="ABP14" s="83"/>
      <c r="ABQ14" s="83"/>
      <c r="ABR14" s="83"/>
      <c r="ABS14" s="83"/>
      <c r="ABT14" s="83"/>
      <c r="ABU14" s="83"/>
      <c r="ABV14" s="83"/>
      <c r="ABW14" s="83"/>
      <c r="ABX14" s="83"/>
      <c r="ABY14" s="83"/>
      <c r="ABZ14" s="83"/>
      <c r="ACA14" s="83"/>
      <c r="ACB14" s="83"/>
      <c r="ACC14" s="83"/>
      <c r="ACD14" s="83"/>
      <c r="ACE14" s="83"/>
      <c r="ACF14" s="83"/>
      <c r="ACG14" s="83"/>
      <c r="ACH14" s="83"/>
      <c r="ACI14" s="83"/>
      <c r="ACJ14" s="83"/>
      <c r="ACK14" s="83"/>
      <c r="ACL14" s="83"/>
      <c r="ACM14" s="83"/>
      <c r="ACN14" s="83"/>
      <c r="ACO14" s="83"/>
      <c r="ACP14" s="83"/>
      <c r="ACQ14" s="83"/>
      <c r="ACR14" s="83"/>
      <c r="ACS14" s="83"/>
      <c r="ACT14" s="83"/>
      <c r="ACU14" s="83"/>
      <c r="ACV14" s="83"/>
      <c r="ACW14" s="83"/>
      <c r="ACX14" s="83"/>
      <c r="ACY14" s="83"/>
      <c r="ACZ14" s="83"/>
      <c r="ADA14" s="83"/>
      <c r="ADB14" s="83"/>
      <c r="ADC14" s="83"/>
      <c r="ADD14" s="83"/>
      <c r="ADE14" s="83"/>
      <c r="ADF14" s="83"/>
      <c r="ADG14" s="83"/>
      <c r="ADH14" s="83"/>
      <c r="ADI14" s="83"/>
      <c r="ADJ14" s="83"/>
      <c r="ADK14" s="83"/>
      <c r="ADL14" s="83"/>
      <c r="ADM14" s="83"/>
      <c r="ADN14" s="83"/>
      <c r="ADO14" s="83"/>
      <c r="ADP14" s="83"/>
      <c r="ADQ14" s="83"/>
      <c r="ADR14" s="83"/>
      <c r="ADS14" s="83"/>
      <c r="ADT14" s="83"/>
      <c r="ADU14" s="83"/>
      <c r="ADV14" s="83"/>
      <c r="ADW14" s="83"/>
      <c r="ADX14" s="83"/>
      <c r="ADY14" s="83"/>
      <c r="ADZ14" s="83"/>
      <c r="AEA14" s="83"/>
      <c r="AEB14" s="83"/>
      <c r="AEC14" s="83"/>
      <c r="AED14" s="83"/>
      <c r="AEE14" s="83"/>
      <c r="AEF14" s="83"/>
      <c r="AEG14" s="83"/>
      <c r="AEH14" s="83"/>
      <c r="AEI14" s="83"/>
      <c r="AEJ14" s="83"/>
      <c r="AEK14" s="83"/>
      <c r="AEL14" s="83"/>
      <c r="AEM14" s="83"/>
      <c r="AEN14" s="83"/>
      <c r="AEO14" s="83"/>
      <c r="AEP14" s="83"/>
      <c r="AEQ14" s="83"/>
      <c r="AER14" s="83"/>
      <c r="AES14" s="83"/>
      <c r="AET14" s="83"/>
      <c r="AEU14" s="83"/>
      <c r="AEV14" s="83"/>
      <c r="AEW14" s="83"/>
      <c r="AEX14" s="83"/>
      <c r="AEY14" s="83"/>
      <c r="AEZ14" s="83"/>
      <c r="AFA14" s="83"/>
      <c r="AFB14" s="83"/>
      <c r="AFC14" s="83"/>
      <c r="AFD14" s="83"/>
      <c r="AFE14" s="83"/>
      <c r="AFF14" s="83"/>
      <c r="AFG14" s="83"/>
      <c r="AFH14" s="83"/>
      <c r="AFI14" s="83"/>
      <c r="AFJ14" s="83"/>
      <c r="AFK14" s="83"/>
      <c r="AFL14" s="83"/>
      <c r="AFM14" s="83"/>
      <c r="AFN14" s="83"/>
      <c r="AFO14" s="83"/>
      <c r="AFP14" s="83"/>
      <c r="AFQ14" s="83"/>
      <c r="AFR14" s="83"/>
      <c r="AFS14" s="83"/>
      <c r="AFT14" s="83"/>
      <c r="AFU14" s="83"/>
      <c r="AFV14" s="83"/>
      <c r="AFW14" s="83"/>
      <c r="AFX14" s="83"/>
      <c r="AFY14" s="83"/>
      <c r="AFZ14" s="83"/>
      <c r="AGA14" s="83"/>
      <c r="AGB14" s="83"/>
      <c r="AGC14" s="83"/>
      <c r="AGD14" s="83"/>
      <c r="AGE14" s="83"/>
      <c r="AGF14" s="83"/>
      <c r="AGG14" s="83"/>
      <c r="AGH14" s="83"/>
      <c r="AGI14" s="83"/>
      <c r="AGJ14" s="83"/>
      <c r="AGK14" s="83"/>
      <c r="AGL14" s="83"/>
      <c r="AGM14" s="83"/>
      <c r="AGN14" s="83"/>
      <c r="AGO14" s="83"/>
      <c r="AGP14" s="83"/>
      <c r="AGQ14" s="83"/>
      <c r="AGR14" s="83"/>
      <c r="AGS14" s="83"/>
      <c r="AGT14" s="83"/>
      <c r="AGU14" s="83"/>
      <c r="AGV14" s="83"/>
      <c r="AGW14" s="83"/>
      <c r="AGX14" s="83"/>
      <c r="AGY14" s="83"/>
      <c r="AGZ14" s="83"/>
      <c r="AHA14" s="83"/>
      <c r="AHB14" s="83"/>
      <c r="AHC14" s="83"/>
      <c r="AHD14" s="83"/>
      <c r="AHE14" s="83"/>
      <c r="AHF14" s="83"/>
      <c r="AHG14" s="83"/>
      <c r="AHH14" s="83"/>
      <c r="AHI14" s="83"/>
      <c r="AHJ14" s="83"/>
      <c r="AHK14" s="83"/>
      <c r="AHL14" s="83"/>
      <c r="AHM14" s="83"/>
      <c r="AHN14" s="83"/>
      <c r="AHO14" s="83"/>
      <c r="AHP14" s="83"/>
      <c r="AHQ14" s="83"/>
      <c r="AHR14" s="83"/>
      <c r="AHS14" s="83"/>
      <c r="AHT14" s="83"/>
      <c r="AHU14" s="83"/>
      <c r="AHV14" s="83"/>
      <c r="AHW14" s="83"/>
      <c r="AHX14" s="83"/>
      <c r="AHY14" s="83"/>
      <c r="AHZ14" s="83"/>
      <c r="AIA14" s="83"/>
      <c r="AIB14" s="83"/>
      <c r="AIC14" s="83"/>
      <c r="AID14" s="83"/>
      <c r="AIE14" s="83"/>
      <c r="AIF14" s="83"/>
      <c r="AIG14" s="83"/>
      <c r="AIH14" s="83"/>
      <c r="AII14" s="83"/>
      <c r="AIJ14" s="83"/>
      <c r="AIK14" s="83"/>
      <c r="AIL14" s="83"/>
      <c r="AIM14" s="83"/>
      <c r="AIN14" s="83"/>
      <c r="AIO14" s="83"/>
      <c r="AIP14" s="83"/>
      <c r="AIQ14" s="83"/>
      <c r="AIR14" s="83"/>
      <c r="AIS14" s="83"/>
      <c r="AIT14" s="83"/>
      <c r="AIU14" s="83"/>
      <c r="AIV14" s="83"/>
      <c r="AIW14" s="83"/>
      <c r="AIX14" s="83"/>
      <c r="AIY14" s="83"/>
      <c r="AIZ14" s="83"/>
      <c r="AJA14" s="83"/>
      <c r="AJB14" s="83"/>
      <c r="AJC14" s="83"/>
      <c r="AJD14" s="83"/>
      <c r="AJE14" s="83"/>
      <c r="AJF14" s="83"/>
      <c r="AJG14" s="83"/>
      <c r="AJH14" s="83"/>
      <c r="AJI14" s="83"/>
      <c r="AJJ14" s="83"/>
      <c r="AJK14" s="83"/>
      <c r="AJL14" s="83"/>
      <c r="AJM14" s="83"/>
      <c r="AJN14" s="83"/>
      <c r="AJO14" s="83"/>
      <c r="AJP14" s="83"/>
      <c r="AJQ14" s="83"/>
      <c r="AJR14" s="83"/>
      <c r="AJS14" s="83"/>
      <c r="AJT14" s="83"/>
      <c r="AJU14" s="83"/>
      <c r="AJV14" s="83"/>
      <c r="AJW14" s="83"/>
      <c r="AJX14" s="83"/>
      <c r="AJY14" s="83"/>
      <c r="AJZ14" s="83"/>
      <c r="AKA14" s="83"/>
      <c r="AKB14" s="83"/>
      <c r="AKC14" s="83"/>
      <c r="AKD14" s="83"/>
      <c r="AKE14" s="83"/>
      <c r="AKF14" s="83"/>
      <c r="AKG14" s="83"/>
      <c r="AKH14" s="83"/>
      <c r="AKI14" s="83"/>
      <c r="AKJ14" s="83"/>
      <c r="AKK14" s="83"/>
      <c r="AKL14" s="83"/>
      <c r="AKM14" s="83"/>
      <c r="AKN14" s="83"/>
      <c r="AKO14" s="83"/>
      <c r="AKP14" s="83"/>
      <c r="AKQ14" s="83"/>
      <c r="AKR14" s="83"/>
      <c r="AKS14" s="83"/>
      <c r="AKT14" s="83"/>
      <c r="AKU14" s="83"/>
      <c r="AKV14" s="83"/>
      <c r="AKW14" s="83"/>
      <c r="AKX14" s="83"/>
      <c r="AKY14" s="83"/>
      <c r="AKZ14" s="83"/>
      <c r="ALA14" s="83"/>
      <c r="ALB14" s="83"/>
      <c r="ALC14" s="83"/>
      <c r="ALD14" s="83"/>
      <c r="ALE14" s="83"/>
      <c r="ALF14" s="83"/>
      <c r="ALG14" s="83"/>
      <c r="ALH14" s="83"/>
      <c r="ALI14" s="83"/>
      <c r="ALJ14" s="83"/>
      <c r="ALK14" s="83"/>
      <c r="ALL14" s="83"/>
      <c r="ALM14" s="83"/>
      <c r="ALN14" s="83"/>
      <c r="ALO14" s="83"/>
      <c r="ALP14" s="83"/>
      <c r="ALQ14" s="83"/>
      <c r="ALR14" s="83"/>
      <c r="ALS14" s="83"/>
      <c r="ALT14" s="83"/>
      <c r="ALU14" s="83"/>
      <c r="ALV14" s="83"/>
      <c r="ALW14" s="83"/>
      <c r="ALX14" s="83"/>
      <c r="ALY14" s="83"/>
      <c r="ALZ14" s="83"/>
      <c r="AMA14" s="83"/>
      <c r="AMB14" s="83"/>
      <c r="AMC14" s="83"/>
      <c r="AMD14" s="83"/>
      <c r="AME14" s="83"/>
      <c r="AMF14" s="83"/>
      <c r="AMG14" s="83"/>
      <c r="AMH14" s="83"/>
      <c r="AMI14" s="83"/>
      <c r="AMJ14" s="83"/>
      <c r="AMK14" s="83"/>
      <c r="AML14" s="83"/>
      <c r="AMM14" s="83"/>
      <c r="AMN14" s="83"/>
      <c r="AMO14" s="83"/>
      <c r="AMP14" s="83"/>
      <c r="AMQ14" s="83"/>
      <c r="AMR14" s="83"/>
      <c r="AMS14" s="83"/>
      <c r="AMT14" s="83"/>
      <c r="AMU14" s="83"/>
      <c r="AMV14" s="83"/>
      <c r="AMW14" s="83"/>
      <c r="AMX14" s="83"/>
      <c r="AMY14" s="83"/>
      <c r="AMZ14" s="83"/>
      <c r="ANA14" s="83"/>
      <c r="ANB14" s="83"/>
      <c r="ANC14" s="83"/>
      <c r="AND14" s="83"/>
      <c r="ANE14" s="83"/>
      <c r="ANF14" s="83"/>
      <c r="ANG14" s="83"/>
      <c r="ANH14" s="83"/>
      <c r="ANI14" s="83"/>
      <c r="ANJ14" s="83"/>
      <c r="ANK14" s="83"/>
      <c r="ANL14" s="83"/>
      <c r="ANM14" s="83"/>
      <c r="ANN14" s="83"/>
      <c r="ANO14" s="83"/>
      <c r="ANP14" s="83"/>
      <c r="ANQ14" s="83"/>
      <c r="ANR14" s="83"/>
      <c r="ANS14" s="83"/>
      <c r="ANT14" s="83"/>
      <c r="ANU14" s="83"/>
      <c r="ANV14" s="83"/>
      <c r="ANW14" s="83"/>
      <c r="ANX14" s="83"/>
      <c r="ANY14" s="83"/>
      <c r="ANZ14" s="83"/>
      <c r="AOA14" s="83"/>
      <c r="AOB14" s="83"/>
      <c r="AOC14" s="83"/>
      <c r="AOD14" s="83"/>
      <c r="AOE14" s="83"/>
      <c r="AOF14" s="83"/>
      <c r="AOG14" s="83"/>
      <c r="AOH14" s="83"/>
      <c r="AOI14" s="83"/>
      <c r="AOJ14" s="83"/>
      <c r="AOK14" s="83"/>
      <c r="AOL14" s="83"/>
      <c r="AOM14" s="83"/>
      <c r="AON14" s="83"/>
      <c r="AOO14" s="83"/>
      <c r="AOP14" s="83"/>
      <c r="AOQ14" s="83"/>
      <c r="AOR14" s="83"/>
      <c r="AOS14" s="83"/>
      <c r="AOT14" s="83"/>
      <c r="AOU14" s="83"/>
      <c r="AOV14" s="83"/>
      <c r="AOW14" s="83"/>
      <c r="AOX14" s="83"/>
      <c r="AOY14" s="83"/>
      <c r="AOZ14" s="83"/>
      <c r="APA14" s="83"/>
      <c r="APB14" s="83"/>
      <c r="APC14" s="83"/>
      <c r="APD14" s="83"/>
      <c r="APE14" s="83"/>
      <c r="APF14" s="83"/>
      <c r="APG14" s="83"/>
      <c r="APH14" s="83"/>
      <c r="API14" s="83"/>
      <c r="APJ14" s="83"/>
      <c r="APK14" s="83"/>
      <c r="APL14" s="83"/>
      <c r="APM14" s="83"/>
      <c r="APN14" s="83"/>
      <c r="APO14" s="83"/>
      <c r="APP14" s="83"/>
      <c r="APQ14" s="83"/>
      <c r="APR14" s="83"/>
      <c r="APS14" s="83"/>
      <c r="APT14" s="83"/>
      <c r="APU14" s="83"/>
      <c r="APV14" s="83"/>
      <c r="APW14" s="83"/>
      <c r="APX14" s="83"/>
      <c r="APY14" s="83"/>
      <c r="APZ14" s="83"/>
      <c r="AQA14" s="83"/>
      <c r="AQB14" s="83"/>
      <c r="AQC14" s="83"/>
      <c r="AQD14" s="83"/>
      <c r="AQE14" s="83"/>
      <c r="AQF14" s="83"/>
      <c r="AQG14" s="83"/>
      <c r="AQH14" s="83"/>
      <c r="AQI14" s="83"/>
      <c r="AQJ14" s="83"/>
      <c r="AQK14" s="83"/>
      <c r="AQL14" s="83"/>
      <c r="AQM14" s="83"/>
      <c r="AQN14" s="83"/>
      <c r="AQO14" s="83"/>
      <c r="AQP14" s="83"/>
      <c r="AQQ14" s="83"/>
      <c r="AQR14" s="83"/>
      <c r="AQS14" s="83"/>
      <c r="AQT14" s="83"/>
      <c r="AQU14" s="83"/>
      <c r="AQV14" s="83"/>
      <c r="AQW14" s="83"/>
      <c r="AQX14" s="83"/>
      <c r="AQY14" s="83"/>
      <c r="AQZ14" s="83"/>
      <c r="ARA14" s="83"/>
      <c r="ARB14" s="83"/>
      <c r="ARC14" s="83"/>
      <c r="ARD14" s="83"/>
      <c r="ARE14" s="83"/>
      <c r="ARF14" s="83"/>
      <c r="ARG14" s="83"/>
      <c r="ARH14" s="83"/>
      <c r="ARI14" s="83"/>
      <c r="ARJ14" s="83"/>
      <c r="ARK14" s="83"/>
      <c r="ARL14" s="83"/>
      <c r="ARM14" s="83"/>
      <c r="ARN14" s="83"/>
      <c r="ARO14" s="83"/>
      <c r="ARP14" s="83"/>
      <c r="ARQ14" s="83"/>
      <c r="ARR14" s="83"/>
      <c r="ARS14" s="83"/>
      <c r="ART14" s="83"/>
      <c r="ARU14" s="83"/>
      <c r="ARV14" s="83"/>
      <c r="ARW14" s="83"/>
      <c r="ARX14" s="83"/>
      <c r="ARY14" s="83"/>
      <c r="ARZ14" s="83"/>
      <c r="ASA14" s="83"/>
      <c r="ASB14" s="83"/>
      <c r="ASC14" s="83"/>
      <c r="ASD14" s="83"/>
      <c r="ASE14" s="83"/>
      <c r="ASF14" s="83"/>
      <c r="ASG14" s="83"/>
      <c r="ASH14" s="83"/>
      <c r="ASI14" s="83"/>
      <c r="ASJ14" s="83"/>
      <c r="ASK14" s="83"/>
      <c r="ASL14" s="83"/>
      <c r="ASM14" s="83"/>
      <c r="ASN14" s="83"/>
      <c r="ASO14" s="83"/>
      <c r="ASP14" s="83"/>
      <c r="ASQ14" s="83"/>
      <c r="ASR14" s="83"/>
      <c r="ASS14" s="83"/>
      <c r="AST14" s="83"/>
      <c r="ASU14" s="83"/>
      <c r="ASV14" s="83"/>
      <c r="ASW14" s="83"/>
      <c r="ASX14" s="83"/>
      <c r="ASY14" s="83"/>
      <c r="ASZ14" s="83"/>
      <c r="ATA14" s="83"/>
      <c r="ATB14" s="83"/>
      <c r="ATC14" s="83"/>
      <c r="ATD14" s="83"/>
      <c r="ATE14" s="83"/>
      <c r="ATF14" s="83"/>
      <c r="ATG14" s="83"/>
      <c r="ATH14" s="83"/>
      <c r="ATI14" s="83"/>
      <c r="ATJ14" s="83"/>
      <c r="ATK14" s="83"/>
      <c r="ATL14" s="83"/>
      <c r="ATM14" s="83"/>
      <c r="ATN14" s="83"/>
      <c r="ATO14" s="83"/>
      <c r="ATP14" s="83"/>
      <c r="ATQ14" s="83"/>
      <c r="ATR14" s="83"/>
      <c r="ATS14" s="83"/>
      <c r="ATT14" s="83"/>
      <c r="ATU14" s="83"/>
      <c r="ATV14" s="83"/>
      <c r="ATW14" s="83"/>
      <c r="ATX14" s="83"/>
      <c r="ATY14" s="83"/>
      <c r="ATZ14" s="83"/>
      <c r="AUA14" s="83"/>
      <c r="AUB14" s="83"/>
      <c r="AUC14" s="83"/>
      <c r="AUD14" s="83"/>
      <c r="AUE14" s="83"/>
      <c r="AUF14" s="83"/>
      <c r="AUG14" s="83"/>
      <c r="AUH14" s="83"/>
      <c r="AUI14" s="83"/>
      <c r="AUJ14" s="83"/>
      <c r="AUK14" s="83"/>
      <c r="AUL14" s="83"/>
      <c r="AUM14" s="83"/>
      <c r="AUN14" s="83"/>
      <c r="AUO14" s="83"/>
      <c r="AUP14" s="83"/>
      <c r="AUQ14" s="83"/>
      <c r="AUR14" s="83"/>
      <c r="AUS14" s="83"/>
      <c r="AUT14" s="83"/>
      <c r="AUU14" s="83"/>
      <c r="AUV14" s="83"/>
      <c r="AUW14" s="83"/>
      <c r="AUX14" s="83"/>
      <c r="AUY14" s="83"/>
      <c r="AUZ14" s="83"/>
      <c r="AVA14" s="83"/>
      <c r="AVB14" s="83"/>
      <c r="AVC14" s="83"/>
      <c r="AVD14" s="83"/>
      <c r="AVE14" s="83"/>
      <c r="AVF14" s="83"/>
      <c r="AVG14" s="83"/>
      <c r="AVH14" s="83"/>
      <c r="AVI14" s="83"/>
      <c r="AVJ14" s="83"/>
      <c r="AVK14" s="83"/>
      <c r="AVL14" s="83"/>
      <c r="AVM14" s="83"/>
      <c r="AVN14" s="83"/>
      <c r="AVO14" s="83"/>
      <c r="AVP14" s="83"/>
      <c r="AVQ14" s="83"/>
      <c r="AVR14" s="83"/>
      <c r="AVS14" s="83"/>
      <c r="AVT14" s="83"/>
      <c r="AVU14" s="83"/>
      <c r="AVV14" s="83"/>
      <c r="AVW14" s="83"/>
      <c r="AVX14" s="83"/>
      <c r="AVY14" s="83"/>
      <c r="AVZ14" s="83"/>
      <c r="AWA14" s="83"/>
      <c r="AWB14" s="83"/>
      <c r="AWC14" s="83"/>
      <c r="AWD14" s="83"/>
      <c r="AWE14" s="83"/>
      <c r="AWF14" s="83"/>
      <c r="AWG14" s="83"/>
      <c r="AWH14" s="83"/>
      <c r="AWI14" s="83"/>
      <c r="AWJ14" s="83"/>
      <c r="AWK14" s="83"/>
      <c r="AWL14" s="83"/>
      <c r="AWM14" s="83"/>
      <c r="AWN14" s="83"/>
      <c r="AWO14" s="83"/>
      <c r="AWP14" s="83"/>
      <c r="AWQ14" s="83"/>
      <c r="AWR14" s="83"/>
      <c r="AWS14" s="83"/>
      <c r="AWT14" s="83"/>
      <c r="AWU14" s="83"/>
      <c r="AWV14" s="83"/>
      <c r="AWW14" s="83"/>
      <c r="AWX14" s="83"/>
      <c r="AWY14" s="83"/>
      <c r="AWZ14" s="83"/>
      <c r="AXA14" s="83"/>
      <c r="AXB14" s="83"/>
      <c r="AXC14" s="83"/>
      <c r="AXD14" s="83"/>
      <c r="AXE14" s="83"/>
      <c r="AXF14" s="83"/>
      <c r="AXG14" s="83"/>
      <c r="AXH14" s="83"/>
      <c r="AXI14" s="83"/>
      <c r="AXJ14" s="83"/>
      <c r="AXK14" s="83"/>
      <c r="AXL14" s="83"/>
      <c r="AXM14" s="83"/>
      <c r="AXN14" s="83"/>
      <c r="AXO14" s="83"/>
      <c r="AXP14" s="83"/>
      <c r="AXQ14" s="83"/>
      <c r="AXR14" s="83"/>
      <c r="AXS14" s="83"/>
      <c r="AXT14" s="83"/>
      <c r="AXU14" s="83"/>
      <c r="AXV14" s="83"/>
      <c r="AXW14" s="83"/>
      <c r="AXX14" s="83"/>
      <c r="AXY14" s="83"/>
      <c r="AXZ14" s="83"/>
      <c r="AYA14" s="83"/>
      <c r="AYB14" s="83"/>
      <c r="AYC14" s="83"/>
      <c r="AYD14" s="83"/>
      <c r="AYE14" s="83"/>
      <c r="AYF14" s="83"/>
      <c r="AYG14" s="83"/>
      <c r="AYH14" s="83"/>
      <c r="AYI14" s="83"/>
      <c r="AYJ14" s="83"/>
      <c r="AYK14" s="83"/>
      <c r="AYL14" s="83"/>
      <c r="AYM14" s="83"/>
      <c r="AYN14" s="83"/>
      <c r="AYO14" s="83"/>
      <c r="AYP14" s="83"/>
      <c r="AYQ14" s="83"/>
      <c r="AYR14" s="83"/>
      <c r="AYS14" s="83"/>
      <c r="AYT14" s="83"/>
      <c r="AYU14" s="83"/>
      <c r="AYV14" s="83"/>
      <c r="AYW14" s="83"/>
      <c r="AYX14" s="83"/>
      <c r="AYY14" s="83"/>
      <c r="AYZ14" s="83"/>
      <c r="AZA14" s="83"/>
      <c r="AZB14" s="83"/>
      <c r="AZC14" s="83"/>
      <c r="AZD14" s="83"/>
      <c r="AZE14" s="83"/>
      <c r="AZF14" s="83"/>
      <c r="AZG14" s="83"/>
      <c r="AZH14" s="83"/>
      <c r="AZI14" s="83"/>
      <c r="AZJ14" s="83"/>
      <c r="AZK14" s="83"/>
      <c r="AZL14" s="83"/>
      <c r="AZM14" s="83"/>
      <c r="AZN14" s="83"/>
      <c r="AZO14" s="83"/>
      <c r="AZP14" s="83"/>
      <c r="AZQ14" s="83"/>
      <c r="AZR14" s="83"/>
      <c r="AZS14" s="83"/>
      <c r="AZT14" s="83"/>
      <c r="AZU14" s="83"/>
      <c r="AZV14" s="83"/>
      <c r="AZW14" s="83"/>
      <c r="AZX14" s="83"/>
      <c r="AZY14" s="83"/>
      <c r="AZZ14" s="83"/>
      <c r="BAA14" s="83"/>
      <c r="BAB14" s="83"/>
      <c r="BAC14" s="83"/>
      <c r="BAD14" s="83"/>
      <c r="BAE14" s="83"/>
      <c r="BAF14" s="83"/>
      <c r="BAG14" s="83"/>
      <c r="BAH14" s="83"/>
      <c r="BAI14" s="83"/>
      <c r="BAJ14" s="83"/>
      <c r="BAK14" s="83"/>
      <c r="BAL14" s="83"/>
      <c r="BAM14" s="83"/>
      <c r="BAN14" s="83"/>
      <c r="BAO14" s="83"/>
      <c r="BAP14" s="83"/>
      <c r="BAQ14" s="83"/>
      <c r="BAR14" s="83"/>
      <c r="BAS14" s="83"/>
      <c r="BAT14" s="83"/>
      <c r="BAU14" s="83"/>
      <c r="BAV14" s="83"/>
      <c r="BAW14" s="83"/>
      <c r="BAX14" s="83"/>
      <c r="BAY14" s="83"/>
      <c r="BAZ14" s="83"/>
      <c r="BBA14" s="83"/>
      <c r="BBB14" s="83"/>
      <c r="BBC14" s="83"/>
      <c r="BBD14" s="83"/>
      <c r="BBE14" s="83"/>
      <c r="BBF14" s="83"/>
      <c r="BBG14" s="83"/>
      <c r="BBH14" s="83"/>
      <c r="BBI14" s="83"/>
      <c r="BBJ14" s="83"/>
      <c r="BBK14" s="83"/>
      <c r="BBL14" s="83"/>
      <c r="BBM14" s="83"/>
      <c r="BBN14" s="83"/>
      <c r="BBO14" s="83"/>
      <c r="BBP14" s="83"/>
      <c r="BBQ14" s="83"/>
      <c r="BBR14" s="83"/>
      <c r="BBS14" s="83"/>
      <c r="BBT14" s="83"/>
      <c r="BBU14" s="83"/>
      <c r="BBV14" s="83"/>
      <c r="BBW14" s="83"/>
      <c r="BBX14" s="83"/>
      <c r="BBY14" s="83"/>
      <c r="BBZ14" s="83"/>
      <c r="BCA14" s="83"/>
      <c r="BCB14" s="83"/>
      <c r="BCC14" s="83"/>
      <c r="BCD14" s="83"/>
      <c r="BCE14" s="83"/>
      <c r="BCF14" s="83"/>
      <c r="BCG14" s="83"/>
      <c r="BCH14" s="83"/>
      <c r="BCI14" s="83"/>
      <c r="BCJ14" s="83"/>
      <c r="BCK14" s="83"/>
      <c r="BCL14" s="83"/>
      <c r="BCM14" s="83"/>
      <c r="BCN14" s="83"/>
      <c r="BCO14" s="83"/>
      <c r="BCP14" s="83"/>
      <c r="BCQ14" s="83"/>
      <c r="BCR14" s="83"/>
      <c r="BCS14" s="83"/>
      <c r="BCT14" s="83"/>
      <c r="BCU14" s="83"/>
      <c r="BCV14" s="83"/>
      <c r="BCW14" s="83"/>
      <c r="BCX14" s="83"/>
      <c r="BCY14" s="83"/>
      <c r="BCZ14" s="83"/>
      <c r="BDA14" s="83"/>
      <c r="BDB14" s="83"/>
      <c r="BDC14" s="83"/>
      <c r="BDD14" s="83"/>
      <c r="BDE14" s="83"/>
      <c r="BDF14" s="83"/>
      <c r="BDG14" s="83"/>
      <c r="BDH14" s="83"/>
      <c r="BDI14" s="83"/>
      <c r="BDJ14" s="83"/>
      <c r="BDK14" s="83"/>
      <c r="BDL14" s="83"/>
      <c r="BDM14" s="83"/>
      <c r="BDN14" s="83"/>
      <c r="BDO14" s="83"/>
      <c r="BDP14" s="83"/>
      <c r="BDQ14" s="83"/>
      <c r="BDR14" s="83"/>
      <c r="BDS14" s="83"/>
      <c r="BDT14" s="83"/>
      <c r="BDU14" s="83"/>
      <c r="BDV14" s="83"/>
      <c r="BDW14" s="83"/>
      <c r="BDX14" s="83"/>
      <c r="BDY14" s="83"/>
      <c r="BDZ14" s="83"/>
      <c r="BEA14" s="83"/>
      <c r="BEB14" s="83"/>
      <c r="BEC14" s="83"/>
      <c r="BED14" s="83"/>
      <c r="BEE14" s="83"/>
      <c r="BEF14" s="83"/>
      <c r="BEG14" s="83"/>
      <c r="BEH14" s="83"/>
      <c r="BEI14" s="83"/>
      <c r="BEJ14" s="83"/>
      <c r="BEK14" s="83"/>
      <c r="BEL14" s="83"/>
      <c r="BEM14" s="83"/>
      <c r="BEN14" s="83"/>
      <c r="BEO14" s="83"/>
      <c r="BEP14" s="83"/>
      <c r="BEQ14" s="83"/>
      <c r="BER14" s="83"/>
      <c r="BES14" s="83"/>
      <c r="BET14" s="83"/>
      <c r="BEU14" s="83"/>
      <c r="BEV14" s="83"/>
      <c r="BEW14" s="83"/>
      <c r="BEX14" s="83"/>
      <c r="BEY14" s="83"/>
      <c r="BEZ14" s="83"/>
      <c r="BFA14" s="83"/>
      <c r="BFB14" s="83"/>
      <c r="BFC14" s="83"/>
      <c r="BFD14" s="83"/>
      <c r="BFE14" s="83"/>
      <c r="BFF14" s="83"/>
      <c r="BFG14" s="83"/>
      <c r="BFH14" s="83"/>
      <c r="BFI14" s="83"/>
      <c r="BFJ14" s="83"/>
      <c r="BFK14" s="83"/>
      <c r="BFL14" s="83"/>
      <c r="BFM14" s="83"/>
      <c r="BFN14" s="83"/>
      <c r="BFO14" s="83"/>
      <c r="BFP14" s="83"/>
      <c r="BFQ14" s="83"/>
      <c r="BFR14" s="83"/>
      <c r="BFS14" s="83"/>
      <c r="BFT14" s="83"/>
      <c r="BFU14" s="83"/>
      <c r="BFV14" s="83"/>
      <c r="BFW14" s="83"/>
      <c r="BFX14" s="83"/>
      <c r="BFY14" s="83"/>
      <c r="BFZ14" s="83"/>
      <c r="BGA14" s="83"/>
      <c r="BGB14" s="83"/>
      <c r="BGC14" s="83"/>
      <c r="BGD14" s="83"/>
      <c r="BGE14" s="83"/>
      <c r="BGF14" s="83"/>
      <c r="BGG14" s="83"/>
      <c r="BGH14" s="83"/>
      <c r="BGI14" s="83"/>
      <c r="BGJ14" s="83"/>
      <c r="BGK14" s="83"/>
      <c r="BGL14" s="83"/>
      <c r="BGM14" s="83"/>
      <c r="BGN14" s="83"/>
      <c r="BGO14" s="83"/>
      <c r="BGP14" s="83"/>
      <c r="BGQ14" s="83"/>
      <c r="BGR14" s="83"/>
      <c r="BGS14" s="83"/>
      <c r="BGT14" s="83"/>
      <c r="BGU14" s="83"/>
      <c r="BGV14" s="83"/>
      <c r="BGW14" s="83"/>
      <c r="BGX14" s="83"/>
      <c r="BGY14" s="83"/>
      <c r="BGZ14" s="83"/>
      <c r="BHA14" s="83"/>
      <c r="BHB14" s="83"/>
      <c r="BHC14" s="83"/>
      <c r="BHD14" s="83"/>
      <c r="BHE14" s="83"/>
      <c r="BHF14" s="83"/>
      <c r="BHG14" s="83"/>
      <c r="BHH14" s="83"/>
      <c r="BHI14" s="83"/>
      <c r="BHJ14" s="83"/>
      <c r="BHK14" s="83"/>
      <c r="BHL14" s="83"/>
      <c r="BHM14" s="83"/>
      <c r="BHN14" s="83"/>
      <c r="BHO14" s="83"/>
      <c r="BHP14" s="83"/>
      <c r="BHQ14" s="83"/>
      <c r="BHR14" s="83"/>
      <c r="BHS14" s="83"/>
      <c r="BHT14" s="83"/>
      <c r="BHU14" s="83"/>
      <c r="BHV14" s="83"/>
      <c r="BHW14" s="83"/>
      <c r="BHX14" s="83"/>
      <c r="BHY14" s="83"/>
      <c r="BHZ14" s="83"/>
      <c r="BIA14" s="83"/>
      <c r="BIB14" s="83"/>
      <c r="BIC14" s="83"/>
      <c r="BID14" s="83"/>
      <c r="BIE14" s="83"/>
      <c r="BIF14" s="83"/>
      <c r="BIG14" s="83"/>
      <c r="BIH14" s="83"/>
      <c r="BII14" s="83"/>
      <c r="BIJ14" s="83"/>
      <c r="BIK14" s="83"/>
      <c r="BIL14" s="83"/>
      <c r="BIM14" s="83"/>
      <c r="BIN14" s="83"/>
      <c r="BIO14" s="83"/>
      <c r="BIP14" s="83"/>
      <c r="BIQ14" s="83"/>
      <c r="BIR14" s="83"/>
      <c r="BIS14" s="83"/>
      <c r="BIT14" s="83"/>
      <c r="BIU14" s="83"/>
      <c r="BIV14" s="83"/>
      <c r="BIW14" s="83"/>
      <c r="BIX14" s="83"/>
      <c r="BIY14" s="83"/>
      <c r="BIZ14" s="83"/>
      <c r="BJA14" s="83"/>
      <c r="BJB14" s="83"/>
      <c r="BJC14" s="83"/>
      <c r="BJD14" s="83"/>
      <c r="BJE14" s="83"/>
      <c r="BJF14" s="83"/>
      <c r="BJG14" s="83"/>
      <c r="BJH14" s="83"/>
      <c r="BJI14" s="83"/>
      <c r="BJJ14" s="83"/>
      <c r="BJK14" s="83"/>
      <c r="BJL14" s="83"/>
      <c r="BJM14" s="83"/>
      <c r="BJN14" s="83"/>
      <c r="BJO14" s="83"/>
      <c r="BJP14" s="83"/>
      <c r="BJQ14" s="83"/>
      <c r="BJR14" s="83"/>
      <c r="BJS14" s="83"/>
      <c r="BJT14" s="83"/>
      <c r="BJU14" s="83"/>
      <c r="BJV14" s="83"/>
      <c r="BJW14" s="83"/>
      <c r="BJX14" s="83"/>
      <c r="BJY14" s="83"/>
      <c r="BJZ14" s="83"/>
      <c r="BKA14" s="83"/>
      <c r="BKB14" s="83"/>
      <c r="BKC14" s="83"/>
      <c r="BKD14" s="83"/>
      <c r="BKE14" s="83"/>
      <c r="BKF14" s="83"/>
      <c r="BKG14" s="83"/>
      <c r="BKH14" s="83"/>
      <c r="BKI14" s="83"/>
      <c r="BKJ14" s="83"/>
      <c r="BKK14" s="83"/>
      <c r="BKL14" s="83"/>
      <c r="BKM14" s="83"/>
      <c r="BKN14" s="83"/>
      <c r="BKO14" s="83"/>
      <c r="BKP14" s="83"/>
      <c r="BKQ14" s="83"/>
      <c r="BKR14" s="83"/>
      <c r="BKS14" s="83"/>
      <c r="BKT14" s="83"/>
      <c r="BKU14" s="83"/>
      <c r="BKV14" s="83"/>
      <c r="BKW14" s="83"/>
      <c r="BKX14" s="83"/>
      <c r="BKY14" s="83"/>
      <c r="BKZ14" s="83"/>
      <c r="BLA14" s="83"/>
      <c r="BLB14" s="83"/>
      <c r="BLC14" s="83"/>
      <c r="BLD14" s="83"/>
      <c r="BLE14" s="83"/>
      <c r="BLF14" s="83"/>
      <c r="BLG14" s="83"/>
      <c r="BLH14" s="83"/>
      <c r="BLI14" s="83"/>
      <c r="BLJ14" s="83"/>
      <c r="BLK14" s="83"/>
      <c r="BLL14" s="83"/>
      <c r="BLM14" s="83"/>
      <c r="BLN14" s="83"/>
      <c r="BLO14" s="83"/>
      <c r="BLP14" s="83"/>
      <c r="BLQ14" s="83"/>
      <c r="BLR14" s="83"/>
      <c r="BLS14" s="83"/>
      <c r="BLT14" s="83"/>
      <c r="BLU14" s="83"/>
      <c r="BLV14" s="83"/>
      <c r="BLW14" s="83"/>
      <c r="BLX14" s="83"/>
      <c r="BLY14" s="83"/>
      <c r="BLZ14" s="83"/>
      <c r="BMA14" s="83"/>
      <c r="BMB14" s="83"/>
      <c r="BMC14" s="83"/>
      <c r="BMD14" s="83"/>
      <c r="BME14" s="83"/>
      <c r="BMF14" s="83"/>
      <c r="BMG14" s="83"/>
      <c r="BMH14" s="83"/>
      <c r="BMI14" s="83"/>
      <c r="BMJ14" s="83"/>
      <c r="BMK14" s="83"/>
      <c r="BML14" s="83"/>
      <c r="BMM14" s="83"/>
      <c r="BMN14" s="83"/>
      <c r="BMO14" s="83"/>
      <c r="BMP14" s="83"/>
      <c r="BMQ14" s="83"/>
      <c r="BMR14" s="83"/>
      <c r="BMS14" s="83"/>
      <c r="BMT14" s="83"/>
      <c r="BMU14" s="83"/>
      <c r="BMV14" s="83"/>
      <c r="BMW14" s="83"/>
      <c r="BMX14" s="83"/>
      <c r="BMY14" s="83"/>
      <c r="BMZ14" s="83"/>
      <c r="BNA14" s="83"/>
      <c r="BNB14" s="83"/>
      <c r="BNC14" s="83"/>
      <c r="BND14" s="83"/>
      <c r="BNE14" s="83"/>
      <c r="BNF14" s="83"/>
      <c r="BNG14" s="83"/>
      <c r="BNH14" s="83"/>
      <c r="BNI14" s="83"/>
      <c r="BNJ14" s="83"/>
      <c r="BNK14" s="83"/>
      <c r="BNL14" s="83"/>
      <c r="BNM14" s="83"/>
      <c r="BNN14" s="83"/>
      <c r="BNO14" s="83"/>
      <c r="BNP14" s="83"/>
      <c r="BNQ14" s="83"/>
      <c r="BNR14" s="83"/>
      <c r="BNS14" s="83"/>
      <c r="BNT14" s="83"/>
      <c r="BNU14" s="83"/>
      <c r="BNV14" s="83"/>
      <c r="BNW14" s="83"/>
      <c r="BNX14" s="83"/>
      <c r="BNY14" s="83"/>
      <c r="BNZ14" s="83"/>
      <c r="BOA14" s="83"/>
      <c r="BOB14" s="83"/>
      <c r="BOC14" s="83"/>
      <c r="BOD14" s="83"/>
      <c r="BOE14" s="83"/>
      <c r="BOF14" s="83"/>
      <c r="BOG14" s="83"/>
      <c r="BOH14" s="83"/>
      <c r="BOI14" s="83"/>
      <c r="BOJ14" s="83"/>
      <c r="BOK14" s="83"/>
      <c r="BOL14" s="83"/>
      <c r="BOM14" s="83"/>
      <c r="BON14" s="83"/>
      <c r="BOO14" s="83"/>
      <c r="BOP14" s="83"/>
      <c r="BOQ14" s="83"/>
      <c r="BOR14" s="83"/>
      <c r="BOS14" s="83"/>
      <c r="BOT14" s="83"/>
      <c r="BOU14" s="83"/>
      <c r="BOV14" s="83"/>
      <c r="BOW14" s="83"/>
      <c r="BOX14" s="83"/>
      <c r="BOY14" s="83"/>
      <c r="BOZ14" s="83"/>
      <c r="BPA14" s="83"/>
      <c r="BPB14" s="83"/>
      <c r="BPC14" s="83"/>
      <c r="BPD14" s="83"/>
      <c r="BPE14" s="83"/>
      <c r="BPF14" s="83"/>
      <c r="BPG14" s="83"/>
      <c r="BPH14" s="83"/>
      <c r="BPI14" s="83"/>
      <c r="BPJ14" s="83"/>
      <c r="BPK14" s="83"/>
      <c r="BPL14" s="83"/>
      <c r="BPM14" s="83"/>
      <c r="BPN14" s="83"/>
      <c r="BPO14" s="83"/>
      <c r="BPP14" s="83"/>
      <c r="BPQ14" s="83"/>
      <c r="BPR14" s="83"/>
      <c r="BPS14" s="83"/>
      <c r="BPT14" s="83"/>
      <c r="BPU14" s="83"/>
      <c r="BPV14" s="83"/>
      <c r="BPW14" s="83"/>
      <c r="BPX14" s="83"/>
      <c r="BPY14" s="83"/>
      <c r="BPZ14" s="83"/>
      <c r="BQA14" s="83"/>
      <c r="BQB14" s="83"/>
      <c r="BQC14" s="83"/>
      <c r="BQD14" s="83"/>
      <c r="BQE14" s="83"/>
      <c r="BQF14" s="83"/>
      <c r="BQG14" s="83"/>
      <c r="BQH14" s="83"/>
      <c r="BQI14" s="83"/>
      <c r="BQJ14" s="83"/>
      <c r="BQK14" s="83"/>
      <c r="BQL14" s="83"/>
      <c r="BQM14" s="83"/>
      <c r="BQN14" s="83"/>
      <c r="BQO14" s="83"/>
      <c r="BQP14" s="83"/>
      <c r="BQQ14" s="83"/>
      <c r="BQR14" s="83"/>
      <c r="BQS14" s="83"/>
      <c r="BQT14" s="83"/>
      <c r="BQU14" s="83"/>
      <c r="BQV14" s="83"/>
      <c r="BQW14" s="83"/>
      <c r="BQX14" s="83"/>
      <c r="BQY14" s="83"/>
      <c r="BQZ14" s="83"/>
      <c r="BRA14" s="83"/>
      <c r="BRB14" s="83"/>
      <c r="BRC14" s="83"/>
      <c r="BRD14" s="83"/>
      <c r="BRE14" s="83"/>
      <c r="BRF14" s="83"/>
      <c r="BRG14" s="83"/>
      <c r="BRH14" s="83"/>
      <c r="BRI14" s="83"/>
      <c r="BRJ14" s="83"/>
      <c r="BRK14" s="83"/>
      <c r="BRL14" s="83"/>
      <c r="BRM14" s="83"/>
      <c r="BRN14" s="83"/>
      <c r="BRO14" s="83"/>
      <c r="BRP14" s="83"/>
      <c r="BRQ14" s="83"/>
      <c r="BRR14" s="83"/>
      <c r="BRS14" s="83"/>
      <c r="BRT14" s="83"/>
      <c r="BRU14" s="83"/>
      <c r="BRV14" s="83"/>
      <c r="BRW14" s="83"/>
      <c r="BRX14" s="83"/>
      <c r="BRY14" s="83"/>
      <c r="BRZ14" s="83"/>
      <c r="BSA14" s="83"/>
      <c r="BSB14" s="83"/>
      <c r="BSC14" s="83"/>
      <c r="BSD14" s="83"/>
      <c r="BSE14" s="83"/>
      <c r="BSF14" s="83"/>
      <c r="BSG14" s="83"/>
      <c r="BSH14" s="83"/>
      <c r="BSI14" s="83"/>
      <c r="BSJ14" s="83"/>
      <c r="BSK14" s="83"/>
      <c r="BSL14" s="83"/>
      <c r="BSM14" s="83"/>
      <c r="BSN14" s="83"/>
      <c r="BSO14" s="83"/>
      <c r="BSP14" s="83"/>
      <c r="BSQ14" s="83"/>
      <c r="BSR14" s="83"/>
      <c r="BSS14" s="83"/>
      <c r="BST14" s="83"/>
      <c r="BSU14" s="83"/>
      <c r="BSV14" s="83"/>
      <c r="BSW14" s="83"/>
      <c r="BSX14" s="83"/>
      <c r="BSY14" s="83"/>
      <c r="BSZ14" s="83"/>
      <c r="BTA14" s="83"/>
      <c r="BTB14" s="83"/>
      <c r="BTC14" s="83"/>
      <c r="BTD14" s="83"/>
      <c r="BTE14" s="83"/>
      <c r="BTF14" s="83"/>
      <c r="BTG14" s="83"/>
      <c r="BTH14" s="83"/>
      <c r="BTI14" s="83"/>
      <c r="BTJ14" s="83"/>
      <c r="BTK14" s="83"/>
      <c r="BTL14" s="83"/>
      <c r="BTM14" s="83"/>
      <c r="BTN14" s="83"/>
      <c r="BTO14" s="83"/>
      <c r="BTP14" s="83"/>
      <c r="BTQ14" s="83"/>
      <c r="BTR14" s="83"/>
      <c r="BTS14" s="83"/>
      <c r="BTT14" s="83"/>
      <c r="BTU14" s="83"/>
      <c r="BTV14" s="83"/>
      <c r="BTW14" s="83"/>
      <c r="BTX14" s="83"/>
      <c r="BTY14" s="83"/>
      <c r="BTZ14" s="83"/>
      <c r="BUA14" s="83"/>
      <c r="BUB14" s="83"/>
      <c r="BUC14" s="83"/>
      <c r="BUD14" s="83"/>
      <c r="BUE14" s="83"/>
      <c r="BUF14" s="83"/>
      <c r="BUG14" s="83"/>
      <c r="BUH14" s="83"/>
      <c r="BUI14" s="83"/>
      <c r="BUJ14" s="83"/>
      <c r="BUK14" s="83"/>
      <c r="BUL14" s="83"/>
      <c r="BUM14" s="83"/>
      <c r="BUN14" s="83"/>
      <c r="BUO14" s="83"/>
      <c r="BUP14" s="83"/>
      <c r="BUQ14" s="83"/>
      <c r="BUR14" s="83"/>
      <c r="BUS14" s="83"/>
      <c r="BUT14" s="83"/>
      <c r="BUU14" s="83"/>
      <c r="BUV14" s="83"/>
      <c r="BUW14" s="83"/>
      <c r="BUX14" s="83"/>
      <c r="BUY14" s="83"/>
      <c r="BUZ14" s="83"/>
      <c r="BVA14" s="83"/>
      <c r="BVB14" s="83"/>
      <c r="BVC14" s="83"/>
      <c r="BVD14" s="83"/>
      <c r="BVE14" s="83"/>
      <c r="BVF14" s="83"/>
      <c r="BVG14" s="83"/>
      <c r="BVH14" s="83"/>
      <c r="BVI14" s="83"/>
      <c r="BVJ14" s="83"/>
      <c r="BVK14" s="83"/>
      <c r="BVL14" s="83"/>
      <c r="BVM14" s="83"/>
      <c r="BVN14" s="83"/>
      <c r="BVO14" s="83"/>
      <c r="BVP14" s="83"/>
      <c r="BVQ14" s="83"/>
      <c r="BVR14" s="83"/>
      <c r="BVS14" s="83"/>
      <c r="BVT14" s="83"/>
      <c r="BVU14" s="83"/>
      <c r="BVV14" s="83"/>
      <c r="BVW14" s="83"/>
      <c r="BVX14" s="83"/>
      <c r="BVY14" s="83"/>
      <c r="BVZ14" s="83"/>
      <c r="BWA14" s="83"/>
      <c r="BWB14" s="83"/>
      <c r="BWC14" s="83"/>
      <c r="BWD14" s="83"/>
      <c r="BWE14" s="83"/>
      <c r="BWF14" s="83"/>
      <c r="BWG14" s="83"/>
      <c r="BWH14" s="83"/>
      <c r="BWI14" s="83"/>
      <c r="BWJ14" s="83"/>
      <c r="BWK14" s="83"/>
      <c r="BWL14" s="83"/>
      <c r="BWM14" s="83"/>
      <c r="BWN14" s="83"/>
      <c r="BWO14" s="83"/>
      <c r="BWP14" s="83"/>
      <c r="BWQ14" s="83"/>
      <c r="BWR14" s="83"/>
      <c r="BWS14" s="83"/>
      <c r="BWT14" s="83"/>
      <c r="BWU14" s="83"/>
      <c r="BWV14" s="83"/>
      <c r="BWW14" s="83"/>
      <c r="BWX14" s="83"/>
      <c r="BWY14" s="83"/>
      <c r="BWZ14" s="83"/>
      <c r="BXA14" s="83"/>
      <c r="BXB14" s="83"/>
      <c r="BXC14" s="83"/>
      <c r="BXD14" s="83"/>
      <c r="BXE14" s="83"/>
      <c r="BXF14" s="83"/>
      <c r="BXG14" s="83"/>
      <c r="BXH14" s="83"/>
      <c r="BXI14" s="83"/>
      <c r="BXJ14" s="83"/>
      <c r="BXK14" s="83"/>
      <c r="BXL14" s="83"/>
      <c r="BXM14" s="83"/>
      <c r="BXN14" s="83"/>
      <c r="BXO14" s="83"/>
      <c r="BXP14" s="83"/>
      <c r="BXQ14" s="83"/>
      <c r="BXR14" s="83"/>
      <c r="BXS14" s="83"/>
      <c r="BXT14" s="83"/>
      <c r="BXU14" s="83"/>
      <c r="BXV14" s="83"/>
      <c r="BXW14" s="83"/>
      <c r="BXX14" s="83"/>
      <c r="BXY14" s="83"/>
      <c r="BXZ14" s="83"/>
      <c r="BYA14" s="83"/>
      <c r="BYB14" s="83"/>
      <c r="BYC14" s="83"/>
      <c r="BYD14" s="83"/>
      <c r="BYE14" s="83"/>
      <c r="BYF14" s="83"/>
      <c r="BYG14" s="83"/>
      <c r="BYH14" s="83"/>
      <c r="BYI14" s="83"/>
      <c r="BYJ14" s="83"/>
      <c r="BYK14" s="83"/>
      <c r="BYL14" s="83"/>
      <c r="BYM14" s="83"/>
      <c r="BYN14" s="83"/>
      <c r="BYO14" s="83"/>
      <c r="BYP14" s="83"/>
      <c r="BYQ14" s="83"/>
      <c r="BYR14" s="83"/>
      <c r="BYS14" s="83"/>
      <c r="BYT14" s="83"/>
      <c r="BYU14" s="83"/>
      <c r="BYV14" s="83"/>
      <c r="BYW14" s="83"/>
      <c r="BYX14" s="83"/>
      <c r="BYY14" s="83"/>
      <c r="BYZ14" s="83"/>
      <c r="BZA14" s="83"/>
      <c r="BZB14" s="83"/>
      <c r="BZC14" s="83"/>
      <c r="BZD14" s="83"/>
      <c r="BZE14" s="83"/>
      <c r="BZF14" s="83"/>
      <c r="BZG14" s="83"/>
      <c r="BZH14" s="83"/>
      <c r="BZI14" s="83"/>
      <c r="BZJ14" s="83"/>
      <c r="BZK14" s="83"/>
      <c r="BZL14" s="83"/>
      <c r="BZM14" s="83"/>
      <c r="BZN14" s="83"/>
      <c r="BZO14" s="83"/>
      <c r="BZP14" s="83"/>
      <c r="BZQ14" s="83"/>
      <c r="BZR14" s="83"/>
      <c r="BZS14" s="83"/>
      <c r="BZT14" s="83"/>
      <c r="BZU14" s="83"/>
      <c r="BZV14" s="83"/>
      <c r="BZW14" s="83"/>
      <c r="BZX14" s="83"/>
      <c r="BZY14" s="83"/>
      <c r="BZZ14" s="83"/>
      <c r="CAA14" s="83"/>
      <c r="CAB14" s="83"/>
      <c r="CAC14" s="83"/>
      <c r="CAD14" s="83"/>
      <c r="CAE14" s="83"/>
      <c r="CAF14" s="83"/>
      <c r="CAG14" s="83"/>
      <c r="CAH14" s="83"/>
      <c r="CAI14" s="83"/>
      <c r="CAJ14" s="83"/>
      <c r="CAK14" s="83"/>
      <c r="CAL14" s="83"/>
      <c r="CAM14" s="83"/>
      <c r="CAN14" s="83"/>
      <c r="CAO14" s="83"/>
      <c r="CAP14" s="83"/>
      <c r="CAQ14" s="83"/>
      <c r="CAR14" s="83"/>
      <c r="CAS14" s="83"/>
      <c r="CAT14" s="83"/>
      <c r="CAU14" s="83"/>
      <c r="CAV14" s="83"/>
      <c r="CAW14" s="83"/>
      <c r="CAX14" s="83"/>
      <c r="CAY14" s="83"/>
      <c r="CAZ14" s="83"/>
      <c r="CBA14" s="83"/>
      <c r="CBB14" s="83"/>
      <c r="CBC14" s="83"/>
      <c r="CBD14" s="83"/>
      <c r="CBE14" s="83"/>
      <c r="CBF14" s="83"/>
      <c r="CBG14" s="83"/>
      <c r="CBH14" s="83"/>
      <c r="CBI14" s="83"/>
      <c r="CBJ14" s="83"/>
      <c r="CBK14" s="83"/>
      <c r="CBL14" s="83"/>
      <c r="CBM14" s="83"/>
      <c r="CBN14" s="83"/>
      <c r="CBO14" s="83"/>
      <c r="CBP14" s="83"/>
      <c r="CBQ14" s="83"/>
      <c r="CBR14" s="83"/>
      <c r="CBS14" s="83"/>
      <c r="CBT14" s="83"/>
      <c r="CBU14" s="83"/>
      <c r="CBV14" s="83"/>
      <c r="CBW14" s="83"/>
      <c r="CBX14" s="83"/>
      <c r="CBY14" s="83"/>
      <c r="CBZ14" s="83"/>
      <c r="CCA14" s="83"/>
      <c r="CCB14" s="83"/>
      <c r="CCC14" s="83"/>
      <c r="CCD14" s="83"/>
      <c r="CCE14" s="83"/>
      <c r="CCF14" s="83"/>
      <c r="CCG14" s="83"/>
      <c r="CCH14" s="83"/>
      <c r="CCI14" s="83"/>
      <c r="CCJ14" s="83"/>
      <c r="CCK14" s="83"/>
      <c r="CCL14" s="83"/>
      <c r="CCM14" s="83"/>
      <c r="CCN14" s="83"/>
      <c r="CCO14" s="83"/>
      <c r="CCP14" s="83"/>
      <c r="CCQ14" s="83"/>
      <c r="CCR14" s="83"/>
      <c r="CCS14" s="83"/>
      <c r="CCT14" s="83"/>
      <c r="CCU14" s="83"/>
      <c r="CCV14" s="83"/>
      <c r="CCW14" s="83"/>
      <c r="CCX14" s="83"/>
      <c r="CCY14" s="83"/>
      <c r="CCZ14" s="83"/>
      <c r="CDA14" s="83"/>
      <c r="CDB14" s="83"/>
      <c r="CDC14" s="83"/>
      <c r="CDD14" s="83"/>
      <c r="CDE14" s="83"/>
      <c r="CDF14" s="83"/>
      <c r="CDG14" s="83"/>
      <c r="CDH14" s="83"/>
      <c r="CDI14" s="83"/>
      <c r="CDJ14" s="83"/>
      <c r="CDK14" s="83"/>
      <c r="CDL14" s="83"/>
      <c r="CDM14" s="83"/>
      <c r="CDN14" s="83"/>
      <c r="CDO14" s="83"/>
      <c r="CDP14" s="83"/>
      <c r="CDQ14" s="83"/>
      <c r="CDR14" s="83"/>
      <c r="CDS14" s="83"/>
      <c r="CDT14" s="83"/>
      <c r="CDU14" s="83"/>
      <c r="CDV14" s="83"/>
      <c r="CDW14" s="83"/>
      <c r="CDX14" s="83"/>
      <c r="CDY14" s="83"/>
      <c r="CDZ14" s="83"/>
      <c r="CEA14" s="83"/>
      <c r="CEB14" s="83"/>
      <c r="CEC14" s="83"/>
      <c r="CED14" s="83"/>
      <c r="CEE14" s="83"/>
      <c r="CEF14" s="83"/>
      <c r="CEG14" s="83"/>
      <c r="CEH14" s="83"/>
      <c r="CEI14" s="83"/>
      <c r="CEJ14" s="83"/>
      <c r="CEK14" s="83"/>
      <c r="CEL14" s="83"/>
      <c r="CEM14" s="83"/>
      <c r="CEN14" s="83"/>
      <c r="CEO14" s="83"/>
      <c r="CEP14" s="83"/>
      <c r="CEQ14" s="83"/>
      <c r="CER14" s="83"/>
      <c r="CES14" s="83"/>
      <c r="CET14" s="83"/>
      <c r="CEU14" s="83"/>
      <c r="CEV14" s="83"/>
      <c r="CEW14" s="83"/>
      <c r="CEX14" s="83"/>
      <c r="CEY14" s="83"/>
      <c r="CEZ14" s="83"/>
      <c r="CFA14" s="83"/>
      <c r="CFB14" s="83"/>
      <c r="CFC14" s="83"/>
      <c r="CFD14" s="83"/>
      <c r="CFE14" s="83"/>
      <c r="CFF14" s="83"/>
      <c r="CFG14" s="83"/>
      <c r="CFH14" s="83"/>
      <c r="CFI14" s="83"/>
      <c r="CFJ14" s="83"/>
      <c r="CFK14" s="83"/>
      <c r="CFL14" s="83"/>
      <c r="CFM14" s="83"/>
      <c r="CFN14" s="83"/>
      <c r="CFO14" s="83"/>
      <c r="CFP14" s="83"/>
      <c r="CFQ14" s="83"/>
      <c r="CFR14" s="83"/>
      <c r="CFS14" s="83"/>
      <c r="CFT14" s="83"/>
      <c r="CFU14" s="83"/>
      <c r="CFV14" s="83"/>
      <c r="CFW14" s="83"/>
      <c r="CFX14" s="83"/>
      <c r="CFY14" s="83"/>
      <c r="CFZ14" s="83"/>
      <c r="CGA14" s="83"/>
      <c r="CGB14" s="83"/>
      <c r="CGC14" s="83"/>
      <c r="CGD14" s="83"/>
      <c r="CGE14" s="83"/>
      <c r="CGF14" s="83"/>
      <c r="CGG14" s="83"/>
      <c r="CGH14" s="83"/>
      <c r="CGI14" s="83"/>
      <c r="CGJ14" s="83"/>
      <c r="CGK14" s="83"/>
      <c r="CGL14" s="83"/>
      <c r="CGM14" s="83"/>
      <c r="CGN14" s="83"/>
      <c r="CGO14" s="83"/>
      <c r="CGP14" s="83"/>
      <c r="CGQ14" s="83"/>
      <c r="CGR14" s="83"/>
      <c r="CGS14" s="83"/>
      <c r="CGT14" s="83"/>
      <c r="CGU14" s="83"/>
      <c r="CGV14" s="83"/>
      <c r="CGW14" s="83"/>
      <c r="CGX14" s="83"/>
      <c r="CGY14" s="83"/>
      <c r="CGZ14" s="83"/>
      <c r="CHA14" s="83"/>
      <c r="CHB14" s="83"/>
      <c r="CHC14" s="83"/>
      <c r="CHD14" s="83"/>
      <c r="CHE14" s="83"/>
      <c r="CHF14" s="83"/>
      <c r="CHG14" s="83"/>
      <c r="CHH14" s="83"/>
      <c r="CHI14" s="83"/>
      <c r="CHJ14" s="83"/>
      <c r="CHK14" s="83"/>
      <c r="CHL14" s="83"/>
      <c r="CHM14" s="83"/>
      <c r="CHN14" s="83"/>
      <c r="CHO14" s="83"/>
      <c r="CHP14" s="83"/>
      <c r="CHQ14" s="83"/>
      <c r="CHR14" s="83"/>
      <c r="CHS14" s="83"/>
      <c r="CHT14" s="83"/>
      <c r="CHU14" s="83"/>
      <c r="CHV14" s="83"/>
      <c r="CHW14" s="83"/>
      <c r="CHX14" s="83"/>
      <c r="CHY14" s="83"/>
      <c r="CHZ14" s="83"/>
      <c r="CIA14" s="83"/>
      <c r="CIB14" s="83"/>
      <c r="CIC14" s="83"/>
      <c r="CID14" s="83"/>
      <c r="CIE14" s="83"/>
      <c r="CIF14" s="83"/>
      <c r="CIG14" s="83"/>
      <c r="CIH14" s="83"/>
      <c r="CII14" s="83"/>
      <c r="CIJ14" s="83"/>
      <c r="CIK14" s="83"/>
      <c r="CIL14" s="83"/>
      <c r="CIM14" s="83"/>
      <c r="CIN14" s="83"/>
      <c r="CIO14" s="83"/>
      <c r="CIP14" s="83"/>
      <c r="CIQ14" s="83"/>
      <c r="CIR14" s="83"/>
      <c r="CIS14" s="83"/>
      <c r="CIT14" s="83"/>
      <c r="CIU14" s="83"/>
      <c r="CIV14" s="83"/>
      <c r="CIW14" s="83"/>
      <c r="CIX14" s="83"/>
      <c r="CIY14" s="83"/>
      <c r="CIZ14" s="83"/>
      <c r="CJA14" s="83"/>
      <c r="CJB14" s="83"/>
      <c r="CJC14" s="83"/>
      <c r="CJD14" s="83"/>
      <c r="CJE14" s="83"/>
      <c r="CJF14" s="83"/>
      <c r="CJG14" s="83"/>
      <c r="CJH14" s="83"/>
      <c r="CJI14" s="83"/>
      <c r="CJJ14" s="83"/>
      <c r="CJK14" s="83"/>
      <c r="CJL14" s="83"/>
      <c r="CJM14" s="83"/>
      <c r="CJN14" s="83"/>
      <c r="CJO14" s="83"/>
      <c r="CJP14" s="83"/>
      <c r="CJQ14" s="83"/>
      <c r="CJR14" s="83"/>
      <c r="CJS14" s="83"/>
      <c r="CJT14" s="83"/>
      <c r="CJU14" s="83"/>
      <c r="CJV14" s="83"/>
      <c r="CJW14" s="83"/>
      <c r="CJX14" s="83"/>
      <c r="CJY14" s="83"/>
      <c r="CJZ14" s="83"/>
      <c r="CKA14" s="83"/>
      <c r="CKB14" s="83"/>
      <c r="CKC14" s="83"/>
      <c r="CKD14" s="83"/>
      <c r="CKE14" s="83"/>
      <c r="CKF14" s="83"/>
      <c r="CKG14" s="83"/>
      <c r="CKH14" s="83"/>
      <c r="CKI14" s="83"/>
      <c r="CKJ14" s="83"/>
      <c r="CKK14" s="83"/>
      <c r="CKL14" s="83"/>
      <c r="CKM14" s="83"/>
      <c r="CKN14" s="83"/>
      <c r="CKO14" s="83"/>
      <c r="CKP14" s="83"/>
      <c r="CKQ14" s="83"/>
      <c r="CKR14" s="83"/>
      <c r="CKS14" s="83"/>
      <c r="CKT14" s="83"/>
      <c r="CKU14" s="83"/>
      <c r="CKV14" s="83"/>
      <c r="CKW14" s="83"/>
      <c r="CKX14" s="83"/>
      <c r="CKY14" s="83"/>
      <c r="CKZ14" s="83"/>
      <c r="CLA14" s="83"/>
      <c r="CLB14" s="83"/>
      <c r="CLC14" s="83"/>
      <c r="CLD14" s="83"/>
      <c r="CLE14" s="83"/>
      <c r="CLF14" s="83"/>
      <c r="CLG14" s="83"/>
      <c r="CLH14" s="83"/>
      <c r="CLI14" s="83"/>
      <c r="CLJ14" s="83"/>
      <c r="CLK14" s="83"/>
      <c r="CLL14" s="83"/>
      <c r="CLM14" s="83"/>
      <c r="CLN14" s="83"/>
      <c r="CLO14" s="83"/>
      <c r="CLP14" s="83"/>
      <c r="CLQ14" s="83"/>
      <c r="CLR14" s="83"/>
      <c r="CLS14" s="83"/>
      <c r="CLT14" s="83"/>
      <c r="CLU14" s="83"/>
      <c r="CLV14" s="83"/>
      <c r="CLW14" s="83"/>
      <c r="CLX14" s="83"/>
      <c r="CLY14" s="83"/>
      <c r="CLZ14" s="83"/>
      <c r="CMA14" s="83"/>
      <c r="CMB14" s="83"/>
      <c r="CMC14" s="83"/>
      <c r="CMD14" s="83"/>
      <c r="CME14" s="83"/>
      <c r="CMF14" s="83"/>
      <c r="CMG14" s="83"/>
      <c r="CMH14" s="83"/>
      <c r="CMI14" s="83"/>
      <c r="CMJ14" s="83"/>
      <c r="CMK14" s="83"/>
      <c r="CML14" s="83"/>
      <c r="CMM14" s="83"/>
      <c r="CMN14" s="83"/>
      <c r="CMO14" s="83"/>
      <c r="CMP14" s="83"/>
      <c r="CMQ14" s="83"/>
      <c r="CMR14" s="83"/>
      <c r="CMS14" s="83"/>
      <c r="CMT14" s="83"/>
      <c r="CMU14" s="83"/>
      <c r="CMV14" s="83"/>
      <c r="CMW14" s="83"/>
      <c r="CMX14" s="83"/>
      <c r="CMY14" s="83"/>
      <c r="CMZ14" s="83"/>
      <c r="CNA14" s="83"/>
      <c r="CNB14" s="83"/>
      <c r="CNC14" s="83"/>
      <c r="CND14" s="83"/>
      <c r="CNE14" s="83"/>
      <c r="CNF14" s="83"/>
      <c r="CNG14" s="83"/>
      <c r="CNH14" s="83"/>
      <c r="CNI14" s="83"/>
      <c r="CNJ14" s="83"/>
      <c r="CNK14" s="83"/>
      <c r="CNL14" s="83"/>
      <c r="CNM14" s="83"/>
      <c r="CNN14" s="83"/>
      <c r="CNO14" s="83"/>
      <c r="CNP14" s="83"/>
      <c r="CNQ14" s="83"/>
      <c r="CNR14" s="83"/>
      <c r="CNS14" s="83"/>
      <c r="CNT14" s="83"/>
      <c r="CNU14" s="83"/>
      <c r="CNV14" s="83"/>
      <c r="CNW14" s="83"/>
      <c r="CNX14" s="83"/>
      <c r="CNY14" s="83"/>
      <c r="CNZ14" s="83"/>
      <c r="COA14" s="83"/>
      <c r="COB14" s="83"/>
      <c r="COC14" s="83"/>
      <c r="COD14" s="83"/>
      <c r="COE14" s="83"/>
      <c r="COF14" s="83"/>
      <c r="COG14" s="83"/>
      <c r="COH14" s="83"/>
      <c r="COI14" s="83"/>
      <c r="COJ14" s="83"/>
      <c r="COK14" s="83"/>
      <c r="COL14" s="83"/>
      <c r="COM14" s="83"/>
      <c r="CON14" s="83"/>
      <c r="COO14" s="83"/>
      <c r="COP14" s="83"/>
      <c r="COQ14" s="83"/>
      <c r="COR14" s="83"/>
      <c r="COS14" s="83"/>
      <c r="COT14" s="83"/>
      <c r="COU14" s="83"/>
      <c r="COV14" s="83"/>
      <c r="COW14" s="83"/>
      <c r="COX14" s="83"/>
      <c r="COY14" s="83"/>
      <c r="COZ14" s="83"/>
      <c r="CPA14" s="83"/>
      <c r="CPB14" s="83"/>
      <c r="CPC14" s="83"/>
      <c r="CPD14" s="83"/>
      <c r="CPE14" s="83"/>
      <c r="CPF14" s="83"/>
      <c r="CPG14" s="83"/>
      <c r="CPH14" s="83"/>
      <c r="CPI14" s="83"/>
      <c r="CPJ14" s="83"/>
      <c r="CPK14" s="83"/>
      <c r="CPL14" s="83"/>
      <c r="CPM14" s="83"/>
      <c r="CPN14" s="83"/>
      <c r="CPO14" s="83"/>
      <c r="CPP14" s="83"/>
      <c r="CPQ14" s="83"/>
      <c r="CPR14" s="83"/>
      <c r="CPS14" s="83"/>
      <c r="CPT14" s="83"/>
      <c r="CPU14" s="83"/>
      <c r="CPV14" s="83"/>
      <c r="CPW14" s="83"/>
      <c r="CPX14" s="83"/>
      <c r="CPY14" s="83"/>
      <c r="CPZ14" s="83"/>
      <c r="CQA14" s="83"/>
      <c r="CQB14" s="83"/>
      <c r="CQC14" s="83"/>
      <c r="CQD14" s="83"/>
      <c r="CQE14" s="83"/>
      <c r="CQF14" s="83"/>
      <c r="CQG14" s="83"/>
      <c r="CQH14" s="83"/>
      <c r="CQI14" s="83"/>
      <c r="CQJ14" s="83"/>
      <c r="CQK14" s="83"/>
      <c r="CQL14" s="83"/>
      <c r="CQM14" s="83"/>
      <c r="CQN14" s="83"/>
      <c r="CQO14" s="83"/>
      <c r="CQP14" s="83"/>
      <c r="CQQ14" s="83"/>
      <c r="CQR14" s="83"/>
      <c r="CQS14" s="83"/>
      <c r="CQT14" s="83"/>
      <c r="CQU14" s="83"/>
      <c r="CQV14" s="83"/>
      <c r="CQW14" s="83"/>
      <c r="CQX14" s="83"/>
      <c r="CQY14" s="83"/>
      <c r="CQZ14" s="83"/>
      <c r="CRA14" s="83"/>
      <c r="CRB14" s="83"/>
      <c r="CRC14" s="83"/>
      <c r="CRD14" s="83"/>
      <c r="CRE14" s="83"/>
      <c r="CRF14" s="83"/>
      <c r="CRG14" s="83"/>
      <c r="CRH14" s="83"/>
      <c r="CRI14" s="83"/>
      <c r="CRJ14" s="83"/>
      <c r="CRK14" s="83"/>
      <c r="CRL14" s="83"/>
      <c r="CRM14" s="83"/>
      <c r="CRN14" s="83"/>
      <c r="CRO14" s="83"/>
      <c r="CRP14" s="83"/>
      <c r="CRQ14" s="83"/>
      <c r="CRR14" s="83"/>
      <c r="CRS14" s="83"/>
      <c r="CRT14" s="83"/>
      <c r="CRU14" s="83"/>
      <c r="CRV14" s="83"/>
      <c r="CRW14" s="83"/>
      <c r="CRX14" s="83"/>
      <c r="CRY14" s="83"/>
      <c r="CRZ14" s="83"/>
      <c r="CSA14" s="83"/>
      <c r="CSB14" s="83"/>
      <c r="CSC14" s="83"/>
      <c r="CSD14" s="83"/>
      <c r="CSE14" s="83"/>
      <c r="CSF14" s="83"/>
      <c r="CSG14" s="83"/>
      <c r="CSH14" s="83"/>
      <c r="CSI14" s="83"/>
      <c r="CSJ14" s="83"/>
      <c r="CSK14" s="83"/>
      <c r="CSL14" s="83"/>
      <c r="CSM14" s="83"/>
      <c r="CSN14" s="83"/>
      <c r="CSO14" s="83"/>
      <c r="CSP14" s="83"/>
      <c r="CSQ14" s="83"/>
      <c r="CSR14" s="83"/>
      <c r="CSS14" s="83"/>
      <c r="CST14" s="83"/>
      <c r="CSU14" s="83"/>
      <c r="CSV14" s="83"/>
      <c r="CSW14" s="83"/>
      <c r="CSX14" s="83"/>
      <c r="CSY14" s="83"/>
      <c r="CSZ14" s="83"/>
      <c r="CTA14" s="83"/>
      <c r="CTB14" s="83"/>
      <c r="CTC14" s="83"/>
      <c r="CTD14" s="83"/>
      <c r="CTE14" s="83"/>
      <c r="CTF14" s="83"/>
      <c r="CTG14" s="83"/>
      <c r="CTH14" s="83"/>
      <c r="CTI14" s="83"/>
      <c r="CTJ14" s="83"/>
      <c r="CTK14" s="83"/>
      <c r="CTL14" s="83"/>
      <c r="CTM14" s="83"/>
      <c r="CTN14" s="83"/>
      <c r="CTO14" s="83"/>
      <c r="CTP14" s="83"/>
      <c r="CTQ14" s="83"/>
      <c r="CTR14" s="83"/>
      <c r="CTS14" s="83"/>
      <c r="CTT14" s="83"/>
      <c r="CTU14" s="83"/>
      <c r="CTV14" s="83"/>
      <c r="CTW14" s="83"/>
      <c r="CTX14" s="83"/>
      <c r="CTY14" s="83"/>
      <c r="CTZ14" s="83"/>
      <c r="CUA14" s="83"/>
      <c r="CUB14" s="83"/>
      <c r="CUC14" s="83"/>
      <c r="CUD14" s="83"/>
      <c r="CUE14" s="83"/>
      <c r="CUF14" s="83"/>
      <c r="CUG14" s="83"/>
      <c r="CUH14" s="83"/>
      <c r="CUI14" s="83"/>
      <c r="CUJ14" s="83"/>
      <c r="CUK14" s="83"/>
      <c r="CUL14" s="83"/>
      <c r="CUM14" s="83"/>
      <c r="CUN14" s="83"/>
      <c r="CUO14" s="83"/>
      <c r="CUP14" s="83"/>
      <c r="CUQ14" s="83"/>
      <c r="CUR14" s="83"/>
      <c r="CUS14" s="83"/>
      <c r="CUT14" s="83"/>
      <c r="CUU14" s="83"/>
      <c r="CUV14" s="83"/>
      <c r="CUW14" s="83"/>
      <c r="CUX14" s="83"/>
      <c r="CUY14" s="83"/>
      <c r="CUZ14" s="83"/>
      <c r="CVA14" s="83"/>
      <c r="CVB14" s="83"/>
      <c r="CVC14" s="83"/>
      <c r="CVD14" s="83"/>
      <c r="CVE14" s="83"/>
      <c r="CVF14" s="83"/>
      <c r="CVG14" s="83"/>
      <c r="CVH14" s="83"/>
      <c r="CVI14" s="83"/>
      <c r="CVJ14" s="83"/>
      <c r="CVK14" s="83"/>
      <c r="CVL14" s="83"/>
      <c r="CVM14" s="83"/>
      <c r="CVN14" s="83"/>
      <c r="CVO14" s="83"/>
      <c r="CVP14" s="83"/>
      <c r="CVQ14" s="83"/>
      <c r="CVR14" s="83"/>
      <c r="CVS14" s="83"/>
      <c r="CVT14" s="83"/>
      <c r="CVU14" s="83"/>
      <c r="CVV14" s="83"/>
      <c r="CVW14" s="83"/>
      <c r="CVX14" s="83"/>
      <c r="CVY14" s="83"/>
      <c r="CVZ14" s="83"/>
      <c r="CWA14" s="83"/>
      <c r="CWB14" s="83"/>
      <c r="CWC14" s="83"/>
      <c r="CWD14" s="83"/>
      <c r="CWE14" s="83"/>
      <c r="CWF14" s="83"/>
      <c r="CWG14" s="83"/>
      <c r="CWH14" s="83"/>
      <c r="CWI14" s="83"/>
      <c r="CWJ14" s="83"/>
      <c r="CWK14" s="83"/>
      <c r="CWL14" s="83"/>
      <c r="CWM14" s="83"/>
      <c r="CWN14" s="83"/>
      <c r="CWO14" s="83"/>
      <c r="CWP14" s="83"/>
      <c r="CWQ14" s="83"/>
      <c r="CWR14" s="83"/>
      <c r="CWS14" s="83"/>
      <c r="CWT14" s="83"/>
      <c r="CWU14" s="83"/>
      <c r="CWV14" s="83"/>
      <c r="CWW14" s="83"/>
      <c r="CWX14" s="83"/>
      <c r="CWY14" s="83"/>
      <c r="CWZ14" s="83"/>
      <c r="CXA14" s="83"/>
      <c r="CXB14" s="83"/>
      <c r="CXC14" s="83"/>
      <c r="CXD14" s="83"/>
      <c r="CXE14" s="83"/>
      <c r="CXF14" s="83"/>
      <c r="CXG14" s="83"/>
      <c r="CXH14" s="83"/>
      <c r="CXI14" s="83"/>
      <c r="CXJ14" s="83"/>
      <c r="CXK14" s="83"/>
      <c r="CXL14" s="83"/>
      <c r="CXM14" s="83"/>
      <c r="CXN14" s="83"/>
      <c r="CXO14" s="83"/>
      <c r="CXP14" s="83"/>
      <c r="CXQ14" s="83"/>
      <c r="CXR14" s="83"/>
      <c r="CXS14" s="83"/>
      <c r="CXT14" s="83"/>
      <c r="CXU14" s="83"/>
      <c r="CXV14" s="83"/>
      <c r="CXW14" s="83"/>
      <c r="CXX14" s="83"/>
      <c r="CXY14" s="83"/>
      <c r="CXZ14" s="83"/>
      <c r="CYA14" s="83"/>
      <c r="CYB14" s="83"/>
      <c r="CYC14" s="83"/>
      <c r="CYD14" s="83"/>
      <c r="CYE14" s="83"/>
      <c r="CYF14" s="83"/>
      <c r="CYG14" s="83"/>
      <c r="CYH14" s="83"/>
      <c r="CYI14" s="83"/>
      <c r="CYJ14" s="83"/>
      <c r="CYK14" s="83"/>
      <c r="CYL14" s="83"/>
      <c r="CYM14" s="83"/>
      <c r="CYN14" s="83"/>
      <c r="CYO14" s="83"/>
      <c r="CYP14" s="83"/>
      <c r="CYQ14" s="83"/>
      <c r="CYR14" s="83"/>
      <c r="CYS14" s="83"/>
      <c r="CYT14" s="83"/>
      <c r="CYU14" s="83"/>
      <c r="CYV14" s="83"/>
      <c r="CYW14" s="83"/>
      <c r="CYX14" s="83"/>
      <c r="CYY14" s="83"/>
      <c r="CYZ14" s="83"/>
      <c r="CZA14" s="83"/>
      <c r="CZB14" s="83"/>
      <c r="CZC14" s="83"/>
      <c r="CZD14" s="83"/>
      <c r="CZE14" s="83"/>
      <c r="CZF14" s="83"/>
      <c r="CZG14" s="83"/>
      <c r="CZH14" s="83"/>
      <c r="CZI14" s="83"/>
      <c r="CZJ14" s="83"/>
      <c r="CZK14" s="83"/>
      <c r="CZL14" s="83"/>
      <c r="CZM14" s="83"/>
      <c r="CZN14" s="83"/>
      <c r="CZO14" s="83"/>
      <c r="CZP14" s="83"/>
      <c r="CZQ14" s="83"/>
      <c r="CZR14" s="83"/>
      <c r="CZS14" s="83"/>
      <c r="CZT14" s="83"/>
      <c r="CZU14" s="83"/>
      <c r="CZV14" s="83"/>
      <c r="CZW14" s="83"/>
      <c r="CZX14" s="83"/>
      <c r="CZY14" s="83"/>
      <c r="CZZ14" s="83"/>
      <c r="DAA14" s="83"/>
      <c r="DAB14" s="83"/>
      <c r="DAC14" s="83"/>
      <c r="DAD14" s="83"/>
      <c r="DAE14" s="83"/>
      <c r="DAF14" s="83"/>
      <c r="DAG14" s="83"/>
      <c r="DAH14" s="83"/>
      <c r="DAI14" s="83"/>
      <c r="DAJ14" s="83"/>
      <c r="DAK14" s="83"/>
      <c r="DAL14" s="83"/>
      <c r="DAM14" s="83"/>
      <c r="DAN14" s="83"/>
      <c r="DAO14" s="83"/>
      <c r="DAP14" s="83"/>
      <c r="DAQ14" s="83"/>
      <c r="DAR14" s="83"/>
      <c r="DAS14" s="83"/>
      <c r="DAT14" s="83"/>
      <c r="DAU14" s="83"/>
      <c r="DAV14" s="83"/>
      <c r="DAW14" s="83"/>
      <c r="DAX14" s="83"/>
      <c r="DAY14" s="83"/>
      <c r="DAZ14" s="83"/>
      <c r="DBA14" s="83"/>
      <c r="DBB14" s="83"/>
      <c r="DBC14" s="83"/>
      <c r="DBD14" s="83"/>
      <c r="DBE14" s="83"/>
      <c r="DBF14" s="83"/>
      <c r="DBG14" s="83"/>
      <c r="DBH14" s="83"/>
      <c r="DBI14" s="83"/>
      <c r="DBJ14" s="83"/>
      <c r="DBK14" s="83"/>
      <c r="DBL14" s="83"/>
      <c r="DBM14" s="83"/>
      <c r="DBN14" s="83"/>
      <c r="DBO14" s="83"/>
      <c r="DBP14" s="83"/>
      <c r="DBQ14" s="83"/>
      <c r="DBR14" s="83"/>
      <c r="DBS14" s="83"/>
      <c r="DBT14" s="83"/>
      <c r="DBU14" s="83"/>
      <c r="DBV14" s="83"/>
      <c r="DBW14" s="83"/>
      <c r="DBX14" s="83"/>
      <c r="DBY14" s="83"/>
      <c r="DBZ14" s="83"/>
      <c r="DCA14" s="83"/>
      <c r="DCB14" s="83"/>
      <c r="DCC14" s="83"/>
      <c r="DCD14" s="83"/>
      <c r="DCE14" s="83"/>
      <c r="DCF14" s="83"/>
      <c r="DCG14" s="83"/>
      <c r="DCH14" s="83"/>
      <c r="DCI14" s="83"/>
      <c r="DCJ14" s="83"/>
      <c r="DCK14" s="83"/>
      <c r="DCL14" s="83"/>
      <c r="DCM14" s="83"/>
      <c r="DCN14" s="83"/>
      <c r="DCO14" s="83"/>
      <c r="DCP14" s="83"/>
      <c r="DCQ14" s="83"/>
      <c r="DCR14" s="83"/>
      <c r="DCS14" s="83"/>
      <c r="DCT14" s="83"/>
      <c r="DCU14" s="83"/>
      <c r="DCV14" s="83"/>
      <c r="DCW14" s="83"/>
      <c r="DCX14" s="83"/>
      <c r="DCY14" s="83"/>
      <c r="DCZ14" s="83"/>
      <c r="DDA14" s="83"/>
      <c r="DDB14" s="83"/>
      <c r="DDC14" s="83"/>
      <c r="DDD14" s="83"/>
      <c r="DDE14" s="83"/>
      <c r="DDF14" s="83"/>
      <c r="DDG14" s="83"/>
      <c r="DDH14" s="83"/>
      <c r="DDI14" s="83"/>
      <c r="DDJ14" s="83"/>
      <c r="DDK14" s="83"/>
      <c r="DDL14" s="83"/>
      <c r="DDM14" s="83"/>
      <c r="DDN14" s="83"/>
      <c r="DDO14" s="83"/>
      <c r="DDP14" s="83"/>
      <c r="DDQ14" s="83"/>
      <c r="DDR14" s="83"/>
      <c r="DDS14" s="83"/>
      <c r="DDT14" s="83"/>
      <c r="DDU14" s="83"/>
      <c r="DDV14" s="83"/>
      <c r="DDW14" s="83"/>
      <c r="DDX14" s="83"/>
      <c r="DDY14" s="83"/>
      <c r="DDZ14" s="83"/>
      <c r="DEA14" s="83"/>
      <c r="DEB14" s="83"/>
      <c r="DEC14" s="83"/>
      <c r="DED14" s="83"/>
      <c r="DEE14" s="83"/>
      <c r="DEF14" s="83"/>
      <c r="DEG14" s="83"/>
      <c r="DEH14" s="83"/>
      <c r="DEI14" s="83"/>
      <c r="DEJ14" s="83"/>
      <c r="DEK14" s="83"/>
      <c r="DEL14" s="83"/>
      <c r="DEM14" s="83"/>
      <c r="DEN14" s="83"/>
      <c r="DEO14" s="83"/>
      <c r="DEP14" s="83"/>
      <c r="DEQ14" s="83"/>
      <c r="DER14" s="83"/>
      <c r="DES14" s="83"/>
      <c r="DET14" s="83"/>
      <c r="DEU14" s="83"/>
      <c r="DEV14" s="83"/>
      <c r="DEW14" s="83"/>
      <c r="DEX14" s="83"/>
      <c r="DEY14" s="83"/>
      <c r="DEZ14" s="83"/>
      <c r="DFA14" s="83"/>
      <c r="DFB14" s="83"/>
      <c r="DFC14" s="83"/>
      <c r="DFD14" s="83"/>
      <c r="DFE14" s="83"/>
      <c r="DFF14" s="83"/>
      <c r="DFG14" s="83"/>
      <c r="DFH14" s="83"/>
      <c r="DFI14" s="83"/>
      <c r="DFJ14" s="83"/>
      <c r="DFK14" s="83"/>
      <c r="DFL14" s="83"/>
      <c r="DFM14" s="83"/>
      <c r="DFN14" s="83"/>
      <c r="DFO14" s="83"/>
      <c r="DFP14" s="83"/>
      <c r="DFQ14" s="83"/>
      <c r="DFR14" s="83"/>
      <c r="DFS14" s="83"/>
      <c r="DFT14" s="83"/>
      <c r="DFU14" s="83"/>
      <c r="DFV14" s="83"/>
      <c r="DFW14" s="83"/>
      <c r="DFX14" s="83"/>
      <c r="DFY14" s="83"/>
      <c r="DFZ14" s="83"/>
      <c r="DGA14" s="83"/>
      <c r="DGB14" s="83"/>
      <c r="DGC14" s="83"/>
      <c r="DGD14" s="83"/>
      <c r="DGE14" s="83"/>
      <c r="DGF14" s="83"/>
      <c r="DGG14" s="83"/>
      <c r="DGH14" s="83"/>
      <c r="DGI14" s="83"/>
      <c r="DGJ14" s="83"/>
      <c r="DGK14" s="83"/>
      <c r="DGL14" s="83"/>
      <c r="DGM14" s="83"/>
      <c r="DGN14" s="83"/>
      <c r="DGO14" s="83"/>
      <c r="DGP14" s="83"/>
      <c r="DGQ14" s="83"/>
      <c r="DGR14" s="83"/>
      <c r="DGS14" s="83"/>
      <c r="DGT14" s="83"/>
      <c r="DGU14" s="83"/>
      <c r="DGV14" s="83"/>
      <c r="DGW14" s="83"/>
      <c r="DGX14" s="83"/>
      <c r="DGY14" s="83"/>
      <c r="DGZ14" s="83"/>
      <c r="DHA14" s="83"/>
      <c r="DHB14" s="83"/>
      <c r="DHC14" s="83"/>
      <c r="DHD14" s="83"/>
      <c r="DHE14" s="83"/>
      <c r="DHF14" s="83"/>
      <c r="DHG14" s="83"/>
      <c r="DHH14" s="83"/>
      <c r="DHI14" s="83"/>
      <c r="DHJ14" s="83"/>
      <c r="DHK14" s="83"/>
      <c r="DHL14" s="83"/>
      <c r="DHM14" s="83"/>
      <c r="DHN14" s="83"/>
      <c r="DHO14" s="83"/>
      <c r="DHP14" s="83"/>
      <c r="DHQ14" s="83"/>
      <c r="DHR14" s="83"/>
      <c r="DHS14" s="83"/>
      <c r="DHT14" s="83"/>
      <c r="DHU14" s="83"/>
      <c r="DHV14" s="83"/>
      <c r="DHW14" s="83"/>
      <c r="DHX14" s="83"/>
      <c r="DHY14" s="83"/>
      <c r="DHZ14" s="83"/>
      <c r="DIA14" s="83"/>
      <c r="DIB14" s="83"/>
      <c r="DIC14" s="83"/>
      <c r="DID14" s="83"/>
      <c r="DIE14" s="83"/>
      <c r="DIF14" s="83"/>
      <c r="DIG14" s="83"/>
      <c r="DIH14" s="83"/>
      <c r="DII14" s="83"/>
      <c r="DIJ14" s="83"/>
      <c r="DIK14" s="83"/>
      <c r="DIL14" s="83"/>
      <c r="DIM14" s="83"/>
      <c r="DIN14" s="83"/>
      <c r="DIO14" s="83"/>
      <c r="DIP14" s="83"/>
      <c r="DIQ14" s="83"/>
      <c r="DIR14" s="83"/>
      <c r="DIS14" s="83"/>
      <c r="DIT14" s="83"/>
      <c r="DIU14" s="83"/>
      <c r="DIV14" s="83"/>
      <c r="DIW14" s="83"/>
      <c r="DIX14" s="83"/>
      <c r="DIY14" s="83"/>
      <c r="DIZ14" s="83"/>
      <c r="DJA14" s="83"/>
      <c r="DJB14" s="83"/>
      <c r="DJC14" s="83"/>
      <c r="DJD14" s="83"/>
      <c r="DJE14" s="83"/>
      <c r="DJF14" s="83"/>
      <c r="DJG14" s="83"/>
      <c r="DJH14" s="83"/>
      <c r="DJI14" s="83"/>
      <c r="DJJ14" s="83"/>
      <c r="DJK14" s="83"/>
      <c r="DJL14" s="83"/>
      <c r="DJM14" s="83"/>
      <c r="DJN14" s="83"/>
      <c r="DJO14" s="83"/>
      <c r="DJP14" s="83"/>
      <c r="DJQ14" s="83"/>
      <c r="DJR14" s="83"/>
      <c r="DJS14" s="83"/>
      <c r="DJT14" s="83"/>
      <c r="DJU14" s="83"/>
      <c r="DJV14" s="83"/>
      <c r="DJW14" s="83"/>
      <c r="DJX14" s="83"/>
      <c r="DJY14" s="83"/>
      <c r="DJZ14" s="83"/>
      <c r="DKA14" s="83"/>
      <c r="DKB14" s="83"/>
      <c r="DKC14" s="83"/>
      <c r="DKD14" s="83"/>
      <c r="DKE14" s="83"/>
      <c r="DKF14" s="83"/>
      <c r="DKG14" s="83"/>
      <c r="DKH14" s="83"/>
      <c r="DKI14" s="83"/>
      <c r="DKJ14" s="83"/>
      <c r="DKK14" s="83"/>
      <c r="DKL14" s="83"/>
      <c r="DKM14" s="83"/>
      <c r="DKN14" s="83"/>
      <c r="DKO14" s="83"/>
      <c r="DKP14" s="83"/>
      <c r="DKQ14" s="83"/>
      <c r="DKR14" s="83"/>
      <c r="DKS14" s="83"/>
      <c r="DKT14" s="83"/>
      <c r="DKU14" s="83"/>
      <c r="DKV14" s="83"/>
      <c r="DKW14" s="83"/>
      <c r="DKX14" s="83"/>
      <c r="DKY14" s="83"/>
      <c r="DKZ14" s="83"/>
      <c r="DLA14" s="83"/>
      <c r="DLB14" s="83"/>
      <c r="DLC14" s="83"/>
      <c r="DLD14" s="83"/>
      <c r="DLE14" s="83"/>
      <c r="DLF14" s="83"/>
      <c r="DLG14" s="83"/>
      <c r="DLH14" s="83"/>
      <c r="DLI14" s="83"/>
      <c r="DLJ14" s="83"/>
      <c r="DLK14" s="83"/>
      <c r="DLL14" s="83"/>
      <c r="DLM14" s="83"/>
      <c r="DLN14" s="83"/>
      <c r="DLO14" s="83"/>
      <c r="DLP14" s="83"/>
      <c r="DLQ14" s="83"/>
      <c r="DLR14" s="83"/>
      <c r="DLS14" s="83"/>
      <c r="DLT14" s="83"/>
      <c r="DLU14" s="83"/>
      <c r="DLV14" s="83"/>
      <c r="DLW14" s="83"/>
      <c r="DLX14" s="83"/>
      <c r="DLY14" s="83"/>
      <c r="DLZ14" s="83"/>
      <c r="DMA14" s="83"/>
      <c r="DMB14" s="83"/>
      <c r="DMC14" s="83"/>
      <c r="DMD14" s="83"/>
      <c r="DME14" s="83"/>
      <c r="DMF14" s="83"/>
      <c r="DMG14" s="83"/>
      <c r="DMH14" s="83"/>
      <c r="DMI14" s="83"/>
      <c r="DMJ14" s="83"/>
      <c r="DMK14" s="83"/>
      <c r="DML14" s="83"/>
      <c r="DMM14" s="83"/>
      <c r="DMN14" s="83"/>
      <c r="DMO14" s="83"/>
      <c r="DMP14" s="83"/>
      <c r="DMQ14" s="83"/>
      <c r="DMR14" s="83"/>
      <c r="DMS14" s="83"/>
      <c r="DMT14" s="83"/>
      <c r="DMU14" s="83"/>
      <c r="DMV14" s="83"/>
      <c r="DMW14" s="83"/>
      <c r="DMX14" s="83"/>
      <c r="DMY14" s="83"/>
      <c r="DMZ14" s="83"/>
      <c r="DNA14" s="83"/>
      <c r="DNB14" s="83"/>
      <c r="DNC14" s="83"/>
      <c r="DND14" s="83"/>
      <c r="DNE14" s="83"/>
      <c r="DNF14" s="83"/>
      <c r="DNG14" s="83"/>
      <c r="DNH14" s="83"/>
      <c r="DNI14" s="83"/>
      <c r="DNJ14" s="83"/>
      <c r="DNK14" s="83"/>
      <c r="DNL14" s="83"/>
      <c r="DNM14" s="83"/>
      <c r="DNN14" s="83"/>
      <c r="DNO14" s="83"/>
      <c r="DNP14" s="83"/>
      <c r="DNQ14" s="83"/>
      <c r="DNR14" s="83"/>
      <c r="DNS14" s="83"/>
      <c r="DNT14" s="83"/>
      <c r="DNU14" s="83"/>
      <c r="DNV14" s="83"/>
      <c r="DNW14" s="83"/>
      <c r="DNX14" s="83"/>
      <c r="DNY14" s="83"/>
      <c r="DNZ14" s="83"/>
      <c r="DOA14" s="83"/>
      <c r="DOB14" s="83"/>
      <c r="DOC14" s="83"/>
      <c r="DOD14" s="83"/>
      <c r="DOE14" s="83"/>
      <c r="DOF14" s="83"/>
      <c r="DOG14" s="83"/>
      <c r="DOH14" s="83"/>
      <c r="DOI14" s="83"/>
      <c r="DOJ14" s="83"/>
      <c r="DOK14" s="83"/>
      <c r="DOL14" s="83"/>
      <c r="DOM14" s="83"/>
      <c r="DON14" s="83"/>
      <c r="DOO14" s="83"/>
      <c r="DOP14" s="83"/>
      <c r="DOQ14" s="83"/>
      <c r="DOR14" s="83"/>
      <c r="DOS14" s="83"/>
      <c r="DOT14" s="83"/>
      <c r="DOU14" s="83"/>
      <c r="DOV14" s="83"/>
      <c r="DOW14" s="83"/>
      <c r="DOX14" s="83"/>
      <c r="DOY14" s="83"/>
      <c r="DOZ14" s="83"/>
      <c r="DPA14" s="83"/>
      <c r="DPB14" s="83"/>
      <c r="DPC14" s="83"/>
      <c r="DPD14" s="83"/>
      <c r="DPE14" s="83"/>
      <c r="DPF14" s="83"/>
      <c r="DPG14" s="83"/>
      <c r="DPH14" s="83"/>
      <c r="DPI14" s="83"/>
      <c r="DPJ14" s="83"/>
      <c r="DPK14" s="83"/>
      <c r="DPL14" s="83"/>
      <c r="DPM14" s="83"/>
      <c r="DPN14" s="83"/>
      <c r="DPO14" s="83"/>
      <c r="DPP14" s="83"/>
      <c r="DPQ14" s="83"/>
      <c r="DPR14" s="83"/>
      <c r="DPS14" s="83"/>
      <c r="DPT14" s="83"/>
      <c r="DPU14" s="83"/>
      <c r="DPV14" s="83"/>
      <c r="DPW14" s="83"/>
      <c r="DPX14" s="83"/>
      <c r="DPY14" s="83"/>
      <c r="DPZ14" s="83"/>
      <c r="DQA14" s="83"/>
      <c r="DQB14" s="83"/>
      <c r="DQC14" s="83"/>
      <c r="DQD14" s="83"/>
      <c r="DQE14" s="83"/>
      <c r="DQF14" s="83"/>
      <c r="DQG14" s="83"/>
      <c r="DQH14" s="83"/>
      <c r="DQI14" s="83"/>
      <c r="DQJ14" s="83"/>
      <c r="DQK14" s="83"/>
      <c r="DQL14" s="83"/>
      <c r="DQM14" s="83"/>
      <c r="DQN14" s="83"/>
      <c r="DQO14" s="83"/>
      <c r="DQP14" s="83"/>
      <c r="DQQ14" s="83"/>
      <c r="DQR14" s="83"/>
      <c r="DQS14" s="83"/>
      <c r="DQT14" s="83"/>
      <c r="DQU14" s="83"/>
      <c r="DQV14" s="83"/>
      <c r="DQW14" s="83"/>
      <c r="DQX14" s="83"/>
      <c r="DQY14" s="83"/>
      <c r="DQZ14" s="83"/>
      <c r="DRA14" s="83"/>
      <c r="DRB14" s="83"/>
      <c r="DRC14" s="83"/>
      <c r="DRD14" s="83"/>
      <c r="DRE14" s="83"/>
      <c r="DRF14" s="83"/>
      <c r="DRG14" s="83"/>
      <c r="DRH14" s="83"/>
      <c r="DRI14" s="83"/>
      <c r="DRJ14" s="83"/>
      <c r="DRK14" s="83"/>
      <c r="DRL14" s="83"/>
      <c r="DRM14" s="83"/>
      <c r="DRN14" s="83"/>
      <c r="DRO14" s="83"/>
      <c r="DRP14" s="83"/>
      <c r="DRQ14" s="83"/>
      <c r="DRR14" s="83"/>
      <c r="DRS14" s="83"/>
      <c r="DRT14" s="83"/>
      <c r="DRU14" s="83"/>
      <c r="DRV14" s="83"/>
      <c r="DRW14" s="83"/>
      <c r="DRX14" s="83"/>
      <c r="DRY14" s="83"/>
      <c r="DRZ14" s="83"/>
      <c r="DSA14" s="83"/>
      <c r="DSB14" s="83"/>
      <c r="DSC14" s="83"/>
      <c r="DSD14" s="83"/>
      <c r="DSE14" s="83"/>
      <c r="DSF14" s="83"/>
      <c r="DSG14" s="83"/>
      <c r="DSH14" s="83"/>
      <c r="DSI14" s="83"/>
      <c r="DSJ14" s="83"/>
      <c r="DSK14" s="83"/>
      <c r="DSL14" s="83"/>
      <c r="DSM14" s="83"/>
      <c r="DSN14" s="83"/>
      <c r="DSO14" s="83"/>
      <c r="DSP14" s="83"/>
      <c r="DSQ14" s="83"/>
      <c r="DSR14" s="83"/>
      <c r="DSS14" s="83"/>
      <c r="DST14" s="83"/>
      <c r="DSU14" s="83"/>
      <c r="DSV14" s="83"/>
      <c r="DSW14" s="83"/>
      <c r="DSX14" s="83"/>
      <c r="DSY14" s="83"/>
      <c r="DSZ14" s="83"/>
      <c r="DTA14" s="83"/>
      <c r="DTB14" s="83"/>
      <c r="DTC14" s="83"/>
      <c r="DTD14" s="83"/>
      <c r="DTE14" s="83"/>
      <c r="DTF14" s="83"/>
      <c r="DTG14" s="83"/>
      <c r="DTH14" s="83"/>
      <c r="DTI14" s="83"/>
      <c r="DTJ14" s="83"/>
      <c r="DTK14" s="83"/>
      <c r="DTL14" s="83"/>
      <c r="DTM14" s="83"/>
      <c r="DTN14" s="83"/>
      <c r="DTO14" s="83"/>
      <c r="DTP14" s="83"/>
      <c r="DTQ14" s="83"/>
      <c r="DTR14" s="83"/>
      <c r="DTS14" s="83"/>
      <c r="DTT14" s="83"/>
      <c r="DTU14" s="83"/>
      <c r="DTV14" s="83"/>
      <c r="DTW14" s="83"/>
      <c r="DTX14" s="83"/>
      <c r="DTY14" s="83"/>
      <c r="DTZ14" s="83"/>
      <c r="DUA14" s="83"/>
      <c r="DUB14" s="83"/>
      <c r="DUC14" s="83"/>
      <c r="DUD14" s="83"/>
      <c r="DUE14" s="83"/>
      <c r="DUF14" s="83"/>
      <c r="DUG14" s="83"/>
      <c r="DUH14" s="83"/>
      <c r="DUI14" s="83"/>
      <c r="DUJ14" s="83"/>
      <c r="DUK14" s="83"/>
      <c r="DUL14" s="83"/>
      <c r="DUM14" s="83"/>
      <c r="DUN14" s="83"/>
      <c r="DUO14" s="83"/>
      <c r="DUP14" s="83"/>
      <c r="DUQ14" s="83"/>
      <c r="DUR14" s="83"/>
      <c r="DUS14" s="83"/>
      <c r="DUT14" s="83"/>
      <c r="DUU14" s="83"/>
      <c r="DUV14" s="83"/>
      <c r="DUW14" s="83"/>
      <c r="DUX14" s="83"/>
      <c r="DUY14" s="83"/>
      <c r="DUZ14" s="83"/>
      <c r="DVA14" s="83"/>
      <c r="DVB14" s="83"/>
      <c r="DVC14" s="83"/>
      <c r="DVD14" s="83"/>
      <c r="DVE14" s="83"/>
      <c r="DVF14" s="83"/>
      <c r="DVG14" s="83"/>
      <c r="DVH14" s="83"/>
      <c r="DVI14" s="83"/>
      <c r="DVJ14" s="83"/>
      <c r="DVK14" s="83"/>
      <c r="DVL14" s="83"/>
      <c r="DVM14" s="83"/>
      <c r="DVN14" s="83"/>
      <c r="DVO14" s="83"/>
      <c r="DVP14" s="83"/>
      <c r="DVQ14" s="83"/>
      <c r="DVR14" s="83"/>
      <c r="DVS14" s="83"/>
      <c r="DVT14" s="83"/>
      <c r="DVU14" s="83"/>
      <c r="DVV14" s="83"/>
      <c r="DVW14" s="83"/>
      <c r="DVX14" s="83"/>
      <c r="DVY14" s="83"/>
      <c r="DVZ14" s="83"/>
      <c r="DWA14" s="83"/>
      <c r="DWB14" s="83"/>
      <c r="DWC14" s="83"/>
      <c r="DWD14" s="83"/>
      <c r="DWE14" s="83"/>
      <c r="DWF14" s="83"/>
      <c r="DWG14" s="83"/>
      <c r="DWH14" s="83"/>
      <c r="DWI14" s="83"/>
      <c r="DWJ14" s="83"/>
      <c r="DWK14" s="83"/>
      <c r="DWL14" s="83"/>
      <c r="DWM14" s="83"/>
      <c r="DWN14" s="83"/>
      <c r="DWO14" s="83"/>
      <c r="DWP14" s="83"/>
      <c r="DWQ14" s="83"/>
      <c r="DWR14" s="83"/>
      <c r="DWS14" s="83"/>
      <c r="DWT14" s="83"/>
      <c r="DWU14" s="83"/>
      <c r="DWV14" s="83"/>
      <c r="DWW14" s="83"/>
      <c r="DWX14" s="83"/>
      <c r="DWY14" s="83"/>
      <c r="DWZ14" s="83"/>
      <c r="DXA14" s="83"/>
      <c r="DXB14" s="83"/>
      <c r="DXC14" s="83"/>
      <c r="DXD14" s="83"/>
      <c r="DXE14" s="83"/>
      <c r="DXF14" s="83"/>
      <c r="DXG14" s="83"/>
      <c r="DXH14" s="83"/>
      <c r="DXI14" s="83"/>
      <c r="DXJ14" s="83"/>
      <c r="DXK14" s="83"/>
      <c r="DXL14" s="83"/>
      <c r="DXM14" s="83"/>
      <c r="DXN14" s="83"/>
      <c r="DXO14" s="83"/>
      <c r="DXP14" s="83"/>
      <c r="DXQ14" s="83"/>
      <c r="DXR14" s="83"/>
      <c r="DXS14" s="83"/>
      <c r="DXT14" s="83"/>
      <c r="DXU14" s="83"/>
      <c r="DXV14" s="83"/>
      <c r="DXW14" s="83"/>
      <c r="DXX14" s="83"/>
      <c r="DXY14" s="83"/>
      <c r="DXZ14" s="83"/>
      <c r="DYA14" s="83"/>
      <c r="DYB14" s="83"/>
      <c r="DYC14" s="83"/>
      <c r="DYD14" s="83"/>
      <c r="DYE14" s="83"/>
      <c r="DYF14" s="83"/>
      <c r="DYG14" s="83"/>
      <c r="DYH14" s="83"/>
      <c r="DYI14" s="83"/>
      <c r="DYJ14" s="83"/>
      <c r="DYK14" s="83"/>
      <c r="DYL14" s="83"/>
      <c r="DYM14" s="83"/>
      <c r="DYN14" s="83"/>
      <c r="DYO14" s="83"/>
      <c r="DYP14" s="83"/>
      <c r="DYQ14" s="83"/>
      <c r="DYR14" s="83"/>
      <c r="DYS14" s="83"/>
      <c r="DYT14" s="83"/>
      <c r="DYU14" s="83"/>
      <c r="DYV14" s="83"/>
      <c r="DYW14" s="83"/>
      <c r="DYX14" s="83"/>
      <c r="DYY14" s="83"/>
      <c r="DYZ14" s="83"/>
      <c r="DZA14" s="83"/>
      <c r="DZB14" s="83"/>
      <c r="DZC14" s="83"/>
      <c r="DZD14" s="83"/>
      <c r="DZE14" s="83"/>
      <c r="DZF14" s="83"/>
      <c r="DZG14" s="83"/>
      <c r="DZH14" s="83"/>
      <c r="DZI14" s="83"/>
      <c r="DZJ14" s="83"/>
      <c r="DZK14" s="83"/>
      <c r="DZL14" s="83"/>
      <c r="DZM14" s="83"/>
      <c r="DZN14" s="83"/>
      <c r="DZO14" s="83"/>
      <c r="DZP14" s="83"/>
      <c r="DZQ14" s="83"/>
      <c r="DZR14" s="83"/>
      <c r="DZS14" s="83"/>
      <c r="DZT14" s="83"/>
      <c r="DZU14" s="83"/>
      <c r="DZV14" s="83"/>
      <c r="DZW14" s="83"/>
      <c r="DZX14" s="83"/>
      <c r="DZY14" s="83"/>
      <c r="DZZ14" s="83"/>
      <c r="EAA14" s="83"/>
      <c r="EAB14" s="83"/>
      <c r="EAC14" s="83"/>
      <c r="EAD14" s="83"/>
      <c r="EAE14" s="83"/>
      <c r="EAF14" s="83"/>
      <c r="EAG14" s="83"/>
      <c r="EAH14" s="83"/>
      <c r="EAI14" s="83"/>
      <c r="EAJ14" s="83"/>
      <c r="EAK14" s="83"/>
      <c r="EAL14" s="83"/>
      <c r="EAM14" s="83"/>
      <c r="EAN14" s="83"/>
      <c r="EAO14" s="83"/>
      <c r="EAP14" s="83"/>
      <c r="EAQ14" s="83"/>
      <c r="EAR14" s="83"/>
      <c r="EAS14" s="83"/>
      <c r="EAT14" s="83"/>
      <c r="EAU14" s="83"/>
      <c r="EAV14" s="83"/>
      <c r="EAW14" s="83"/>
      <c r="EAX14" s="83"/>
      <c r="EAY14" s="83"/>
      <c r="EAZ14" s="83"/>
      <c r="EBA14" s="83"/>
      <c r="EBB14" s="83"/>
      <c r="EBC14" s="83"/>
      <c r="EBD14" s="83"/>
      <c r="EBE14" s="83"/>
      <c r="EBF14" s="83"/>
      <c r="EBG14" s="83"/>
      <c r="EBH14" s="83"/>
      <c r="EBI14" s="83"/>
      <c r="EBJ14" s="83"/>
      <c r="EBK14" s="83"/>
      <c r="EBL14" s="83"/>
      <c r="EBM14" s="83"/>
      <c r="EBN14" s="83"/>
      <c r="EBO14" s="83"/>
      <c r="EBP14" s="83"/>
      <c r="EBQ14" s="83"/>
      <c r="EBR14" s="83"/>
      <c r="EBS14" s="83"/>
      <c r="EBT14" s="83"/>
      <c r="EBU14" s="83"/>
      <c r="EBV14" s="83"/>
      <c r="EBW14" s="83"/>
      <c r="EBX14" s="83"/>
      <c r="EBY14" s="83"/>
      <c r="EBZ14" s="83"/>
      <c r="ECA14" s="83"/>
      <c r="ECB14" s="83"/>
      <c r="ECC14" s="83"/>
      <c r="ECD14" s="83"/>
      <c r="ECE14" s="83"/>
      <c r="ECF14" s="83"/>
      <c r="ECG14" s="83"/>
      <c r="ECH14" s="83"/>
      <c r="ECI14" s="83"/>
      <c r="ECJ14" s="83"/>
      <c r="ECK14" s="83"/>
      <c r="ECL14" s="83"/>
      <c r="ECM14" s="83"/>
      <c r="ECN14" s="83"/>
      <c r="ECO14" s="83"/>
      <c r="ECP14" s="83"/>
      <c r="ECQ14" s="83"/>
      <c r="ECR14" s="83"/>
      <c r="ECS14" s="83"/>
      <c r="ECT14" s="83"/>
      <c r="ECU14" s="83"/>
      <c r="ECV14" s="83"/>
      <c r="ECW14" s="83"/>
      <c r="ECX14" s="83"/>
      <c r="ECY14" s="83"/>
      <c r="ECZ14" s="83"/>
      <c r="EDA14" s="83"/>
      <c r="EDB14" s="83"/>
      <c r="EDC14" s="83"/>
      <c r="EDD14" s="83"/>
      <c r="EDE14" s="83"/>
      <c r="EDF14" s="83"/>
      <c r="EDG14" s="83"/>
      <c r="EDH14" s="83"/>
      <c r="EDI14" s="83"/>
      <c r="EDJ14" s="83"/>
      <c r="EDK14" s="83"/>
      <c r="EDL14" s="83"/>
      <c r="EDM14" s="83"/>
      <c r="EDN14" s="83"/>
      <c r="EDO14" s="83"/>
      <c r="EDP14" s="83"/>
      <c r="EDQ14" s="83"/>
      <c r="EDR14" s="83"/>
      <c r="EDS14" s="83"/>
      <c r="EDT14" s="83"/>
      <c r="EDU14" s="83"/>
      <c r="EDV14" s="83"/>
      <c r="EDW14" s="83"/>
      <c r="EDX14" s="83"/>
      <c r="EDY14" s="83"/>
      <c r="EDZ14" s="83"/>
      <c r="EEA14" s="83"/>
      <c r="EEB14" s="83"/>
      <c r="EEC14" s="83"/>
      <c r="EED14" s="83"/>
      <c r="EEE14" s="83"/>
      <c r="EEF14" s="83"/>
      <c r="EEG14" s="83"/>
      <c r="EEH14" s="83"/>
      <c r="EEI14" s="83"/>
      <c r="EEJ14" s="83"/>
      <c r="EEK14" s="83"/>
      <c r="EEL14" s="83"/>
      <c r="EEM14" s="83"/>
      <c r="EEN14" s="83"/>
      <c r="EEO14" s="83"/>
      <c r="EEP14" s="83"/>
      <c r="EEQ14" s="83"/>
      <c r="EER14" s="83"/>
      <c r="EES14" s="83"/>
      <c r="EET14" s="83"/>
      <c r="EEU14" s="83"/>
      <c r="EEV14" s="83"/>
      <c r="EEW14" s="83"/>
      <c r="EEX14" s="83"/>
      <c r="EEY14" s="83"/>
      <c r="EEZ14" s="83"/>
      <c r="EFA14" s="83"/>
      <c r="EFB14" s="83"/>
      <c r="EFC14" s="83"/>
      <c r="EFD14" s="83"/>
      <c r="EFE14" s="83"/>
      <c r="EFF14" s="83"/>
      <c r="EFG14" s="83"/>
      <c r="EFH14" s="83"/>
      <c r="EFI14" s="83"/>
      <c r="EFJ14" s="83"/>
      <c r="EFK14" s="83"/>
      <c r="EFL14" s="83"/>
      <c r="EFM14" s="83"/>
      <c r="EFN14" s="83"/>
      <c r="EFO14" s="83"/>
      <c r="EFP14" s="83"/>
      <c r="EFQ14" s="83"/>
      <c r="EFR14" s="83"/>
      <c r="EFS14" s="83"/>
      <c r="EFT14" s="83"/>
      <c r="EFU14" s="83"/>
      <c r="EFV14" s="83"/>
      <c r="EFW14" s="83"/>
      <c r="EFX14" s="83"/>
      <c r="EFY14" s="83"/>
      <c r="EFZ14" s="83"/>
      <c r="EGA14" s="83"/>
      <c r="EGB14" s="83"/>
      <c r="EGC14" s="83"/>
      <c r="EGD14" s="83"/>
      <c r="EGE14" s="83"/>
      <c r="EGF14" s="83"/>
      <c r="EGG14" s="83"/>
      <c r="EGH14" s="83"/>
      <c r="EGI14" s="83"/>
      <c r="EGJ14" s="83"/>
      <c r="EGK14" s="83"/>
      <c r="EGL14" s="83"/>
      <c r="EGM14" s="83"/>
      <c r="EGN14" s="83"/>
      <c r="EGO14" s="83"/>
      <c r="EGP14" s="83"/>
      <c r="EGQ14" s="83"/>
      <c r="EGR14" s="83"/>
      <c r="EGS14" s="83"/>
      <c r="EGT14" s="83"/>
      <c r="EGU14" s="83"/>
      <c r="EGV14" s="83"/>
      <c r="EGW14" s="83"/>
      <c r="EGX14" s="83"/>
      <c r="EGY14" s="83"/>
      <c r="EGZ14" s="83"/>
      <c r="EHA14" s="83"/>
      <c r="EHB14" s="83"/>
      <c r="EHC14" s="83"/>
      <c r="EHD14" s="83"/>
      <c r="EHE14" s="83"/>
      <c r="EHF14" s="83"/>
      <c r="EHG14" s="83"/>
      <c r="EHH14" s="83"/>
      <c r="EHI14" s="83"/>
      <c r="EHJ14" s="83"/>
      <c r="EHK14" s="83"/>
      <c r="EHL14" s="83"/>
      <c r="EHM14" s="83"/>
      <c r="EHN14" s="83"/>
      <c r="EHO14" s="83"/>
      <c r="EHP14" s="83"/>
      <c r="EHQ14" s="83"/>
      <c r="EHR14" s="83"/>
      <c r="EHS14" s="83"/>
      <c r="EHT14" s="83"/>
      <c r="EHU14" s="83"/>
      <c r="EHV14" s="83"/>
      <c r="EHW14" s="83"/>
      <c r="EHX14" s="83"/>
      <c r="EHY14" s="83"/>
      <c r="EHZ14" s="83"/>
      <c r="EIA14" s="83"/>
      <c r="EIB14" s="83"/>
      <c r="EIC14" s="83"/>
      <c r="EID14" s="83"/>
      <c r="EIE14" s="83"/>
      <c r="EIF14" s="83"/>
      <c r="EIG14" s="83"/>
      <c r="EIH14" s="83"/>
      <c r="EII14" s="83"/>
      <c r="EIJ14" s="83"/>
      <c r="EIK14" s="83"/>
      <c r="EIL14" s="83"/>
      <c r="EIM14" s="83"/>
      <c r="EIN14" s="83"/>
      <c r="EIO14" s="83"/>
      <c r="EIP14" s="83"/>
      <c r="EIQ14" s="83"/>
      <c r="EIR14" s="83"/>
      <c r="EIS14" s="83"/>
      <c r="EIT14" s="83"/>
      <c r="EIU14" s="83"/>
      <c r="EIV14" s="83"/>
      <c r="EIW14" s="83"/>
      <c r="EIX14" s="83"/>
      <c r="EIY14" s="83"/>
      <c r="EIZ14" s="83"/>
      <c r="EJA14" s="83"/>
      <c r="EJB14" s="83"/>
      <c r="EJC14" s="83"/>
      <c r="EJD14" s="83"/>
      <c r="EJE14" s="83"/>
      <c r="EJF14" s="83"/>
      <c r="EJG14" s="83"/>
      <c r="EJH14" s="83"/>
      <c r="EJI14" s="83"/>
      <c r="EJJ14" s="83"/>
      <c r="EJK14" s="83"/>
      <c r="EJL14" s="83"/>
      <c r="EJM14" s="83"/>
      <c r="EJN14" s="83"/>
      <c r="EJO14" s="83"/>
      <c r="EJP14" s="83"/>
      <c r="EJQ14" s="83"/>
      <c r="EJR14" s="83"/>
      <c r="EJS14" s="83"/>
      <c r="EJT14" s="83"/>
      <c r="EJU14" s="83"/>
      <c r="EJV14" s="83"/>
      <c r="EJW14" s="83"/>
      <c r="EJX14" s="83"/>
      <c r="EJY14" s="83"/>
      <c r="EJZ14" s="83"/>
      <c r="EKA14" s="83"/>
      <c r="EKB14" s="83"/>
      <c r="EKC14" s="83"/>
      <c r="EKD14" s="83"/>
      <c r="EKE14" s="83"/>
      <c r="EKF14" s="83"/>
      <c r="EKG14" s="83"/>
      <c r="EKH14" s="83"/>
      <c r="EKI14" s="83"/>
      <c r="EKJ14" s="83"/>
      <c r="EKK14" s="83"/>
      <c r="EKL14" s="83"/>
      <c r="EKM14" s="83"/>
      <c r="EKN14" s="83"/>
      <c r="EKO14" s="83"/>
      <c r="EKP14" s="83"/>
      <c r="EKQ14" s="83"/>
      <c r="EKR14" s="83"/>
      <c r="EKS14" s="83"/>
      <c r="EKT14" s="83"/>
      <c r="EKU14" s="83"/>
      <c r="EKV14" s="83"/>
      <c r="EKW14" s="83"/>
      <c r="EKX14" s="83"/>
      <c r="EKY14" s="83"/>
      <c r="EKZ14" s="83"/>
      <c r="ELA14" s="83"/>
      <c r="ELB14" s="83"/>
      <c r="ELC14" s="83"/>
      <c r="ELD14" s="83"/>
      <c r="ELE14" s="83"/>
      <c r="ELF14" s="83"/>
      <c r="ELG14" s="83"/>
      <c r="ELH14" s="83"/>
      <c r="ELI14" s="83"/>
      <c r="ELJ14" s="83"/>
      <c r="ELK14" s="83"/>
      <c r="ELL14" s="83"/>
      <c r="ELM14" s="83"/>
      <c r="ELN14" s="83"/>
      <c r="ELO14" s="83"/>
      <c r="ELP14" s="83"/>
      <c r="ELQ14" s="83"/>
      <c r="ELR14" s="83"/>
      <c r="ELS14" s="83"/>
      <c r="ELT14" s="83"/>
      <c r="ELU14" s="83"/>
      <c r="ELV14" s="83"/>
      <c r="ELW14" s="83"/>
      <c r="ELX14" s="83"/>
      <c r="ELY14" s="83"/>
      <c r="ELZ14" s="83"/>
      <c r="EMA14" s="83"/>
      <c r="EMB14" s="83"/>
      <c r="EMC14" s="83"/>
      <c r="EMD14" s="83"/>
      <c r="EME14" s="83"/>
      <c r="EMF14" s="83"/>
      <c r="EMG14" s="83"/>
      <c r="EMH14" s="83"/>
      <c r="EMI14" s="83"/>
      <c r="EMJ14" s="83"/>
      <c r="EMK14" s="83"/>
      <c r="EML14" s="83"/>
      <c r="EMM14" s="83"/>
      <c r="EMN14" s="83"/>
      <c r="EMO14" s="83"/>
      <c r="EMP14" s="83"/>
      <c r="EMQ14" s="83"/>
      <c r="EMR14" s="83"/>
      <c r="EMS14" s="83"/>
      <c r="EMT14" s="83"/>
      <c r="EMU14" s="83"/>
      <c r="EMV14" s="83"/>
      <c r="EMW14" s="83"/>
      <c r="EMX14" s="83"/>
      <c r="EMY14" s="83"/>
      <c r="EMZ14" s="83"/>
      <c r="ENA14" s="83"/>
      <c r="ENB14" s="83"/>
      <c r="ENC14" s="83"/>
      <c r="END14" s="83"/>
      <c r="ENE14" s="83"/>
      <c r="ENF14" s="83"/>
      <c r="ENG14" s="83"/>
      <c r="ENH14" s="83"/>
      <c r="ENI14" s="83"/>
      <c r="ENJ14" s="83"/>
      <c r="ENK14" s="83"/>
      <c r="ENL14" s="83"/>
      <c r="ENM14" s="83"/>
      <c r="ENN14" s="83"/>
      <c r="ENO14" s="83"/>
      <c r="ENP14" s="83"/>
      <c r="ENQ14" s="83"/>
      <c r="ENR14" s="83"/>
      <c r="ENS14" s="83"/>
      <c r="ENT14" s="83"/>
      <c r="ENU14" s="83"/>
      <c r="ENV14" s="83"/>
      <c r="ENW14" s="83"/>
      <c r="ENX14" s="83"/>
      <c r="ENY14" s="83"/>
      <c r="ENZ14" s="83"/>
      <c r="EOA14" s="83"/>
      <c r="EOB14" s="83"/>
      <c r="EOC14" s="83"/>
      <c r="EOD14" s="83"/>
      <c r="EOE14" s="83"/>
      <c r="EOF14" s="83"/>
      <c r="EOG14" s="83"/>
      <c r="EOH14" s="83"/>
      <c r="EOI14" s="83"/>
      <c r="EOJ14" s="83"/>
      <c r="EOK14" s="83"/>
      <c r="EOL14" s="83"/>
      <c r="EOM14" s="83"/>
      <c r="EON14" s="83"/>
      <c r="EOO14" s="83"/>
      <c r="EOP14" s="83"/>
      <c r="EOQ14" s="83"/>
      <c r="EOR14" s="83"/>
      <c r="EOS14" s="83"/>
      <c r="EOT14" s="83"/>
      <c r="EOU14" s="83"/>
      <c r="EOV14" s="83"/>
      <c r="EOW14" s="83"/>
      <c r="EOX14" s="83"/>
      <c r="EOY14" s="83"/>
      <c r="EOZ14" s="83"/>
      <c r="EPA14" s="83"/>
      <c r="EPB14" s="83"/>
      <c r="EPC14" s="83"/>
      <c r="EPD14" s="83"/>
      <c r="EPE14" s="83"/>
      <c r="EPF14" s="83"/>
      <c r="EPG14" s="83"/>
      <c r="EPH14" s="83"/>
      <c r="EPI14" s="83"/>
      <c r="EPJ14" s="83"/>
      <c r="EPK14" s="83"/>
      <c r="EPL14" s="83"/>
      <c r="EPM14" s="83"/>
      <c r="EPN14" s="83"/>
      <c r="EPO14" s="83"/>
      <c r="EPP14" s="83"/>
      <c r="EPQ14" s="83"/>
      <c r="EPR14" s="83"/>
      <c r="EPS14" s="83"/>
      <c r="EPT14" s="83"/>
      <c r="EPU14" s="83"/>
      <c r="EPV14" s="83"/>
      <c r="EPW14" s="83"/>
      <c r="EPX14" s="83"/>
      <c r="EPY14" s="83"/>
      <c r="EPZ14" s="83"/>
      <c r="EQA14" s="83"/>
      <c r="EQB14" s="83"/>
      <c r="EQC14" s="83"/>
      <c r="EQD14" s="83"/>
      <c r="EQE14" s="83"/>
      <c r="EQF14" s="83"/>
      <c r="EQG14" s="83"/>
      <c r="EQH14" s="83"/>
      <c r="EQI14" s="83"/>
      <c r="EQJ14" s="83"/>
      <c r="EQK14" s="83"/>
      <c r="EQL14" s="83"/>
      <c r="EQM14" s="83"/>
      <c r="EQN14" s="83"/>
      <c r="EQO14" s="83"/>
      <c r="EQP14" s="83"/>
      <c r="EQQ14" s="83"/>
      <c r="EQR14" s="83"/>
      <c r="EQS14" s="83"/>
      <c r="EQT14" s="83"/>
      <c r="EQU14" s="83"/>
      <c r="EQV14" s="83"/>
      <c r="EQW14" s="83"/>
      <c r="EQX14" s="83"/>
      <c r="EQY14" s="83"/>
      <c r="EQZ14" s="83"/>
      <c r="ERA14" s="83"/>
      <c r="ERB14" s="83"/>
      <c r="ERC14" s="83"/>
      <c r="ERD14" s="83"/>
      <c r="ERE14" s="83"/>
      <c r="ERF14" s="83"/>
      <c r="ERG14" s="83"/>
      <c r="ERH14" s="83"/>
      <c r="ERI14" s="83"/>
      <c r="ERJ14" s="83"/>
      <c r="ERK14" s="83"/>
      <c r="ERL14" s="83"/>
      <c r="ERM14" s="83"/>
      <c r="ERN14" s="83"/>
      <c r="ERO14" s="83"/>
      <c r="ERP14" s="83"/>
      <c r="ERQ14" s="83"/>
      <c r="ERR14" s="83"/>
      <c r="ERS14" s="83"/>
      <c r="ERT14" s="83"/>
      <c r="ERU14" s="83"/>
      <c r="ERV14" s="83"/>
      <c r="ERW14" s="83"/>
      <c r="ERX14" s="83"/>
      <c r="ERY14" s="83"/>
      <c r="ERZ14" s="83"/>
      <c r="ESA14" s="83"/>
      <c r="ESB14" s="83"/>
      <c r="ESC14" s="83"/>
      <c r="ESD14" s="83"/>
      <c r="ESE14" s="83"/>
      <c r="ESF14" s="83"/>
      <c r="ESG14" s="83"/>
      <c r="ESH14" s="83"/>
      <c r="ESI14" s="83"/>
      <c r="ESJ14" s="83"/>
      <c r="ESK14" s="83"/>
      <c r="ESL14" s="83"/>
      <c r="ESM14" s="83"/>
      <c r="ESN14" s="83"/>
      <c r="ESO14" s="83"/>
      <c r="ESP14" s="83"/>
      <c r="ESQ14" s="83"/>
      <c r="ESR14" s="83"/>
      <c r="ESS14" s="83"/>
      <c r="EST14" s="83"/>
      <c r="ESU14" s="83"/>
      <c r="ESV14" s="83"/>
      <c r="ESW14" s="83"/>
      <c r="ESX14" s="83"/>
      <c r="ESY14" s="83"/>
      <c r="ESZ14" s="83"/>
      <c r="ETA14" s="83"/>
      <c r="ETB14" s="83"/>
      <c r="ETC14" s="83"/>
      <c r="ETD14" s="83"/>
      <c r="ETE14" s="83"/>
      <c r="ETF14" s="83"/>
      <c r="ETG14" s="83"/>
      <c r="ETH14" s="83"/>
      <c r="ETI14" s="83"/>
      <c r="ETJ14" s="83"/>
      <c r="ETK14" s="83"/>
      <c r="ETL14" s="83"/>
      <c r="ETM14" s="83"/>
      <c r="ETN14" s="83"/>
      <c r="ETO14" s="83"/>
      <c r="ETP14" s="83"/>
      <c r="ETQ14" s="83"/>
      <c r="ETR14" s="83"/>
      <c r="ETS14" s="83"/>
      <c r="ETT14" s="83"/>
      <c r="ETU14" s="83"/>
      <c r="ETV14" s="83"/>
      <c r="ETW14" s="83"/>
      <c r="ETX14" s="83"/>
      <c r="ETY14" s="83"/>
      <c r="ETZ14" s="83"/>
      <c r="EUA14" s="83"/>
      <c r="EUB14" s="83"/>
      <c r="EUC14" s="83"/>
      <c r="EUD14" s="83"/>
      <c r="EUE14" s="83"/>
      <c r="EUF14" s="83"/>
      <c r="EUG14" s="83"/>
      <c r="EUH14" s="83"/>
      <c r="EUI14" s="83"/>
      <c r="EUJ14" s="83"/>
      <c r="EUK14" s="83"/>
      <c r="EUL14" s="83"/>
      <c r="EUM14" s="83"/>
      <c r="EUN14" s="83"/>
      <c r="EUO14" s="83"/>
      <c r="EUP14" s="83"/>
      <c r="EUQ14" s="83"/>
      <c r="EUR14" s="83"/>
      <c r="EUS14" s="83"/>
      <c r="EUT14" s="83"/>
      <c r="EUU14" s="83"/>
      <c r="EUV14" s="83"/>
      <c r="EUW14" s="83"/>
      <c r="EUX14" s="83"/>
      <c r="EUY14" s="83"/>
      <c r="EUZ14" s="83"/>
      <c r="EVA14" s="83"/>
      <c r="EVB14" s="83"/>
      <c r="EVC14" s="83"/>
      <c r="EVD14" s="83"/>
      <c r="EVE14" s="83"/>
      <c r="EVF14" s="83"/>
      <c r="EVG14" s="83"/>
      <c r="EVH14" s="83"/>
      <c r="EVI14" s="83"/>
      <c r="EVJ14" s="83"/>
      <c r="EVK14" s="83"/>
      <c r="EVL14" s="83"/>
      <c r="EVM14" s="83"/>
      <c r="EVN14" s="83"/>
      <c r="EVO14" s="83"/>
      <c r="EVP14" s="83"/>
      <c r="EVQ14" s="83"/>
      <c r="EVR14" s="83"/>
      <c r="EVS14" s="83"/>
      <c r="EVT14" s="83"/>
      <c r="EVU14" s="83"/>
      <c r="EVV14" s="83"/>
      <c r="EVW14" s="83"/>
      <c r="EVX14" s="83"/>
      <c r="EVY14" s="83"/>
      <c r="EVZ14" s="83"/>
      <c r="EWA14" s="83"/>
      <c r="EWB14" s="83"/>
      <c r="EWC14" s="83"/>
      <c r="EWD14" s="83"/>
      <c r="EWE14" s="83"/>
      <c r="EWF14" s="83"/>
      <c r="EWG14" s="83"/>
      <c r="EWH14" s="83"/>
      <c r="EWI14" s="83"/>
      <c r="EWJ14" s="83"/>
      <c r="EWK14" s="83"/>
      <c r="EWL14" s="83"/>
      <c r="EWM14" s="83"/>
      <c r="EWN14" s="83"/>
      <c r="EWO14" s="83"/>
      <c r="EWP14" s="83"/>
      <c r="EWQ14" s="83"/>
      <c r="EWR14" s="83"/>
      <c r="EWS14" s="83"/>
      <c r="EWT14" s="83"/>
      <c r="EWU14" s="83"/>
      <c r="EWV14" s="83"/>
      <c r="EWW14" s="83"/>
      <c r="EWX14" s="83"/>
      <c r="EWY14" s="83"/>
      <c r="EWZ14" s="83"/>
      <c r="EXA14" s="83"/>
      <c r="EXB14" s="83"/>
      <c r="EXC14" s="83"/>
      <c r="EXD14" s="83"/>
      <c r="EXE14" s="83"/>
      <c r="EXF14" s="83"/>
      <c r="EXG14" s="83"/>
      <c r="EXH14" s="83"/>
      <c r="EXI14" s="83"/>
      <c r="EXJ14" s="83"/>
      <c r="EXK14" s="83"/>
      <c r="EXL14" s="83"/>
      <c r="EXM14" s="83"/>
      <c r="EXN14" s="83"/>
      <c r="EXO14" s="83"/>
      <c r="EXP14" s="83"/>
      <c r="EXQ14" s="83"/>
      <c r="EXR14" s="83"/>
      <c r="EXS14" s="83"/>
      <c r="EXT14" s="83"/>
      <c r="EXU14" s="83"/>
      <c r="EXV14" s="83"/>
      <c r="EXW14" s="83"/>
      <c r="EXX14" s="83"/>
      <c r="EXY14" s="83"/>
      <c r="EXZ14" s="83"/>
      <c r="EYA14" s="83"/>
      <c r="EYB14" s="83"/>
      <c r="EYC14" s="83"/>
      <c r="EYD14" s="83"/>
      <c r="EYE14" s="83"/>
      <c r="EYF14" s="83"/>
      <c r="EYG14" s="83"/>
      <c r="EYH14" s="83"/>
      <c r="EYI14" s="83"/>
      <c r="EYJ14" s="83"/>
      <c r="EYK14" s="83"/>
      <c r="EYL14" s="83"/>
      <c r="EYM14" s="83"/>
      <c r="EYN14" s="83"/>
      <c r="EYO14" s="83"/>
      <c r="EYP14" s="83"/>
      <c r="EYQ14" s="83"/>
      <c r="EYR14" s="83"/>
      <c r="EYS14" s="83"/>
      <c r="EYT14" s="83"/>
      <c r="EYU14" s="83"/>
      <c r="EYV14" s="83"/>
      <c r="EYW14" s="83"/>
      <c r="EYX14" s="83"/>
      <c r="EYY14" s="83"/>
      <c r="EYZ14" s="83"/>
      <c r="EZA14" s="83"/>
      <c r="EZB14" s="83"/>
      <c r="EZC14" s="83"/>
      <c r="EZD14" s="83"/>
      <c r="EZE14" s="83"/>
      <c r="EZF14" s="83"/>
      <c r="EZG14" s="83"/>
      <c r="EZH14" s="83"/>
      <c r="EZI14" s="83"/>
      <c r="EZJ14" s="83"/>
      <c r="EZK14" s="83"/>
      <c r="EZL14" s="83"/>
      <c r="EZM14" s="83"/>
      <c r="EZN14" s="83"/>
      <c r="EZO14" s="83"/>
      <c r="EZP14" s="83"/>
      <c r="EZQ14" s="83"/>
      <c r="EZR14" s="83"/>
      <c r="EZS14" s="83"/>
      <c r="EZT14" s="83"/>
      <c r="EZU14" s="83"/>
      <c r="EZV14" s="83"/>
      <c r="EZW14" s="83"/>
      <c r="EZX14" s="83"/>
      <c r="EZY14" s="83"/>
      <c r="EZZ14" s="83"/>
      <c r="FAA14" s="83"/>
      <c r="FAB14" s="83"/>
      <c r="FAC14" s="83"/>
      <c r="FAD14" s="83"/>
      <c r="FAE14" s="83"/>
      <c r="FAF14" s="83"/>
      <c r="FAG14" s="83"/>
      <c r="FAH14" s="83"/>
      <c r="FAI14" s="83"/>
      <c r="FAJ14" s="83"/>
      <c r="FAK14" s="83"/>
      <c r="FAL14" s="83"/>
      <c r="FAM14" s="83"/>
      <c r="FAN14" s="83"/>
      <c r="FAO14" s="83"/>
      <c r="FAP14" s="83"/>
      <c r="FAQ14" s="83"/>
      <c r="FAR14" s="83"/>
      <c r="FAS14" s="83"/>
      <c r="FAT14" s="83"/>
      <c r="FAU14" s="83"/>
      <c r="FAV14" s="83"/>
      <c r="FAW14" s="83"/>
      <c r="FAX14" s="83"/>
      <c r="FAY14" s="83"/>
      <c r="FAZ14" s="83"/>
      <c r="FBA14" s="83"/>
      <c r="FBB14" s="83"/>
      <c r="FBC14" s="83"/>
      <c r="FBD14" s="83"/>
      <c r="FBE14" s="83"/>
      <c r="FBF14" s="83"/>
      <c r="FBG14" s="83"/>
      <c r="FBH14" s="83"/>
      <c r="FBI14" s="83"/>
      <c r="FBJ14" s="83"/>
      <c r="FBK14" s="83"/>
      <c r="FBL14" s="83"/>
      <c r="FBM14" s="83"/>
      <c r="FBN14" s="83"/>
      <c r="FBO14" s="83"/>
      <c r="FBP14" s="83"/>
      <c r="FBQ14" s="83"/>
      <c r="FBR14" s="83"/>
      <c r="FBS14" s="83"/>
      <c r="FBT14" s="83"/>
      <c r="FBU14" s="83"/>
      <c r="FBV14" s="83"/>
      <c r="FBW14" s="83"/>
      <c r="FBX14" s="83"/>
      <c r="FBY14" s="83"/>
      <c r="FBZ14" s="83"/>
      <c r="FCA14" s="83"/>
      <c r="FCB14" s="83"/>
      <c r="FCC14" s="83"/>
      <c r="FCD14" s="83"/>
      <c r="FCE14" s="83"/>
      <c r="FCF14" s="83"/>
      <c r="FCG14" s="83"/>
      <c r="FCH14" s="83"/>
      <c r="FCI14" s="83"/>
      <c r="FCJ14" s="83"/>
      <c r="FCK14" s="83"/>
      <c r="FCL14" s="83"/>
      <c r="FCM14" s="83"/>
      <c r="FCN14" s="83"/>
      <c r="FCO14" s="83"/>
      <c r="FCP14" s="83"/>
      <c r="FCQ14" s="83"/>
      <c r="FCR14" s="83"/>
      <c r="FCS14" s="83"/>
      <c r="FCT14" s="83"/>
      <c r="FCU14" s="83"/>
      <c r="FCV14" s="83"/>
      <c r="FCW14" s="83"/>
      <c r="FCX14" s="83"/>
      <c r="FCY14" s="83"/>
      <c r="FCZ14" s="83"/>
      <c r="FDA14" s="83"/>
      <c r="FDB14" s="83"/>
      <c r="FDC14" s="83"/>
      <c r="FDD14" s="83"/>
      <c r="FDE14" s="83"/>
      <c r="FDF14" s="83"/>
      <c r="FDG14" s="83"/>
      <c r="FDH14" s="83"/>
      <c r="FDI14" s="83"/>
      <c r="FDJ14" s="83"/>
      <c r="FDK14" s="83"/>
      <c r="FDL14" s="83"/>
      <c r="FDM14" s="83"/>
      <c r="FDN14" s="83"/>
      <c r="FDO14" s="83"/>
      <c r="FDP14" s="83"/>
      <c r="FDQ14" s="83"/>
      <c r="FDR14" s="83"/>
      <c r="FDS14" s="83"/>
      <c r="FDT14" s="83"/>
      <c r="FDU14" s="83"/>
      <c r="FDV14" s="83"/>
      <c r="FDW14" s="83"/>
      <c r="FDX14" s="83"/>
      <c r="FDY14" s="83"/>
      <c r="FDZ14" s="83"/>
      <c r="FEA14" s="83"/>
      <c r="FEB14" s="83"/>
      <c r="FEC14" s="83"/>
      <c r="FED14" s="83"/>
      <c r="FEE14" s="83"/>
      <c r="FEF14" s="83"/>
      <c r="FEG14" s="83"/>
      <c r="FEH14" s="83"/>
      <c r="FEI14" s="83"/>
      <c r="FEJ14" s="83"/>
      <c r="FEK14" s="83"/>
      <c r="FEL14" s="83"/>
      <c r="FEM14" s="83"/>
      <c r="FEN14" s="83"/>
      <c r="FEO14" s="83"/>
      <c r="FEP14" s="83"/>
      <c r="FEQ14" s="83"/>
      <c r="FER14" s="83"/>
      <c r="FES14" s="83"/>
      <c r="FET14" s="83"/>
      <c r="FEU14" s="83"/>
      <c r="FEV14" s="83"/>
      <c r="FEW14" s="83"/>
      <c r="FEX14" s="83"/>
      <c r="FEY14" s="83"/>
      <c r="FEZ14" s="83"/>
      <c r="FFA14" s="83"/>
      <c r="FFB14" s="83"/>
      <c r="FFC14" s="83"/>
      <c r="FFD14" s="83"/>
      <c r="FFE14" s="83"/>
      <c r="FFF14" s="83"/>
      <c r="FFG14" s="83"/>
      <c r="FFH14" s="83"/>
      <c r="FFI14" s="83"/>
      <c r="FFJ14" s="83"/>
      <c r="FFK14" s="83"/>
      <c r="FFL14" s="83"/>
      <c r="FFM14" s="83"/>
      <c r="FFN14" s="83"/>
      <c r="FFO14" s="83"/>
      <c r="FFP14" s="83"/>
      <c r="FFQ14" s="83"/>
      <c r="FFR14" s="83"/>
      <c r="FFS14" s="83"/>
      <c r="FFT14" s="83"/>
      <c r="FFU14" s="83"/>
      <c r="FFV14" s="83"/>
      <c r="FFW14" s="83"/>
      <c r="FFX14" s="83"/>
      <c r="FFY14" s="83"/>
      <c r="FFZ14" s="83"/>
      <c r="FGA14" s="83"/>
      <c r="FGB14" s="83"/>
      <c r="FGC14" s="83"/>
      <c r="FGD14" s="83"/>
      <c r="FGE14" s="83"/>
      <c r="FGF14" s="83"/>
      <c r="FGG14" s="83"/>
      <c r="FGH14" s="83"/>
      <c r="FGI14" s="83"/>
      <c r="FGJ14" s="83"/>
      <c r="FGK14" s="83"/>
      <c r="FGL14" s="83"/>
      <c r="FGM14" s="83"/>
      <c r="FGN14" s="83"/>
      <c r="FGO14" s="83"/>
      <c r="FGP14" s="83"/>
      <c r="FGQ14" s="83"/>
      <c r="FGR14" s="83"/>
      <c r="FGS14" s="83"/>
      <c r="FGT14" s="83"/>
      <c r="FGU14" s="83"/>
      <c r="FGV14" s="83"/>
      <c r="FGW14" s="83"/>
      <c r="FGX14" s="83"/>
      <c r="FGY14" s="83"/>
      <c r="FGZ14" s="83"/>
      <c r="FHA14" s="83"/>
      <c r="FHB14" s="83"/>
      <c r="FHC14" s="83"/>
      <c r="FHD14" s="83"/>
      <c r="FHE14" s="83"/>
      <c r="FHF14" s="83"/>
      <c r="FHG14" s="83"/>
      <c r="FHH14" s="83"/>
      <c r="FHI14" s="83"/>
      <c r="FHJ14" s="83"/>
      <c r="FHK14" s="83"/>
      <c r="FHL14" s="83"/>
      <c r="FHM14" s="83"/>
      <c r="FHN14" s="83"/>
      <c r="FHO14" s="83"/>
      <c r="FHP14" s="83"/>
      <c r="FHQ14" s="83"/>
      <c r="FHR14" s="83"/>
      <c r="FHS14" s="83"/>
      <c r="FHT14" s="83"/>
      <c r="FHU14" s="83"/>
      <c r="FHV14" s="83"/>
      <c r="FHW14" s="83"/>
      <c r="FHX14" s="83"/>
      <c r="FHY14" s="83"/>
      <c r="FHZ14" s="83"/>
      <c r="FIA14" s="83"/>
      <c r="FIB14" s="83"/>
      <c r="FIC14" s="83"/>
      <c r="FID14" s="83"/>
      <c r="FIE14" s="83"/>
      <c r="FIF14" s="83"/>
      <c r="FIG14" s="83"/>
      <c r="FIH14" s="83"/>
      <c r="FII14" s="83"/>
      <c r="FIJ14" s="83"/>
      <c r="FIK14" s="83"/>
      <c r="FIL14" s="83"/>
      <c r="FIM14" s="83"/>
      <c r="FIN14" s="83"/>
      <c r="FIO14" s="83"/>
      <c r="FIP14" s="83"/>
      <c r="FIQ14" s="83"/>
      <c r="FIR14" s="83"/>
      <c r="FIS14" s="83"/>
      <c r="FIT14" s="83"/>
      <c r="FIU14" s="83"/>
      <c r="FIV14" s="83"/>
      <c r="FIW14" s="83"/>
      <c r="FIX14" s="83"/>
      <c r="FIY14" s="83"/>
      <c r="FIZ14" s="83"/>
      <c r="FJA14" s="83"/>
      <c r="FJB14" s="83"/>
      <c r="FJC14" s="83"/>
      <c r="FJD14" s="83"/>
      <c r="FJE14" s="83"/>
      <c r="FJF14" s="83"/>
      <c r="FJG14" s="83"/>
      <c r="FJH14" s="83"/>
      <c r="FJI14" s="83"/>
      <c r="FJJ14" s="83"/>
      <c r="FJK14" s="83"/>
      <c r="FJL14" s="83"/>
      <c r="FJM14" s="83"/>
      <c r="FJN14" s="83"/>
      <c r="FJO14" s="83"/>
      <c r="FJP14" s="83"/>
      <c r="FJQ14" s="83"/>
      <c r="FJR14" s="83"/>
      <c r="FJS14" s="83"/>
      <c r="FJT14" s="83"/>
      <c r="FJU14" s="83"/>
      <c r="FJV14" s="83"/>
      <c r="FJW14" s="83"/>
      <c r="FJX14" s="83"/>
      <c r="FJY14" s="83"/>
      <c r="FJZ14" s="83"/>
      <c r="FKA14" s="83"/>
      <c r="FKB14" s="83"/>
      <c r="FKC14" s="83"/>
      <c r="FKD14" s="83"/>
      <c r="FKE14" s="83"/>
      <c r="FKF14" s="83"/>
      <c r="FKG14" s="83"/>
      <c r="FKH14" s="83"/>
      <c r="FKI14" s="83"/>
      <c r="FKJ14" s="83"/>
      <c r="FKK14" s="83"/>
      <c r="FKL14" s="83"/>
      <c r="FKM14" s="83"/>
      <c r="FKN14" s="83"/>
      <c r="FKO14" s="83"/>
      <c r="FKP14" s="83"/>
      <c r="FKQ14" s="83"/>
      <c r="FKR14" s="83"/>
      <c r="FKS14" s="83"/>
      <c r="FKT14" s="83"/>
      <c r="FKU14" s="83"/>
      <c r="FKV14" s="83"/>
      <c r="FKW14" s="83"/>
      <c r="FKX14" s="83"/>
      <c r="FKY14" s="83"/>
      <c r="FKZ14" s="83"/>
      <c r="FLA14" s="83"/>
      <c r="FLB14" s="83"/>
      <c r="FLC14" s="83"/>
      <c r="FLD14" s="83"/>
      <c r="FLE14" s="83"/>
      <c r="FLF14" s="83"/>
      <c r="FLG14" s="83"/>
      <c r="FLH14" s="83"/>
      <c r="FLI14" s="83"/>
      <c r="FLJ14" s="83"/>
      <c r="FLK14" s="83"/>
      <c r="FLL14" s="83"/>
      <c r="FLM14" s="83"/>
      <c r="FLN14" s="83"/>
      <c r="FLO14" s="83"/>
      <c r="FLP14" s="83"/>
      <c r="FLQ14" s="83"/>
      <c r="FLR14" s="83"/>
      <c r="FLS14" s="83"/>
      <c r="FLT14" s="83"/>
      <c r="FLU14" s="83"/>
      <c r="FLV14" s="83"/>
      <c r="FLW14" s="83"/>
      <c r="FLX14" s="83"/>
      <c r="FLY14" s="83"/>
      <c r="FLZ14" s="83"/>
      <c r="FMA14" s="83"/>
      <c r="FMB14" s="83"/>
      <c r="FMC14" s="83"/>
      <c r="FMD14" s="83"/>
      <c r="FME14" s="83"/>
      <c r="FMF14" s="83"/>
      <c r="FMG14" s="83"/>
      <c r="FMH14" s="83"/>
      <c r="FMI14" s="83"/>
      <c r="FMJ14" s="83"/>
      <c r="FMK14" s="83"/>
      <c r="FML14" s="83"/>
      <c r="FMM14" s="83"/>
      <c r="FMN14" s="83"/>
      <c r="FMO14" s="83"/>
      <c r="FMP14" s="83"/>
      <c r="FMQ14" s="83"/>
      <c r="FMR14" s="83"/>
      <c r="FMS14" s="83"/>
      <c r="FMT14" s="83"/>
      <c r="FMU14" s="83"/>
      <c r="FMV14" s="83"/>
      <c r="FMW14" s="83"/>
      <c r="FMX14" s="83"/>
      <c r="FMY14" s="83"/>
      <c r="FMZ14" s="83"/>
      <c r="FNA14" s="83"/>
      <c r="FNB14" s="83"/>
      <c r="FNC14" s="83"/>
      <c r="FND14" s="83"/>
      <c r="FNE14" s="83"/>
      <c r="FNF14" s="83"/>
      <c r="FNG14" s="83"/>
      <c r="FNH14" s="83"/>
      <c r="FNI14" s="83"/>
      <c r="FNJ14" s="83"/>
      <c r="FNK14" s="83"/>
      <c r="FNL14" s="83"/>
      <c r="FNM14" s="83"/>
      <c r="FNN14" s="83"/>
      <c r="FNO14" s="83"/>
      <c r="FNP14" s="83"/>
      <c r="FNQ14" s="83"/>
      <c r="FNR14" s="83"/>
      <c r="FNS14" s="83"/>
      <c r="FNT14" s="83"/>
      <c r="FNU14" s="83"/>
      <c r="FNV14" s="83"/>
      <c r="FNW14" s="83"/>
      <c r="FNX14" s="83"/>
      <c r="FNY14" s="83"/>
      <c r="FNZ14" s="83"/>
      <c r="FOA14" s="83"/>
      <c r="FOB14" s="83"/>
      <c r="FOC14" s="83"/>
      <c r="FOD14" s="83"/>
      <c r="FOE14" s="83"/>
      <c r="FOF14" s="83"/>
      <c r="FOG14" s="83"/>
      <c r="FOH14" s="83"/>
      <c r="FOI14" s="83"/>
      <c r="FOJ14" s="83"/>
      <c r="FOK14" s="83"/>
      <c r="FOL14" s="83"/>
      <c r="FOM14" s="83"/>
      <c r="FON14" s="83"/>
      <c r="FOO14" s="83"/>
      <c r="FOP14" s="83"/>
      <c r="FOQ14" s="83"/>
      <c r="FOR14" s="83"/>
      <c r="FOS14" s="83"/>
      <c r="FOT14" s="83"/>
      <c r="FOU14" s="83"/>
      <c r="FOV14" s="83"/>
      <c r="FOW14" s="83"/>
      <c r="FOX14" s="83"/>
      <c r="FOY14" s="83"/>
      <c r="FOZ14" s="83"/>
      <c r="FPA14" s="83"/>
      <c r="FPB14" s="83"/>
      <c r="FPC14" s="83"/>
      <c r="FPD14" s="83"/>
      <c r="FPE14" s="83"/>
      <c r="FPF14" s="83"/>
      <c r="FPG14" s="83"/>
      <c r="FPH14" s="83"/>
      <c r="FPI14" s="83"/>
      <c r="FPJ14" s="83"/>
      <c r="FPK14" s="83"/>
      <c r="FPL14" s="83"/>
      <c r="FPM14" s="83"/>
      <c r="FPN14" s="83"/>
      <c r="FPO14" s="83"/>
      <c r="FPP14" s="83"/>
      <c r="FPQ14" s="83"/>
      <c r="FPR14" s="83"/>
      <c r="FPS14" s="83"/>
      <c r="FPT14" s="83"/>
      <c r="FPU14" s="83"/>
      <c r="FPV14" s="83"/>
      <c r="FPW14" s="83"/>
      <c r="FPX14" s="83"/>
      <c r="FPY14" s="83"/>
      <c r="FPZ14" s="83"/>
      <c r="FQA14" s="83"/>
      <c r="FQB14" s="83"/>
      <c r="FQC14" s="83"/>
      <c r="FQD14" s="83"/>
      <c r="FQE14" s="83"/>
      <c r="FQF14" s="83"/>
      <c r="FQG14" s="83"/>
      <c r="FQH14" s="83"/>
      <c r="FQI14" s="83"/>
      <c r="FQJ14" s="83"/>
      <c r="FQK14" s="83"/>
      <c r="FQL14" s="83"/>
      <c r="FQM14" s="83"/>
      <c r="FQN14" s="83"/>
      <c r="FQO14" s="83"/>
      <c r="FQP14" s="83"/>
      <c r="FQQ14" s="83"/>
      <c r="FQR14" s="83"/>
      <c r="FQS14" s="83"/>
      <c r="FQT14" s="83"/>
      <c r="FQU14" s="83"/>
      <c r="FQV14" s="83"/>
      <c r="FQW14" s="83"/>
      <c r="FQX14" s="83"/>
      <c r="FQY14" s="83"/>
      <c r="FQZ14" s="83"/>
      <c r="FRA14" s="83"/>
      <c r="FRB14" s="83"/>
      <c r="FRC14" s="83"/>
      <c r="FRD14" s="83"/>
      <c r="FRE14" s="83"/>
      <c r="FRF14" s="83"/>
      <c r="FRG14" s="83"/>
      <c r="FRH14" s="83"/>
      <c r="FRI14" s="83"/>
      <c r="FRJ14" s="83"/>
      <c r="FRK14" s="83"/>
      <c r="FRL14" s="83"/>
      <c r="FRM14" s="83"/>
      <c r="FRN14" s="83"/>
      <c r="FRO14" s="83"/>
      <c r="FRP14" s="83"/>
      <c r="FRQ14" s="83"/>
      <c r="FRR14" s="83"/>
      <c r="FRS14" s="83"/>
      <c r="FRT14" s="83"/>
      <c r="FRU14" s="83"/>
      <c r="FRV14" s="83"/>
      <c r="FRW14" s="83"/>
      <c r="FRX14" s="83"/>
      <c r="FRY14" s="83"/>
      <c r="FRZ14" s="83"/>
      <c r="FSA14" s="83"/>
      <c r="FSB14" s="83"/>
      <c r="FSC14" s="83"/>
      <c r="FSD14" s="83"/>
      <c r="FSE14" s="83"/>
      <c r="FSF14" s="83"/>
      <c r="FSG14" s="83"/>
      <c r="FSH14" s="83"/>
      <c r="FSI14" s="83"/>
      <c r="FSJ14" s="83"/>
      <c r="FSK14" s="83"/>
      <c r="FSL14" s="83"/>
      <c r="FSM14" s="83"/>
      <c r="FSN14" s="83"/>
      <c r="FSO14" s="83"/>
      <c r="FSP14" s="83"/>
      <c r="FSQ14" s="83"/>
      <c r="FSR14" s="83"/>
      <c r="FSS14" s="83"/>
      <c r="FST14" s="83"/>
      <c r="FSU14" s="83"/>
      <c r="FSV14" s="83"/>
      <c r="FSW14" s="83"/>
      <c r="FSX14" s="83"/>
      <c r="FSY14" s="83"/>
      <c r="FSZ14" s="83"/>
      <c r="FTA14" s="83"/>
      <c r="FTB14" s="83"/>
      <c r="FTC14" s="83"/>
      <c r="FTD14" s="83"/>
      <c r="FTE14" s="83"/>
      <c r="FTF14" s="83"/>
      <c r="FTG14" s="83"/>
      <c r="FTH14" s="83"/>
      <c r="FTI14" s="83"/>
      <c r="FTJ14" s="83"/>
      <c r="FTK14" s="83"/>
      <c r="FTL14" s="83"/>
      <c r="FTM14" s="83"/>
      <c r="FTN14" s="83"/>
      <c r="FTO14" s="83"/>
      <c r="FTP14" s="83"/>
      <c r="FTQ14" s="83"/>
      <c r="FTR14" s="83"/>
      <c r="FTS14" s="83"/>
      <c r="FTT14" s="83"/>
      <c r="FTU14" s="83"/>
      <c r="FTV14" s="83"/>
      <c r="FTW14" s="83"/>
      <c r="FTX14" s="83"/>
      <c r="FTY14" s="83"/>
      <c r="FTZ14" s="83"/>
      <c r="FUA14" s="83"/>
      <c r="FUB14" s="83"/>
      <c r="FUC14" s="83"/>
      <c r="FUD14" s="83"/>
      <c r="FUE14" s="83"/>
      <c r="FUF14" s="83"/>
      <c r="FUG14" s="83"/>
      <c r="FUH14" s="83"/>
      <c r="FUI14" s="83"/>
      <c r="FUJ14" s="83"/>
      <c r="FUK14" s="83"/>
      <c r="FUL14" s="83"/>
      <c r="FUM14" s="83"/>
      <c r="FUN14" s="83"/>
      <c r="FUO14" s="83"/>
      <c r="FUP14" s="83"/>
      <c r="FUQ14" s="83"/>
      <c r="FUR14" s="83"/>
      <c r="FUS14" s="83"/>
      <c r="FUT14" s="83"/>
      <c r="FUU14" s="83"/>
      <c r="FUV14" s="83"/>
      <c r="FUW14" s="83"/>
      <c r="FUX14" s="83"/>
      <c r="FUY14" s="83"/>
      <c r="FUZ14" s="83"/>
      <c r="FVA14" s="83"/>
      <c r="FVB14" s="83"/>
      <c r="FVC14" s="83"/>
      <c r="FVD14" s="83"/>
      <c r="FVE14" s="83"/>
      <c r="FVF14" s="83"/>
      <c r="FVG14" s="83"/>
      <c r="FVH14" s="83"/>
      <c r="FVI14" s="83"/>
      <c r="FVJ14" s="83"/>
      <c r="FVK14" s="83"/>
      <c r="FVL14" s="83"/>
      <c r="FVM14" s="83"/>
      <c r="FVN14" s="83"/>
      <c r="FVO14" s="83"/>
      <c r="FVP14" s="83"/>
      <c r="FVQ14" s="83"/>
      <c r="FVR14" s="83"/>
      <c r="FVS14" s="83"/>
      <c r="FVT14" s="83"/>
      <c r="FVU14" s="83"/>
      <c r="FVV14" s="83"/>
      <c r="FVW14" s="83"/>
      <c r="FVX14" s="83"/>
      <c r="FVY14" s="83"/>
      <c r="FVZ14" s="83"/>
      <c r="FWA14" s="83"/>
      <c r="FWB14" s="83"/>
      <c r="FWC14" s="83"/>
      <c r="FWD14" s="83"/>
      <c r="FWE14" s="83"/>
      <c r="FWF14" s="83"/>
      <c r="FWG14" s="83"/>
      <c r="FWH14" s="83"/>
      <c r="FWI14" s="83"/>
      <c r="FWJ14" s="83"/>
      <c r="FWK14" s="83"/>
      <c r="FWL14" s="83"/>
      <c r="FWM14" s="83"/>
      <c r="FWN14" s="83"/>
      <c r="FWO14" s="83"/>
      <c r="FWP14" s="83"/>
      <c r="FWQ14" s="83"/>
      <c r="FWR14" s="83"/>
      <c r="FWS14" s="83"/>
      <c r="FWT14" s="83"/>
      <c r="FWU14" s="83"/>
      <c r="FWV14" s="83"/>
      <c r="FWW14" s="83"/>
      <c r="FWX14" s="83"/>
      <c r="FWY14" s="83"/>
      <c r="FWZ14" s="83"/>
      <c r="FXA14" s="83"/>
      <c r="FXB14" s="83"/>
      <c r="FXC14" s="83"/>
      <c r="FXD14" s="83"/>
      <c r="FXE14" s="83"/>
      <c r="FXF14" s="83"/>
      <c r="FXG14" s="83"/>
      <c r="FXH14" s="83"/>
      <c r="FXI14" s="83"/>
      <c r="FXJ14" s="83"/>
      <c r="FXK14" s="83"/>
      <c r="FXL14" s="83"/>
      <c r="FXM14" s="83"/>
      <c r="FXN14" s="83"/>
      <c r="FXO14" s="83"/>
      <c r="FXP14" s="83"/>
      <c r="FXQ14" s="83"/>
      <c r="FXR14" s="83"/>
      <c r="FXS14" s="83"/>
      <c r="FXT14" s="83"/>
      <c r="FXU14" s="83"/>
      <c r="FXV14" s="83"/>
      <c r="FXW14" s="83"/>
      <c r="FXX14" s="83"/>
      <c r="FXY14" s="83"/>
      <c r="FXZ14" s="83"/>
      <c r="FYA14" s="83"/>
      <c r="FYB14" s="83"/>
      <c r="FYC14" s="83"/>
      <c r="FYD14" s="83"/>
      <c r="FYE14" s="83"/>
      <c r="FYF14" s="83"/>
      <c r="FYG14" s="83"/>
      <c r="FYH14" s="83"/>
      <c r="FYI14" s="83"/>
      <c r="FYJ14" s="83"/>
      <c r="FYK14" s="83"/>
      <c r="FYL14" s="83"/>
      <c r="FYM14" s="83"/>
      <c r="FYN14" s="83"/>
      <c r="FYO14" s="83"/>
      <c r="FYP14" s="83"/>
      <c r="FYQ14" s="83"/>
      <c r="FYR14" s="83"/>
      <c r="FYS14" s="83"/>
      <c r="FYT14" s="83"/>
      <c r="FYU14" s="83"/>
      <c r="FYV14" s="83"/>
      <c r="FYW14" s="83"/>
      <c r="FYX14" s="83"/>
      <c r="FYY14" s="83"/>
      <c r="FYZ14" s="83"/>
      <c r="FZA14" s="83"/>
      <c r="FZB14" s="83"/>
      <c r="FZC14" s="83"/>
      <c r="FZD14" s="83"/>
      <c r="FZE14" s="83"/>
      <c r="FZF14" s="83"/>
      <c r="FZG14" s="83"/>
      <c r="FZH14" s="83"/>
      <c r="FZI14" s="83"/>
      <c r="FZJ14" s="83"/>
      <c r="FZK14" s="83"/>
      <c r="FZL14" s="83"/>
      <c r="FZM14" s="83"/>
      <c r="FZN14" s="83"/>
      <c r="FZO14" s="83"/>
      <c r="FZP14" s="83"/>
      <c r="FZQ14" s="83"/>
      <c r="FZR14" s="83"/>
      <c r="FZS14" s="83"/>
      <c r="FZT14" s="83"/>
      <c r="FZU14" s="83"/>
      <c r="FZV14" s="83"/>
      <c r="FZW14" s="83"/>
      <c r="FZX14" s="83"/>
      <c r="FZY14" s="83"/>
      <c r="FZZ14" s="83"/>
      <c r="GAA14" s="83"/>
      <c r="GAB14" s="83"/>
      <c r="GAC14" s="83"/>
      <c r="GAD14" s="83"/>
      <c r="GAE14" s="83"/>
      <c r="GAF14" s="83"/>
      <c r="GAG14" s="83"/>
      <c r="GAH14" s="83"/>
      <c r="GAI14" s="83"/>
      <c r="GAJ14" s="83"/>
      <c r="GAK14" s="83"/>
      <c r="GAL14" s="83"/>
      <c r="GAM14" s="83"/>
      <c r="GAN14" s="83"/>
      <c r="GAO14" s="83"/>
      <c r="GAP14" s="83"/>
      <c r="GAQ14" s="83"/>
      <c r="GAR14" s="83"/>
      <c r="GAS14" s="83"/>
      <c r="GAT14" s="83"/>
      <c r="GAU14" s="83"/>
      <c r="GAV14" s="83"/>
      <c r="GAW14" s="83"/>
      <c r="GAX14" s="83"/>
      <c r="GAY14" s="83"/>
      <c r="GAZ14" s="83"/>
      <c r="GBA14" s="83"/>
      <c r="GBB14" s="83"/>
      <c r="GBC14" s="83"/>
      <c r="GBD14" s="83"/>
      <c r="GBE14" s="83"/>
      <c r="GBF14" s="83"/>
      <c r="GBG14" s="83"/>
      <c r="GBH14" s="83"/>
      <c r="GBI14" s="83"/>
      <c r="GBJ14" s="83"/>
      <c r="GBK14" s="83"/>
      <c r="GBL14" s="83"/>
      <c r="GBM14" s="83"/>
      <c r="GBN14" s="83"/>
      <c r="GBO14" s="83"/>
      <c r="GBP14" s="83"/>
      <c r="GBQ14" s="83"/>
      <c r="GBR14" s="83"/>
      <c r="GBS14" s="83"/>
      <c r="GBT14" s="83"/>
      <c r="GBU14" s="83"/>
      <c r="GBV14" s="83"/>
      <c r="GBW14" s="83"/>
      <c r="GBX14" s="83"/>
      <c r="GBY14" s="83"/>
      <c r="GBZ14" s="83"/>
      <c r="GCA14" s="83"/>
      <c r="GCB14" s="83"/>
      <c r="GCC14" s="83"/>
      <c r="GCD14" s="83"/>
      <c r="GCE14" s="83"/>
      <c r="GCF14" s="83"/>
      <c r="GCG14" s="83"/>
      <c r="GCH14" s="83"/>
      <c r="GCI14" s="83"/>
      <c r="GCJ14" s="83"/>
      <c r="GCK14" s="83"/>
      <c r="GCL14" s="83"/>
      <c r="GCM14" s="83"/>
      <c r="GCN14" s="83"/>
      <c r="GCO14" s="83"/>
      <c r="GCP14" s="83"/>
      <c r="GCQ14" s="83"/>
      <c r="GCR14" s="83"/>
      <c r="GCS14" s="83"/>
      <c r="GCT14" s="83"/>
      <c r="GCU14" s="83"/>
      <c r="GCV14" s="83"/>
      <c r="GCW14" s="83"/>
      <c r="GCX14" s="83"/>
      <c r="GCY14" s="83"/>
      <c r="GCZ14" s="83"/>
      <c r="GDA14" s="83"/>
      <c r="GDB14" s="83"/>
      <c r="GDC14" s="83"/>
      <c r="GDD14" s="83"/>
      <c r="GDE14" s="83"/>
      <c r="GDF14" s="83"/>
      <c r="GDG14" s="83"/>
      <c r="GDH14" s="83"/>
      <c r="GDI14" s="83"/>
      <c r="GDJ14" s="83"/>
      <c r="GDK14" s="83"/>
      <c r="GDL14" s="83"/>
      <c r="GDM14" s="83"/>
      <c r="GDN14" s="83"/>
      <c r="GDO14" s="83"/>
      <c r="GDP14" s="83"/>
      <c r="GDQ14" s="83"/>
      <c r="GDR14" s="83"/>
      <c r="GDS14" s="83"/>
      <c r="GDT14" s="83"/>
      <c r="GDU14" s="83"/>
      <c r="GDV14" s="83"/>
      <c r="GDW14" s="83"/>
      <c r="GDX14" s="83"/>
      <c r="GDY14" s="83"/>
      <c r="GDZ14" s="83"/>
      <c r="GEA14" s="83"/>
      <c r="GEB14" s="83"/>
      <c r="GEC14" s="83"/>
      <c r="GED14" s="83"/>
      <c r="GEE14" s="83"/>
      <c r="GEF14" s="83"/>
      <c r="GEG14" s="83"/>
      <c r="GEH14" s="83"/>
      <c r="GEI14" s="83"/>
      <c r="GEJ14" s="83"/>
      <c r="GEK14" s="83"/>
      <c r="GEL14" s="83"/>
      <c r="GEM14" s="83"/>
      <c r="GEN14" s="83"/>
      <c r="GEO14" s="83"/>
      <c r="GEP14" s="83"/>
      <c r="GEQ14" s="83"/>
      <c r="GER14" s="83"/>
      <c r="GES14" s="83"/>
      <c r="GET14" s="83"/>
      <c r="GEU14" s="83"/>
      <c r="GEV14" s="83"/>
      <c r="GEW14" s="83"/>
      <c r="GEX14" s="83"/>
      <c r="GEY14" s="83"/>
      <c r="GEZ14" s="83"/>
      <c r="GFA14" s="83"/>
      <c r="GFB14" s="83"/>
      <c r="GFC14" s="83"/>
      <c r="GFD14" s="83"/>
      <c r="GFE14" s="83"/>
      <c r="GFF14" s="83"/>
      <c r="GFG14" s="83"/>
      <c r="GFH14" s="83"/>
      <c r="GFI14" s="83"/>
      <c r="GFJ14" s="83"/>
      <c r="GFK14" s="83"/>
      <c r="GFL14" s="83"/>
      <c r="GFM14" s="83"/>
      <c r="GFN14" s="83"/>
      <c r="GFO14" s="83"/>
      <c r="GFP14" s="83"/>
      <c r="GFQ14" s="83"/>
      <c r="GFR14" s="83"/>
      <c r="GFS14" s="83"/>
      <c r="GFT14" s="83"/>
      <c r="GFU14" s="83"/>
      <c r="GFV14" s="83"/>
      <c r="GFW14" s="83"/>
      <c r="GFX14" s="83"/>
      <c r="GFY14" s="83"/>
      <c r="GFZ14" s="83"/>
      <c r="GGA14" s="83"/>
      <c r="GGB14" s="83"/>
      <c r="GGC14" s="83"/>
      <c r="GGD14" s="83"/>
      <c r="GGE14" s="83"/>
      <c r="GGF14" s="83"/>
      <c r="GGG14" s="83"/>
      <c r="GGH14" s="83"/>
      <c r="GGI14" s="83"/>
      <c r="GGJ14" s="83"/>
      <c r="GGK14" s="83"/>
      <c r="GGL14" s="83"/>
      <c r="GGM14" s="83"/>
      <c r="GGN14" s="83"/>
      <c r="GGO14" s="83"/>
      <c r="GGP14" s="83"/>
      <c r="GGQ14" s="83"/>
      <c r="GGR14" s="83"/>
      <c r="GGS14" s="83"/>
      <c r="GGT14" s="83"/>
      <c r="GGU14" s="83"/>
      <c r="GGV14" s="83"/>
      <c r="GGW14" s="83"/>
      <c r="GGX14" s="83"/>
      <c r="GGY14" s="83"/>
      <c r="GGZ14" s="83"/>
      <c r="GHA14" s="83"/>
      <c r="GHB14" s="83"/>
      <c r="GHC14" s="83"/>
      <c r="GHD14" s="83"/>
      <c r="GHE14" s="83"/>
      <c r="GHF14" s="83"/>
      <c r="GHG14" s="83"/>
      <c r="GHH14" s="83"/>
      <c r="GHI14" s="83"/>
      <c r="GHJ14" s="83"/>
      <c r="GHK14" s="83"/>
      <c r="GHL14" s="83"/>
      <c r="GHM14" s="83"/>
      <c r="GHN14" s="83"/>
      <c r="GHO14" s="83"/>
      <c r="GHP14" s="83"/>
      <c r="GHQ14" s="83"/>
      <c r="GHR14" s="83"/>
      <c r="GHS14" s="83"/>
      <c r="GHT14" s="83"/>
      <c r="GHU14" s="83"/>
      <c r="GHV14" s="83"/>
      <c r="GHW14" s="83"/>
      <c r="GHX14" s="83"/>
      <c r="GHY14" s="83"/>
      <c r="GHZ14" s="83"/>
      <c r="GIA14" s="83"/>
      <c r="GIB14" s="83"/>
      <c r="GIC14" s="83"/>
      <c r="GID14" s="83"/>
      <c r="GIE14" s="83"/>
      <c r="GIF14" s="83"/>
      <c r="GIG14" s="83"/>
      <c r="GIH14" s="83"/>
      <c r="GII14" s="83"/>
      <c r="GIJ14" s="83"/>
      <c r="GIK14" s="83"/>
      <c r="GIL14" s="83"/>
      <c r="GIM14" s="83"/>
      <c r="GIN14" s="83"/>
      <c r="GIO14" s="83"/>
      <c r="GIP14" s="83"/>
      <c r="GIQ14" s="83"/>
      <c r="GIR14" s="83"/>
      <c r="GIS14" s="83"/>
      <c r="GIT14" s="83"/>
      <c r="GIU14" s="83"/>
      <c r="GIV14" s="83"/>
      <c r="GIW14" s="83"/>
      <c r="GIX14" s="83"/>
      <c r="GIY14" s="83"/>
      <c r="GIZ14" s="83"/>
      <c r="GJA14" s="83"/>
      <c r="GJB14" s="83"/>
      <c r="GJC14" s="83"/>
      <c r="GJD14" s="83"/>
      <c r="GJE14" s="83"/>
      <c r="GJF14" s="83"/>
      <c r="GJG14" s="83"/>
      <c r="GJH14" s="83"/>
      <c r="GJI14" s="83"/>
      <c r="GJJ14" s="83"/>
      <c r="GJK14" s="83"/>
      <c r="GJL14" s="83"/>
      <c r="GJM14" s="83"/>
      <c r="GJN14" s="83"/>
      <c r="GJO14" s="83"/>
      <c r="GJP14" s="83"/>
      <c r="GJQ14" s="83"/>
      <c r="GJR14" s="83"/>
      <c r="GJS14" s="83"/>
      <c r="GJT14" s="83"/>
      <c r="GJU14" s="83"/>
      <c r="GJV14" s="83"/>
      <c r="GJW14" s="83"/>
      <c r="GJX14" s="83"/>
      <c r="GJY14" s="83"/>
      <c r="GJZ14" s="83"/>
      <c r="GKA14" s="83"/>
      <c r="GKB14" s="83"/>
      <c r="GKC14" s="83"/>
      <c r="GKD14" s="83"/>
      <c r="GKE14" s="83"/>
      <c r="GKF14" s="83"/>
      <c r="GKG14" s="83"/>
      <c r="GKH14" s="83"/>
      <c r="GKI14" s="83"/>
      <c r="GKJ14" s="83"/>
      <c r="GKK14" s="83"/>
      <c r="GKL14" s="83"/>
      <c r="GKM14" s="83"/>
      <c r="GKN14" s="83"/>
      <c r="GKO14" s="83"/>
      <c r="GKP14" s="83"/>
      <c r="GKQ14" s="83"/>
      <c r="GKR14" s="83"/>
      <c r="GKS14" s="83"/>
      <c r="GKT14" s="83"/>
      <c r="GKU14" s="83"/>
      <c r="GKV14" s="83"/>
      <c r="GKW14" s="83"/>
      <c r="GKX14" s="83"/>
      <c r="GKY14" s="83"/>
      <c r="GKZ14" s="83"/>
      <c r="GLA14" s="83"/>
      <c r="GLB14" s="83"/>
      <c r="GLC14" s="83"/>
      <c r="GLD14" s="83"/>
      <c r="GLE14" s="83"/>
      <c r="GLF14" s="83"/>
      <c r="GLG14" s="83"/>
      <c r="GLH14" s="83"/>
      <c r="GLI14" s="83"/>
      <c r="GLJ14" s="83"/>
      <c r="GLK14" s="83"/>
      <c r="GLL14" s="83"/>
      <c r="GLM14" s="83"/>
      <c r="GLN14" s="83"/>
      <c r="GLO14" s="83"/>
      <c r="GLP14" s="83"/>
      <c r="GLQ14" s="83"/>
      <c r="GLR14" s="83"/>
      <c r="GLS14" s="83"/>
      <c r="GLT14" s="83"/>
      <c r="GLU14" s="83"/>
      <c r="GLV14" s="83"/>
      <c r="GLW14" s="83"/>
      <c r="GLX14" s="83"/>
      <c r="GLY14" s="83"/>
      <c r="GLZ14" s="83"/>
      <c r="GMA14" s="83"/>
      <c r="GMB14" s="83"/>
      <c r="GMC14" s="83"/>
      <c r="GMD14" s="83"/>
      <c r="GME14" s="83"/>
      <c r="GMF14" s="83"/>
      <c r="GMG14" s="83"/>
      <c r="GMH14" s="83"/>
      <c r="GMI14" s="83"/>
      <c r="GMJ14" s="83"/>
      <c r="GMK14" s="83"/>
      <c r="GML14" s="83"/>
      <c r="GMM14" s="83"/>
      <c r="GMN14" s="83"/>
      <c r="GMO14" s="83"/>
      <c r="GMP14" s="83"/>
      <c r="GMQ14" s="83"/>
      <c r="GMR14" s="83"/>
      <c r="GMS14" s="83"/>
      <c r="GMT14" s="83"/>
      <c r="GMU14" s="83"/>
      <c r="GMV14" s="83"/>
      <c r="GMW14" s="83"/>
      <c r="GMX14" s="83"/>
      <c r="GMY14" s="83"/>
      <c r="GMZ14" s="83"/>
      <c r="GNA14" s="83"/>
      <c r="GNB14" s="83"/>
      <c r="GNC14" s="83"/>
      <c r="GND14" s="83"/>
      <c r="GNE14" s="83"/>
      <c r="GNF14" s="83"/>
      <c r="GNG14" s="83"/>
      <c r="GNH14" s="83"/>
      <c r="GNI14" s="83"/>
      <c r="GNJ14" s="83"/>
      <c r="GNK14" s="83"/>
      <c r="GNL14" s="83"/>
      <c r="GNM14" s="83"/>
      <c r="GNN14" s="83"/>
      <c r="GNO14" s="83"/>
      <c r="GNP14" s="83"/>
      <c r="GNQ14" s="83"/>
      <c r="GNR14" s="83"/>
      <c r="GNS14" s="83"/>
      <c r="GNT14" s="83"/>
      <c r="GNU14" s="83"/>
      <c r="GNV14" s="83"/>
      <c r="GNW14" s="83"/>
      <c r="GNX14" s="83"/>
      <c r="GNY14" s="83"/>
      <c r="GNZ14" s="83"/>
      <c r="GOA14" s="83"/>
      <c r="GOB14" s="83"/>
      <c r="GOC14" s="83"/>
      <c r="GOD14" s="83"/>
      <c r="GOE14" s="83"/>
      <c r="GOF14" s="83"/>
      <c r="GOG14" s="83"/>
      <c r="GOH14" s="83"/>
      <c r="GOI14" s="83"/>
      <c r="GOJ14" s="83"/>
      <c r="GOK14" s="83"/>
      <c r="GOL14" s="83"/>
      <c r="GOM14" s="83"/>
      <c r="GON14" s="83"/>
      <c r="GOO14" s="83"/>
      <c r="GOP14" s="83"/>
      <c r="GOQ14" s="83"/>
      <c r="GOR14" s="83"/>
      <c r="GOS14" s="83"/>
      <c r="GOT14" s="83"/>
      <c r="GOU14" s="83"/>
      <c r="GOV14" s="83"/>
      <c r="GOW14" s="83"/>
      <c r="GOX14" s="83"/>
      <c r="GOY14" s="83"/>
      <c r="GOZ14" s="83"/>
      <c r="GPA14" s="83"/>
      <c r="GPB14" s="83"/>
      <c r="GPC14" s="83"/>
      <c r="GPD14" s="83"/>
      <c r="GPE14" s="83"/>
      <c r="GPF14" s="83"/>
      <c r="GPG14" s="83"/>
      <c r="GPH14" s="83"/>
      <c r="GPI14" s="83"/>
      <c r="GPJ14" s="83"/>
      <c r="GPK14" s="83"/>
      <c r="GPL14" s="83"/>
      <c r="GPM14" s="83"/>
      <c r="GPN14" s="83"/>
      <c r="GPO14" s="83"/>
      <c r="GPP14" s="83"/>
      <c r="GPQ14" s="83"/>
      <c r="GPR14" s="83"/>
      <c r="GPS14" s="83"/>
      <c r="GPT14" s="83"/>
      <c r="GPU14" s="83"/>
      <c r="GPV14" s="83"/>
      <c r="GPW14" s="83"/>
      <c r="GPX14" s="83"/>
      <c r="GPY14" s="83"/>
      <c r="GPZ14" s="83"/>
      <c r="GQA14" s="83"/>
      <c r="GQB14" s="83"/>
      <c r="GQC14" s="83"/>
      <c r="GQD14" s="83"/>
      <c r="GQE14" s="83"/>
      <c r="GQF14" s="83"/>
      <c r="GQG14" s="83"/>
      <c r="GQH14" s="83"/>
      <c r="GQI14" s="83"/>
      <c r="GQJ14" s="83"/>
      <c r="GQK14" s="83"/>
      <c r="GQL14" s="83"/>
      <c r="GQM14" s="83"/>
      <c r="GQN14" s="83"/>
      <c r="GQO14" s="83"/>
      <c r="GQP14" s="83"/>
      <c r="GQQ14" s="83"/>
      <c r="GQR14" s="83"/>
      <c r="GQS14" s="83"/>
      <c r="GQT14" s="83"/>
      <c r="GQU14" s="83"/>
      <c r="GQV14" s="83"/>
      <c r="GQW14" s="83"/>
      <c r="GQX14" s="83"/>
      <c r="GQY14" s="83"/>
      <c r="GQZ14" s="83"/>
      <c r="GRA14" s="83"/>
      <c r="GRB14" s="83"/>
      <c r="GRC14" s="83"/>
      <c r="GRD14" s="83"/>
      <c r="GRE14" s="83"/>
      <c r="GRF14" s="83"/>
      <c r="GRG14" s="83"/>
      <c r="GRH14" s="83"/>
      <c r="GRI14" s="83"/>
      <c r="GRJ14" s="83"/>
      <c r="GRK14" s="83"/>
      <c r="GRL14" s="83"/>
      <c r="GRM14" s="83"/>
      <c r="GRN14" s="83"/>
      <c r="GRO14" s="83"/>
      <c r="GRP14" s="83"/>
      <c r="GRQ14" s="83"/>
      <c r="GRR14" s="83"/>
      <c r="GRS14" s="83"/>
      <c r="GRT14" s="83"/>
      <c r="GRU14" s="83"/>
      <c r="GRV14" s="83"/>
      <c r="GRW14" s="83"/>
      <c r="GRX14" s="83"/>
      <c r="GRY14" s="83"/>
      <c r="GRZ14" s="83"/>
      <c r="GSA14" s="83"/>
      <c r="GSB14" s="83"/>
      <c r="GSC14" s="83"/>
      <c r="GSD14" s="83"/>
      <c r="GSE14" s="83"/>
      <c r="GSF14" s="83"/>
      <c r="GSG14" s="83"/>
      <c r="GSH14" s="83"/>
      <c r="GSI14" s="83"/>
      <c r="GSJ14" s="83"/>
      <c r="GSK14" s="83"/>
      <c r="GSL14" s="83"/>
      <c r="GSM14" s="83"/>
      <c r="GSN14" s="83"/>
      <c r="GSO14" s="83"/>
      <c r="GSP14" s="83"/>
      <c r="GSQ14" s="83"/>
      <c r="GSR14" s="83"/>
      <c r="GSS14" s="83"/>
      <c r="GST14" s="83"/>
      <c r="GSU14" s="83"/>
      <c r="GSV14" s="83"/>
      <c r="GSW14" s="83"/>
      <c r="GSX14" s="83"/>
      <c r="GSY14" s="83"/>
      <c r="GSZ14" s="83"/>
      <c r="GTA14" s="83"/>
      <c r="GTB14" s="83"/>
      <c r="GTC14" s="83"/>
      <c r="GTD14" s="83"/>
      <c r="GTE14" s="83"/>
      <c r="GTF14" s="83"/>
      <c r="GTG14" s="83"/>
      <c r="GTH14" s="83"/>
      <c r="GTI14" s="83"/>
      <c r="GTJ14" s="83"/>
      <c r="GTK14" s="83"/>
      <c r="GTL14" s="83"/>
      <c r="GTM14" s="83"/>
      <c r="GTN14" s="83"/>
      <c r="GTO14" s="83"/>
      <c r="GTP14" s="83"/>
      <c r="GTQ14" s="83"/>
      <c r="GTR14" s="83"/>
      <c r="GTS14" s="83"/>
      <c r="GTT14" s="83"/>
      <c r="GTU14" s="83"/>
      <c r="GTV14" s="83"/>
      <c r="GTW14" s="83"/>
      <c r="GTX14" s="83"/>
      <c r="GTY14" s="83"/>
      <c r="GTZ14" s="83"/>
      <c r="GUA14" s="83"/>
      <c r="GUB14" s="83"/>
      <c r="GUC14" s="83"/>
      <c r="GUD14" s="83"/>
      <c r="GUE14" s="83"/>
      <c r="GUF14" s="83"/>
      <c r="GUG14" s="83"/>
      <c r="GUH14" s="83"/>
      <c r="GUI14" s="83"/>
      <c r="GUJ14" s="83"/>
      <c r="GUK14" s="83"/>
      <c r="GUL14" s="83"/>
      <c r="GUM14" s="83"/>
      <c r="GUN14" s="83"/>
      <c r="GUO14" s="83"/>
      <c r="GUP14" s="83"/>
      <c r="GUQ14" s="83"/>
      <c r="GUR14" s="83"/>
      <c r="GUS14" s="83"/>
      <c r="GUT14" s="83"/>
      <c r="GUU14" s="83"/>
      <c r="GUV14" s="83"/>
      <c r="GUW14" s="83"/>
      <c r="GUX14" s="83"/>
      <c r="GUY14" s="83"/>
      <c r="GUZ14" s="83"/>
      <c r="GVA14" s="83"/>
      <c r="GVB14" s="83"/>
      <c r="GVC14" s="83"/>
      <c r="GVD14" s="83"/>
      <c r="GVE14" s="83"/>
      <c r="GVF14" s="83"/>
      <c r="GVG14" s="83"/>
      <c r="GVH14" s="83"/>
      <c r="GVI14" s="83"/>
      <c r="GVJ14" s="83"/>
      <c r="GVK14" s="83"/>
      <c r="GVL14" s="83"/>
      <c r="GVM14" s="83"/>
      <c r="GVN14" s="83"/>
      <c r="GVO14" s="83"/>
      <c r="GVP14" s="83"/>
      <c r="GVQ14" s="83"/>
      <c r="GVR14" s="83"/>
      <c r="GVS14" s="83"/>
      <c r="GVT14" s="83"/>
      <c r="GVU14" s="83"/>
      <c r="GVV14" s="83"/>
      <c r="GVW14" s="83"/>
      <c r="GVX14" s="83"/>
      <c r="GVY14" s="83"/>
      <c r="GVZ14" s="83"/>
      <c r="GWA14" s="83"/>
      <c r="GWB14" s="83"/>
      <c r="GWC14" s="83"/>
      <c r="GWD14" s="83"/>
      <c r="GWE14" s="83"/>
      <c r="GWF14" s="83"/>
      <c r="GWG14" s="83"/>
      <c r="GWH14" s="83"/>
      <c r="GWI14" s="83"/>
      <c r="GWJ14" s="83"/>
      <c r="GWK14" s="83"/>
      <c r="GWL14" s="83"/>
      <c r="GWM14" s="83"/>
      <c r="GWN14" s="83"/>
      <c r="GWO14" s="83"/>
      <c r="GWP14" s="83"/>
      <c r="GWQ14" s="83"/>
      <c r="GWR14" s="83"/>
      <c r="GWS14" s="83"/>
      <c r="GWT14" s="83"/>
      <c r="GWU14" s="83"/>
      <c r="GWV14" s="83"/>
      <c r="GWW14" s="83"/>
      <c r="GWX14" s="83"/>
      <c r="GWY14" s="83"/>
      <c r="GWZ14" s="83"/>
      <c r="GXA14" s="83"/>
      <c r="GXB14" s="83"/>
      <c r="GXC14" s="83"/>
      <c r="GXD14" s="83"/>
      <c r="GXE14" s="83"/>
      <c r="GXF14" s="83"/>
      <c r="GXG14" s="83"/>
      <c r="GXH14" s="83"/>
      <c r="GXI14" s="83"/>
      <c r="GXJ14" s="83"/>
      <c r="GXK14" s="83"/>
      <c r="GXL14" s="83"/>
      <c r="GXM14" s="83"/>
      <c r="GXN14" s="83"/>
      <c r="GXO14" s="83"/>
      <c r="GXP14" s="83"/>
      <c r="GXQ14" s="83"/>
      <c r="GXR14" s="83"/>
      <c r="GXS14" s="83"/>
      <c r="GXT14" s="83"/>
      <c r="GXU14" s="83"/>
      <c r="GXV14" s="83"/>
      <c r="GXW14" s="83"/>
      <c r="GXX14" s="83"/>
      <c r="GXY14" s="83"/>
      <c r="GXZ14" s="83"/>
      <c r="GYA14" s="83"/>
      <c r="GYB14" s="83"/>
      <c r="GYC14" s="83"/>
      <c r="GYD14" s="83"/>
      <c r="GYE14" s="83"/>
      <c r="GYF14" s="83"/>
      <c r="GYG14" s="83"/>
      <c r="GYH14" s="83"/>
      <c r="GYI14" s="83"/>
      <c r="GYJ14" s="83"/>
      <c r="GYK14" s="83"/>
      <c r="GYL14" s="83"/>
      <c r="GYM14" s="83"/>
      <c r="GYN14" s="83"/>
      <c r="GYO14" s="83"/>
      <c r="GYP14" s="83"/>
      <c r="GYQ14" s="83"/>
      <c r="GYR14" s="83"/>
      <c r="GYS14" s="83"/>
      <c r="GYT14" s="83"/>
      <c r="GYU14" s="83"/>
      <c r="GYV14" s="83"/>
      <c r="GYW14" s="83"/>
      <c r="GYX14" s="83"/>
      <c r="GYY14" s="83"/>
      <c r="GYZ14" s="83"/>
      <c r="GZA14" s="83"/>
      <c r="GZB14" s="83"/>
      <c r="GZC14" s="83"/>
      <c r="GZD14" s="83"/>
      <c r="GZE14" s="83"/>
      <c r="GZF14" s="83"/>
      <c r="GZG14" s="83"/>
      <c r="GZH14" s="83"/>
      <c r="GZI14" s="83"/>
      <c r="GZJ14" s="83"/>
      <c r="GZK14" s="83"/>
      <c r="GZL14" s="83"/>
      <c r="GZM14" s="83"/>
      <c r="GZN14" s="83"/>
      <c r="GZO14" s="83"/>
      <c r="GZP14" s="83"/>
      <c r="GZQ14" s="83"/>
      <c r="GZR14" s="83"/>
      <c r="GZS14" s="83"/>
      <c r="GZT14" s="83"/>
      <c r="GZU14" s="83"/>
      <c r="GZV14" s="83"/>
      <c r="GZW14" s="83"/>
      <c r="GZX14" s="83"/>
      <c r="GZY14" s="83"/>
      <c r="GZZ14" s="83"/>
      <c r="HAA14" s="83"/>
      <c r="HAB14" s="83"/>
      <c r="HAC14" s="83"/>
      <c r="HAD14" s="83"/>
      <c r="HAE14" s="83"/>
      <c r="HAF14" s="83"/>
      <c r="HAG14" s="83"/>
      <c r="HAH14" s="83"/>
      <c r="HAI14" s="83"/>
      <c r="HAJ14" s="83"/>
      <c r="HAK14" s="83"/>
      <c r="HAL14" s="83"/>
      <c r="HAM14" s="83"/>
      <c r="HAN14" s="83"/>
      <c r="HAO14" s="83"/>
      <c r="HAP14" s="83"/>
      <c r="HAQ14" s="83"/>
      <c r="HAR14" s="83"/>
      <c r="HAS14" s="83"/>
      <c r="HAT14" s="83"/>
      <c r="HAU14" s="83"/>
      <c r="HAV14" s="83"/>
      <c r="HAW14" s="83"/>
      <c r="HAX14" s="83"/>
      <c r="HAY14" s="83"/>
      <c r="HAZ14" s="83"/>
      <c r="HBA14" s="83"/>
      <c r="HBB14" s="83"/>
      <c r="HBC14" s="83"/>
      <c r="HBD14" s="83"/>
      <c r="HBE14" s="83"/>
      <c r="HBF14" s="83"/>
      <c r="HBG14" s="83"/>
      <c r="HBH14" s="83"/>
      <c r="HBI14" s="83"/>
      <c r="HBJ14" s="83"/>
      <c r="HBK14" s="83"/>
      <c r="HBL14" s="83"/>
      <c r="HBM14" s="83"/>
      <c r="HBN14" s="83"/>
      <c r="HBO14" s="83"/>
      <c r="HBP14" s="83"/>
      <c r="HBQ14" s="83"/>
      <c r="HBR14" s="83"/>
      <c r="HBS14" s="83"/>
      <c r="HBT14" s="83"/>
      <c r="HBU14" s="83"/>
      <c r="HBV14" s="83"/>
      <c r="HBW14" s="83"/>
      <c r="HBX14" s="83"/>
      <c r="HBY14" s="83"/>
      <c r="HBZ14" s="83"/>
      <c r="HCA14" s="83"/>
      <c r="HCB14" s="83"/>
      <c r="HCC14" s="83"/>
      <c r="HCD14" s="83"/>
      <c r="HCE14" s="83"/>
      <c r="HCF14" s="83"/>
      <c r="HCG14" s="83"/>
      <c r="HCH14" s="83"/>
      <c r="HCI14" s="83"/>
      <c r="HCJ14" s="83"/>
      <c r="HCK14" s="83"/>
      <c r="HCL14" s="83"/>
      <c r="HCM14" s="83"/>
      <c r="HCN14" s="83"/>
      <c r="HCO14" s="83"/>
      <c r="HCP14" s="83"/>
      <c r="HCQ14" s="83"/>
      <c r="HCR14" s="83"/>
      <c r="HCS14" s="83"/>
      <c r="HCT14" s="83"/>
      <c r="HCU14" s="83"/>
      <c r="HCV14" s="83"/>
      <c r="HCW14" s="83"/>
      <c r="HCX14" s="83"/>
      <c r="HCY14" s="83"/>
      <c r="HCZ14" s="83"/>
      <c r="HDA14" s="83"/>
      <c r="HDB14" s="83"/>
      <c r="HDC14" s="83"/>
      <c r="HDD14" s="83"/>
      <c r="HDE14" s="83"/>
      <c r="HDF14" s="83"/>
      <c r="HDG14" s="83"/>
      <c r="HDH14" s="83"/>
      <c r="HDI14" s="83"/>
      <c r="HDJ14" s="83"/>
      <c r="HDK14" s="83"/>
      <c r="HDL14" s="83"/>
      <c r="HDM14" s="83"/>
      <c r="HDN14" s="83"/>
      <c r="HDO14" s="83"/>
      <c r="HDP14" s="83"/>
      <c r="HDQ14" s="83"/>
      <c r="HDR14" s="83"/>
      <c r="HDS14" s="83"/>
      <c r="HDT14" s="83"/>
      <c r="HDU14" s="83"/>
      <c r="HDV14" s="83"/>
      <c r="HDW14" s="83"/>
      <c r="HDX14" s="83"/>
      <c r="HDY14" s="83"/>
      <c r="HDZ14" s="83"/>
      <c r="HEA14" s="83"/>
      <c r="HEB14" s="83"/>
      <c r="HEC14" s="83"/>
      <c r="HED14" s="83"/>
      <c r="HEE14" s="83"/>
      <c r="HEF14" s="83"/>
      <c r="HEG14" s="83"/>
      <c r="HEH14" s="83"/>
      <c r="HEI14" s="83"/>
      <c r="HEJ14" s="83"/>
      <c r="HEK14" s="83"/>
      <c r="HEL14" s="83"/>
      <c r="HEM14" s="83"/>
      <c r="HEN14" s="83"/>
      <c r="HEO14" s="83"/>
      <c r="HEP14" s="83"/>
      <c r="HEQ14" s="83"/>
      <c r="HER14" s="83"/>
      <c r="HES14" s="83"/>
      <c r="HET14" s="83"/>
      <c r="HEU14" s="83"/>
      <c r="HEV14" s="83"/>
      <c r="HEW14" s="83"/>
      <c r="HEX14" s="83"/>
      <c r="HEY14" s="83"/>
      <c r="HEZ14" s="83"/>
      <c r="HFA14" s="83"/>
      <c r="HFB14" s="83"/>
      <c r="HFC14" s="83"/>
      <c r="HFD14" s="83"/>
      <c r="HFE14" s="83"/>
      <c r="HFF14" s="83"/>
      <c r="HFG14" s="83"/>
      <c r="HFH14" s="83"/>
      <c r="HFI14" s="83"/>
      <c r="HFJ14" s="83"/>
      <c r="HFK14" s="83"/>
      <c r="HFL14" s="83"/>
      <c r="HFM14" s="83"/>
      <c r="HFN14" s="83"/>
      <c r="HFO14" s="83"/>
      <c r="HFP14" s="83"/>
      <c r="HFQ14" s="83"/>
      <c r="HFR14" s="83"/>
      <c r="HFS14" s="83"/>
      <c r="HFT14" s="83"/>
      <c r="HFU14" s="83"/>
      <c r="HFV14" s="83"/>
      <c r="HFW14" s="83"/>
      <c r="HFX14" s="83"/>
      <c r="HFY14" s="83"/>
      <c r="HFZ14" s="83"/>
      <c r="HGA14" s="83"/>
      <c r="HGB14" s="83"/>
      <c r="HGC14" s="83"/>
      <c r="HGD14" s="83"/>
      <c r="HGE14" s="83"/>
      <c r="HGF14" s="83"/>
      <c r="HGG14" s="83"/>
      <c r="HGH14" s="83"/>
      <c r="HGI14" s="83"/>
      <c r="HGJ14" s="83"/>
      <c r="HGK14" s="83"/>
      <c r="HGL14" s="83"/>
      <c r="HGM14" s="83"/>
      <c r="HGN14" s="83"/>
      <c r="HGO14" s="83"/>
      <c r="HGP14" s="83"/>
      <c r="HGQ14" s="83"/>
      <c r="HGR14" s="83"/>
      <c r="HGS14" s="83"/>
      <c r="HGT14" s="83"/>
      <c r="HGU14" s="83"/>
      <c r="HGV14" s="83"/>
      <c r="HGW14" s="83"/>
      <c r="HGX14" s="83"/>
      <c r="HGY14" s="83"/>
      <c r="HGZ14" s="83"/>
      <c r="HHA14" s="83"/>
      <c r="HHB14" s="83"/>
      <c r="HHC14" s="83"/>
      <c r="HHD14" s="83"/>
      <c r="HHE14" s="83"/>
      <c r="HHF14" s="83"/>
      <c r="HHG14" s="83"/>
      <c r="HHH14" s="83"/>
      <c r="HHI14" s="83"/>
      <c r="HHJ14" s="83"/>
      <c r="HHK14" s="83"/>
      <c r="HHL14" s="83"/>
      <c r="HHM14" s="83"/>
      <c r="HHN14" s="83"/>
      <c r="HHO14" s="83"/>
      <c r="HHP14" s="83"/>
      <c r="HHQ14" s="83"/>
      <c r="HHR14" s="83"/>
      <c r="HHS14" s="83"/>
      <c r="HHT14" s="83"/>
      <c r="HHU14" s="83"/>
      <c r="HHV14" s="83"/>
      <c r="HHW14" s="83"/>
      <c r="HHX14" s="83"/>
      <c r="HHY14" s="83"/>
      <c r="HHZ14" s="83"/>
      <c r="HIA14" s="83"/>
      <c r="HIB14" s="83"/>
      <c r="HIC14" s="83"/>
      <c r="HID14" s="83"/>
      <c r="HIE14" s="83"/>
      <c r="HIF14" s="83"/>
      <c r="HIG14" s="83"/>
      <c r="HIH14" s="83"/>
      <c r="HII14" s="83"/>
      <c r="HIJ14" s="83"/>
      <c r="HIK14" s="83"/>
      <c r="HIL14" s="83"/>
      <c r="HIM14" s="83"/>
      <c r="HIN14" s="83"/>
      <c r="HIO14" s="83"/>
      <c r="HIP14" s="83"/>
      <c r="HIQ14" s="83"/>
      <c r="HIR14" s="83"/>
      <c r="HIS14" s="83"/>
      <c r="HIT14" s="83"/>
      <c r="HIU14" s="83"/>
      <c r="HIV14" s="83"/>
      <c r="HIW14" s="83"/>
      <c r="HIX14" s="83"/>
      <c r="HIY14" s="83"/>
      <c r="HIZ14" s="83"/>
      <c r="HJA14" s="83"/>
      <c r="HJB14" s="83"/>
      <c r="HJC14" s="83"/>
      <c r="HJD14" s="83"/>
      <c r="HJE14" s="83"/>
      <c r="HJF14" s="83"/>
      <c r="HJG14" s="83"/>
      <c r="HJH14" s="83"/>
      <c r="HJI14" s="83"/>
      <c r="HJJ14" s="83"/>
      <c r="HJK14" s="83"/>
      <c r="HJL14" s="83"/>
      <c r="HJM14" s="83"/>
      <c r="HJN14" s="83"/>
      <c r="HJO14" s="83"/>
      <c r="HJP14" s="83"/>
      <c r="HJQ14" s="83"/>
      <c r="HJR14" s="83"/>
      <c r="HJS14" s="83"/>
      <c r="HJT14" s="83"/>
      <c r="HJU14" s="83"/>
      <c r="HJV14" s="83"/>
      <c r="HJW14" s="83"/>
      <c r="HJX14" s="83"/>
      <c r="HJY14" s="83"/>
      <c r="HJZ14" s="83"/>
      <c r="HKA14" s="83"/>
      <c r="HKB14" s="83"/>
      <c r="HKC14" s="83"/>
      <c r="HKD14" s="83"/>
      <c r="HKE14" s="83"/>
      <c r="HKF14" s="83"/>
      <c r="HKG14" s="83"/>
      <c r="HKH14" s="83"/>
      <c r="HKI14" s="83"/>
      <c r="HKJ14" s="83"/>
      <c r="HKK14" s="83"/>
      <c r="HKL14" s="83"/>
      <c r="HKM14" s="83"/>
      <c r="HKN14" s="83"/>
      <c r="HKO14" s="83"/>
      <c r="HKP14" s="83"/>
      <c r="HKQ14" s="83"/>
      <c r="HKR14" s="83"/>
      <c r="HKS14" s="83"/>
      <c r="HKT14" s="83"/>
      <c r="HKU14" s="83"/>
      <c r="HKV14" s="83"/>
      <c r="HKW14" s="83"/>
      <c r="HKX14" s="83"/>
      <c r="HKY14" s="83"/>
      <c r="HKZ14" s="83"/>
      <c r="HLA14" s="83"/>
      <c r="HLB14" s="83"/>
      <c r="HLC14" s="83"/>
      <c r="HLD14" s="83"/>
      <c r="HLE14" s="83"/>
      <c r="HLF14" s="83"/>
      <c r="HLG14" s="83"/>
      <c r="HLH14" s="83"/>
      <c r="HLI14" s="83"/>
      <c r="HLJ14" s="83"/>
      <c r="HLK14" s="83"/>
      <c r="HLL14" s="83"/>
      <c r="HLM14" s="83"/>
      <c r="HLN14" s="83"/>
      <c r="HLO14" s="83"/>
      <c r="HLP14" s="83"/>
      <c r="HLQ14" s="83"/>
      <c r="HLR14" s="83"/>
      <c r="HLS14" s="83"/>
      <c r="HLT14" s="83"/>
      <c r="HLU14" s="83"/>
      <c r="HLV14" s="83"/>
      <c r="HLW14" s="83"/>
      <c r="HLX14" s="83"/>
      <c r="HLY14" s="83"/>
      <c r="HLZ14" s="83"/>
      <c r="HMA14" s="83"/>
      <c r="HMB14" s="83"/>
      <c r="HMC14" s="83"/>
      <c r="HMD14" s="83"/>
      <c r="HME14" s="83"/>
      <c r="HMF14" s="83"/>
      <c r="HMG14" s="83"/>
      <c r="HMH14" s="83"/>
      <c r="HMI14" s="83"/>
      <c r="HMJ14" s="83"/>
      <c r="HMK14" s="83"/>
      <c r="HML14" s="83"/>
      <c r="HMM14" s="83"/>
      <c r="HMN14" s="83"/>
      <c r="HMO14" s="83"/>
      <c r="HMP14" s="83"/>
      <c r="HMQ14" s="83"/>
      <c r="HMR14" s="83"/>
      <c r="HMS14" s="83"/>
      <c r="HMT14" s="83"/>
      <c r="HMU14" s="83"/>
      <c r="HMV14" s="83"/>
      <c r="HMW14" s="83"/>
      <c r="HMX14" s="83"/>
      <c r="HMY14" s="83"/>
      <c r="HMZ14" s="83"/>
      <c r="HNA14" s="83"/>
      <c r="HNB14" s="83"/>
      <c r="HNC14" s="83"/>
      <c r="HND14" s="83"/>
      <c r="HNE14" s="83"/>
      <c r="HNF14" s="83"/>
      <c r="HNG14" s="83"/>
      <c r="HNH14" s="83"/>
      <c r="HNI14" s="83"/>
      <c r="HNJ14" s="83"/>
      <c r="HNK14" s="83"/>
      <c r="HNL14" s="83"/>
      <c r="HNM14" s="83"/>
      <c r="HNN14" s="83"/>
      <c r="HNO14" s="83"/>
      <c r="HNP14" s="83"/>
      <c r="HNQ14" s="83"/>
      <c r="HNR14" s="83"/>
      <c r="HNS14" s="83"/>
      <c r="HNT14" s="83"/>
      <c r="HNU14" s="83"/>
      <c r="HNV14" s="83"/>
      <c r="HNW14" s="83"/>
      <c r="HNX14" s="83"/>
      <c r="HNY14" s="83"/>
      <c r="HNZ14" s="83"/>
      <c r="HOA14" s="83"/>
      <c r="HOB14" s="83"/>
      <c r="HOC14" s="83"/>
      <c r="HOD14" s="83"/>
      <c r="HOE14" s="83"/>
      <c r="HOF14" s="83"/>
      <c r="HOG14" s="83"/>
      <c r="HOH14" s="83"/>
      <c r="HOI14" s="83"/>
      <c r="HOJ14" s="83"/>
      <c r="HOK14" s="83"/>
      <c r="HOL14" s="83"/>
      <c r="HOM14" s="83"/>
      <c r="HON14" s="83"/>
      <c r="HOO14" s="83"/>
      <c r="HOP14" s="83"/>
      <c r="HOQ14" s="83"/>
      <c r="HOR14" s="83"/>
      <c r="HOS14" s="83"/>
      <c r="HOT14" s="83"/>
      <c r="HOU14" s="83"/>
      <c r="HOV14" s="83"/>
      <c r="HOW14" s="83"/>
      <c r="HOX14" s="83"/>
      <c r="HOY14" s="83"/>
      <c r="HOZ14" s="83"/>
      <c r="HPA14" s="83"/>
      <c r="HPB14" s="83"/>
      <c r="HPC14" s="83"/>
      <c r="HPD14" s="83"/>
      <c r="HPE14" s="83"/>
      <c r="HPF14" s="83"/>
      <c r="HPG14" s="83"/>
      <c r="HPH14" s="83"/>
      <c r="HPI14" s="83"/>
      <c r="HPJ14" s="83"/>
      <c r="HPK14" s="83"/>
      <c r="HPL14" s="83"/>
      <c r="HPM14" s="83"/>
      <c r="HPN14" s="83"/>
      <c r="HPO14" s="83"/>
      <c r="HPP14" s="83"/>
      <c r="HPQ14" s="83"/>
      <c r="HPR14" s="83"/>
      <c r="HPS14" s="83"/>
      <c r="HPT14" s="83"/>
      <c r="HPU14" s="83"/>
      <c r="HPV14" s="83"/>
      <c r="HPW14" s="83"/>
      <c r="HPX14" s="83"/>
      <c r="HPY14" s="83"/>
      <c r="HPZ14" s="83"/>
      <c r="HQA14" s="83"/>
      <c r="HQB14" s="83"/>
      <c r="HQC14" s="83"/>
      <c r="HQD14" s="83"/>
      <c r="HQE14" s="83"/>
      <c r="HQF14" s="83"/>
      <c r="HQG14" s="83"/>
      <c r="HQH14" s="83"/>
      <c r="HQI14" s="83"/>
      <c r="HQJ14" s="83"/>
      <c r="HQK14" s="83"/>
      <c r="HQL14" s="83"/>
      <c r="HQM14" s="83"/>
      <c r="HQN14" s="83"/>
      <c r="HQO14" s="83"/>
      <c r="HQP14" s="83"/>
      <c r="HQQ14" s="83"/>
      <c r="HQR14" s="83"/>
      <c r="HQS14" s="83"/>
      <c r="HQT14" s="83"/>
      <c r="HQU14" s="83"/>
      <c r="HQV14" s="83"/>
      <c r="HQW14" s="83"/>
      <c r="HQX14" s="83"/>
      <c r="HQY14" s="83"/>
      <c r="HQZ14" s="83"/>
      <c r="HRA14" s="83"/>
      <c r="HRB14" s="83"/>
      <c r="HRC14" s="83"/>
      <c r="HRD14" s="83"/>
      <c r="HRE14" s="83"/>
      <c r="HRF14" s="83"/>
      <c r="HRG14" s="83"/>
      <c r="HRH14" s="83"/>
      <c r="HRI14" s="83"/>
      <c r="HRJ14" s="83"/>
      <c r="HRK14" s="83"/>
      <c r="HRL14" s="83"/>
      <c r="HRM14" s="83"/>
      <c r="HRN14" s="83"/>
      <c r="HRO14" s="83"/>
      <c r="HRP14" s="83"/>
      <c r="HRQ14" s="83"/>
      <c r="HRR14" s="83"/>
      <c r="HRS14" s="83"/>
      <c r="HRT14" s="83"/>
      <c r="HRU14" s="83"/>
      <c r="HRV14" s="83"/>
      <c r="HRW14" s="83"/>
      <c r="HRX14" s="83"/>
      <c r="HRY14" s="83"/>
      <c r="HRZ14" s="83"/>
      <c r="HSA14" s="83"/>
      <c r="HSB14" s="83"/>
      <c r="HSC14" s="83"/>
      <c r="HSD14" s="83"/>
      <c r="HSE14" s="83"/>
      <c r="HSF14" s="83"/>
      <c r="HSG14" s="83"/>
      <c r="HSH14" s="83"/>
      <c r="HSI14" s="83"/>
      <c r="HSJ14" s="83"/>
      <c r="HSK14" s="83"/>
      <c r="HSL14" s="83"/>
      <c r="HSM14" s="83"/>
      <c r="HSN14" s="83"/>
      <c r="HSO14" s="83"/>
      <c r="HSP14" s="83"/>
      <c r="HSQ14" s="83"/>
      <c r="HSR14" s="83"/>
      <c r="HSS14" s="83"/>
      <c r="HST14" s="83"/>
      <c r="HSU14" s="83"/>
      <c r="HSV14" s="83"/>
      <c r="HSW14" s="83"/>
      <c r="HSX14" s="83"/>
      <c r="HSY14" s="83"/>
      <c r="HSZ14" s="83"/>
      <c r="HTA14" s="83"/>
      <c r="HTB14" s="83"/>
      <c r="HTC14" s="83"/>
      <c r="HTD14" s="83"/>
      <c r="HTE14" s="83"/>
      <c r="HTF14" s="83"/>
      <c r="HTG14" s="83"/>
      <c r="HTH14" s="83"/>
      <c r="HTI14" s="83"/>
      <c r="HTJ14" s="83"/>
      <c r="HTK14" s="83"/>
      <c r="HTL14" s="83"/>
      <c r="HTM14" s="83"/>
      <c r="HTN14" s="83"/>
      <c r="HTO14" s="83"/>
      <c r="HTP14" s="83"/>
      <c r="HTQ14" s="83"/>
      <c r="HTR14" s="83"/>
      <c r="HTS14" s="83"/>
      <c r="HTT14" s="83"/>
      <c r="HTU14" s="83"/>
      <c r="HTV14" s="83"/>
      <c r="HTW14" s="83"/>
      <c r="HTX14" s="83"/>
      <c r="HTY14" s="83"/>
      <c r="HTZ14" s="83"/>
      <c r="HUA14" s="83"/>
      <c r="HUB14" s="83"/>
      <c r="HUC14" s="83"/>
      <c r="HUD14" s="83"/>
      <c r="HUE14" s="83"/>
      <c r="HUF14" s="83"/>
      <c r="HUG14" s="83"/>
      <c r="HUH14" s="83"/>
      <c r="HUI14" s="83"/>
      <c r="HUJ14" s="83"/>
      <c r="HUK14" s="83"/>
      <c r="HUL14" s="83"/>
      <c r="HUM14" s="83"/>
      <c r="HUN14" s="83"/>
      <c r="HUO14" s="83"/>
      <c r="HUP14" s="83"/>
      <c r="HUQ14" s="83"/>
      <c r="HUR14" s="83"/>
      <c r="HUS14" s="83"/>
      <c r="HUT14" s="83"/>
      <c r="HUU14" s="83"/>
      <c r="HUV14" s="83"/>
      <c r="HUW14" s="83"/>
      <c r="HUX14" s="83"/>
      <c r="HUY14" s="83"/>
      <c r="HUZ14" s="83"/>
      <c r="HVA14" s="83"/>
      <c r="HVB14" s="83"/>
      <c r="HVC14" s="83"/>
      <c r="HVD14" s="83"/>
      <c r="HVE14" s="83"/>
      <c r="HVF14" s="83"/>
      <c r="HVG14" s="83"/>
      <c r="HVH14" s="83"/>
      <c r="HVI14" s="83"/>
      <c r="HVJ14" s="83"/>
      <c r="HVK14" s="83"/>
      <c r="HVL14" s="83"/>
      <c r="HVM14" s="83"/>
      <c r="HVN14" s="83"/>
      <c r="HVO14" s="83"/>
      <c r="HVP14" s="83"/>
      <c r="HVQ14" s="83"/>
      <c r="HVR14" s="83"/>
      <c r="HVS14" s="83"/>
      <c r="HVT14" s="83"/>
      <c r="HVU14" s="83"/>
      <c r="HVV14" s="83"/>
      <c r="HVW14" s="83"/>
      <c r="HVX14" s="83"/>
      <c r="HVY14" s="83"/>
      <c r="HVZ14" s="83"/>
      <c r="HWA14" s="83"/>
      <c r="HWB14" s="83"/>
      <c r="HWC14" s="83"/>
      <c r="HWD14" s="83"/>
      <c r="HWE14" s="83"/>
      <c r="HWF14" s="83"/>
      <c r="HWG14" s="83"/>
      <c r="HWH14" s="83"/>
      <c r="HWI14" s="83"/>
      <c r="HWJ14" s="83"/>
      <c r="HWK14" s="83"/>
      <c r="HWL14" s="83"/>
      <c r="HWM14" s="83"/>
      <c r="HWN14" s="83"/>
      <c r="HWO14" s="83"/>
      <c r="HWP14" s="83"/>
      <c r="HWQ14" s="83"/>
      <c r="HWR14" s="83"/>
      <c r="HWS14" s="83"/>
      <c r="HWT14" s="83"/>
      <c r="HWU14" s="83"/>
      <c r="HWV14" s="83"/>
      <c r="HWW14" s="83"/>
      <c r="HWX14" s="83"/>
      <c r="HWY14" s="83"/>
      <c r="HWZ14" s="83"/>
      <c r="HXA14" s="83"/>
      <c r="HXB14" s="83"/>
      <c r="HXC14" s="83"/>
      <c r="HXD14" s="83"/>
      <c r="HXE14" s="83"/>
      <c r="HXF14" s="83"/>
      <c r="HXG14" s="83"/>
      <c r="HXH14" s="83"/>
      <c r="HXI14" s="83"/>
      <c r="HXJ14" s="83"/>
      <c r="HXK14" s="83"/>
      <c r="HXL14" s="83"/>
      <c r="HXM14" s="83"/>
      <c r="HXN14" s="83"/>
      <c r="HXO14" s="83"/>
      <c r="HXP14" s="83"/>
      <c r="HXQ14" s="83"/>
      <c r="HXR14" s="83"/>
      <c r="HXS14" s="83"/>
      <c r="HXT14" s="83"/>
      <c r="HXU14" s="83"/>
      <c r="HXV14" s="83"/>
      <c r="HXW14" s="83"/>
      <c r="HXX14" s="83"/>
      <c r="HXY14" s="83"/>
      <c r="HXZ14" s="83"/>
      <c r="HYA14" s="83"/>
      <c r="HYB14" s="83"/>
      <c r="HYC14" s="83"/>
      <c r="HYD14" s="83"/>
      <c r="HYE14" s="83"/>
      <c r="HYF14" s="83"/>
      <c r="HYG14" s="83"/>
      <c r="HYH14" s="83"/>
      <c r="HYI14" s="83"/>
      <c r="HYJ14" s="83"/>
      <c r="HYK14" s="83"/>
      <c r="HYL14" s="83"/>
      <c r="HYM14" s="83"/>
      <c r="HYN14" s="83"/>
      <c r="HYO14" s="83"/>
      <c r="HYP14" s="83"/>
      <c r="HYQ14" s="83"/>
      <c r="HYR14" s="83"/>
      <c r="HYS14" s="83"/>
      <c r="HYT14" s="83"/>
      <c r="HYU14" s="83"/>
      <c r="HYV14" s="83"/>
      <c r="HYW14" s="83"/>
      <c r="HYX14" s="83"/>
      <c r="HYY14" s="83"/>
      <c r="HYZ14" s="83"/>
      <c r="HZA14" s="83"/>
      <c r="HZB14" s="83"/>
      <c r="HZC14" s="83"/>
      <c r="HZD14" s="83"/>
      <c r="HZE14" s="83"/>
      <c r="HZF14" s="83"/>
      <c r="HZG14" s="83"/>
      <c r="HZH14" s="83"/>
      <c r="HZI14" s="83"/>
      <c r="HZJ14" s="83"/>
      <c r="HZK14" s="83"/>
      <c r="HZL14" s="83"/>
      <c r="HZM14" s="83"/>
      <c r="HZN14" s="83"/>
      <c r="HZO14" s="83"/>
      <c r="HZP14" s="83"/>
      <c r="HZQ14" s="83"/>
      <c r="HZR14" s="83"/>
      <c r="HZS14" s="83"/>
      <c r="HZT14" s="83"/>
      <c r="HZU14" s="83"/>
      <c r="HZV14" s="83"/>
      <c r="HZW14" s="83"/>
      <c r="HZX14" s="83"/>
      <c r="HZY14" s="83"/>
      <c r="HZZ14" s="83"/>
      <c r="IAA14" s="83"/>
      <c r="IAB14" s="83"/>
      <c r="IAC14" s="83"/>
      <c r="IAD14" s="83"/>
      <c r="IAE14" s="83"/>
      <c r="IAF14" s="83"/>
      <c r="IAG14" s="83"/>
      <c r="IAH14" s="83"/>
      <c r="IAI14" s="83"/>
      <c r="IAJ14" s="83"/>
      <c r="IAK14" s="83"/>
      <c r="IAL14" s="83"/>
      <c r="IAM14" s="83"/>
      <c r="IAN14" s="83"/>
      <c r="IAO14" s="83"/>
      <c r="IAP14" s="83"/>
      <c r="IAQ14" s="83"/>
      <c r="IAR14" s="83"/>
      <c r="IAS14" s="83"/>
      <c r="IAT14" s="83"/>
      <c r="IAU14" s="83"/>
      <c r="IAV14" s="83"/>
      <c r="IAW14" s="83"/>
      <c r="IAX14" s="83"/>
      <c r="IAY14" s="83"/>
      <c r="IAZ14" s="83"/>
      <c r="IBA14" s="83"/>
      <c r="IBB14" s="83"/>
      <c r="IBC14" s="83"/>
      <c r="IBD14" s="83"/>
      <c r="IBE14" s="83"/>
      <c r="IBF14" s="83"/>
      <c r="IBG14" s="83"/>
      <c r="IBH14" s="83"/>
      <c r="IBI14" s="83"/>
      <c r="IBJ14" s="83"/>
      <c r="IBK14" s="83"/>
      <c r="IBL14" s="83"/>
      <c r="IBM14" s="83"/>
      <c r="IBN14" s="83"/>
      <c r="IBO14" s="83"/>
      <c r="IBP14" s="83"/>
      <c r="IBQ14" s="83"/>
      <c r="IBR14" s="83"/>
      <c r="IBS14" s="83"/>
      <c r="IBT14" s="83"/>
      <c r="IBU14" s="83"/>
      <c r="IBV14" s="83"/>
      <c r="IBW14" s="83"/>
      <c r="IBX14" s="83"/>
      <c r="IBY14" s="83"/>
      <c r="IBZ14" s="83"/>
      <c r="ICA14" s="83"/>
      <c r="ICB14" s="83"/>
      <c r="ICC14" s="83"/>
      <c r="ICD14" s="83"/>
      <c r="ICE14" s="83"/>
      <c r="ICF14" s="83"/>
      <c r="ICG14" s="83"/>
      <c r="ICH14" s="83"/>
      <c r="ICI14" s="83"/>
      <c r="ICJ14" s="83"/>
      <c r="ICK14" s="83"/>
      <c r="ICL14" s="83"/>
      <c r="ICM14" s="83"/>
      <c r="ICN14" s="83"/>
      <c r="ICO14" s="83"/>
      <c r="ICP14" s="83"/>
      <c r="ICQ14" s="83"/>
      <c r="ICR14" s="83"/>
      <c r="ICS14" s="83"/>
      <c r="ICT14" s="83"/>
      <c r="ICU14" s="83"/>
      <c r="ICV14" s="83"/>
      <c r="ICW14" s="83"/>
      <c r="ICX14" s="83"/>
      <c r="ICY14" s="83"/>
      <c r="ICZ14" s="83"/>
      <c r="IDA14" s="83"/>
      <c r="IDB14" s="83"/>
      <c r="IDC14" s="83"/>
      <c r="IDD14" s="83"/>
      <c r="IDE14" s="83"/>
      <c r="IDF14" s="83"/>
      <c r="IDG14" s="83"/>
      <c r="IDH14" s="83"/>
      <c r="IDI14" s="83"/>
      <c r="IDJ14" s="83"/>
      <c r="IDK14" s="83"/>
      <c r="IDL14" s="83"/>
      <c r="IDM14" s="83"/>
      <c r="IDN14" s="83"/>
      <c r="IDO14" s="83"/>
      <c r="IDP14" s="83"/>
      <c r="IDQ14" s="83"/>
      <c r="IDR14" s="83"/>
      <c r="IDS14" s="83"/>
      <c r="IDT14" s="83"/>
      <c r="IDU14" s="83"/>
      <c r="IDV14" s="83"/>
      <c r="IDW14" s="83"/>
      <c r="IDX14" s="83"/>
      <c r="IDY14" s="83"/>
      <c r="IDZ14" s="83"/>
      <c r="IEA14" s="83"/>
      <c r="IEB14" s="83"/>
      <c r="IEC14" s="83"/>
      <c r="IED14" s="83"/>
      <c r="IEE14" s="83"/>
      <c r="IEF14" s="83"/>
      <c r="IEG14" s="83"/>
      <c r="IEH14" s="83"/>
      <c r="IEI14" s="83"/>
      <c r="IEJ14" s="83"/>
      <c r="IEK14" s="83"/>
      <c r="IEL14" s="83"/>
      <c r="IEM14" s="83"/>
      <c r="IEN14" s="83"/>
      <c r="IEO14" s="83"/>
      <c r="IEP14" s="83"/>
      <c r="IEQ14" s="83"/>
      <c r="IER14" s="83"/>
      <c r="IES14" s="83"/>
      <c r="IET14" s="83"/>
      <c r="IEU14" s="83"/>
      <c r="IEV14" s="83"/>
      <c r="IEW14" s="83"/>
      <c r="IEX14" s="83"/>
      <c r="IEY14" s="83"/>
      <c r="IEZ14" s="83"/>
      <c r="IFA14" s="83"/>
      <c r="IFB14" s="83"/>
      <c r="IFC14" s="83"/>
      <c r="IFD14" s="83"/>
      <c r="IFE14" s="83"/>
      <c r="IFF14" s="83"/>
      <c r="IFG14" s="83"/>
      <c r="IFH14" s="83"/>
      <c r="IFI14" s="83"/>
      <c r="IFJ14" s="83"/>
      <c r="IFK14" s="83"/>
      <c r="IFL14" s="83"/>
      <c r="IFM14" s="83"/>
      <c r="IFN14" s="83"/>
      <c r="IFO14" s="83"/>
      <c r="IFP14" s="83"/>
      <c r="IFQ14" s="83"/>
      <c r="IFR14" s="83"/>
      <c r="IFS14" s="83"/>
      <c r="IFT14" s="83"/>
      <c r="IFU14" s="83"/>
      <c r="IFV14" s="83"/>
      <c r="IFW14" s="83"/>
      <c r="IFX14" s="83"/>
      <c r="IFY14" s="83"/>
      <c r="IFZ14" s="83"/>
      <c r="IGA14" s="83"/>
      <c r="IGB14" s="83"/>
      <c r="IGC14" s="83"/>
      <c r="IGD14" s="83"/>
      <c r="IGE14" s="83"/>
      <c r="IGF14" s="83"/>
      <c r="IGG14" s="83"/>
      <c r="IGH14" s="83"/>
      <c r="IGI14" s="83"/>
      <c r="IGJ14" s="83"/>
      <c r="IGK14" s="83"/>
      <c r="IGL14" s="83"/>
      <c r="IGM14" s="83"/>
      <c r="IGN14" s="83"/>
      <c r="IGO14" s="83"/>
      <c r="IGP14" s="83"/>
      <c r="IGQ14" s="83"/>
      <c r="IGR14" s="83"/>
      <c r="IGS14" s="83"/>
      <c r="IGT14" s="83"/>
      <c r="IGU14" s="83"/>
      <c r="IGV14" s="83"/>
      <c r="IGW14" s="83"/>
      <c r="IGX14" s="83"/>
      <c r="IGY14" s="83"/>
      <c r="IGZ14" s="83"/>
      <c r="IHA14" s="83"/>
      <c r="IHB14" s="83"/>
      <c r="IHC14" s="83"/>
      <c r="IHD14" s="83"/>
      <c r="IHE14" s="83"/>
      <c r="IHF14" s="83"/>
      <c r="IHG14" s="83"/>
      <c r="IHH14" s="83"/>
      <c r="IHI14" s="83"/>
      <c r="IHJ14" s="83"/>
      <c r="IHK14" s="83"/>
      <c r="IHL14" s="83"/>
      <c r="IHM14" s="83"/>
      <c r="IHN14" s="83"/>
      <c r="IHO14" s="83"/>
      <c r="IHP14" s="83"/>
      <c r="IHQ14" s="83"/>
      <c r="IHR14" s="83"/>
      <c r="IHS14" s="83"/>
      <c r="IHT14" s="83"/>
      <c r="IHU14" s="83"/>
      <c r="IHV14" s="83"/>
      <c r="IHW14" s="83"/>
      <c r="IHX14" s="83"/>
      <c r="IHY14" s="83"/>
      <c r="IHZ14" s="83"/>
      <c r="IIA14" s="83"/>
      <c r="IIB14" s="83"/>
      <c r="IIC14" s="83"/>
      <c r="IID14" s="83"/>
      <c r="IIE14" s="83"/>
      <c r="IIF14" s="83"/>
      <c r="IIG14" s="83"/>
      <c r="IIH14" s="83"/>
      <c r="III14" s="83"/>
      <c r="IIJ14" s="83"/>
      <c r="IIK14" s="83"/>
      <c r="IIL14" s="83"/>
      <c r="IIM14" s="83"/>
      <c r="IIN14" s="83"/>
      <c r="IIO14" s="83"/>
      <c r="IIP14" s="83"/>
      <c r="IIQ14" s="83"/>
      <c r="IIR14" s="83"/>
      <c r="IIS14" s="83"/>
      <c r="IIT14" s="83"/>
      <c r="IIU14" s="83"/>
      <c r="IIV14" s="83"/>
      <c r="IIW14" s="83"/>
      <c r="IIX14" s="83"/>
      <c r="IIY14" s="83"/>
      <c r="IIZ14" s="83"/>
      <c r="IJA14" s="83"/>
      <c r="IJB14" s="83"/>
      <c r="IJC14" s="83"/>
      <c r="IJD14" s="83"/>
      <c r="IJE14" s="83"/>
      <c r="IJF14" s="83"/>
      <c r="IJG14" s="83"/>
      <c r="IJH14" s="83"/>
      <c r="IJI14" s="83"/>
      <c r="IJJ14" s="83"/>
      <c r="IJK14" s="83"/>
      <c r="IJL14" s="83"/>
      <c r="IJM14" s="83"/>
      <c r="IJN14" s="83"/>
      <c r="IJO14" s="83"/>
      <c r="IJP14" s="83"/>
      <c r="IJQ14" s="83"/>
      <c r="IJR14" s="83"/>
      <c r="IJS14" s="83"/>
      <c r="IJT14" s="83"/>
      <c r="IJU14" s="83"/>
      <c r="IJV14" s="83"/>
      <c r="IJW14" s="83"/>
      <c r="IJX14" s="83"/>
      <c r="IJY14" s="83"/>
      <c r="IJZ14" s="83"/>
      <c r="IKA14" s="83"/>
      <c r="IKB14" s="83"/>
      <c r="IKC14" s="83"/>
      <c r="IKD14" s="83"/>
      <c r="IKE14" s="83"/>
      <c r="IKF14" s="83"/>
      <c r="IKG14" s="83"/>
      <c r="IKH14" s="83"/>
      <c r="IKI14" s="83"/>
      <c r="IKJ14" s="83"/>
      <c r="IKK14" s="83"/>
      <c r="IKL14" s="83"/>
      <c r="IKM14" s="83"/>
      <c r="IKN14" s="83"/>
      <c r="IKO14" s="83"/>
      <c r="IKP14" s="83"/>
      <c r="IKQ14" s="83"/>
      <c r="IKR14" s="83"/>
      <c r="IKS14" s="83"/>
      <c r="IKT14" s="83"/>
      <c r="IKU14" s="83"/>
      <c r="IKV14" s="83"/>
      <c r="IKW14" s="83"/>
      <c r="IKX14" s="83"/>
      <c r="IKY14" s="83"/>
      <c r="IKZ14" s="83"/>
      <c r="ILA14" s="83"/>
      <c r="ILB14" s="83"/>
      <c r="ILC14" s="83"/>
      <c r="ILD14" s="83"/>
      <c r="ILE14" s="83"/>
      <c r="ILF14" s="83"/>
      <c r="ILG14" s="83"/>
      <c r="ILH14" s="83"/>
      <c r="ILI14" s="83"/>
      <c r="ILJ14" s="83"/>
      <c r="ILK14" s="83"/>
      <c r="ILL14" s="83"/>
      <c r="ILM14" s="83"/>
      <c r="ILN14" s="83"/>
      <c r="ILO14" s="83"/>
      <c r="ILP14" s="83"/>
      <c r="ILQ14" s="83"/>
      <c r="ILR14" s="83"/>
      <c r="ILS14" s="83"/>
      <c r="ILT14" s="83"/>
      <c r="ILU14" s="83"/>
      <c r="ILV14" s="83"/>
      <c r="ILW14" s="83"/>
      <c r="ILX14" s="83"/>
      <c r="ILY14" s="83"/>
      <c r="ILZ14" s="83"/>
      <c r="IMA14" s="83"/>
      <c r="IMB14" s="83"/>
      <c r="IMC14" s="83"/>
      <c r="IMD14" s="83"/>
      <c r="IME14" s="83"/>
      <c r="IMF14" s="83"/>
      <c r="IMG14" s="83"/>
      <c r="IMH14" s="83"/>
      <c r="IMI14" s="83"/>
      <c r="IMJ14" s="83"/>
      <c r="IMK14" s="83"/>
      <c r="IML14" s="83"/>
      <c r="IMM14" s="83"/>
      <c r="IMN14" s="83"/>
      <c r="IMO14" s="83"/>
      <c r="IMP14" s="83"/>
      <c r="IMQ14" s="83"/>
      <c r="IMR14" s="83"/>
      <c r="IMS14" s="83"/>
      <c r="IMT14" s="83"/>
      <c r="IMU14" s="83"/>
      <c r="IMV14" s="83"/>
      <c r="IMW14" s="83"/>
      <c r="IMX14" s="83"/>
      <c r="IMY14" s="83"/>
      <c r="IMZ14" s="83"/>
      <c r="INA14" s="83"/>
      <c r="INB14" s="83"/>
      <c r="INC14" s="83"/>
      <c r="IND14" s="83"/>
      <c r="INE14" s="83"/>
      <c r="INF14" s="83"/>
      <c r="ING14" s="83"/>
      <c r="INH14" s="83"/>
      <c r="INI14" s="83"/>
      <c r="INJ14" s="83"/>
      <c r="INK14" s="83"/>
      <c r="INL14" s="83"/>
      <c r="INM14" s="83"/>
      <c r="INN14" s="83"/>
      <c r="INO14" s="83"/>
      <c r="INP14" s="83"/>
      <c r="INQ14" s="83"/>
      <c r="INR14" s="83"/>
      <c r="INS14" s="83"/>
      <c r="INT14" s="83"/>
      <c r="INU14" s="83"/>
      <c r="INV14" s="83"/>
      <c r="INW14" s="83"/>
      <c r="INX14" s="83"/>
      <c r="INY14" s="83"/>
      <c r="INZ14" s="83"/>
      <c r="IOA14" s="83"/>
      <c r="IOB14" s="83"/>
      <c r="IOC14" s="83"/>
      <c r="IOD14" s="83"/>
      <c r="IOE14" s="83"/>
      <c r="IOF14" s="83"/>
      <c r="IOG14" s="83"/>
      <c r="IOH14" s="83"/>
      <c r="IOI14" s="83"/>
      <c r="IOJ14" s="83"/>
      <c r="IOK14" s="83"/>
      <c r="IOL14" s="83"/>
      <c r="IOM14" s="83"/>
      <c r="ION14" s="83"/>
      <c r="IOO14" s="83"/>
      <c r="IOP14" s="83"/>
      <c r="IOQ14" s="83"/>
      <c r="IOR14" s="83"/>
      <c r="IOS14" s="83"/>
      <c r="IOT14" s="83"/>
      <c r="IOU14" s="83"/>
      <c r="IOV14" s="83"/>
      <c r="IOW14" s="83"/>
      <c r="IOX14" s="83"/>
      <c r="IOY14" s="83"/>
      <c r="IOZ14" s="83"/>
      <c r="IPA14" s="83"/>
      <c r="IPB14" s="83"/>
      <c r="IPC14" s="83"/>
      <c r="IPD14" s="83"/>
      <c r="IPE14" s="83"/>
      <c r="IPF14" s="83"/>
      <c r="IPG14" s="83"/>
      <c r="IPH14" s="83"/>
      <c r="IPI14" s="83"/>
      <c r="IPJ14" s="83"/>
      <c r="IPK14" s="83"/>
      <c r="IPL14" s="83"/>
      <c r="IPM14" s="83"/>
      <c r="IPN14" s="83"/>
      <c r="IPO14" s="83"/>
      <c r="IPP14" s="83"/>
      <c r="IPQ14" s="83"/>
      <c r="IPR14" s="83"/>
      <c r="IPS14" s="83"/>
      <c r="IPT14" s="83"/>
      <c r="IPU14" s="83"/>
      <c r="IPV14" s="83"/>
      <c r="IPW14" s="83"/>
      <c r="IPX14" s="83"/>
      <c r="IPY14" s="83"/>
      <c r="IPZ14" s="83"/>
      <c r="IQA14" s="83"/>
      <c r="IQB14" s="83"/>
      <c r="IQC14" s="83"/>
      <c r="IQD14" s="83"/>
      <c r="IQE14" s="83"/>
      <c r="IQF14" s="83"/>
      <c r="IQG14" s="83"/>
      <c r="IQH14" s="83"/>
      <c r="IQI14" s="83"/>
      <c r="IQJ14" s="83"/>
      <c r="IQK14" s="83"/>
      <c r="IQL14" s="83"/>
      <c r="IQM14" s="83"/>
      <c r="IQN14" s="83"/>
      <c r="IQO14" s="83"/>
      <c r="IQP14" s="83"/>
      <c r="IQQ14" s="83"/>
      <c r="IQR14" s="83"/>
      <c r="IQS14" s="83"/>
      <c r="IQT14" s="83"/>
      <c r="IQU14" s="83"/>
      <c r="IQV14" s="83"/>
      <c r="IQW14" s="83"/>
      <c r="IQX14" s="83"/>
      <c r="IQY14" s="83"/>
      <c r="IQZ14" s="83"/>
      <c r="IRA14" s="83"/>
      <c r="IRB14" s="83"/>
      <c r="IRC14" s="83"/>
      <c r="IRD14" s="83"/>
      <c r="IRE14" s="83"/>
      <c r="IRF14" s="83"/>
      <c r="IRG14" s="83"/>
      <c r="IRH14" s="83"/>
      <c r="IRI14" s="83"/>
      <c r="IRJ14" s="83"/>
      <c r="IRK14" s="83"/>
      <c r="IRL14" s="83"/>
      <c r="IRM14" s="83"/>
      <c r="IRN14" s="83"/>
      <c r="IRO14" s="83"/>
      <c r="IRP14" s="83"/>
      <c r="IRQ14" s="83"/>
      <c r="IRR14" s="83"/>
      <c r="IRS14" s="83"/>
      <c r="IRT14" s="83"/>
      <c r="IRU14" s="83"/>
      <c r="IRV14" s="83"/>
      <c r="IRW14" s="83"/>
      <c r="IRX14" s="83"/>
      <c r="IRY14" s="83"/>
      <c r="IRZ14" s="83"/>
      <c r="ISA14" s="83"/>
      <c r="ISB14" s="83"/>
      <c r="ISC14" s="83"/>
      <c r="ISD14" s="83"/>
      <c r="ISE14" s="83"/>
      <c r="ISF14" s="83"/>
      <c r="ISG14" s="83"/>
      <c r="ISH14" s="83"/>
      <c r="ISI14" s="83"/>
      <c r="ISJ14" s="83"/>
      <c r="ISK14" s="83"/>
      <c r="ISL14" s="83"/>
      <c r="ISM14" s="83"/>
      <c r="ISN14" s="83"/>
      <c r="ISO14" s="83"/>
      <c r="ISP14" s="83"/>
      <c r="ISQ14" s="83"/>
      <c r="ISR14" s="83"/>
      <c r="ISS14" s="83"/>
      <c r="IST14" s="83"/>
      <c r="ISU14" s="83"/>
      <c r="ISV14" s="83"/>
      <c r="ISW14" s="83"/>
      <c r="ISX14" s="83"/>
      <c r="ISY14" s="83"/>
      <c r="ISZ14" s="83"/>
      <c r="ITA14" s="83"/>
      <c r="ITB14" s="83"/>
      <c r="ITC14" s="83"/>
      <c r="ITD14" s="83"/>
      <c r="ITE14" s="83"/>
      <c r="ITF14" s="83"/>
      <c r="ITG14" s="83"/>
      <c r="ITH14" s="83"/>
      <c r="ITI14" s="83"/>
      <c r="ITJ14" s="83"/>
      <c r="ITK14" s="83"/>
      <c r="ITL14" s="83"/>
      <c r="ITM14" s="83"/>
      <c r="ITN14" s="83"/>
      <c r="ITO14" s="83"/>
      <c r="ITP14" s="83"/>
      <c r="ITQ14" s="83"/>
      <c r="ITR14" s="83"/>
      <c r="ITS14" s="83"/>
      <c r="ITT14" s="83"/>
      <c r="ITU14" s="83"/>
      <c r="ITV14" s="83"/>
      <c r="ITW14" s="83"/>
      <c r="ITX14" s="83"/>
      <c r="ITY14" s="83"/>
      <c r="ITZ14" s="83"/>
      <c r="IUA14" s="83"/>
      <c r="IUB14" s="83"/>
      <c r="IUC14" s="83"/>
      <c r="IUD14" s="83"/>
      <c r="IUE14" s="83"/>
      <c r="IUF14" s="83"/>
      <c r="IUG14" s="83"/>
      <c r="IUH14" s="83"/>
      <c r="IUI14" s="83"/>
      <c r="IUJ14" s="83"/>
      <c r="IUK14" s="83"/>
      <c r="IUL14" s="83"/>
      <c r="IUM14" s="83"/>
      <c r="IUN14" s="83"/>
      <c r="IUO14" s="83"/>
      <c r="IUP14" s="83"/>
      <c r="IUQ14" s="83"/>
      <c r="IUR14" s="83"/>
      <c r="IUS14" s="83"/>
      <c r="IUT14" s="83"/>
      <c r="IUU14" s="83"/>
      <c r="IUV14" s="83"/>
      <c r="IUW14" s="83"/>
      <c r="IUX14" s="83"/>
      <c r="IUY14" s="83"/>
      <c r="IUZ14" s="83"/>
      <c r="IVA14" s="83"/>
      <c r="IVB14" s="83"/>
      <c r="IVC14" s="83"/>
      <c r="IVD14" s="83"/>
      <c r="IVE14" s="83"/>
      <c r="IVF14" s="83"/>
      <c r="IVG14" s="83"/>
      <c r="IVH14" s="83"/>
      <c r="IVI14" s="83"/>
      <c r="IVJ14" s="83"/>
      <c r="IVK14" s="83"/>
      <c r="IVL14" s="83"/>
      <c r="IVM14" s="83"/>
      <c r="IVN14" s="83"/>
      <c r="IVO14" s="83"/>
      <c r="IVP14" s="83"/>
      <c r="IVQ14" s="83"/>
      <c r="IVR14" s="83"/>
      <c r="IVS14" s="83"/>
      <c r="IVT14" s="83"/>
      <c r="IVU14" s="83"/>
      <c r="IVV14" s="83"/>
      <c r="IVW14" s="83"/>
      <c r="IVX14" s="83"/>
      <c r="IVY14" s="83"/>
      <c r="IVZ14" s="83"/>
      <c r="IWA14" s="83"/>
      <c r="IWB14" s="83"/>
      <c r="IWC14" s="83"/>
      <c r="IWD14" s="83"/>
      <c r="IWE14" s="83"/>
      <c r="IWF14" s="83"/>
      <c r="IWG14" s="83"/>
      <c r="IWH14" s="83"/>
      <c r="IWI14" s="83"/>
      <c r="IWJ14" s="83"/>
      <c r="IWK14" s="83"/>
      <c r="IWL14" s="83"/>
      <c r="IWM14" s="83"/>
      <c r="IWN14" s="83"/>
      <c r="IWO14" s="83"/>
      <c r="IWP14" s="83"/>
      <c r="IWQ14" s="83"/>
      <c r="IWR14" s="83"/>
      <c r="IWS14" s="83"/>
      <c r="IWT14" s="83"/>
      <c r="IWU14" s="83"/>
      <c r="IWV14" s="83"/>
      <c r="IWW14" s="83"/>
      <c r="IWX14" s="83"/>
      <c r="IWY14" s="83"/>
      <c r="IWZ14" s="83"/>
      <c r="IXA14" s="83"/>
      <c r="IXB14" s="83"/>
      <c r="IXC14" s="83"/>
      <c r="IXD14" s="83"/>
      <c r="IXE14" s="83"/>
      <c r="IXF14" s="83"/>
      <c r="IXG14" s="83"/>
      <c r="IXH14" s="83"/>
      <c r="IXI14" s="83"/>
      <c r="IXJ14" s="83"/>
      <c r="IXK14" s="83"/>
      <c r="IXL14" s="83"/>
      <c r="IXM14" s="83"/>
      <c r="IXN14" s="83"/>
      <c r="IXO14" s="83"/>
      <c r="IXP14" s="83"/>
      <c r="IXQ14" s="83"/>
      <c r="IXR14" s="83"/>
      <c r="IXS14" s="83"/>
      <c r="IXT14" s="83"/>
      <c r="IXU14" s="83"/>
      <c r="IXV14" s="83"/>
      <c r="IXW14" s="83"/>
      <c r="IXX14" s="83"/>
      <c r="IXY14" s="83"/>
      <c r="IXZ14" s="83"/>
      <c r="IYA14" s="83"/>
      <c r="IYB14" s="83"/>
      <c r="IYC14" s="83"/>
      <c r="IYD14" s="83"/>
      <c r="IYE14" s="83"/>
      <c r="IYF14" s="83"/>
      <c r="IYG14" s="83"/>
      <c r="IYH14" s="83"/>
      <c r="IYI14" s="83"/>
      <c r="IYJ14" s="83"/>
      <c r="IYK14" s="83"/>
      <c r="IYL14" s="83"/>
      <c r="IYM14" s="83"/>
      <c r="IYN14" s="83"/>
      <c r="IYO14" s="83"/>
      <c r="IYP14" s="83"/>
      <c r="IYQ14" s="83"/>
      <c r="IYR14" s="83"/>
      <c r="IYS14" s="83"/>
      <c r="IYT14" s="83"/>
      <c r="IYU14" s="83"/>
      <c r="IYV14" s="83"/>
      <c r="IYW14" s="83"/>
      <c r="IYX14" s="83"/>
      <c r="IYY14" s="83"/>
      <c r="IYZ14" s="83"/>
      <c r="IZA14" s="83"/>
      <c r="IZB14" s="83"/>
      <c r="IZC14" s="83"/>
      <c r="IZD14" s="83"/>
      <c r="IZE14" s="83"/>
      <c r="IZF14" s="83"/>
      <c r="IZG14" s="83"/>
      <c r="IZH14" s="83"/>
      <c r="IZI14" s="83"/>
      <c r="IZJ14" s="83"/>
      <c r="IZK14" s="83"/>
      <c r="IZL14" s="83"/>
      <c r="IZM14" s="83"/>
      <c r="IZN14" s="83"/>
      <c r="IZO14" s="83"/>
      <c r="IZP14" s="83"/>
      <c r="IZQ14" s="83"/>
      <c r="IZR14" s="83"/>
      <c r="IZS14" s="83"/>
      <c r="IZT14" s="83"/>
      <c r="IZU14" s="83"/>
      <c r="IZV14" s="83"/>
      <c r="IZW14" s="83"/>
      <c r="IZX14" s="83"/>
      <c r="IZY14" s="83"/>
      <c r="IZZ14" s="83"/>
      <c r="JAA14" s="83"/>
      <c r="JAB14" s="83"/>
      <c r="JAC14" s="83"/>
      <c r="JAD14" s="83"/>
      <c r="JAE14" s="83"/>
      <c r="JAF14" s="83"/>
      <c r="JAG14" s="83"/>
      <c r="JAH14" s="83"/>
      <c r="JAI14" s="83"/>
      <c r="JAJ14" s="83"/>
      <c r="JAK14" s="83"/>
      <c r="JAL14" s="83"/>
      <c r="JAM14" s="83"/>
      <c r="JAN14" s="83"/>
      <c r="JAO14" s="83"/>
      <c r="JAP14" s="83"/>
      <c r="JAQ14" s="83"/>
      <c r="JAR14" s="83"/>
      <c r="JAS14" s="83"/>
      <c r="JAT14" s="83"/>
      <c r="JAU14" s="83"/>
      <c r="JAV14" s="83"/>
      <c r="JAW14" s="83"/>
      <c r="JAX14" s="83"/>
      <c r="JAY14" s="83"/>
      <c r="JAZ14" s="83"/>
      <c r="JBA14" s="83"/>
      <c r="JBB14" s="83"/>
      <c r="JBC14" s="83"/>
      <c r="JBD14" s="83"/>
      <c r="JBE14" s="83"/>
      <c r="JBF14" s="83"/>
      <c r="JBG14" s="83"/>
      <c r="JBH14" s="83"/>
      <c r="JBI14" s="83"/>
      <c r="JBJ14" s="83"/>
      <c r="JBK14" s="83"/>
      <c r="JBL14" s="83"/>
      <c r="JBM14" s="83"/>
      <c r="JBN14" s="83"/>
      <c r="JBO14" s="83"/>
      <c r="JBP14" s="83"/>
      <c r="JBQ14" s="83"/>
      <c r="JBR14" s="83"/>
      <c r="JBS14" s="83"/>
      <c r="JBT14" s="83"/>
      <c r="JBU14" s="83"/>
      <c r="JBV14" s="83"/>
      <c r="JBW14" s="83"/>
      <c r="JBX14" s="83"/>
      <c r="JBY14" s="83"/>
      <c r="JBZ14" s="83"/>
      <c r="JCA14" s="83"/>
      <c r="JCB14" s="83"/>
      <c r="JCC14" s="83"/>
      <c r="JCD14" s="83"/>
      <c r="JCE14" s="83"/>
      <c r="JCF14" s="83"/>
      <c r="JCG14" s="83"/>
      <c r="JCH14" s="83"/>
      <c r="JCI14" s="83"/>
      <c r="JCJ14" s="83"/>
      <c r="JCK14" s="83"/>
      <c r="JCL14" s="83"/>
      <c r="JCM14" s="83"/>
      <c r="JCN14" s="83"/>
      <c r="JCO14" s="83"/>
      <c r="JCP14" s="83"/>
      <c r="JCQ14" s="83"/>
      <c r="JCR14" s="83"/>
      <c r="JCS14" s="83"/>
      <c r="JCT14" s="83"/>
      <c r="JCU14" s="83"/>
      <c r="JCV14" s="83"/>
      <c r="JCW14" s="83"/>
      <c r="JCX14" s="83"/>
      <c r="JCY14" s="83"/>
      <c r="JCZ14" s="83"/>
      <c r="JDA14" s="83"/>
      <c r="JDB14" s="83"/>
      <c r="JDC14" s="83"/>
      <c r="JDD14" s="83"/>
      <c r="JDE14" s="83"/>
      <c r="JDF14" s="83"/>
      <c r="JDG14" s="83"/>
      <c r="JDH14" s="83"/>
      <c r="JDI14" s="83"/>
      <c r="JDJ14" s="83"/>
      <c r="JDK14" s="83"/>
      <c r="JDL14" s="83"/>
      <c r="JDM14" s="83"/>
      <c r="JDN14" s="83"/>
      <c r="JDO14" s="83"/>
      <c r="JDP14" s="83"/>
      <c r="JDQ14" s="83"/>
      <c r="JDR14" s="83"/>
      <c r="JDS14" s="83"/>
      <c r="JDT14" s="83"/>
      <c r="JDU14" s="83"/>
      <c r="JDV14" s="83"/>
      <c r="JDW14" s="83"/>
      <c r="JDX14" s="83"/>
      <c r="JDY14" s="83"/>
      <c r="JDZ14" s="83"/>
      <c r="JEA14" s="83"/>
      <c r="JEB14" s="83"/>
      <c r="JEC14" s="83"/>
      <c r="JED14" s="83"/>
      <c r="JEE14" s="83"/>
      <c r="JEF14" s="83"/>
      <c r="JEG14" s="83"/>
      <c r="JEH14" s="83"/>
      <c r="JEI14" s="83"/>
      <c r="JEJ14" s="83"/>
      <c r="JEK14" s="83"/>
      <c r="JEL14" s="83"/>
      <c r="JEM14" s="83"/>
      <c r="JEN14" s="83"/>
      <c r="JEO14" s="83"/>
      <c r="JEP14" s="83"/>
      <c r="JEQ14" s="83"/>
      <c r="JER14" s="83"/>
      <c r="JES14" s="83"/>
      <c r="JET14" s="83"/>
      <c r="JEU14" s="83"/>
      <c r="JEV14" s="83"/>
      <c r="JEW14" s="83"/>
      <c r="JEX14" s="83"/>
      <c r="JEY14" s="83"/>
      <c r="JEZ14" s="83"/>
      <c r="JFA14" s="83"/>
      <c r="JFB14" s="83"/>
      <c r="JFC14" s="83"/>
      <c r="JFD14" s="83"/>
      <c r="JFE14" s="83"/>
      <c r="JFF14" s="83"/>
      <c r="JFG14" s="83"/>
      <c r="JFH14" s="83"/>
      <c r="JFI14" s="83"/>
      <c r="JFJ14" s="83"/>
      <c r="JFK14" s="83"/>
      <c r="JFL14" s="83"/>
      <c r="JFM14" s="83"/>
      <c r="JFN14" s="83"/>
      <c r="JFO14" s="83"/>
      <c r="JFP14" s="83"/>
      <c r="JFQ14" s="83"/>
      <c r="JFR14" s="83"/>
      <c r="JFS14" s="83"/>
      <c r="JFT14" s="83"/>
      <c r="JFU14" s="83"/>
      <c r="JFV14" s="83"/>
      <c r="JFW14" s="83"/>
      <c r="JFX14" s="83"/>
      <c r="JFY14" s="83"/>
      <c r="JFZ14" s="83"/>
      <c r="JGA14" s="83"/>
      <c r="JGB14" s="83"/>
      <c r="JGC14" s="83"/>
      <c r="JGD14" s="83"/>
      <c r="JGE14" s="83"/>
      <c r="JGF14" s="83"/>
      <c r="JGG14" s="83"/>
      <c r="JGH14" s="83"/>
      <c r="JGI14" s="83"/>
      <c r="JGJ14" s="83"/>
      <c r="JGK14" s="83"/>
      <c r="JGL14" s="83"/>
      <c r="JGM14" s="83"/>
      <c r="JGN14" s="83"/>
      <c r="JGO14" s="83"/>
      <c r="JGP14" s="83"/>
      <c r="JGQ14" s="83"/>
      <c r="JGR14" s="83"/>
      <c r="JGS14" s="83"/>
      <c r="JGT14" s="83"/>
      <c r="JGU14" s="83"/>
      <c r="JGV14" s="83"/>
      <c r="JGW14" s="83"/>
      <c r="JGX14" s="83"/>
      <c r="JGY14" s="83"/>
      <c r="JGZ14" s="83"/>
      <c r="JHA14" s="83"/>
      <c r="JHB14" s="83"/>
      <c r="JHC14" s="83"/>
      <c r="JHD14" s="83"/>
      <c r="JHE14" s="83"/>
      <c r="JHF14" s="83"/>
      <c r="JHG14" s="83"/>
      <c r="JHH14" s="83"/>
      <c r="JHI14" s="83"/>
      <c r="JHJ14" s="83"/>
      <c r="JHK14" s="83"/>
      <c r="JHL14" s="83"/>
      <c r="JHM14" s="83"/>
      <c r="JHN14" s="83"/>
      <c r="JHO14" s="83"/>
      <c r="JHP14" s="83"/>
      <c r="JHQ14" s="83"/>
      <c r="JHR14" s="83"/>
      <c r="JHS14" s="83"/>
      <c r="JHT14" s="83"/>
      <c r="JHU14" s="83"/>
      <c r="JHV14" s="83"/>
      <c r="JHW14" s="83"/>
      <c r="JHX14" s="83"/>
      <c r="JHY14" s="83"/>
      <c r="JHZ14" s="83"/>
      <c r="JIA14" s="83"/>
      <c r="JIB14" s="83"/>
      <c r="JIC14" s="83"/>
      <c r="JID14" s="83"/>
      <c r="JIE14" s="83"/>
      <c r="JIF14" s="83"/>
      <c r="JIG14" s="83"/>
      <c r="JIH14" s="83"/>
      <c r="JII14" s="83"/>
      <c r="JIJ14" s="83"/>
      <c r="JIK14" s="83"/>
      <c r="JIL14" s="83"/>
      <c r="JIM14" s="83"/>
      <c r="JIN14" s="83"/>
      <c r="JIO14" s="83"/>
      <c r="JIP14" s="83"/>
      <c r="JIQ14" s="83"/>
      <c r="JIR14" s="83"/>
      <c r="JIS14" s="83"/>
      <c r="JIT14" s="83"/>
      <c r="JIU14" s="83"/>
      <c r="JIV14" s="83"/>
      <c r="JIW14" s="83"/>
      <c r="JIX14" s="83"/>
      <c r="JIY14" s="83"/>
      <c r="JIZ14" s="83"/>
      <c r="JJA14" s="83"/>
      <c r="JJB14" s="83"/>
      <c r="JJC14" s="83"/>
      <c r="JJD14" s="83"/>
      <c r="JJE14" s="83"/>
      <c r="JJF14" s="83"/>
      <c r="JJG14" s="83"/>
      <c r="JJH14" s="83"/>
      <c r="JJI14" s="83"/>
      <c r="JJJ14" s="83"/>
      <c r="JJK14" s="83"/>
      <c r="JJL14" s="83"/>
      <c r="JJM14" s="83"/>
      <c r="JJN14" s="83"/>
      <c r="JJO14" s="83"/>
      <c r="JJP14" s="83"/>
      <c r="JJQ14" s="83"/>
      <c r="JJR14" s="83"/>
      <c r="JJS14" s="83"/>
      <c r="JJT14" s="83"/>
      <c r="JJU14" s="83"/>
      <c r="JJV14" s="83"/>
      <c r="JJW14" s="83"/>
      <c r="JJX14" s="83"/>
      <c r="JJY14" s="83"/>
      <c r="JJZ14" s="83"/>
      <c r="JKA14" s="83"/>
      <c r="JKB14" s="83"/>
      <c r="JKC14" s="83"/>
      <c r="JKD14" s="83"/>
      <c r="JKE14" s="83"/>
      <c r="JKF14" s="83"/>
      <c r="JKG14" s="83"/>
      <c r="JKH14" s="83"/>
      <c r="JKI14" s="83"/>
      <c r="JKJ14" s="83"/>
      <c r="JKK14" s="83"/>
      <c r="JKL14" s="83"/>
      <c r="JKM14" s="83"/>
      <c r="JKN14" s="83"/>
      <c r="JKO14" s="83"/>
      <c r="JKP14" s="83"/>
      <c r="JKQ14" s="83"/>
      <c r="JKR14" s="83"/>
      <c r="JKS14" s="83"/>
      <c r="JKT14" s="83"/>
      <c r="JKU14" s="83"/>
      <c r="JKV14" s="83"/>
      <c r="JKW14" s="83"/>
      <c r="JKX14" s="83"/>
      <c r="JKY14" s="83"/>
      <c r="JKZ14" s="83"/>
      <c r="JLA14" s="83"/>
      <c r="JLB14" s="83"/>
      <c r="JLC14" s="83"/>
      <c r="JLD14" s="83"/>
      <c r="JLE14" s="83"/>
      <c r="JLF14" s="83"/>
      <c r="JLG14" s="83"/>
      <c r="JLH14" s="83"/>
      <c r="JLI14" s="83"/>
      <c r="JLJ14" s="83"/>
      <c r="JLK14" s="83"/>
      <c r="JLL14" s="83"/>
      <c r="JLM14" s="83"/>
      <c r="JLN14" s="83"/>
      <c r="JLO14" s="83"/>
      <c r="JLP14" s="83"/>
      <c r="JLQ14" s="83"/>
      <c r="JLR14" s="83"/>
      <c r="JLS14" s="83"/>
      <c r="JLT14" s="83"/>
      <c r="JLU14" s="83"/>
      <c r="JLV14" s="83"/>
      <c r="JLW14" s="83"/>
      <c r="JLX14" s="83"/>
      <c r="JLY14" s="83"/>
      <c r="JLZ14" s="83"/>
      <c r="JMA14" s="83"/>
      <c r="JMB14" s="83"/>
      <c r="JMC14" s="83"/>
      <c r="JMD14" s="83"/>
      <c r="JME14" s="83"/>
      <c r="JMF14" s="83"/>
      <c r="JMG14" s="83"/>
      <c r="JMH14" s="83"/>
      <c r="JMI14" s="83"/>
      <c r="JMJ14" s="83"/>
      <c r="JMK14" s="83"/>
      <c r="JML14" s="83"/>
      <c r="JMM14" s="83"/>
      <c r="JMN14" s="83"/>
      <c r="JMO14" s="83"/>
      <c r="JMP14" s="83"/>
      <c r="JMQ14" s="83"/>
      <c r="JMR14" s="83"/>
      <c r="JMS14" s="83"/>
      <c r="JMT14" s="83"/>
      <c r="JMU14" s="83"/>
      <c r="JMV14" s="83"/>
      <c r="JMW14" s="83"/>
      <c r="JMX14" s="83"/>
      <c r="JMY14" s="83"/>
      <c r="JMZ14" s="83"/>
      <c r="JNA14" s="83"/>
      <c r="JNB14" s="83"/>
      <c r="JNC14" s="83"/>
      <c r="JND14" s="83"/>
      <c r="JNE14" s="83"/>
      <c r="JNF14" s="83"/>
      <c r="JNG14" s="83"/>
      <c r="JNH14" s="83"/>
      <c r="JNI14" s="83"/>
      <c r="JNJ14" s="83"/>
      <c r="JNK14" s="83"/>
      <c r="JNL14" s="83"/>
      <c r="JNM14" s="83"/>
      <c r="JNN14" s="83"/>
      <c r="JNO14" s="83"/>
      <c r="JNP14" s="83"/>
      <c r="JNQ14" s="83"/>
      <c r="JNR14" s="83"/>
      <c r="JNS14" s="83"/>
      <c r="JNT14" s="83"/>
      <c r="JNU14" s="83"/>
      <c r="JNV14" s="83"/>
      <c r="JNW14" s="83"/>
      <c r="JNX14" s="83"/>
      <c r="JNY14" s="83"/>
      <c r="JNZ14" s="83"/>
      <c r="JOA14" s="83"/>
      <c r="JOB14" s="83"/>
      <c r="JOC14" s="83"/>
      <c r="JOD14" s="83"/>
      <c r="JOE14" s="83"/>
      <c r="JOF14" s="83"/>
      <c r="JOG14" s="83"/>
      <c r="JOH14" s="83"/>
      <c r="JOI14" s="83"/>
      <c r="JOJ14" s="83"/>
      <c r="JOK14" s="83"/>
      <c r="JOL14" s="83"/>
      <c r="JOM14" s="83"/>
      <c r="JON14" s="83"/>
      <c r="JOO14" s="83"/>
      <c r="JOP14" s="83"/>
      <c r="JOQ14" s="83"/>
      <c r="JOR14" s="83"/>
      <c r="JOS14" s="83"/>
      <c r="JOT14" s="83"/>
      <c r="JOU14" s="83"/>
      <c r="JOV14" s="83"/>
      <c r="JOW14" s="83"/>
      <c r="JOX14" s="83"/>
      <c r="JOY14" s="83"/>
      <c r="JOZ14" s="83"/>
      <c r="JPA14" s="83"/>
      <c r="JPB14" s="83"/>
      <c r="JPC14" s="83"/>
      <c r="JPD14" s="83"/>
      <c r="JPE14" s="83"/>
      <c r="JPF14" s="83"/>
      <c r="JPG14" s="83"/>
      <c r="JPH14" s="83"/>
      <c r="JPI14" s="83"/>
      <c r="JPJ14" s="83"/>
      <c r="JPK14" s="83"/>
      <c r="JPL14" s="83"/>
      <c r="JPM14" s="83"/>
      <c r="JPN14" s="83"/>
      <c r="JPO14" s="83"/>
      <c r="JPP14" s="83"/>
      <c r="JPQ14" s="83"/>
      <c r="JPR14" s="83"/>
      <c r="JPS14" s="83"/>
      <c r="JPT14" s="83"/>
      <c r="JPU14" s="83"/>
      <c r="JPV14" s="83"/>
      <c r="JPW14" s="83"/>
      <c r="JPX14" s="83"/>
      <c r="JPY14" s="83"/>
      <c r="JPZ14" s="83"/>
      <c r="JQA14" s="83"/>
      <c r="JQB14" s="83"/>
      <c r="JQC14" s="83"/>
      <c r="JQD14" s="83"/>
      <c r="JQE14" s="83"/>
      <c r="JQF14" s="83"/>
      <c r="JQG14" s="83"/>
      <c r="JQH14" s="83"/>
      <c r="JQI14" s="83"/>
      <c r="JQJ14" s="83"/>
      <c r="JQK14" s="83"/>
      <c r="JQL14" s="83"/>
      <c r="JQM14" s="83"/>
      <c r="JQN14" s="83"/>
      <c r="JQO14" s="83"/>
      <c r="JQP14" s="83"/>
      <c r="JQQ14" s="83"/>
      <c r="JQR14" s="83"/>
      <c r="JQS14" s="83"/>
      <c r="JQT14" s="83"/>
      <c r="JQU14" s="83"/>
      <c r="JQV14" s="83"/>
      <c r="JQW14" s="83"/>
      <c r="JQX14" s="83"/>
      <c r="JQY14" s="83"/>
      <c r="JQZ14" s="83"/>
      <c r="JRA14" s="83"/>
      <c r="JRB14" s="83"/>
      <c r="JRC14" s="83"/>
      <c r="JRD14" s="83"/>
      <c r="JRE14" s="83"/>
      <c r="JRF14" s="83"/>
      <c r="JRG14" s="83"/>
      <c r="JRH14" s="83"/>
      <c r="JRI14" s="83"/>
      <c r="JRJ14" s="83"/>
      <c r="JRK14" s="83"/>
      <c r="JRL14" s="83"/>
      <c r="JRM14" s="83"/>
      <c r="JRN14" s="83"/>
      <c r="JRO14" s="83"/>
      <c r="JRP14" s="83"/>
      <c r="JRQ14" s="83"/>
      <c r="JRR14" s="83"/>
      <c r="JRS14" s="83"/>
      <c r="JRT14" s="83"/>
      <c r="JRU14" s="83"/>
      <c r="JRV14" s="83"/>
      <c r="JRW14" s="83"/>
      <c r="JRX14" s="83"/>
      <c r="JRY14" s="83"/>
      <c r="JRZ14" s="83"/>
      <c r="JSA14" s="83"/>
      <c r="JSB14" s="83"/>
      <c r="JSC14" s="83"/>
      <c r="JSD14" s="83"/>
      <c r="JSE14" s="83"/>
      <c r="JSF14" s="83"/>
      <c r="JSG14" s="83"/>
      <c r="JSH14" s="83"/>
      <c r="JSI14" s="83"/>
      <c r="JSJ14" s="83"/>
      <c r="JSK14" s="83"/>
      <c r="JSL14" s="83"/>
      <c r="JSM14" s="83"/>
      <c r="JSN14" s="83"/>
      <c r="JSO14" s="83"/>
      <c r="JSP14" s="83"/>
      <c r="JSQ14" s="83"/>
      <c r="JSR14" s="83"/>
      <c r="JSS14" s="83"/>
      <c r="JST14" s="83"/>
      <c r="JSU14" s="83"/>
      <c r="JSV14" s="83"/>
      <c r="JSW14" s="83"/>
      <c r="JSX14" s="83"/>
      <c r="JSY14" s="83"/>
      <c r="JSZ14" s="83"/>
      <c r="JTA14" s="83"/>
      <c r="JTB14" s="83"/>
      <c r="JTC14" s="83"/>
      <c r="JTD14" s="83"/>
      <c r="JTE14" s="83"/>
      <c r="JTF14" s="83"/>
      <c r="JTG14" s="83"/>
      <c r="JTH14" s="83"/>
      <c r="JTI14" s="83"/>
      <c r="JTJ14" s="83"/>
      <c r="JTK14" s="83"/>
      <c r="JTL14" s="83"/>
      <c r="JTM14" s="83"/>
      <c r="JTN14" s="83"/>
      <c r="JTO14" s="83"/>
      <c r="JTP14" s="83"/>
      <c r="JTQ14" s="83"/>
      <c r="JTR14" s="83"/>
      <c r="JTS14" s="83"/>
      <c r="JTT14" s="83"/>
      <c r="JTU14" s="83"/>
      <c r="JTV14" s="83"/>
      <c r="JTW14" s="83"/>
      <c r="JTX14" s="83"/>
      <c r="JTY14" s="83"/>
      <c r="JTZ14" s="83"/>
      <c r="JUA14" s="83"/>
      <c r="JUB14" s="83"/>
      <c r="JUC14" s="83"/>
      <c r="JUD14" s="83"/>
      <c r="JUE14" s="83"/>
      <c r="JUF14" s="83"/>
      <c r="JUG14" s="83"/>
      <c r="JUH14" s="83"/>
      <c r="JUI14" s="83"/>
      <c r="JUJ14" s="83"/>
      <c r="JUK14" s="83"/>
      <c r="JUL14" s="83"/>
      <c r="JUM14" s="83"/>
      <c r="JUN14" s="83"/>
      <c r="JUO14" s="83"/>
      <c r="JUP14" s="83"/>
      <c r="JUQ14" s="83"/>
      <c r="JUR14" s="83"/>
      <c r="JUS14" s="83"/>
      <c r="JUT14" s="83"/>
      <c r="JUU14" s="83"/>
      <c r="JUV14" s="83"/>
      <c r="JUW14" s="83"/>
      <c r="JUX14" s="83"/>
      <c r="JUY14" s="83"/>
      <c r="JUZ14" s="83"/>
      <c r="JVA14" s="83"/>
      <c r="JVB14" s="83"/>
      <c r="JVC14" s="83"/>
      <c r="JVD14" s="83"/>
      <c r="JVE14" s="83"/>
      <c r="JVF14" s="83"/>
      <c r="JVG14" s="83"/>
      <c r="JVH14" s="83"/>
      <c r="JVI14" s="83"/>
      <c r="JVJ14" s="83"/>
      <c r="JVK14" s="83"/>
      <c r="JVL14" s="83"/>
      <c r="JVM14" s="83"/>
      <c r="JVN14" s="83"/>
      <c r="JVO14" s="83"/>
      <c r="JVP14" s="83"/>
      <c r="JVQ14" s="83"/>
      <c r="JVR14" s="83"/>
      <c r="JVS14" s="83"/>
      <c r="JVT14" s="83"/>
      <c r="JVU14" s="83"/>
      <c r="JVV14" s="83"/>
      <c r="JVW14" s="83"/>
      <c r="JVX14" s="83"/>
      <c r="JVY14" s="83"/>
      <c r="JVZ14" s="83"/>
      <c r="JWA14" s="83"/>
      <c r="JWB14" s="83"/>
      <c r="JWC14" s="83"/>
      <c r="JWD14" s="83"/>
      <c r="JWE14" s="83"/>
      <c r="JWF14" s="83"/>
      <c r="JWG14" s="83"/>
      <c r="JWH14" s="83"/>
      <c r="JWI14" s="83"/>
      <c r="JWJ14" s="83"/>
      <c r="JWK14" s="83"/>
      <c r="JWL14" s="83"/>
      <c r="JWM14" s="83"/>
      <c r="JWN14" s="83"/>
      <c r="JWO14" s="83"/>
      <c r="JWP14" s="83"/>
      <c r="JWQ14" s="83"/>
      <c r="JWR14" s="83"/>
      <c r="JWS14" s="83"/>
      <c r="JWT14" s="83"/>
      <c r="JWU14" s="83"/>
      <c r="JWV14" s="83"/>
      <c r="JWW14" s="83"/>
      <c r="JWX14" s="83"/>
      <c r="JWY14" s="83"/>
      <c r="JWZ14" s="83"/>
      <c r="JXA14" s="83"/>
      <c r="JXB14" s="83"/>
      <c r="JXC14" s="83"/>
      <c r="JXD14" s="83"/>
      <c r="JXE14" s="83"/>
      <c r="JXF14" s="83"/>
      <c r="JXG14" s="83"/>
      <c r="JXH14" s="83"/>
      <c r="JXI14" s="83"/>
      <c r="JXJ14" s="83"/>
      <c r="JXK14" s="83"/>
      <c r="JXL14" s="83"/>
      <c r="JXM14" s="83"/>
      <c r="JXN14" s="83"/>
      <c r="JXO14" s="83"/>
      <c r="JXP14" s="83"/>
      <c r="JXQ14" s="83"/>
      <c r="JXR14" s="83"/>
      <c r="JXS14" s="83"/>
      <c r="JXT14" s="83"/>
      <c r="JXU14" s="83"/>
      <c r="JXV14" s="83"/>
      <c r="JXW14" s="83"/>
      <c r="JXX14" s="83"/>
      <c r="JXY14" s="83"/>
      <c r="JXZ14" s="83"/>
      <c r="JYA14" s="83"/>
      <c r="JYB14" s="83"/>
      <c r="JYC14" s="83"/>
      <c r="JYD14" s="83"/>
      <c r="JYE14" s="83"/>
      <c r="JYF14" s="83"/>
      <c r="JYG14" s="83"/>
      <c r="JYH14" s="83"/>
      <c r="JYI14" s="83"/>
      <c r="JYJ14" s="83"/>
      <c r="JYK14" s="83"/>
      <c r="JYL14" s="83"/>
      <c r="JYM14" s="83"/>
      <c r="JYN14" s="83"/>
      <c r="JYO14" s="83"/>
      <c r="JYP14" s="83"/>
      <c r="JYQ14" s="83"/>
      <c r="JYR14" s="83"/>
      <c r="JYS14" s="83"/>
      <c r="JYT14" s="83"/>
      <c r="JYU14" s="83"/>
      <c r="JYV14" s="83"/>
      <c r="JYW14" s="83"/>
      <c r="JYX14" s="83"/>
      <c r="JYY14" s="83"/>
      <c r="JYZ14" s="83"/>
      <c r="JZA14" s="83"/>
      <c r="JZB14" s="83"/>
      <c r="JZC14" s="83"/>
      <c r="JZD14" s="83"/>
      <c r="JZE14" s="83"/>
      <c r="JZF14" s="83"/>
      <c r="JZG14" s="83"/>
      <c r="JZH14" s="83"/>
      <c r="JZI14" s="83"/>
      <c r="JZJ14" s="83"/>
      <c r="JZK14" s="83"/>
      <c r="JZL14" s="83"/>
      <c r="JZM14" s="83"/>
      <c r="JZN14" s="83"/>
      <c r="JZO14" s="83"/>
      <c r="JZP14" s="83"/>
      <c r="JZQ14" s="83"/>
      <c r="JZR14" s="83"/>
      <c r="JZS14" s="83"/>
      <c r="JZT14" s="83"/>
      <c r="JZU14" s="83"/>
      <c r="JZV14" s="83"/>
      <c r="JZW14" s="83"/>
      <c r="JZX14" s="83"/>
      <c r="JZY14" s="83"/>
      <c r="JZZ14" s="83"/>
      <c r="KAA14" s="83"/>
      <c r="KAB14" s="83"/>
      <c r="KAC14" s="83"/>
      <c r="KAD14" s="83"/>
      <c r="KAE14" s="83"/>
      <c r="KAF14" s="83"/>
      <c r="KAG14" s="83"/>
      <c r="KAH14" s="83"/>
      <c r="KAI14" s="83"/>
      <c r="KAJ14" s="83"/>
      <c r="KAK14" s="83"/>
      <c r="KAL14" s="83"/>
      <c r="KAM14" s="83"/>
      <c r="KAN14" s="83"/>
      <c r="KAO14" s="83"/>
      <c r="KAP14" s="83"/>
      <c r="KAQ14" s="83"/>
      <c r="KAR14" s="83"/>
      <c r="KAS14" s="83"/>
      <c r="KAT14" s="83"/>
      <c r="KAU14" s="83"/>
      <c r="KAV14" s="83"/>
      <c r="KAW14" s="83"/>
      <c r="KAX14" s="83"/>
      <c r="KAY14" s="83"/>
      <c r="KAZ14" s="83"/>
      <c r="KBA14" s="83"/>
      <c r="KBB14" s="83"/>
      <c r="KBC14" s="83"/>
      <c r="KBD14" s="83"/>
      <c r="KBE14" s="83"/>
      <c r="KBF14" s="83"/>
      <c r="KBG14" s="83"/>
      <c r="KBH14" s="83"/>
      <c r="KBI14" s="83"/>
      <c r="KBJ14" s="83"/>
      <c r="KBK14" s="83"/>
      <c r="KBL14" s="83"/>
      <c r="KBM14" s="83"/>
      <c r="KBN14" s="83"/>
      <c r="KBO14" s="83"/>
      <c r="KBP14" s="83"/>
      <c r="KBQ14" s="83"/>
      <c r="KBR14" s="83"/>
      <c r="KBS14" s="83"/>
      <c r="KBT14" s="83"/>
      <c r="KBU14" s="83"/>
      <c r="KBV14" s="83"/>
      <c r="KBW14" s="83"/>
      <c r="KBX14" s="83"/>
      <c r="KBY14" s="83"/>
      <c r="KBZ14" s="83"/>
      <c r="KCA14" s="83"/>
      <c r="KCB14" s="83"/>
      <c r="KCC14" s="83"/>
      <c r="KCD14" s="83"/>
      <c r="KCE14" s="83"/>
      <c r="KCF14" s="83"/>
      <c r="KCG14" s="83"/>
      <c r="KCH14" s="83"/>
      <c r="KCI14" s="83"/>
      <c r="KCJ14" s="83"/>
      <c r="KCK14" s="83"/>
      <c r="KCL14" s="83"/>
      <c r="KCM14" s="83"/>
      <c r="KCN14" s="83"/>
      <c r="KCO14" s="83"/>
      <c r="KCP14" s="83"/>
      <c r="KCQ14" s="83"/>
      <c r="KCR14" s="83"/>
      <c r="KCS14" s="83"/>
      <c r="KCT14" s="83"/>
      <c r="KCU14" s="83"/>
      <c r="KCV14" s="83"/>
      <c r="KCW14" s="83"/>
      <c r="KCX14" s="83"/>
      <c r="KCY14" s="83"/>
      <c r="KCZ14" s="83"/>
      <c r="KDA14" s="83"/>
      <c r="KDB14" s="83"/>
      <c r="KDC14" s="83"/>
      <c r="KDD14" s="83"/>
      <c r="KDE14" s="83"/>
      <c r="KDF14" s="83"/>
      <c r="KDG14" s="83"/>
      <c r="KDH14" s="83"/>
      <c r="KDI14" s="83"/>
      <c r="KDJ14" s="83"/>
      <c r="KDK14" s="83"/>
      <c r="KDL14" s="83"/>
      <c r="KDM14" s="83"/>
      <c r="KDN14" s="83"/>
      <c r="KDO14" s="83"/>
      <c r="KDP14" s="83"/>
      <c r="KDQ14" s="83"/>
      <c r="KDR14" s="83"/>
      <c r="KDS14" s="83"/>
      <c r="KDT14" s="83"/>
      <c r="KDU14" s="83"/>
      <c r="KDV14" s="83"/>
      <c r="KDW14" s="83"/>
      <c r="KDX14" s="83"/>
      <c r="KDY14" s="83"/>
      <c r="KDZ14" s="83"/>
      <c r="KEA14" s="83"/>
      <c r="KEB14" s="83"/>
      <c r="KEC14" s="83"/>
      <c r="KED14" s="83"/>
      <c r="KEE14" s="83"/>
      <c r="KEF14" s="83"/>
      <c r="KEG14" s="83"/>
      <c r="KEH14" s="83"/>
      <c r="KEI14" s="83"/>
      <c r="KEJ14" s="83"/>
      <c r="KEK14" s="83"/>
      <c r="KEL14" s="83"/>
      <c r="KEM14" s="83"/>
      <c r="KEN14" s="83"/>
      <c r="KEO14" s="83"/>
      <c r="KEP14" s="83"/>
      <c r="KEQ14" s="83"/>
      <c r="KER14" s="83"/>
      <c r="KES14" s="83"/>
      <c r="KET14" s="83"/>
      <c r="KEU14" s="83"/>
      <c r="KEV14" s="83"/>
      <c r="KEW14" s="83"/>
      <c r="KEX14" s="83"/>
      <c r="KEY14" s="83"/>
      <c r="KEZ14" s="83"/>
      <c r="KFA14" s="83"/>
      <c r="KFB14" s="83"/>
      <c r="KFC14" s="83"/>
      <c r="KFD14" s="83"/>
      <c r="KFE14" s="83"/>
      <c r="KFF14" s="83"/>
      <c r="KFG14" s="83"/>
      <c r="KFH14" s="83"/>
      <c r="KFI14" s="83"/>
      <c r="KFJ14" s="83"/>
      <c r="KFK14" s="83"/>
      <c r="KFL14" s="83"/>
      <c r="KFM14" s="83"/>
      <c r="KFN14" s="83"/>
      <c r="KFO14" s="83"/>
      <c r="KFP14" s="83"/>
      <c r="KFQ14" s="83"/>
      <c r="KFR14" s="83"/>
      <c r="KFS14" s="83"/>
      <c r="KFT14" s="83"/>
      <c r="KFU14" s="83"/>
      <c r="KFV14" s="83"/>
      <c r="KFW14" s="83"/>
      <c r="KFX14" s="83"/>
      <c r="KFY14" s="83"/>
      <c r="KFZ14" s="83"/>
      <c r="KGA14" s="83"/>
      <c r="KGB14" s="83"/>
      <c r="KGC14" s="83"/>
      <c r="KGD14" s="83"/>
      <c r="KGE14" s="83"/>
      <c r="KGF14" s="83"/>
      <c r="KGG14" s="83"/>
      <c r="KGH14" s="83"/>
      <c r="KGI14" s="83"/>
      <c r="KGJ14" s="83"/>
      <c r="KGK14" s="83"/>
      <c r="KGL14" s="83"/>
      <c r="KGM14" s="83"/>
      <c r="KGN14" s="83"/>
      <c r="KGO14" s="83"/>
      <c r="KGP14" s="83"/>
      <c r="KGQ14" s="83"/>
      <c r="KGR14" s="83"/>
      <c r="KGS14" s="83"/>
      <c r="KGT14" s="83"/>
      <c r="KGU14" s="83"/>
      <c r="KGV14" s="83"/>
      <c r="KGW14" s="83"/>
      <c r="KGX14" s="83"/>
      <c r="KGY14" s="83"/>
      <c r="KGZ14" s="83"/>
      <c r="KHA14" s="83"/>
      <c r="KHB14" s="83"/>
      <c r="KHC14" s="83"/>
      <c r="KHD14" s="83"/>
      <c r="KHE14" s="83"/>
      <c r="KHF14" s="83"/>
      <c r="KHG14" s="83"/>
      <c r="KHH14" s="83"/>
      <c r="KHI14" s="83"/>
      <c r="KHJ14" s="83"/>
      <c r="KHK14" s="83"/>
      <c r="KHL14" s="83"/>
      <c r="KHM14" s="83"/>
      <c r="KHN14" s="83"/>
      <c r="KHO14" s="83"/>
      <c r="KHP14" s="83"/>
      <c r="KHQ14" s="83"/>
      <c r="KHR14" s="83"/>
      <c r="KHS14" s="83"/>
      <c r="KHT14" s="83"/>
      <c r="KHU14" s="83"/>
      <c r="KHV14" s="83"/>
      <c r="KHW14" s="83"/>
      <c r="KHX14" s="83"/>
      <c r="KHY14" s="83"/>
      <c r="KHZ14" s="83"/>
      <c r="KIA14" s="83"/>
      <c r="KIB14" s="83"/>
      <c r="KIC14" s="83"/>
      <c r="KID14" s="83"/>
      <c r="KIE14" s="83"/>
      <c r="KIF14" s="83"/>
      <c r="KIG14" s="83"/>
      <c r="KIH14" s="83"/>
      <c r="KII14" s="83"/>
      <c r="KIJ14" s="83"/>
      <c r="KIK14" s="83"/>
      <c r="KIL14" s="83"/>
      <c r="KIM14" s="83"/>
      <c r="KIN14" s="83"/>
      <c r="KIO14" s="83"/>
      <c r="KIP14" s="83"/>
      <c r="KIQ14" s="83"/>
      <c r="KIR14" s="83"/>
      <c r="KIS14" s="83"/>
      <c r="KIT14" s="83"/>
      <c r="KIU14" s="83"/>
      <c r="KIV14" s="83"/>
      <c r="KIW14" s="83"/>
      <c r="KIX14" s="83"/>
      <c r="KIY14" s="83"/>
      <c r="KIZ14" s="83"/>
      <c r="KJA14" s="83"/>
      <c r="KJB14" s="83"/>
      <c r="KJC14" s="83"/>
      <c r="KJD14" s="83"/>
      <c r="KJE14" s="83"/>
      <c r="KJF14" s="83"/>
      <c r="KJG14" s="83"/>
      <c r="KJH14" s="83"/>
      <c r="KJI14" s="83"/>
      <c r="KJJ14" s="83"/>
      <c r="KJK14" s="83"/>
      <c r="KJL14" s="83"/>
      <c r="KJM14" s="83"/>
      <c r="KJN14" s="83"/>
      <c r="KJO14" s="83"/>
      <c r="KJP14" s="83"/>
      <c r="KJQ14" s="83"/>
      <c r="KJR14" s="83"/>
      <c r="KJS14" s="83"/>
      <c r="KJT14" s="83"/>
      <c r="KJU14" s="83"/>
      <c r="KJV14" s="83"/>
      <c r="KJW14" s="83"/>
      <c r="KJX14" s="83"/>
      <c r="KJY14" s="83"/>
      <c r="KJZ14" s="83"/>
      <c r="KKA14" s="83"/>
      <c r="KKB14" s="83"/>
      <c r="KKC14" s="83"/>
      <c r="KKD14" s="83"/>
      <c r="KKE14" s="83"/>
      <c r="KKF14" s="83"/>
      <c r="KKG14" s="83"/>
      <c r="KKH14" s="83"/>
      <c r="KKI14" s="83"/>
      <c r="KKJ14" s="83"/>
      <c r="KKK14" s="83"/>
      <c r="KKL14" s="83"/>
      <c r="KKM14" s="83"/>
      <c r="KKN14" s="83"/>
      <c r="KKO14" s="83"/>
      <c r="KKP14" s="83"/>
      <c r="KKQ14" s="83"/>
      <c r="KKR14" s="83"/>
      <c r="KKS14" s="83"/>
      <c r="KKT14" s="83"/>
      <c r="KKU14" s="83"/>
      <c r="KKV14" s="83"/>
      <c r="KKW14" s="83"/>
      <c r="KKX14" s="83"/>
      <c r="KKY14" s="83"/>
      <c r="KKZ14" s="83"/>
      <c r="KLA14" s="83"/>
      <c r="KLB14" s="83"/>
      <c r="KLC14" s="83"/>
      <c r="KLD14" s="83"/>
      <c r="KLE14" s="83"/>
      <c r="KLF14" s="83"/>
      <c r="KLG14" s="83"/>
      <c r="KLH14" s="83"/>
      <c r="KLI14" s="83"/>
      <c r="KLJ14" s="83"/>
      <c r="KLK14" s="83"/>
      <c r="KLL14" s="83"/>
      <c r="KLM14" s="83"/>
      <c r="KLN14" s="83"/>
      <c r="KLO14" s="83"/>
      <c r="KLP14" s="83"/>
      <c r="KLQ14" s="83"/>
      <c r="KLR14" s="83"/>
      <c r="KLS14" s="83"/>
      <c r="KLT14" s="83"/>
      <c r="KLU14" s="83"/>
      <c r="KLV14" s="83"/>
      <c r="KLW14" s="83"/>
      <c r="KLX14" s="83"/>
      <c r="KLY14" s="83"/>
      <c r="KLZ14" s="83"/>
      <c r="KMA14" s="83"/>
      <c r="KMB14" s="83"/>
      <c r="KMC14" s="83"/>
      <c r="KMD14" s="83"/>
      <c r="KME14" s="83"/>
      <c r="KMF14" s="83"/>
      <c r="KMG14" s="83"/>
      <c r="KMH14" s="83"/>
      <c r="KMI14" s="83"/>
      <c r="KMJ14" s="83"/>
      <c r="KMK14" s="83"/>
      <c r="KML14" s="83"/>
      <c r="KMM14" s="83"/>
      <c r="KMN14" s="83"/>
      <c r="KMO14" s="83"/>
      <c r="KMP14" s="83"/>
      <c r="KMQ14" s="83"/>
      <c r="KMR14" s="83"/>
      <c r="KMS14" s="83"/>
      <c r="KMT14" s="83"/>
      <c r="KMU14" s="83"/>
      <c r="KMV14" s="83"/>
      <c r="KMW14" s="83"/>
      <c r="KMX14" s="83"/>
      <c r="KMY14" s="83"/>
      <c r="KMZ14" s="83"/>
      <c r="KNA14" s="83"/>
      <c r="KNB14" s="83"/>
      <c r="KNC14" s="83"/>
      <c r="KND14" s="83"/>
      <c r="KNE14" s="83"/>
      <c r="KNF14" s="83"/>
      <c r="KNG14" s="83"/>
      <c r="KNH14" s="83"/>
      <c r="KNI14" s="83"/>
      <c r="KNJ14" s="83"/>
      <c r="KNK14" s="83"/>
      <c r="KNL14" s="83"/>
      <c r="KNM14" s="83"/>
      <c r="KNN14" s="83"/>
      <c r="KNO14" s="83"/>
      <c r="KNP14" s="83"/>
      <c r="KNQ14" s="83"/>
      <c r="KNR14" s="83"/>
      <c r="KNS14" s="83"/>
      <c r="KNT14" s="83"/>
      <c r="KNU14" s="83"/>
      <c r="KNV14" s="83"/>
      <c r="KNW14" s="83"/>
      <c r="KNX14" s="83"/>
      <c r="KNY14" s="83"/>
      <c r="KNZ14" s="83"/>
      <c r="KOA14" s="83"/>
      <c r="KOB14" s="83"/>
      <c r="KOC14" s="83"/>
      <c r="KOD14" s="83"/>
      <c r="KOE14" s="83"/>
      <c r="KOF14" s="83"/>
      <c r="KOG14" s="83"/>
      <c r="KOH14" s="83"/>
      <c r="KOI14" s="83"/>
      <c r="KOJ14" s="83"/>
      <c r="KOK14" s="83"/>
      <c r="KOL14" s="83"/>
      <c r="KOM14" s="83"/>
      <c r="KON14" s="83"/>
      <c r="KOO14" s="83"/>
      <c r="KOP14" s="83"/>
      <c r="KOQ14" s="83"/>
      <c r="KOR14" s="83"/>
      <c r="KOS14" s="83"/>
      <c r="KOT14" s="83"/>
      <c r="KOU14" s="83"/>
      <c r="KOV14" s="83"/>
      <c r="KOW14" s="83"/>
      <c r="KOX14" s="83"/>
      <c r="KOY14" s="83"/>
      <c r="KOZ14" s="83"/>
      <c r="KPA14" s="83"/>
      <c r="KPB14" s="83"/>
      <c r="KPC14" s="83"/>
      <c r="KPD14" s="83"/>
      <c r="KPE14" s="83"/>
      <c r="KPF14" s="83"/>
      <c r="KPG14" s="83"/>
      <c r="KPH14" s="83"/>
      <c r="KPI14" s="83"/>
      <c r="KPJ14" s="83"/>
      <c r="KPK14" s="83"/>
      <c r="KPL14" s="83"/>
      <c r="KPM14" s="83"/>
      <c r="KPN14" s="83"/>
      <c r="KPO14" s="83"/>
      <c r="KPP14" s="83"/>
      <c r="KPQ14" s="83"/>
      <c r="KPR14" s="83"/>
      <c r="KPS14" s="83"/>
      <c r="KPT14" s="83"/>
      <c r="KPU14" s="83"/>
      <c r="KPV14" s="83"/>
      <c r="KPW14" s="83"/>
      <c r="KPX14" s="83"/>
      <c r="KPY14" s="83"/>
      <c r="KPZ14" s="83"/>
      <c r="KQA14" s="83"/>
      <c r="KQB14" s="83"/>
      <c r="KQC14" s="83"/>
      <c r="KQD14" s="83"/>
      <c r="KQE14" s="83"/>
      <c r="KQF14" s="83"/>
      <c r="KQG14" s="83"/>
      <c r="KQH14" s="83"/>
      <c r="KQI14" s="83"/>
      <c r="KQJ14" s="83"/>
      <c r="KQK14" s="83"/>
      <c r="KQL14" s="83"/>
      <c r="KQM14" s="83"/>
      <c r="KQN14" s="83"/>
      <c r="KQO14" s="83"/>
      <c r="KQP14" s="83"/>
      <c r="KQQ14" s="83"/>
      <c r="KQR14" s="83"/>
      <c r="KQS14" s="83"/>
      <c r="KQT14" s="83"/>
      <c r="KQU14" s="83"/>
      <c r="KQV14" s="83"/>
      <c r="KQW14" s="83"/>
      <c r="KQX14" s="83"/>
      <c r="KQY14" s="83"/>
      <c r="KQZ14" s="83"/>
      <c r="KRA14" s="83"/>
      <c r="KRB14" s="83"/>
      <c r="KRC14" s="83"/>
      <c r="KRD14" s="83"/>
      <c r="KRE14" s="83"/>
      <c r="KRF14" s="83"/>
      <c r="KRG14" s="83"/>
      <c r="KRH14" s="83"/>
      <c r="KRI14" s="83"/>
      <c r="KRJ14" s="83"/>
      <c r="KRK14" s="83"/>
      <c r="KRL14" s="83"/>
      <c r="KRM14" s="83"/>
      <c r="KRN14" s="83"/>
      <c r="KRO14" s="83"/>
      <c r="KRP14" s="83"/>
      <c r="KRQ14" s="83"/>
      <c r="KRR14" s="83"/>
      <c r="KRS14" s="83"/>
      <c r="KRT14" s="83"/>
      <c r="KRU14" s="83"/>
      <c r="KRV14" s="83"/>
      <c r="KRW14" s="83"/>
      <c r="KRX14" s="83"/>
      <c r="KRY14" s="83"/>
      <c r="KRZ14" s="83"/>
      <c r="KSA14" s="83"/>
      <c r="KSB14" s="83"/>
      <c r="KSC14" s="83"/>
      <c r="KSD14" s="83"/>
      <c r="KSE14" s="83"/>
      <c r="KSF14" s="83"/>
      <c r="KSG14" s="83"/>
      <c r="KSH14" s="83"/>
      <c r="KSI14" s="83"/>
      <c r="KSJ14" s="83"/>
      <c r="KSK14" s="83"/>
      <c r="KSL14" s="83"/>
      <c r="KSM14" s="83"/>
      <c r="KSN14" s="83"/>
      <c r="KSO14" s="83"/>
      <c r="KSP14" s="83"/>
      <c r="KSQ14" s="83"/>
      <c r="KSR14" s="83"/>
      <c r="KSS14" s="83"/>
      <c r="KST14" s="83"/>
      <c r="KSU14" s="83"/>
      <c r="KSV14" s="83"/>
      <c r="KSW14" s="83"/>
      <c r="KSX14" s="83"/>
      <c r="KSY14" s="83"/>
      <c r="KSZ14" s="83"/>
      <c r="KTA14" s="83"/>
      <c r="KTB14" s="83"/>
      <c r="KTC14" s="83"/>
      <c r="KTD14" s="83"/>
      <c r="KTE14" s="83"/>
      <c r="KTF14" s="83"/>
      <c r="KTG14" s="83"/>
      <c r="KTH14" s="83"/>
      <c r="KTI14" s="83"/>
      <c r="KTJ14" s="83"/>
      <c r="KTK14" s="83"/>
      <c r="KTL14" s="83"/>
      <c r="KTM14" s="83"/>
      <c r="KTN14" s="83"/>
      <c r="KTO14" s="83"/>
      <c r="KTP14" s="83"/>
      <c r="KTQ14" s="83"/>
      <c r="KTR14" s="83"/>
      <c r="KTS14" s="83"/>
      <c r="KTT14" s="83"/>
      <c r="KTU14" s="83"/>
      <c r="KTV14" s="83"/>
      <c r="KTW14" s="83"/>
      <c r="KTX14" s="83"/>
      <c r="KTY14" s="83"/>
      <c r="KTZ14" s="83"/>
      <c r="KUA14" s="83"/>
      <c r="KUB14" s="83"/>
      <c r="KUC14" s="83"/>
      <c r="KUD14" s="83"/>
      <c r="KUE14" s="83"/>
      <c r="KUF14" s="83"/>
      <c r="KUG14" s="83"/>
      <c r="KUH14" s="83"/>
      <c r="KUI14" s="83"/>
      <c r="KUJ14" s="83"/>
      <c r="KUK14" s="83"/>
      <c r="KUL14" s="83"/>
      <c r="KUM14" s="83"/>
      <c r="KUN14" s="83"/>
      <c r="KUO14" s="83"/>
      <c r="KUP14" s="83"/>
      <c r="KUQ14" s="83"/>
      <c r="KUR14" s="83"/>
      <c r="KUS14" s="83"/>
      <c r="KUT14" s="83"/>
      <c r="KUU14" s="83"/>
      <c r="KUV14" s="83"/>
      <c r="KUW14" s="83"/>
      <c r="KUX14" s="83"/>
      <c r="KUY14" s="83"/>
      <c r="KUZ14" s="83"/>
      <c r="KVA14" s="83"/>
      <c r="KVB14" s="83"/>
      <c r="KVC14" s="83"/>
      <c r="KVD14" s="83"/>
      <c r="KVE14" s="83"/>
      <c r="KVF14" s="83"/>
      <c r="KVG14" s="83"/>
      <c r="KVH14" s="83"/>
      <c r="KVI14" s="83"/>
      <c r="KVJ14" s="83"/>
      <c r="KVK14" s="83"/>
      <c r="KVL14" s="83"/>
      <c r="KVM14" s="83"/>
      <c r="KVN14" s="83"/>
      <c r="KVO14" s="83"/>
      <c r="KVP14" s="83"/>
      <c r="KVQ14" s="83"/>
      <c r="KVR14" s="83"/>
      <c r="KVS14" s="83"/>
      <c r="KVT14" s="83"/>
      <c r="KVU14" s="83"/>
      <c r="KVV14" s="83"/>
      <c r="KVW14" s="83"/>
      <c r="KVX14" s="83"/>
      <c r="KVY14" s="83"/>
      <c r="KVZ14" s="83"/>
      <c r="KWA14" s="83"/>
      <c r="KWB14" s="83"/>
      <c r="KWC14" s="83"/>
      <c r="KWD14" s="83"/>
      <c r="KWE14" s="83"/>
      <c r="KWF14" s="83"/>
      <c r="KWG14" s="83"/>
      <c r="KWH14" s="83"/>
      <c r="KWI14" s="83"/>
      <c r="KWJ14" s="83"/>
      <c r="KWK14" s="83"/>
      <c r="KWL14" s="83"/>
      <c r="KWM14" s="83"/>
      <c r="KWN14" s="83"/>
      <c r="KWO14" s="83"/>
      <c r="KWP14" s="83"/>
      <c r="KWQ14" s="83"/>
      <c r="KWR14" s="83"/>
      <c r="KWS14" s="83"/>
      <c r="KWT14" s="83"/>
      <c r="KWU14" s="83"/>
      <c r="KWV14" s="83"/>
      <c r="KWW14" s="83"/>
      <c r="KWX14" s="83"/>
      <c r="KWY14" s="83"/>
      <c r="KWZ14" s="83"/>
      <c r="KXA14" s="83"/>
      <c r="KXB14" s="83"/>
      <c r="KXC14" s="83"/>
      <c r="KXD14" s="83"/>
      <c r="KXE14" s="83"/>
      <c r="KXF14" s="83"/>
      <c r="KXG14" s="83"/>
      <c r="KXH14" s="83"/>
      <c r="KXI14" s="83"/>
      <c r="KXJ14" s="83"/>
      <c r="KXK14" s="83"/>
      <c r="KXL14" s="83"/>
      <c r="KXM14" s="83"/>
      <c r="KXN14" s="83"/>
      <c r="KXO14" s="83"/>
      <c r="KXP14" s="83"/>
      <c r="KXQ14" s="83"/>
      <c r="KXR14" s="83"/>
      <c r="KXS14" s="83"/>
      <c r="KXT14" s="83"/>
      <c r="KXU14" s="83"/>
      <c r="KXV14" s="83"/>
      <c r="KXW14" s="83"/>
      <c r="KXX14" s="83"/>
      <c r="KXY14" s="83"/>
      <c r="KXZ14" s="83"/>
      <c r="KYA14" s="83"/>
      <c r="KYB14" s="83"/>
      <c r="KYC14" s="83"/>
      <c r="KYD14" s="83"/>
      <c r="KYE14" s="83"/>
      <c r="KYF14" s="83"/>
      <c r="KYG14" s="83"/>
      <c r="KYH14" s="83"/>
      <c r="KYI14" s="83"/>
      <c r="KYJ14" s="83"/>
      <c r="KYK14" s="83"/>
      <c r="KYL14" s="83"/>
      <c r="KYM14" s="83"/>
      <c r="KYN14" s="83"/>
      <c r="KYO14" s="83"/>
      <c r="KYP14" s="83"/>
      <c r="KYQ14" s="83"/>
      <c r="KYR14" s="83"/>
      <c r="KYS14" s="83"/>
      <c r="KYT14" s="83"/>
      <c r="KYU14" s="83"/>
      <c r="KYV14" s="83"/>
      <c r="KYW14" s="83"/>
      <c r="KYX14" s="83"/>
      <c r="KYY14" s="83"/>
      <c r="KYZ14" s="83"/>
      <c r="KZA14" s="83"/>
      <c r="KZB14" s="83"/>
      <c r="KZC14" s="83"/>
      <c r="KZD14" s="83"/>
      <c r="KZE14" s="83"/>
      <c r="KZF14" s="83"/>
      <c r="KZG14" s="83"/>
      <c r="KZH14" s="83"/>
      <c r="KZI14" s="83"/>
      <c r="KZJ14" s="83"/>
      <c r="KZK14" s="83"/>
      <c r="KZL14" s="83"/>
      <c r="KZM14" s="83"/>
      <c r="KZN14" s="83"/>
      <c r="KZO14" s="83"/>
      <c r="KZP14" s="83"/>
      <c r="KZQ14" s="83"/>
      <c r="KZR14" s="83"/>
      <c r="KZS14" s="83"/>
      <c r="KZT14" s="83"/>
      <c r="KZU14" s="83"/>
      <c r="KZV14" s="83"/>
      <c r="KZW14" s="83"/>
      <c r="KZX14" s="83"/>
      <c r="KZY14" s="83"/>
      <c r="KZZ14" s="83"/>
      <c r="LAA14" s="83"/>
      <c r="LAB14" s="83"/>
      <c r="LAC14" s="83"/>
      <c r="LAD14" s="83"/>
      <c r="LAE14" s="83"/>
      <c r="LAF14" s="83"/>
      <c r="LAG14" s="83"/>
      <c r="LAH14" s="83"/>
      <c r="LAI14" s="83"/>
      <c r="LAJ14" s="83"/>
      <c r="LAK14" s="83"/>
      <c r="LAL14" s="83"/>
      <c r="LAM14" s="83"/>
      <c r="LAN14" s="83"/>
      <c r="LAO14" s="83"/>
      <c r="LAP14" s="83"/>
      <c r="LAQ14" s="83"/>
      <c r="LAR14" s="83"/>
      <c r="LAS14" s="83"/>
      <c r="LAT14" s="83"/>
      <c r="LAU14" s="83"/>
      <c r="LAV14" s="83"/>
      <c r="LAW14" s="83"/>
      <c r="LAX14" s="83"/>
      <c r="LAY14" s="83"/>
      <c r="LAZ14" s="83"/>
      <c r="LBA14" s="83"/>
      <c r="LBB14" s="83"/>
      <c r="LBC14" s="83"/>
      <c r="LBD14" s="83"/>
      <c r="LBE14" s="83"/>
      <c r="LBF14" s="83"/>
      <c r="LBG14" s="83"/>
      <c r="LBH14" s="83"/>
      <c r="LBI14" s="83"/>
      <c r="LBJ14" s="83"/>
      <c r="LBK14" s="83"/>
      <c r="LBL14" s="83"/>
      <c r="LBM14" s="83"/>
      <c r="LBN14" s="83"/>
      <c r="LBO14" s="83"/>
      <c r="LBP14" s="83"/>
      <c r="LBQ14" s="83"/>
      <c r="LBR14" s="83"/>
      <c r="LBS14" s="83"/>
      <c r="LBT14" s="83"/>
      <c r="LBU14" s="83"/>
      <c r="LBV14" s="83"/>
      <c r="LBW14" s="83"/>
      <c r="LBX14" s="83"/>
      <c r="LBY14" s="83"/>
      <c r="LBZ14" s="83"/>
      <c r="LCA14" s="83"/>
      <c r="LCB14" s="83"/>
      <c r="LCC14" s="83"/>
      <c r="LCD14" s="83"/>
      <c r="LCE14" s="83"/>
      <c r="LCF14" s="83"/>
      <c r="LCG14" s="83"/>
      <c r="LCH14" s="83"/>
      <c r="LCI14" s="83"/>
      <c r="LCJ14" s="83"/>
      <c r="LCK14" s="83"/>
      <c r="LCL14" s="83"/>
      <c r="LCM14" s="83"/>
      <c r="LCN14" s="83"/>
      <c r="LCO14" s="83"/>
      <c r="LCP14" s="83"/>
      <c r="LCQ14" s="83"/>
      <c r="LCR14" s="83"/>
      <c r="LCS14" s="83"/>
      <c r="LCT14" s="83"/>
      <c r="LCU14" s="83"/>
      <c r="LCV14" s="83"/>
      <c r="LCW14" s="83"/>
      <c r="LCX14" s="83"/>
      <c r="LCY14" s="83"/>
      <c r="LCZ14" s="83"/>
      <c r="LDA14" s="83"/>
      <c r="LDB14" s="83"/>
      <c r="LDC14" s="83"/>
      <c r="LDD14" s="83"/>
      <c r="LDE14" s="83"/>
      <c r="LDF14" s="83"/>
      <c r="LDG14" s="83"/>
      <c r="LDH14" s="83"/>
      <c r="LDI14" s="83"/>
      <c r="LDJ14" s="83"/>
      <c r="LDK14" s="83"/>
      <c r="LDL14" s="83"/>
      <c r="LDM14" s="83"/>
      <c r="LDN14" s="83"/>
      <c r="LDO14" s="83"/>
      <c r="LDP14" s="83"/>
      <c r="LDQ14" s="83"/>
      <c r="LDR14" s="83"/>
      <c r="LDS14" s="83"/>
      <c r="LDT14" s="83"/>
      <c r="LDU14" s="83"/>
      <c r="LDV14" s="83"/>
      <c r="LDW14" s="83"/>
      <c r="LDX14" s="83"/>
      <c r="LDY14" s="83"/>
      <c r="LDZ14" s="83"/>
      <c r="LEA14" s="83"/>
      <c r="LEB14" s="83"/>
      <c r="LEC14" s="83"/>
      <c r="LED14" s="83"/>
      <c r="LEE14" s="83"/>
      <c r="LEF14" s="83"/>
      <c r="LEG14" s="83"/>
      <c r="LEH14" s="83"/>
      <c r="LEI14" s="83"/>
      <c r="LEJ14" s="83"/>
      <c r="LEK14" s="83"/>
      <c r="LEL14" s="83"/>
      <c r="LEM14" s="83"/>
      <c r="LEN14" s="83"/>
      <c r="LEO14" s="83"/>
      <c r="LEP14" s="83"/>
      <c r="LEQ14" s="83"/>
      <c r="LER14" s="83"/>
      <c r="LES14" s="83"/>
      <c r="LET14" s="83"/>
      <c r="LEU14" s="83"/>
      <c r="LEV14" s="83"/>
      <c r="LEW14" s="83"/>
      <c r="LEX14" s="83"/>
      <c r="LEY14" s="83"/>
      <c r="LEZ14" s="83"/>
      <c r="LFA14" s="83"/>
      <c r="LFB14" s="83"/>
      <c r="LFC14" s="83"/>
      <c r="LFD14" s="83"/>
      <c r="LFE14" s="83"/>
      <c r="LFF14" s="83"/>
      <c r="LFG14" s="83"/>
      <c r="LFH14" s="83"/>
      <c r="LFI14" s="83"/>
      <c r="LFJ14" s="83"/>
      <c r="LFK14" s="83"/>
      <c r="LFL14" s="83"/>
      <c r="LFM14" s="83"/>
      <c r="LFN14" s="83"/>
      <c r="LFO14" s="83"/>
      <c r="LFP14" s="83"/>
      <c r="LFQ14" s="83"/>
      <c r="LFR14" s="83"/>
      <c r="LFS14" s="83"/>
      <c r="LFT14" s="83"/>
      <c r="LFU14" s="83"/>
      <c r="LFV14" s="83"/>
      <c r="LFW14" s="83"/>
      <c r="LFX14" s="83"/>
      <c r="LFY14" s="83"/>
      <c r="LFZ14" s="83"/>
      <c r="LGA14" s="83"/>
      <c r="LGB14" s="83"/>
      <c r="LGC14" s="83"/>
      <c r="LGD14" s="83"/>
      <c r="LGE14" s="83"/>
      <c r="LGF14" s="83"/>
      <c r="LGG14" s="83"/>
      <c r="LGH14" s="83"/>
      <c r="LGI14" s="83"/>
      <c r="LGJ14" s="83"/>
      <c r="LGK14" s="83"/>
      <c r="LGL14" s="83"/>
      <c r="LGM14" s="83"/>
      <c r="LGN14" s="83"/>
      <c r="LGO14" s="83"/>
      <c r="LGP14" s="83"/>
      <c r="LGQ14" s="83"/>
      <c r="LGR14" s="83"/>
      <c r="LGS14" s="83"/>
      <c r="LGT14" s="83"/>
      <c r="LGU14" s="83"/>
      <c r="LGV14" s="83"/>
      <c r="LGW14" s="83"/>
      <c r="LGX14" s="83"/>
      <c r="LGY14" s="83"/>
      <c r="LGZ14" s="83"/>
      <c r="LHA14" s="83"/>
      <c r="LHB14" s="83"/>
      <c r="LHC14" s="83"/>
      <c r="LHD14" s="83"/>
      <c r="LHE14" s="83"/>
      <c r="LHF14" s="83"/>
      <c r="LHG14" s="83"/>
      <c r="LHH14" s="83"/>
      <c r="LHI14" s="83"/>
      <c r="LHJ14" s="83"/>
      <c r="LHK14" s="83"/>
      <c r="LHL14" s="83"/>
      <c r="LHM14" s="83"/>
      <c r="LHN14" s="83"/>
      <c r="LHO14" s="83"/>
      <c r="LHP14" s="83"/>
      <c r="LHQ14" s="83"/>
      <c r="LHR14" s="83"/>
      <c r="LHS14" s="83"/>
      <c r="LHT14" s="83"/>
      <c r="LHU14" s="83"/>
      <c r="LHV14" s="83"/>
      <c r="LHW14" s="83"/>
      <c r="LHX14" s="83"/>
      <c r="LHY14" s="83"/>
      <c r="LHZ14" s="83"/>
      <c r="LIA14" s="83"/>
      <c r="LIB14" s="83"/>
      <c r="LIC14" s="83"/>
      <c r="LID14" s="83"/>
      <c r="LIE14" s="83"/>
      <c r="LIF14" s="83"/>
      <c r="LIG14" s="83"/>
      <c r="LIH14" s="83"/>
      <c r="LII14" s="83"/>
      <c r="LIJ14" s="83"/>
      <c r="LIK14" s="83"/>
      <c r="LIL14" s="83"/>
      <c r="LIM14" s="83"/>
      <c r="LIN14" s="83"/>
      <c r="LIO14" s="83"/>
      <c r="LIP14" s="83"/>
      <c r="LIQ14" s="83"/>
      <c r="LIR14" s="83"/>
      <c r="LIS14" s="83"/>
      <c r="LIT14" s="83"/>
      <c r="LIU14" s="83"/>
      <c r="LIV14" s="83"/>
      <c r="LIW14" s="83"/>
      <c r="LIX14" s="83"/>
      <c r="LIY14" s="83"/>
      <c r="LIZ14" s="83"/>
      <c r="LJA14" s="83"/>
      <c r="LJB14" s="83"/>
      <c r="LJC14" s="83"/>
      <c r="LJD14" s="83"/>
      <c r="LJE14" s="83"/>
      <c r="LJF14" s="83"/>
      <c r="LJG14" s="83"/>
      <c r="LJH14" s="83"/>
      <c r="LJI14" s="83"/>
      <c r="LJJ14" s="83"/>
      <c r="LJK14" s="83"/>
      <c r="LJL14" s="83"/>
      <c r="LJM14" s="83"/>
      <c r="LJN14" s="83"/>
      <c r="LJO14" s="83"/>
      <c r="LJP14" s="83"/>
      <c r="LJQ14" s="83"/>
      <c r="LJR14" s="83"/>
      <c r="LJS14" s="83"/>
      <c r="LJT14" s="83"/>
      <c r="LJU14" s="83"/>
      <c r="LJV14" s="83"/>
      <c r="LJW14" s="83"/>
      <c r="LJX14" s="83"/>
      <c r="LJY14" s="83"/>
      <c r="LJZ14" s="83"/>
      <c r="LKA14" s="83"/>
      <c r="LKB14" s="83"/>
      <c r="LKC14" s="83"/>
      <c r="LKD14" s="83"/>
      <c r="LKE14" s="83"/>
      <c r="LKF14" s="83"/>
      <c r="LKG14" s="83"/>
      <c r="LKH14" s="83"/>
      <c r="LKI14" s="83"/>
      <c r="LKJ14" s="83"/>
      <c r="LKK14" s="83"/>
      <c r="LKL14" s="83"/>
      <c r="LKM14" s="83"/>
      <c r="LKN14" s="83"/>
      <c r="LKO14" s="83"/>
      <c r="LKP14" s="83"/>
      <c r="LKQ14" s="83"/>
      <c r="LKR14" s="83"/>
      <c r="LKS14" s="83"/>
      <c r="LKT14" s="83"/>
      <c r="LKU14" s="83"/>
      <c r="LKV14" s="83"/>
      <c r="LKW14" s="83"/>
      <c r="LKX14" s="83"/>
      <c r="LKY14" s="83"/>
      <c r="LKZ14" s="83"/>
      <c r="LLA14" s="83"/>
      <c r="LLB14" s="83"/>
      <c r="LLC14" s="83"/>
      <c r="LLD14" s="83"/>
      <c r="LLE14" s="83"/>
      <c r="LLF14" s="83"/>
      <c r="LLG14" s="83"/>
      <c r="LLH14" s="83"/>
      <c r="LLI14" s="83"/>
      <c r="LLJ14" s="83"/>
      <c r="LLK14" s="83"/>
      <c r="LLL14" s="83"/>
      <c r="LLM14" s="83"/>
      <c r="LLN14" s="83"/>
      <c r="LLO14" s="83"/>
      <c r="LLP14" s="83"/>
      <c r="LLQ14" s="83"/>
      <c r="LLR14" s="83"/>
      <c r="LLS14" s="83"/>
      <c r="LLT14" s="83"/>
      <c r="LLU14" s="83"/>
      <c r="LLV14" s="83"/>
      <c r="LLW14" s="83"/>
      <c r="LLX14" s="83"/>
      <c r="LLY14" s="83"/>
      <c r="LLZ14" s="83"/>
      <c r="LMA14" s="83"/>
      <c r="LMB14" s="83"/>
      <c r="LMC14" s="83"/>
      <c r="LMD14" s="83"/>
      <c r="LME14" s="83"/>
      <c r="LMF14" s="83"/>
      <c r="LMG14" s="83"/>
      <c r="LMH14" s="83"/>
      <c r="LMI14" s="83"/>
      <c r="LMJ14" s="83"/>
      <c r="LMK14" s="83"/>
      <c r="LML14" s="83"/>
      <c r="LMM14" s="83"/>
      <c r="LMN14" s="83"/>
      <c r="LMO14" s="83"/>
      <c r="LMP14" s="83"/>
      <c r="LMQ14" s="83"/>
      <c r="LMR14" s="83"/>
      <c r="LMS14" s="83"/>
      <c r="LMT14" s="83"/>
      <c r="LMU14" s="83"/>
      <c r="LMV14" s="83"/>
      <c r="LMW14" s="83"/>
      <c r="LMX14" s="83"/>
      <c r="LMY14" s="83"/>
      <c r="LMZ14" s="83"/>
      <c r="LNA14" s="83"/>
      <c r="LNB14" s="83"/>
      <c r="LNC14" s="83"/>
      <c r="LND14" s="83"/>
      <c r="LNE14" s="83"/>
      <c r="LNF14" s="83"/>
      <c r="LNG14" s="83"/>
      <c r="LNH14" s="83"/>
      <c r="LNI14" s="83"/>
      <c r="LNJ14" s="83"/>
      <c r="LNK14" s="83"/>
      <c r="LNL14" s="83"/>
      <c r="LNM14" s="83"/>
      <c r="LNN14" s="83"/>
      <c r="LNO14" s="83"/>
      <c r="LNP14" s="83"/>
      <c r="LNQ14" s="83"/>
      <c r="LNR14" s="83"/>
      <c r="LNS14" s="83"/>
      <c r="LNT14" s="83"/>
      <c r="LNU14" s="83"/>
      <c r="LNV14" s="83"/>
      <c r="LNW14" s="83"/>
      <c r="LNX14" s="83"/>
      <c r="LNY14" s="83"/>
      <c r="LNZ14" s="83"/>
      <c r="LOA14" s="83"/>
      <c r="LOB14" s="83"/>
      <c r="LOC14" s="83"/>
      <c r="LOD14" s="83"/>
      <c r="LOE14" s="83"/>
      <c r="LOF14" s="83"/>
      <c r="LOG14" s="83"/>
      <c r="LOH14" s="83"/>
      <c r="LOI14" s="83"/>
      <c r="LOJ14" s="83"/>
      <c r="LOK14" s="83"/>
      <c r="LOL14" s="83"/>
      <c r="LOM14" s="83"/>
      <c r="LON14" s="83"/>
      <c r="LOO14" s="83"/>
      <c r="LOP14" s="83"/>
      <c r="LOQ14" s="83"/>
      <c r="LOR14" s="83"/>
      <c r="LOS14" s="83"/>
      <c r="LOT14" s="83"/>
      <c r="LOU14" s="83"/>
      <c r="LOV14" s="83"/>
      <c r="LOW14" s="83"/>
      <c r="LOX14" s="83"/>
      <c r="LOY14" s="83"/>
      <c r="LOZ14" s="83"/>
      <c r="LPA14" s="83"/>
      <c r="LPB14" s="83"/>
      <c r="LPC14" s="83"/>
      <c r="LPD14" s="83"/>
      <c r="LPE14" s="83"/>
      <c r="LPF14" s="83"/>
      <c r="LPG14" s="83"/>
      <c r="LPH14" s="83"/>
      <c r="LPI14" s="83"/>
      <c r="LPJ14" s="83"/>
      <c r="LPK14" s="83"/>
      <c r="LPL14" s="83"/>
      <c r="LPM14" s="83"/>
      <c r="LPN14" s="83"/>
      <c r="LPO14" s="83"/>
      <c r="LPP14" s="83"/>
      <c r="LPQ14" s="83"/>
      <c r="LPR14" s="83"/>
      <c r="LPS14" s="83"/>
      <c r="LPT14" s="83"/>
      <c r="LPU14" s="83"/>
      <c r="LPV14" s="83"/>
      <c r="LPW14" s="83"/>
      <c r="LPX14" s="83"/>
      <c r="LPY14" s="83"/>
      <c r="LPZ14" s="83"/>
      <c r="LQA14" s="83"/>
      <c r="LQB14" s="83"/>
      <c r="LQC14" s="83"/>
      <c r="LQD14" s="83"/>
      <c r="LQE14" s="83"/>
      <c r="LQF14" s="83"/>
      <c r="LQG14" s="83"/>
      <c r="LQH14" s="83"/>
      <c r="LQI14" s="83"/>
      <c r="LQJ14" s="83"/>
      <c r="LQK14" s="83"/>
      <c r="LQL14" s="83"/>
      <c r="LQM14" s="83"/>
      <c r="LQN14" s="83"/>
      <c r="LQO14" s="83"/>
      <c r="LQP14" s="83"/>
      <c r="LQQ14" s="83"/>
      <c r="LQR14" s="83"/>
      <c r="LQS14" s="83"/>
      <c r="LQT14" s="83"/>
      <c r="LQU14" s="83"/>
      <c r="LQV14" s="83"/>
      <c r="LQW14" s="83"/>
      <c r="LQX14" s="83"/>
      <c r="LQY14" s="83"/>
      <c r="LQZ14" s="83"/>
      <c r="LRA14" s="83"/>
      <c r="LRB14" s="83"/>
      <c r="LRC14" s="83"/>
      <c r="LRD14" s="83"/>
      <c r="LRE14" s="83"/>
      <c r="LRF14" s="83"/>
      <c r="LRG14" s="83"/>
      <c r="LRH14" s="83"/>
      <c r="LRI14" s="83"/>
      <c r="LRJ14" s="83"/>
      <c r="LRK14" s="83"/>
      <c r="LRL14" s="83"/>
      <c r="LRM14" s="83"/>
      <c r="LRN14" s="83"/>
      <c r="LRO14" s="83"/>
      <c r="LRP14" s="83"/>
      <c r="LRQ14" s="83"/>
      <c r="LRR14" s="83"/>
      <c r="LRS14" s="83"/>
      <c r="LRT14" s="83"/>
      <c r="LRU14" s="83"/>
      <c r="LRV14" s="83"/>
      <c r="LRW14" s="83"/>
      <c r="LRX14" s="83"/>
      <c r="LRY14" s="83"/>
      <c r="LRZ14" s="83"/>
      <c r="LSA14" s="83"/>
      <c r="LSB14" s="83"/>
      <c r="LSC14" s="83"/>
      <c r="LSD14" s="83"/>
      <c r="LSE14" s="83"/>
      <c r="LSF14" s="83"/>
      <c r="LSG14" s="83"/>
      <c r="LSH14" s="83"/>
      <c r="LSI14" s="83"/>
      <c r="LSJ14" s="83"/>
      <c r="LSK14" s="83"/>
      <c r="LSL14" s="83"/>
      <c r="LSM14" s="83"/>
      <c r="LSN14" s="83"/>
      <c r="LSO14" s="83"/>
      <c r="LSP14" s="83"/>
      <c r="LSQ14" s="83"/>
      <c r="LSR14" s="83"/>
      <c r="LSS14" s="83"/>
      <c r="LST14" s="83"/>
      <c r="LSU14" s="83"/>
      <c r="LSV14" s="83"/>
      <c r="LSW14" s="83"/>
      <c r="LSX14" s="83"/>
      <c r="LSY14" s="83"/>
      <c r="LSZ14" s="83"/>
      <c r="LTA14" s="83"/>
      <c r="LTB14" s="83"/>
      <c r="LTC14" s="83"/>
      <c r="LTD14" s="83"/>
      <c r="LTE14" s="83"/>
      <c r="LTF14" s="83"/>
      <c r="LTG14" s="83"/>
      <c r="LTH14" s="83"/>
      <c r="LTI14" s="83"/>
      <c r="LTJ14" s="83"/>
      <c r="LTK14" s="83"/>
      <c r="LTL14" s="83"/>
      <c r="LTM14" s="83"/>
      <c r="LTN14" s="83"/>
      <c r="LTO14" s="83"/>
      <c r="LTP14" s="83"/>
      <c r="LTQ14" s="83"/>
      <c r="LTR14" s="83"/>
      <c r="LTS14" s="83"/>
      <c r="LTT14" s="83"/>
      <c r="LTU14" s="83"/>
      <c r="LTV14" s="83"/>
      <c r="LTW14" s="83"/>
      <c r="LTX14" s="83"/>
      <c r="LTY14" s="83"/>
      <c r="LTZ14" s="83"/>
      <c r="LUA14" s="83"/>
      <c r="LUB14" s="83"/>
      <c r="LUC14" s="83"/>
      <c r="LUD14" s="83"/>
      <c r="LUE14" s="83"/>
      <c r="LUF14" s="83"/>
      <c r="LUG14" s="83"/>
      <c r="LUH14" s="83"/>
      <c r="LUI14" s="83"/>
      <c r="LUJ14" s="83"/>
      <c r="LUK14" s="83"/>
      <c r="LUL14" s="83"/>
      <c r="LUM14" s="83"/>
      <c r="LUN14" s="83"/>
      <c r="LUO14" s="83"/>
      <c r="LUP14" s="83"/>
      <c r="LUQ14" s="83"/>
      <c r="LUR14" s="83"/>
      <c r="LUS14" s="83"/>
      <c r="LUT14" s="83"/>
      <c r="LUU14" s="83"/>
      <c r="LUV14" s="83"/>
      <c r="LUW14" s="83"/>
      <c r="LUX14" s="83"/>
      <c r="LUY14" s="83"/>
      <c r="LUZ14" s="83"/>
      <c r="LVA14" s="83"/>
      <c r="LVB14" s="83"/>
      <c r="LVC14" s="83"/>
      <c r="LVD14" s="83"/>
      <c r="LVE14" s="83"/>
      <c r="LVF14" s="83"/>
      <c r="LVG14" s="83"/>
      <c r="LVH14" s="83"/>
      <c r="LVI14" s="83"/>
      <c r="LVJ14" s="83"/>
      <c r="LVK14" s="83"/>
      <c r="LVL14" s="83"/>
      <c r="LVM14" s="83"/>
      <c r="LVN14" s="83"/>
      <c r="LVO14" s="83"/>
      <c r="LVP14" s="83"/>
      <c r="LVQ14" s="83"/>
      <c r="LVR14" s="83"/>
      <c r="LVS14" s="83"/>
      <c r="LVT14" s="83"/>
      <c r="LVU14" s="83"/>
      <c r="LVV14" s="83"/>
      <c r="LVW14" s="83"/>
      <c r="LVX14" s="83"/>
      <c r="LVY14" s="83"/>
      <c r="LVZ14" s="83"/>
      <c r="LWA14" s="83"/>
      <c r="LWB14" s="83"/>
      <c r="LWC14" s="83"/>
      <c r="LWD14" s="83"/>
      <c r="LWE14" s="83"/>
      <c r="LWF14" s="83"/>
      <c r="LWG14" s="83"/>
      <c r="LWH14" s="83"/>
      <c r="LWI14" s="83"/>
      <c r="LWJ14" s="83"/>
      <c r="LWK14" s="83"/>
      <c r="LWL14" s="83"/>
      <c r="LWM14" s="83"/>
      <c r="LWN14" s="83"/>
      <c r="LWO14" s="83"/>
      <c r="LWP14" s="83"/>
      <c r="LWQ14" s="83"/>
      <c r="LWR14" s="83"/>
      <c r="LWS14" s="83"/>
      <c r="LWT14" s="83"/>
      <c r="LWU14" s="83"/>
      <c r="LWV14" s="83"/>
      <c r="LWW14" s="83"/>
      <c r="LWX14" s="83"/>
      <c r="LWY14" s="83"/>
      <c r="LWZ14" s="83"/>
      <c r="LXA14" s="83"/>
      <c r="LXB14" s="83"/>
      <c r="LXC14" s="83"/>
      <c r="LXD14" s="83"/>
      <c r="LXE14" s="83"/>
      <c r="LXF14" s="83"/>
      <c r="LXG14" s="83"/>
      <c r="LXH14" s="83"/>
      <c r="LXI14" s="83"/>
      <c r="LXJ14" s="83"/>
      <c r="LXK14" s="83"/>
      <c r="LXL14" s="83"/>
      <c r="LXM14" s="83"/>
      <c r="LXN14" s="83"/>
      <c r="LXO14" s="83"/>
      <c r="LXP14" s="83"/>
      <c r="LXQ14" s="83"/>
      <c r="LXR14" s="83"/>
      <c r="LXS14" s="83"/>
      <c r="LXT14" s="83"/>
      <c r="LXU14" s="83"/>
      <c r="LXV14" s="83"/>
      <c r="LXW14" s="83"/>
      <c r="LXX14" s="83"/>
      <c r="LXY14" s="83"/>
      <c r="LXZ14" s="83"/>
      <c r="LYA14" s="83"/>
      <c r="LYB14" s="83"/>
      <c r="LYC14" s="83"/>
      <c r="LYD14" s="83"/>
      <c r="LYE14" s="83"/>
      <c r="LYF14" s="83"/>
      <c r="LYG14" s="83"/>
      <c r="LYH14" s="83"/>
      <c r="LYI14" s="83"/>
      <c r="LYJ14" s="83"/>
      <c r="LYK14" s="83"/>
      <c r="LYL14" s="83"/>
      <c r="LYM14" s="83"/>
      <c r="LYN14" s="83"/>
      <c r="LYO14" s="83"/>
      <c r="LYP14" s="83"/>
      <c r="LYQ14" s="83"/>
      <c r="LYR14" s="83"/>
      <c r="LYS14" s="83"/>
      <c r="LYT14" s="83"/>
      <c r="LYU14" s="83"/>
      <c r="LYV14" s="83"/>
      <c r="LYW14" s="83"/>
      <c r="LYX14" s="83"/>
      <c r="LYY14" s="83"/>
      <c r="LYZ14" s="83"/>
      <c r="LZA14" s="83"/>
      <c r="LZB14" s="83"/>
      <c r="LZC14" s="83"/>
      <c r="LZD14" s="83"/>
      <c r="LZE14" s="83"/>
      <c r="LZF14" s="83"/>
      <c r="LZG14" s="83"/>
      <c r="LZH14" s="83"/>
      <c r="LZI14" s="83"/>
      <c r="LZJ14" s="83"/>
      <c r="LZK14" s="83"/>
      <c r="LZL14" s="83"/>
      <c r="LZM14" s="83"/>
      <c r="LZN14" s="83"/>
      <c r="LZO14" s="83"/>
      <c r="LZP14" s="83"/>
      <c r="LZQ14" s="83"/>
      <c r="LZR14" s="83"/>
      <c r="LZS14" s="83"/>
      <c r="LZT14" s="83"/>
      <c r="LZU14" s="83"/>
      <c r="LZV14" s="83"/>
      <c r="LZW14" s="83"/>
      <c r="LZX14" s="83"/>
      <c r="LZY14" s="83"/>
      <c r="LZZ14" s="83"/>
      <c r="MAA14" s="83"/>
      <c r="MAB14" s="83"/>
      <c r="MAC14" s="83"/>
      <c r="MAD14" s="83"/>
      <c r="MAE14" s="83"/>
      <c r="MAF14" s="83"/>
      <c r="MAG14" s="83"/>
      <c r="MAH14" s="83"/>
      <c r="MAI14" s="83"/>
      <c r="MAJ14" s="83"/>
      <c r="MAK14" s="83"/>
      <c r="MAL14" s="83"/>
      <c r="MAM14" s="83"/>
      <c r="MAN14" s="83"/>
      <c r="MAO14" s="83"/>
      <c r="MAP14" s="83"/>
      <c r="MAQ14" s="83"/>
      <c r="MAR14" s="83"/>
      <c r="MAS14" s="83"/>
      <c r="MAT14" s="83"/>
      <c r="MAU14" s="83"/>
      <c r="MAV14" s="83"/>
      <c r="MAW14" s="83"/>
      <c r="MAX14" s="83"/>
      <c r="MAY14" s="83"/>
      <c r="MAZ14" s="83"/>
      <c r="MBA14" s="83"/>
      <c r="MBB14" s="83"/>
      <c r="MBC14" s="83"/>
      <c r="MBD14" s="83"/>
      <c r="MBE14" s="83"/>
      <c r="MBF14" s="83"/>
      <c r="MBG14" s="83"/>
      <c r="MBH14" s="83"/>
      <c r="MBI14" s="83"/>
      <c r="MBJ14" s="83"/>
      <c r="MBK14" s="83"/>
      <c r="MBL14" s="83"/>
      <c r="MBM14" s="83"/>
      <c r="MBN14" s="83"/>
      <c r="MBO14" s="83"/>
      <c r="MBP14" s="83"/>
      <c r="MBQ14" s="83"/>
      <c r="MBR14" s="83"/>
      <c r="MBS14" s="83"/>
      <c r="MBT14" s="83"/>
      <c r="MBU14" s="83"/>
      <c r="MBV14" s="83"/>
      <c r="MBW14" s="83"/>
      <c r="MBX14" s="83"/>
      <c r="MBY14" s="83"/>
      <c r="MBZ14" s="83"/>
      <c r="MCA14" s="83"/>
      <c r="MCB14" s="83"/>
      <c r="MCC14" s="83"/>
      <c r="MCD14" s="83"/>
      <c r="MCE14" s="83"/>
      <c r="MCF14" s="83"/>
      <c r="MCG14" s="83"/>
      <c r="MCH14" s="83"/>
      <c r="MCI14" s="83"/>
      <c r="MCJ14" s="83"/>
      <c r="MCK14" s="83"/>
      <c r="MCL14" s="83"/>
      <c r="MCM14" s="83"/>
      <c r="MCN14" s="83"/>
      <c r="MCO14" s="83"/>
      <c r="MCP14" s="83"/>
      <c r="MCQ14" s="83"/>
      <c r="MCR14" s="83"/>
      <c r="MCS14" s="83"/>
      <c r="MCT14" s="83"/>
      <c r="MCU14" s="83"/>
      <c r="MCV14" s="83"/>
      <c r="MCW14" s="83"/>
      <c r="MCX14" s="83"/>
      <c r="MCY14" s="83"/>
      <c r="MCZ14" s="83"/>
      <c r="MDA14" s="83"/>
      <c r="MDB14" s="83"/>
      <c r="MDC14" s="83"/>
      <c r="MDD14" s="83"/>
      <c r="MDE14" s="83"/>
      <c r="MDF14" s="83"/>
      <c r="MDG14" s="83"/>
      <c r="MDH14" s="83"/>
      <c r="MDI14" s="83"/>
      <c r="MDJ14" s="83"/>
      <c r="MDK14" s="83"/>
      <c r="MDL14" s="83"/>
      <c r="MDM14" s="83"/>
      <c r="MDN14" s="83"/>
      <c r="MDO14" s="83"/>
      <c r="MDP14" s="83"/>
      <c r="MDQ14" s="83"/>
      <c r="MDR14" s="83"/>
      <c r="MDS14" s="83"/>
      <c r="MDT14" s="83"/>
      <c r="MDU14" s="83"/>
      <c r="MDV14" s="83"/>
      <c r="MDW14" s="83"/>
      <c r="MDX14" s="83"/>
      <c r="MDY14" s="83"/>
      <c r="MDZ14" s="83"/>
      <c r="MEA14" s="83"/>
      <c r="MEB14" s="83"/>
      <c r="MEC14" s="83"/>
      <c r="MED14" s="83"/>
      <c r="MEE14" s="83"/>
      <c r="MEF14" s="83"/>
      <c r="MEG14" s="83"/>
      <c r="MEH14" s="83"/>
      <c r="MEI14" s="83"/>
      <c r="MEJ14" s="83"/>
      <c r="MEK14" s="83"/>
      <c r="MEL14" s="83"/>
      <c r="MEM14" s="83"/>
      <c r="MEN14" s="83"/>
      <c r="MEO14" s="83"/>
      <c r="MEP14" s="83"/>
      <c r="MEQ14" s="83"/>
      <c r="MER14" s="83"/>
      <c r="MES14" s="83"/>
      <c r="MET14" s="83"/>
      <c r="MEU14" s="83"/>
      <c r="MEV14" s="83"/>
      <c r="MEW14" s="83"/>
      <c r="MEX14" s="83"/>
      <c r="MEY14" s="83"/>
      <c r="MEZ14" s="83"/>
      <c r="MFA14" s="83"/>
      <c r="MFB14" s="83"/>
      <c r="MFC14" s="83"/>
      <c r="MFD14" s="83"/>
      <c r="MFE14" s="83"/>
      <c r="MFF14" s="83"/>
      <c r="MFG14" s="83"/>
      <c r="MFH14" s="83"/>
      <c r="MFI14" s="83"/>
      <c r="MFJ14" s="83"/>
      <c r="MFK14" s="83"/>
      <c r="MFL14" s="83"/>
      <c r="MFM14" s="83"/>
      <c r="MFN14" s="83"/>
      <c r="MFO14" s="83"/>
      <c r="MFP14" s="83"/>
      <c r="MFQ14" s="83"/>
      <c r="MFR14" s="83"/>
      <c r="MFS14" s="83"/>
      <c r="MFT14" s="83"/>
      <c r="MFU14" s="83"/>
      <c r="MFV14" s="83"/>
      <c r="MFW14" s="83"/>
      <c r="MFX14" s="83"/>
      <c r="MFY14" s="83"/>
      <c r="MFZ14" s="83"/>
      <c r="MGA14" s="83"/>
      <c r="MGB14" s="83"/>
      <c r="MGC14" s="83"/>
      <c r="MGD14" s="83"/>
      <c r="MGE14" s="83"/>
      <c r="MGF14" s="83"/>
      <c r="MGG14" s="83"/>
      <c r="MGH14" s="83"/>
      <c r="MGI14" s="83"/>
      <c r="MGJ14" s="83"/>
      <c r="MGK14" s="83"/>
      <c r="MGL14" s="83"/>
      <c r="MGM14" s="83"/>
      <c r="MGN14" s="83"/>
      <c r="MGO14" s="83"/>
      <c r="MGP14" s="83"/>
      <c r="MGQ14" s="83"/>
      <c r="MGR14" s="83"/>
      <c r="MGS14" s="83"/>
      <c r="MGT14" s="83"/>
      <c r="MGU14" s="83"/>
      <c r="MGV14" s="83"/>
      <c r="MGW14" s="83"/>
      <c r="MGX14" s="83"/>
      <c r="MGY14" s="83"/>
      <c r="MGZ14" s="83"/>
      <c r="MHA14" s="83"/>
      <c r="MHB14" s="83"/>
      <c r="MHC14" s="83"/>
      <c r="MHD14" s="83"/>
      <c r="MHE14" s="83"/>
      <c r="MHF14" s="83"/>
      <c r="MHG14" s="83"/>
      <c r="MHH14" s="83"/>
      <c r="MHI14" s="83"/>
      <c r="MHJ14" s="83"/>
      <c r="MHK14" s="83"/>
      <c r="MHL14" s="83"/>
      <c r="MHM14" s="83"/>
      <c r="MHN14" s="83"/>
      <c r="MHO14" s="83"/>
      <c r="MHP14" s="83"/>
      <c r="MHQ14" s="83"/>
      <c r="MHR14" s="83"/>
      <c r="MHS14" s="83"/>
      <c r="MHT14" s="83"/>
      <c r="MHU14" s="83"/>
      <c r="MHV14" s="83"/>
      <c r="MHW14" s="83"/>
      <c r="MHX14" s="83"/>
      <c r="MHY14" s="83"/>
      <c r="MHZ14" s="83"/>
      <c r="MIA14" s="83"/>
      <c r="MIB14" s="83"/>
      <c r="MIC14" s="83"/>
      <c r="MID14" s="83"/>
      <c r="MIE14" s="83"/>
      <c r="MIF14" s="83"/>
      <c r="MIG14" s="83"/>
      <c r="MIH14" s="83"/>
      <c r="MII14" s="83"/>
      <c r="MIJ14" s="83"/>
      <c r="MIK14" s="83"/>
      <c r="MIL14" s="83"/>
      <c r="MIM14" s="83"/>
      <c r="MIN14" s="83"/>
      <c r="MIO14" s="83"/>
      <c r="MIP14" s="83"/>
      <c r="MIQ14" s="83"/>
      <c r="MIR14" s="83"/>
      <c r="MIS14" s="83"/>
      <c r="MIT14" s="83"/>
      <c r="MIU14" s="83"/>
      <c r="MIV14" s="83"/>
      <c r="MIW14" s="83"/>
      <c r="MIX14" s="83"/>
      <c r="MIY14" s="83"/>
      <c r="MIZ14" s="83"/>
      <c r="MJA14" s="83"/>
      <c r="MJB14" s="83"/>
      <c r="MJC14" s="83"/>
      <c r="MJD14" s="83"/>
      <c r="MJE14" s="83"/>
      <c r="MJF14" s="83"/>
      <c r="MJG14" s="83"/>
      <c r="MJH14" s="83"/>
      <c r="MJI14" s="83"/>
      <c r="MJJ14" s="83"/>
      <c r="MJK14" s="83"/>
      <c r="MJL14" s="83"/>
      <c r="MJM14" s="83"/>
      <c r="MJN14" s="83"/>
      <c r="MJO14" s="83"/>
      <c r="MJP14" s="83"/>
      <c r="MJQ14" s="83"/>
      <c r="MJR14" s="83"/>
      <c r="MJS14" s="83"/>
      <c r="MJT14" s="83"/>
      <c r="MJU14" s="83"/>
      <c r="MJV14" s="83"/>
      <c r="MJW14" s="83"/>
      <c r="MJX14" s="83"/>
      <c r="MJY14" s="83"/>
      <c r="MJZ14" s="83"/>
      <c r="MKA14" s="83"/>
      <c r="MKB14" s="83"/>
      <c r="MKC14" s="83"/>
      <c r="MKD14" s="83"/>
      <c r="MKE14" s="83"/>
      <c r="MKF14" s="83"/>
      <c r="MKG14" s="83"/>
      <c r="MKH14" s="83"/>
      <c r="MKI14" s="83"/>
      <c r="MKJ14" s="83"/>
      <c r="MKK14" s="83"/>
      <c r="MKL14" s="83"/>
      <c r="MKM14" s="83"/>
      <c r="MKN14" s="83"/>
      <c r="MKO14" s="83"/>
      <c r="MKP14" s="83"/>
      <c r="MKQ14" s="83"/>
      <c r="MKR14" s="83"/>
      <c r="MKS14" s="83"/>
      <c r="MKT14" s="83"/>
      <c r="MKU14" s="83"/>
      <c r="MKV14" s="83"/>
      <c r="MKW14" s="83"/>
      <c r="MKX14" s="83"/>
      <c r="MKY14" s="83"/>
      <c r="MKZ14" s="83"/>
      <c r="MLA14" s="83"/>
      <c r="MLB14" s="83"/>
      <c r="MLC14" s="83"/>
      <c r="MLD14" s="83"/>
      <c r="MLE14" s="83"/>
      <c r="MLF14" s="83"/>
      <c r="MLG14" s="83"/>
      <c r="MLH14" s="83"/>
      <c r="MLI14" s="83"/>
      <c r="MLJ14" s="83"/>
      <c r="MLK14" s="83"/>
      <c r="MLL14" s="83"/>
      <c r="MLM14" s="83"/>
      <c r="MLN14" s="83"/>
      <c r="MLO14" s="83"/>
      <c r="MLP14" s="83"/>
      <c r="MLQ14" s="83"/>
      <c r="MLR14" s="83"/>
      <c r="MLS14" s="83"/>
      <c r="MLT14" s="83"/>
      <c r="MLU14" s="83"/>
      <c r="MLV14" s="83"/>
      <c r="MLW14" s="83"/>
      <c r="MLX14" s="83"/>
      <c r="MLY14" s="83"/>
      <c r="MLZ14" s="83"/>
      <c r="MMA14" s="83"/>
      <c r="MMB14" s="83"/>
      <c r="MMC14" s="83"/>
      <c r="MMD14" s="83"/>
      <c r="MME14" s="83"/>
      <c r="MMF14" s="83"/>
      <c r="MMG14" s="83"/>
      <c r="MMH14" s="83"/>
      <c r="MMI14" s="83"/>
      <c r="MMJ14" s="83"/>
      <c r="MMK14" s="83"/>
      <c r="MML14" s="83"/>
      <c r="MMM14" s="83"/>
      <c r="MMN14" s="83"/>
      <c r="MMO14" s="83"/>
      <c r="MMP14" s="83"/>
      <c r="MMQ14" s="83"/>
      <c r="MMR14" s="83"/>
      <c r="MMS14" s="83"/>
      <c r="MMT14" s="83"/>
      <c r="MMU14" s="83"/>
      <c r="MMV14" s="83"/>
      <c r="MMW14" s="83"/>
      <c r="MMX14" s="83"/>
      <c r="MMY14" s="83"/>
      <c r="MMZ14" s="83"/>
      <c r="MNA14" s="83"/>
      <c r="MNB14" s="83"/>
      <c r="MNC14" s="83"/>
      <c r="MND14" s="83"/>
      <c r="MNE14" s="83"/>
      <c r="MNF14" s="83"/>
      <c r="MNG14" s="83"/>
      <c r="MNH14" s="83"/>
      <c r="MNI14" s="83"/>
      <c r="MNJ14" s="83"/>
      <c r="MNK14" s="83"/>
      <c r="MNL14" s="83"/>
      <c r="MNM14" s="83"/>
      <c r="MNN14" s="83"/>
      <c r="MNO14" s="83"/>
      <c r="MNP14" s="83"/>
      <c r="MNQ14" s="83"/>
      <c r="MNR14" s="83"/>
      <c r="MNS14" s="83"/>
      <c r="MNT14" s="83"/>
      <c r="MNU14" s="83"/>
      <c r="MNV14" s="83"/>
      <c r="MNW14" s="83"/>
      <c r="MNX14" s="83"/>
      <c r="MNY14" s="83"/>
      <c r="MNZ14" s="83"/>
      <c r="MOA14" s="83"/>
      <c r="MOB14" s="83"/>
      <c r="MOC14" s="83"/>
      <c r="MOD14" s="83"/>
      <c r="MOE14" s="83"/>
      <c r="MOF14" s="83"/>
      <c r="MOG14" s="83"/>
      <c r="MOH14" s="83"/>
      <c r="MOI14" s="83"/>
      <c r="MOJ14" s="83"/>
      <c r="MOK14" s="83"/>
      <c r="MOL14" s="83"/>
      <c r="MOM14" s="83"/>
      <c r="MON14" s="83"/>
      <c r="MOO14" s="83"/>
      <c r="MOP14" s="83"/>
      <c r="MOQ14" s="83"/>
      <c r="MOR14" s="83"/>
      <c r="MOS14" s="83"/>
      <c r="MOT14" s="83"/>
      <c r="MOU14" s="83"/>
      <c r="MOV14" s="83"/>
      <c r="MOW14" s="83"/>
      <c r="MOX14" s="83"/>
      <c r="MOY14" s="83"/>
      <c r="MOZ14" s="83"/>
      <c r="MPA14" s="83"/>
      <c r="MPB14" s="83"/>
      <c r="MPC14" s="83"/>
      <c r="MPD14" s="83"/>
      <c r="MPE14" s="83"/>
      <c r="MPF14" s="83"/>
      <c r="MPG14" s="83"/>
      <c r="MPH14" s="83"/>
      <c r="MPI14" s="83"/>
      <c r="MPJ14" s="83"/>
      <c r="MPK14" s="83"/>
      <c r="MPL14" s="83"/>
      <c r="MPM14" s="83"/>
      <c r="MPN14" s="83"/>
      <c r="MPO14" s="83"/>
      <c r="MPP14" s="83"/>
      <c r="MPQ14" s="83"/>
      <c r="MPR14" s="83"/>
      <c r="MPS14" s="83"/>
      <c r="MPT14" s="83"/>
      <c r="MPU14" s="83"/>
      <c r="MPV14" s="83"/>
      <c r="MPW14" s="83"/>
      <c r="MPX14" s="83"/>
      <c r="MPY14" s="83"/>
      <c r="MPZ14" s="83"/>
      <c r="MQA14" s="83"/>
      <c r="MQB14" s="83"/>
      <c r="MQC14" s="83"/>
      <c r="MQD14" s="83"/>
      <c r="MQE14" s="83"/>
      <c r="MQF14" s="83"/>
      <c r="MQG14" s="83"/>
      <c r="MQH14" s="83"/>
      <c r="MQI14" s="83"/>
      <c r="MQJ14" s="83"/>
      <c r="MQK14" s="83"/>
      <c r="MQL14" s="83"/>
      <c r="MQM14" s="83"/>
      <c r="MQN14" s="83"/>
      <c r="MQO14" s="83"/>
      <c r="MQP14" s="83"/>
      <c r="MQQ14" s="83"/>
      <c r="MQR14" s="83"/>
      <c r="MQS14" s="83"/>
      <c r="MQT14" s="83"/>
      <c r="MQU14" s="83"/>
      <c r="MQV14" s="83"/>
      <c r="MQW14" s="83"/>
      <c r="MQX14" s="83"/>
      <c r="MQY14" s="83"/>
      <c r="MQZ14" s="83"/>
      <c r="MRA14" s="83"/>
      <c r="MRB14" s="83"/>
      <c r="MRC14" s="83"/>
      <c r="MRD14" s="83"/>
      <c r="MRE14" s="83"/>
      <c r="MRF14" s="83"/>
      <c r="MRG14" s="83"/>
      <c r="MRH14" s="83"/>
      <c r="MRI14" s="83"/>
      <c r="MRJ14" s="83"/>
      <c r="MRK14" s="83"/>
      <c r="MRL14" s="83"/>
      <c r="MRM14" s="83"/>
      <c r="MRN14" s="83"/>
      <c r="MRO14" s="83"/>
      <c r="MRP14" s="83"/>
      <c r="MRQ14" s="83"/>
      <c r="MRR14" s="83"/>
      <c r="MRS14" s="83"/>
      <c r="MRT14" s="83"/>
      <c r="MRU14" s="83"/>
      <c r="MRV14" s="83"/>
      <c r="MRW14" s="83"/>
      <c r="MRX14" s="83"/>
      <c r="MRY14" s="83"/>
      <c r="MRZ14" s="83"/>
      <c r="MSA14" s="83"/>
      <c r="MSB14" s="83"/>
      <c r="MSC14" s="83"/>
      <c r="MSD14" s="83"/>
      <c r="MSE14" s="83"/>
      <c r="MSF14" s="83"/>
      <c r="MSG14" s="83"/>
      <c r="MSH14" s="83"/>
      <c r="MSI14" s="83"/>
      <c r="MSJ14" s="83"/>
      <c r="MSK14" s="83"/>
      <c r="MSL14" s="83"/>
      <c r="MSM14" s="83"/>
      <c r="MSN14" s="83"/>
      <c r="MSO14" s="83"/>
      <c r="MSP14" s="83"/>
      <c r="MSQ14" s="83"/>
      <c r="MSR14" s="83"/>
      <c r="MSS14" s="83"/>
      <c r="MST14" s="83"/>
      <c r="MSU14" s="83"/>
      <c r="MSV14" s="83"/>
      <c r="MSW14" s="83"/>
      <c r="MSX14" s="83"/>
      <c r="MSY14" s="83"/>
      <c r="MSZ14" s="83"/>
      <c r="MTA14" s="83"/>
      <c r="MTB14" s="83"/>
      <c r="MTC14" s="83"/>
      <c r="MTD14" s="83"/>
      <c r="MTE14" s="83"/>
      <c r="MTF14" s="83"/>
      <c r="MTG14" s="83"/>
      <c r="MTH14" s="83"/>
      <c r="MTI14" s="83"/>
      <c r="MTJ14" s="83"/>
      <c r="MTK14" s="83"/>
      <c r="MTL14" s="83"/>
      <c r="MTM14" s="83"/>
      <c r="MTN14" s="83"/>
      <c r="MTO14" s="83"/>
      <c r="MTP14" s="83"/>
      <c r="MTQ14" s="83"/>
      <c r="MTR14" s="83"/>
      <c r="MTS14" s="83"/>
      <c r="MTT14" s="83"/>
      <c r="MTU14" s="83"/>
      <c r="MTV14" s="83"/>
      <c r="MTW14" s="83"/>
      <c r="MTX14" s="83"/>
      <c r="MTY14" s="83"/>
      <c r="MTZ14" s="83"/>
      <c r="MUA14" s="83"/>
      <c r="MUB14" s="83"/>
      <c r="MUC14" s="83"/>
      <c r="MUD14" s="83"/>
      <c r="MUE14" s="83"/>
      <c r="MUF14" s="83"/>
      <c r="MUG14" s="83"/>
      <c r="MUH14" s="83"/>
      <c r="MUI14" s="83"/>
      <c r="MUJ14" s="83"/>
      <c r="MUK14" s="83"/>
      <c r="MUL14" s="83"/>
      <c r="MUM14" s="83"/>
      <c r="MUN14" s="83"/>
      <c r="MUO14" s="83"/>
      <c r="MUP14" s="83"/>
      <c r="MUQ14" s="83"/>
      <c r="MUR14" s="83"/>
      <c r="MUS14" s="83"/>
      <c r="MUT14" s="83"/>
      <c r="MUU14" s="83"/>
      <c r="MUV14" s="83"/>
      <c r="MUW14" s="83"/>
      <c r="MUX14" s="83"/>
      <c r="MUY14" s="83"/>
      <c r="MUZ14" s="83"/>
      <c r="MVA14" s="83"/>
      <c r="MVB14" s="83"/>
      <c r="MVC14" s="83"/>
      <c r="MVD14" s="83"/>
      <c r="MVE14" s="83"/>
      <c r="MVF14" s="83"/>
      <c r="MVG14" s="83"/>
      <c r="MVH14" s="83"/>
      <c r="MVI14" s="83"/>
      <c r="MVJ14" s="83"/>
      <c r="MVK14" s="83"/>
      <c r="MVL14" s="83"/>
      <c r="MVM14" s="83"/>
      <c r="MVN14" s="83"/>
      <c r="MVO14" s="83"/>
      <c r="MVP14" s="83"/>
      <c r="MVQ14" s="83"/>
      <c r="MVR14" s="83"/>
      <c r="MVS14" s="83"/>
      <c r="MVT14" s="83"/>
      <c r="MVU14" s="83"/>
      <c r="MVV14" s="83"/>
      <c r="MVW14" s="83"/>
      <c r="MVX14" s="83"/>
      <c r="MVY14" s="83"/>
      <c r="MVZ14" s="83"/>
      <c r="MWA14" s="83"/>
      <c r="MWB14" s="83"/>
      <c r="MWC14" s="83"/>
      <c r="MWD14" s="83"/>
      <c r="MWE14" s="83"/>
      <c r="MWF14" s="83"/>
      <c r="MWG14" s="83"/>
      <c r="MWH14" s="83"/>
      <c r="MWI14" s="83"/>
      <c r="MWJ14" s="83"/>
      <c r="MWK14" s="83"/>
      <c r="MWL14" s="83"/>
      <c r="MWM14" s="83"/>
      <c r="MWN14" s="83"/>
      <c r="MWO14" s="83"/>
      <c r="MWP14" s="83"/>
      <c r="MWQ14" s="83"/>
      <c r="MWR14" s="83"/>
      <c r="MWS14" s="83"/>
      <c r="MWT14" s="83"/>
      <c r="MWU14" s="83"/>
      <c r="MWV14" s="83"/>
      <c r="MWW14" s="83"/>
      <c r="MWX14" s="83"/>
      <c r="MWY14" s="83"/>
      <c r="MWZ14" s="83"/>
      <c r="MXA14" s="83"/>
      <c r="MXB14" s="83"/>
      <c r="MXC14" s="83"/>
      <c r="MXD14" s="83"/>
      <c r="MXE14" s="83"/>
      <c r="MXF14" s="83"/>
      <c r="MXG14" s="83"/>
      <c r="MXH14" s="83"/>
      <c r="MXI14" s="83"/>
      <c r="MXJ14" s="83"/>
      <c r="MXK14" s="83"/>
      <c r="MXL14" s="83"/>
      <c r="MXM14" s="83"/>
      <c r="MXN14" s="83"/>
      <c r="MXO14" s="83"/>
      <c r="MXP14" s="83"/>
      <c r="MXQ14" s="83"/>
      <c r="MXR14" s="83"/>
      <c r="MXS14" s="83"/>
      <c r="MXT14" s="83"/>
      <c r="MXU14" s="83"/>
      <c r="MXV14" s="83"/>
      <c r="MXW14" s="83"/>
      <c r="MXX14" s="83"/>
      <c r="MXY14" s="83"/>
      <c r="MXZ14" s="83"/>
      <c r="MYA14" s="83"/>
      <c r="MYB14" s="83"/>
      <c r="MYC14" s="83"/>
      <c r="MYD14" s="83"/>
      <c r="MYE14" s="83"/>
      <c r="MYF14" s="83"/>
      <c r="MYG14" s="83"/>
      <c r="MYH14" s="83"/>
      <c r="MYI14" s="83"/>
      <c r="MYJ14" s="83"/>
      <c r="MYK14" s="83"/>
      <c r="MYL14" s="83"/>
      <c r="MYM14" s="83"/>
      <c r="MYN14" s="83"/>
      <c r="MYO14" s="83"/>
      <c r="MYP14" s="83"/>
      <c r="MYQ14" s="83"/>
      <c r="MYR14" s="83"/>
      <c r="MYS14" s="83"/>
      <c r="MYT14" s="83"/>
      <c r="MYU14" s="83"/>
      <c r="MYV14" s="83"/>
      <c r="MYW14" s="83"/>
      <c r="MYX14" s="83"/>
      <c r="MYY14" s="83"/>
      <c r="MYZ14" s="83"/>
      <c r="MZA14" s="83"/>
      <c r="MZB14" s="83"/>
      <c r="MZC14" s="83"/>
      <c r="MZD14" s="83"/>
      <c r="MZE14" s="83"/>
      <c r="MZF14" s="83"/>
      <c r="MZG14" s="83"/>
      <c r="MZH14" s="83"/>
      <c r="MZI14" s="83"/>
      <c r="MZJ14" s="83"/>
      <c r="MZK14" s="83"/>
      <c r="MZL14" s="83"/>
      <c r="MZM14" s="83"/>
      <c r="MZN14" s="83"/>
      <c r="MZO14" s="83"/>
      <c r="MZP14" s="83"/>
      <c r="MZQ14" s="83"/>
      <c r="MZR14" s="83"/>
      <c r="MZS14" s="83"/>
      <c r="MZT14" s="83"/>
      <c r="MZU14" s="83"/>
      <c r="MZV14" s="83"/>
      <c r="MZW14" s="83"/>
      <c r="MZX14" s="83"/>
      <c r="MZY14" s="83"/>
      <c r="MZZ14" s="83"/>
      <c r="NAA14" s="83"/>
      <c r="NAB14" s="83"/>
      <c r="NAC14" s="83"/>
      <c r="NAD14" s="83"/>
      <c r="NAE14" s="83"/>
      <c r="NAF14" s="83"/>
      <c r="NAG14" s="83"/>
      <c r="NAH14" s="83"/>
      <c r="NAI14" s="83"/>
      <c r="NAJ14" s="83"/>
      <c r="NAK14" s="83"/>
      <c r="NAL14" s="83"/>
      <c r="NAM14" s="83"/>
      <c r="NAN14" s="83"/>
      <c r="NAO14" s="83"/>
      <c r="NAP14" s="83"/>
      <c r="NAQ14" s="83"/>
      <c r="NAR14" s="83"/>
      <c r="NAS14" s="83"/>
      <c r="NAT14" s="83"/>
      <c r="NAU14" s="83"/>
      <c r="NAV14" s="83"/>
      <c r="NAW14" s="83"/>
      <c r="NAX14" s="83"/>
      <c r="NAY14" s="83"/>
      <c r="NAZ14" s="83"/>
      <c r="NBA14" s="83"/>
      <c r="NBB14" s="83"/>
      <c r="NBC14" s="83"/>
      <c r="NBD14" s="83"/>
      <c r="NBE14" s="83"/>
      <c r="NBF14" s="83"/>
      <c r="NBG14" s="83"/>
      <c r="NBH14" s="83"/>
      <c r="NBI14" s="83"/>
      <c r="NBJ14" s="83"/>
      <c r="NBK14" s="83"/>
      <c r="NBL14" s="83"/>
      <c r="NBM14" s="83"/>
      <c r="NBN14" s="83"/>
      <c r="NBO14" s="83"/>
      <c r="NBP14" s="83"/>
      <c r="NBQ14" s="83"/>
      <c r="NBR14" s="83"/>
      <c r="NBS14" s="83"/>
      <c r="NBT14" s="83"/>
      <c r="NBU14" s="83"/>
      <c r="NBV14" s="83"/>
      <c r="NBW14" s="83"/>
      <c r="NBX14" s="83"/>
      <c r="NBY14" s="83"/>
      <c r="NBZ14" s="83"/>
      <c r="NCA14" s="83"/>
      <c r="NCB14" s="83"/>
      <c r="NCC14" s="83"/>
      <c r="NCD14" s="83"/>
      <c r="NCE14" s="83"/>
      <c r="NCF14" s="83"/>
      <c r="NCG14" s="83"/>
      <c r="NCH14" s="83"/>
      <c r="NCI14" s="83"/>
      <c r="NCJ14" s="83"/>
      <c r="NCK14" s="83"/>
      <c r="NCL14" s="83"/>
      <c r="NCM14" s="83"/>
      <c r="NCN14" s="83"/>
      <c r="NCO14" s="83"/>
      <c r="NCP14" s="83"/>
      <c r="NCQ14" s="83"/>
      <c r="NCR14" s="83"/>
      <c r="NCS14" s="83"/>
      <c r="NCT14" s="83"/>
      <c r="NCU14" s="83"/>
      <c r="NCV14" s="83"/>
      <c r="NCW14" s="83"/>
      <c r="NCX14" s="83"/>
      <c r="NCY14" s="83"/>
      <c r="NCZ14" s="83"/>
      <c r="NDA14" s="83"/>
      <c r="NDB14" s="83"/>
      <c r="NDC14" s="83"/>
      <c r="NDD14" s="83"/>
      <c r="NDE14" s="83"/>
      <c r="NDF14" s="83"/>
      <c r="NDG14" s="83"/>
      <c r="NDH14" s="83"/>
      <c r="NDI14" s="83"/>
      <c r="NDJ14" s="83"/>
      <c r="NDK14" s="83"/>
      <c r="NDL14" s="83"/>
      <c r="NDM14" s="83"/>
      <c r="NDN14" s="83"/>
      <c r="NDO14" s="83"/>
      <c r="NDP14" s="83"/>
      <c r="NDQ14" s="83"/>
      <c r="NDR14" s="83"/>
      <c r="NDS14" s="83"/>
      <c r="NDT14" s="83"/>
      <c r="NDU14" s="83"/>
      <c r="NDV14" s="83"/>
      <c r="NDW14" s="83"/>
      <c r="NDX14" s="83"/>
      <c r="NDY14" s="83"/>
      <c r="NDZ14" s="83"/>
      <c r="NEA14" s="83"/>
      <c r="NEB14" s="83"/>
      <c r="NEC14" s="83"/>
      <c r="NED14" s="83"/>
      <c r="NEE14" s="83"/>
      <c r="NEF14" s="83"/>
      <c r="NEG14" s="83"/>
      <c r="NEH14" s="83"/>
      <c r="NEI14" s="83"/>
      <c r="NEJ14" s="83"/>
      <c r="NEK14" s="83"/>
      <c r="NEL14" s="83"/>
      <c r="NEM14" s="83"/>
      <c r="NEN14" s="83"/>
      <c r="NEO14" s="83"/>
      <c r="NEP14" s="83"/>
      <c r="NEQ14" s="83"/>
      <c r="NER14" s="83"/>
      <c r="NES14" s="83"/>
      <c r="NET14" s="83"/>
      <c r="NEU14" s="83"/>
      <c r="NEV14" s="83"/>
      <c r="NEW14" s="83"/>
      <c r="NEX14" s="83"/>
      <c r="NEY14" s="83"/>
      <c r="NEZ14" s="83"/>
      <c r="NFA14" s="83"/>
      <c r="NFB14" s="83"/>
      <c r="NFC14" s="83"/>
      <c r="NFD14" s="83"/>
      <c r="NFE14" s="83"/>
      <c r="NFF14" s="83"/>
      <c r="NFG14" s="83"/>
      <c r="NFH14" s="83"/>
      <c r="NFI14" s="83"/>
      <c r="NFJ14" s="83"/>
      <c r="NFK14" s="83"/>
      <c r="NFL14" s="83"/>
      <c r="NFM14" s="83"/>
      <c r="NFN14" s="83"/>
      <c r="NFO14" s="83"/>
      <c r="NFP14" s="83"/>
      <c r="NFQ14" s="83"/>
      <c r="NFR14" s="83"/>
      <c r="NFS14" s="83"/>
      <c r="NFT14" s="83"/>
      <c r="NFU14" s="83"/>
      <c r="NFV14" s="83"/>
      <c r="NFW14" s="83"/>
      <c r="NFX14" s="83"/>
      <c r="NFY14" s="83"/>
      <c r="NFZ14" s="83"/>
      <c r="NGA14" s="83"/>
      <c r="NGB14" s="83"/>
      <c r="NGC14" s="83"/>
      <c r="NGD14" s="83"/>
      <c r="NGE14" s="83"/>
      <c r="NGF14" s="83"/>
      <c r="NGG14" s="83"/>
      <c r="NGH14" s="83"/>
      <c r="NGI14" s="83"/>
      <c r="NGJ14" s="83"/>
      <c r="NGK14" s="83"/>
      <c r="NGL14" s="83"/>
      <c r="NGM14" s="83"/>
      <c r="NGN14" s="83"/>
      <c r="NGO14" s="83"/>
      <c r="NGP14" s="83"/>
      <c r="NGQ14" s="83"/>
      <c r="NGR14" s="83"/>
      <c r="NGS14" s="83"/>
      <c r="NGT14" s="83"/>
      <c r="NGU14" s="83"/>
      <c r="NGV14" s="83"/>
      <c r="NGW14" s="83"/>
      <c r="NGX14" s="83"/>
      <c r="NGY14" s="83"/>
      <c r="NGZ14" s="83"/>
      <c r="NHA14" s="83"/>
      <c r="NHB14" s="83"/>
      <c r="NHC14" s="83"/>
      <c r="NHD14" s="83"/>
      <c r="NHE14" s="83"/>
      <c r="NHF14" s="83"/>
      <c r="NHG14" s="83"/>
      <c r="NHH14" s="83"/>
      <c r="NHI14" s="83"/>
      <c r="NHJ14" s="83"/>
      <c r="NHK14" s="83"/>
      <c r="NHL14" s="83"/>
      <c r="NHM14" s="83"/>
      <c r="NHN14" s="83"/>
      <c r="NHO14" s="83"/>
      <c r="NHP14" s="83"/>
      <c r="NHQ14" s="83"/>
      <c r="NHR14" s="83"/>
      <c r="NHS14" s="83"/>
      <c r="NHT14" s="83"/>
      <c r="NHU14" s="83"/>
      <c r="NHV14" s="83"/>
      <c r="NHW14" s="83"/>
      <c r="NHX14" s="83"/>
      <c r="NHY14" s="83"/>
      <c r="NHZ14" s="83"/>
      <c r="NIA14" s="83"/>
      <c r="NIB14" s="83"/>
      <c r="NIC14" s="83"/>
      <c r="NID14" s="83"/>
      <c r="NIE14" s="83"/>
      <c r="NIF14" s="83"/>
      <c r="NIG14" s="83"/>
      <c r="NIH14" s="83"/>
      <c r="NII14" s="83"/>
      <c r="NIJ14" s="83"/>
      <c r="NIK14" s="83"/>
      <c r="NIL14" s="83"/>
      <c r="NIM14" s="83"/>
      <c r="NIN14" s="83"/>
      <c r="NIO14" s="83"/>
      <c r="NIP14" s="83"/>
      <c r="NIQ14" s="83"/>
      <c r="NIR14" s="83"/>
      <c r="NIS14" s="83"/>
      <c r="NIT14" s="83"/>
      <c r="NIU14" s="83"/>
      <c r="NIV14" s="83"/>
      <c r="NIW14" s="83"/>
      <c r="NIX14" s="83"/>
      <c r="NIY14" s="83"/>
      <c r="NIZ14" s="83"/>
      <c r="NJA14" s="83"/>
      <c r="NJB14" s="83"/>
      <c r="NJC14" s="83"/>
      <c r="NJD14" s="83"/>
      <c r="NJE14" s="83"/>
      <c r="NJF14" s="83"/>
      <c r="NJG14" s="83"/>
      <c r="NJH14" s="83"/>
      <c r="NJI14" s="83"/>
      <c r="NJJ14" s="83"/>
      <c r="NJK14" s="83"/>
      <c r="NJL14" s="83"/>
      <c r="NJM14" s="83"/>
      <c r="NJN14" s="83"/>
      <c r="NJO14" s="83"/>
      <c r="NJP14" s="83"/>
      <c r="NJQ14" s="83"/>
      <c r="NJR14" s="83"/>
      <c r="NJS14" s="83"/>
      <c r="NJT14" s="83"/>
      <c r="NJU14" s="83"/>
      <c r="NJV14" s="83"/>
      <c r="NJW14" s="83"/>
      <c r="NJX14" s="83"/>
      <c r="NJY14" s="83"/>
      <c r="NJZ14" s="83"/>
      <c r="NKA14" s="83"/>
      <c r="NKB14" s="83"/>
      <c r="NKC14" s="83"/>
      <c r="NKD14" s="83"/>
      <c r="NKE14" s="83"/>
      <c r="NKF14" s="83"/>
      <c r="NKG14" s="83"/>
      <c r="NKH14" s="83"/>
      <c r="NKI14" s="83"/>
      <c r="NKJ14" s="83"/>
      <c r="NKK14" s="83"/>
      <c r="NKL14" s="83"/>
      <c r="NKM14" s="83"/>
      <c r="NKN14" s="83"/>
      <c r="NKO14" s="83"/>
      <c r="NKP14" s="83"/>
      <c r="NKQ14" s="83"/>
      <c r="NKR14" s="83"/>
      <c r="NKS14" s="83"/>
      <c r="NKT14" s="83"/>
      <c r="NKU14" s="83"/>
      <c r="NKV14" s="83"/>
      <c r="NKW14" s="83"/>
      <c r="NKX14" s="83"/>
      <c r="NKY14" s="83"/>
      <c r="NKZ14" s="83"/>
      <c r="NLA14" s="83"/>
      <c r="NLB14" s="83"/>
      <c r="NLC14" s="83"/>
      <c r="NLD14" s="83"/>
      <c r="NLE14" s="83"/>
      <c r="NLF14" s="83"/>
      <c r="NLG14" s="83"/>
      <c r="NLH14" s="83"/>
      <c r="NLI14" s="83"/>
      <c r="NLJ14" s="83"/>
      <c r="NLK14" s="83"/>
      <c r="NLL14" s="83"/>
      <c r="NLM14" s="83"/>
      <c r="NLN14" s="83"/>
      <c r="NLO14" s="83"/>
      <c r="NLP14" s="83"/>
      <c r="NLQ14" s="83"/>
      <c r="NLR14" s="83"/>
      <c r="NLS14" s="83"/>
      <c r="NLT14" s="83"/>
      <c r="NLU14" s="83"/>
      <c r="NLV14" s="83"/>
      <c r="NLW14" s="83"/>
      <c r="NLX14" s="83"/>
      <c r="NLY14" s="83"/>
      <c r="NLZ14" s="83"/>
      <c r="NMA14" s="83"/>
      <c r="NMB14" s="83"/>
      <c r="NMC14" s="83"/>
      <c r="NMD14" s="83"/>
      <c r="NME14" s="83"/>
      <c r="NMF14" s="83"/>
      <c r="NMG14" s="83"/>
      <c r="NMH14" s="83"/>
      <c r="NMI14" s="83"/>
      <c r="NMJ14" s="83"/>
      <c r="NMK14" s="83"/>
      <c r="NML14" s="83"/>
      <c r="NMM14" s="83"/>
      <c r="NMN14" s="83"/>
      <c r="NMO14" s="83"/>
      <c r="NMP14" s="83"/>
      <c r="NMQ14" s="83"/>
      <c r="NMR14" s="83"/>
      <c r="NMS14" s="83"/>
      <c r="NMT14" s="83"/>
      <c r="NMU14" s="83"/>
      <c r="NMV14" s="83"/>
      <c r="NMW14" s="83"/>
      <c r="NMX14" s="83"/>
      <c r="NMY14" s="83"/>
      <c r="NMZ14" s="83"/>
      <c r="NNA14" s="83"/>
      <c r="NNB14" s="83"/>
      <c r="NNC14" s="83"/>
      <c r="NND14" s="83"/>
      <c r="NNE14" s="83"/>
      <c r="NNF14" s="83"/>
      <c r="NNG14" s="83"/>
      <c r="NNH14" s="83"/>
      <c r="NNI14" s="83"/>
      <c r="NNJ14" s="83"/>
      <c r="NNK14" s="83"/>
      <c r="NNL14" s="83"/>
      <c r="NNM14" s="83"/>
      <c r="NNN14" s="83"/>
      <c r="NNO14" s="83"/>
      <c r="NNP14" s="83"/>
      <c r="NNQ14" s="83"/>
      <c r="NNR14" s="83"/>
      <c r="NNS14" s="83"/>
      <c r="NNT14" s="83"/>
      <c r="NNU14" s="83"/>
      <c r="NNV14" s="83"/>
      <c r="NNW14" s="83"/>
      <c r="NNX14" s="83"/>
      <c r="NNY14" s="83"/>
      <c r="NNZ14" s="83"/>
      <c r="NOA14" s="83"/>
      <c r="NOB14" s="83"/>
      <c r="NOC14" s="83"/>
      <c r="NOD14" s="83"/>
      <c r="NOE14" s="83"/>
      <c r="NOF14" s="83"/>
      <c r="NOG14" s="83"/>
      <c r="NOH14" s="83"/>
      <c r="NOI14" s="83"/>
      <c r="NOJ14" s="83"/>
      <c r="NOK14" s="83"/>
      <c r="NOL14" s="83"/>
      <c r="NOM14" s="83"/>
      <c r="NON14" s="83"/>
      <c r="NOO14" s="83"/>
      <c r="NOP14" s="83"/>
      <c r="NOQ14" s="83"/>
      <c r="NOR14" s="83"/>
      <c r="NOS14" s="83"/>
      <c r="NOT14" s="83"/>
      <c r="NOU14" s="83"/>
      <c r="NOV14" s="83"/>
      <c r="NOW14" s="83"/>
      <c r="NOX14" s="83"/>
      <c r="NOY14" s="83"/>
      <c r="NOZ14" s="83"/>
      <c r="NPA14" s="83"/>
      <c r="NPB14" s="83"/>
      <c r="NPC14" s="83"/>
      <c r="NPD14" s="83"/>
      <c r="NPE14" s="83"/>
      <c r="NPF14" s="83"/>
      <c r="NPG14" s="83"/>
      <c r="NPH14" s="83"/>
      <c r="NPI14" s="83"/>
      <c r="NPJ14" s="83"/>
      <c r="NPK14" s="83"/>
      <c r="NPL14" s="83"/>
      <c r="NPM14" s="83"/>
      <c r="NPN14" s="83"/>
      <c r="NPO14" s="83"/>
      <c r="NPP14" s="83"/>
      <c r="NPQ14" s="83"/>
      <c r="NPR14" s="83"/>
      <c r="NPS14" s="83"/>
      <c r="NPT14" s="83"/>
      <c r="NPU14" s="83"/>
      <c r="NPV14" s="83"/>
      <c r="NPW14" s="83"/>
      <c r="NPX14" s="83"/>
      <c r="NPY14" s="83"/>
      <c r="NPZ14" s="83"/>
      <c r="NQA14" s="83"/>
      <c r="NQB14" s="83"/>
      <c r="NQC14" s="83"/>
      <c r="NQD14" s="83"/>
      <c r="NQE14" s="83"/>
      <c r="NQF14" s="83"/>
      <c r="NQG14" s="83"/>
      <c r="NQH14" s="83"/>
      <c r="NQI14" s="83"/>
      <c r="NQJ14" s="83"/>
      <c r="NQK14" s="83"/>
      <c r="NQL14" s="83"/>
      <c r="NQM14" s="83"/>
      <c r="NQN14" s="83"/>
      <c r="NQO14" s="83"/>
      <c r="NQP14" s="83"/>
      <c r="NQQ14" s="83"/>
      <c r="NQR14" s="83"/>
      <c r="NQS14" s="83"/>
      <c r="NQT14" s="83"/>
      <c r="NQU14" s="83"/>
      <c r="NQV14" s="83"/>
      <c r="NQW14" s="83"/>
      <c r="NQX14" s="83"/>
      <c r="NQY14" s="83"/>
      <c r="NQZ14" s="83"/>
      <c r="NRA14" s="83"/>
      <c r="NRB14" s="83"/>
      <c r="NRC14" s="83"/>
      <c r="NRD14" s="83"/>
      <c r="NRE14" s="83"/>
      <c r="NRF14" s="83"/>
      <c r="NRG14" s="83"/>
      <c r="NRH14" s="83"/>
      <c r="NRI14" s="83"/>
      <c r="NRJ14" s="83"/>
      <c r="NRK14" s="83"/>
      <c r="NRL14" s="83"/>
      <c r="NRM14" s="83"/>
      <c r="NRN14" s="83"/>
      <c r="NRO14" s="83"/>
      <c r="NRP14" s="83"/>
      <c r="NRQ14" s="83"/>
      <c r="NRR14" s="83"/>
      <c r="NRS14" s="83"/>
      <c r="NRT14" s="83"/>
      <c r="NRU14" s="83"/>
      <c r="NRV14" s="83"/>
      <c r="NRW14" s="83"/>
      <c r="NRX14" s="83"/>
      <c r="NRY14" s="83"/>
      <c r="NRZ14" s="83"/>
      <c r="NSA14" s="83"/>
      <c r="NSB14" s="83"/>
      <c r="NSC14" s="83"/>
      <c r="NSD14" s="83"/>
      <c r="NSE14" s="83"/>
      <c r="NSF14" s="83"/>
      <c r="NSG14" s="83"/>
      <c r="NSH14" s="83"/>
      <c r="NSI14" s="83"/>
      <c r="NSJ14" s="83"/>
      <c r="NSK14" s="83"/>
      <c r="NSL14" s="83"/>
      <c r="NSM14" s="83"/>
      <c r="NSN14" s="83"/>
      <c r="NSO14" s="83"/>
      <c r="NSP14" s="83"/>
      <c r="NSQ14" s="83"/>
      <c r="NSR14" s="83"/>
      <c r="NSS14" s="83"/>
      <c r="NST14" s="83"/>
      <c r="NSU14" s="83"/>
      <c r="NSV14" s="83"/>
      <c r="NSW14" s="83"/>
      <c r="NSX14" s="83"/>
      <c r="NSY14" s="83"/>
      <c r="NSZ14" s="83"/>
      <c r="NTA14" s="83"/>
      <c r="NTB14" s="83"/>
      <c r="NTC14" s="83"/>
      <c r="NTD14" s="83"/>
      <c r="NTE14" s="83"/>
      <c r="NTF14" s="83"/>
      <c r="NTG14" s="83"/>
      <c r="NTH14" s="83"/>
      <c r="NTI14" s="83"/>
      <c r="NTJ14" s="83"/>
      <c r="NTK14" s="83"/>
      <c r="NTL14" s="83"/>
      <c r="NTM14" s="83"/>
      <c r="NTN14" s="83"/>
      <c r="NTO14" s="83"/>
      <c r="NTP14" s="83"/>
      <c r="NTQ14" s="83"/>
      <c r="NTR14" s="83"/>
      <c r="NTS14" s="83"/>
      <c r="NTT14" s="83"/>
      <c r="NTU14" s="83"/>
      <c r="NTV14" s="83"/>
      <c r="NTW14" s="83"/>
      <c r="NTX14" s="83"/>
      <c r="NTY14" s="83"/>
      <c r="NTZ14" s="83"/>
      <c r="NUA14" s="83"/>
      <c r="NUB14" s="83"/>
      <c r="NUC14" s="83"/>
      <c r="NUD14" s="83"/>
      <c r="NUE14" s="83"/>
      <c r="NUF14" s="83"/>
      <c r="NUG14" s="83"/>
      <c r="NUH14" s="83"/>
      <c r="NUI14" s="83"/>
      <c r="NUJ14" s="83"/>
      <c r="NUK14" s="83"/>
      <c r="NUL14" s="83"/>
      <c r="NUM14" s="83"/>
      <c r="NUN14" s="83"/>
      <c r="NUO14" s="83"/>
      <c r="NUP14" s="83"/>
      <c r="NUQ14" s="83"/>
      <c r="NUR14" s="83"/>
      <c r="NUS14" s="83"/>
      <c r="NUT14" s="83"/>
      <c r="NUU14" s="83"/>
      <c r="NUV14" s="83"/>
      <c r="NUW14" s="83"/>
      <c r="NUX14" s="83"/>
      <c r="NUY14" s="83"/>
      <c r="NUZ14" s="83"/>
      <c r="NVA14" s="83"/>
      <c r="NVB14" s="83"/>
      <c r="NVC14" s="83"/>
      <c r="NVD14" s="83"/>
      <c r="NVE14" s="83"/>
      <c r="NVF14" s="83"/>
      <c r="NVG14" s="83"/>
      <c r="NVH14" s="83"/>
      <c r="NVI14" s="83"/>
      <c r="NVJ14" s="83"/>
      <c r="NVK14" s="83"/>
      <c r="NVL14" s="83"/>
      <c r="NVM14" s="83"/>
      <c r="NVN14" s="83"/>
      <c r="NVO14" s="83"/>
      <c r="NVP14" s="83"/>
      <c r="NVQ14" s="83"/>
      <c r="NVR14" s="83"/>
      <c r="NVS14" s="83"/>
      <c r="NVT14" s="83"/>
      <c r="NVU14" s="83"/>
      <c r="NVV14" s="83"/>
      <c r="NVW14" s="83"/>
      <c r="NVX14" s="83"/>
      <c r="NVY14" s="83"/>
      <c r="NVZ14" s="83"/>
      <c r="NWA14" s="83"/>
      <c r="NWB14" s="83"/>
      <c r="NWC14" s="83"/>
      <c r="NWD14" s="83"/>
      <c r="NWE14" s="83"/>
      <c r="NWF14" s="83"/>
      <c r="NWG14" s="83"/>
      <c r="NWH14" s="83"/>
      <c r="NWI14" s="83"/>
      <c r="NWJ14" s="83"/>
      <c r="NWK14" s="83"/>
      <c r="NWL14" s="83"/>
      <c r="NWM14" s="83"/>
      <c r="NWN14" s="83"/>
      <c r="NWO14" s="83"/>
      <c r="NWP14" s="83"/>
      <c r="NWQ14" s="83"/>
      <c r="NWR14" s="83"/>
      <c r="NWS14" s="83"/>
      <c r="NWT14" s="83"/>
      <c r="NWU14" s="83"/>
      <c r="NWV14" s="83"/>
      <c r="NWW14" s="83"/>
      <c r="NWX14" s="83"/>
      <c r="NWY14" s="83"/>
      <c r="NWZ14" s="83"/>
      <c r="NXA14" s="83"/>
      <c r="NXB14" s="83"/>
      <c r="NXC14" s="83"/>
      <c r="NXD14" s="83"/>
      <c r="NXE14" s="83"/>
      <c r="NXF14" s="83"/>
      <c r="NXG14" s="83"/>
      <c r="NXH14" s="83"/>
      <c r="NXI14" s="83"/>
      <c r="NXJ14" s="83"/>
      <c r="NXK14" s="83"/>
      <c r="NXL14" s="83"/>
      <c r="NXM14" s="83"/>
      <c r="NXN14" s="83"/>
      <c r="NXO14" s="83"/>
      <c r="NXP14" s="83"/>
      <c r="NXQ14" s="83"/>
      <c r="NXR14" s="83"/>
      <c r="NXS14" s="83"/>
      <c r="NXT14" s="83"/>
      <c r="NXU14" s="83"/>
      <c r="NXV14" s="83"/>
      <c r="NXW14" s="83"/>
      <c r="NXX14" s="83"/>
      <c r="NXY14" s="83"/>
      <c r="NXZ14" s="83"/>
      <c r="NYA14" s="83"/>
      <c r="NYB14" s="83"/>
      <c r="NYC14" s="83"/>
      <c r="NYD14" s="83"/>
      <c r="NYE14" s="83"/>
      <c r="NYF14" s="83"/>
      <c r="NYG14" s="83"/>
      <c r="NYH14" s="83"/>
      <c r="NYI14" s="83"/>
      <c r="NYJ14" s="83"/>
      <c r="NYK14" s="83"/>
      <c r="NYL14" s="83"/>
      <c r="NYM14" s="83"/>
      <c r="NYN14" s="83"/>
      <c r="NYO14" s="83"/>
      <c r="NYP14" s="83"/>
      <c r="NYQ14" s="83"/>
      <c r="NYR14" s="83"/>
      <c r="NYS14" s="83"/>
      <c r="NYT14" s="83"/>
      <c r="NYU14" s="83"/>
      <c r="NYV14" s="83"/>
      <c r="NYW14" s="83"/>
      <c r="NYX14" s="83"/>
      <c r="NYY14" s="83"/>
      <c r="NYZ14" s="83"/>
      <c r="NZA14" s="83"/>
      <c r="NZB14" s="83"/>
      <c r="NZC14" s="83"/>
      <c r="NZD14" s="83"/>
      <c r="NZE14" s="83"/>
      <c r="NZF14" s="83"/>
      <c r="NZG14" s="83"/>
      <c r="NZH14" s="83"/>
      <c r="NZI14" s="83"/>
      <c r="NZJ14" s="83"/>
      <c r="NZK14" s="83"/>
      <c r="NZL14" s="83"/>
      <c r="NZM14" s="83"/>
      <c r="NZN14" s="83"/>
      <c r="NZO14" s="83"/>
      <c r="NZP14" s="83"/>
      <c r="NZQ14" s="83"/>
      <c r="NZR14" s="83"/>
      <c r="NZS14" s="83"/>
      <c r="NZT14" s="83"/>
      <c r="NZU14" s="83"/>
      <c r="NZV14" s="83"/>
      <c r="NZW14" s="83"/>
      <c r="NZX14" s="83"/>
      <c r="NZY14" s="83"/>
      <c r="NZZ14" s="83"/>
      <c r="OAA14" s="83"/>
      <c r="OAB14" s="83"/>
      <c r="OAC14" s="83"/>
      <c r="OAD14" s="83"/>
      <c r="OAE14" s="83"/>
      <c r="OAF14" s="83"/>
      <c r="OAG14" s="83"/>
      <c r="OAH14" s="83"/>
      <c r="OAI14" s="83"/>
      <c r="OAJ14" s="83"/>
      <c r="OAK14" s="83"/>
      <c r="OAL14" s="83"/>
      <c r="OAM14" s="83"/>
      <c r="OAN14" s="83"/>
      <c r="OAO14" s="83"/>
      <c r="OAP14" s="83"/>
      <c r="OAQ14" s="83"/>
      <c r="OAR14" s="83"/>
      <c r="OAS14" s="83"/>
      <c r="OAT14" s="83"/>
      <c r="OAU14" s="83"/>
      <c r="OAV14" s="83"/>
      <c r="OAW14" s="83"/>
      <c r="OAX14" s="83"/>
      <c r="OAY14" s="83"/>
      <c r="OAZ14" s="83"/>
      <c r="OBA14" s="83"/>
      <c r="OBB14" s="83"/>
      <c r="OBC14" s="83"/>
      <c r="OBD14" s="83"/>
      <c r="OBE14" s="83"/>
      <c r="OBF14" s="83"/>
      <c r="OBG14" s="83"/>
      <c r="OBH14" s="83"/>
      <c r="OBI14" s="83"/>
      <c r="OBJ14" s="83"/>
      <c r="OBK14" s="83"/>
      <c r="OBL14" s="83"/>
      <c r="OBM14" s="83"/>
      <c r="OBN14" s="83"/>
      <c r="OBO14" s="83"/>
      <c r="OBP14" s="83"/>
      <c r="OBQ14" s="83"/>
      <c r="OBR14" s="83"/>
      <c r="OBS14" s="83"/>
      <c r="OBT14" s="83"/>
      <c r="OBU14" s="83"/>
      <c r="OBV14" s="83"/>
      <c r="OBW14" s="83"/>
      <c r="OBX14" s="83"/>
      <c r="OBY14" s="83"/>
      <c r="OBZ14" s="83"/>
      <c r="OCA14" s="83"/>
      <c r="OCB14" s="83"/>
      <c r="OCC14" s="83"/>
      <c r="OCD14" s="83"/>
      <c r="OCE14" s="83"/>
      <c r="OCF14" s="83"/>
      <c r="OCG14" s="83"/>
      <c r="OCH14" s="83"/>
      <c r="OCI14" s="83"/>
      <c r="OCJ14" s="83"/>
      <c r="OCK14" s="83"/>
      <c r="OCL14" s="83"/>
      <c r="OCM14" s="83"/>
      <c r="OCN14" s="83"/>
      <c r="OCO14" s="83"/>
      <c r="OCP14" s="83"/>
      <c r="OCQ14" s="83"/>
      <c r="OCR14" s="83"/>
      <c r="OCS14" s="83"/>
      <c r="OCT14" s="83"/>
      <c r="OCU14" s="83"/>
      <c r="OCV14" s="83"/>
      <c r="OCW14" s="83"/>
      <c r="OCX14" s="83"/>
      <c r="OCY14" s="83"/>
      <c r="OCZ14" s="83"/>
      <c r="ODA14" s="83"/>
      <c r="ODB14" s="83"/>
      <c r="ODC14" s="83"/>
      <c r="ODD14" s="83"/>
      <c r="ODE14" s="83"/>
      <c r="ODF14" s="83"/>
      <c r="ODG14" s="83"/>
      <c r="ODH14" s="83"/>
      <c r="ODI14" s="83"/>
      <c r="ODJ14" s="83"/>
      <c r="ODK14" s="83"/>
      <c r="ODL14" s="83"/>
      <c r="ODM14" s="83"/>
      <c r="ODN14" s="83"/>
      <c r="ODO14" s="83"/>
      <c r="ODP14" s="83"/>
      <c r="ODQ14" s="83"/>
      <c r="ODR14" s="83"/>
      <c r="ODS14" s="83"/>
      <c r="ODT14" s="83"/>
      <c r="ODU14" s="83"/>
      <c r="ODV14" s="83"/>
      <c r="ODW14" s="83"/>
      <c r="ODX14" s="83"/>
      <c r="ODY14" s="83"/>
      <c r="ODZ14" s="83"/>
      <c r="OEA14" s="83"/>
      <c r="OEB14" s="83"/>
      <c r="OEC14" s="83"/>
      <c r="OED14" s="83"/>
      <c r="OEE14" s="83"/>
      <c r="OEF14" s="83"/>
      <c r="OEG14" s="83"/>
      <c r="OEH14" s="83"/>
      <c r="OEI14" s="83"/>
      <c r="OEJ14" s="83"/>
      <c r="OEK14" s="83"/>
      <c r="OEL14" s="83"/>
      <c r="OEM14" s="83"/>
      <c r="OEN14" s="83"/>
      <c r="OEO14" s="83"/>
      <c r="OEP14" s="83"/>
      <c r="OEQ14" s="83"/>
      <c r="OER14" s="83"/>
      <c r="OES14" s="83"/>
      <c r="OET14" s="83"/>
      <c r="OEU14" s="83"/>
      <c r="OEV14" s="83"/>
      <c r="OEW14" s="83"/>
      <c r="OEX14" s="83"/>
      <c r="OEY14" s="83"/>
      <c r="OEZ14" s="83"/>
      <c r="OFA14" s="83"/>
      <c r="OFB14" s="83"/>
      <c r="OFC14" s="83"/>
      <c r="OFD14" s="83"/>
      <c r="OFE14" s="83"/>
      <c r="OFF14" s="83"/>
      <c r="OFG14" s="83"/>
      <c r="OFH14" s="83"/>
      <c r="OFI14" s="83"/>
      <c r="OFJ14" s="83"/>
      <c r="OFK14" s="83"/>
      <c r="OFL14" s="83"/>
      <c r="OFM14" s="83"/>
      <c r="OFN14" s="83"/>
      <c r="OFO14" s="83"/>
      <c r="OFP14" s="83"/>
      <c r="OFQ14" s="83"/>
      <c r="OFR14" s="83"/>
      <c r="OFS14" s="83"/>
      <c r="OFT14" s="83"/>
      <c r="OFU14" s="83"/>
      <c r="OFV14" s="83"/>
      <c r="OFW14" s="83"/>
      <c r="OFX14" s="83"/>
      <c r="OFY14" s="83"/>
      <c r="OFZ14" s="83"/>
      <c r="OGA14" s="83"/>
      <c r="OGB14" s="83"/>
      <c r="OGC14" s="83"/>
      <c r="OGD14" s="83"/>
      <c r="OGE14" s="83"/>
      <c r="OGF14" s="83"/>
      <c r="OGG14" s="83"/>
      <c r="OGH14" s="83"/>
      <c r="OGI14" s="83"/>
      <c r="OGJ14" s="83"/>
      <c r="OGK14" s="83"/>
      <c r="OGL14" s="83"/>
      <c r="OGM14" s="83"/>
      <c r="OGN14" s="83"/>
      <c r="OGO14" s="83"/>
      <c r="OGP14" s="83"/>
      <c r="OGQ14" s="83"/>
      <c r="OGR14" s="83"/>
      <c r="OGS14" s="83"/>
      <c r="OGT14" s="83"/>
      <c r="OGU14" s="83"/>
      <c r="OGV14" s="83"/>
      <c r="OGW14" s="83"/>
      <c r="OGX14" s="83"/>
      <c r="OGY14" s="83"/>
      <c r="OGZ14" s="83"/>
      <c r="OHA14" s="83"/>
      <c r="OHB14" s="83"/>
      <c r="OHC14" s="83"/>
      <c r="OHD14" s="83"/>
      <c r="OHE14" s="83"/>
      <c r="OHF14" s="83"/>
      <c r="OHG14" s="83"/>
      <c r="OHH14" s="83"/>
      <c r="OHI14" s="83"/>
      <c r="OHJ14" s="83"/>
      <c r="OHK14" s="83"/>
      <c r="OHL14" s="83"/>
      <c r="OHM14" s="83"/>
      <c r="OHN14" s="83"/>
      <c r="OHO14" s="83"/>
      <c r="OHP14" s="83"/>
      <c r="OHQ14" s="83"/>
      <c r="OHR14" s="83"/>
      <c r="OHS14" s="83"/>
      <c r="OHT14" s="83"/>
      <c r="OHU14" s="83"/>
      <c r="OHV14" s="83"/>
      <c r="OHW14" s="83"/>
      <c r="OHX14" s="83"/>
      <c r="OHY14" s="83"/>
      <c r="OHZ14" s="83"/>
      <c r="OIA14" s="83"/>
      <c r="OIB14" s="83"/>
      <c r="OIC14" s="83"/>
      <c r="OID14" s="83"/>
      <c r="OIE14" s="83"/>
      <c r="OIF14" s="83"/>
      <c r="OIG14" s="83"/>
      <c r="OIH14" s="83"/>
      <c r="OII14" s="83"/>
      <c r="OIJ14" s="83"/>
      <c r="OIK14" s="83"/>
      <c r="OIL14" s="83"/>
      <c r="OIM14" s="83"/>
      <c r="OIN14" s="83"/>
      <c r="OIO14" s="83"/>
      <c r="OIP14" s="83"/>
      <c r="OIQ14" s="83"/>
      <c r="OIR14" s="83"/>
      <c r="OIS14" s="83"/>
      <c r="OIT14" s="83"/>
      <c r="OIU14" s="83"/>
      <c r="OIV14" s="83"/>
      <c r="OIW14" s="83"/>
      <c r="OIX14" s="83"/>
      <c r="OIY14" s="83"/>
      <c r="OIZ14" s="83"/>
      <c r="OJA14" s="83"/>
      <c r="OJB14" s="83"/>
      <c r="OJC14" s="83"/>
      <c r="OJD14" s="83"/>
      <c r="OJE14" s="83"/>
      <c r="OJF14" s="83"/>
      <c r="OJG14" s="83"/>
      <c r="OJH14" s="83"/>
      <c r="OJI14" s="83"/>
      <c r="OJJ14" s="83"/>
      <c r="OJK14" s="83"/>
      <c r="OJL14" s="83"/>
      <c r="OJM14" s="83"/>
      <c r="OJN14" s="83"/>
      <c r="OJO14" s="83"/>
      <c r="OJP14" s="83"/>
      <c r="OJQ14" s="83"/>
      <c r="OJR14" s="83"/>
      <c r="OJS14" s="83"/>
      <c r="OJT14" s="83"/>
      <c r="OJU14" s="83"/>
      <c r="OJV14" s="83"/>
      <c r="OJW14" s="83"/>
      <c r="OJX14" s="83"/>
      <c r="OJY14" s="83"/>
      <c r="OJZ14" s="83"/>
      <c r="OKA14" s="83"/>
      <c r="OKB14" s="83"/>
      <c r="OKC14" s="83"/>
      <c r="OKD14" s="83"/>
      <c r="OKE14" s="83"/>
      <c r="OKF14" s="83"/>
      <c r="OKG14" s="83"/>
      <c r="OKH14" s="83"/>
      <c r="OKI14" s="83"/>
      <c r="OKJ14" s="83"/>
      <c r="OKK14" s="83"/>
      <c r="OKL14" s="83"/>
      <c r="OKM14" s="83"/>
      <c r="OKN14" s="83"/>
      <c r="OKO14" s="83"/>
      <c r="OKP14" s="83"/>
      <c r="OKQ14" s="83"/>
      <c r="OKR14" s="83"/>
      <c r="OKS14" s="83"/>
      <c r="OKT14" s="83"/>
      <c r="OKU14" s="83"/>
      <c r="OKV14" s="83"/>
      <c r="OKW14" s="83"/>
      <c r="OKX14" s="83"/>
      <c r="OKY14" s="83"/>
      <c r="OKZ14" s="83"/>
      <c r="OLA14" s="83"/>
      <c r="OLB14" s="83"/>
      <c r="OLC14" s="83"/>
      <c r="OLD14" s="83"/>
      <c r="OLE14" s="83"/>
      <c r="OLF14" s="83"/>
      <c r="OLG14" s="83"/>
      <c r="OLH14" s="83"/>
      <c r="OLI14" s="83"/>
      <c r="OLJ14" s="83"/>
      <c r="OLK14" s="83"/>
      <c r="OLL14" s="83"/>
      <c r="OLM14" s="83"/>
      <c r="OLN14" s="83"/>
      <c r="OLO14" s="83"/>
      <c r="OLP14" s="83"/>
      <c r="OLQ14" s="83"/>
      <c r="OLR14" s="83"/>
      <c r="OLS14" s="83"/>
      <c r="OLT14" s="83"/>
      <c r="OLU14" s="83"/>
      <c r="OLV14" s="83"/>
      <c r="OLW14" s="83"/>
      <c r="OLX14" s="83"/>
      <c r="OLY14" s="83"/>
      <c r="OLZ14" s="83"/>
      <c r="OMA14" s="83"/>
      <c r="OMB14" s="83"/>
      <c r="OMC14" s="83"/>
      <c r="OMD14" s="83"/>
      <c r="OME14" s="83"/>
      <c r="OMF14" s="83"/>
      <c r="OMG14" s="83"/>
      <c r="OMH14" s="83"/>
      <c r="OMI14" s="83"/>
      <c r="OMJ14" s="83"/>
      <c r="OMK14" s="83"/>
      <c r="OML14" s="83"/>
      <c r="OMM14" s="83"/>
      <c r="OMN14" s="83"/>
      <c r="OMO14" s="83"/>
      <c r="OMP14" s="83"/>
      <c r="OMQ14" s="83"/>
      <c r="OMR14" s="83"/>
      <c r="OMS14" s="83"/>
      <c r="OMT14" s="83"/>
      <c r="OMU14" s="83"/>
      <c r="OMV14" s="83"/>
      <c r="OMW14" s="83"/>
      <c r="OMX14" s="83"/>
      <c r="OMY14" s="83"/>
      <c r="OMZ14" s="83"/>
      <c r="ONA14" s="83"/>
      <c r="ONB14" s="83"/>
      <c r="ONC14" s="83"/>
      <c r="OND14" s="83"/>
      <c r="ONE14" s="83"/>
      <c r="ONF14" s="83"/>
      <c r="ONG14" s="83"/>
      <c r="ONH14" s="83"/>
      <c r="ONI14" s="83"/>
      <c r="ONJ14" s="83"/>
      <c r="ONK14" s="83"/>
      <c r="ONL14" s="83"/>
      <c r="ONM14" s="83"/>
      <c r="ONN14" s="83"/>
      <c r="ONO14" s="83"/>
      <c r="ONP14" s="83"/>
      <c r="ONQ14" s="83"/>
      <c r="ONR14" s="83"/>
      <c r="ONS14" s="83"/>
      <c r="ONT14" s="83"/>
      <c r="ONU14" s="83"/>
      <c r="ONV14" s="83"/>
      <c r="ONW14" s="83"/>
      <c r="ONX14" s="83"/>
      <c r="ONY14" s="83"/>
      <c r="ONZ14" s="83"/>
      <c r="OOA14" s="83"/>
      <c r="OOB14" s="83"/>
      <c r="OOC14" s="83"/>
      <c r="OOD14" s="83"/>
      <c r="OOE14" s="83"/>
      <c r="OOF14" s="83"/>
      <c r="OOG14" s="83"/>
      <c r="OOH14" s="83"/>
      <c r="OOI14" s="83"/>
      <c r="OOJ14" s="83"/>
      <c r="OOK14" s="83"/>
      <c r="OOL14" s="83"/>
      <c r="OOM14" s="83"/>
      <c r="OON14" s="83"/>
      <c r="OOO14" s="83"/>
      <c r="OOP14" s="83"/>
      <c r="OOQ14" s="83"/>
      <c r="OOR14" s="83"/>
      <c r="OOS14" s="83"/>
      <c r="OOT14" s="83"/>
      <c r="OOU14" s="83"/>
      <c r="OOV14" s="83"/>
      <c r="OOW14" s="83"/>
      <c r="OOX14" s="83"/>
      <c r="OOY14" s="83"/>
      <c r="OOZ14" s="83"/>
      <c r="OPA14" s="83"/>
      <c r="OPB14" s="83"/>
      <c r="OPC14" s="83"/>
      <c r="OPD14" s="83"/>
      <c r="OPE14" s="83"/>
      <c r="OPF14" s="83"/>
      <c r="OPG14" s="83"/>
      <c r="OPH14" s="83"/>
      <c r="OPI14" s="83"/>
      <c r="OPJ14" s="83"/>
      <c r="OPK14" s="83"/>
      <c r="OPL14" s="83"/>
      <c r="OPM14" s="83"/>
      <c r="OPN14" s="83"/>
      <c r="OPO14" s="83"/>
      <c r="OPP14" s="83"/>
      <c r="OPQ14" s="83"/>
      <c r="OPR14" s="83"/>
      <c r="OPS14" s="83"/>
      <c r="OPT14" s="83"/>
      <c r="OPU14" s="83"/>
      <c r="OPV14" s="83"/>
      <c r="OPW14" s="83"/>
      <c r="OPX14" s="83"/>
      <c r="OPY14" s="83"/>
      <c r="OPZ14" s="83"/>
      <c r="OQA14" s="83"/>
      <c r="OQB14" s="83"/>
      <c r="OQC14" s="83"/>
      <c r="OQD14" s="83"/>
      <c r="OQE14" s="83"/>
      <c r="OQF14" s="83"/>
      <c r="OQG14" s="83"/>
      <c r="OQH14" s="83"/>
      <c r="OQI14" s="83"/>
      <c r="OQJ14" s="83"/>
      <c r="OQK14" s="83"/>
      <c r="OQL14" s="83"/>
      <c r="OQM14" s="83"/>
      <c r="OQN14" s="83"/>
      <c r="OQO14" s="83"/>
      <c r="OQP14" s="83"/>
      <c r="OQQ14" s="83"/>
      <c r="OQR14" s="83"/>
      <c r="OQS14" s="83"/>
      <c r="OQT14" s="83"/>
      <c r="OQU14" s="83"/>
      <c r="OQV14" s="83"/>
      <c r="OQW14" s="83"/>
      <c r="OQX14" s="83"/>
      <c r="OQY14" s="83"/>
      <c r="OQZ14" s="83"/>
      <c r="ORA14" s="83"/>
      <c r="ORB14" s="83"/>
      <c r="ORC14" s="83"/>
      <c r="ORD14" s="83"/>
      <c r="ORE14" s="83"/>
      <c r="ORF14" s="83"/>
      <c r="ORG14" s="83"/>
      <c r="ORH14" s="83"/>
      <c r="ORI14" s="83"/>
      <c r="ORJ14" s="83"/>
      <c r="ORK14" s="83"/>
      <c r="ORL14" s="83"/>
      <c r="ORM14" s="83"/>
      <c r="ORN14" s="83"/>
      <c r="ORO14" s="83"/>
      <c r="ORP14" s="83"/>
      <c r="ORQ14" s="83"/>
      <c r="ORR14" s="83"/>
      <c r="ORS14" s="83"/>
      <c r="ORT14" s="83"/>
      <c r="ORU14" s="83"/>
      <c r="ORV14" s="83"/>
      <c r="ORW14" s="83"/>
      <c r="ORX14" s="83"/>
      <c r="ORY14" s="83"/>
      <c r="ORZ14" s="83"/>
      <c r="OSA14" s="83"/>
      <c r="OSB14" s="83"/>
      <c r="OSC14" s="83"/>
      <c r="OSD14" s="83"/>
      <c r="OSE14" s="83"/>
      <c r="OSF14" s="83"/>
      <c r="OSG14" s="83"/>
      <c r="OSH14" s="83"/>
      <c r="OSI14" s="83"/>
      <c r="OSJ14" s="83"/>
      <c r="OSK14" s="83"/>
      <c r="OSL14" s="83"/>
      <c r="OSM14" s="83"/>
      <c r="OSN14" s="83"/>
      <c r="OSO14" s="83"/>
      <c r="OSP14" s="83"/>
      <c r="OSQ14" s="83"/>
      <c r="OSR14" s="83"/>
      <c r="OSS14" s="83"/>
      <c r="OST14" s="83"/>
      <c r="OSU14" s="83"/>
      <c r="OSV14" s="83"/>
      <c r="OSW14" s="83"/>
      <c r="OSX14" s="83"/>
      <c r="OSY14" s="83"/>
      <c r="OSZ14" s="83"/>
      <c r="OTA14" s="83"/>
      <c r="OTB14" s="83"/>
      <c r="OTC14" s="83"/>
      <c r="OTD14" s="83"/>
      <c r="OTE14" s="83"/>
      <c r="OTF14" s="83"/>
      <c r="OTG14" s="83"/>
      <c r="OTH14" s="83"/>
      <c r="OTI14" s="83"/>
      <c r="OTJ14" s="83"/>
      <c r="OTK14" s="83"/>
      <c r="OTL14" s="83"/>
      <c r="OTM14" s="83"/>
      <c r="OTN14" s="83"/>
      <c r="OTO14" s="83"/>
      <c r="OTP14" s="83"/>
      <c r="OTQ14" s="83"/>
      <c r="OTR14" s="83"/>
      <c r="OTS14" s="83"/>
      <c r="OTT14" s="83"/>
      <c r="OTU14" s="83"/>
      <c r="OTV14" s="83"/>
      <c r="OTW14" s="83"/>
      <c r="OTX14" s="83"/>
      <c r="OTY14" s="83"/>
      <c r="OTZ14" s="83"/>
      <c r="OUA14" s="83"/>
      <c r="OUB14" s="83"/>
      <c r="OUC14" s="83"/>
      <c r="OUD14" s="83"/>
      <c r="OUE14" s="83"/>
      <c r="OUF14" s="83"/>
      <c r="OUG14" s="83"/>
      <c r="OUH14" s="83"/>
      <c r="OUI14" s="83"/>
      <c r="OUJ14" s="83"/>
      <c r="OUK14" s="83"/>
      <c r="OUL14" s="83"/>
      <c r="OUM14" s="83"/>
      <c r="OUN14" s="83"/>
      <c r="OUO14" s="83"/>
      <c r="OUP14" s="83"/>
      <c r="OUQ14" s="83"/>
      <c r="OUR14" s="83"/>
      <c r="OUS14" s="83"/>
      <c r="OUT14" s="83"/>
      <c r="OUU14" s="83"/>
      <c r="OUV14" s="83"/>
      <c r="OUW14" s="83"/>
      <c r="OUX14" s="83"/>
      <c r="OUY14" s="83"/>
      <c r="OUZ14" s="83"/>
      <c r="OVA14" s="83"/>
      <c r="OVB14" s="83"/>
      <c r="OVC14" s="83"/>
      <c r="OVD14" s="83"/>
      <c r="OVE14" s="83"/>
      <c r="OVF14" s="83"/>
      <c r="OVG14" s="83"/>
      <c r="OVH14" s="83"/>
      <c r="OVI14" s="83"/>
      <c r="OVJ14" s="83"/>
      <c r="OVK14" s="83"/>
      <c r="OVL14" s="83"/>
      <c r="OVM14" s="83"/>
      <c r="OVN14" s="83"/>
      <c r="OVO14" s="83"/>
      <c r="OVP14" s="83"/>
      <c r="OVQ14" s="83"/>
      <c r="OVR14" s="83"/>
      <c r="OVS14" s="83"/>
      <c r="OVT14" s="83"/>
      <c r="OVU14" s="83"/>
      <c r="OVV14" s="83"/>
      <c r="OVW14" s="83"/>
      <c r="OVX14" s="83"/>
      <c r="OVY14" s="83"/>
      <c r="OVZ14" s="83"/>
      <c r="OWA14" s="83"/>
      <c r="OWB14" s="83"/>
      <c r="OWC14" s="83"/>
      <c r="OWD14" s="83"/>
      <c r="OWE14" s="83"/>
      <c r="OWF14" s="83"/>
      <c r="OWG14" s="83"/>
      <c r="OWH14" s="83"/>
      <c r="OWI14" s="83"/>
      <c r="OWJ14" s="83"/>
      <c r="OWK14" s="83"/>
      <c r="OWL14" s="83"/>
      <c r="OWM14" s="83"/>
      <c r="OWN14" s="83"/>
      <c r="OWO14" s="83"/>
      <c r="OWP14" s="83"/>
      <c r="OWQ14" s="83"/>
      <c r="OWR14" s="83"/>
      <c r="OWS14" s="83"/>
      <c r="OWT14" s="83"/>
      <c r="OWU14" s="83"/>
      <c r="OWV14" s="83"/>
      <c r="OWW14" s="83"/>
      <c r="OWX14" s="83"/>
      <c r="OWY14" s="83"/>
      <c r="OWZ14" s="83"/>
      <c r="OXA14" s="83"/>
      <c r="OXB14" s="83"/>
      <c r="OXC14" s="83"/>
      <c r="OXD14" s="83"/>
      <c r="OXE14" s="83"/>
      <c r="OXF14" s="83"/>
      <c r="OXG14" s="83"/>
      <c r="OXH14" s="83"/>
      <c r="OXI14" s="83"/>
      <c r="OXJ14" s="83"/>
      <c r="OXK14" s="83"/>
      <c r="OXL14" s="83"/>
      <c r="OXM14" s="83"/>
      <c r="OXN14" s="83"/>
      <c r="OXO14" s="83"/>
      <c r="OXP14" s="83"/>
      <c r="OXQ14" s="83"/>
      <c r="OXR14" s="83"/>
      <c r="OXS14" s="83"/>
      <c r="OXT14" s="83"/>
      <c r="OXU14" s="83"/>
      <c r="OXV14" s="83"/>
      <c r="OXW14" s="83"/>
      <c r="OXX14" s="83"/>
      <c r="OXY14" s="83"/>
      <c r="OXZ14" s="83"/>
      <c r="OYA14" s="83"/>
      <c r="OYB14" s="83"/>
      <c r="OYC14" s="83"/>
      <c r="OYD14" s="83"/>
      <c r="OYE14" s="83"/>
      <c r="OYF14" s="83"/>
      <c r="OYG14" s="83"/>
      <c r="OYH14" s="83"/>
      <c r="OYI14" s="83"/>
      <c r="OYJ14" s="83"/>
      <c r="OYK14" s="83"/>
      <c r="OYL14" s="83"/>
      <c r="OYM14" s="83"/>
      <c r="OYN14" s="83"/>
      <c r="OYO14" s="83"/>
      <c r="OYP14" s="83"/>
      <c r="OYQ14" s="83"/>
      <c r="OYR14" s="83"/>
      <c r="OYS14" s="83"/>
      <c r="OYT14" s="83"/>
      <c r="OYU14" s="83"/>
      <c r="OYV14" s="83"/>
      <c r="OYW14" s="83"/>
      <c r="OYX14" s="83"/>
      <c r="OYY14" s="83"/>
      <c r="OYZ14" s="83"/>
      <c r="OZA14" s="83"/>
      <c r="OZB14" s="83"/>
      <c r="OZC14" s="83"/>
      <c r="OZD14" s="83"/>
      <c r="OZE14" s="83"/>
      <c r="OZF14" s="83"/>
      <c r="OZG14" s="83"/>
      <c r="OZH14" s="83"/>
      <c r="OZI14" s="83"/>
      <c r="OZJ14" s="83"/>
      <c r="OZK14" s="83"/>
      <c r="OZL14" s="83"/>
      <c r="OZM14" s="83"/>
      <c r="OZN14" s="83"/>
      <c r="OZO14" s="83"/>
      <c r="OZP14" s="83"/>
      <c r="OZQ14" s="83"/>
      <c r="OZR14" s="83"/>
      <c r="OZS14" s="83"/>
      <c r="OZT14" s="83"/>
      <c r="OZU14" s="83"/>
      <c r="OZV14" s="83"/>
      <c r="OZW14" s="83"/>
      <c r="OZX14" s="83"/>
      <c r="OZY14" s="83"/>
      <c r="OZZ14" s="83"/>
      <c r="PAA14" s="83"/>
      <c r="PAB14" s="83"/>
      <c r="PAC14" s="83"/>
      <c r="PAD14" s="83"/>
      <c r="PAE14" s="83"/>
      <c r="PAF14" s="83"/>
      <c r="PAG14" s="83"/>
      <c r="PAH14" s="83"/>
      <c r="PAI14" s="83"/>
      <c r="PAJ14" s="83"/>
      <c r="PAK14" s="83"/>
      <c r="PAL14" s="83"/>
      <c r="PAM14" s="83"/>
      <c r="PAN14" s="83"/>
      <c r="PAO14" s="83"/>
      <c r="PAP14" s="83"/>
      <c r="PAQ14" s="83"/>
      <c r="PAR14" s="83"/>
      <c r="PAS14" s="83"/>
      <c r="PAT14" s="83"/>
      <c r="PAU14" s="83"/>
      <c r="PAV14" s="83"/>
      <c r="PAW14" s="83"/>
      <c r="PAX14" s="83"/>
      <c r="PAY14" s="83"/>
      <c r="PAZ14" s="83"/>
      <c r="PBA14" s="83"/>
      <c r="PBB14" s="83"/>
      <c r="PBC14" s="83"/>
      <c r="PBD14" s="83"/>
      <c r="PBE14" s="83"/>
      <c r="PBF14" s="83"/>
      <c r="PBG14" s="83"/>
      <c r="PBH14" s="83"/>
      <c r="PBI14" s="83"/>
      <c r="PBJ14" s="83"/>
      <c r="PBK14" s="83"/>
      <c r="PBL14" s="83"/>
      <c r="PBM14" s="83"/>
      <c r="PBN14" s="83"/>
      <c r="PBO14" s="83"/>
      <c r="PBP14" s="83"/>
      <c r="PBQ14" s="83"/>
      <c r="PBR14" s="83"/>
      <c r="PBS14" s="83"/>
      <c r="PBT14" s="83"/>
      <c r="PBU14" s="83"/>
      <c r="PBV14" s="83"/>
      <c r="PBW14" s="83"/>
      <c r="PBX14" s="83"/>
      <c r="PBY14" s="83"/>
      <c r="PBZ14" s="83"/>
      <c r="PCA14" s="83"/>
      <c r="PCB14" s="83"/>
      <c r="PCC14" s="83"/>
      <c r="PCD14" s="83"/>
      <c r="PCE14" s="83"/>
      <c r="PCF14" s="83"/>
      <c r="PCG14" s="83"/>
      <c r="PCH14" s="83"/>
      <c r="PCI14" s="83"/>
      <c r="PCJ14" s="83"/>
      <c r="PCK14" s="83"/>
      <c r="PCL14" s="83"/>
      <c r="PCM14" s="83"/>
      <c r="PCN14" s="83"/>
      <c r="PCO14" s="83"/>
      <c r="PCP14" s="83"/>
      <c r="PCQ14" s="83"/>
      <c r="PCR14" s="83"/>
      <c r="PCS14" s="83"/>
      <c r="PCT14" s="83"/>
      <c r="PCU14" s="83"/>
      <c r="PCV14" s="83"/>
      <c r="PCW14" s="83"/>
      <c r="PCX14" s="83"/>
      <c r="PCY14" s="83"/>
      <c r="PCZ14" s="83"/>
      <c r="PDA14" s="83"/>
      <c r="PDB14" s="83"/>
      <c r="PDC14" s="83"/>
      <c r="PDD14" s="83"/>
      <c r="PDE14" s="83"/>
      <c r="PDF14" s="83"/>
      <c r="PDG14" s="83"/>
      <c r="PDH14" s="83"/>
      <c r="PDI14" s="83"/>
      <c r="PDJ14" s="83"/>
      <c r="PDK14" s="83"/>
      <c r="PDL14" s="83"/>
      <c r="PDM14" s="83"/>
      <c r="PDN14" s="83"/>
      <c r="PDO14" s="83"/>
      <c r="PDP14" s="83"/>
      <c r="PDQ14" s="83"/>
      <c r="PDR14" s="83"/>
      <c r="PDS14" s="83"/>
      <c r="PDT14" s="83"/>
      <c r="PDU14" s="83"/>
      <c r="PDV14" s="83"/>
      <c r="PDW14" s="83"/>
      <c r="PDX14" s="83"/>
      <c r="PDY14" s="83"/>
      <c r="PDZ14" s="83"/>
      <c r="PEA14" s="83"/>
      <c r="PEB14" s="83"/>
      <c r="PEC14" s="83"/>
      <c r="PED14" s="83"/>
      <c r="PEE14" s="83"/>
      <c r="PEF14" s="83"/>
      <c r="PEG14" s="83"/>
      <c r="PEH14" s="83"/>
      <c r="PEI14" s="83"/>
      <c r="PEJ14" s="83"/>
      <c r="PEK14" s="83"/>
      <c r="PEL14" s="83"/>
      <c r="PEM14" s="83"/>
      <c r="PEN14" s="83"/>
      <c r="PEO14" s="83"/>
      <c r="PEP14" s="83"/>
      <c r="PEQ14" s="83"/>
      <c r="PER14" s="83"/>
      <c r="PES14" s="83"/>
      <c r="PET14" s="83"/>
      <c r="PEU14" s="83"/>
      <c r="PEV14" s="83"/>
      <c r="PEW14" s="83"/>
      <c r="PEX14" s="83"/>
      <c r="PEY14" s="83"/>
      <c r="PEZ14" s="83"/>
      <c r="PFA14" s="83"/>
      <c r="PFB14" s="83"/>
      <c r="PFC14" s="83"/>
      <c r="PFD14" s="83"/>
      <c r="PFE14" s="83"/>
      <c r="PFF14" s="83"/>
      <c r="PFG14" s="83"/>
      <c r="PFH14" s="83"/>
      <c r="PFI14" s="83"/>
      <c r="PFJ14" s="83"/>
      <c r="PFK14" s="83"/>
      <c r="PFL14" s="83"/>
      <c r="PFM14" s="83"/>
      <c r="PFN14" s="83"/>
      <c r="PFO14" s="83"/>
      <c r="PFP14" s="83"/>
      <c r="PFQ14" s="83"/>
      <c r="PFR14" s="83"/>
      <c r="PFS14" s="83"/>
      <c r="PFT14" s="83"/>
      <c r="PFU14" s="83"/>
      <c r="PFV14" s="83"/>
      <c r="PFW14" s="83"/>
      <c r="PFX14" s="83"/>
      <c r="PFY14" s="83"/>
      <c r="PFZ14" s="83"/>
      <c r="PGA14" s="83"/>
      <c r="PGB14" s="83"/>
      <c r="PGC14" s="83"/>
      <c r="PGD14" s="83"/>
      <c r="PGE14" s="83"/>
      <c r="PGF14" s="83"/>
      <c r="PGG14" s="83"/>
      <c r="PGH14" s="83"/>
      <c r="PGI14" s="83"/>
      <c r="PGJ14" s="83"/>
      <c r="PGK14" s="83"/>
      <c r="PGL14" s="83"/>
      <c r="PGM14" s="83"/>
      <c r="PGN14" s="83"/>
      <c r="PGO14" s="83"/>
      <c r="PGP14" s="83"/>
      <c r="PGQ14" s="83"/>
      <c r="PGR14" s="83"/>
      <c r="PGS14" s="83"/>
      <c r="PGT14" s="83"/>
      <c r="PGU14" s="83"/>
      <c r="PGV14" s="83"/>
      <c r="PGW14" s="83"/>
      <c r="PGX14" s="83"/>
      <c r="PGY14" s="83"/>
      <c r="PGZ14" s="83"/>
      <c r="PHA14" s="83"/>
      <c r="PHB14" s="83"/>
      <c r="PHC14" s="83"/>
      <c r="PHD14" s="83"/>
      <c r="PHE14" s="83"/>
      <c r="PHF14" s="83"/>
      <c r="PHG14" s="83"/>
      <c r="PHH14" s="83"/>
      <c r="PHI14" s="83"/>
      <c r="PHJ14" s="83"/>
      <c r="PHK14" s="83"/>
      <c r="PHL14" s="83"/>
      <c r="PHM14" s="83"/>
      <c r="PHN14" s="83"/>
      <c r="PHO14" s="83"/>
      <c r="PHP14" s="83"/>
      <c r="PHQ14" s="83"/>
      <c r="PHR14" s="83"/>
      <c r="PHS14" s="83"/>
      <c r="PHT14" s="83"/>
      <c r="PHU14" s="83"/>
      <c r="PHV14" s="83"/>
      <c r="PHW14" s="83"/>
      <c r="PHX14" s="83"/>
      <c r="PHY14" s="83"/>
      <c r="PHZ14" s="83"/>
      <c r="PIA14" s="83"/>
      <c r="PIB14" s="83"/>
      <c r="PIC14" s="83"/>
      <c r="PID14" s="83"/>
      <c r="PIE14" s="83"/>
      <c r="PIF14" s="83"/>
      <c r="PIG14" s="83"/>
      <c r="PIH14" s="83"/>
      <c r="PII14" s="83"/>
      <c r="PIJ14" s="83"/>
      <c r="PIK14" s="83"/>
      <c r="PIL14" s="83"/>
      <c r="PIM14" s="83"/>
      <c r="PIN14" s="83"/>
      <c r="PIO14" s="83"/>
      <c r="PIP14" s="83"/>
      <c r="PIQ14" s="83"/>
      <c r="PIR14" s="83"/>
      <c r="PIS14" s="83"/>
      <c r="PIT14" s="83"/>
      <c r="PIU14" s="83"/>
      <c r="PIV14" s="83"/>
      <c r="PIW14" s="83"/>
      <c r="PIX14" s="83"/>
      <c r="PIY14" s="83"/>
      <c r="PIZ14" s="83"/>
      <c r="PJA14" s="83"/>
      <c r="PJB14" s="83"/>
      <c r="PJC14" s="83"/>
      <c r="PJD14" s="83"/>
      <c r="PJE14" s="83"/>
      <c r="PJF14" s="83"/>
      <c r="PJG14" s="83"/>
      <c r="PJH14" s="83"/>
      <c r="PJI14" s="83"/>
      <c r="PJJ14" s="83"/>
      <c r="PJK14" s="83"/>
      <c r="PJL14" s="83"/>
      <c r="PJM14" s="83"/>
      <c r="PJN14" s="83"/>
      <c r="PJO14" s="83"/>
      <c r="PJP14" s="83"/>
      <c r="PJQ14" s="83"/>
      <c r="PJR14" s="83"/>
      <c r="PJS14" s="83"/>
      <c r="PJT14" s="83"/>
      <c r="PJU14" s="83"/>
      <c r="PJV14" s="83"/>
      <c r="PJW14" s="83"/>
      <c r="PJX14" s="83"/>
      <c r="PJY14" s="83"/>
      <c r="PJZ14" s="83"/>
      <c r="PKA14" s="83"/>
      <c r="PKB14" s="83"/>
      <c r="PKC14" s="83"/>
      <c r="PKD14" s="83"/>
      <c r="PKE14" s="83"/>
      <c r="PKF14" s="83"/>
      <c r="PKG14" s="83"/>
      <c r="PKH14" s="83"/>
      <c r="PKI14" s="83"/>
      <c r="PKJ14" s="83"/>
      <c r="PKK14" s="83"/>
      <c r="PKL14" s="83"/>
      <c r="PKM14" s="83"/>
      <c r="PKN14" s="83"/>
      <c r="PKO14" s="83"/>
      <c r="PKP14" s="83"/>
      <c r="PKQ14" s="83"/>
      <c r="PKR14" s="83"/>
      <c r="PKS14" s="83"/>
      <c r="PKT14" s="83"/>
      <c r="PKU14" s="83"/>
      <c r="PKV14" s="83"/>
      <c r="PKW14" s="83"/>
      <c r="PKX14" s="83"/>
      <c r="PKY14" s="83"/>
      <c r="PKZ14" s="83"/>
      <c r="PLA14" s="83"/>
      <c r="PLB14" s="83"/>
      <c r="PLC14" s="83"/>
      <c r="PLD14" s="83"/>
      <c r="PLE14" s="83"/>
      <c r="PLF14" s="83"/>
      <c r="PLG14" s="83"/>
      <c r="PLH14" s="83"/>
      <c r="PLI14" s="83"/>
      <c r="PLJ14" s="83"/>
      <c r="PLK14" s="83"/>
      <c r="PLL14" s="83"/>
      <c r="PLM14" s="83"/>
      <c r="PLN14" s="83"/>
      <c r="PLO14" s="83"/>
      <c r="PLP14" s="83"/>
      <c r="PLQ14" s="83"/>
      <c r="PLR14" s="83"/>
      <c r="PLS14" s="83"/>
      <c r="PLT14" s="83"/>
      <c r="PLU14" s="83"/>
      <c r="PLV14" s="83"/>
      <c r="PLW14" s="83"/>
      <c r="PLX14" s="83"/>
      <c r="PLY14" s="83"/>
      <c r="PLZ14" s="83"/>
      <c r="PMA14" s="83"/>
      <c r="PMB14" s="83"/>
      <c r="PMC14" s="83"/>
      <c r="PMD14" s="83"/>
      <c r="PME14" s="83"/>
      <c r="PMF14" s="83"/>
      <c r="PMG14" s="83"/>
      <c r="PMH14" s="83"/>
      <c r="PMI14" s="83"/>
      <c r="PMJ14" s="83"/>
      <c r="PMK14" s="83"/>
      <c r="PML14" s="83"/>
      <c r="PMM14" s="83"/>
      <c r="PMN14" s="83"/>
      <c r="PMO14" s="83"/>
      <c r="PMP14" s="83"/>
      <c r="PMQ14" s="83"/>
      <c r="PMR14" s="83"/>
      <c r="PMS14" s="83"/>
      <c r="PMT14" s="83"/>
      <c r="PMU14" s="83"/>
      <c r="PMV14" s="83"/>
      <c r="PMW14" s="83"/>
      <c r="PMX14" s="83"/>
      <c r="PMY14" s="83"/>
      <c r="PMZ14" s="83"/>
      <c r="PNA14" s="83"/>
      <c r="PNB14" s="83"/>
      <c r="PNC14" s="83"/>
      <c r="PND14" s="83"/>
      <c r="PNE14" s="83"/>
      <c r="PNF14" s="83"/>
      <c r="PNG14" s="83"/>
      <c r="PNH14" s="83"/>
      <c r="PNI14" s="83"/>
      <c r="PNJ14" s="83"/>
      <c r="PNK14" s="83"/>
      <c r="PNL14" s="83"/>
      <c r="PNM14" s="83"/>
      <c r="PNN14" s="83"/>
      <c r="PNO14" s="83"/>
      <c r="PNP14" s="83"/>
      <c r="PNQ14" s="83"/>
      <c r="PNR14" s="83"/>
      <c r="PNS14" s="83"/>
      <c r="PNT14" s="83"/>
      <c r="PNU14" s="83"/>
      <c r="PNV14" s="83"/>
      <c r="PNW14" s="83"/>
      <c r="PNX14" s="83"/>
      <c r="PNY14" s="83"/>
      <c r="PNZ14" s="83"/>
      <c r="POA14" s="83"/>
      <c r="POB14" s="83"/>
      <c r="POC14" s="83"/>
      <c r="POD14" s="83"/>
      <c r="POE14" s="83"/>
      <c r="POF14" s="83"/>
      <c r="POG14" s="83"/>
      <c r="POH14" s="83"/>
      <c r="POI14" s="83"/>
      <c r="POJ14" s="83"/>
      <c r="POK14" s="83"/>
      <c r="POL14" s="83"/>
      <c r="POM14" s="83"/>
      <c r="PON14" s="83"/>
      <c r="POO14" s="83"/>
      <c r="POP14" s="83"/>
      <c r="POQ14" s="83"/>
      <c r="POR14" s="83"/>
      <c r="POS14" s="83"/>
      <c r="POT14" s="83"/>
      <c r="POU14" s="83"/>
      <c r="POV14" s="83"/>
      <c r="POW14" s="83"/>
      <c r="POX14" s="83"/>
      <c r="POY14" s="83"/>
      <c r="POZ14" s="83"/>
      <c r="PPA14" s="83"/>
      <c r="PPB14" s="83"/>
      <c r="PPC14" s="83"/>
      <c r="PPD14" s="83"/>
      <c r="PPE14" s="83"/>
      <c r="PPF14" s="83"/>
      <c r="PPG14" s="83"/>
      <c r="PPH14" s="83"/>
      <c r="PPI14" s="83"/>
      <c r="PPJ14" s="83"/>
      <c r="PPK14" s="83"/>
      <c r="PPL14" s="83"/>
      <c r="PPM14" s="83"/>
      <c r="PPN14" s="83"/>
      <c r="PPO14" s="83"/>
      <c r="PPP14" s="83"/>
      <c r="PPQ14" s="83"/>
      <c r="PPR14" s="83"/>
      <c r="PPS14" s="83"/>
      <c r="PPT14" s="83"/>
      <c r="PPU14" s="83"/>
      <c r="PPV14" s="83"/>
      <c r="PPW14" s="83"/>
      <c r="PPX14" s="83"/>
      <c r="PPY14" s="83"/>
      <c r="PPZ14" s="83"/>
      <c r="PQA14" s="83"/>
      <c r="PQB14" s="83"/>
      <c r="PQC14" s="83"/>
      <c r="PQD14" s="83"/>
      <c r="PQE14" s="83"/>
      <c r="PQF14" s="83"/>
      <c r="PQG14" s="83"/>
      <c r="PQH14" s="83"/>
      <c r="PQI14" s="83"/>
      <c r="PQJ14" s="83"/>
      <c r="PQK14" s="83"/>
      <c r="PQL14" s="83"/>
      <c r="PQM14" s="83"/>
      <c r="PQN14" s="83"/>
      <c r="PQO14" s="83"/>
      <c r="PQP14" s="83"/>
      <c r="PQQ14" s="83"/>
      <c r="PQR14" s="83"/>
      <c r="PQS14" s="83"/>
      <c r="PQT14" s="83"/>
      <c r="PQU14" s="83"/>
      <c r="PQV14" s="83"/>
      <c r="PQW14" s="83"/>
      <c r="PQX14" s="83"/>
      <c r="PQY14" s="83"/>
      <c r="PQZ14" s="83"/>
      <c r="PRA14" s="83"/>
      <c r="PRB14" s="83"/>
      <c r="PRC14" s="83"/>
      <c r="PRD14" s="83"/>
      <c r="PRE14" s="83"/>
      <c r="PRF14" s="83"/>
      <c r="PRG14" s="83"/>
      <c r="PRH14" s="83"/>
      <c r="PRI14" s="83"/>
      <c r="PRJ14" s="83"/>
      <c r="PRK14" s="83"/>
      <c r="PRL14" s="83"/>
      <c r="PRM14" s="83"/>
      <c r="PRN14" s="83"/>
      <c r="PRO14" s="83"/>
      <c r="PRP14" s="83"/>
      <c r="PRQ14" s="83"/>
      <c r="PRR14" s="83"/>
      <c r="PRS14" s="83"/>
      <c r="PRT14" s="83"/>
      <c r="PRU14" s="83"/>
      <c r="PRV14" s="83"/>
      <c r="PRW14" s="83"/>
      <c r="PRX14" s="83"/>
      <c r="PRY14" s="83"/>
      <c r="PRZ14" s="83"/>
      <c r="PSA14" s="83"/>
      <c r="PSB14" s="83"/>
      <c r="PSC14" s="83"/>
      <c r="PSD14" s="83"/>
      <c r="PSE14" s="83"/>
      <c r="PSF14" s="83"/>
      <c r="PSG14" s="83"/>
      <c r="PSH14" s="83"/>
      <c r="PSI14" s="83"/>
      <c r="PSJ14" s="83"/>
      <c r="PSK14" s="83"/>
      <c r="PSL14" s="83"/>
      <c r="PSM14" s="83"/>
      <c r="PSN14" s="83"/>
      <c r="PSO14" s="83"/>
      <c r="PSP14" s="83"/>
      <c r="PSQ14" s="83"/>
      <c r="PSR14" s="83"/>
      <c r="PSS14" s="83"/>
      <c r="PST14" s="83"/>
      <c r="PSU14" s="83"/>
      <c r="PSV14" s="83"/>
      <c r="PSW14" s="83"/>
      <c r="PSX14" s="83"/>
      <c r="PSY14" s="83"/>
      <c r="PSZ14" s="83"/>
      <c r="PTA14" s="83"/>
      <c r="PTB14" s="83"/>
      <c r="PTC14" s="83"/>
      <c r="PTD14" s="83"/>
      <c r="PTE14" s="83"/>
      <c r="PTF14" s="83"/>
      <c r="PTG14" s="83"/>
      <c r="PTH14" s="83"/>
      <c r="PTI14" s="83"/>
      <c r="PTJ14" s="83"/>
      <c r="PTK14" s="83"/>
      <c r="PTL14" s="83"/>
      <c r="PTM14" s="83"/>
      <c r="PTN14" s="83"/>
      <c r="PTO14" s="83"/>
      <c r="PTP14" s="83"/>
      <c r="PTQ14" s="83"/>
      <c r="PTR14" s="83"/>
      <c r="PTS14" s="83"/>
      <c r="PTT14" s="83"/>
      <c r="PTU14" s="83"/>
      <c r="PTV14" s="83"/>
      <c r="PTW14" s="83"/>
      <c r="PTX14" s="83"/>
      <c r="PTY14" s="83"/>
      <c r="PTZ14" s="83"/>
      <c r="PUA14" s="83"/>
      <c r="PUB14" s="83"/>
      <c r="PUC14" s="83"/>
      <c r="PUD14" s="83"/>
      <c r="PUE14" s="83"/>
      <c r="PUF14" s="83"/>
      <c r="PUG14" s="83"/>
      <c r="PUH14" s="83"/>
      <c r="PUI14" s="83"/>
      <c r="PUJ14" s="83"/>
      <c r="PUK14" s="83"/>
      <c r="PUL14" s="83"/>
      <c r="PUM14" s="83"/>
      <c r="PUN14" s="83"/>
      <c r="PUO14" s="83"/>
      <c r="PUP14" s="83"/>
      <c r="PUQ14" s="83"/>
      <c r="PUR14" s="83"/>
      <c r="PUS14" s="83"/>
      <c r="PUT14" s="83"/>
      <c r="PUU14" s="83"/>
      <c r="PUV14" s="83"/>
      <c r="PUW14" s="83"/>
      <c r="PUX14" s="83"/>
      <c r="PUY14" s="83"/>
      <c r="PUZ14" s="83"/>
      <c r="PVA14" s="83"/>
      <c r="PVB14" s="83"/>
      <c r="PVC14" s="83"/>
      <c r="PVD14" s="83"/>
      <c r="PVE14" s="83"/>
      <c r="PVF14" s="83"/>
      <c r="PVG14" s="83"/>
      <c r="PVH14" s="83"/>
      <c r="PVI14" s="83"/>
      <c r="PVJ14" s="83"/>
      <c r="PVK14" s="83"/>
      <c r="PVL14" s="83"/>
      <c r="PVM14" s="83"/>
      <c r="PVN14" s="83"/>
      <c r="PVO14" s="83"/>
      <c r="PVP14" s="83"/>
      <c r="PVQ14" s="83"/>
      <c r="PVR14" s="83"/>
      <c r="PVS14" s="83"/>
      <c r="PVT14" s="83"/>
      <c r="PVU14" s="83"/>
      <c r="PVV14" s="83"/>
      <c r="PVW14" s="83"/>
      <c r="PVX14" s="83"/>
      <c r="PVY14" s="83"/>
      <c r="PVZ14" s="83"/>
      <c r="PWA14" s="83"/>
      <c r="PWB14" s="83"/>
      <c r="PWC14" s="83"/>
      <c r="PWD14" s="83"/>
      <c r="PWE14" s="83"/>
      <c r="PWF14" s="83"/>
      <c r="PWG14" s="83"/>
      <c r="PWH14" s="83"/>
      <c r="PWI14" s="83"/>
      <c r="PWJ14" s="83"/>
      <c r="PWK14" s="83"/>
      <c r="PWL14" s="83"/>
      <c r="PWM14" s="83"/>
      <c r="PWN14" s="83"/>
      <c r="PWO14" s="83"/>
      <c r="PWP14" s="83"/>
      <c r="PWQ14" s="83"/>
      <c r="PWR14" s="83"/>
      <c r="PWS14" s="83"/>
      <c r="PWT14" s="83"/>
      <c r="PWU14" s="83"/>
      <c r="PWV14" s="83"/>
      <c r="PWW14" s="83"/>
      <c r="PWX14" s="83"/>
      <c r="PWY14" s="83"/>
      <c r="PWZ14" s="83"/>
      <c r="PXA14" s="83"/>
      <c r="PXB14" s="83"/>
      <c r="PXC14" s="83"/>
      <c r="PXD14" s="83"/>
      <c r="PXE14" s="83"/>
      <c r="PXF14" s="83"/>
      <c r="PXG14" s="83"/>
      <c r="PXH14" s="83"/>
      <c r="PXI14" s="83"/>
      <c r="PXJ14" s="83"/>
      <c r="PXK14" s="83"/>
      <c r="PXL14" s="83"/>
      <c r="PXM14" s="83"/>
      <c r="PXN14" s="83"/>
      <c r="PXO14" s="83"/>
      <c r="PXP14" s="83"/>
      <c r="PXQ14" s="83"/>
      <c r="PXR14" s="83"/>
      <c r="PXS14" s="83"/>
      <c r="PXT14" s="83"/>
      <c r="PXU14" s="83"/>
      <c r="PXV14" s="83"/>
      <c r="PXW14" s="83"/>
      <c r="PXX14" s="83"/>
      <c r="PXY14" s="83"/>
      <c r="PXZ14" s="83"/>
      <c r="PYA14" s="83"/>
      <c r="PYB14" s="83"/>
      <c r="PYC14" s="83"/>
      <c r="PYD14" s="83"/>
      <c r="PYE14" s="83"/>
      <c r="PYF14" s="83"/>
      <c r="PYG14" s="83"/>
      <c r="PYH14" s="83"/>
      <c r="PYI14" s="83"/>
      <c r="PYJ14" s="83"/>
      <c r="PYK14" s="83"/>
      <c r="PYL14" s="83"/>
      <c r="PYM14" s="83"/>
      <c r="PYN14" s="83"/>
      <c r="PYO14" s="83"/>
      <c r="PYP14" s="83"/>
      <c r="PYQ14" s="83"/>
      <c r="PYR14" s="83"/>
      <c r="PYS14" s="83"/>
      <c r="PYT14" s="83"/>
      <c r="PYU14" s="83"/>
      <c r="PYV14" s="83"/>
      <c r="PYW14" s="83"/>
      <c r="PYX14" s="83"/>
      <c r="PYY14" s="83"/>
      <c r="PYZ14" s="83"/>
      <c r="PZA14" s="83"/>
      <c r="PZB14" s="83"/>
      <c r="PZC14" s="83"/>
      <c r="PZD14" s="83"/>
      <c r="PZE14" s="83"/>
      <c r="PZF14" s="83"/>
      <c r="PZG14" s="83"/>
      <c r="PZH14" s="83"/>
      <c r="PZI14" s="83"/>
      <c r="PZJ14" s="83"/>
      <c r="PZK14" s="83"/>
      <c r="PZL14" s="83"/>
      <c r="PZM14" s="83"/>
      <c r="PZN14" s="83"/>
      <c r="PZO14" s="83"/>
      <c r="PZP14" s="83"/>
      <c r="PZQ14" s="83"/>
      <c r="PZR14" s="83"/>
      <c r="PZS14" s="83"/>
      <c r="PZT14" s="83"/>
      <c r="PZU14" s="83"/>
      <c r="PZV14" s="83"/>
      <c r="PZW14" s="83"/>
      <c r="PZX14" s="83"/>
      <c r="PZY14" s="83"/>
      <c r="PZZ14" s="83"/>
      <c r="QAA14" s="83"/>
      <c r="QAB14" s="83"/>
      <c r="QAC14" s="83"/>
      <c r="QAD14" s="83"/>
      <c r="QAE14" s="83"/>
      <c r="QAF14" s="83"/>
      <c r="QAG14" s="83"/>
      <c r="QAH14" s="83"/>
      <c r="QAI14" s="83"/>
      <c r="QAJ14" s="83"/>
      <c r="QAK14" s="83"/>
      <c r="QAL14" s="83"/>
      <c r="QAM14" s="83"/>
      <c r="QAN14" s="83"/>
      <c r="QAO14" s="83"/>
      <c r="QAP14" s="83"/>
      <c r="QAQ14" s="83"/>
      <c r="QAR14" s="83"/>
      <c r="QAS14" s="83"/>
      <c r="QAT14" s="83"/>
      <c r="QAU14" s="83"/>
      <c r="QAV14" s="83"/>
      <c r="QAW14" s="83"/>
      <c r="QAX14" s="83"/>
      <c r="QAY14" s="83"/>
      <c r="QAZ14" s="83"/>
      <c r="QBA14" s="83"/>
      <c r="QBB14" s="83"/>
      <c r="QBC14" s="83"/>
      <c r="QBD14" s="83"/>
      <c r="QBE14" s="83"/>
      <c r="QBF14" s="83"/>
      <c r="QBG14" s="83"/>
      <c r="QBH14" s="83"/>
      <c r="QBI14" s="83"/>
      <c r="QBJ14" s="83"/>
      <c r="QBK14" s="83"/>
      <c r="QBL14" s="83"/>
      <c r="QBM14" s="83"/>
      <c r="QBN14" s="83"/>
      <c r="QBO14" s="83"/>
      <c r="QBP14" s="83"/>
      <c r="QBQ14" s="83"/>
      <c r="QBR14" s="83"/>
      <c r="QBS14" s="83"/>
      <c r="QBT14" s="83"/>
      <c r="QBU14" s="83"/>
      <c r="QBV14" s="83"/>
      <c r="QBW14" s="83"/>
      <c r="QBX14" s="83"/>
      <c r="QBY14" s="83"/>
      <c r="QBZ14" s="83"/>
      <c r="QCA14" s="83"/>
      <c r="QCB14" s="83"/>
      <c r="QCC14" s="83"/>
      <c r="QCD14" s="83"/>
      <c r="QCE14" s="83"/>
      <c r="QCF14" s="83"/>
      <c r="QCG14" s="83"/>
      <c r="QCH14" s="83"/>
      <c r="QCI14" s="83"/>
      <c r="QCJ14" s="83"/>
      <c r="QCK14" s="83"/>
      <c r="QCL14" s="83"/>
      <c r="QCM14" s="83"/>
      <c r="QCN14" s="83"/>
      <c r="QCO14" s="83"/>
      <c r="QCP14" s="83"/>
      <c r="QCQ14" s="83"/>
      <c r="QCR14" s="83"/>
      <c r="QCS14" s="83"/>
      <c r="QCT14" s="83"/>
      <c r="QCU14" s="83"/>
      <c r="QCV14" s="83"/>
      <c r="QCW14" s="83"/>
      <c r="QCX14" s="83"/>
      <c r="QCY14" s="83"/>
      <c r="QCZ14" s="83"/>
      <c r="QDA14" s="83"/>
      <c r="QDB14" s="83"/>
      <c r="QDC14" s="83"/>
      <c r="QDD14" s="83"/>
      <c r="QDE14" s="83"/>
      <c r="QDF14" s="83"/>
      <c r="QDG14" s="83"/>
      <c r="QDH14" s="83"/>
      <c r="QDI14" s="83"/>
      <c r="QDJ14" s="83"/>
      <c r="QDK14" s="83"/>
      <c r="QDL14" s="83"/>
      <c r="QDM14" s="83"/>
      <c r="QDN14" s="83"/>
      <c r="QDO14" s="83"/>
      <c r="QDP14" s="83"/>
      <c r="QDQ14" s="83"/>
      <c r="QDR14" s="83"/>
      <c r="QDS14" s="83"/>
      <c r="QDT14" s="83"/>
      <c r="QDU14" s="83"/>
      <c r="QDV14" s="83"/>
      <c r="QDW14" s="83"/>
      <c r="QDX14" s="83"/>
      <c r="QDY14" s="83"/>
      <c r="QDZ14" s="83"/>
      <c r="QEA14" s="83"/>
      <c r="QEB14" s="83"/>
      <c r="QEC14" s="83"/>
      <c r="QED14" s="83"/>
      <c r="QEE14" s="83"/>
      <c r="QEF14" s="83"/>
      <c r="QEG14" s="83"/>
      <c r="QEH14" s="83"/>
      <c r="QEI14" s="83"/>
      <c r="QEJ14" s="83"/>
      <c r="QEK14" s="83"/>
      <c r="QEL14" s="83"/>
      <c r="QEM14" s="83"/>
      <c r="QEN14" s="83"/>
      <c r="QEO14" s="83"/>
      <c r="QEP14" s="83"/>
      <c r="QEQ14" s="83"/>
      <c r="QER14" s="83"/>
      <c r="QES14" s="83"/>
      <c r="QET14" s="83"/>
      <c r="QEU14" s="83"/>
      <c r="QEV14" s="83"/>
      <c r="QEW14" s="83"/>
      <c r="QEX14" s="83"/>
      <c r="QEY14" s="83"/>
      <c r="QEZ14" s="83"/>
      <c r="QFA14" s="83"/>
      <c r="QFB14" s="83"/>
      <c r="QFC14" s="83"/>
      <c r="QFD14" s="83"/>
      <c r="QFE14" s="83"/>
      <c r="QFF14" s="83"/>
      <c r="QFG14" s="83"/>
      <c r="QFH14" s="83"/>
      <c r="QFI14" s="83"/>
      <c r="QFJ14" s="83"/>
      <c r="QFK14" s="83"/>
      <c r="QFL14" s="83"/>
      <c r="QFM14" s="83"/>
      <c r="QFN14" s="83"/>
      <c r="QFO14" s="83"/>
      <c r="QFP14" s="83"/>
      <c r="QFQ14" s="83"/>
      <c r="QFR14" s="83"/>
      <c r="QFS14" s="83"/>
      <c r="QFT14" s="83"/>
      <c r="QFU14" s="83"/>
      <c r="QFV14" s="83"/>
      <c r="QFW14" s="83"/>
      <c r="QFX14" s="83"/>
      <c r="QFY14" s="83"/>
      <c r="QFZ14" s="83"/>
      <c r="QGA14" s="83"/>
      <c r="QGB14" s="83"/>
      <c r="QGC14" s="83"/>
      <c r="QGD14" s="83"/>
      <c r="QGE14" s="83"/>
      <c r="QGF14" s="83"/>
      <c r="QGG14" s="83"/>
      <c r="QGH14" s="83"/>
      <c r="QGI14" s="83"/>
      <c r="QGJ14" s="83"/>
      <c r="QGK14" s="83"/>
      <c r="QGL14" s="83"/>
      <c r="QGM14" s="83"/>
      <c r="QGN14" s="83"/>
      <c r="QGO14" s="83"/>
      <c r="QGP14" s="83"/>
      <c r="QGQ14" s="83"/>
      <c r="QGR14" s="83"/>
      <c r="QGS14" s="83"/>
      <c r="QGT14" s="83"/>
      <c r="QGU14" s="83"/>
      <c r="QGV14" s="83"/>
      <c r="QGW14" s="83"/>
      <c r="QGX14" s="83"/>
      <c r="QGY14" s="83"/>
      <c r="QGZ14" s="83"/>
      <c r="QHA14" s="83"/>
      <c r="QHB14" s="83"/>
      <c r="QHC14" s="83"/>
      <c r="QHD14" s="83"/>
      <c r="QHE14" s="83"/>
      <c r="QHF14" s="83"/>
      <c r="QHG14" s="83"/>
      <c r="QHH14" s="83"/>
      <c r="QHI14" s="83"/>
      <c r="QHJ14" s="83"/>
      <c r="QHK14" s="83"/>
      <c r="QHL14" s="83"/>
      <c r="QHM14" s="83"/>
      <c r="QHN14" s="83"/>
      <c r="QHO14" s="83"/>
      <c r="QHP14" s="83"/>
      <c r="QHQ14" s="83"/>
      <c r="QHR14" s="83"/>
      <c r="QHS14" s="83"/>
      <c r="QHT14" s="83"/>
      <c r="QHU14" s="83"/>
      <c r="QHV14" s="83"/>
      <c r="QHW14" s="83"/>
      <c r="QHX14" s="83"/>
      <c r="QHY14" s="83"/>
      <c r="QHZ14" s="83"/>
      <c r="QIA14" s="83"/>
      <c r="QIB14" s="83"/>
      <c r="QIC14" s="83"/>
      <c r="QID14" s="83"/>
      <c r="QIE14" s="83"/>
      <c r="QIF14" s="83"/>
      <c r="QIG14" s="83"/>
      <c r="QIH14" s="83"/>
      <c r="QII14" s="83"/>
      <c r="QIJ14" s="83"/>
      <c r="QIK14" s="83"/>
      <c r="QIL14" s="83"/>
      <c r="QIM14" s="83"/>
      <c r="QIN14" s="83"/>
      <c r="QIO14" s="83"/>
      <c r="QIP14" s="83"/>
      <c r="QIQ14" s="83"/>
      <c r="QIR14" s="83"/>
      <c r="QIS14" s="83"/>
      <c r="QIT14" s="83"/>
      <c r="QIU14" s="83"/>
      <c r="QIV14" s="83"/>
      <c r="QIW14" s="83"/>
      <c r="QIX14" s="83"/>
      <c r="QIY14" s="83"/>
      <c r="QIZ14" s="83"/>
      <c r="QJA14" s="83"/>
      <c r="QJB14" s="83"/>
      <c r="QJC14" s="83"/>
      <c r="QJD14" s="83"/>
      <c r="QJE14" s="83"/>
      <c r="QJF14" s="83"/>
      <c r="QJG14" s="83"/>
      <c r="QJH14" s="83"/>
      <c r="QJI14" s="83"/>
      <c r="QJJ14" s="83"/>
      <c r="QJK14" s="83"/>
      <c r="QJL14" s="83"/>
      <c r="QJM14" s="83"/>
      <c r="QJN14" s="83"/>
      <c r="QJO14" s="83"/>
      <c r="QJP14" s="83"/>
      <c r="QJQ14" s="83"/>
      <c r="QJR14" s="83"/>
      <c r="QJS14" s="83"/>
      <c r="QJT14" s="83"/>
      <c r="QJU14" s="83"/>
      <c r="QJV14" s="83"/>
      <c r="QJW14" s="83"/>
      <c r="QJX14" s="83"/>
      <c r="QJY14" s="83"/>
      <c r="QJZ14" s="83"/>
      <c r="QKA14" s="83"/>
      <c r="QKB14" s="83"/>
      <c r="QKC14" s="83"/>
      <c r="QKD14" s="83"/>
      <c r="QKE14" s="83"/>
      <c r="QKF14" s="83"/>
      <c r="QKG14" s="83"/>
      <c r="QKH14" s="83"/>
      <c r="QKI14" s="83"/>
      <c r="QKJ14" s="83"/>
      <c r="QKK14" s="83"/>
      <c r="QKL14" s="83"/>
      <c r="QKM14" s="83"/>
      <c r="QKN14" s="83"/>
      <c r="QKO14" s="83"/>
      <c r="QKP14" s="83"/>
      <c r="QKQ14" s="83"/>
      <c r="QKR14" s="83"/>
      <c r="QKS14" s="83"/>
      <c r="QKT14" s="83"/>
      <c r="QKU14" s="83"/>
      <c r="QKV14" s="83"/>
      <c r="QKW14" s="83"/>
      <c r="QKX14" s="83"/>
      <c r="QKY14" s="83"/>
      <c r="QKZ14" s="83"/>
      <c r="QLA14" s="83"/>
      <c r="QLB14" s="83"/>
      <c r="QLC14" s="83"/>
      <c r="QLD14" s="83"/>
      <c r="QLE14" s="83"/>
      <c r="QLF14" s="83"/>
      <c r="QLG14" s="83"/>
      <c r="QLH14" s="83"/>
      <c r="QLI14" s="83"/>
      <c r="QLJ14" s="83"/>
      <c r="QLK14" s="83"/>
      <c r="QLL14" s="83"/>
      <c r="QLM14" s="83"/>
      <c r="QLN14" s="83"/>
      <c r="QLO14" s="83"/>
      <c r="QLP14" s="83"/>
      <c r="QLQ14" s="83"/>
      <c r="QLR14" s="83"/>
      <c r="QLS14" s="83"/>
      <c r="QLT14" s="83"/>
      <c r="QLU14" s="83"/>
      <c r="QLV14" s="83"/>
      <c r="QLW14" s="83"/>
      <c r="QLX14" s="83"/>
      <c r="QLY14" s="83"/>
      <c r="QLZ14" s="83"/>
      <c r="QMA14" s="83"/>
      <c r="QMB14" s="83"/>
      <c r="QMC14" s="83"/>
      <c r="QMD14" s="83"/>
      <c r="QME14" s="83"/>
      <c r="QMF14" s="83"/>
      <c r="QMG14" s="83"/>
      <c r="QMH14" s="83"/>
      <c r="QMI14" s="83"/>
      <c r="QMJ14" s="83"/>
      <c r="QMK14" s="83"/>
      <c r="QML14" s="83"/>
      <c r="QMM14" s="83"/>
      <c r="QMN14" s="83"/>
      <c r="QMO14" s="83"/>
      <c r="QMP14" s="83"/>
      <c r="QMQ14" s="83"/>
      <c r="QMR14" s="83"/>
      <c r="QMS14" s="83"/>
      <c r="QMT14" s="83"/>
      <c r="QMU14" s="83"/>
      <c r="QMV14" s="83"/>
      <c r="QMW14" s="83"/>
      <c r="QMX14" s="83"/>
      <c r="QMY14" s="83"/>
      <c r="QMZ14" s="83"/>
      <c r="QNA14" s="83"/>
      <c r="QNB14" s="83"/>
      <c r="QNC14" s="83"/>
      <c r="QND14" s="83"/>
      <c r="QNE14" s="83"/>
      <c r="QNF14" s="83"/>
      <c r="QNG14" s="83"/>
      <c r="QNH14" s="83"/>
      <c r="QNI14" s="83"/>
      <c r="QNJ14" s="83"/>
      <c r="QNK14" s="83"/>
      <c r="QNL14" s="83"/>
      <c r="QNM14" s="83"/>
      <c r="QNN14" s="83"/>
      <c r="QNO14" s="83"/>
      <c r="QNP14" s="83"/>
      <c r="QNQ14" s="83"/>
      <c r="QNR14" s="83"/>
      <c r="QNS14" s="83"/>
      <c r="QNT14" s="83"/>
      <c r="QNU14" s="83"/>
      <c r="QNV14" s="83"/>
      <c r="QNW14" s="83"/>
      <c r="QNX14" s="83"/>
      <c r="QNY14" s="83"/>
      <c r="QNZ14" s="83"/>
      <c r="QOA14" s="83"/>
      <c r="QOB14" s="83"/>
      <c r="QOC14" s="83"/>
      <c r="QOD14" s="83"/>
      <c r="QOE14" s="83"/>
      <c r="QOF14" s="83"/>
      <c r="QOG14" s="83"/>
      <c r="QOH14" s="83"/>
      <c r="QOI14" s="83"/>
      <c r="QOJ14" s="83"/>
      <c r="QOK14" s="83"/>
      <c r="QOL14" s="83"/>
      <c r="QOM14" s="83"/>
      <c r="QON14" s="83"/>
      <c r="QOO14" s="83"/>
      <c r="QOP14" s="83"/>
      <c r="QOQ14" s="83"/>
      <c r="QOR14" s="83"/>
      <c r="QOS14" s="83"/>
      <c r="QOT14" s="83"/>
      <c r="QOU14" s="83"/>
      <c r="QOV14" s="83"/>
      <c r="QOW14" s="83"/>
      <c r="QOX14" s="83"/>
      <c r="QOY14" s="83"/>
      <c r="QOZ14" s="83"/>
      <c r="QPA14" s="83"/>
      <c r="QPB14" s="83"/>
      <c r="QPC14" s="83"/>
      <c r="QPD14" s="83"/>
      <c r="QPE14" s="83"/>
      <c r="QPF14" s="83"/>
      <c r="QPG14" s="83"/>
      <c r="QPH14" s="83"/>
      <c r="QPI14" s="83"/>
      <c r="QPJ14" s="83"/>
      <c r="QPK14" s="83"/>
      <c r="QPL14" s="83"/>
      <c r="QPM14" s="83"/>
      <c r="QPN14" s="83"/>
      <c r="QPO14" s="83"/>
      <c r="QPP14" s="83"/>
      <c r="QPQ14" s="83"/>
      <c r="QPR14" s="83"/>
      <c r="QPS14" s="83"/>
      <c r="QPT14" s="83"/>
      <c r="QPU14" s="83"/>
      <c r="QPV14" s="83"/>
      <c r="QPW14" s="83"/>
      <c r="QPX14" s="83"/>
      <c r="QPY14" s="83"/>
      <c r="QPZ14" s="83"/>
      <c r="QQA14" s="83"/>
      <c r="QQB14" s="83"/>
      <c r="QQC14" s="83"/>
      <c r="QQD14" s="83"/>
      <c r="QQE14" s="83"/>
      <c r="QQF14" s="83"/>
      <c r="QQG14" s="83"/>
      <c r="QQH14" s="83"/>
      <c r="QQI14" s="83"/>
      <c r="QQJ14" s="83"/>
      <c r="QQK14" s="83"/>
      <c r="QQL14" s="83"/>
      <c r="QQM14" s="83"/>
      <c r="QQN14" s="83"/>
      <c r="QQO14" s="83"/>
      <c r="QQP14" s="83"/>
      <c r="QQQ14" s="83"/>
      <c r="QQR14" s="83"/>
      <c r="QQS14" s="83"/>
      <c r="QQT14" s="83"/>
      <c r="QQU14" s="83"/>
      <c r="QQV14" s="83"/>
      <c r="QQW14" s="83"/>
      <c r="QQX14" s="83"/>
      <c r="QQY14" s="83"/>
      <c r="QQZ14" s="83"/>
      <c r="QRA14" s="83"/>
      <c r="QRB14" s="83"/>
      <c r="QRC14" s="83"/>
      <c r="QRD14" s="83"/>
      <c r="QRE14" s="83"/>
      <c r="QRF14" s="83"/>
      <c r="QRG14" s="83"/>
      <c r="QRH14" s="83"/>
      <c r="QRI14" s="83"/>
      <c r="QRJ14" s="83"/>
      <c r="QRK14" s="83"/>
      <c r="QRL14" s="83"/>
      <c r="QRM14" s="83"/>
      <c r="QRN14" s="83"/>
      <c r="QRO14" s="83"/>
      <c r="QRP14" s="83"/>
      <c r="QRQ14" s="83"/>
      <c r="QRR14" s="83"/>
      <c r="QRS14" s="83"/>
      <c r="QRT14" s="83"/>
      <c r="QRU14" s="83"/>
      <c r="QRV14" s="83"/>
      <c r="QRW14" s="83"/>
      <c r="QRX14" s="83"/>
      <c r="QRY14" s="83"/>
      <c r="QRZ14" s="83"/>
      <c r="QSA14" s="83"/>
      <c r="QSB14" s="83"/>
      <c r="QSC14" s="83"/>
      <c r="QSD14" s="83"/>
      <c r="QSE14" s="83"/>
      <c r="QSF14" s="83"/>
      <c r="QSG14" s="83"/>
      <c r="QSH14" s="83"/>
      <c r="QSI14" s="83"/>
      <c r="QSJ14" s="83"/>
      <c r="QSK14" s="83"/>
      <c r="QSL14" s="83"/>
      <c r="QSM14" s="83"/>
      <c r="QSN14" s="83"/>
      <c r="QSO14" s="83"/>
      <c r="QSP14" s="83"/>
      <c r="QSQ14" s="83"/>
      <c r="QSR14" s="83"/>
      <c r="QSS14" s="83"/>
      <c r="QST14" s="83"/>
      <c r="QSU14" s="83"/>
      <c r="QSV14" s="83"/>
      <c r="QSW14" s="83"/>
      <c r="QSX14" s="83"/>
      <c r="QSY14" s="83"/>
      <c r="QSZ14" s="83"/>
      <c r="QTA14" s="83"/>
      <c r="QTB14" s="83"/>
      <c r="QTC14" s="83"/>
      <c r="QTD14" s="83"/>
      <c r="QTE14" s="83"/>
      <c r="QTF14" s="83"/>
      <c r="QTG14" s="83"/>
      <c r="QTH14" s="83"/>
      <c r="QTI14" s="83"/>
      <c r="QTJ14" s="83"/>
      <c r="QTK14" s="83"/>
      <c r="QTL14" s="83"/>
      <c r="QTM14" s="83"/>
      <c r="QTN14" s="83"/>
      <c r="QTO14" s="83"/>
      <c r="QTP14" s="83"/>
      <c r="QTQ14" s="83"/>
      <c r="QTR14" s="83"/>
      <c r="QTS14" s="83"/>
      <c r="QTT14" s="83"/>
      <c r="QTU14" s="83"/>
      <c r="QTV14" s="83"/>
      <c r="QTW14" s="83"/>
      <c r="QTX14" s="83"/>
      <c r="QTY14" s="83"/>
      <c r="QTZ14" s="83"/>
      <c r="QUA14" s="83"/>
      <c r="QUB14" s="83"/>
      <c r="QUC14" s="83"/>
      <c r="QUD14" s="83"/>
      <c r="QUE14" s="83"/>
      <c r="QUF14" s="83"/>
      <c r="QUG14" s="83"/>
      <c r="QUH14" s="83"/>
      <c r="QUI14" s="83"/>
      <c r="QUJ14" s="83"/>
      <c r="QUK14" s="83"/>
      <c r="QUL14" s="83"/>
      <c r="QUM14" s="83"/>
      <c r="QUN14" s="83"/>
      <c r="QUO14" s="83"/>
      <c r="QUP14" s="83"/>
      <c r="QUQ14" s="83"/>
      <c r="QUR14" s="83"/>
      <c r="QUS14" s="83"/>
      <c r="QUT14" s="83"/>
      <c r="QUU14" s="83"/>
      <c r="QUV14" s="83"/>
      <c r="QUW14" s="83"/>
      <c r="QUX14" s="83"/>
      <c r="QUY14" s="83"/>
      <c r="QUZ14" s="83"/>
      <c r="QVA14" s="83"/>
      <c r="QVB14" s="83"/>
      <c r="QVC14" s="83"/>
      <c r="QVD14" s="83"/>
      <c r="QVE14" s="83"/>
      <c r="QVF14" s="83"/>
      <c r="QVG14" s="83"/>
      <c r="QVH14" s="83"/>
      <c r="QVI14" s="83"/>
      <c r="QVJ14" s="83"/>
      <c r="QVK14" s="83"/>
      <c r="QVL14" s="83"/>
      <c r="QVM14" s="83"/>
      <c r="QVN14" s="83"/>
      <c r="QVO14" s="83"/>
      <c r="QVP14" s="83"/>
      <c r="QVQ14" s="83"/>
      <c r="QVR14" s="83"/>
      <c r="QVS14" s="83"/>
      <c r="QVT14" s="83"/>
      <c r="QVU14" s="83"/>
      <c r="QVV14" s="83"/>
      <c r="QVW14" s="83"/>
      <c r="QVX14" s="83"/>
      <c r="QVY14" s="83"/>
      <c r="QVZ14" s="83"/>
      <c r="QWA14" s="83"/>
      <c r="QWB14" s="83"/>
      <c r="QWC14" s="83"/>
      <c r="QWD14" s="83"/>
      <c r="QWE14" s="83"/>
      <c r="QWF14" s="83"/>
      <c r="QWG14" s="83"/>
      <c r="QWH14" s="83"/>
      <c r="QWI14" s="83"/>
      <c r="QWJ14" s="83"/>
      <c r="QWK14" s="83"/>
      <c r="QWL14" s="83"/>
      <c r="QWM14" s="83"/>
      <c r="QWN14" s="83"/>
      <c r="QWO14" s="83"/>
      <c r="QWP14" s="83"/>
      <c r="QWQ14" s="83"/>
      <c r="QWR14" s="83"/>
      <c r="QWS14" s="83"/>
      <c r="QWT14" s="83"/>
      <c r="QWU14" s="83"/>
      <c r="QWV14" s="83"/>
      <c r="QWW14" s="83"/>
      <c r="QWX14" s="83"/>
      <c r="QWY14" s="83"/>
      <c r="QWZ14" s="83"/>
      <c r="QXA14" s="83"/>
      <c r="QXB14" s="83"/>
      <c r="QXC14" s="83"/>
      <c r="QXD14" s="83"/>
      <c r="QXE14" s="83"/>
      <c r="QXF14" s="83"/>
      <c r="QXG14" s="83"/>
      <c r="QXH14" s="83"/>
      <c r="QXI14" s="83"/>
      <c r="QXJ14" s="83"/>
      <c r="QXK14" s="83"/>
      <c r="QXL14" s="83"/>
      <c r="QXM14" s="83"/>
      <c r="QXN14" s="83"/>
      <c r="QXO14" s="83"/>
      <c r="QXP14" s="83"/>
      <c r="QXQ14" s="83"/>
      <c r="QXR14" s="83"/>
      <c r="QXS14" s="83"/>
      <c r="QXT14" s="83"/>
      <c r="QXU14" s="83"/>
      <c r="QXV14" s="83"/>
      <c r="QXW14" s="83"/>
      <c r="QXX14" s="83"/>
      <c r="QXY14" s="83"/>
      <c r="QXZ14" s="83"/>
      <c r="QYA14" s="83"/>
      <c r="QYB14" s="83"/>
      <c r="QYC14" s="83"/>
      <c r="QYD14" s="83"/>
      <c r="QYE14" s="83"/>
      <c r="QYF14" s="83"/>
      <c r="QYG14" s="83"/>
      <c r="QYH14" s="83"/>
      <c r="QYI14" s="83"/>
      <c r="QYJ14" s="83"/>
      <c r="QYK14" s="83"/>
      <c r="QYL14" s="83"/>
      <c r="QYM14" s="83"/>
      <c r="QYN14" s="83"/>
      <c r="QYO14" s="83"/>
      <c r="QYP14" s="83"/>
      <c r="QYQ14" s="83"/>
      <c r="QYR14" s="83"/>
      <c r="QYS14" s="83"/>
      <c r="QYT14" s="83"/>
      <c r="QYU14" s="83"/>
      <c r="QYV14" s="83"/>
      <c r="QYW14" s="83"/>
      <c r="QYX14" s="83"/>
      <c r="QYY14" s="83"/>
      <c r="QYZ14" s="83"/>
      <c r="QZA14" s="83"/>
      <c r="QZB14" s="83"/>
      <c r="QZC14" s="83"/>
      <c r="QZD14" s="83"/>
      <c r="QZE14" s="83"/>
      <c r="QZF14" s="83"/>
      <c r="QZG14" s="83"/>
      <c r="QZH14" s="83"/>
      <c r="QZI14" s="83"/>
      <c r="QZJ14" s="83"/>
      <c r="QZK14" s="83"/>
      <c r="QZL14" s="83"/>
      <c r="QZM14" s="83"/>
      <c r="QZN14" s="83"/>
      <c r="QZO14" s="83"/>
      <c r="QZP14" s="83"/>
      <c r="QZQ14" s="83"/>
      <c r="QZR14" s="83"/>
      <c r="QZS14" s="83"/>
      <c r="QZT14" s="83"/>
      <c r="QZU14" s="83"/>
      <c r="QZV14" s="83"/>
      <c r="QZW14" s="83"/>
      <c r="QZX14" s="83"/>
      <c r="QZY14" s="83"/>
      <c r="QZZ14" s="83"/>
      <c r="RAA14" s="83"/>
      <c r="RAB14" s="83"/>
      <c r="RAC14" s="83"/>
      <c r="RAD14" s="83"/>
      <c r="RAE14" s="83"/>
      <c r="RAF14" s="83"/>
      <c r="RAG14" s="83"/>
      <c r="RAH14" s="83"/>
      <c r="RAI14" s="83"/>
      <c r="RAJ14" s="83"/>
      <c r="RAK14" s="83"/>
      <c r="RAL14" s="83"/>
      <c r="RAM14" s="83"/>
      <c r="RAN14" s="83"/>
      <c r="RAO14" s="83"/>
      <c r="RAP14" s="83"/>
      <c r="RAQ14" s="83"/>
      <c r="RAR14" s="83"/>
      <c r="RAS14" s="83"/>
      <c r="RAT14" s="83"/>
      <c r="RAU14" s="83"/>
      <c r="RAV14" s="83"/>
      <c r="RAW14" s="83"/>
      <c r="RAX14" s="83"/>
      <c r="RAY14" s="83"/>
      <c r="RAZ14" s="83"/>
      <c r="RBA14" s="83"/>
      <c r="RBB14" s="83"/>
      <c r="RBC14" s="83"/>
      <c r="RBD14" s="83"/>
      <c r="RBE14" s="83"/>
      <c r="RBF14" s="83"/>
      <c r="RBG14" s="83"/>
      <c r="RBH14" s="83"/>
      <c r="RBI14" s="83"/>
      <c r="RBJ14" s="83"/>
      <c r="RBK14" s="83"/>
      <c r="RBL14" s="83"/>
      <c r="RBM14" s="83"/>
      <c r="RBN14" s="83"/>
      <c r="RBO14" s="83"/>
      <c r="RBP14" s="83"/>
      <c r="RBQ14" s="83"/>
      <c r="RBR14" s="83"/>
      <c r="RBS14" s="83"/>
      <c r="RBT14" s="83"/>
      <c r="RBU14" s="83"/>
      <c r="RBV14" s="83"/>
      <c r="RBW14" s="83"/>
      <c r="RBX14" s="83"/>
      <c r="RBY14" s="83"/>
      <c r="RBZ14" s="83"/>
      <c r="RCA14" s="83"/>
      <c r="RCB14" s="83"/>
      <c r="RCC14" s="83"/>
      <c r="RCD14" s="83"/>
      <c r="RCE14" s="83"/>
      <c r="RCF14" s="83"/>
      <c r="RCG14" s="83"/>
      <c r="RCH14" s="83"/>
      <c r="RCI14" s="83"/>
      <c r="RCJ14" s="83"/>
      <c r="RCK14" s="83"/>
      <c r="RCL14" s="83"/>
      <c r="RCM14" s="83"/>
      <c r="RCN14" s="83"/>
      <c r="RCO14" s="83"/>
      <c r="RCP14" s="83"/>
      <c r="RCQ14" s="83"/>
      <c r="RCR14" s="83"/>
      <c r="RCS14" s="83"/>
      <c r="RCT14" s="83"/>
      <c r="RCU14" s="83"/>
      <c r="RCV14" s="83"/>
      <c r="RCW14" s="83"/>
      <c r="RCX14" s="83"/>
      <c r="RCY14" s="83"/>
      <c r="RCZ14" s="83"/>
      <c r="RDA14" s="83"/>
      <c r="RDB14" s="83"/>
      <c r="RDC14" s="83"/>
      <c r="RDD14" s="83"/>
      <c r="RDE14" s="83"/>
      <c r="RDF14" s="83"/>
      <c r="RDG14" s="83"/>
      <c r="RDH14" s="83"/>
      <c r="RDI14" s="83"/>
      <c r="RDJ14" s="83"/>
      <c r="RDK14" s="83"/>
      <c r="RDL14" s="83"/>
      <c r="RDM14" s="83"/>
      <c r="RDN14" s="83"/>
      <c r="RDO14" s="83"/>
      <c r="RDP14" s="83"/>
      <c r="RDQ14" s="83"/>
      <c r="RDR14" s="83"/>
      <c r="RDS14" s="83"/>
      <c r="RDT14" s="83"/>
      <c r="RDU14" s="83"/>
      <c r="RDV14" s="83"/>
      <c r="RDW14" s="83"/>
      <c r="RDX14" s="83"/>
      <c r="RDY14" s="83"/>
      <c r="RDZ14" s="83"/>
      <c r="REA14" s="83"/>
      <c r="REB14" s="83"/>
      <c r="REC14" s="83"/>
      <c r="RED14" s="83"/>
      <c r="REE14" s="83"/>
      <c r="REF14" s="83"/>
      <c r="REG14" s="83"/>
      <c r="REH14" s="83"/>
      <c r="REI14" s="83"/>
      <c r="REJ14" s="83"/>
      <c r="REK14" s="83"/>
      <c r="REL14" s="83"/>
      <c r="REM14" s="83"/>
      <c r="REN14" s="83"/>
      <c r="REO14" s="83"/>
      <c r="REP14" s="83"/>
      <c r="REQ14" s="83"/>
      <c r="RER14" s="83"/>
      <c r="RES14" s="83"/>
      <c r="RET14" s="83"/>
      <c r="REU14" s="83"/>
      <c r="REV14" s="83"/>
      <c r="REW14" s="83"/>
      <c r="REX14" s="83"/>
      <c r="REY14" s="83"/>
      <c r="REZ14" s="83"/>
      <c r="RFA14" s="83"/>
      <c r="RFB14" s="83"/>
      <c r="RFC14" s="83"/>
      <c r="RFD14" s="83"/>
      <c r="RFE14" s="83"/>
      <c r="RFF14" s="83"/>
      <c r="RFG14" s="83"/>
      <c r="RFH14" s="83"/>
      <c r="RFI14" s="83"/>
      <c r="RFJ14" s="83"/>
      <c r="RFK14" s="83"/>
      <c r="RFL14" s="83"/>
      <c r="RFM14" s="83"/>
      <c r="RFN14" s="83"/>
      <c r="RFO14" s="83"/>
      <c r="RFP14" s="83"/>
      <c r="RFQ14" s="83"/>
      <c r="RFR14" s="83"/>
      <c r="RFS14" s="83"/>
      <c r="RFT14" s="83"/>
      <c r="RFU14" s="83"/>
      <c r="RFV14" s="83"/>
      <c r="RFW14" s="83"/>
      <c r="RFX14" s="83"/>
      <c r="RFY14" s="83"/>
      <c r="RFZ14" s="83"/>
      <c r="RGA14" s="83"/>
      <c r="RGB14" s="83"/>
      <c r="RGC14" s="83"/>
      <c r="RGD14" s="83"/>
      <c r="RGE14" s="83"/>
      <c r="RGF14" s="83"/>
      <c r="RGG14" s="83"/>
      <c r="RGH14" s="83"/>
      <c r="RGI14" s="83"/>
      <c r="RGJ14" s="83"/>
      <c r="RGK14" s="83"/>
      <c r="RGL14" s="83"/>
      <c r="RGM14" s="83"/>
      <c r="RGN14" s="83"/>
      <c r="RGO14" s="83"/>
      <c r="RGP14" s="83"/>
      <c r="RGQ14" s="83"/>
      <c r="RGR14" s="83"/>
      <c r="RGS14" s="83"/>
      <c r="RGT14" s="83"/>
      <c r="RGU14" s="83"/>
      <c r="RGV14" s="83"/>
      <c r="RGW14" s="83"/>
      <c r="RGX14" s="83"/>
      <c r="RGY14" s="83"/>
      <c r="RGZ14" s="83"/>
      <c r="RHA14" s="83"/>
      <c r="RHB14" s="83"/>
      <c r="RHC14" s="83"/>
      <c r="RHD14" s="83"/>
      <c r="RHE14" s="83"/>
      <c r="RHF14" s="83"/>
      <c r="RHG14" s="83"/>
      <c r="RHH14" s="83"/>
      <c r="RHI14" s="83"/>
      <c r="RHJ14" s="83"/>
      <c r="RHK14" s="83"/>
      <c r="RHL14" s="83"/>
      <c r="RHM14" s="83"/>
      <c r="RHN14" s="83"/>
      <c r="RHO14" s="83"/>
      <c r="RHP14" s="83"/>
      <c r="RHQ14" s="83"/>
      <c r="RHR14" s="83"/>
      <c r="RHS14" s="83"/>
      <c r="RHT14" s="83"/>
      <c r="RHU14" s="83"/>
      <c r="RHV14" s="83"/>
      <c r="RHW14" s="83"/>
      <c r="RHX14" s="83"/>
      <c r="RHY14" s="83"/>
      <c r="RHZ14" s="83"/>
      <c r="RIA14" s="83"/>
      <c r="RIB14" s="83"/>
      <c r="RIC14" s="83"/>
      <c r="RID14" s="83"/>
      <c r="RIE14" s="83"/>
      <c r="RIF14" s="83"/>
      <c r="RIG14" s="83"/>
      <c r="RIH14" s="83"/>
      <c r="RII14" s="83"/>
      <c r="RIJ14" s="83"/>
      <c r="RIK14" s="83"/>
      <c r="RIL14" s="83"/>
      <c r="RIM14" s="83"/>
      <c r="RIN14" s="83"/>
      <c r="RIO14" s="83"/>
      <c r="RIP14" s="83"/>
      <c r="RIQ14" s="83"/>
      <c r="RIR14" s="83"/>
      <c r="RIS14" s="83"/>
      <c r="RIT14" s="83"/>
      <c r="RIU14" s="83"/>
      <c r="RIV14" s="83"/>
      <c r="RIW14" s="83"/>
      <c r="RIX14" s="83"/>
      <c r="RIY14" s="83"/>
      <c r="RIZ14" s="83"/>
      <c r="RJA14" s="83"/>
      <c r="RJB14" s="83"/>
      <c r="RJC14" s="83"/>
      <c r="RJD14" s="83"/>
      <c r="RJE14" s="83"/>
      <c r="RJF14" s="83"/>
      <c r="RJG14" s="83"/>
      <c r="RJH14" s="83"/>
      <c r="RJI14" s="83"/>
      <c r="RJJ14" s="83"/>
      <c r="RJK14" s="83"/>
      <c r="RJL14" s="83"/>
      <c r="RJM14" s="83"/>
      <c r="RJN14" s="83"/>
      <c r="RJO14" s="83"/>
      <c r="RJP14" s="83"/>
      <c r="RJQ14" s="83"/>
      <c r="RJR14" s="83"/>
      <c r="RJS14" s="83"/>
      <c r="RJT14" s="83"/>
      <c r="RJU14" s="83"/>
      <c r="RJV14" s="83"/>
      <c r="RJW14" s="83"/>
      <c r="RJX14" s="83"/>
      <c r="RJY14" s="83"/>
      <c r="RJZ14" s="83"/>
      <c r="RKA14" s="83"/>
      <c r="RKB14" s="83"/>
      <c r="RKC14" s="83"/>
      <c r="RKD14" s="83"/>
      <c r="RKE14" s="83"/>
      <c r="RKF14" s="83"/>
      <c r="RKG14" s="83"/>
      <c r="RKH14" s="83"/>
      <c r="RKI14" s="83"/>
      <c r="RKJ14" s="83"/>
      <c r="RKK14" s="83"/>
      <c r="RKL14" s="83"/>
      <c r="RKM14" s="83"/>
      <c r="RKN14" s="83"/>
      <c r="RKO14" s="83"/>
      <c r="RKP14" s="83"/>
      <c r="RKQ14" s="83"/>
      <c r="RKR14" s="83"/>
      <c r="RKS14" s="83"/>
      <c r="RKT14" s="83"/>
      <c r="RKU14" s="83"/>
      <c r="RKV14" s="83"/>
      <c r="RKW14" s="83"/>
      <c r="RKX14" s="83"/>
      <c r="RKY14" s="83"/>
      <c r="RKZ14" s="83"/>
      <c r="RLA14" s="83"/>
      <c r="RLB14" s="83"/>
      <c r="RLC14" s="83"/>
      <c r="RLD14" s="83"/>
      <c r="RLE14" s="83"/>
      <c r="RLF14" s="83"/>
      <c r="RLG14" s="83"/>
      <c r="RLH14" s="83"/>
      <c r="RLI14" s="83"/>
      <c r="RLJ14" s="83"/>
      <c r="RLK14" s="83"/>
      <c r="RLL14" s="83"/>
      <c r="RLM14" s="83"/>
      <c r="RLN14" s="83"/>
      <c r="RLO14" s="83"/>
      <c r="RLP14" s="83"/>
      <c r="RLQ14" s="83"/>
      <c r="RLR14" s="83"/>
      <c r="RLS14" s="83"/>
      <c r="RLT14" s="83"/>
      <c r="RLU14" s="83"/>
      <c r="RLV14" s="83"/>
      <c r="RLW14" s="83"/>
      <c r="RLX14" s="83"/>
      <c r="RLY14" s="83"/>
      <c r="RLZ14" s="83"/>
      <c r="RMA14" s="83"/>
      <c r="RMB14" s="83"/>
      <c r="RMC14" s="83"/>
      <c r="RMD14" s="83"/>
      <c r="RME14" s="83"/>
      <c r="RMF14" s="83"/>
      <c r="RMG14" s="83"/>
      <c r="RMH14" s="83"/>
      <c r="RMI14" s="83"/>
      <c r="RMJ14" s="83"/>
      <c r="RMK14" s="83"/>
      <c r="RML14" s="83"/>
      <c r="RMM14" s="83"/>
      <c r="RMN14" s="83"/>
      <c r="RMO14" s="83"/>
      <c r="RMP14" s="83"/>
      <c r="RMQ14" s="83"/>
      <c r="RMR14" s="83"/>
      <c r="RMS14" s="83"/>
      <c r="RMT14" s="83"/>
      <c r="RMU14" s="83"/>
      <c r="RMV14" s="83"/>
      <c r="RMW14" s="83"/>
      <c r="RMX14" s="83"/>
      <c r="RMY14" s="83"/>
      <c r="RMZ14" s="83"/>
      <c r="RNA14" s="83"/>
      <c r="RNB14" s="83"/>
      <c r="RNC14" s="83"/>
      <c r="RND14" s="83"/>
      <c r="RNE14" s="83"/>
      <c r="RNF14" s="83"/>
      <c r="RNG14" s="83"/>
      <c r="RNH14" s="83"/>
      <c r="RNI14" s="83"/>
      <c r="RNJ14" s="83"/>
      <c r="RNK14" s="83"/>
      <c r="RNL14" s="83"/>
      <c r="RNM14" s="83"/>
      <c r="RNN14" s="83"/>
      <c r="RNO14" s="83"/>
      <c r="RNP14" s="83"/>
      <c r="RNQ14" s="83"/>
      <c r="RNR14" s="83"/>
      <c r="RNS14" s="83"/>
      <c r="RNT14" s="83"/>
      <c r="RNU14" s="83"/>
      <c r="RNV14" s="83"/>
      <c r="RNW14" s="83"/>
      <c r="RNX14" s="83"/>
      <c r="RNY14" s="83"/>
      <c r="RNZ14" s="83"/>
      <c r="ROA14" s="83"/>
      <c r="ROB14" s="83"/>
      <c r="ROC14" s="83"/>
      <c r="ROD14" s="83"/>
      <c r="ROE14" s="83"/>
      <c r="ROF14" s="83"/>
      <c r="ROG14" s="83"/>
      <c r="ROH14" s="83"/>
      <c r="ROI14" s="83"/>
      <c r="ROJ14" s="83"/>
      <c r="ROK14" s="83"/>
      <c r="ROL14" s="83"/>
      <c r="ROM14" s="83"/>
      <c r="RON14" s="83"/>
      <c r="ROO14" s="83"/>
      <c r="ROP14" s="83"/>
      <c r="ROQ14" s="83"/>
      <c r="ROR14" s="83"/>
      <c r="ROS14" s="83"/>
      <c r="ROT14" s="83"/>
      <c r="ROU14" s="83"/>
      <c r="ROV14" s="83"/>
      <c r="ROW14" s="83"/>
      <c r="ROX14" s="83"/>
      <c r="ROY14" s="83"/>
      <c r="ROZ14" s="83"/>
      <c r="RPA14" s="83"/>
      <c r="RPB14" s="83"/>
      <c r="RPC14" s="83"/>
      <c r="RPD14" s="83"/>
      <c r="RPE14" s="83"/>
      <c r="RPF14" s="83"/>
      <c r="RPG14" s="83"/>
      <c r="RPH14" s="83"/>
      <c r="RPI14" s="83"/>
      <c r="RPJ14" s="83"/>
      <c r="RPK14" s="83"/>
      <c r="RPL14" s="83"/>
      <c r="RPM14" s="83"/>
      <c r="RPN14" s="83"/>
      <c r="RPO14" s="83"/>
      <c r="RPP14" s="83"/>
      <c r="RPQ14" s="83"/>
      <c r="RPR14" s="83"/>
      <c r="RPS14" s="83"/>
      <c r="RPT14" s="83"/>
      <c r="RPU14" s="83"/>
      <c r="RPV14" s="83"/>
      <c r="RPW14" s="83"/>
      <c r="RPX14" s="83"/>
      <c r="RPY14" s="83"/>
      <c r="RPZ14" s="83"/>
      <c r="RQA14" s="83"/>
      <c r="RQB14" s="83"/>
      <c r="RQC14" s="83"/>
      <c r="RQD14" s="83"/>
      <c r="RQE14" s="83"/>
      <c r="RQF14" s="83"/>
      <c r="RQG14" s="83"/>
      <c r="RQH14" s="83"/>
      <c r="RQI14" s="83"/>
      <c r="RQJ14" s="83"/>
      <c r="RQK14" s="83"/>
      <c r="RQL14" s="83"/>
      <c r="RQM14" s="83"/>
      <c r="RQN14" s="83"/>
      <c r="RQO14" s="83"/>
      <c r="RQP14" s="83"/>
      <c r="RQQ14" s="83"/>
      <c r="RQR14" s="83"/>
      <c r="RQS14" s="83"/>
      <c r="RQT14" s="83"/>
      <c r="RQU14" s="83"/>
      <c r="RQV14" s="83"/>
      <c r="RQW14" s="83"/>
      <c r="RQX14" s="83"/>
      <c r="RQY14" s="83"/>
      <c r="RQZ14" s="83"/>
      <c r="RRA14" s="83"/>
      <c r="RRB14" s="83"/>
      <c r="RRC14" s="83"/>
      <c r="RRD14" s="83"/>
      <c r="RRE14" s="83"/>
      <c r="RRF14" s="83"/>
      <c r="RRG14" s="83"/>
      <c r="RRH14" s="83"/>
      <c r="RRI14" s="83"/>
      <c r="RRJ14" s="83"/>
      <c r="RRK14" s="83"/>
      <c r="RRL14" s="83"/>
      <c r="RRM14" s="83"/>
      <c r="RRN14" s="83"/>
      <c r="RRO14" s="83"/>
      <c r="RRP14" s="83"/>
      <c r="RRQ14" s="83"/>
      <c r="RRR14" s="83"/>
      <c r="RRS14" s="83"/>
      <c r="RRT14" s="83"/>
      <c r="RRU14" s="83"/>
      <c r="RRV14" s="83"/>
      <c r="RRW14" s="83"/>
      <c r="RRX14" s="83"/>
      <c r="RRY14" s="83"/>
      <c r="RRZ14" s="83"/>
      <c r="RSA14" s="83"/>
      <c r="RSB14" s="83"/>
      <c r="RSC14" s="83"/>
      <c r="RSD14" s="83"/>
      <c r="RSE14" s="83"/>
      <c r="RSF14" s="83"/>
      <c r="RSG14" s="83"/>
      <c r="RSH14" s="83"/>
      <c r="RSI14" s="83"/>
      <c r="RSJ14" s="83"/>
      <c r="RSK14" s="83"/>
      <c r="RSL14" s="83"/>
      <c r="RSM14" s="83"/>
      <c r="RSN14" s="83"/>
      <c r="RSO14" s="83"/>
      <c r="RSP14" s="83"/>
      <c r="RSQ14" s="83"/>
      <c r="RSR14" s="83"/>
      <c r="RSS14" s="83"/>
      <c r="RST14" s="83"/>
      <c r="RSU14" s="83"/>
      <c r="RSV14" s="83"/>
      <c r="RSW14" s="83"/>
      <c r="RSX14" s="83"/>
      <c r="RSY14" s="83"/>
      <c r="RSZ14" s="83"/>
      <c r="RTA14" s="83"/>
      <c r="RTB14" s="83"/>
      <c r="RTC14" s="83"/>
      <c r="RTD14" s="83"/>
      <c r="RTE14" s="83"/>
      <c r="RTF14" s="83"/>
      <c r="RTG14" s="83"/>
      <c r="RTH14" s="83"/>
      <c r="RTI14" s="83"/>
      <c r="RTJ14" s="83"/>
      <c r="RTK14" s="83"/>
      <c r="RTL14" s="83"/>
      <c r="RTM14" s="83"/>
      <c r="RTN14" s="83"/>
      <c r="RTO14" s="83"/>
      <c r="RTP14" s="83"/>
      <c r="RTQ14" s="83"/>
      <c r="RTR14" s="83"/>
      <c r="RTS14" s="83"/>
      <c r="RTT14" s="83"/>
      <c r="RTU14" s="83"/>
      <c r="RTV14" s="83"/>
      <c r="RTW14" s="83"/>
      <c r="RTX14" s="83"/>
      <c r="RTY14" s="83"/>
      <c r="RTZ14" s="83"/>
      <c r="RUA14" s="83"/>
      <c r="RUB14" s="83"/>
      <c r="RUC14" s="83"/>
      <c r="RUD14" s="83"/>
      <c r="RUE14" s="83"/>
      <c r="RUF14" s="83"/>
      <c r="RUG14" s="83"/>
      <c r="RUH14" s="83"/>
      <c r="RUI14" s="83"/>
      <c r="RUJ14" s="83"/>
      <c r="RUK14" s="83"/>
      <c r="RUL14" s="83"/>
      <c r="RUM14" s="83"/>
      <c r="RUN14" s="83"/>
      <c r="RUO14" s="83"/>
      <c r="RUP14" s="83"/>
      <c r="RUQ14" s="83"/>
      <c r="RUR14" s="83"/>
      <c r="RUS14" s="83"/>
      <c r="RUT14" s="83"/>
      <c r="RUU14" s="83"/>
      <c r="RUV14" s="83"/>
      <c r="RUW14" s="83"/>
      <c r="RUX14" s="83"/>
      <c r="RUY14" s="83"/>
      <c r="RUZ14" s="83"/>
      <c r="RVA14" s="83"/>
      <c r="RVB14" s="83"/>
      <c r="RVC14" s="83"/>
      <c r="RVD14" s="83"/>
      <c r="RVE14" s="83"/>
      <c r="RVF14" s="83"/>
      <c r="RVG14" s="83"/>
      <c r="RVH14" s="83"/>
      <c r="RVI14" s="83"/>
      <c r="RVJ14" s="83"/>
      <c r="RVK14" s="83"/>
      <c r="RVL14" s="83"/>
      <c r="RVM14" s="83"/>
      <c r="RVN14" s="83"/>
      <c r="RVO14" s="83"/>
      <c r="RVP14" s="83"/>
      <c r="RVQ14" s="83"/>
      <c r="RVR14" s="83"/>
      <c r="RVS14" s="83"/>
      <c r="RVT14" s="83"/>
      <c r="RVU14" s="83"/>
      <c r="RVV14" s="83"/>
      <c r="RVW14" s="83"/>
      <c r="RVX14" s="83"/>
      <c r="RVY14" s="83"/>
      <c r="RVZ14" s="83"/>
      <c r="RWA14" s="83"/>
      <c r="RWB14" s="83"/>
      <c r="RWC14" s="83"/>
      <c r="RWD14" s="83"/>
      <c r="RWE14" s="83"/>
      <c r="RWF14" s="83"/>
      <c r="RWG14" s="83"/>
      <c r="RWH14" s="83"/>
      <c r="RWI14" s="83"/>
      <c r="RWJ14" s="83"/>
      <c r="RWK14" s="83"/>
      <c r="RWL14" s="83"/>
      <c r="RWM14" s="83"/>
      <c r="RWN14" s="83"/>
      <c r="RWO14" s="83"/>
      <c r="RWP14" s="83"/>
      <c r="RWQ14" s="83"/>
      <c r="RWR14" s="83"/>
      <c r="RWS14" s="83"/>
      <c r="RWT14" s="83"/>
      <c r="RWU14" s="83"/>
      <c r="RWV14" s="83"/>
      <c r="RWW14" s="83"/>
      <c r="RWX14" s="83"/>
      <c r="RWY14" s="83"/>
      <c r="RWZ14" s="83"/>
      <c r="RXA14" s="83"/>
      <c r="RXB14" s="83"/>
      <c r="RXC14" s="83"/>
      <c r="RXD14" s="83"/>
      <c r="RXE14" s="83"/>
      <c r="RXF14" s="83"/>
      <c r="RXG14" s="83"/>
      <c r="RXH14" s="83"/>
      <c r="RXI14" s="83"/>
      <c r="RXJ14" s="83"/>
      <c r="RXK14" s="83"/>
      <c r="RXL14" s="83"/>
      <c r="RXM14" s="83"/>
      <c r="RXN14" s="83"/>
      <c r="RXO14" s="83"/>
      <c r="RXP14" s="83"/>
      <c r="RXQ14" s="83"/>
      <c r="RXR14" s="83"/>
      <c r="RXS14" s="83"/>
      <c r="RXT14" s="83"/>
      <c r="RXU14" s="83"/>
      <c r="RXV14" s="83"/>
      <c r="RXW14" s="83"/>
      <c r="RXX14" s="83"/>
      <c r="RXY14" s="83"/>
      <c r="RXZ14" s="83"/>
      <c r="RYA14" s="83"/>
      <c r="RYB14" s="83"/>
      <c r="RYC14" s="83"/>
      <c r="RYD14" s="83"/>
      <c r="RYE14" s="83"/>
      <c r="RYF14" s="83"/>
      <c r="RYG14" s="83"/>
      <c r="RYH14" s="83"/>
      <c r="RYI14" s="83"/>
      <c r="RYJ14" s="83"/>
      <c r="RYK14" s="83"/>
      <c r="RYL14" s="83"/>
      <c r="RYM14" s="83"/>
      <c r="RYN14" s="83"/>
      <c r="RYO14" s="83"/>
      <c r="RYP14" s="83"/>
      <c r="RYQ14" s="83"/>
      <c r="RYR14" s="83"/>
      <c r="RYS14" s="83"/>
      <c r="RYT14" s="83"/>
      <c r="RYU14" s="83"/>
      <c r="RYV14" s="83"/>
      <c r="RYW14" s="83"/>
      <c r="RYX14" s="83"/>
      <c r="RYY14" s="83"/>
      <c r="RYZ14" s="83"/>
      <c r="RZA14" s="83"/>
      <c r="RZB14" s="83"/>
      <c r="RZC14" s="83"/>
      <c r="RZD14" s="83"/>
      <c r="RZE14" s="83"/>
      <c r="RZF14" s="83"/>
      <c r="RZG14" s="83"/>
      <c r="RZH14" s="83"/>
      <c r="RZI14" s="83"/>
      <c r="RZJ14" s="83"/>
      <c r="RZK14" s="83"/>
      <c r="RZL14" s="83"/>
      <c r="RZM14" s="83"/>
      <c r="RZN14" s="83"/>
      <c r="RZO14" s="83"/>
      <c r="RZP14" s="83"/>
      <c r="RZQ14" s="83"/>
      <c r="RZR14" s="83"/>
      <c r="RZS14" s="83"/>
      <c r="RZT14" s="83"/>
      <c r="RZU14" s="83"/>
      <c r="RZV14" s="83"/>
      <c r="RZW14" s="83"/>
      <c r="RZX14" s="83"/>
      <c r="RZY14" s="83"/>
      <c r="RZZ14" s="83"/>
      <c r="SAA14" s="83"/>
      <c r="SAB14" s="83"/>
      <c r="SAC14" s="83"/>
      <c r="SAD14" s="83"/>
      <c r="SAE14" s="83"/>
      <c r="SAF14" s="83"/>
      <c r="SAG14" s="83"/>
      <c r="SAH14" s="83"/>
      <c r="SAI14" s="83"/>
      <c r="SAJ14" s="83"/>
      <c r="SAK14" s="83"/>
      <c r="SAL14" s="83"/>
      <c r="SAM14" s="83"/>
      <c r="SAN14" s="83"/>
      <c r="SAO14" s="83"/>
      <c r="SAP14" s="83"/>
      <c r="SAQ14" s="83"/>
      <c r="SAR14" s="83"/>
      <c r="SAS14" s="83"/>
      <c r="SAT14" s="83"/>
      <c r="SAU14" s="83"/>
      <c r="SAV14" s="83"/>
      <c r="SAW14" s="83"/>
      <c r="SAX14" s="83"/>
      <c r="SAY14" s="83"/>
      <c r="SAZ14" s="83"/>
      <c r="SBA14" s="83"/>
      <c r="SBB14" s="83"/>
      <c r="SBC14" s="83"/>
      <c r="SBD14" s="83"/>
      <c r="SBE14" s="83"/>
      <c r="SBF14" s="83"/>
      <c r="SBG14" s="83"/>
      <c r="SBH14" s="83"/>
      <c r="SBI14" s="83"/>
      <c r="SBJ14" s="83"/>
      <c r="SBK14" s="83"/>
      <c r="SBL14" s="83"/>
      <c r="SBM14" s="83"/>
      <c r="SBN14" s="83"/>
      <c r="SBO14" s="83"/>
      <c r="SBP14" s="83"/>
      <c r="SBQ14" s="83"/>
      <c r="SBR14" s="83"/>
      <c r="SBS14" s="83"/>
      <c r="SBT14" s="83"/>
      <c r="SBU14" s="83"/>
      <c r="SBV14" s="83"/>
      <c r="SBW14" s="83"/>
      <c r="SBX14" s="83"/>
      <c r="SBY14" s="83"/>
      <c r="SBZ14" s="83"/>
      <c r="SCA14" s="83"/>
      <c r="SCB14" s="83"/>
      <c r="SCC14" s="83"/>
      <c r="SCD14" s="83"/>
      <c r="SCE14" s="83"/>
      <c r="SCF14" s="83"/>
      <c r="SCG14" s="83"/>
      <c r="SCH14" s="83"/>
      <c r="SCI14" s="83"/>
      <c r="SCJ14" s="83"/>
      <c r="SCK14" s="83"/>
      <c r="SCL14" s="83"/>
      <c r="SCM14" s="83"/>
      <c r="SCN14" s="83"/>
      <c r="SCO14" s="83"/>
      <c r="SCP14" s="83"/>
      <c r="SCQ14" s="83"/>
      <c r="SCR14" s="83"/>
      <c r="SCS14" s="83"/>
      <c r="SCT14" s="83"/>
      <c r="SCU14" s="83"/>
      <c r="SCV14" s="83"/>
      <c r="SCW14" s="83"/>
      <c r="SCX14" s="83"/>
      <c r="SCY14" s="83"/>
      <c r="SCZ14" s="83"/>
      <c r="SDA14" s="83"/>
      <c r="SDB14" s="83"/>
      <c r="SDC14" s="83"/>
      <c r="SDD14" s="83"/>
      <c r="SDE14" s="83"/>
      <c r="SDF14" s="83"/>
      <c r="SDG14" s="83"/>
      <c r="SDH14" s="83"/>
      <c r="SDI14" s="83"/>
      <c r="SDJ14" s="83"/>
      <c r="SDK14" s="83"/>
      <c r="SDL14" s="83"/>
      <c r="SDM14" s="83"/>
      <c r="SDN14" s="83"/>
      <c r="SDO14" s="83"/>
      <c r="SDP14" s="83"/>
      <c r="SDQ14" s="83"/>
      <c r="SDR14" s="83"/>
      <c r="SDS14" s="83"/>
      <c r="SDT14" s="83"/>
      <c r="SDU14" s="83"/>
      <c r="SDV14" s="83"/>
      <c r="SDW14" s="83"/>
      <c r="SDX14" s="83"/>
      <c r="SDY14" s="83"/>
      <c r="SDZ14" s="83"/>
      <c r="SEA14" s="83"/>
      <c r="SEB14" s="83"/>
      <c r="SEC14" s="83"/>
      <c r="SED14" s="83"/>
      <c r="SEE14" s="83"/>
      <c r="SEF14" s="83"/>
      <c r="SEG14" s="83"/>
      <c r="SEH14" s="83"/>
      <c r="SEI14" s="83"/>
      <c r="SEJ14" s="83"/>
      <c r="SEK14" s="83"/>
      <c r="SEL14" s="83"/>
      <c r="SEM14" s="83"/>
      <c r="SEN14" s="83"/>
      <c r="SEO14" s="83"/>
      <c r="SEP14" s="83"/>
      <c r="SEQ14" s="83"/>
      <c r="SER14" s="83"/>
      <c r="SES14" s="83"/>
      <c r="SET14" s="83"/>
      <c r="SEU14" s="83"/>
      <c r="SEV14" s="83"/>
      <c r="SEW14" s="83"/>
      <c r="SEX14" s="83"/>
      <c r="SEY14" s="83"/>
      <c r="SEZ14" s="83"/>
      <c r="SFA14" s="83"/>
      <c r="SFB14" s="83"/>
      <c r="SFC14" s="83"/>
      <c r="SFD14" s="83"/>
      <c r="SFE14" s="83"/>
      <c r="SFF14" s="83"/>
      <c r="SFG14" s="83"/>
      <c r="SFH14" s="83"/>
      <c r="SFI14" s="83"/>
      <c r="SFJ14" s="83"/>
      <c r="SFK14" s="83"/>
      <c r="SFL14" s="83"/>
      <c r="SFM14" s="83"/>
      <c r="SFN14" s="83"/>
      <c r="SFO14" s="83"/>
      <c r="SFP14" s="83"/>
      <c r="SFQ14" s="83"/>
      <c r="SFR14" s="83"/>
      <c r="SFS14" s="83"/>
      <c r="SFT14" s="83"/>
      <c r="SFU14" s="83"/>
      <c r="SFV14" s="83"/>
      <c r="SFW14" s="83"/>
      <c r="SFX14" s="83"/>
      <c r="SFY14" s="83"/>
      <c r="SFZ14" s="83"/>
      <c r="SGA14" s="83"/>
      <c r="SGB14" s="83"/>
      <c r="SGC14" s="83"/>
      <c r="SGD14" s="83"/>
      <c r="SGE14" s="83"/>
      <c r="SGF14" s="83"/>
      <c r="SGG14" s="83"/>
      <c r="SGH14" s="83"/>
      <c r="SGI14" s="83"/>
      <c r="SGJ14" s="83"/>
      <c r="SGK14" s="83"/>
      <c r="SGL14" s="83"/>
      <c r="SGM14" s="83"/>
      <c r="SGN14" s="83"/>
      <c r="SGO14" s="83"/>
      <c r="SGP14" s="83"/>
      <c r="SGQ14" s="83"/>
      <c r="SGR14" s="83"/>
      <c r="SGS14" s="83"/>
      <c r="SGT14" s="83"/>
      <c r="SGU14" s="83"/>
      <c r="SGV14" s="83"/>
      <c r="SGW14" s="83"/>
      <c r="SGX14" s="83"/>
      <c r="SGY14" s="83"/>
      <c r="SGZ14" s="83"/>
      <c r="SHA14" s="83"/>
      <c r="SHB14" s="83"/>
      <c r="SHC14" s="83"/>
      <c r="SHD14" s="83"/>
      <c r="SHE14" s="83"/>
      <c r="SHF14" s="83"/>
      <c r="SHG14" s="83"/>
      <c r="SHH14" s="83"/>
      <c r="SHI14" s="83"/>
      <c r="SHJ14" s="83"/>
      <c r="SHK14" s="83"/>
      <c r="SHL14" s="83"/>
      <c r="SHM14" s="83"/>
      <c r="SHN14" s="83"/>
      <c r="SHO14" s="83"/>
      <c r="SHP14" s="83"/>
      <c r="SHQ14" s="83"/>
      <c r="SHR14" s="83"/>
      <c r="SHS14" s="83"/>
      <c r="SHT14" s="83"/>
      <c r="SHU14" s="83"/>
      <c r="SHV14" s="83"/>
      <c r="SHW14" s="83"/>
      <c r="SHX14" s="83"/>
      <c r="SHY14" s="83"/>
      <c r="SHZ14" s="83"/>
      <c r="SIA14" s="83"/>
      <c r="SIB14" s="83"/>
      <c r="SIC14" s="83"/>
      <c r="SID14" s="83"/>
      <c r="SIE14" s="83"/>
      <c r="SIF14" s="83"/>
      <c r="SIG14" s="83"/>
      <c r="SIH14" s="83"/>
      <c r="SII14" s="83"/>
      <c r="SIJ14" s="83"/>
      <c r="SIK14" s="83"/>
      <c r="SIL14" s="83"/>
      <c r="SIM14" s="83"/>
      <c r="SIN14" s="83"/>
      <c r="SIO14" s="83"/>
      <c r="SIP14" s="83"/>
      <c r="SIQ14" s="83"/>
      <c r="SIR14" s="83"/>
      <c r="SIS14" s="83"/>
      <c r="SIT14" s="83"/>
      <c r="SIU14" s="83"/>
      <c r="SIV14" s="83"/>
      <c r="SIW14" s="83"/>
      <c r="SIX14" s="83"/>
      <c r="SIY14" s="83"/>
      <c r="SIZ14" s="83"/>
      <c r="SJA14" s="83"/>
      <c r="SJB14" s="83"/>
      <c r="SJC14" s="83"/>
      <c r="SJD14" s="83"/>
      <c r="SJE14" s="83"/>
      <c r="SJF14" s="83"/>
      <c r="SJG14" s="83"/>
      <c r="SJH14" s="83"/>
      <c r="SJI14" s="83"/>
      <c r="SJJ14" s="83"/>
      <c r="SJK14" s="83"/>
      <c r="SJL14" s="83"/>
      <c r="SJM14" s="83"/>
      <c r="SJN14" s="83"/>
      <c r="SJO14" s="83"/>
      <c r="SJP14" s="83"/>
      <c r="SJQ14" s="83"/>
      <c r="SJR14" s="83"/>
      <c r="SJS14" s="83"/>
      <c r="SJT14" s="83"/>
      <c r="SJU14" s="83"/>
      <c r="SJV14" s="83"/>
      <c r="SJW14" s="83"/>
      <c r="SJX14" s="83"/>
      <c r="SJY14" s="83"/>
      <c r="SJZ14" s="83"/>
      <c r="SKA14" s="83"/>
      <c r="SKB14" s="83"/>
      <c r="SKC14" s="83"/>
      <c r="SKD14" s="83"/>
      <c r="SKE14" s="83"/>
      <c r="SKF14" s="83"/>
      <c r="SKG14" s="83"/>
      <c r="SKH14" s="83"/>
      <c r="SKI14" s="83"/>
      <c r="SKJ14" s="83"/>
      <c r="SKK14" s="83"/>
      <c r="SKL14" s="83"/>
      <c r="SKM14" s="83"/>
      <c r="SKN14" s="83"/>
      <c r="SKO14" s="83"/>
      <c r="SKP14" s="83"/>
      <c r="SKQ14" s="83"/>
      <c r="SKR14" s="83"/>
      <c r="SKS14" s="83"/>
      <c r="SKT14" s="83"/>
      <c r="SKU14" s="83"/>
      <c r="SKV14" s="83"/>
      <c r="SKW14" s="83"/>
      <c r="SKX14" s="83"/>
      <c r="SKY14" s="83"/>
      <c r="SKZ14" s="83"/>
      <c r="SLA14" s="83"/>
      <c r="SLB14" s="83"/>
      <c r="SLC14" s="83"/>
      <c r="SLD14" s="83"/>
      <c r="SLE14" s="83"/>
      <c r="SLF14" s="83"/>
      <c r="SLG14" s="83"/>
      <c r="SLH14" s="83"/>
      <c r="SLI14" s="83"/>
      <c r="SLJ14" s="83"/>
      <c r="SLK14" s="83"/>
      <c r="SLL14" s="83"/>
      <c r="SLM14" s="83"/>
      <c r="SLN14" s="83"/>
      <c r="SLO14" s="83"/>
      <c r="SLP14" s="83"/>
      <c r="SLQ14" s="83"/>
      <c r="SLR14" s="83"/>
      <c r="SLS14" s="83"/>
      <c r="SLT14" s="83"/>
      <c r="SLU14" s="83"/>
      <c r="SLV14" s="83"/>
      <c r="SLW14" s="83"/>
      <c r="SLX14" s="83"/>
      <c r="SLY14" s="83"/>
      <c r="SLZ14" s="83"/>
      <c r="SMA14" s="83"/>
      <c r="SMB14" s="83"/>
      <c r="SMC14" s="83"/>
      <c r="SMD14" s="83"/>
      <c r="SME14" s="83"/>
      <c r="SMF14" s="83"/>
      <c r="SMG14" s="83"/>
      <c r="SMH14" s="83"/>
      <c r="SMI14" s="83"/>
      <c r="SMJ14" s="83"/>
      <c r="SMK14" s="83"/>
      <c r="SML14" s="83"/>
      <c r="SMM14" s="83"/>
      <c r="SMN14" s="83"/>
      <c r="SMO14" s="83"/>
      <c r="SMP14" s="83"/>
      <c r="SMQ14" s="83"/>
      <c r="SMR14" s="83"/>
      <c r="SMS14" s="83"/>
      <c r="SMT14" s="83"/>
      <c r="SMU14" s="83"/>
      <c r="SMV14" s="83"/>
      <c r="SMW14" s="83"/>
      <c r="SMX14" s="83"/>
      <c r="SMY14" s="83"/>
      <c r="SMZ14" s="83"/>
      <c r="SNA14" s="83"/>
      <c r="SNB14" s="83"/>
      <c r="SNC14" s="83"/>
      <c r="SND14" s="83"/>
      <c r="SNE14" s="83"/>
      <c r="SNF14" s="83"/>
      <c r="SNG14" s="83"/>
      <c r="SNH14" s="83"/>
      <c r="SNI14" s="83"/>
      <c r="SNJ14" s="83"/>
      <c r="SNK14" s="83"/>
      <c r="SNL14" s="83"/>
      <c r="SNM14" s="83"/>
      <c r="SNN14" s="83"/>
      <c r="SNO14" s="83"/>
      <c r="SNP14" s="83"/>
      <c r="SNQ14" s="83"/>
      <c r="SNR14" s="83"/>
      <c r="SNS14" s="83"/>
      <c r="SNT14" s="83"/>
      <c r="SNU14" s="83"/>
      <c r="SNV14" s="83"/>
      <c r="SNW14" s="83"/>
      <c r="SNX14" s="83"/>
      <c r="SNY14" s="83"/>
      <c r="SNZ14" s="83"/>
      <c r="SOA14" s="83"/>
      <c r="SOB14" s="83"/>
      <c r="SOC14" s="83"/>
      <c r="SOD14" s="83"/>
      <c r="SOE14" s="83"/>
      <c r="SOF14" s="83"/>
      <c r="SOG14" s="83"/>
      <c r="SOH14" s="83"/>
      <c r="SOI14" s="83"/>
      <c r="SOJ14" s="83"/>
      <c r="SOK14" s="83"/>
      <c r="SOL14" s="83"/>
      <c r="SOM14" s="83"/>
      <c r="SON14" s="83"/>
      <c r="SOO14" s="83"/>
      <c r="SOP14" s="83"/>
      <c r="SOQ14" s="83"/>
      <c r="SOR14" s="83"/>
      <c r="SOS14" s="83"/>
      <c r="SOT14" s="83"/>
      <c r="SOU14" s="83"/>
      <c r="SOV14" s="83"/>
      <c r="SOW14" s="83"/>
      <c r="SOX14" s="83"/>
      <c r="SOY14" s="83"/>
      <c r="SOZ14" s="83"/>
      <c r="SPA14" s="83"/>
      <c r="SPB14" s="83"/>
      <c r="SPC14" s="83"/>
      <c r="SPD14" s="83"/>
      <c r="SPE14" s="83"/>
      <c r="SPF14" s="83"/>
      <c r="SPG14" s="83"/>
      <c r="SPH14" s="83"/>
      <c r="SPI14" s="83"/>
      <c r="SPJ14" s="83"/>
      <c r="SPK14" s="83"/>
      <c r="SPL14" s="83"/>
      <c r="SPM14" s="83"/>
      <c r="SPN14" s="83"/>
      <c r="SPO14" s="83"/>
      <c r="SPP14" s="83"/>
      <c r="SPQ14" s="83"/>
      <c r="SPR14" s="83"/>
      <c r="SPS14" s="83"/>
      <c r="SPT14" s="83"/>
      <c r="SPU14" s="83"/>
      <c r="SPV14" s="83"/>
      <c r="SPW14" s="83"/>
      <c r="SPX14" s="83"/>
      <c r="SPY14" s="83"/>
      <c r="SPZ14" s="83"/>
      <c r="SQA14" s="83"/>
      <c r="SQB14" s="83"/>
      <c r="SQC14" s="83"/>
      <c r="SQD14" s="83"/>
      <c r="SQE14" s="83"/>
      <c r="SQF14" s="83"/>
      <c r="SQG14" s="83"/>
      <c r="SQH14" s="83"/>
      <c r="SQI14" s="83"/>
      <c r="SQJ14" s="83"/>
      <c r="SQK14" s="83"/>
      <c r="SQL14" s="83"/>
      <c r="SQM14" s="83"/>
      <c r="SQN14" s="83"/>
      <c r="SQO14" s="83"/>
      <c r="SQP14" s="83"/>
      <c r="SQQ14" s="83"/>
      <c r="SQR14" s="83"/>
      <c r="SQS14" s="83"/>
      <c r="SQT14" s="83"/>
      <c r="SQU14" s="83"/>
      <c r="SQV14" s="83"/>
      <c r="SQW14" s="83"/>
      <c r="SQX14" s="83"/>
      <c r="SQY14" s="83"/>
      <c r="SQZ14" s="83"/>
      <c r="SRA14" s="83"/>
      <c r="SRB14" s="83"/>
      <c r="SRC14" s="83"/>
      <c r="SRD14" s="83"/>
      <c r="SRE14" s="83"/>
      <c r="SRF14" s="83"/>
      <c r="SRG14" s="83"/>
      <c r="SRH14" s="83"/>
      <c r="SRI14" s="83"/>
      <c r="SRJ14" s="83"/>
      <c r="SRK14" s="83"/>
      <c r="SRL14" s="83"/>
      <c r="SRM14" s="83"/>
      <c r="SRN14" s="83"/>
      <c r="SRO14" s="83"/>
      <c r="SRP14" s="83"/>
      <c r="SRQ14" s="83"/>
      <c r="SRR14" s="83"/>
      <c r="SRS14" s="83"/>
      <c r="SRT14" s="83"/>
      <c r="SRU14" s="83"/>
      <c r="SRV14" s="83"/>
      <c r="SRW14" s="83"/>
      <c r="SRX14" s="83"/>
      <c r="SRY14" s="83"/>
      <c r="SRZ14" s="83"/>
      <c r="SSA14" s="83"/>
      <c r="SSB14" s="83"/>
      <c r="SSC14" s="83"/>
      <c r="SSD14" s="83"/>
      <c r="SSE14" s="83"/>
      <c r="SSF14" s="83"/>
      <c r="SSG14" s="83"/>
      <c r="SSH14" s="83"/>
      <c r="SSI14" s="83"/>
      <c r="SSJ14" s="83"/>
      <c r="SSK14" s="83"/>
      <c r="SSL14" s="83"/>
      <c r="SSM14" s="83"/>
      <c r="SSN14" s="83"/>
      <c r="SSO14" s="83"/>
      <c r="SSP14" s="83"/>
      <c r="SSQ14" s="83"/>
      <c r="SSR14" s="83"/>
      <c r="SSS14" s="83"/>
      <c r="SST14" s="83"/>
      <c r="SSU14" s="83"/>
      <c r="SSV14" s="83"/>
      <c r="SSW14" s="83"/>
      <c r="SSX14" s="83"/>
      <c r="SSY14" s="83"/>
      <c r="SSZ14" s="83"/>
      <c r="STA14" s="83"/>
      <c r="STB14" s="83"/>
      <c r="STC14" s="83"/>
      <c r="STD14" s="83"/>
      <c r="STE14" s="83"/>
      <c r="STF14" s="83"/>
      <c r="STG14" s="83"/>
      <c r="STH14" s="83"/>
      <c r="STI14" s="83"/>
      <c r="STJ14" s="83"/>
      <c r="STK14" s="83"/>
      <c r="STL14" s="83"/>
      <c r="STM14" s="83"/>
      <c r="STN14" s="83"/>
      <c r="STO14" s="83"/>
      <c r="STP14" s="83"/>
      <c r="STQ14" s="83"/>
      <c r="STR14" s="83"/>
      <c r="STS14" s="83"/>
      <c r="STT14" s="83"/>
      <c r="STU14" s="83"/>
      <c r="STV14" s="83"/>
      <c r="STW14" s="83"/>
      <c r="STX14" s="83"/>
      <c r="STY14" s="83"/>
      <c r="STZ14" s="83"/>
      <c r="SUA14" s="83"/>
      <c r="SUB14" s="83"/>
      <c r="SUC14" s="83"/>
      <c r="SUD14" s="83"/>
      <c r="SUE14" s="83"/>
      <c r="SUF14" s="83"/>
      <c r="SUG14" s="83"/>
      <c r="SUH14" s="83"/>
      <c r="SUI14" s="83"/>
      <c r="SUJ14" s="83"/>
      <c r="SUK14" s="83"/>
      <c r="SUL14" s="83"/>
      <c r="SUM14" s="83"/>
      <c r="SUN14" s="83"/>
      <c r="SUO14" s="83"/>
      <c r="SUP14" s="83"/>
      <c r="SUQ14" s="83"/>
      <c r="SUR14" s="83"/>
      <c r="SUS14" s="83"/>
      <c r="SUT14" s="83"/>
      <c r="SUU14" s="83"/>
      <c r="SUV14" s="83"/>
      <c r="SUW14" s="83"/>
      <c r="SUX14" s="83"/>
      <c r="SUY14" s="83"/>
      <c r="SUZ14" s="83"/>
      <c r="SVA14" s="83"/>
      <c r="SVB14" s="83"/>
      <c r="SVC14" s="83"/>
      <c r="SVD14" s="83"/>
      <c r="SVE14" s="83"/>
      <c r="SVF14" s="83"/>
      <c r="SVG14" s="83"/>
      <c r="SVH14" s="83"/>
      <c r="SVI14" s="83"/>
      <c r="SVJ14" s="83"/>
      <c r="SVK14" s="83"/>
      <c r="SVL14" s="83"/>
      <c r="SVM14" s="83"/>
      <c r="SVN14" s="83"/>
      <c r="SVO14" s="83"/>
      <c r="SVP14" s="83"/>
      <c r="SVQ14" s="83"/>
      <c r="SVR14" s="83"/>
      <c r="SVS14" s="83"/>
      <c r="SVT14" s="83"/>
      <c r="SVU14" s="83"/>
      <c r="SVV14" s="83"/>
      <c r="SVW14" s="83"/>
      <c r="SVX14" s="83"/>
      <c r="SVY14" s="83"/>
      <c r="SVZ14" s="83"/>
      <c r="SWA14" s="83"/>
      <c r="SWB14" s="83"/>
      <c r="SWC14" s="83"/>
      <c r="SWD14" s="83"/>
      <c r="SWE14" s="83"/>
      <c r="SWF14" s="83"/>
      <c r="SWG14" s="83"/>
      <c r="SWH14" s="83"/>
      <c r="SWI14" s="83"/>
      <c r="SWJ14" s="83"/>
      <c r="SWK14" s="83"/>
      <c r="SWL14" s="83"/>
      <c r="SWM14" s="83"/>
      <c r="SWN14" s="83"/>
      <c r="SWO14" s="83"/>
      <c r="SWP14" s="83"/>
      <c r="SWQ14" s="83"/>
      <c r="SWR14" s="83"/>
      <c r="SWS14" s="83"/>
      <c r="SWT14" s="83"/>
      <c r="SWU14" s="83"/>
      <c r="SWV14" s="83"/>
      <c r="SWW14" s="83"/>
      <c r="SWX14" s="83"/>
      <c r="SWY14" s="83"/>
      <c r="SWZ14" s="83"/>
      <c r="SXA14" s="83"/>
      <c r="SXB14" s="83"/>
      <c r="SXC14" s="83"/>
      <c r="SXD14" s="83"/>
      <c r="SXE14" s="83"/>
      <c r="SXF14" s="83"/>
      <c r="SXG14" s="83"/>
      <c r="SXH14" s="83"/>
      <c r="SXI14" s="83"/>
      <c r="SXJ14" s="83"/>
      <c r="SXK14" s="83"/>
      <c r="SXL14" s="83"/>
      <c r="SXM14" s="83"/>
      <c r="SXN14" s="83"/>
      <c r="SXO14" s="83"/>
      <c r="SXP14" s="83"/>
      <c r="SXQ14" s="83"/>
      <c r="SXR14" s="83"/>
      <c r="SXS14" s="83"/>
      <c r="SXT14" s="83"/>
      <c r="SXU14" s="83"/>
      <c r="SXV14" s="83"/>
      <c r="SXW14" s="83"/>
      <c r="SXX14" s="83"/>
      <c r="SXY14" s="83"/>
      <c r="SXZ14" s="83"/>
      <c r="SYA14" s="83"/>
      <c r="SYB14" s="83"/>
      <c r="SYC14" s="83"/>
      <c r="SYD14" s="83"/>
      <c r="SYE14" s="83"/>
      <c r="SYF14" s="83"/>
      <c r="SYG14" s="83"/>
      <c r="SYH14" s="83"/>
      <c r="SYI14" s="83"/>
      <c r="SYJ14" s="83"/>
      <c r="SYK14" s="83"/>
      <c r="SYL14" s="83"/>
      <c r="SYM14" s="83"/>
      <c r="SYN14" s="83"/>
      <c r="SYO14" s="83"/>
      <c r="SYP14" s="83"/>
      <c r="SYQ14" s="83"/>
      <c r="SYR14" s="83"/>
      <c r="SYS14" s="83"/>
      <c r="SYT14" s="83"/>
      <c r="SYU14" s="83"/>
      <c r="SYV14" s="83"/>
      <c r="SYW14" s="83"/>
      <c r="SYX14" s="83"/>
      <c r="SYY14" s="83"/>
      <c r="SYZ14" s="83"/>
      <c r="SZA14" s="83"/>
      <c r="SZB14" s="83"/>
      <c r="SZC14" s="83"/>
      <c r="SZD14" s="83"/>
      <c r="SZE14" s="83"/>
      <c r="SZF14" s="83"/>
      <c r="SZG14" s="83"/>
      <c r="SZH14" s="83"/>
      <c r="SZI14" s="83"/>
      <c r="SZJ14" s="83"/>
      <c r="SZK14" s="83"/>
      <c r="SZL14" s="83"/>
      <c r="SZM14" s="83"/>
      <c r="SZN14" s="83"/>
      <c r="SZO14" s="83"/>
      <c r="SZP14" s="83"/>
      <c r="SZQ14" s="83"/>
      <c r="SZR14" s="83"/>
      <c r="SZS14" s="83"/>
      <c r="SZT14" s="83"/>
      <c r="SZU14" s="83"/>
      <c r="SZV14" s="83"/>
      <c r="SZW14" s="83"/>
      <c r="SZX14" s="83"/>
      <c r="SZY14" s="83"/>
      <c r="SZZ14" s="83"/>
      <c r="TAA14" s="83"/>
      <c r="TAB14" s="83"/>
      <c r="TAC14" s="83"/>
      <c r="TAD14" s="83"/>
      <c r="TAE14" s="83"/>
      <c r="TAF14" s="83"/>
      <c r="TAG14" s="83"/>
      <c r="TAH14" s="83"/>
      <c r="TAI14" s="83"/>
      <c r="TAJ14" s="83"/>
      <c r="TAK14" s="83"/>
      <c r="TAL14" s="83"/>
      <c r="TAM14" s="83"/>
      <c r="TAN14" s="83"/>
      <c r="TAO14" s="83"/>
      <c r="TAP14" s="83"/>
      <c r="TAQ14" s="83"/>
      <c r="TAR14" s="83"/>
      <c r="TAS14" s="83"/>
      <c r="TAT14" s="83"/>
      <c r="TAU14" s="83"/>
      <c r="TAV14" s="83"/>
      <c r="TAW14" s="83"/>
      <c r="TAX14" s="83"/>
      <c r="TAY14" s="83"/>
      <c r="TAZ14" s="83"/>
      <c r="TBA14" s="83"/>
      <c r="TBB14" s="83"/>
      <c r="TBC14" s="83"/>
      <c r="TBD14" s="83"/>
      <c r="TBE14" s="83"/>
      <c r="TBF14" s="83"/>
      <c r="TBG14" s="83"/>
      <c r="TBH14" s="83"/>
      <c r="TBI14" s="83"/>
      <c r="TBJ14" s="83"/>
      <c r="TBK14" s="83"/>
      <c r="TBL14" s="83"/>
      <c r="TBM14" s="83"/>
      <c r="TBN14" s="83"/>
      <c r="TBO14" s="83"/>
      <c r="TBP14" s="83"/>
      <c r="TBQ14" s="83"/>
      <c r="TBR14" s="83"/>
      <c r="TBS14" s="83"/>
      <c r="TBT14" s="83"/>
      <c r="TBU14" s="83"/>
      <c r="TBV14" s="83"/>
      <c r="TBW14" s="83"/>
      <c r="TBX14" s="83"/>
      <c r="TBY14" s="83"/>
      <c r="TBZ14" s="83"/>
      <c r="TCA14" s="83"/>
      <c r="TCB14" s="83"/>
      <c r="TCC14" s="83"/>
      <c r="TCD14" s="83"/>
      <c r="TCE14" s="83"/>
      <c r="TCF14" s="83"/>
      <c r="TCG14" s="83"/>
      <c r="TCH14" s="83"/>
      <c r="TCI14" s="83"/>
      <c r="TCJ14" s="83"/>
      <c r="TCK14" s="83"/>
      <c r="TCL14" s="83"/>
      <c r="TCM14" s="83"/>
      <c r="TCN14" s="83"/>
      <c r="TCO14" s="83"/>
      <c r="TCP14" s="83"/>
      <c r="TCQ14" s="83"/>
      <c r="TCR14" s="83"/>
      <c r="TCS14" s="83"/>
      <c r="TCT14" s="83"/>
      <c r="TCU14" s="83"/>
      <c r="TCV14" s="83"/>
      <c r="TCW14" s="83"/>
      <c r="TCX14" s="83"/>
      <c r="TCY14" s="83"/>
      <c r="TCZ14" s="83"/>
      <c r="TDA14" s="83"/>
      <c r="TDB14" s="83"/>
      <c r="TDC14" s="83"/>
      <c r="TDD14" s="83"/>
      <c r="TDE14" s="83"/>
      <c r="TDF14" s="83"/>
      <c r="TDG14" s="83"/>
      <c r="TDH14" s="83"/>
      <c r="TDI14" s="83"/>
      <c r="TDJ14" s="83"/>
      <c r="TDK14" s="83"/>
      <c r="TDL14" s="83"/>
      <c r="TDM14" s="83"/>
      <c r="TDN14" s="83"/>
      <c r="TDO14" s="83"/>
      <c r="TDP14" s="83"/>
      <c r="TDQ14" s="83"/>
      <c r="TDR14" s="83"/>
      <c r="TDS14" s="83"/>
      <c r="TDT14" s="83"/>
      <c r="TDU14" s="83"/>
      <c r="TDV14" s="83"/>
      <c r="TDW14" s="83"/>
      <c r="TDX14" s="83"/>
      <c r="TDY14" s="83"/>
      <c r="TDZ14" s="83"/>
      <c r="TEA14" s="83"/>
      <c r="TEB14" s="83"/>
      <c r="TEC14" s="83"/>
      <c r="TED14" s="83"/>
      <c r="TEE14" s="83"/>
      <c r="TEF14" s="83"/>
      <c r="TEG14" s="83"/>
      <c r="TEH14" s="83"/>
      <c r="TEI14" s="83"/>
      <c r="TEJ14" s="83"/>
      <c r="TEK14" s="83"/>
      <c r="TEL14" s="83"/>
      <c r="TEM14" s="83"/>
      <c r="TEN14" s="83"/>
      <c r="TEO14" s="83"/>
      <c r="TEP14" s="83"/>
      <c r="TEQ14" s="83"/>
      <c r="TER14" s="83"/>
      <c r="TES14" s="83"/>
      <c r="TET14" s="83"/>
      <c r="TEU14" s="83"/>
      <c r="TEV14" s="83"/>
      <c r="TEW14" s="83"/>
      <c r="TEX14" s="83"/>
      <c r="TEY14" s="83"/>
      <c r="TEZ14" s="83"/>
      <c r="TFA14" s="83"/>
      <c r="TFB14" s="83"/>
      <c r="TFC14" s="83"/>
      <c r="TFD14" s="83"/>
      <c r="TFE14" s="83"/>
      <c r="TFF14" s="83"/>
      <c r="TFG14" s="83"/>
      <c r="TFH14" s="83"/>
      <c r="TFI14" s="83"/>
      <c r="TFJ14" s="83"/>
      <c r="TFK14" s="83"/>
      <c r="TFL14" s="83"/>
      <c r="TFM14" s="83"/>
      <c r="TFN14" s="83"/>
      <c r="TFO14" s="83"/>
      <c r="TFP14" s="83"/>
      <c r="TFQ14" s="83"/>
      <c r="TFR14" s="83"/>
      <c r="TFS14" s="83"/>
      <c r="TFT14" s="83"/>
      <c r="TFU14" s="83"/>
      <c r="TFV14" s="83"/>
      <c r="TFW14" s="83"/>
      <c r="TFX14" s="83"/>
      <c r="TFY14" s="83"/>
      <c r="TFZ14" s="83"/>
      <c r="TGA14" s="83"/>
      <c r="TGB14" s="83"/>
      <c r="TGC14" s="83"/>
      <c r="TGD14" s="83"/>
      <c r="TGE14" s="83"/>
      <c r="TGF14" s="83"/>
      <c r="TGG14" s="83"/>
      <c r="TGH14" s="83"/>
      <c r="TGI14" s="83"/>
      <c r="TGJ14" s="83"/>
      <c r="TGK14" s="83"/>
      <c r="TGL14" s="83"/>
      <c r="TGM14" s="83"/>
      <c r="TGN14" s="83"/>
      <c r="TGO14" s="83"/>
      <c r="TGP14" s="83"/>
      <c r="TGQ14" s="83"/>
      <c r="TGR14" s="83"/>
      <c r="TGS14" s="83"/>
      <c r="TGT14" s="83"/>
      <c r="TGU14" s="83"/>
      <c r="TGV14" s="83"/>
      <c r="TGW14" s="83"/>
      <c r="TGX14" s="83"/>
      <c r="TGY14" s="83"/>
      <c r="TGZ14" s="83"/>
      <c r="THA14" s="83"/>
      <c r="THB14" s="83"/>
      <c r="THC14" s="83"/>
      <c r="THD14" s="83"/>
      <c r="THE14" s="83"/>
      <c r="THF14" s="83"/>
      <c r="THG14" s="83"/>
      <c r="THH14" s="83"/>
      <c r="THI14" s="83"/>
      <c r="THJ14" s="83"/>
      <c r="THK14" s="83"/>
      <c r="THL14" s="83"/>
      <c r="THM14" s="83"/>
      <c r="THN14" s="83"/>
      <c r="THO14" s="83"/>
      <c r="THP14" s="83"/>
      <c r="THQ14" s="83"/>
      <c r="THR14" s="83"/>
      <c r="THS14" s="83"/>
      <c r="THT14" s="83"/>
      <c r="THU14" s="83"/>
      <c r="THV14" s="83"/>
      <c r="THW14" s="83"/>
      <c r="THX14" s="83"/>
      <c r="THY14" s="83"/>
      <c r="THZ14" s="83"/>
      <c r="TIA14" s="83"/>
      <c r="TIB14" s="83"/>
      <c r="TIC14" s="83"/>
      <c r="TID14" s="83"/>
      <c r="TIE14" s="83"/>
      <c r="TIF14" s="83"/>
      <c r="TIG14" s="83"/>
      <c r="TIH14" s="83"/>
      <c r="TII14" s="83"/>
      <c r="TIJ14" s="83"/>
      <c r="TIK14" s="83"/>
      <c r="TIL14" s="83"/>
      <c r="TIM14" s="83"/>
      <c r="TIN14" s="83"/>
      <c r="TIO14" s="83"/>
      <c r="TIP14" s="83"/>
      <c r="TIQ14" s="83"/>
      <c r="TIR14" s="83"/>
      <c r="TIS14" s="83"/>
      <c r="TIT14" s="83"/>
      <c r="TIU14" s="83"/>
      <c r="TIV14" s="83"/>
      <c r="TIW14" s="83"/>
      <c r="TIX14" s="83"/>
      <c r="TIY14" s="83"/>
      <c r="TIZ14" s="83"/>
      <c r="TJA14" s="83"/>
      <c r="TJB14" s="83"/>
      <c r="TJC14" s="83"/>
      <c r="TJD14" s="83"/>
      <c r="TJE14" s="83"/>
      <c r="TJF14" s="83"/>
      <c r="TJG14" s="83"/>
      <c r="TJH14" s="83"/>
      <c r="TJI14" s="83"/>
      <c r="TJJ14" s="83"/>
      <c r="TJK14" s="83"/>
      <c r="TJL14" s="83"/>
      <c r="TJM14" s="83"/>
      <c r="TJN14" s="83"/>
      <c r="TJO14" s="83"/>
      <c r="TJP14" s="83"/>
      <c r="TJQ14" s="83"/>
      <c r="TJR14" s="83"/>
      <c r="TJS14" s="83"/>
      <c r="TJT14" s="83"/>
      <c r="TJU14" s="83"/>
      <c r="TJV14" s="83"/>
      <c r="TJW14" s="83"/>
      <c r="TJX14" s="83"/>
      <c r="TJY14" s="83"/>
      <c r="TJZ14" s="83"/>
      <c r="TKA14" s="83"/>
      <c r="TKB14" s="83"/>
      <c r="TKC14" s="83"/>
      <c r="TKD14" s="83"/>
      <c r="TKE14" s="83"/>
      <c r="TKF14" s="83"/>
      <c r="TKG14" s="83"/>
      <c r="TKH14" s="83"/>
      <c r="TKI14" s="83"/>
      <c r="TKJ14" s="83"/>
      <c r="TKK14" s="83"/>
      <c r="TKL14" s="83"/>
      <c r="TKM14" s="83"/>
      <c r="TKN14" s="83"/>
      <c r="TKO14" s="83"/>
      <c r="TKP14" s="83"/>
      <c r="TKQ14" s="83"/>
      <c r="TKR14" s="83"/>
      <c r="TKS14" s="83"/>
      <c r="TKT14" s="83"/>
      <c r="TKU14" s="83"/>
      <c r="TKV14" s="83"/>
      <c r="TKW14" s="83"/>
      <c r="TKX14" s="83"/>
      <c r="TKY14" s="83"/>
      <c r="TKZ14" s="83"/>
      <c r="TLA14" s="83"/>
      <c r="TLB14" s="83"/>
      <c r="TLC14" s="83"/>
      <c r="TLD14" s="83"/>
      <c r="TLE14" s="83"/>
      <c r="TLF14" s="83"/>
      <c r="TLG14" s="83"/>
      <c r="TLH14" s="83"/>
      <c r="TLI14" s="83"/>
      <c r="TLJ14" s="83"/>
      <c r="TLK14" s="83"/>
      <c r="TLL14" s="83"/>
      <c r="TLM14" s="83"/>
      <c r="TLN14" s="83"/>
      <c r="TLO14" s="83"/>
      <c r="TLP14" s="83"/>
      <c r="TLQ14" s="83"/>
      <c r="TLR14" s="83"/>
      <c r="TLS14" s="83"/>
      <c r="TLT14" s="83"/>
      <c r="TLU14" s="83"/>
      <c r="TLV14" s="83"/>
      <c r="TLW14" s="83"/>
      <c r="TLX14" s="83"/>
      <c r="TLY14" s="83"/>
      <c r="TLZ14" s="83"/>
      <c r="TMA14" s="83"/>
      <c r="TMB14" s="83"/>
      <c r="TMC14" s="83"/>
      <c r="TMD14" s="83"/>
      <c r="TME14" s="83"/>
      <c r="TMF14" s="83"/>
      <c r="TMG14" s="83"/>
      <c r="TMH14" s="83"/>
      <c r="TMI14" s="83"/>
      <c r="TMJ14" s="83"/>
      <c r="TMK14" s="83"/>
      <c r="TML14" s="83"/>
      <c r="TMM14" s="83"/>
      <c r="TMN14" s="83"/>
      <c r="TMO14" s="83"/>
      <c r="TMP14" s="83"/>
      <c r="TMQ14" s="83"/>
      <c r="TMR14" s="83"/>
      <c r="TMS14" s="83"/>
      <c r="TMT14" s="83"/>
      <c r="TMU14" s="83"/>
      <c r="TMV14" s="83"/>
      <c r="TMW14" s="83"/>
      <c r="TMX14" s="83"/>
      <c r="TMY14" s="83"/>
      <c r="TMZ14" s="83"/>
      <c r="TNA14" s="83"/>
      <c r="TNB14" s="83"/>
      <c r="TNC14" s="83"/>
      <c r="TND14" s="83"/>
      <c r="TNE14" s="83"/>
      <c r="TNF14" s="83"/>
      <c r="TNG14" s="83"/>
      <c r="TNH14" s="83"/>
      <c r="TNI14" s="83"/>
      <c r="TNJ14" s="83"/>
      <c r="TNK14" s="83"/>
      <c r="TNL14" s="83"/>
      <c r="TNM14" s="83"/>
      <c r="TNN14" s="83"/>
      <c r="TNO14" s="83"/>
      <c r="TNP14" s="83"/>
      <c r="TNQ14" s="83"/>
      <c r="TNR14" s="83"/>
      <c r="TNS14" s="83"/>
      <c r="TNT14" s="83"/>
      <c r="TNU14" s="83"/>
      <c r="TNV14" s="83"/>
      <c r="TNW14" s="83"/>
      <c r="TNX14" s="83"/>
      <c r="TNY14" s="83"/>
      <c r="TNZ14" s="83"/>
      <c r="TOA14" s="83"/>
      <c r="TOB14" s="83"/>
      <c r="TOC14" s="83"/>
      <c r="TOD14" s="83"/>
      <c r="TOE14" s="83"/>
      <c r="TOF14" s="83"/>
      <c r="TOG14" s="83"/>
      <c r="TOH14" s="83"/>
      <c r="TOI14" s="83"/>
      <c r="TOJ14" s="83"/>
      <c r="TOK14" s="83"/>
      <c r="TOL14" s="83"/>
      <c r="TOM14" s="83"/>
      <c r="TON14" s="83"/>
      <c r="TOO14" s="83"/>
      <c r="TOP14" s="83"/>
      <c r="TOQ14" s="83"/>
      <c r="TOR14" s="83"/>
      <c r="TOS14" s="83"/>
      <c r="TOT14" s="83"/>
      <c r="TOU14" s="83"/>
      <c r="TOV14" s="83"/>
      <c r="TOW14" s="83"/>
      <c r="TOX14" s="83"/>
      <c r="TOY14" s="83"/>
      <c r="TOZ14" s="83"/>
      <c r="TPA14" s="83"/>
      <c r="TPB14" s="83"/>
      <c r="TPC14" s="83"/>
      <c r="TPD14" s="83"/>
      <c r="TPE14" s="83"/>
      <c r="TPF14" s="83"/>
      <c r="TPG14" s="83"/>
      <c r="TPH14" s="83"/>
      <c r="TPI14" s="83"/>
      <c r="TPJ14" s="83"/>
      <c r="TPK14" s="83"/>
      <c r="TPL14" s="83"/>
      <c r="TPM14" s="83"/>
      <c r="TPN14" s="83"/>
      <c r="TPO14" s="83"/>
      <c r="TPP14" s="83"/>
      <c r="TPQ14" s="83"/>
      <c r="TPR14" s="83"/>
      <c r="TPS14" s="83"/>
      <c r="TPT14" s="83"/>
      <c r="TPU14" s="83"/>
      <c r="TPV14" s="83"/>
      <c r="TPW14" s="83"/>
      <c r="TPX14" s="83"/>
      <c r="TPY14" s="83"/>
      <c r="TPZ14" s="83"/>
      <c r="TQA14" s="83"/>
      <c r="TQB14" s="83"/>
      <c r="TQC14" s="83"/>
      <c r="TQD14" s="83"/>
      <c r="TQE14" s="83"/>
      <c r="TQF14" s="83"/>
      <c r="TQG14" s="83"/>
      <c r="TQH14" s="83"/>
      <c r="TQI14" s="83"/>
      <c r="TQJ14" s="83"/>
      <c r="TQK14" s="83"/>
      <c r="TQL14" s="83"/>
      <c r="TQM14" s="83"/>
      <c r="TQN14" s="83"/>
      <c r="TQO14" s="83"/>
      <c r="TQP14" s="83"/>
      <c r="TQQ14" s="83"/>
      <c r="TQR14" s="83"/>
      <c r="TQS14" s="83"/>
      <c r="TQT14" s="83"/>
      <c r="TQU14" s="83"/>
      <c r="TQV14" s="83"/>
      <c r="TQW14" s="83"/>
      <c r="TQX14" s="83"/>
      <c r="TQY14" s="83"/>
      <c r="TQZ14" s="83"/>
      <c r="TRA14" s="83"/>
      <c r="TRB14" s="83"/>
      <c r="TRC14" s="83"/>
      <c r="TRD14" s="83"/>
      <c r="TRE14" s="83"/>
      <c r="TRF14" s="83"/>
      <c r="TRG14" s="83"/>
      <c r="TRH14" s="83"/>
      <c r="TRI14" s="83"/>
      <c r="TRJ14" s="83"/>
      <c r="TRK14" s="83"/>
      <c r="TRL14" s="83"/>
      <c r="TRM14" s="83"/>
      <c r="TRN14" s="83"/>
      <c r="TRO14" s="83"/>
      <c r="TRP14" s="83"/>
      <c r="TRQ14" s="83"/>
      <c r="TRR14" s="83"/>
      <c r="TRS14" s="83"/>
      <c r="TRT14" s="83"/>
      <c r="TRU14" s="83"/>
      <c r="TRV14" s="83"/>
      <c r="TRW14" s="83"/>
      <c r="TRX14" s="83"/>
      <c r="TRY14" s="83"/>
      <c r="TRZ14" s="83"/>
      <c r="TSA14" s="83"/>
      <c r="TSB14" s="83"/>
      <c r="TSC14" s="83"/>
      <c r="TSD14" s="83"/>
      <c r="TSE14" s="83"/>
      <c r="TSF14" s="83"/>
      <c r="TSG14" s="83"/>
      <c r="TSH14" s="83"/>
      <c r="TSI14" s="83"/>
      <c r="TSJ14" s="83"/>
      <c r="TSK14" s="83"/>
      <c r="TSL14" s="83"/>
      <c r="TSM14" s="83"/>
      <c r="TSN14" s="83"/>
      <c r="TSO14" s="83"/>
      <c r="TSP14" s="83"/>
      <c r="TSQ14" s="83"/>
      <c r="TSR14" s="83"/>
      <c r="TSS14" s="83"/>
      <c r="TST14" s="83"/>
      <c r="TSU14" s="83"/>
      <c r="TSV14" s="83"/>
      <c r="TSW14" s="83"/>
      <c r="TSX14" s="83"/>
      <c r="TSY14" s="83"/>
      <c r="TSZ14" s="83"/>
      <c r="TTA14" s="83"/>
      <c r="TTB14" s="83"/>
      <c r="TTC14" s="83"/>
      <c r="TTD14" s="83"/>
      <c r="TTE14" s="83"/>
      <c r="TTF14" s="83"/>
      <c r="TTG14" s="83"/>
      <c r="TTH14" s="83"/>
      <c r="TTI14" s="83"/>
      <c r="TTJ14" s="83"/>
      <c r="TTK14" s="83"/>
      <c r="TTL14" s="83"/>
      <c r="TTM14" s="83"/>
      <c r="TTN14" s="83"/>
      <c r="TTO14" s="83"/>
      <c r="TTP14" s="83"/>
      <c r="TTQ14" s="83"/>
      <c r="TTR14" s="83"/>
      <c r="TTS14" s="83"/>
      <c r="TTT14" s="83"/>
      <c r="TTU14" s="83"/>
      <c r="TTV14" s="83"/>
      <c r="TTW14" s="83"/>
      <c r="TTX14" s="83"/>
      <c r="TTY14" s="83"/>
      <c r="TTZ14" s="83"/>
      <c r="TUA14" s="83"/>
      <c r="TUB14" s="83"/>
      <c r="TUC14" s="83"/>
      <c r="TUD14" s="83"/>
      <c r="TUE14" s="83"/>
      <c r="TUF14" s="83"/>
      <c r="TUG14" s="83"/>
      <c r="TUH14" s="83"/>
      <c r="TUI14" s="83"/>
      <c r="TUJ14" s="83"/>
      <c r="TUK14" s="83"/>
      <c r="TUL14" s="83"/>
      <c r="TUM14" s="83"/>
      <c r="TUN14" s="83"/>
      <c r="TUO14" s="83"/>
      <c r="TUP14" s="83"/>
      <c r="TUQ14" s="83"/>
      <c r="TUR14" s="83"/>
      <c r="TUS14" s="83"/>
      <c r="TUT14" s="83"/>
      <c r="TUU14" s="83"/>
      <c r="TUV14" s="83"/>
      <c r="TUW14" s="83"/>
      <c r="TUX14" s="83"/>
      <c r="TUY14" s="83"/>
      <c r="TUZ14" s="83"/>
      <c r="TVA14" s="83"/>
      <c r="TVB14" s="83"/>
      <c r="TVC14" s="83"/>
      <c r="TVD14" s="83"/>
      <c r="TVE14" s="83"/>
      <c r="TVF14" s="83"/>
      <c r="TVG14" s="83"/>
      <c r="TVH14" s="83"/>
      <c r="TVI14" s="83"/>
      <c r="TVJ14" s="83"/>
      <c r="TVK14" s="83"/>
      <c r="TVL14" s="83"/>
      <c r="TVM14" s="83"/>
      <c r="TVN14" s="83"/>
      <c r="TVO14" s="83"/>
      <c r="TVP14" s="83"/>
      <c r="TVQ14" s="83"/>
      <c r="TVR14" s="83"/>
      <c r="TVS14" s="83"/>
      <c r="TVT14" s="83"/>
      <c r="TVU14" s="83"/>
      <c r="TVV14" s="83"/>
      <c r="TVW14" s="83"/>
      <c r="TVX14" s="83"/>
      <c r="TVY14" s="83"/>
      <c r="TVZ14" s="83"/>
      <c r="TWA14" s="83"/>
      <c r="TWB14" s="83"/>
      <c r="TWC14" s="83"/>
      <c r="TWD14" s="83"/>
      <c r="TWE14" s="83"/>
      <c r="TWF14" s="83"/>
      <c r="TWG14" s="83"/>
      <c r="TWH14" s="83"/>
      <c r="TWI14" s="83"/>
      <c r="TWJ14" s="83"/>
      <c r="TWK14" s="83"/>
      <c r="TWL14" s="83"/>
      <c r="TWM14" s="83"/>
      <c r="TWN14" s="83"/>
      <c r="TWO14" s="83"/>
      <c r="TWP14" s="83"/>
      <c r="TWQ14" s="83"/>
      <c r="TWR14" s="83"/>
      <c r="TWS14" s="83"/>
      <c r="TWT14" s="83"/>
      <c r="TWU14" s="83"/>
      <c r="TWV14" s="83"/>
      <c r="TWW14" s="83"/>
      <c r="TWX14" s="83"/>
      <c r="TWY14" s="83"/>
      <c r="TWZ14" s="83"/>
      <c r="TXA14" s="83"/>
      <c r="TXB14" s="83"/>
      <c r="TXC14" s="83"/>
      <c r="TXD14" s="83"/>
      <c r="TXE14" s="83"/>
      <c r="TXF14" s="83"/>
      <c r="TXG14" s="83"/>
      <c r="TXH14" s="83"/>
      <c r="TXI14" s="83"/>
      <c r="TXJ14" s="83"/>
      <c r="TXK14" s="83"/>
      <c r="TXL14" s="83"/>
      <c r="TXM14" s="83"/>
      <c r="TXN14" s="83"/>
      <c r="TXO14" s="83"/>
      <c r="TXP14" s="83"/>
      <c r="TXQ14" s="83"/>
      <c r="TXR14" s="83"/>
      <c r="TXS14" s="83"/>
      <c r="TXT14" s="83"/>
      <c r="TXU14" s="83"/>
      <c r="TXV14" s="83"/>
      <c r="TXW14" s="83"/>
      <c r="TXX14" s="83"/>
      <c r="TXY14" s="83"/>
      <c r="TXZ14" s="83"/>
      <c r="TYA14" s="83"/>
      <c r="TYB14" s="83"/>
      <c r="TYC14" s="83"/>
      <c r="TYD14" s="83"/>
      <c r="TYE14" s="83"/>
      <c r="TYF14" s="83"/>
      <c r="TYG14" s="83"/>
      <c r="TYH14" s="83"/>
      <c r="TYI14" s="83"/>
      <c r="TYJ14" s="83"/>
      <c r="TYK14" s="83"/>
      <c r="TYL14" s="83"/>
      <c r="TYM14" s="83"/>
      <c r="TYN14" s="83"/>
      <c r="TYO14" s="83"/>
      <c r="TYP14" s="83"/>
      <c r="TYQ14" s="83"/>
      <c r="TYR14" s="83"/>
      <c r="TYS14" s="83"/>
      <c r="TYT14" s="83"/>
      <c r="TYU14" s="83"/>
      <c r="TYV14" s="83"/>
      <c r="TYW14" s="83"/>
      <c r="TYX14" s="83"/>
      <c r="TYY14" s="83"/>
      <c r="TYZ14" s="83"/>
      <c r="TZA14" s="83"/>
      <c r="TZB14" s="83"/>
      <c r="TZC14" s="83"/>
      <c r="TZD14" s="83"/>
      <c r="TZE14" s="83"/>
      <c r="TZF14" s="83"/>
      <c r="TZG14" s="83"/>
      <c r="TZH14" s="83"/>
      <c r="TZI14" s="83"/>
      <c r="TZJ14" s="83"/>
      <c r="TZK14" s="83"/>
      <c r="TZL14" s="83"/>
      <c r="TZM14" s="83"/>
      <c r="TZN14" s="83"/>
      <c r="TZO14" s="83"/>
      <c r="TZP14" s="83"/>
      <c r="TZQ14" s="83"/>
      <c r="TZR14" s="83"/>
      <c r="TZS14" s="83"/>
      <c r="TZT14" s="83"/>
      <c r="TZU14" s="83"/>
      <c r="TZV14" s="83"/>
      <c r="TZW14" s="83"/>
      <c r="TZX14" s="83"/>
      <c r="TZY14" s="83"/>
      <c r="TZZ14" s="83"/>
      <c r="UAA14" s="83"/>
      <c r="UAB14" s="83"/>
      <c r="UAC14" s="83"/>
      <c r="UAD14" s="83"/>
      <c r="UAE14" s="83"/>
      <c r="UAF14" s="83"/>
      <c r="UAG14" s="83"/>
      <c r="UAH14" s="83"/>
      <c r="UAI14" s="83"/>
      <c r="UAJ14" s="83"/>
      <c r="UAK14" s="83"/>
      <c r="UAL14" s="83"/>
      <c r="UAM14" s="83"/>
      <c r="UAN14" s="83"/>
      <c r="UAO14" s="83"/>
      <c r="UAP14" s="83"/>
      <c r="UAQ14" s="83"/>
      <c r="UAR14" s="83"/>
      <c r="UAS14" s="83"/>
      <c r="UAT14" s="83"/>
      <c r="UAU14" s="83"/>
      <c r="UAV14" s="83"/>
      <c r="UAW14" s="83"/>
      <c r="UAX14" s="83"/>
      <c r="UAY14" s="83"/>
      <c r="UAZ14" s="83"/>
      <c r="UBA14" s="83"/>
      <c r="UBB14" s="83"/>
      <c r="UBC14" s="83"/>
      <c r="UBD14" s="83"/>
      <c r="UBE14" s="83"/>
      <c r="UBF14" s="83"/>
      <c r="UBG14" s="83"/>
      <c r="UBH14" s="83"/>
      <c r="UBI14" s="83"/>
      <c r="UBJ14" s="83"/>
      <c r="UBK14" s="83"/>
      <c r="UBL14" s="83"/>
      <c r="UBM14" s="83"/>
      <c r="UBN14" s="83"/>
      <c r="UBO14" s="83"/>
      <c r="UBP14" s="83"/>
      <c r="UBQ14" s="83"/>
      <c r="UBR14" s="83"/>
      <c r="UBS14" s="83"/>
      <c r="UBT14" s="83"/>
      <c r="UBU14" s="83"/>
      <c r="UBV14" s="83"/>
      <c r="UBW14" s="83"/>
      <c r="UBX14" s="83"/>
      <c r="UBY14" s="83"/>
      <c r="UBZ14" s="83"/>
      <c r="UCA14" s="83"/>
      <c r="UCB14" s="83"/>
      <c r="UCC14" s="83"/>
      <c r="UCD14" s="83"/>
      <c r="UCE14" s="83"/>
      <c r="UCF14" s="83"/>
      <c r="UCG14" s="83"/>
      <c r="UCH14" s="83"/>
      <c r="UCI14" s="83"/>
      <c r="UCJ14" s="83"/>
      <c r="UCK14" s="83"/>
      <c r="UCL14" s="83"/>
      <c r="UCM14" s="83"/>
      <c r="UCN14" s="83"/>
      <c r="UCO14" s="83"/>
      <c r="UCP14" s="83"/>
      <c r="UCQ14" s="83"/>
      <c r="UCR14" s="83"/>
      <c r="UCS14" s="83"/>
      <c r="UCT14" s="83"/>
      <c r="UCU14" s="83"/>
      <c r="UCV14" s="83"/>
      <c r="UCW14" s="83"/>
      <c r="UCX14" s="83"/>
      <c r="UCY14" s="83"/>
      <c r="UCZ14" s="83"/>
      <c r="UDA14" s="83"/>
      <c r="UDB14" s="83"/>
      <c r="UDC14" s="83"/>
      <c r="UDD14" s="83"/>
      <c r="UDE14" s="83"/>
      <c r="UDF14" s="83"/>
      <c r="UDG14" s="83"/>
      <c r="UDH14" s="83"/>
      <c r="UDI14" s="83"/>
      <c r="UDJ14" s="83"/>
      <c r="UDK14" s="83"/>
      <c r="UDL14" s="83"/>
      <c r="UDM14" s="83"/>
      <c r="UDN14" s="83"/>
      <c r="UDO14" s="83"/>
      <c r="UDP14" s="83"/>
      <c r="UDQ14" s="83"/>
      <c r="UDR14" s="83"/>
      <c r="UDS14" s="83"/>
      <c r="UDT14" s="83"/>
      <c r="UDU14" s="83"/>
      <c r="UDV14" s="83"/>
      <c r="UDW14" s="83"/>
      <c r="UDX14" s="83"/>
      <c r="UDY14" s="83"/>
      <c r="UDZ14" s="83"/>
      <c r="UEA14" s="83"/>
      <c r="UEB14" s="83"/>
      <c r="UEC14" s="83"/>
      <c r="UED14" s="83"/>
      <c r="UEE14" s="83"/>
      <c r="UEF14" s="83"/>
      <c r="UEG14" s="83"/>
      <c r="UEH14" s="83"/>
      <c r="UEI14" s="83"/>
      <c r="UEJ14" s="83"/>
      <c r="UEK14" s="83"/>
      <c r="UEL14" s="83"/>
      <c r="UEM14" s="83"/>
      <c r="UEN14" s="83"/>
      <c r="UEO14" s="83"/>
      <c r="UEP14" s="83"/>
      <c r="UEQ14" s="83"/>
      <c r="UER14" s="83"/>
      <c r="UES14" s="83"/>
      <c r="UET14" s="83"/>
      <c r="UEU14" s="83"/>
      <c r="UEV14" s="83"/>
      <c r="UEW14" s="83"/>
      <c r="UEX14" s="83"/>
      <c r="UEY14" s="83"/>
      <c r="UEZ14" s="83"/>
      <c r="UFA14" s="83"/>
      <c r="UFB14" s="83"/>
      <c r="UFC14" s="83"/>
      <c r="UFD14" s="83"/>
      <c r="UFE14" s="83"/>
      <c r="UFF14" s="83"/>
      <c r="UFG14" s="83"/>
      <c r="UFH14" s="83"/>
      <c r="UFI14" s="83"/>
      <c r="UFJ14" s="83"/>
      <c r="UFK14" s="83"/>
      <c r="UFL14" s="83"/>
      <c r="UFM14" s="83"/>
      <c r="UFN14" s="83"/>
      <c r="UFO14" s="83"/>
      <c r="UFP14" s="83"/>
      <c r="UFQ14" s="83"/>
      <c r="UFR14" s="83"/>
      <c r="UFS14" s="83"/>
      <c r="UFT14" s="83"/>
      <c r="UFU14" s="83"/>
      <c r="UFV14" s="83"/>
      <c r="UFW14" s="83"/>
      <c r="UFX14" s="83"/>
      <c r="UFY14" s="83"/>
      <c r="UFZ14" s="83"/>
      <c r="UGA14" s="83"/>
      <c r="UGB14" s="83"/>
      <c r="UGC14" s="83"/>
      <c r="UGD14" s="83"/>
      <c r="UGE14" s="83"/>
      <c r="UGF14" s="83"/>
      <c r="UGG14" s="83"/>
      <c r="UGH14" s="83"/>
      <c r="UGI14" s="83"/>
      <c r="UGJ14" s="83"/>
      <c r="UGK14" s="83"/>
      <c r="UGL14" s="83"/>
      <c r="UGM14" s="83"/>
      <c r="UGN14" s="83"/>
      <c r="UGO14" s="83"/>
      <c r="UGP14" s="83"/>
      <c r="UGQ14" s="83"/>
      <c r="UGR14" s="83"/>
      <c r="UGS14" s="83"/>
      <c r="UGT14" s="83"/>
      <c r="UGU14" s="83"/>
      <c r="UGV14" s="83"/>
      <c r="UGW14" s="83"/>
      <c r="UGX14" s="83"/>
      <c r="UGY14" s="83"/>
      <c r="UGZ14" s="83"/>
      <c r="UHA14" s="83"/>
      <c r="UHB14" s="83"/>
      <c r="UHC14" s="83"/>
      <c r="UHD14" s="83"/>
      <c r="UHE14" s="83"/>
      <c r="UHF14" s="83"/>
      <c r="UHG14" s="83"/>
      <c r="UHH14" s="83"/>
      <c r="UHI14" s="83"/>
      <c r="UHJ14" s="83"/>
      <c r="UHK14" s="83"/>
      <c r="UHL14" s="83"/>
      <c r="UHM14" s="83"/>
      <c r="UHN14" s="83"/>
      <c r="UHO14" s="83"/>
      <c r="UHP14" s="83"/>
      <c r="UHQ14" s="83"/>
      <c r="UHR14" s="83"/>
      <c r="UHS14" s="83"/>
      <c r="UHT14" s="83"/>
      <c r="UHU14" s="83"/>
      <c r="UHV14" s="83"/>
      <c r="UHW14" s="83"/>
      <c r="UHX14" s="83"/>
      <c r="UHY14" s="83"/>
      <c r="UHZ14" s="83"/>
      <c r="UIA14" s="83"/>
      <c r="UIB14" s="83"/>
      <c r="UIC14" s="83"/>
      <c r="UID14" s="83"/>
      <c r="UIE14" s="83"/>
      <c r="UIF14" s="83"/>
      <c r="UIG14" s="83"/>
      <c r="UIH14" s="83"/>
      <c r="UII14" s="83"/>
      <c r="UIJ14" s="83"/>
      <c r="UIK14" s="83"/>
      <c r="UIL14" s="83"/>
      <c r="UIM14" s="83"/>
      <c r="UIN14" s="83"/>
      <c r="UIO14" s="83"/>
      <c r="UIP14" s="83"/>
      <c r="UIQ14" s="83"/>
      <c r="UIR14" s="83"/>
      <c r="UIS14" s="83"/>
      <c r="UIT14" s="83"/>
      <c r="UIU14" s="83"/>
      <c r="UIV14" s="83"/>
      <c r="UIW14" s="83"/>
      <c r="UIX14" s="83"/>
      <c r="UIY14" s="83"/>
      <c r="UIZ14" s="83"/>
      <c r="UJA14" s="83"/>
      <c r="UJB14" s="83"/>
      <c r="UJC14" s="83"/>
      <c r="UJD14" s="83"/>
      <c r="UJE14" s="83"/>
      <c r="UJF14" s="83"/>
      <c r="UJG14" s="83"/>
      <c r="UJH14" s="83"/>
      <c r="UJI14" s="83"/>
      <c r="UJJ14" s="83"/>
      <c r="UJK14" s="83"/>
      <c r="UJL14" s="83"/>
      <c r="UJM14" s="83"/>
      <c r="UJN14" s="83"/>
      <c r="UJO14" s="83"/>
      <c r="UJP14" s="83"/>
      <c r="UJQ14" s="83"/>
      <c r="UJR14" s="83"/>
      <c r="UJS14" s="83"/>
      <c r="UJT14" s="83"/>
      <c r="UJU14" s="83"/>
      <c r="UJV14" s="83"/>
      <c r="UJW14" s="83"/>
      <c r="UJX14" s="83"/>
      <c r="UJY14" s="83"/>
      <c r="UJZ14" s="83"/>
      <c r="UKA14" s="83"/>
      <c r="UKB14" s="83"/>
      <c r="UKC14" s="83"/>
      <c r="UKD14" s="83"/>
      <c r="UKE14" s="83"/>
      <c r="UKF14" s="83"/>
      <c r="UKG14" s="83"/>
      <c r="UKH14" s="83"/>
      <c r="UKI14" s="83"/>
      <c r="UKJ14" s="83"/>
      <c r="UKK14" s="83"/>
      <c r="UKL14" s="83"/>
      <c r="UKM14" s="83"/>
      <c r="UKN14" s="83"/>
      <c r="UKO14" s="83"/>
      <c r="UKP14" s="83"/>
      <c r="UKQ14" s="83"/>
      <c r="UKR14" s="83"/>
      <c r="UKS14" s="83"/>
      <c r="UKT14" s="83"/>
      <c r="UKU14" s="83"/>
      <c r="UKV14" s="83"/>
      <c r="UKW14" s="83"/>
      <c r="UKX14" s="83"/>
      <c r="UKY14" s="83"/>
      <c r="UKZ14" s="83"/>
      <c r="ULA14" s="83"/>
      <c r="ULB14" s="83"/>
      <c r="ULC14" s="83"/>
      <c r="ULD14" s="83"/>
      <c r="ULE14" s="83"/>
      <c r="ULF14" s="83"/>
      <c r="ULG14" s="83"/>
      <c r="ULH14" s="83"/>
      <c r="ULI14" s="83"/>
      <c r="ULJ14" s="83"/>
      <c r="ULK14" s="83"/>
      <c r="ULL14" s="83"/>
      <c r="ULM14" s="83"/>
      <c r="ULN14" s="83"/>
      <c r="ULO14" s="83"/>
      <c r="ULP14" s="83"/>
      <c r="ULQ14" s="83"/>
      <c r="ULR14" s="83"/>
      <c r="ULS14" s="83"/>
      <c r="ULT14" s="83"/>
      <c r="ULU14" s="83"/>
      <c r="ULV14" s="83"/>
      <c r="ULW14" s="83"/>
      <c r="ULX14" s="83"/>
      <c r="ULY14" s="83"/>
      <c r="ULZ14" s="83"/>
      <c r="UMA14" s="83"/>
      <c r="UMB14" s="83"/>
      <c r="UMC14" s="83"/>
      <c r="UMD14" s="83"/>
      <c r="UME14" s="83"/>
      <c r="UMF14" s="83"/>
      <c r="UMG14" s="83"/>
      <c r="UMH14" s="83"/>
      <c r="UMI14" s="83"/>
      <c r="UMJ14" s="83"/>
      <c r="UMK14" s="83"/>
      <c r="UML14" s="83"/>
      <c r="UMM14" s="83"/>
      <c r="UMN14" s="83"/>
      <c r="UMO14" s="83"/>
      <c r="UMP14" s="83"/>
      <c r="UMQ14" s="83"/>
      <c r="UMR14" s="83"/>
      <c r="UMS14" s="83"/>
      <c r="UMT14" s="83"/>
      <c r="UMU14" s="83"/>
      <c r="UMV14" s="83"/>
      <c r="UMW14" s="83"/>
      <c r="UMX14" s="83"/>
      <c r="UMY14" s="83"/>
      <c r="UMZ14" s="83"/>
      <c r="UNA14" s="83"/>
      <c r="UNB14" s="83"/>
      <c r="UNC14" s="83"/>
      <c r="UND14" s="83"/>
      <c r="UNE14" s="83"/>
      <c r="UNF14" s="83"/>
      <c r="UNG14" s="83"/>
      <c r="UNH14" s="83"/>
      <c r="UNI14" s="83"/>
      <c r="UNJ14" s="83"/>
      <c r="UNK14" s="83"/>
      <c r="UNL14" s="83"/>
      <c r="UNM14" s="83"/>
      <c r="UNN14" s="83"/>
      <c r="UNO14" s="83"/>
      <c r="UNP14" s="83"/>
      <c r="UNQ14" s="83"/>
      <c r="UNR14" s="83"/>
      <c r="UNS14" s="83"/>
      <c r="UNT14" s="83"/>
      <c r="UNU14" s="83"/>
      <c r="UNV14" s="83"/>
      <c r="UNW14" s="83"/>
      <c r="UNX14" s="83"/>
      <c r="UNY14" s="83"/>
      <c r="UNZ14" s="83"/>
      <c r="UOA14" s="83"/>
      <c r="UOB14" s="83"/>
      <c r="UOC14" s="83"/>
      <c r="UOD14" s="83"/>
      <c r="UOE14" s="83"/>
      <c r="UOF14" s="83"/>
      <c r="UOG14" s="83"/>
      <c r="UOH14" s="83"/>
      <c r="UOI14" s="83"/>
      <c r="UOJ14" s="83"/>
      <c r="UOK14" s="83"/>
      <c r="UOL14" s="83"/>
      <c r="UOM14" s="83"/>
      <c r="UON14" s="83"/>
      <c r="UOO14" s="83"/>
      <c r="UOP14" s="83"/>
      <c r="UOQ14" s="83"/>
      <c r="UOR14" s="83"/>
      <c r="UOS14" s="83"/>
      <c r="UOT14" s="83"/>
      <c r="UOU14" s="83"/>
      <c r="UOV14" s="83"/>
      <c r="UOW14" s="83"/>
      <c r="UOX14" s="83"/>
      <c r="UOY14" s="83"/>
      <c r="UOZ14" s="83"/>
      <c r="UPA14" s="83"/>
      <c r="UPB14" s="83"/>
      <c r="UPC14" s="83"/>
      <c r="UPD14" s="83"/>
      <c r="UPE14" s="83"/>
      <c r="UPF14" s="83"/>
      <c r="UPG14" s="83"/>
      <c r="UPH14" s="83"/>
      <c r="UPI14" s="83"/>
      <c r="UPJ14" s="83"/>
      <c r="UPK14" s="83"/>
      <c r="UPL14" s="83"/>
      <c r="UPM14" s="83"/>
      <c r="UPN14" s="83"/>
      <c r="UPO14" s="83"/>
      <c r="UPP14" s="83"/>
      <c r="UPQ14" s="83"/>
      <c r="UPR14" s="83"/>
      <c r="UPS14" s="83"/>
      <c r="UPT14" s="83"/>
      <c r="UPU14" s="83"/>
      <c r="UPV14" s="83"/>
      <c r="UPW14" s="83"/>
      <c r="UPX14" s="83"/>
      <c r="UPY14" s="83"/>
      <c r="UPZ14" s="83"/>
      <c r="UQA14" s="83"/>
      <c r="UQB14" s="83"/>
      <c r="UQC14" s="83"/>
      <c r="UQD14" s="83"/>
      <c r="UQE14" s="83"/>
      <c r="UQF14" s="83"/>
      <c r="UQG14" s="83"/>
      <c r="UQH14" s="83"/>
      <c r="UQI14" s="83"/>
      <c r="UQJ14" s="83"/>
      <c r="UQK14" s="83"/>
      <c r="UQL14" s="83"/>
      <c r="UQM14" s="83"/>
      <c r="UQN14" s="83"/>
      <c r="UQO14" s="83"/>
      <c r="UQP14" s="83"/>
      <c r="UQQ14" s="83"/>
      <c r="UQR14" s="83"/>
      <c r="UQS14" s="83"/>
      <c r="UQT14" s="83"/>
      <c r="UQU14" s="83"/>
      <c r="UQV14" s="83"/>
      <c r="UQW14" s="83"/>
      <c r="UQX14" s="83"/>
      <c r="UQY14" s="83"/>
      <c r="UQZ14" s="83"/>
      <c r="URA14" s="83"/>
      <c r="URB14" s="83"/>
      <c r="URC14" s="83"/>
      <c r="URD14" s="83"/>
      <c r="URE14" s="83"/>
      <c r="URF14" s="83"/>
      <c r="URG14" s="83"/>
      <c r="URH14" s="83"/>
      <c r="URI14" s="83"/>
      <c r="URJ14" s="83"/>
      <c r="URK14" s="83"/>
      <c r="URL14" s="83"/>
      <c r="URM14" s="83"/>
      <c r="URN14" s="83"/>
      <c r="URO14" s="83"/>
      <c r="URP14" s="83"/>
      <c r="URQ14" s="83"/>
      <c r="URR14" s="83"/>
      <c r="URS14" s="83"/>
      <c r="URT14" s="83"/>
      <c r="URU14" s="83"/>
      <c r="URV14" s="83"/>
      <c r="URW14" s="83"/>
      <c r="URX14" s="83"/>
      <c r="URY14" s="83"/>
      <c r="URZ14" s="83"/>
      <c r="USA14" s="83"/>
      <c r="USB14" s="83"/>
      <c r="USC14" s="83"/>
      <c r="USD14" s="83"/>
      <c r="USE14" s="83"/>
      <c r="USF14" s="83"/>
      <c r="USG14" s="83"/>
      <c r="USH14" s="83"/>
      <c r="USI14" s="83"/>
      <c r="USJ14" s="83"/>
      <c r="USK14" s="83"/>
      <c r="USL14" s="83"/>
      <c r="USM14" s="83"/>
      <c r="USN14" s="83"/>
      <c r="USO14" s="83"/>
      <c r="USP14" s="83"/>
      <c r="USQ14" s="83"/>
      <c r="USR14" s="83"/>
      <c r="USS14" s="83"/>
      <c r="UST14" s="83"/>
      <c r="USU14" s="83"/>
      <c r="USV14" s="83"/>
      <c r="USW14" s="83"/>
      <c r="USX14" s="83"/>
      <c r="USY14" s="83"/>
      <c r="USZ14" s="83"/>
      <c r="UTA14" s="83"/>
      <c r="UTB14" s="83"/>
      <c r="UTC14" s="83"/>
      <c r="UTD14" s="83"/>
      <c r="UTE14" s="83"/>
      <c r="UTF14" s="83"/>
      <c r="UTG14" s="83"/>
      <c r="UTH14" s="83"/>
      <c r="UTI14" s="83"/>
      <c r="UTJ14" s="83"/>
      <c r="UTK14" s="83"/>
      <c r="UTL14" s="83"/>
      <c r="UTM14" s="83"/>
      <c r="UTN14" s="83"/>
      <c r="UTO14" s="83"/>
      <c r="UTP14" s="83"/>
      <c r="UTQ14" s="83"/>
      <c r="UTR14" s="83"/>
      <c r="UTS14" s="83"/>
      <c r="UTT14" s="83"/>
      <c r="UTU14" s="83"/>
      <c r="UTV14" s="83"/>
      <c r="UTW14" s="83"/>
      <c r="UTX14" s="83"/>
      <c r="UTY14" s="83"/>
      <c r="UTZ14" s="83"/>
      <c r="UUA14" s="83"/>
      <c r="UUB14" s="83"/>
      <c r="UUC14" s="83"/>
      <c r="UUD14" s="83"/>
      <c r="UUE14" s="83"/>
      <c r="UUF14" s="83"/>
      <c r="UUG14" s="83"/>
      <c r="UUH14" s="83"/>
      <c r="UUI14" s="83"/>
      <c r="UUJ14" s="83"/>
      <c r="UUK14" s="83"/>
      <c r="UUL14" s="83"/>
      <c r="UUM14" s="83"/>
      <c r="UUN14" s="83"/>
      <c r="UUO14" s="83"/>
      <c r="UUP14" s="83"/>
      <c r="UUQ14" s="83"/>
      <c r="UUR14" s="83"/>
      <c r="UUS14" s="83"/>
      <c r="UUT14" s="83"/>
      <c r="UUU14" s="83"/>
      <c r="UUV14" s="83"/>
      <c r="UUW14" s="83"/>
      <c r="UUX14" s="83"/>
      <c r="UUY14" s="83"/>
      <c r="UUZ14" s="83"/>
      <c r="UVA14" s="83"/>
      <c r="UVB14" s="83"/>
      <c r="UVC14" s="83"/>
      <c r="UVD14" s="83"/>
      <c r="UVE14" s="83"/>
      <c r="UVF14" s="83"/>
      <c r="UVG14" s="83"/>
      <c r="UVH14" s="83"/>
      <c r="UVI14" s="83"/>
      <c r="UVJ14" s="83"/>
      <c r="UVK14" s="83"/>
      <c r="UVL14" s="83"/>
      <c r="UVM14" s="83"/>
      <c r="UVN14" s="83"/>
      <c r="UVO14" s="83"/>
      <c r="UVP14" s="83"/>
      <c r="UVQ14" s="83"/>
      <c r="UVR14" s="83"/>
      <c r="UVS14" s="83"/>
      <c r="UVT14" s="83"/>
      <c r="UVU14" s="83"/>
      <c r="UVV14" s="83"/>
      <c r="UVW14" s="83"/>
      <c r="UVX14" s="83"/>
      <c r="UVY14" s="83"/>
      <c r="UVZ14" s="83"/>
      <c r="UWA14" s="83"/>
      <c r="UWB14" s="83"/>
      <c r="UWC14" s="83"/>
      <c r="UWD14" s="83"/>
      <c r="UWE14" s="83"/>
      <c r="UWF14" s="83"/>
      <c r="UWG14" s="83"/>
      <c r="UWH14" s="83"/>
      <c r="UWI14" s="83"/>
      <c r="UWJ14" s="83"/>
      <c r="UWK14" s="83"/>
      <c r="UWL14" s="83"/>
      <c r="UWM14" s="83"/>
      <c r="UWN14" s="83"/>
      <c r="UWO14" s="83"/>
      <c r="UWP14" s="83"/>
      <c r="UWQ14" s="83"/>
      <c r="UWR14" s="83"/>
      <c r="UWS14" s="83"/>
      <c r="UWT14" s="83"/>
      <c r="UWU14" s="83"/>
      <c r="UWV14" s="83"/>
      <c r="UWW14" s="83"/>
      <c r="UWX14" s="83"/>
      <c r="UWY14" s="83"/>
      <c r="UWZ14" s="83"/>
      <c r="UXA14" s="83"/>
      <c r="UXB14" s="83"/>
      <c r="UXC14" s="83"/>
      <c r="UXD14" s="83"/>
      <c r="UXE14" s="83"/>
      <c r="UXF14" s="83"/>
      <c r="UXG14" s="83"/>
      <c r="UXH14" s="83"/>
      <c r="UXI14" s="83"/>
      <c r="UXJ14" s="83"/>
      <c r="UXK14" s="83"/>
      <c r="UXL14" s="83"/>
      <c r="UXM14" s="83"/>
      <c r="UXN14" s="83"/>
      <c r="UXO14" s="83"/>
      <c r="UXP14" s="83"/>
      <c r="UXQ14" s="83"/>
      <c r="UXR14" s="83"/>
      <c r="UXS14" s="83"/>
      <c r="UXT14" s="83"/>
      <c r="UXU14" s="83"/>
      <c r="UXV14" s="83"/>
      <c r="UXW14" s="83"/>
      <c r="UXX14" s="83"/>
      <c r="UXY14" s="83"/>
      <c r="UXZ14" s="83"/>
      <c r="UYA14" s="83"/>
      <c r="UYB14" s="83"/>
      <c r="UYC14" s="83"/>
      <c r="UYD14" s="83"/>
      <c r="UYE14" s="83"/>
      <c r="UYF14" s="83"/>
      <c r="UYG14" s="83"/>
      <c r="UYH14" s="83"/>
      <c r="UYI14" s="83"/>
      <c r="UYJ14" s="83"/>
      <c r="UYK14" s="83"/>
      <c r="UYL14" s="83"/>
      <c r="UYM14" s="83"/>
      <c r="UYN14" s="83"/>
      <c r="UYO14" s="83"/>
      <c r="UYP14" s="83"/>
      <c r="UYQ14" s="83"/>
      <c r="UYR14" s="83"/>
      <c r="UYS14" s="83"/>
      <c r="UYT14" s="83"/>
      <c r="UYU14" s="83"/>
      <c r="UYV14" s="83"/>
      <c r="UYW14" s="83"/>
      <c r="UYX14" s="83"/>
      <c r="UYY14" s="83"/>
      <c r="UYZ14" s="83"/>
      <c r="UZA14" s="83"/>
      <c r="UZB14" s="83"/>
      <c r="UZC14" s="83"/>
      <c r="UZD14" s="83"/>
      <c r="UZE14" s="83"/>
      <c r="UZF14" s="83"/>
      <c r="UZG14" s="83"/>
      <c r="UZH14" s="83"/>
      <c r="UZI14" s="83"/>
      <c r="UZJ14" s="83"/>
      <c r="UZK14" s="83"/>
      <c r="UZL14" s="83"/>
      <c r="UZM14" s="83"/>
      <c r="UZN14" s="83"/>
      <c r="UZO14" s="83"/>
      <c r="UZP14" s="83"/>
      <c r="UZQ14" s="83"/>
      <c r="UZR14" s="83"/>
      <c r="UZS14" s="83"/>
      <c r="UZT14" s="83"/>
      <c r="UZU14" s="83"/>
      <c r="UZV14" s="83"/>
      <c r="UZW14" s="83"/>
      <c r="UZX14" s="83"/>
      <c r="UZY14" s="83"/>
      <c r="UZZ14" s="83"/>
      <c r="VAA14" s="83"/>
      <c r="VAB14" s="83"/>
      <c r="VAC14" s="83"/>
      <c r="VAD14" s="83"/>
      <c r="VAE14" s="83"/>
      <c r="VAF14" s="83"/>
      <c r="VAG14" s="83"/>
      <c r="VAH14" s="83"/>
      <c r="VAI14" s="83"/>
      <c r="VAJ14" s="83"/>
      <c r="VAK14" s="83"/>
      <c r="VAL14" s="83"/>
      <c r="VAM14" s="83"/>
      <c r="VAN14" s="83"/>
      <c r="VAO14" s="83"/>
      <c r="VAP14" s="83"/>
      <c r="VAQ14" s="83"/>
      <c r="VAR14" s="83"/>
      <c r="VAS14" s="83"/>
      <c r="VAT14" s="83"/>
      <c r="VAU14" s="83"/>
      <c r="VAV14" s="83"/>
      <c r="VAW14" s="83"/>
      <c r="VAX14" s="83"/>
      <c r="VAY14" s="83"/>
      <c r="VAZ14" s="83"/>
      <c r="VBA14" s="83"/>
      <c r="VBB14" s="83"/>
      <c r="VBC14" s="83"/>
      <c r="VBD14" s="83"/>
      <c r="VBE14" s="83"/>
      <c r="VBF14" s="83"/>
      <c r="VBG14" s="83"/>
      <c r="VBH14" s="83"/>
      <c r="VBI14" s="83"/>
      <c r="VBJ14" s="83"/>
      <c r="VBK14" s="83"/>
      <c r="VBL14" s="83"/>
      <c r="VBM14" s="83"/>
      <c r="VBN14" s="83"/>
      <c r="VBO14" s="83"/>
      <c r="VBP14" s="83"/>
      <c r="VBQ14" s="83"/>
      <c r="VBR14" s="83"/>
      <c r="VBS14" s="83"/>
      <c r="VBT14" s="83"/>
      <c r="VBU14" s="83"/>
      <c r="VBV14" s="83"/>
      <c r="VBW14" s="83"/>
      <c r="VBX14" s="83"/>
      <c r="VBY14" s="83"/>
      <c r="VBZ14" s="83"/>
      <c r="VCA14" s="83"/>
      <c r="VCB14" s="83"/>
      <c r="VCC14" s="83"/>
      <c r="VCD14" s="83"/>
      <c r="VCE14" s="83"/>
      <c r="VCF14" s="83"/>
      <c r="VCG14" s="83"/>
      <c r="VCH14" s="83"/>
      <c r="VCI14" s="83"/>
      <c r="VCJ14" s="83"/>
      <c r="VCK14" s="83"/>
      <c r="VCL14" s="83"/>
      <c r="VCM14" s="83"/>
      <c r="VCN14" s="83"/>
      <c r="VCO14" s="83"/>
      <c r="VCP14" s="83"/>
      <c r="VCQ14" s="83"/>
      <c r="VCR14" s="83"/>
      <c r="VCS14" s="83"/>
      <c r="VCT14" s="83"/>
      <c r="VCU14" s="83"/>
      <c r="VCV14" s="83"/>
      <c r="VCW14" s="83"/>
      <c r="VCX14" s="83"/>
      <c r="VCY14" s="83"/>
      <c r="VCZ14" s="83"/>
      <c r="VDA14" s="83"/>
      <c r="VDB14" s="83"/>
      <c r="VDC14" s="83"/>
      <c r="VDD14" s="83"/>
      <c r="VDE14" s="83"/>
      <c r="VDF14" s="83"/>
      <c r="VDG14" s="83"/>
      <c r="VDH14" s="83"/>
      <c r="VDI14" s="83"/>
      <c r="VDJ14" s="83"/>
      <c r="VDK14" s="83"/>
      <c r="VDL14" s="83"/>
      <c r="VDM14" s="83"/>
      <c r="VDN14" s="83"/>
      <c r="VDO14" s="83"/>
      <c r="VDP14" s="83"/>
      <c r="VDQ14" s="83"/>
      <c r="VDR14" s="83"/>
      <c r="VDS14" s="83"/>
      <c r="VDT14" s="83"/>
      <c r="VDU14" s="83"/>
      <c r="VDV14" s="83"/>
      <c r="VDW14" s="83"/>
      <c r="VDX14" s="83"/>
      <c r="VDY14" s="83"/>
      <c r="VDZ14" s="83"/>
      <c r="VEA14" s="83"/>
      <c r="VEB14" s="83"/>
      <c r="VEC14" s="83"/>
      <c r="VED14" s="83"/>
      <c r="VEE14" s="83"/>
      <c r="VEF14" s="83"/>
      <c r="VEG14" s="83"/>
      <c r="VEH14" s="83"/>
      <c r="VEI14" s="83"/>
      <c r="VEJ14" s="83"/>
      <c r="VEK14" s="83"/>
      <c r="VEL14" s="83"/>
      <c r="VEM14" s="83"/>
      <c r="VEN14" s="83"/>
      <c r="VEO14" s="83"/>
      <c r="VEP14" s="83"/>
      <c r="VEQ14" s="83"/>
      <c r="VER14" s="83"/>
      <c r="VES14" s="83"/>
      <c r="VET14" s="83"/>
      <c r="VEU14" s="83"/>
      <c r="VEV14" s="83"/>
      <c r="VEW14" s="83"/>
      <c r="VEX14" s="83"/>
      <c r="VEY14" s="83"/>
      <c r="VEZ14" s="83"/>
      <c r="VFA14" s="83"/>
      <c r="VFB14" s="83"/>
      <c r="VFC14" s="83"/>
      <c r="VFD14" s="83"/>
      <c r="VFE14" s="83"/>
      <c r="VFF14" s="83"/>
      <c r="VFG14" s="83"/>
      <c r="VFH14" s="83"/>
      <c r="VFI14" s="83"/>
      <c r="VFJ14" s="83"/>
      <c r="VFK14" s="83"/>
      <c r="VFL14" s="83"/>
      <c r="VFM14" s="83"/>
      <c r="VFN14" s="83"/>
      <c r="VFO14" s="83"/>
      <c r="VFP14" s="83"/>
      <c r="VFQ14" s="83"/>
      <c r="VFR14" s="83"/>
      <c r="VFS14" s="83"/>
      <c r="VFT14" s="83"/>
      <c r="VFU14" s="83"/>
      <c r="VFV14" s="83"/>
      <c r="VFW14" s="83"/>
      <c r="VFX14" s="83"/>
      <c r="VFY14" s="83"/>
      <c r="VFZ14" s="83"/>
      <c r="VGA14" s="83"/>
      <c r="VGB14" s="83"/>
      <c r="VGC14" s="83"/>
      <c r="VGD14" s="83"/>
      <c r="VGE14" s="83"/>
      <c r="VGF14" s="83"/>
      <c r="VGG14" s="83"/>
      <c r="VGH14" s="83"/>
      <c r="VGI14" s="83"/>
      <c r="VGJ14" s="83"/>
      <c r="VGK14" s="83"/>
      <c r="VGL14" s="83"/>
      <c r="VGM14" s="83"/>
      <c r="VGN14" s="83"/>
      <c r="VGO14" s="83"/>
      <c r="VGP14" s="83"/>
      <c r="VGQ14" s="83"/>
      <c r="VGR14" s="83"/>
      <c r="VGS14" s="83"/>
      <c r="VGT14" s="83"/>
      <c r="VGU14" s="83"/>
      <c r="VGV14" s="83"/>
      <c r="VGW14" s="83"/>
      <c r="VGX14" s="83"/>
      <c r="VGY14" s="83"/>
      <c r="VGZ14" s="83"/>
      <c r="VHA14" s="83"/>
      <c r="VHB14" s="83"/>
      <c r="VHC14" s="83"/>
      <c r="VHD14" s="83"/>
      <c r="VHE14" s="83"/>
      <c r="VHF14" s="83"/>
      <c r="VHG14" s="83"/>
      <c r="VHH14" s="83"/>
      <c r="VHI14" s="83"/>
      <c r="VHJ14" s="83"/>
      <c r="VHK14" s="83"/>
      <c r="VHL14" s="83"/>
      <c r="VHM14" s="83"/>
      <c r="VHN14" s="83"/>
      <c r="VHO14" s="83"/>
      <c r="VHP14" s="83"/>
      <c r="VHQ14" s="83"/>
      <c r="VHR14" s="83"/>
      <c r="VHS14" s="83"/>
      <c r="VHT14" s="83"/>
      <c r="VHU14" s="83"/>
      <c r="VHV14" s="83"/>
      <c r="VHW14" s="83"/>
      <c r="VHX14" s="83"/>
      <c r="VHY14" s="83"/>
      <c r="VHZ14" s="83"/>
      <c r="VIA14" s="83"/>
      <c r="VIB14" s="83"/>
      <c r="VIC14" s="83"/>
      <c r="VID14" s="83"/>
      <c r="VIE14" s="83"/>
      <c r="VIF14" s="83"/>
      <c r="VIG14" s="83"/>
      <c r="VIH14" s="83"/>
      <c r="VII14" s="83"/>
      <c r="VIJ14" s="83"/>
      <c r="VIK14" s="83"/>
      <c r="VIL14" s="83"/>
      <c r="VIM14" s="83"/>
      <c r="VIN14" s="83"/>
      <c r="VIO14" s="83"/>
      <c r="VIP14" s="83"/>
      <c r="VIQ14" s="83"/>
      <c r="VIR14" s="83"/>
      <c r="VIS14" s="83"/>
      <c r="VIT14" s="83"/>
      <c r="VIU14" s="83"/>
      <c r="VIV14" s="83"/>
      <c r="VIW14" s="83"/>
      <c r="VIX14" s="83"/>
      <c r="VIY14" s="83"/>
      <c r="VIZ14" s="83"/>
      <c r="VJA14" s="83"/>
      <c r="VJB14" s="83"/>
      <c r="VJC14" s="83"/>
      <c r="VJD14" s="83"/>
      <c r="VJE14" s="83"/>
      <c r="VJF14" s="83"/>
      <c r="VJG14" s="83"/>
      <c r="VJH14" s="83"/>
      <c r="VJI14" s="83"/>
      <c r="VJJ14" s="83"/>
      <c r="VJK14" s="83"/>
      <c r="VJL14" s="83"/>
      <c r="VJM14" s="83"/>
      <c r="VJN14" s="83"/>
      <c r="VJO14" s="83"/>
      <c r="VJP14" s="83"/>
      <c r="VJQ14" s="83"/>
      <c r="VJR14" s="83"/>
      <c r="VJS14" s="83"/>
      <c r="VJT14" s="83"/>
      <c r="VJU14" s="83"/>
      <c r="VJV14" s="83"/>
      <c r="VJW14" s="83"/>
      <c r="VJX14" s="83"/>
      <c r="VJY14" s="83"/>
      <c r="VJZ14" s="83"/>
      <c r="VKA14" s="83"/>
      <c r="VKB14" s="83"/>
      <c r="VKC14" s="83"/>
      <c r="VKD14" s="83"/>
      <c r="VKE14" s="83"/>
      <c r="VKF14" s="83"/>
      <c r="VKG14" s="83"/>
      <c r="VKH14" s="83"/>
      <c r="VKI14" s="83"/>
      <c r="VKJ14" s="83"/>
      <c r="VKK14" s="83"/>
      <c r="VKL14" s="83"/>
      <c r="VKM14" s="83"/>
      <c r="VKN14" s="83"/>
      <c r="VKO14" s="83"/>
      <c r="VKP14" s="83"/>
      <c r="VKQ14" s="83"/>
      <c r="VKR14" s="83"/>
      <c r="VKS14" s="83"/>
      <c r="VKT14" s="83"/>
      <c r="VKU14" s="83"/>
      <c r="VKV14" s="83"/>
      <c r="VKW14" s="83"/>
      <c r="VKX14" s="83"/>
      <c r="VKY14" s="83"/>
      <c r="VKZ14" s="83"/>
      <c r="VLA14" s="83"/>
      <c r="VLB14" s="83"/>
      <c r="VLC14" s="83"/>
      <c r="VLD14" s="83"/>
      <c r="VLE14" s="83"/>
      <c r="VLF14" s="83"/>
      <c r="VLG14" s="83"/>
      <c r="VLH14" s="83"/>
      <c r="VLI14" s="83"/>
      <c r="VLJ14" s="83"/>
      <c r="VLK14" s="83"/>
      <c r="VLL14" s="83"/>
      <c r="VLM14" s="83"/>
      <c r="VLN14" s="83"/>
      <c r="VLO14" s="83"/>
      <c r="VLP14" s="83"/>
      <c r="VLQ14" s="83"/>
      <c r="VLR14" s="83"/>
      <c r="VLS14" s="83"/>
      <c r="VLT14" s="83"/>
      <c r="VLU14" s="83"/>
      <c r="VLV14" s="83"/>
      <c r="VLW14" s="83"/>
      <c r="VLX14" s="83"/>
      <c r="VLY14" s="83"/>
      <c r="VLZ14" s="83"/>
      <c r="VMA14" s="83"/>
      <c r="VMB14" s="83"/>
      <c r="VMC14" s="83"/>
      <c r="VMD14" s="83"/>
      <c r="VME14" s="83"/>
      <c r="VMF14" s="83"/>
      <c r="VMG14" s="83"/>
      <c r="VMH14" s="83"/>
      <c r="VMI14" s="83"/>
      <c r="VMJ14" s="83"/>
      <c r="VMK14" s="83"/>
      <c r="VML14" s="83"/>
      <c r="VMM14" s="83"/>
      <c r="VMN14" s="83"/>
      <c r="VMO14" s="83"/>
      <c r="VMP14" s="83"/>
      <c r="VMQ14" s="83"/>
      <c r="VMR14" s="83"/>
      <c r="VMS14" s="83"/>
      <c r="VMT14" s="83"/>
      <c r="VMU14" s="83"/>
      <c r="VMV14" s="83"/>
      <c r="VMW14" s="83"/>
      <c r="VMX14" s="83"/>
      <c r="VMY14" s="83"/>
      <c r="VMZ14" s="83"/>
      <c r="VNA14" s="83"/>
      <c r="VNB14" s="83"/>
      <c r="VNC14" s="83"/>
      <c r="VND14" s="83"/>
      <c r="VNE14" s="83"/>
      <c r="VNF14" s="83"/>
      <c r="VNG14" s="83"/>
      <c r="VNH14" s="83"/>
      <c r="VNI14" s="83"/>
      <c r="VNJ14" s="83"/>
      <c r="VNK14" s="83"/>
      <c r="VNL14" s="83"/>
      <c r="VNM14" s="83"/>
      <c r="VNN14" s="83"/>
      <c r="VNO14" s="83"/>
      <c r="VNP14" s="83"/>
      <c r="VNQ14" s="83"/>
      <c r="VNR14" s="83"/>
      <c r="VNS14" s="83"/>
      <c r="VNT14" s="83"/>
      <c r="VNU14" s="83"/>
      <c r="VNV14" s="83"/>
      <c r="VNW14" s="83"/>
      <c r="VNX14" s="83"/>
      <c r="VNY14" s="83"/>
      <c r="VNZ14" s="83"/>
      <c r="VOA14" s="83"/>
      <c r="VOB14" s="83"/>
      <c r="VOC14" s="83"/>
      <c r="VOD14" s="83"/>
      <c r="VOE14" s="83"/>
      <c r="VOF14" s="83"/>
      <c r="VOG14" s="83"/>
      <c r="VOH14" s="83"/>
      <c r="VOI14" s="83"/>
      <c r="VOJ14" s="83"/>
      <c r="VOK14" s="83"/>
      <c r="VOL14" s="83"/>
      <c r="VOM14" s="83"/>
      <c r="VON14" s="83"/>
      <c r="VOO14" s="83"/>
      <c r="VOP14" s="83"/>
      <c r="VOQ14" s="83"/>
      <c r="VOR14" s="83"/>
      <c r="VOS14" s="83"/>
      <c r="VOT14" s="83"/>
      <c r="VOU14" s="83"/>
      <c r="VOV14" s="83"/>
      <c r="VOW14" s="83"/>
      <c r="VOX14" s="83"/>
      <c r="VOY14" s="83"/>
      <c r="VOZ14" s="83"/>
      <c r="VPA14" s="83"/>
      <c r="VPB14" s="83"/>
      <c r="VPC14" s="83"/>
      <c r="VPD14" s="83"/>
      <c r="VPE14" s="83"/>
      <c r="VPF14" s="83"/>
      <c r="VPG14" s="83"/>
      <c r="VPH14" s="83"/>
      <c r="VPI14" s="83"/>
      <c r="VPJ14" s="83"/>
      <c r="VPK14" s="83"/>
      <c r="VPL14" s="83"/>
      <c r="VPM14" s="83"/>
      <c r="VPN14" s="83"/>
      <c r="VPO14" s="83"/>
      <c r="VPP14" s="83"/>
      <c r="VPQ14" s="83"/>
      <c r="VPR14" s="83"/>
      <c r="VPS14" s="83"/>
      <c r="VPT14" s="83"/>
      <c r="VPU14" s="83"/>
      <c r="VPV14" s="83"/>
      <c r="VPW14" s="83"/>
      <c r="VPX14" s="83"/>
      <c r="VPY14" s="83"/>
      <c r="VPZ14" s="83"/>
      <c r="VQA14" s="83"/>
      <c r="VQB14" s="83"/>
      <c r="VQC14" s="83"/>
      <c r="VQD14" s="83"/>
      <c r="VQE14" s="83"/>
      <c r="VQF14" s="83"/>
      <c r="VQG14" s="83"/>
      <c r="VQH14" s="83"/>
      <c r="VQI14" s="83"/>
      <c r="VQJ14" s="83"/>
      <c r="VQK14" s="83"/>
      <c r="VQL14" s="83"/>
      <c r="VQM14" s="83"/>
      <c r="VQN14" s="83"/>
      <c r="VQO14" s="83"/>
      <c r="VQP14" s="83"/>
      <c r="VQQ14" s="83"/>
      <c r="VQR14" s="83"/>
      <c r="VQS14" s="83"/>
      <c r="VQT14" s="83"/>
      <c r="VQU14" s="83"/>
      <c r="VQV14" s="83"/>
      <c r="VQW14" s="83"/>
      <c r="VQX14" s="83"/>
      <c r="VQY14" s="83"/>
      <c r="VQZ14" s="83"/>
      <c r="VRA14" s="83"/>
      <c r="VRB14" s="83"/>
      <c r="VRC14" s="83"/>
      <c r="VRD14" s="83"/>
      <c r="VRE14" s="83"/>
      <c r="VRF14" s="83"/>
      <c r="VRG14" s="83"/>
      <c r="VRH14" s="83"/>
      <c r="VRI14" s="83"/>
      <c r="VRJ14" s="83"/>
      <c r="VRK14" s="83"/>
      <c r="VRL14" s="83"/>
      <c r="VRM14" s="83"/>
      <c r="VRN14" s="83"/>
      <c r="VRO14" s="83"/>
      <c r="VRP14" s="83"/>
      <c r="VRQ14" s="83"/>
      <c r="VRR14" s="83"/>
      <c r="VRS14" s="83"/>
      <c r="VRT14" s="83"/>
      <c r="VRU14" s="83"/>
      <c r="VRV14" s="83"/>
      <c r="VRW14" s="83"/>
      <c r="VRX14" s="83"/>
      <c r="VRY14" s="83"/>
      <c r="VRZ14" s="83"/>
      <c r="VSA14" s="83"/>
      <c r="VSB14" s="83"/>
      <c r="VSC14" s="83"/>
      <c r="VSD14" s="83"/>
      <c r="VSE14" s="83"/>
      <c r="VSF14" s="83"/>
      <c r="VSG14" s="83"/>
      <c r="VSH14" s="83"/>
      <c r="VSI14" s="83"/>
      <c r="VSJ14" s="83"/>
      <c r="VSK14" s="83"/>
      <c r="VSL14" s="83"/>
      <c r="VSM14" s="83"/>
      <c r="VSN14" s="83"/>
      <c r="VSO14" s="83"/>
      <c r="VSP14" s="83"/>
      <c r="VSQ14" s="83"/>
      <c r="VSR14" s="83"/>
      <c r="VSS14" s="83"/>
      <c r="VST14" s="83"/>
      <c r="VSU14" s="83"/>
      <c r="VSV14" s="83"/>
      <c r="VSW14" s="83"/>
      <c r="VSX14" s="83"/>
      <c r="VSY14" s="83"/>
      <c r="VSZ14" s="83"/>
      <c r="VTA14" s="83"/>
      <c r="VTB14" s="83"/>
      <c r="VTC14" s="83"/>
      <c r="VTD14" s="83"/>
      <c r="VTE14" s="83"/>
      <c r="VTF14" s="83"/>
      <c r="VTG14" s="83"/>
      <c r="VTH14" s="83"/>
      <c r="VTI14" s="83"/>
      <c r="VTJ14" s="83"/>
      <c r="VTK14" s="83"/>
      <c r="VTL14" s="83"/>
      <c r="VTM14" s="83"/>
      <c r="VTN14" s="83"/>
      <c r="VTO14" s="83"/>
      <c r="VTP14" s="83"/>
      <c r="VTQ14" s="83"/>
      <c r="VTR14" s="83"/>
      <c r="VTS14" s="83"/>
      <c r="VTT14" s="83"/>
      <c r="VTU14" s="83"/>
      <c r="VTV14" s="83"/>
      <c r="VTW14" s="83"/>
      <c r="VTX14" s="83"/>
      <c r="VTY14" s="83"/>
      <c r="VTZ14" s="83"/>
      <c r="VUA14" s="83"/>
      <c r="VUB14" s="83"/>
      <c r="VUC14" s="83"/>
      <c r="VUD14" s="83"/>
      <c r="VUE14" s="83"/>
      <c r="VUF14" s="83"/>
      <c r="VUG14" s="83"/>
      <c r="VUH14" s="83"/>
      <c r="VUI14" s="83"/>
      <c r="VUJ14" s="83"/>
      <c r="VUK14" s="83"/>
      <c r="VUL14" s="83"/>
      <c r="VUM14" s="83"/>
      <c r="VUN14" s="83"/>
      <c r="VUO14" s="83"/>
      <c r="VUP14" s="83"/>
      <c r="VUQ14" s="83"/>
      <c r="VUR14" s="83"/>
      <c r="VUS14" s="83"/>
      <c r="VUT14" s="83"/>
      <c r="VUU14" s="83"/>
      <c r="VUV14" s="83"/>
      <c r="VUW14" s="83"/>
      <c r="VUX14" s="83"/>
      <c r="VUY14" s="83"/>
      <c r="VUZ14" s="83"/>
      <c r="VVA14" s="83"/>
      <c r="VVB14" s="83"/>
      <c r="VVC14" s="83"/>
      <c r="VVD14" s="83"/>
      <c r="VVE14" s="83"/>
      <c r="VVF14" s="83"/>
      <c r="VVG14" s="83"/>
      <c r="VVH14" s="83"/>
      <c r="VVI14" s="83"/>
      <c r="VVJ14" s="83"/>
      <c r="VVK14" s="83"/>
      <c r="VVL14" s="83"/>
      <c r="VVM14" s="83"/>
      <c r="VVN14" s="83"/>
      <c r="VVO14" s="83"/>
      <c r="VVP14" s="83"/>
      <c r="VVQ14" s="83"/>
      <c r="VVR14" s="83"/>
      <c r="VVS14" s="83"/>
      <c r="VVT14" s="83"/>
      <c r="VVU14" s="83"/>
      <c r="VVV14" s="83"/>
      <c r="VVW14" s="83"/>
      <c r="VVX14" s="83"/>
      <c r="VVY14" s="83"/>
      <c r="VVZ14" s="83"/>
      <c r="VWA14" s="83"/>
      <c r="VWB14" s="83"/>
      <c r="VWC14" s="83"/>
      <c r="VWD14" s="83"/>
      <c r="VWE14" s="83"/>
      <c r="VWF14" s="83"/>
      <c r="VWG14" s="83"/>
      <c r="VWH14" s="83"/>
      <c r="VWI14" s="83"/>
      <c r="VWJ14" s="83"/>
      <c r="VWK14" s="83"/>
      <c r="VWL14" s="83"/>
      <c r="VWM14" s="83"/>
      <c r="VWN14" s="83"/>
      <c r="VWO14" s="83"/>
      <c r="VWP14" s="83"/>
      <c r="VWQ14" s="83"/>
      <c r="VWR14" s="83"/>
      <c r="VWS14" s="83"/>
      <c r="VWT14" s="83"/>
      <c r="VWU14" s="83"/>
      <c r="VWV14" s="83"/>
      <c r="VWW14" s="83"/>
      <c r="VWX14" s="83"/>
      <c r="VWY14" s="83"/>
      <c r="VWZ14" s="83"/>
      <c r="VXA14" s="83"/>
      <c r="VXB14" s="83"/>
      <c r="VXC14" s="83"/>
      <c r="VXD14" s="83"/>
      <c r="VXE14" s="83"/>
      <c r="VXF14" s="83"/>
      <c r="VXG14" s="83"/>
      <c r="VXH14" s="83"/>
      <c r="VXI14" s="83"/>
      <c r="VXJ14" s="83"/>
      <c r="VXK14" s="83"/>
      <c r="VXL14" s="83"/>
      <c r="VXM14" s="83"/>
      <c r="VXN14" s="83"/>
      <c r="VXO14" s="83"/>
      <c r="VXP14" s="83"/>
      <c r="VXQ14" s="83"/>
      <c r="VXR14" s="83"/>
      <c r="VXS14" s="83"/>
      <c r="VXT14" s="83"/>
      <c r="VXU14" s="83"/>
      <c r="VXV14" s="83"/>
      <c r="VXW14" s="83"/>
      <c r="VXX14" s="83"/>
      <c r="VXY14" s="83"/>
      <c r="VXZ14" s="83"/>
      <c r="VYA14" s="83"/>
      <c r="VYB14" s="83"/>
      <c r="VYC14" s="83"/>
      <c r="VYD14" s="83"/>
      <c r="VYE14" s="83"/>
      <c r="VYF14" s="83"/>
      <c r="VYG14" s="83"/>
      <c r="VYH14" s="83"/>
      <c r="VYI14" s="83"/>
      <c r="VYJ14" s="83"/>
      <c r="VYK14" s="83"/>
      <c r="VYL14" s="83"/>
      <c r="VYM14" s="83"/>
      <c r="VYN14" s="83"/>
      <c r="VYO14" s="83"/>
      <c r="VYP14" s="83"/>
      <c r="VYQ14" s="83"/>
      <c r="VYR14" s="83"/>
      <c r="VYS14" s="83"/>
      <c r="VYT14" s="83"/>
      <c r="VYU14" s="83"/>
      <c r="VYV14" s="83"/>
      <c r="VYW14" s="83"/>
      <c r="VYX14" s="83"/>
      <c r="VYY14" s="83"/>
      <c r="VYZ14" s="83"/>
      <c r="VZA14" s="83"/>
      <c r="VZB14" s="83"/>
      <c r="VZC14" s="83"/>
      <c r="VZD14" s="83"/>
      <c r="VZE14" s="83"/>
      <c r="VZF14" s="83"/>
      <c r="VZG14" s="83"/>
      <c r="VZH14" s="83"/>
      <c r="VZI14" s="83"/>
      <c r="VZJ14" s="83"/>
      <c r="VZK14" s="83"/>
      <c r="VZL14" s="83"/>
      <c r="VZM14" s="83"/>
      <c r="VZN14" s="83"/>
      <c r="VZO14" s="83"/>
      <c r="VZP14" s="83"/>
      <c r="VZQ14" s="83"/>
      <c r="VZR14" s="83"/>
      <c r="VZS14" s="83"/>
      <c r="VZT14" s="83"/>
      <c r="VZU14" s="83"/>
      <c r="VZV14" s="83"/>
      <c r="VZW14" s="83"/>
      <c r="VZX14" s="83"/>
      <c r="VZY14" s="83"/>
      <c r="VZZ14" s="83"/>
      <c r="WAA14" s="83"/>
      <c r="WAB14" s="83"/>
      <c r="WAC14" s="83"/>
      <c r="WAD14" s="83"/>
      <c r="WAE14" s="83"/>
      <c r="WAF14" s="83"/>
      <c r="WAG14" s="83"/>
      <c r="WAH14" s="83"/>
      <c r="WAI14" s="83"/>
      <c r="WAJ14" s="83"/>
      <c r="WAK14" s="83"/>
      <c r="WAL14" s="83"/>
      <c r="WAM14" s="83"/>
      <c r="WAN14" s="83"/>
      <c r="WAO14" s="83"/>
      <c r="WAP14" s="83"/>
      <c r="WAQ14" s="83"/>
      <c r="WAR14" s="83"/>
      <c r="WAS14" s="83"/>
      <c r="WAT14" s="83"/>
      <c r="WAU14" s="83"/>
      <c r="WAV14" s="83"/>
      <c r="WAW14" s="83"/>
      <c r="WAX14" s="83"/>
      <c r="WAY14" s="83"/>
      <c r="WAZ14" s="83"/>
      <c r="WBA14" s="83"/>
      <c r="WBB14" s="83"/>
      <c r="WBC14" s="83"/>
      <c r="WBD14" s="83"/>
      <c r="WBE14" s="83"/>
      <c r="WBF14" s="83"/>
      <c r="WBG14" s="83"/>
      <c r="WBH14" s="83"/>
      <c r="WBI14" s="83"/>
      <c r="WBJ14" s="83"/>
      <c r="WBK14" s="83"/>
      <c r="WBL14" s="83"/>
      <c r="WBM14" s="83"/>
      <c r="WBN14" s="83"/>
      <c r="WBO14" s="83"/>
      <c r="WBP14" s="83"/>
      <c r="WBQ14" s="83"/>
      <c r="WBR14" s="83"/>
      <c r="WBS14" s="83"/>
      <c r="WBT14" s="83"/>
      <c r="WBU14" s="83"/>
      <c r="WBV14" s="83"/>
      <c r="WBW14" s="83"/>
      <c r="WBX14" s="83"/>
      <c r="WBY14" s="83"/>
      <c r="WBZ14" s="83"/>
      <c r="WCA14" s="83"/>
      <c r="WCB14" s="83"/>
      <c r="WCC14" s="83"/>
      <c r="WCD14" s="83"/>
      <c r="WCE14" s="83"/>
      <c r="WCF14" s="83"/>
      <c r="WCG14" s="83"/>
      <c r="WCH14" s="83"/>
      <c r="WCI14" s="83"/>
      <c r="WCJ14" s="83"/>
      <c r="WCK14" s="83"/>
      <c r="WCL14" s="83"/>
      <c r="WCM14" s="83"/>
      <c r="WCN14" s="83"/>
      <c r="WCO14" s="83"/>
      <c r="WCP14" s="83"/>
      <c r="WCQ14" s="83"/>
      <c r="WCR14" s="83"/>
      <c r="WCS14" s="83"/>
      <c r="WCT14" s="83"/>
      <c r="WCU14" s="83"/>
      <c r="WCV14" s="83"/>
      <c r="WCW14" s="83"/>
      <c r="WCX14" s="83"/>
      <c r="WCY14" s="83"/>
      <c r="WCZ14" s="83"/>
      <c r="WDA14" s="83"/>
      <c r="WDB14" s="83"/>
      <c r="WDC14" s="83"/>
      <c r="WDD14" s="83"/>
      <c r="WDE14" s="83"/>
      <c r="WDF14" s="83"/>
      <c r="WDG14" s="83"/>
      <c r="WDH14" s="83"/>
      <c r="WDI14" s="83"/>
      <c r="WDJ14" s="83"/>
      <c r="WDK14" s="83"/>
      <c r="WDL14" s="83"/>
      <c r="WDM14" s="83"/>
      <c r="WDN14" s="83"/>
      <c r="WDO14" s="83"/>
      <c r="WDP14" s="83"/>
      <c r="WDQ14" s="83"/>
      <c r="WDR14" s="83"/>
      <c r="WDS14" s="83"/>
      <c r="WDT14" s="83"/>
      <c r="WDU14" s="83"/>
      <c r="WDV14" s="83"/>
      <c r="WDW14" s="83"/>
      <c r="WDX14" s="83"/>
      <c r="WDY14" s="83"/>
      <c r="WDZ14" s="83"/>
      <c r="WEA14" s="83"/>
      <c r="WEB14" s="83"/>
      <c r="WEC14" s="83"/>
      <c r="WED14" s="83"/>
      <c r="WEE14" s="83"/>
      <c r="WEF14" s="83"/>
      <c r="WEG14" s="83"/>
      <c r="WEH14" s="83"/>
      <c r="WEI14" s="83"/>
      <c r="WEJ14" s="83"/>
      <c r="WEK14" s="83"/>
      <c r="WEL14" s="83"/>
      <c r="WEM14" s="83"/>
      <c r="WEN14" s="83"/>
      <c r="WEO14" s="83"/>
      <c r="WEP14" s="83"/>
      <c r="WEQ14" s="83"/>
      <c r="WER14" s="83"/>
      <c r="WES14" s="83"/>
      <c r="WET14" s="83"/>
      <c r="WEU14" s="83"/>
      <c r="WEV14" s="83"/>
      <c r="WEW14" s="83"/>
      <c r="WEX14" s="83"/>
      <c r="WEY14" s="83"/>
      <c r="WEZ14" s="83"/>
      <c r="WFA14" s="83"/>
      <c r="WFB14" s="83"/>
      <c r="WFC14" s="83"/>
      <c r="WFD14" s="83"/>
      <c r="WFE14" s="83"/>
      <c r="WFF14" s="83"/>
      <c r="WFG14" s="83"/>
      <c r="WFH14" s="83"/>
      <c r="WFI14" s="83"/>
      <c r="WFJ14" s="83"/>
      <c r="WFK14" s="83"/>
      <c r="WFL14" s="83"/>
      <c r="WFM14" s="83"/>
      <c r="WFN14" s="83"/>
      <c r="WFO14" s="83"/>
      <c r="WFP14" s="83"/>
      <c r="WFQ14" s="83"/>
      <c r="WFR14" s="83"/>
      <c r="WFS14" s="83"/>
      <c r="WFT14" s="83"/>
      <c r="WFU14" s="83"/>
      <c r="WFV14" s="83"/>
      <c r="WFW14" s="83"/>
      <c r="WFX14" s="83"/>
      <c r="WFY14" s="83"/>
      <c r="WFZ14" s="83"/>
      <c r="WGA14" s="83"/>
      <c r="WGB14" s="83"/>
      <c r="WGC14" s="83"/>
      <c r="WGD14" s="83"/>
      <c r="WGE14" s="83"/>
      <c r="WGF14" s="83"/>
      <c r="WGG14" s="83"/>
      <c r="WGH14" s="83"/>
      <c r="WGI14" s="83"/>
      <c r="WGJ14" s="83"/>
      <c r="WGK14" s="83"/>
      <c r="WGL14" s="83"/>
      <c r="WGM14" s="83"/>
      <c r="WGN14" s="83"/>
      <c r="WGO14" s="83"/>
      <c r="WGP14" s="83"/>
      <c r="WGQ14" s="83"/>
      <c r="WGR14" s="83"/>
      <c r="WGS14" s="83"/>
      <c r="WGT14" s="83"/>
      <c r="WGU14" s="83"/>
      <c r="WGV14" s="83"/>
      <c r="WGW14" s="83"/>
      <c r="WGX14" s="83"/>
      <c r="WGY14" s="83"/>
      <c r="WGZ14" s="83"/>
      <c r="WHA14" s="83"/>
      <c r="WHB14" s="83"/>
      <c r="WHC14" s="83"/>
      <c r="WHD14" s="83"/>
      <c r="WHE14" s="83"/>
      <c r="WHF14" s="83"/>
      <c r="WHG14" s="83"/>
      <c r="WHH14" s="83"/>
      <c r="WHI14" s="83"/>
      <c r="WHJ14" s="83"/>
      <c r="WHK14" s="83"/>
      <c r="WHL14" s="83"/>
      <c r="WHM14" s="83"/>
      <c r="WHN14" s="83"/>
      <c r="WHO14" s="83"/>
      <c r="WHP14" s="83"/>
      <c r="WHQ14" s="83"/>
      <c r="WHR14" s="83"/>
      <c r="WHS14" s="83"/>
      <c r="WHT14" s="83"/>
      <c r="WHU14" s="83"/>
      <c r="WHV14" s="83"/>
      <c r="WHW14" s="83"/>
      <c r="WHX14" s="83"/>
      <c r="WHY14" s="83"/>
      <c r="WHZ14" s="83"/>
      <c r="WIA14" s="83"/>
      <c r="WIB14" s="83"/>
      <c r="WIC14" s="83"/>
      <c r="WID14" s="83"/>
      <c r="WIE14" s="83"/>
      <c r="WIF14" s="83"/>
      <c r="WIG14" s="83"/>
      <c r="WIH14" s="83"/>
      <c r="WII14" s="83"/>
      <c r="WIJ14" s="83"/>
      <c r="WIK14" s="83"/>
      <c r="WIL14" s="83"/>
      <c r="WIM14" s="83"/>
      <c r="WIN14" s="83"/>
      <c r="WIO14" s="83"/>
      <c r="WIP14" s="83"/>
      <c r="WIQ14" s="83"/>
      <c r="WIR14" s="83"/>
      <c r="WIS14" s="83"/>
      <c r="WIT14" s="83"/>
      <c r="WIU14" s="83"/>
      <c r="WIV14" s="83"/>
      <c r="WIW14" s="83"/>
      <c r="WIX14" s="83"/>
      <c r="WIY14" s="83"/>
      <c r="WIZ14" s="83"/>
      <c r="WJA14" s="83"/>
      <c r="WJB14" s="83"/>
      <c r="WJC14" s="83"/>
      <c r="WJD14" s="83"/>
      <c r="WJE14" s="83"/>
      <c r="WJF14" s="83"/>
      <c r="WJG14" s="83"/>
      <c r="WJH14" s="83"/>
      <c r="WJI14" s="83"/>
      <c r="WJJ14" s="83"/>
      <c r="WJK14" s="83"/>
      <c r="WJL14" s="83"/>
      <c r="WJM14" s="83"/>
      <c r="WJN14" s="83"/>
      <c r="WJO14" s="83"/>
      <c r="WJP14" s="83"/>
      <c r="WJQ14" s="83"/>
      <c r="WJR14" s="83"/>
      <c r="WJS14" s="83"/>
      <c r="WJT14" s="83"/>
      <c r="WJU14" s="83"/>
      <c r="WJV14" s="83"/>
      <c r="WJW14" s="83"/>
      <c r="WJX14" s="83"/>
      <c r="WJY14" s="83"/>
      <c r="WJZ14" s="83"/>
      <c r="WKA14" s="83"/>
      <c r="WKB14" s="83"/>
      <c r="WKC14" s="83"/>
      <c r="WKD14" s="83"/>
      <c r="WKE14" s="83"/>
      <c r="WKF14" s="83"/>
      <c r="WKG14" s="83"/>
      <c r="WKH14" s="83"/>
      <c r="WKI14" s="83"/>
      <c r="WKJ14" s="83"/>
      <c r="WKK14" s="83"/>
      <c r="WKL14" s="83"/>
      <c r="WKM14" s="83"/>
      <c r="WKN14" s="83"/>
      <c r="WKO14" s="83"/>
      <c r="WKP14" s="83"/>
      <c r="WKQ14" s="83"/>
      <c r="WKR14" s="83"/>
      <c r="WKS14" s="83"/>
      <c r="WKT14" s="83"/>
      <c r="WKU14" s="83"/>
      <c r="WKV14" s="83"/>
      <c r="WKW14" s="83"/>
      <c r="WKX14" s="83"/>
      <c r="WKY14" s="83"/>
      <c r="WKZ14" s="83"/>
      <c r="WLA14" s="83"/>
      <c r="WLB14" s="83"/>
      <c r="WLC14" s="83"/>
      <c r="WLD14" s="83"/>
      <c r="WLE14" s="83"/>
      <c r="WLF14" s="83"/>
      <c r="WLG14" s="83"/>
      <c r="WLH14" s="83"/>
      <c r="WLI14" s="83"/>
      <c r="WLJ14" s="83"/>
      <c r="WLK14" s="83"/>
      <c r="WLL14" s="83"/>
      <c r="WLM14" s="83"/>
      <c r="WLN14" s="83"/>
      <c r="WLO14" s="83"/>
      <c r="WLP14" s="83"/>
      <c r="WLQ14" s="83"/>
      <c r="WLR14" s="83"/>
      <c r="WLS14" s="83"/>
      <c r="WLT14" s="83"/>
      <c r="WLU14" s="83"/>
      <c r="WLV14" s="83"/>
      <c r="WLW14" s="83"/>
      <c r="WLX14" s="83"/>
      <c r="WLY14" s="83"/>
      <c r="WLZ14" s="83"/>
      <c r="WMA14" s="83"/>
      <c r="WMB14" s="83"/>
      <c r="WMC14" s="83"/>
      <c r="WMD14" s="83"/>
      <c r="WME14" s="83"/>
      <c r="WMF14" s="83"/>
      <c r="WMG14" s="83"/>
      <c r="WMH14" s="83"/>
      <c r="WMI14" s="83"/>
      <c r="WMJ14" s="83"/>
      <c r="WMK14" s="83"/>
      <c r="WML14" s="83"/>
      <c r="WMM14" s="83"/>
      <c r="WMN14" s="83"/>
      <c r="WMO14" s="83"/>
      <c r="WMP14" s="83"/>
      <c r="WMQ14" s="83"/>
      <c r="WMR14" s="83"/>
      <c r="WMS14" s="83"/>
      <c r="WMT14" s="83"/>
      <c r="WMU14" s="83"/>
      <c r="WMV14" s="83"/>
      <c r="WMW14" s="83"/>
      <c r="WMX14" s="83"/>
      <c r="WMY14" s="83"/>
      <c r="WMZ14" s="83"/>
      <c r="WNA14" s="83"/>
      <c r="WNB14" s="83"/>
      <c r="WNC14" s="83"/>
      <c r="WND14" s="83"/>
      <c r="WNE14" s="83"/>
      <c r="WNF14" s="83"/>
      <c r="WNG14" s="83"/>
      <c r="WNH14" s="83"/>
      <c r="WNI14" s="83"/>
      <c r="WNJ14" s="83"/>
      <c r="WNK14" s="83"/>
      <c r="WNL14" s="83"/>
      <c r="WNM14" s="83"/>
      <c r="WNN14" s="83"/>
      <c r="WNO14" s="83"/>
      <c r="WNP14" s="83"/>
      <c r="WNQ14" s="83"/>
      <c r="WNR14" s="83"/>
      <c r="WNS14" s="83"/>
      <c r="WNT14" s="83"/>
      <c r="WNU14" s="83"/>
      <c r="WNV14" s="83"/>
      <c r="WNW14" s="83"/>
      <c r="WNX14" s="83"/>
      <c r="WNY14" s="83"/>
      <c r="WNZ14" s="83"/>
      <c r="WOA14" s="83"/>
      <c r="WOB14" s="83"/>
      <c r="WOC14" s="83"/>
      <c r="WOD14" s="83"/>
      <c r="WOE14" s="83"/>
      <c r="WOF14" s="83"/>
      <c r="WOG14" s="83"/>
      <c r="WOH14" s="83"/>
      <c r="WOI14" s="83"/>
      <c r="WOJ14" s="83"/>
      <c r="WOK14" s="83"/>
      <c r="WOL14" s="83"/>
      <c r="WOM14" s="83"/>
      <c r="WON14" s="83"/>
      <c r="WOO14" s="83"/>
      <c r="WOP14" s="83"/>
      <c r="WOQ14" s="83"/>
      <c r="WOR14" s="83"/>
      <c r="WOS14" s="83"/>
      <c r="WOT14" s="83"/>
      <c r="WOU14" s="83"/>
      <c r="WOV14" s="83"/>
      <c r="WOW14" s="83"/>
      <c r="WOX14" s="83"/>
      <c r="WOY14" s="83"/>
      <c r="WOZ14" s="83"/>
      <c r="WPA14" s="83"/>
      <c r="WPB14" s="83"/>
      <c r="WPC14" s="83"/>
      <c r="WPD14" s="83"/>
      <c r="WPE14" s="83"/>
      <c r="WPF14" s="83"/>
      <c r="WPG14" s="83"/>
      <c r="WPH14" s="83"/>
      <c r="WPI14" s="83"/>
      <c r="WPJ14" s="83"/>
      <c r="WPK14" s="83"/>
      <c r="WPL14" s="83"/>
      <c r="WPM14" s="83"/>
      <c r="WPN14" s="83"/>
      <c r="WPO14" s="83"/>
      <c r="WPP14" s="83"/>
      <c r="WPQ14" s="83"/>
      <c r="WPR14" s="83"/>
      <c r="WPS14" s="83"/>
      <c r="WPT14" s="83"/>
      <c r="WPU14" s="83"/>
      <c r="WPV14" s="83"/>
      <c r="WPW14" s="83"/>
      <c r="WPX14" s="83"/>
      <c r="WPY14" s="83"/>
      <c r="WPZ14" s="83"/>
      <c r="WQA14" s="83"/>
      <c r="WQB14" s="83"/>
      <c r="WQC14" s="83"/>
      <c r="WQD14" s="83"/>
      <c r="WQE14" s="83"/>
      <c r="WQF14" s="83"/>
      <c r="WQG14" s="83"/>
      <c r="WQH14" s="83"/>
      <c r="WQI14" s="83"/>
      <c r="WQJ14" s="83"/>
      <c r="WQK14" s="83"/>
      <c r="WQL14" s="83"/>
      <c r="WQM14" s="83"/>
      <c r="WQN14" s="83"/>
      <c r="WQO14" s="83"/>
      <c r="WQP14" s="83"/>
      <c r="WQQ14" s="83"/>
      <c r="WQR14" s="83"/>
      <c r="WQS14" s="83"/>
      <c r="WQT14" s="83"/>
      <c r="WQU14" s="83"/>
      <c r="WQV14" s="83"/>
      <c r="WQW14" s="83"/>
      <c r="WQX14" s="83"/>
      <c r="WQY14" s="83"/>
      <c r="WQZ14" s="83"/>
      <c r="WRA14" s="83"/>
      <c r="WRB14" s="83"/>
      <c r="WRC14" s="83"/>
      <c r="WRD14" s="83"/>
      <c r="WRE14" s="83"/>
      <c r="WRF14" s="83"/>
      <c r="WRG14" s="83"/>
      <c r="WRH14" s="83"/>
      <c r="WRI14" s="83"/>
      <c r="WRJ14" s="83"/>
      <c r="WRK14" s="83"/>
      <c r="WRL14" s="83"/>
      <c r="WRM14" s="83"/>
      <c r="WRN14" s="83"/>
      <c r="WRO14" s="83"/>
      <c r="WRP14" s="83"/>
      <c r="WRQ14" s="83"/>
      <c r="WRR14" s="83"/>
      <c r="WRS14" s="83"/>
      <c r="WRT14" s="83"/>
      <c r="WRU14" s="83"/>
      <c r="WRV14" s="83"/>
      <c r="WRW14" s="83"/>
      <c r="WRX14" s="83"/>
      <c r="WRY14" s="83"/>
      <c r="WRZ14" s="83"/>
      <c r="WSA14" s="83"/>
      <c r="WSB14" s="83"/>
      <c r="WSC14" s="83"/>
      <c r="WSD14" s="83"/>
      <c r="WSE14" s="83"/>
      <c r="WSF14" s="83"/>
      <c r="WSG14" s="83"/>
      <c r="WSH14" s="83"/>
      <c r="WSI14" s="83"/>
      <c r="WSJ14" s="83"/>
      <c r="WSK14" s="83"/>
      <c r="WSL14" s="83"/>
      <c r="WSM14" s="83"/>
      <c r="WSN14" s="83"/>
      <c r="WSO14" s="83"/>
      <c r="WSP14" s="83"/>
      <c r="WSQ14" s="83"/>
      <c r="WSR14" s="83"/>
      <c r="WSS14" s="83"/>
      <c r="WST14" s="83"/>
      <c r="WSU14" s="83"/>
      <c r="WSV14" s="83"/>
      <c r="WSW14" s="83"/>
      <c r="WSX14" s="83"/>
      <c r="WSY14" s="83"/>
      <c r="WSZ14" s="83"/>
      <c r="WTA14" s="83"/>
      <c r="WTB14" s="83"/>
      <c r="WTC14" s="83"/>
      <c r="WTD14" s="83"/>
      <c r="WTE14" s="83"/>
      <c r="WTF14" s="83"/>
      <c r="WTG14" s="83"/>
      <c r="WTH14" s="83"/>
      <c r="WTI14" s="83"/>
      <c r="WTJ14" s="83"/>
      <c r="WTK14" s="83"/>
      <c r="WTL14" s="83"/>
      <c r="WTM14" s="83"/>
      <c r="WTN14" s="83"/>
      <c r="WTO14" s="83"/>
      <c r="WTP14" s="83"/>
      <c r="WTQ14" s="83"/>
      <c r="WTR14" s="83"/>
      <c r="WTS14" s="83"/>
      <c r="WTT14" s="83"/>
      <c r="WTU14" s="83"/>
      <c r="WTV14" s="83"/>
      <c r="WTW14" s="83"/>
      <c r="WTX14" s="83"/>
      <c r="WTY14" s="83"/>
      <c r="WTZ14" s="83"/>
      <c r="WUA14" s="83"/>
      <c r="WUB14" s="83"/>
      <c r="WUC14" s="83"/>
      <c r="WUD14" s="83"/>
      <c r="WUE14" s="83"/>
      <c r="WUF14" s="83"/>
      <c r="WUG14" s="83"/>
      <c r="WUH14" s="83"/>
      <c r="WUI14" s="83"/>
      <c r="WUJ14" s="83"/>
      <c r="WUK14" s="83"/>
      <c r="WUL14" s="83"/>
      <c r="WUM14" s="83"/>
      <c r="WUN14" s="83"/>
      <c r="WUO14" s="83"/>
      <c r="WUP14" s="83"/>
      <c r="WUQ14" s="83"/>
      <c r="WUR14" s="83"/>
      <c r="WUS14" s="83"/>
      <c r="WUT14" s="83"/>
      <c r="WUU14" s="83"/>
      <c r="WUV14" s="83"/>
      <c r="WUW14" s="83"/>
      <c r="WUX14" s="83"/>
      <c r="WUY14" s="83"/>
      <c r="WUZ14" s="83"/>
      <c r="WVA14" s="83"/>
      <c r="WVB14" s="83"/>
      <c r="WVC14" s="83"/>
      <c r="WVD14" s="83"/>
      <c r="WVE14" s="83"/>
      <c r="WVF14" s="83"/>
      <c r="WVG14" s="83"/>
      <c r="WVH14" s="83"/>
      <c r="WVI14" s="83"/>
      <c r="WVJ14" s="83"/>
      <c r="WVK14" s="83"/>
      <c r="WVL14" s="83"/>
      <c r="WVM14" s="83"/>
      <c r="WVN14" s="83"/>
      <c r="WVO14" s="83"/>
      <c r="WVP14" s="83"/>
      <c r="WVQ14" s="83"/>
      <c r="WVR14" s="83"/>
      <c r="WVS14" s="83"/>
      <c r="WVT14" s="83"/>
      <c r="WVU14" s="83"/>
      <c r="WVV14" s="83"/>
      <c r="WVW14" s="83"/>
      <c r="WVX14" s="83"/>
      <c r="WVY14" s="83"/>
      <c r="WVZ14" s="83"/>
      <c r="WWA14" s="83"/>
      <c r="WWB14" s="83"/>
      <c r="WWC14" s="83"/>
      <c r="WWD14" s="83"/>
      <c r="WWE14" s="83"/>
      <c r="WWF14" s="83"/>
      <c r="WWG14" s="83"/>
      <c r="WWH14" s="83"/>
      <c r="WWI14" s="83"/>
      <c r="WWJ14" s="83"/>
      <c r="WWK14" s="83"/>
      <c r="WWL14" s="83"/>
      <c r="WWM14" s="83"/>
      <c r="WWN14" s="83"/>
      <c r="WWO14" s="83"/>
      <c r="WWP14" s="83"/>
      <c r="WWQ14" s="83"/>
      <c r="WWR14" s="83"/>
      <c r="WWS14" s="83"/>
      <c r="WWT14" s="83"/>
      <c r="WWU14" s="83"/>
      <c r="WWV14" s="83"/>
      <c r="WWW14" s="83"/>
      <c r="WWX14" s="83"/>
      <c r="WWY14" s="83"/>
      <c r="WWZ14" s="83"/>
      <c r="WXA14" s="83"/>
      <c r="WXB14" s="83"/>
      <c r="WXC14" s="83"/>
      <c r="WXD14" s="83"/>
      <c r="WXE14" s="83"/>
      <c r="WXF14" s="83"/>
      <c r="WXG14" s="83"/>
      <c r="WXH14" s="83"/>
      <c r="WXI14" s="83"/>
      <c r="WXJ14" s="83"/>
      <c r="WXK14" s="83"/>
      <c r="WXL14" s="83"/>
      <c r="WXM14" s="83"/>
      <c r="WXN14" s="83"/>
      <c r="WXO14" s="83"/>
      <c r="WXP14" s="83"/>
      <c r="WXQ14" s="83"/>
      <c r="WXR14" s="83"/>
      <c r="WXS14" s="83"/>
      <c r="WXT14" s="83"/>
      <c r="WXU14" s="83"/>
      <c r="WXV14" s="83"/>
      <c r="WXW14" s="83"/>
      <c r="WXX14" s="83"/>
      <c r="WXY14" s="83"/>
      <c r="WXZ14" s="83"/>
      <c r="WYA14" s="83"/>
      <c r="WYB14" s="83"/>
      <c r="WYC14" s="83"/>
      <c r="WYD14" s="83"/>
      <c r="WYE14" s="83"/>
      <c r="WYF14" s="83"/>
      <c r="WYG14" s="83"/>
      <c r="WYH14" s="83"/>
      <c r="WYI14" s="83"/>
      <c r="WYJ14" s="83"/>
      <c r="WYK14" s="83"/>
      <c r="WYL14" s="83"/>
      <c r="WYM14" s="83"/>
      <c r="WYN14" s="83"/>
      <c r="WYO14" s="83"/>
      <c r="WYP14" s="83"/>
      <c r="WYQ14" s="83"/>
      <c r="WYR14" s="83"/>
      <c r="WYS14" s="83"/>
      <c r="WYT14" s="83"/>
      <c r="WYU14" s="83"/>
      <c r="WYV14" s="83"/>
      <c r="WYW14" s="83"/>
      <c r="WYX14" s="83"/>
      <c r="WYY14" s="83"/>
      <c r="WYZ14" s="83"/>
      <c r="WZA14" s="83"/>
      <c r="WZB14" s="83"/>
      <c r="WZC14" s="83"/>
      <c r="WZD14" s="83"/>
      <c r="WZE14" s="83"/>
      <c r="WZF14" s="83"/>
      <c r="WZG14" s="83"/>
      <c r="WZH14" s="83"/>
      <c r="WZI14" s="83"/>
      <c r="WZJ14" s="83"/>
      <c r="WZK14" s="83"/>
      <c r="WZL14" s="83"/>
      <c r="WZM14" s="83"/>
      <c r="WZN14" s="83"/>
      <c r="WZO14" s="83"/>
      <c r="WZP14" s="83"/>
      <c r="WZQ14" s="83"/>
      <c r="WZR14" s="83"/>
      <c r="WZS14" s="83"/>
      <c r="WZT14" s="83"/>
      <c r="WZU14" s="83"/>
      <c r="WZV14" s="83"/>
      <c r="WZW14" s="83"/>
      <c r="WZX14" s="83"/>
      <c r="WZY14" s="83"/>
      <c r="WZZ14" s="83"/>
      <c r="XAA14" s="83"/>
      <c r="XAB14" s="83"/>
      <c r="XAC14" s="83"/>
      <c r="XAD14" s="83"/>
      <c r="XAE14" s="83"/>
      <c r="XAF14" s="83"/>
      <c r="XAG14" s="83"/>
      <c r="XAH14" s="83"/>
      <c r="XAI14" s="83"/>
      <c r="XAJ14" s="83"/>
      <c r="XAK14" s="83"/>
      <c r="XAL14" s="83"/>
      <c r="XAM14" s="83"/>
      <c r="XAN14" s="83"/>
      <c r="XAO14" s="83"/>
      <c r="XAP14" s="83"/>
      <c r="XAQ14" s="83"/>
      <c r="XAR14" s="83"/>
      <c r="XAS14" s="83"/>
      <c r="XAT14" s="83"/>
      <c r="XAU14" s="83"/>
      <c r="XAV14" s="83"/>
      <c r="XAW14" s="83"/>
      <c r="XAX14" s="83"/>
      <c r="XAY14" s="83"/>
      <c r="XAZ14" s="83"/>
      <c r="XBA14" s="83"/>
      <c r="XBB14" s="83"/>
      <c r="XBC14" s="83"/>
      <c r="XBD14" s="83"/>
      <c r="XBE14" s="83"/>
      <c r="XBF14" s="83"/>
      <c r="XBG14" s="83"/>
      <c r="XBH14" s="83"/>
      <c r="XBI14" s="83"/>
      <c r="XBJ14" s="83"/>
      <c r="XBK14" s="83"/>
      <c r="XBL14" s="83"/>
      <c r="XBM14" s="83"/>
      <c r="XBN14" s="83"/>
      <c r="XBO14" s="83"/>
      <c r="XBP14" s="83"/>
      <c r="XBQ14" s="83"/>
      <c r="XBR14" s="83"/>
      <c r="XBS14" s="83"/>
      <c r="XBT14" s="83"/>
      <c r="XBU14" s="83"/>
      <c r="XBV14" s="83"/>
      <c r="XBW14" s="83"/>
      <c r="XBX14" s="83"/>
      <c r="XBY14" s="83"/>
      <c r="XBZ14" s="83"/>
      <c r="XCA14" s="83"/>
      <c r="XCB14" s="83"/>
      <c r="XCC14" s="83"/>
      <c r="XCD14" s="83"/>
      <c r="XCE14" s="83"/>
      <c r="XCF14" s="83"/>
      <c r="XCG14" s="83"/>
      <c r="XCH14" s="83"/>
      <c r="XCI14" s="83"/>
      <c r="XCJ14" s="83"/>
      <c r="XCK14" s="83"/>
      <c r="XCL14" s="83"/>
      <c r="XCM14" s="83"/>
      <c r="XCN14" s="83"/>
      <c r="XCO14" s="83"/>
      <c r="XCP14" s="83"/>
      <c r="XCQ14" s="83"/>
      <c r="XCR14" s="83"/>
      <c r="XCS14" s="83"/>
      <c r="XCT14" s="83"/>
      <c r="XCU14" s="83"/>
      <c r="XCV14" s="83"/>
      <c r="XCW14" s="83"/>
      <c r="XCX14" s="83"/>
      <c r="XCY14" s="83"/>
      <c r="XCZ14" s="83"/>
      <c r="XDA14" s="83"/>
      <c r="XDB14" s="83"/>
      <c r="XDC14" s="83"/>
      <c r="XDD14" s="83"/>
      <c r="XDE14" s="83"/>
      <c r="XDF14" s="83"/>
      <c r="XDG14" s="83"/>
      <c r="XDH14" s="83"/>
      <c r="XDI14" s="83"/>
      <c r="XDJ14" s="83"/>
      <c r="XDK14" s="83"/>
      <c r="XDL14" s="83"/>
      <c r="XDM14" s="83"/>
      <c r="XDN14" s="83"/>
      <c r="XDO14" s="83"/>
      <c r="XDP14" s="83"/>
      <c r="XDQ14" s="83"/>
      <c r="XDR14" s="83"/>
      <c r="XDS14" s="83"/>
      <c r="XDT14" s="83"/>
      <c r="XDU14" s="83"/>
      <c r="XDV14" s="83"/>
      <c r="XDW14" s="83"/>
      <c r="XDX14" s="83"/>
      <c r="XDY14" s="83"/>
      <c r="XDZ14" s="83"/>
      <c r="XEA14" s="83"/>
      <c r="XEB14" s="83"/>
      <c r="XEC14" s="83"/>
      <c r="XED14" s="83"/>
      <c r="XEE14" s="83"/>
      <c r="XEF14" s="83"/>
      <c r="XEG14" s="83"/>
      <c r="XEH14" s="83"/>
      <c r="XEI14" s="83"/>
      <c r="XEJ14" s="83"/>
      <c r="XEK14" s="83"/>
      <c r="XEL14" s="83"/>
      <c r="XEM14" s="83"/>
      <c r="XEN14" s="83"/>
      <c r="XEO14" s="83"/>
      <c r="XEP14" s="83"/>
      <c r="XEQ14" s="83"/>
      <c r="XER14" s="83"/>
      <c r="XES14" s="83"/>
      <c r="XET14" s="83"/>
      <c r="XEU14" s="83"/>
      <c r="XEV14" s="83"/>
      <c r="XEW14" s="83"/>
      <c r="XEX14" s="83"/>
      <c r="XEY14" s="83"/>
      <c r="XEZ14" s="83"/>
      <c r="XFA14" s="83"/>
      <c r="XFB14" s="83"/>
    </row>
    <row r="16" spans="1:16382" s="57" customFormat="1">
      <c r="A16" s="84" t="s">
        <v>216</v>
      </c>
      <c r="B16" s="84"/>
      <c r="C16" s="85"/>
      <c r="D16" s="86"/>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row>
    <row r="17" spans="1:46">
      <c r="A17" s="4"/>
    </row>
    <row r="18" spans="1:46" s="66" customFormat="1" ht="30">
      <c r="A18" s="873" t="s">
        <v>203</v>
      </c>
      <c r="B18" s="4" t="s">
        <v>120</v>
      </c>
      <c r="C18" s="102" t="s">
        <v>217</v>
      </c>
      <c r="E18" s="205">
        <f>VMTCalc!I156</f>
        <v>18678352.608384006</v>
      </c>
      <c r="F18" s="205">
        <f>VMTCalc!J156</f>
        <v>0</v>
      </c>
      <c r="G18" s="205">
        <f>VMTCalc!K156</f>
        <v>0</v>
      </c>
      <c r="H18" s="205">
        <f>VMTCalc!L156</f>
        <v>0</v>
      </c>
      <c r="I18" s="205">
        <f>VMTCalc!M156</f>
        <v>0</v>
      </c>
      <c r="J18" s="205">
        <f>VMTCalc!N156</f>
        <v>0</v>
      </c>
      <c r="K18" s="205">
        <f>VMTCalc!O156</f>
        <v>0</v>
      </c>
      <c r="L18" s="205">
        <f>VMTCalc!P156</f>
        <v>0</v>
      </c>
      <c r="M18" s="205">
        <f>VMTCalc!Q156</f>
        <v>0</v>
      </c>
      <c r="N18" s="205">
        <f>VMTCalc!R156</f>
        <v>0</v>
      </c>
      <c r="O18" s="205">
        <f>VMTCalc!S156</f>
        <v>0</v>
      </c>
      <c r="P18" s="205">
        <f>VMTCalc!T156</f>
        <v>0</v>
      </c>
      <c r="Q18" s="205">
        <f>VMTCalc!U156</f>
        <v>0</v>
      </c>
      <c r="R18" s="205">
        <f>VMTCalc!V156</f>
        <v>0</v>
      </c>
      <c r="S18" s="205">
        <f>VMTCalc!W156</f>
        <v>1470302.9731040003</v>
      </c>
      <c r="T18" s="205">
        <f>VMTCalc!X156</f>
        <v>1470302.9731040003</v>
      </c>
      <c r="U18" s="205">
        <f>VMTCalc!Y156</f>
        <v>1470302.9731040003</v>
      </c>
      <c r="V18" s="205">
        <f>VMTCalc!Z156</f>
        <v>1470302.9731040003</v>
      </c>
      <c r="W18" s="205">
        <f>VMTCalc!AA156</f>
        <v>1470302.9731040003</v>
      </c>
      <c r="X18" s="205">
        <f>VMTCalc!AB156</f>
        <v>1470302.9731040003</v>
      </c>
      <c r="Y18" s="205">
        <f>VMTCalc!AC156</f>
        <v>1470302.9731040003</v>
      </c>
      <c r="Z18" s="205">
        <f>VMTCalc!AD156</f>
        <v>1470302.9731040003</v>
      </c>
      <c r="AA18" s="205">
        <f>VMTCalc!AE156</f>
        <v>1470302.9731040003</v>
      </c>
      <c r="AB18" s="205">
        <f>VMTCalc!AF156</f>
        <v>1470302.9731040003</v>
      </c>
      <c r="AC18" s="205">
        <f>VMTCalc!AG156</f>
        <v>1470302.9731040003</v>
      </c>
      <c r="AD18" s="205">
        <f>VMTCalc!AH156</f>
        <v>1470302.9731040003</v>
      </c>
      <c r="AE18" s="205">
        <f>VMTCalc!AI156</f>
        <v>1034716.9311360002</v>
      </c>
      <c r="AF18" s="205">
        <f>VMTCalc!AJ156</f>
        <v>0</v>
      </c>
      <c r="AG18" s="205">
        <f>VMTCalc!AK156</f>
        <v>0</v>
      </c>
      <c r="AH18" s="205">
        <f>VMTCalc!AL156</f>
        <v>0</v>
      </c>
      <c r="AI18" s="205">
        <f>VMTCalc!AM156</f>
        <v>0</v>
      </c>
      <c r="AJ18" s="205">
        <f>VMTCalc!AN156</f>
        <v>0</v>
      </c>
      <c r="AK18" s="205">
        <f>VMTCalc!AO156</f>
        <v>0</v>
      </c>
      <c r="AL18" s="205">
        <f>VMTCalc!AP156</f>
        <v>0</v>
      </c>
      <c r="AM18" s="205">
        <f>VMTCalc!AQ156</f>
        <v>0</v>
      </c>
      <c r="AN18" s="205">
        <f>VMTCalc!AR156</f>
        <v>0</v>
      </c>
      <c r="AO18" s="205">
        <f>VMTCalc!AS156</f>
        <v>0</v>
      </c>
      <c r="AP18" s="205">
        <f>VMTCalc!AT156</f>
        <v>0</v>
      </c>
      <c r="AQ18" s="205">
        <f>VMTCalc!AU156</f>
        <v>0</v>
      </c>
      <c r="AR18" s="205">
        <f>VMTCalc!AV156</f>
        <v>0</v>
      </c>
      <c r="AS18" s="205">
        <f>VMTCalc!AW156</f>
        <v>0</v>
      </c>
      <c r="AT18" s="205">
        <f>VMTCalc!AX156</f>
        <v>0</v>
      </c>
    </row>
    <row r="19" spans="1:46" s="66" customFormat="1">
      <c r="A19" s="218" t="s">
        <v>198</v>
      </c>
      <c r="B19" s="767" t="str">
        <f>ProjectSummary!C6</f>
        <v>030161</v>
      </c>
      <c r="C19" s="66" t="str">
        <f>INDEX(ProjectSummary!$C$6:$F$20,MATCH(B19,ProjectSummary!$C$6:$C$20,0),4)</f>
        <v>LOCKHART ROAD</v>
      </c>
      <c r="E19" s="206">
        <f>VMTCalc!I157</f>
        <v>100214.71488000003</v>
      </c>
      <c r="F19" s="206">
        <f>VMTCalc!J157</f>
        <v>0</v>
      </c>
      <c r="G19" s="206">
        <f>VMTCalc!K157</f>
        <v>0</v>
      </c>
      <c r="H19" s="206">
        <f>VMTCalc!L157</f>
        <v>0</v>
      </c>
      <c r="I19" s="206">
        <f>VMTCalc!M157</f>
        <v>0</v>
      </c>
      <c r="J19" s="206">
        <f>VMTCalc!N157</f>
        <v>0</v>
      </c>
      <c r="K19" s="206">
        <f>VMTCalc!O157</f>
        <v>0</v>
      </c>
      <c r="L19" s="206">
        <f>VMTCalc!P157</f>
        <v>0</v>
      </c>
      <c r="M19" s="206">
        <f>VMTCalc!Q157</f>
        <v>0</v>
      </c>
      <c r="N19" s="206">
        <f>VMTCalc!R157</f>
        <v>0</v>
      </c>
      <c r="O19" s="206">
        <f>VMTCalc!S157</f>
        <v>0</v>
      </c>
      <c r="P19" s="206">
        <f>VMTCalc!T157</f>
        <v>0</v>
      </c>
      <c r="Q19" s="206">
        <f>VMTCalc!U157</f>
        <v>0</v>
      </c>
      <c r="R19" s="206">
        <f>VMTCalc!V157</f>
        <v>0</v>
      </c>
      <c r="S19" s="206">
        <f>VMTCalc!W157</f>
        <v>8351.22624</v>
      </c>
      <c r="T19" s="206">
        <f>VMTCalc!X157</f>
        <v>8351.22624</v>
      </c>
      <c r="U19" s="206">
        <f>VMTCalc!Y157</f>
        <v>8351.22624</v>
      </c>
      <c r="V19" s="206">
        <f>VMTCalc!Z157</f>
        <v>8351.22624</v>
      </c>
      <c r="W19" s="206">
        <f>VMTCalc!AA157</f>
        <v>8351.22624</v>
      </c>
      <c r="X19" s="206">
        <f>VMTCalc!AB157</f>
        <v>8351.22624</v>
      </c>
      <c r="Y19" s="206">
        <f>VMTCalc!AC157</f>
        <v>8351.22624</v>
      </c>
      <c r="Z19" s="206">
        <f>VMTCalc!AD157</f>
        <v>8351.22624</v>
      </c>
      <c r="AA19" s="206">
        <f>VMTCalc!AE157</f>
        <v>8351.22624</v>
      </c>
      <c r="AB19" s="206">
        <f>VMTCalc!AF157</f>
        <v>8351.22624</v>
      </c>
      <c r="AC19" s="206">
        <f>VMTCalc!AG157</f>
        <v>8351.22624</v>
      </c>
      <c r="AD19" s="206">
        <f>VMTCalc!AH157</f>
        <v>8351.22624</v>
      </c>
      <c r="AE19" s="206">
        <f>VMTCalc!AI157</f>
        <v>0</v>
      </c>
      <c r="AF19" s="206">
        <f>VMTCalc!AJ157</f>
        <v>0</v>
      </c>
      <c r="AG19" s="206">
        <f>VMTCalc!AK157</f>
        <v>0</v>
      </c>
      <c r="AH19" s="206">
        <f>VMTCalc!AL157</f>
        <v>0</v>
      </c>
      <c r="AI19" s="206">
        <f>VMTCalc!AM157</f>
        <v>0</v>
      </c>
      <c r="AJ19" s="206">
        <f>VMTCalc!AN157</f>
        <v>0</v>
      </c>
      <c r="AK19" s="206">
        <f>VMTCalc!AO157</f>
        <v>0</v>
      </c>
      <c r="AL19" s="206">
        <f>VMTCalc!AP157</f>
        <v>0</v>
      </c>
      <c r="AM19" s="206">
        <f>VMTCalc!AQ157</f>
        <v>0</v>
      </c>
      <c r="AN19" s="206">
        <f>VMTCalc!AR157</f>
        <v>0</v>
      </c>
      <c r="AO19" s="206">
        <f>VMTCalc!AS157</f>
        <v>0</v>
      </c>
      <c r="AP19" s="206">
        <f>VMTCalc!AT157</f>
        <v>0</v>
      </c>
      <c r="AQ19" s="206">
        <f>VMTCalc!AU157</f>
        <v>0</v>
      </c>
      <c r="AR19" s="206">
        <f>VMTCalc!AV157</f>
        <v>0</v>
      </c>
      <c r="AS19" s="206">
        <f>VMTCalc!AW157</f>
        <v>0</v>
      </c>
      <c r="AT19" s="206">
        <f>VMTCalc!AX157</f>
        <v>0</v>
      </c>
    </row>
    <row r="20" spans="1:46" s="66" customFormat="1">
      <c r="A20" s="218" t="s">
        <v>198</v>
      </c>
      <c r="B20" s="767" t="str">
        <f>ProjectSummary!C7</f>
        <v>030148</v>
      </c>
      <c r="C20" s="66" t="str">
        <f>INDEX(ProjectSummary!$C$6:$F$20,MATCH(B20,ProjectSummary!$C$6:$C$20,0),4)</f>
        <v>MILLS ROAD</v>
      </c>
      <c r="E20" s="206">
        <f>VMTCalc!I158</f>
        <v>200429.42976000006</v>
      </c>
      <c r="F20" s="206">
        <f>VMTCalc!J158</f>
        <v>0</v>
      </c>
      <c r="G20" s="206">
        <f>VMTCalc!K158</f>
        <v>0</v>
      </c>
      <c r="H20" s="206">
        <f>VMTCalc!L158</f>
        <v>0</v>
      </c>
      <c r="I20" s="206">
        <f>VMTCalc!M158</f>
        <v>0</v>
      </c>
      <c r="J20" s="206">
        <f>VMTCalc!N158</f>
        <v>0</v>
      </c>
      <c r="K20" s="206">
        <f>VMTCalc!O158</f>
        <v>0</v>
      </c>
      <c r="L20" s="206">
        <f>VMTCalc!P158</f>
        <v>0</v>
      </c>
      <c r="M20" s="206">
        <f>VMTCalc!Q158</f>
        <v>0</v>
      </c>
      <c r="N20" s="206">
        <f>VMTCalc!R158</f>
        <v>0</v>
      </c>
      <c r="O20" s="206">
        <f>VMTCalc!S158</f>
        <v>0</v>
      </c>
      <c r="P20" s="206">
        <f>VMTCalc!T158</f>
        <v>0</v>
      </c>
      <c r="Q20" s="206">
        <f>VMTCalc!U158</f>
        <v>0</v>
      </c>
      <c r="R20" s="206">
        <f>VMTCalc!V158</f>
        <v>0</v>
      </c>
      <c r="S20" s="206">
        <f>VMTCalc!W158</f>
        <v>16702.45248</v>
      </c>
      <c r="T20" s="206">
        <f>VMTCalc!X158</f>
        <v>16702.45248</v>
      </c>
      <c r="U20" s="206">
        <f>VMTCalc!Y158</f>
        <v>16702.45248</v>
      </c>
      <c r="V20" s="206">
        <f>VMTCalc!Z158</f>
        <v>16702.45248</v>
      </c>
      <c r="W20" s="206">
        <f>VMTCalc!AA158</f>
        <v>16702.45248</v>
      </c>
      <c r="X20" s="206">
        <f>VMTCalc!AB158</f>
        <v>16702.45248</v>
      </c>
      <c r="Y20" s="206">
        <f>VMTCalc!AC158</f>
        <v>16702.45248</v>
      </c>
      <c r="Z20" s="206">
        <f>VMTCalc!AD158</f>
        <v>16702.45248</v>
      </c>
      <c r="AA20" s="206">
        <f>VMTCalc!AE158</f>
        <v>16702.45248</v>
      </c>
      <c r="AB20" s="206">
        <f>VMTCalc!AF158</f>
        <v>16702.45248</v>
      </c>
      <c r="AC20" s="206">
        <f>VMTCalc!AG158</f>
        <v>16702.45248</v>
      </c>
      <c r="AD20" s="206">
        <f>VMTCalc!AH158</f>
        <v>16702.45248</v>
      </c>
      <c r="AE20" s="206">
        <f>VMTCalc!AI158</f>
        <v>0</v>
      </c>
      <c r="AF20" s="206">
        <f>VMTCalc!AJ158</f>
        <v>0</v>
      </c>
      <c r="AG20" s="206">
        <f>VMTCalc!AK158</f>
        <v>0</v>
      </c>
      <c r="AH20" s="206">
        <f>VMTCalc!AL158</f>
        <v>0</v>
      </c>
      <c r="AI20" s="206">
        <f>VMTCalc!AM158</f>
        <v>0</v>
      </c>
      <c r="AJ20" s="206">
        <f>VMTCalc!AN158</f>
        <v>0</v>
      </c>
      <c r="AK20" s="206">
        <f>VMTCalc!AO158</f>
        <v>0</v>
      </c>
      <c r="AL20" s="206">
        <f>VMTCalc!AP158</f>
        <v>0</v>
      </c>
      <c r="AM20" s="206">
        <f>VMTCalc!AQ158</f>
        <v>0</v>
      </c>
      <c r="AN20" s="206">
        <f>VMTCalc!AR158</f>
        <v>0</v>
      </c>
      <c r="AO20" s="206">
        <f>VMTCalc!AS158</f>
        <v>0</v>
      </c>
      <c r="AP20" s="206">
        <f>VMTCalc!AT158</f>
        <v>0</v>
      </c>
      <c r="AQ20" s="206">
        <f>VMTCalc!AU158</f>
        <v>0</v>
      </c>
      <c r="AR20" s="206">
        <f>VMTCalc!AV158</f>
        <v>0</v>
      </c>
      <c r="AS20" s="206">
        <f>VMTCalc!AW158</f>
        <v>0</v>
      </c>
      <c r="AT20" s="206">
        <f>VMTCalc!AX158</f>
        <v>0</v>
      </c>
    </row>
    <row r="21" spans="1:46" s="66" customFormat="1">
      <c r="A21" s="218" t="s">
        <v>198</v>
      </c>
      <c r="B21" s="767" t="str">
        <f>ProjectSummary!C8</f>
        <v>030265</v>
      </c>
      <c r="C21" s="66" t="str">
        <f>INDEX(ProjectSummary!$C$6:$F$20,MATCH(B21,ProjectSummary!$C$6:$C$20,0),4)</f>
        <v>ROBINSON ROAD</v>
      </c>
      <c r="E21" s="206">
        <f>VMTCalc!I159</f>
        <v>200429.42976000006</v>
      </c>
      <c r="F21" s="206">
        <f>VMTCalc!J159</f>
        <v>0</v>
      </c>
      <c r="G21" s="206">
        <f>VMTCalc!K159</f>
        <v>0</v>
      </c>
      <c r="H21" s="206">
        <f>VMTCalc!L159</f>
        <v>0</v>
      </c>
      <c r="I21" s="206">
        <f>VMTCalc!M159</f>
        <v>0</v>
      </c>
      <c r="J21" s="206">
        <f>VMTCalc!N159</f>
        <v>0</v>
      </c>
      <c r="K21" s="206">
        <f>VMTCalc!O159</f>
        <v>0</v>
      </c>
      <c r="L21" s="206">
        <f>VMTCalc!P159</f>
        <v>0</v>
      </c>
      <c r="M21" s="206">
        <f>VMTCalc!Q159</f>
        <v>0</v>
      </c>
      <c r="N21" s="206">
        <f>VMTCalc!R159</f>
        <v>0</v>
      </c>
      <c r="O21" s="206">
        <f>VMTCalc!S159</f>
        <v>0</v>
      </c>
      <c r="P21" s="206">
        <f>VMTCalc!T159</f>
        <v>0</v>
      </c>
      <c r="Q21" s="206">
        <f>VMTCalc!U159</f>
        <v>0</v>
      </c>
      <c r="R21" s="206">
        <f>VMTCalc!V159</f>
        <v>0</v>
      </c>
      <c r="S21" s="206">
        <f>VMTCalc!W159</f>
        <v>16702.45248</v>
      </c>
      <c r="T21" s="206">
        <f>VMTCalc!X159</f>
        <v>16702.45248</v>
      </c>
      <c r="U21" s="206">
        <f>VMTCalc!Y159</f>
        <v>16702.45248</v>
      </c>
      <c r="V21" s="206">
        <f>VMTCalc!Z159</f>
        <v>16702.45248</v>
      </c>
      <c r="W21" s="206">
        <f>VMTCalc!AA159</f>
        <v>16702.45248</v>
      </c>
      <c r="X21" s="206">
        <f>VMTCalc!AB159</f>
        <v>16702.45248</v>
      </c>
      <c r="Y21" s="206">
        <f>VMTCalc!AC159</f>
        <v>16702.45248</v>
      </c>
      <c r="Z21" s="206">
        <f>VMTCalc!AD159</f>
        <v>16702.45248</v>
      </c>
      <c r="AA21" s="206">
        <f>VMTCalc!AE159</f>
        <v>16702.45248</v>
      </c>
      <c r="AB21" s="206">
        <f>VMTCalc!AF159</f>
        <v>16702.45248</v>
      </c>
      <c r="AC21" s="206">
        <f>VMTCalc!AG159</f>
        <v>16702.45248</v>
      </c>
      <c r="AD21" s="206">
        <f>VMTCalc!AH159</f>
        <v>16702.45248</v>
      </c>
      <c r="AE21" s="206">
        <f>VMTCalc!AI159</f>
        <v>0</v>
      </c>
      <c r="AF21" s="206">
        <f>VMTCalc!AJ159</f>
        <v>0</v>
      </c>
      <c r="AG21" s="206">
        <f>VMTCalc!AK159</f>
        <v>0</v>
      </c>
      <c r="AH21" s="206">
        <f>VMTCalc!AL159</f>
        <v>0</v>
      </c>
      <c r="AI21" s="206">
        <f>VMTCalc!AM159</f>
        <v>0</v>
      </c>
      <c r="AJ21" s="206">
        <f>VMTCalc!AN159</f>
        <v>0</v>
      </c>
      <c r="AK21" s="206">
        <f>VMTCalc!AO159</f>
        <v>0</v>
      </c>
      <c r="AL21" s="206">
        <f>VMTCalc!AP159</f>
        <v>0</v>
      </c>
      <c r="AM21" s="206">
        <f>VMTCalc!AQ159</f>
        <v>0</v>
      </c>
      <c r="AN21" s="206">
        <f>VMTCalc!AR159</f>
        <v>0</v>
      </c>
      <c r="AO21" s="206">
        <f>VMTCalc!AS159</f>
        <v>0</v>
      </c>
      <c r="AP21" s="206">
        <f>VMTCalc!AT159</f>
        <v>0</v>
      </c>
      <c r="AQ21" s="206">
        <f>VMTCalc!AU159</f>
        <v>0</v>
      </c>
      <c r="AR21" s="206">
        <f>VMTCalc!AV159</f>
        <v>0</v>
      </c>
      <c r="AS21" s="206">
        <f>VMTCalc!AW159</f>
        <v>0</v>
      </c>
      <c r="AT21" s="206">
        <f>VMTCalc!AX159</f>
        <v>0</v>
      </c>
    </row>
    <row r="22" spans="1:46" s="66" customFormat="1">
      <c r="A22" s="218" t="s">
        <v>198</v>
      </c>
      <c r="B22" s="767">
        <f>ProjectSummary!C9</f>
        <v>830106</v>
      </c>
      <c r="C22" s="66" t="str">
        <f>INDEX(ProjectSummary!$C$6:$F$20,MATCH(B22,ProjectSummary!$C$6:$C$20,0),4)</f>
        <v>BOGGER HOLLAR ROAD</v>
      </c>
      <c r="E22" s="206">
        <f>VMTCalc!I160</f>
        <v>56370.777120000006</v>
      </c>
      <c r="F22" s="206">
        <f>VMTCalc!J160</f>
        <v>0</v>
      </c>
      <c r="G22" s="206">
        <f>VMTCalc!K160</f>
        <v>0</v>
      </c>
      <c r="H22" s="206">
        <f>VMTCalc!L160</f>
        <v>0</v>
      </c>
      <c r="I22" s="206">
        <f>VMTCalc!M160</f>
        <v>0</v>
      </c>
      <c r="J22" s="206">
        <f>VMTCalc!N160</f>
        <v>0</v>
      </c>
      <c r="K22" s="206">
        <f>VMTCalc!O160</f>
        <v>0</v>
      </c>
      <c r="L22" s="206">
        <f>VMTCalc!P160</f>
        <v>0</v>
      </c>
      <c r="M22" s="206">
        <f>VMTCalc!Q160</f>
        <v>0</v>
      </c>
      <c r="N22" s="206">
        <f>VMTCalc!R160</f>
        <v>0</v>
      </c>
      <c r="O22" s="206">
        <f>VMTCalc!S160</f>
        <v>0</v>
      </c>
      <c r="P22" s="206">
        <f>VMTCalc!T160</f>
        <v>0</v>
      </c>
      <c r="Q22" s="206">
        <f>VMTCalc!U160</f>
        <v>0</v>
      </c>
      <c r="R22" s="206">
        <f>VMTCalc!V160</f>
        <v>0</v>
      </c>
      <c r="S22" s="206">
        <f>VMTCalc!W160</f>
        <v>4697.5647600000002</v>
      </c>
      <c r="T22" s="206">
        <f>VMTCalc!X160</f>
        <v>4697.5647600000002</v>
      </c>
      <c r="U22" s="206">
        <f>VMTCalc!Y160</f>
        <v>4697.5647600000002</v>
      </c>
      <c r="V22" s="206">
        <f>VMTCalc!Z160</f>
        <v>4697.5647600000002</v>
      </c>
      <c r="W22" s="206">
        <f>VMTCalc!AA160</f>
        <v>4697.5647600000002</v>
      </c>
      <c r="X22" s="206">
        <f>VMTCalc!AB160</f>
        <v>4697.5647600000002</v>
      </c>
      <c r="Y22" s="206">
        <f>VMTCalc!AC160</f>
        <v>4697.5647600000002</v>
      </c>
      <c r="Z22" s="206">
        <f>VMTCalc!AD160</f>
        <v>4697.5647600000002</v>
      </c>
      <c r="AA22" s="206">
        <f>VMTCalc!AE160</f>
        <v>4697.5647600000002</v>
      </c>
      <c r="AB22" s="206">
        <f>VMTCalc!AF160</f>
        <v>4697.5647600000002</v>
      </c>
      <c r="AC22" s="206">
        <f>VMTCalc!AG160</f>
        <v>4697.5647600000002</v>
      </c>
      <c r="AD22" s="206">
        <f>VMTCalc!AH160</f>
        <v>4697.5647600000002</v>
      </c>
      <c r="AE22" s="206">
        <f>VMTCalc!AI160</f>
        <v>0</v>
      </c>
      <c r="AF22" s="206">
        <f>VMTCalc!AJ160</f>
        <v>0</v>
      </c>
      <c r="AG22" s="206">
        <f>VMTCalc!AK160</f>
        <v>0</v>
      </c>
      <c r="AH22" s="206">
        <f>VMTCalc!AL160</f>
        <v>0</v>
      </c>
      <c r="AI22" s="206">
        <f>VMTCalc!AM160</f>
        <v>0</v>
      </c>
      <c r="AJ22" s="206">
        <f>VMTCalc!AN160</f>
        <v>0</v>
      </c>
      <c r="AK22" s="206">
        <f>VMTCalc!AO160</f>
        <v>0</v>
      </c>
      <c r="AL22" s="206">
        <f>VMTCalc!AP160</f>
        <v>0</v>
      </c>
      <c r="AM22" s="206">
        <f>VMTCalc!AQ160</f>
        <v>0</v>
      </c>
      <c r="AN22" s="206">
        <f>VMTCalc!AR160</f>
        <v>0</v>
      </c>
      <c r="AO22" s="206">
        <f>VMTCalc!AS160</f>
        <v>0</v>
      </c>
      <c r="AP22" s="206">
        <f>VMTCalc!AT160</f>
        <v>0</v>
      </c>
      <c r="AQ22" s="206">
        <f>VMTCalc!AU160</f>
        <v>0</v>
      </c>
      <c r="AR22" s="206">
        <f>VMTCalc!AV160</f>
        <v>0</v>
      </c>
      <c r="AS22" s="206">
        <f>VMTCalc!AW160</f>
        <v>0</v>
      </c>
      <c r="AT22" s="206">
        <f>VMTCalc!AX160</f>
        <v>0</v>
      </c>
    </row>
    <row r="23" spans="1:46" s="66" customFormat="1">
      <c r="A23" s="218" t="s">
        <v>198</v>
      </c>
      <c r="B23" s="767">
        <f>ProjectSummary!C10</f>
        <v>830081</v>
      </c>
      <c r="C23" s="66" t="str">
        <f>INDEX(ProjectSummary!$C$6:$F$20,MATCH(B23,ProjectSummary!$C$6:$C$20,0),4)</f>
        <v>BRIDGE ROAD</v>
      </c>
      <c r="E23" s="206">
        <f>VMTCalc!I161</f>
        <v>330708.55910400004</v>
      </c>
      <c r="F23" s="206">
        <f>VMTCalc!J161</f>
        <v>0</v>
      </c>
      <c r="G23" s="206">
        <f>VMTCalc!K161</f>
        <v>0</v>
      </c>
      <c r="H23" s="206">
        <f>VMTCalc!L161</f>
        <v>0</v>
      </c>
      <c r="I23" s="206">
        <f>VMTCalc!M161</f>
        <v>0</v>
      </c>
      <c r="J23" s="206">
        <f>VMTCalc!N161</f>
        <v>0</v>
      </c>
      <c r="K23" s="206">
        <f>VMTCalc!O161</f>
        <v>0</v>
      </c>
      <c r="L23" s="206">
        <f>VMTCalc!P161</f>
        <v>0</v>
      </c>
      <c r="M23" s="206">
        <f>VMTCalc!Q161</f>
        <v>0</v>
      </c>
      <c r="N23" s="206">
        <f>VMTCalc!R161</f>
        <v>0</v>
      </c>
      <c r="O23" s="206">
        <f>VMTCalc!S161</f>
        <v>0</v>
      </c>
      <c r="P23" s="206">
        <f>VMTCalc!T161</f>
        <v>0</v>
      </c>
      <c r="Q23" s="206">
        <f>VMTCalc!U161</f>
        <v>0</v>
      </c>
      <c r="R23" s="206">
        <f>VMTCalc!V161</f>
        <v>0</v>
      </c>
      <c r="S23" s="206">
        <f>VMTCalc!W161</f>
        <v>27559.046592000002</v>
      </c>
      <c r="T23" s="206">
        <f>VMTCalc!X161</f>
        <v>27559.046592000002</v>
      </c>
      <c r="U23" s="206">
        <f>VMTCalc!Y161</f>
        <v>27559.046592000002</v>
      </c>
      <c r="V23" s="206">
        <f>VMTCalc!Z161</f>
        <v>27559.046592000002</v>
      </c>
      <c r="W23" s="206">
        <f>VMTCalc!AA161</f>
        <v>27559.046592000002</v>
      </c>
      <c r="X23" s="206">
        <f>VMTCalc!AB161</f>
        <v>27559.046592000002</v>
      </c>
      <c r="Y23" s="206">
        <f>VMTCalc!AC161</f>
        <v>27559.046592000002</v>
      </c>
      <c r="Z23" s="206">
        <f>VMTCalc!AD161</f>
        <v>27559.046592000002</v>
      </c>
      <c r="AA23" s="206">
        <f>VMTCalc!AE161</f>
        <v>27559.046592000002</v>
      </c>
      <c r="AB23" s="206">
        <f>VMTCalc!AF161</f>
        <v>27559.046592000002</v>
      </c>
      <c r="AC23" s="206">
        <f>VMTCalc!AG161</f>
        <v>27559.046592000002</v>
      </c>
      <c r="AD23" s="206">
        <f>VMTCalc!AH161</f>
        <v>27559.046592000002</v>
      </c>
      <c r="AE23" s="206">
        <f>VMTCalc!AI161</f>
        <v>0</v>
      </c>
      <c r="AF23" s="206">
        <f>VMTCalc!AJ161</f>
        <v>0</v>
      </c>
      <c r="AG23" s="206">
        <f>VMTCalc!AK161</f>
        <v>0</v>
      </c>
      <c r="AH23" s="206">
        <f>VMTCalc!AL161</f>
        <v>0</v>
      </c>
      <c r="AI23" s="206">
        <f>VMTCalc!AM161</f>
        <v>0</v>
      </c>
      <c r="AJ23" s="206">
        <f>VMTCalc!AN161</f>
        <v>0</v>
      </c>
      <c r="AK23" s="206">
        <f>VMTCalc!AO161</f>
        <v>0</v>
      </c>
      <c r="AL23" s="206">
        <f>VMTCalc!AP161</f>
        <v>0</v>
      </c>
      <c r="AM23" s="206">
        <f>VMTCalc!AQ161</f>
        <v>0</v>
      </c>
      <c r="AN23" s="206">
        <f>VMTCalc!AR161</f>
        <v>0</v>
      </c>
      <c r="AO23" s="206">
        <f>VMTCalc!AS161</f>
        <v>0</v>
      </c>
      <c r="AP23" s="206">
        <f>VMTCalc!AT161</f>
        <v>0</v>
      </c>
      <c r="AQ23" s="206">
        <f>VMTCalc!AU161</f>
        <v>0</v>
      </c>
      <c r="AR23" s="206">
        <f>VMTCalc!AV161</f>
        <v>0</v>
      </c>
      <c r="AS23" s="206">
        <f>VMTCalc!AW161</f>
        <v>0</v>
      </c>
      <c r="AT23" s="206">
        <f>VMTCalc!AX161</f>
        <v>0</v>
      </c>
    </row>
    <row r="24" spans="1:46" s="66" customFormat="1">
      <c r="A24" s="218" t="s">
        <v>198</v>
      </c>
      <c r="B24" s="767">
        <f>ProjectSummary!C11</f>
        <v>830200</v>
      </c>
      <c r="C24" s="66" t="str">
        <f>INDEX(ProjectSummary!$C$6:$F$20,MATCH(B24,ProjectSummary!$C$6:$C$20,0),4)</f>
        <v>BRIDGE PORT ROAD</v>
      </c>
      <c r="E24" s="206">
        <f>VMTCalc!I162</f>
        <v>12526.839360000004</v>
      </c>
      <c r="F24" s="206">
        <f>VMTCalc!J162</f>
        <v>0</v>
      </c>
      <c r="G24" s="206">
        <f>VMTCalc!K162</f>
        <v>0</v>
      </c>
      <c r="H24" s="206">
        <f>VMTCalc!L162</f>
        <v>0</v>
      </c>
      <c r="I24" s="206">
        <f>VMTCalc!M162</f>
        <v>0</v>
      </c>
      <c r="J24" s="206">
        <f>VMTCalc!N162</f>
        <v>0</v>
      </c>
      <c r="K24" s="206">
        <f>VMTCalc!O162</f>
        <v>0</v>
      </c>
      <c r="L24" s="206">
        <f>VMTCalc!P162</f>
        <v>0</v>
      </c>
      <c r="M24" s="206">
        <f>VMTCalc!Q162</f>
        <v>0</v>
      </c>
      <c r="N24" s="206">
        <f>VMTCalc!R162</f>
        <v>0</v>
      </c>
      <c r="O24" s="206">
        <f>VMTCalc!S162</f>
        <v>0</v>
      </c>
      <c r="P24" s="206">
        <f>VMTCalc!T162</f>
        <v>0</v>
      </c>
      <c r="Q24" s="206">
        <f>VMTCalc!U162</f>
        <v>0</v>
      </c>
      <c r="R24" s="206">
        <f>VMTCalc!V162</f>
        <v>0</v>
      </c>
      <c r="S24" s="206">
        <f>VMTCalc!W162</f>
        <v>1043.90328</v>
      </c>
      <c r="T24" s="206">
        <f>VMTCalc!X162</f>
        <v>1043.90328</v>
      </c>
      <c r="U24" s="206">
        <f>VMTCalc!Y162</f>
        <v>1043.90328</v>
      </c>
      <c r="V24" s="206">
        <f>VMTCalc!Z162</f>
        <v>1043.90328</v>
      </c>
      <c r="W24" s="206">
        <f>VMTCalc!AA162</f>
        <v>1043.90328</v>
      </c>
      <c r="X24" s="206">
        <f>VMTCalc!AB162</f>
        <v>1043.90328</v>
      </c>
      <c r="Y24" s="206">
        <f>VMTCalc!AC162</f>
        <v>1043.90328</v>
      </c>
      <c r="Z24" s="206">
        <f>VMTCalc!AD162</f>
        <v>1043.90328</v>
      </c>
      <c r="AA24" s="206">
        <f>VMTCalc!AE162</f>
        <v>1043.90328</v>
      </c>
      <c r="AB24" s="206">
        <f>VMTCalc!AF162</f>
        <v>1043.90328</v>
      </c>
      <c r="AC24" s="206">
        <f>VMTCalc!AG162</f>
        <v>1043.90328</v>
      </c>
      <c r="AD24" s="206">
        <f>VMTCalc!AH162</f>
        <v>1043.90328</v>
      </c>
      <c r="AE24" s="206">
        <f>VMTCalc!AI162</f>
        <v>0</v>
      </c>
      <c r="AF24" s="206">
        <f>VMTCalc!AJ162</f>
        <v>0</v>
      </c>
      <c r="AG24" s="206">
        <f>VMTCalc!AK162</f>
        <v>0</v>
      </c>
      <c r="AH24" s="206">
        <f>VMTCalc!AL162</f>
        <v>0</v>
      </c>
      <c r="AI24" s="206">
        <f>VMTCalc!AM162</f>
        <v>0</v>
      </c>
      <c r="AJ24" s="206">
        <f>VMTCalc!AN162</f>
        <v>0</v>
      </c>
      <c r="AK24" s="206">
        <f>VMTCalc!AO162</f>
        <v>0</v>
      </c>
      <c r="AL24" s="206">
        <f>VMTCalc!AP162</f>
        <v>0</v>
      </c>
      <c r="AM24" s="206">
        <f>VMTCalc!AQ162</f>
        <v>0</v>
      </c>
      <c r="AN24" s="206">
        <f>VMTCalc!AR162</f>
        <v>0</v>
      </c>
      <c r="AO24" s="206">
        <f>VMTCalc!AS162</f>
        <v>0</v>
      </c>
      <c r="AP24" s="206">
        <f>VMTCalc!AT162</f>
        <v>0</v>
      </c>
      <c r="AQ24" s="206">
        <f>VMTCalc!AU162</f>
        <v>0</v>
      </c>
      <c r="AR24" s="206">
        <f>VMTCalc!AV162</f>
        <v>0</v>
      </c>
      <c r="AS24" s="206">
        <f>VMTCalc!AW162</f>
        <v>0</v>
      </c>
      <c r="AT24" s="206">
        <f>VMTCalc!AX162</f>
        <v>0</v>
      </c>
    </row>
    <row r="25" spans="1:46" s="66" customFormat="1">
      <c r="A25" s="218" t="s">
        <v>198</v>
      </c>
      <c r="B25" s="767">
        <f>ProjectSummary!C12</f>
        <v>120173</v>
      </c>
      <c r="C25" s="66" t="str">
        <f>INDEX(ProjectSummary!$C$6:$F$20,MATCH(B25,ProjectSummary!$C$6:$C$20,0),4)</f>
        <v>PEACH ORCHARD ROAD</v>
      </c>
      <c r="E25" s="206">
        <f>VMTCalc!I163</f>
        <v>783345.02131200011</v>
      </c>
      <c r="F25" s="206">
        <f>VMTCalc!J163</f>
        <v>0</v>
      </c>
      <c r="G25" s="206">
        <f>VMTCalc!K163</f>
        <v>0</v>
      </c>
      <c r="H25" s="206">
        <f>VMTCalc!L163</f>
        <v>0</v>
      </c>
      <c r="I25" s="206">
        <f>VMTCalc!M163</f>
        <v>0</v>
      </c>
      <c r="J25" s="206">
        <f>VMTCalc!N163</f>
        <v>0</v>
      </c>
      <c r="K25" s="206">
        <f>VMTCalc!O163</f>
        <v>0</v>
      </c>
      <c r="L25" s="206">
        <f>VMTCalc!P163</f>
        <v>0</v>
      </c>
      <c r="M25" s="206">
        <f>VMTCalc!Q163</f>
        <v>0</v>
      </c>
      <c r="N25" s="206">
        <f>VMTCalc!R163</f>
        <v>0</v>
      </c>
      <c r="O25" s="206">
        <f>VMTCalc!S163</f>
        <v>0</v>
      </c>
      <c r="P25" s="206">
        <f>VMTCalc!T163</f>
        <v>0</v>
      </c>
      <c r="Q25" s="206">
        <f>VMTCalc!U163</f>
        <v>0</v>
      </c>
      <c r="R25" s="206">
        <f>VMTCalc!V163</f>
        <v>0</v>
      </c>
      <c r="S25" s="206">
        <f>VMTCalc!W163</f>
        <v>65278.751776000012</v>
      </c>
      <c r="T25" s="206">
        <f>VMTCalc!X163</f>
        <v>65278.751776000012</v>
      </c>
      <c r="U25" s="206">
        <f>VMTCalc!Y163</f>
        <v>65278.751776000012</v>
      </c>
      <c r="V25" s="206">
        <f>VMTCalc!Z163</f>
        <v>65278.751776000012</v>
      </c>
      <c r="W25" s="206">
        <f>VMTCalc!AA163</f>
        <v>65278.751776000012</v>
      </c>
      <c r="X25" s="206">
        <f>VMTCalc!AB163</f>
        <v>65278.751776000012</v>
      </c>
      <c r="Y25" s="206">
        <f>VMTCalc!AC163</f>
        <v>65278.751776000012</v>
      </c>
      <c r="Z25" s="206">
        <f>VMTCalc!AD163</f>
        <v>65278.751776000012</v>
      </c>
      <c r="AA25" s="206">
        <f>VMTCalc!AE163</f>
        <v>65278.751776000012</v>
      </c>
      <c r="AB25" s="206">
        <f>VMTCalc!AF163</f>
        <v>65278.751776000012</v>
      </c>
      <c r="AC25" s="206">
        <f>VMTCalc!AG163</f>
        <v>65278.751776000012</v>
      </c>
      <c r="AD25" s="206">
        <f>VMTCalc!AH163</f>
        <v>65278.751776000012</v>
      </c>
      <c r="AE25" s="206">
        <f>VMTCalc!AI163</f>
        <v>0</v>
      </c>
      <c r="AF25" s="206">
        <f>VMTCalc!AJ163</f>
        <v>0</v>
      </c>
      <c r="AG25" s="206">
        <f>VMTCalc!AK163</f>
        <v>0</v>
      </c>
      <c r="AH25" s="206">
        <f>VMTCalc!AL163</f>
        <v>0</v>
      </c>
      <c r="AI25" s="206">
        <f>VMTCalc!AM163</f>
        <v>0</v>
      </c>
      <c r="AJ25" s="206">
        <f>VMTCalc!AN163</f>
        <v>0</v>
      </c>
      <c r="AK25" s="206">
        <f>VMTCalc!AO163</f>
        <v>0</v>
      </c>
      <c r="AL25" s="206">
        <f>VMTCalc!AP163</f>
        <v>0</v>
      </c>
      <c r="AM25" s="206">
        <f>VMTCalc!AQ163</f>
        <v>0</v>
      </c>
      <c r="AN25" s="206">
        <f>VMTCalc!AR163</f>
        <v>0</v>
      </c>
      <c r="AO25" s="206">
        <f>VMTCalc!AS163</f>
        <v>0</v>
      </c>
      <c r="AP25" s="206">
        <f>VMTCalc!AT163</f>
        <v>0</v>
      </c>
      <c r="AQ25" s="206">
        <f>VMTCalc!AU163</f>
        <v>0</v>
      </c>
      <c r="AR25" s="206">
        <f>VMTCalc!AV163</f>
        <v>0</v>
      </c>
      <c r="AS25" s="206">
        <f>VMTCalc!AW163</f>
        <v>0</v>
      </c>
      <c r="AT25" s="206">
        <f>VMTCalc!AX163</f>
        <v>0</v>
      </c>
    </row>
    <row r="26" spans="1:46" s="66" customFormat="1">
      <c r="A26" s="218" t="s">
        <v>198</v>
      </c>
      <c r="B26" s="767">
        <f>ProjectSummary!C13</f>
        <v>890074</v>
      </c>
      <c r="C26" s="66" t="str">
        <f>INDEX(ProjectSummary!$C$6:$F$20,MATCH(B26,ProjectSummary!$C$6:$C$20,0),4)</f>
        <v>MONROE-ANSONVILLE ROAD</v>
      </c>
      <c r="E26" s="206">
        <f>VMTCalc!I164</f>
        <v>511512.60720000014</v>
      </c>
      <c r="F26" s="206">
        <f>VMTCalc!J164</f>
        <v>0</v>
      </c>
      <c r="G26" s="206">
        <f>VMTCalc!K164</f>
        <v>0</v>
      </c>
      <c r="H26" s="206">
        <f>VMTCalc!L164</f>
        <v>0</v>
      </c>
      <c r="I26" s="206">
        <f>VMTCalc!M164</f>
        <v>0</v>
      </c>
      <c r="J26" s="206">
        <f>VMTCalc!N164</f>
        <v>0</v>
      </c>
      <c r="K26" s="206">
        <f>VMTCalc!O164</f>
        <v>0</v>
      </c>
      <c r="L26" s="206">
        <f>VMTCalc!P164</f>
        <v>0</v>
      </c>
      <c r="M26" s="206">
        <f>VMTCalc!Q164</f>
        <v>0</v>
      </c>
      <c r="N26" s="206">
        <f>VMTCalc!R164</f>
        <v>0</v>
      </c>
      <c r="O26" s="206">
        <f>VMTCalc!S164</f>
        <v>0</v>
      </c>
      <c r="P26" s="206">
        <f>VMTCalc!T164</f>
        <v>0</v>
      </c>
      <c r="Q26" s="206">
        <f>VMTCalc!U164</f>
        <v>0</v>
      </c>
      <c r="R26" s="206">
        <f>VMTCalc!V164</f>
        <v>0</v>
      </c>
      <c r="S26" s="206">
        <f>VMTCalc!W164</f>
        <v>42626.05060000001</v>
      </c>
      <c r="T26" s="206">
        <f>VMTCalc!X164</f>
        <v>42626.05060000001</v>
      </c>
      <c r="U26" s="206">
        <f>VMTCalc!Y164</f>
        <v>42626.05060000001</v>
      </c>
      <c r="V26" s="206">
        <f>VMTCalc!Z164</f>
        <v>42626.05060000001</v>
      </c>
      <c r="W26" s="206">
        <f>VMTCalc!AA164</f>
        <v>42626.05060000001</v>
      </c>
      <c r="X26" s="206">
        <f>VMTCalc!AB164</f>
        <v>42626.05060000001</v>
      </c>
      <c r="Y26" s="206">
        <f>VMTCalc!AC164</f>
        <v>42626.05060000001</v>
      </c>
      <c r="Z26" s="206">
        <f>VMTCalc!AD164</f>
        <v>42626.05060000001</v>
      </c>
      <c r="AA26" s="206">
        <f>VMTCalc!AE164</f>
        <v>42626.05060000001</v>
      </c>
      <c r="AB26" s="206">
        <f>VMTCalc!AF164</f>
        <v>42626.05060000001</v>
      </c>
      <c r="AC26" s="206">
        <f>VMTCalc!AG164</f>
        <v>42626.05060000001</v>
      </c>
      <c r="AD26" s="206">
        <f>VMTCalc!AH164</f>
        <v>42626.05060000001</v>
      </c>
      <c r="AE26" s="206">
        <f>VMTCalc!AI164</f>
        <v>0</v>
      </c>
      <c r="AF26" s="206">
        <f>VMTCalc!AJ164</f>
        <v>0</v>
      </c>
      <c r="AG26" s="206">
        <f>VMTCalc!AK164</f>
        <v>0</v>
      </c>
      <c r="AH26" s="206">
        <f>VMTCalc!AL164</f>
        <v>0</v>
      </c>
      <c r="AI26" s="206">
        <f>VMTCalc!AM164</f>
        <v>0</v>
      </c>
      <c r="AJ26" s="206">
        <f>VMTCalc!AN164</f>
        <v>0</v>
      </c>
      <c r="AK26" s="206">
        <f>VMTCalc!AO164</f>
        <v>0</v>
      </c>
      <c r="AL26" s="206">
        <f>VMTCalc!AP164</f>
        <v>0</v>
      </c>
      <c r="AM26" s="206">
        <f>VMTCalc!AQ164</f>
        <v>0</v>
      </c>
      <c r="AN26" s="206">
        <f>VMTCalc!AR164</f>
        <v>0</v>
      </c>
      <c r="AO26" s="206">
        <f>VMTCalc!AS164</f>
        <v>0</v>
      </c>
      <c r="AP26" s="206">
        <f>VMTCalc!AT164</f>
        <v>0</v>
      </c>
      <c r="AQ26" s="206">
        <f>VMTCalc!AU164</f>
        <v>0</v>
      </c>
      <c r="AR26" s="206">
        <f>VMTCalc!AV164</f>
        <v>0</v>
      </c>
      <c r="AS26" s="206">
        <f>VMTCalc!AW164</f>
        <v>0</v>
      </c>
      <c r="AT26" s="206">
        <f>VMTCalc!AX164</f>
        <v>0</v>
      </c>
    </row>
    <row r="27" spans="1:46" s="66" customFormat="1">
      <c r="A27" s="218" t="s">
        <v>198</v>
      </c>
      <c r="B27" s="767">
        <f>ProjectSummary!C14</f>
        <v>890170</v>
      </c>
      <c r="C27" s="66" t="str">
        <f>INDEX(ProjectSummary!$C$6:$F$20,MATCH(B27,ProjectSummary!$C$6:$C$20,0),4)</f>
        <v>POTTERS ROAD</v>
      </c>
      <c r="E27" s="206">
        <f>VMTCalc!I165</f>
        <v>400858.85952000011</v>
      </c>
      <c r="F27" s="206">
        <f>VMTCalc!J165</f>
        <v>0</v>
      </c>
      <c r="G27" s="206">
        <f>VMTCalc!K165</f>
        <v>0</v>
      </c>
      <c r="H27" s="206">
        <f>VMTCalc!L165</f>
        <v>0</v>
      </c>
      <c r="I27" s="206">
        <f>VMTCalc!M165</f>
        <v>0</v>
      </c>
      <c r="J27" s="206">
        <f>VMTCalc!N165</f>
        <v>0</v>
      </c>
      <c r="K27" s="206">
        <f>VMTCalc!O165</f>
        <v>0</v>
      </c>
      <c r="L27" s="206">
        <f>VMTCalc!P165</f>
        <v>0</v>
      </c>
      <c r="M27" s="206">
        <f>VMTCalc!Q165</f>
        <v>0</v>
      </c>
      <c r="N27" s="206">
        <f>VMTCalc!R165</f>
        <v>0</v>
      </c>
      <c r="O27" s="206">
        <f>VMTCalc!S165</f>
        <v>0</v>
      </c>
      <c r="P27" s="206">
        <f>VMTCalc!T165</f>
        <v>0</v>
      </c>
      <c r="Q27" s="206">
        <f>VMTCalc!U165</f>
        <v>0</v>
      </c>
      <c r="R27" s="206">
        <f>VMTCalc!V165</f>
        <v>0</v>
      </c>
      <c r="S27" s="206">
        <f>VMTCalc!W165</f>
        <v>33404.90496</v>
      </c>
      <c r="T27" s="206">
        <f>VMTCalc!X165</f>
        <v>33404.90496</v>
      </c>
      <c r="U27" s="206">
        <f>VMTCalc!Y165</f>
        <v>33404.90496</v>
      </c>
      <c r="V27" s="206">
        <f>VMTCalc!Z165</f>
        <v>33404.90496</v>
      </c>
      <c r="W27" s="206">
        <f>VMTCalc!AA165</f>
        <v>33404.90496</v>
      </c>
      <c r="X27" s="206">
        <f>VMTCalc!AB165</f>
        <v>33404.90496</v>
      </c>
      <c r="Y27" s="206">
        <f>VMTCalc!AC165</f>
        <v>33404.90496</v>
      </c>
      <c r="Z27" s="206">
        <f>VMTCalc!AD165</f>
        <v>33404.90496</v>
      </c>
      <c r="AA27" s="206">
        <f>VMTCalc!AE165</f>
        <v>33404.90496</v>
      </c>
      <c r="AB27" s="206">
        <f>VMTCalc!AF165</f>
        <v>33404.90496</v>
      </c>
      <c r="AC27" s="206">
        <f>VMTCalc!AG165</f>
        <v>33404.90496</v>
      </c>
      <c r="AD27" s="206">
        <f>VMTCalc!AH165</f>
        <v>33404.90496</v>
      </c>
      <c r="AE27" s="206">
        <f>VMTCalc!AI165</f>
        <v>0</v>
      </c>
      <c r="AF27" s="206">
        <f>VMTCalc!AJ165</f>
        <v>0</v>
      </c>
      <c r="AG27" s="206">
        <f>VMTCalc!AK165</f>
        <v>0</v>
      </c>
      <c r="AH27" s="206">
        <f>VMTCalc!AL165</f>
        <v>0</v>
      </c>
      <c r="AI27" s="206">
        <f>VMTCalc!AM165</f>
        <v>0</v>
      </c>
      <c r="AJ27" s="206">
        <f>VMTCalc!AN165</f>
        <v>0</v>
      </c>
      <c r="AK27" s="206">
        <f>VMTCalc!AO165</f>
        <v>0</v>
      </c>
      <c r="AL27" s="206">
        <f>VMTCalc!AP165</f>
        <v>0</v>
      </c>
      <c r="AM27" s="206">
        <f>VMTCalc!AQ165</f>
        <v>0</v>
      </c>
      <c r="AN27" s="206">
        <f>VMTCalc!AR165</f>
        <v>0</v>
      </c>
      <c r="AO27" s="206">
        <f>VMTCalc!AS165</f>
        <v>0</v>
      </c>
      <c r="AP27" s="206">
        <f>VMTCalc!AT165</f>
        <v>0</v>
      </c>
      <c r="AQ27" s="206">
        <f>VMTCalc!AU165</f>
        <v>0</v>
      </c>
      <c r="AR27" s="206">
        <f>VMTCalc!AV165</f>
        <v>0</v>
      </c>
      <c r="AS27" s="206">
        <f>VMTCalc!AW165</f>
        <v>0</v>
      </c>
      <c r="AT27" s="206">
        <f>VMTCalc!AX165</f>
        <v>0</v>
      </c>
    </row>
    <row r="28" spans="1:46" s="66" customFormat="1">
      <c r="A28" s="218" t="s">
        <v>198</v>
      </c>
      <c r="B28" s="767">
        <f>ProjectSummary!C15</f>
        <v>890312</v>
      </c>
      <c r="C28" s="66" t="str">
        <f>INDEX(ProjectSummary!$C$6:$F$20,MATCH(B28,ProjectSummary!$C$6:$C$20,0),4)</f>
        <v>SHANNON ROAD</v>
      </c>
      <c r="E28" s="206">
        <f>VMTCalc!I166</f>
        <v>1728703.8316799998</v>
      </c>
      <c r="F28" s="206">
        <f>VMTCalc!J166</f>
        <v>0</v>
      </c>
      <c r="G28" s="206">
        <f>VMTCalc!K166</f>
        <v>0</v>
      </c>
      <c r="H28" s="206">
        <f>VMTCalc!L166</f>
        <v>0</v>
      </c>
      <c r="I28" s="206">
        <f>VMTCalc!M166</f>
        <v>0</v>
      </c>
      <c r="J28" s="206">
        <f>VMTCalc!N166</f>
        <v>0</v>
      </c>
      <c r="K28" s="206">
        <f>VMTCalc!O166</f>
        <v>0</v>
      </c>
      <c r="L28" s="206">
        <f>VMTCalc!P166</f>
        <v>0</v>
      </c>
      <c r="M28" s="206">
        <f>VMTCalc!Q166</f>
        <v>0</v>
      </c>
      <c r="N28" s="206">
        <f>VMTCalc!R166</f>
        <v>0</v>
      </c>
      <c r="O28" s="206">
        <f>VMTCalc!S166</f>
        <v>0</v>
      </c>
      <c r="P28" s="206">
        <f>VMTCalc!T166</f>
        <v>0</v>
      </c>
      <c r="Q28" s="206">
        <f>VMTCalc!U166</f>
        <v>0</v>
      </c>
      <c r="R28" s="206">
        <f>VMTCalc!V166</f>
        <v>0</v>
      </c>
      <c r="S28" s="206">
        <f>VMTCalc!W166</f>
        <v>144058.65263999999</v>
      </c>
      <c r="T28" s="206">
        <f>VMTCalc!X166</f>
        <v>144058.65263999999</v>
      </c>
      <c r="U28" s="206">
        <f>VMTCalc!Y166</f>
        <v>144058.65263999999</v>
      </c>
      <c r="V28" s="206">
        <f>VMTCalc!Z166</f>
        <v>144058.65263999999</v>
      </c>
      <c r="W28" s="206">
        <f>VMTCalc!AA166</f>
        <v>144058.65263999999</v>
      </c>
      <c r="X28" s="206">
        <f>VMTCalc!AB166</f>
        <v>144058.65263999999</v>
      </c>
      <c r="Y28" s="206">
        <f>VMTCalc!AC166</f>
        <v>144058.65263999999</v>
      </c>
      <c r="Z28" s="206">
        <f>VMTCalc!AD166</f>
        <v>144058.65263999999</v>
      </c>
      <c r="AA28" s="206">
        <f>VMTCalc!AE166</f>
        <v>144058.65263999999</v>
      </c>
      <c r="AB28" s="206">
        <f>VMTCalc!AF166</f>
        <v>144058.65263999999</v>
      </c>
      <c r="AC28" s="206">
        <f>VMTCalc!AG166</f>
        <v>144058.65263999999</v>
      </c>
      <c r="AD28" s="206">
        <f>VMTCalc!AH166</f>
        <v>144058.65263999999</v>
      </c>
      <c r="AE28" s="206">
        <f>VMTCalc!AI166</f>
        <v>0</v>
      </c>
      <c r="AF28" s="206">
        <f>VMTCalc!AJ166</f>
        <v>0</v>
      </c>
      <c r="AG28" s="206">
        <f>VMTCalc!AK166</f>
        <v>0</v>
      </c>
      <c r="AH28" s="206">
        <f>VMTCalc!AL166</f>
        <v>0</v>
      </c>
      <c r="AI28" s="206">
        <f>VMTCalc!AM166</f>
        <v>0</v>
      </c>
      <c r="AJ28" s="206">
        <f>VMTCalc!AN166</f>
        <v>0</v>
      </c>
      <c r="AK28" s="206">
        <f>VMTCalc!AO166</f>
        <v>0</v>
      </c>
      <c r="AL28" s="206">
        <f>VMTCalc!AP166</f>
        <v>0</v>
      </c>
      <c r="AM28" s="206">
        <f>VMTCalc!AQ166</f>
        <v>0</v>
      </c>
      <c r="AN28" s="206">
        <f>VMTCalc!AR166</f>
        <v>0</v>
      </c>
      <c r="AO28" s="206">
        <f>VMTCalc!AS166</f>
        <v>0</v>
      </c>
      <c r="AP28" s="206">
        <f>VMTCalc!AT166</f>
        <v>0</v>
      </c>
      <c r="AQ28" s="206">
        <f>VMTCalc!AU166</f>
        <v>0</v>
      </c>
      <c r="AR28" s="206">
        <f>VMTCalc!AV166</f>
        <v>0</v>
      </c>
      <c r="AS28" s="206">
        <f>VMTCalc!AW166</f>
        <v>0</v>
      </c>
      <c r="AT28" s="206">
        <f>VMTCalc!AX166</f>
        <v>0</v>
      </c>
    </row>
    <row r="29" spans="1:46" s="66" customFormat="1">
      <c r="A29" s="218" t="s">
        <v>198</v>
      </c>
      <c r="B29" s="767">
        <f>ProjectSummary!C16</f>
        <v>890144</v>
      </c>
      <c r="C29" s="66" t="str">
        <f>INDEX(ProjectSummary!$C$6:$F$20,MATCH(B29,ProjectSummary!$C$6:$C$20,0),4)</f>
        <v>STACK ROAD</v>
      </c>
      <c r="E29" s="206">
        <f>VMTCalc!I167</f>
        <v>901932.4339200001</v>
      </c>
      <c r="F29" s="206">
        <f>VMTCalc!J167</f>
        <v>0</v>
      </c>
      <c r="G29" s="206">
        <f>VMTCalc!K167</f>
        <v>0</v>
      </c>
      <c r="H29" s="206">
        <f>VMTCalc!L167</f>
        <v>0</v>
      </c>
      <c r="I29" s="206">
        <f>VMTCalc!M167</f>
        <v>0</v>
      </c>
      <c r="J29" s="206">
        <f>VMTCalc!N167</f>
        <v>0</v>
      </c>
      <c r="K29" s="206">
        <f>VMTCalc!O167</f>
        <v>0</v>
      </c>
      <c r="L29" s="206">
        <f>VMTCalc!P167</f>
        <v>0</v>
      </c>
      <c r="M29" s="206">
        <f>VMTCalc!Q167</f>
        <v>0</v>
      </c>
      <c r="N29" s="206">
        <f>VMTCalc!R167</f>
        <v>0</v>
      </c>
      <c r="O29" s="206">
        <f>VMTCalc!S167</f>
        <v>0</v>
      </c>
      <c r="P29" s="206">
        <f>VMTCalc!T167</f>
        <v>0</v>
      </c>
      <c r="Q29" s="206">
        <f>VMTCalc!U167</f>
        <v>0</v>
      </c>
      <c r="R29" s="206">
        <f>VMTCalc!V167</f>
        <v>0</v>
      </c>
      <c r="S29" s="206">
        <f>VMTCalc!W167</f>
        <v>75161.036160000003</v>
      </c>
      <c r="T29" s="206">
        <f>VMTCalc!X167</f>
        <v>75161.036160000003</v>
      </c>
      <c r="U29" s="206">
        <f>VMTCalc!Y167</f>
        <v>75161.036160000003</v>
      </c>
      <c r="V29" s="206">
        <f>VMTCalc!Z167</f>
        <v>75161.036160000003</v>
      </c>
      <c r="W29" s="206">
        <f>VMTCalc!AA167</f>
        <v>75161.036160000003</v>
      </c>
      <c r="X29" s="206">
        <f>VMTCalc!AB167</f>
        <v>75161.036160000003</v>
      </c>
      <c r="Y29" s="206">
        <f>VMTCalc!AC167</f>
        <v>75161.036160000003</v>
      </c>
      <c r="Z29" s="206">
        <f>VMTCalc!AD167</f>
        <v>75161.036160000003</v>
      </c>
      <c r="AA29" s="206">
        <f>VMTCalc!AE167</f>
        <v>75161.036160000003</v>
      </c>
      <c r="AB29" s="206">
        <f>VMTCalc!AF167</f>
        <v>75161.036160000003</v>
      </c>
      <c r="AC29" s="206">
        <f>VMTCalc!AG167</f>
        <v>75161.036160000003</v>
      </c>
      <c r="AD29" s="206">
        <f>VMTCalc!AH167</f>
        <v>75161.036160000003</v>
      </c>
      <c r="AE29" s="206">
        <f>VMTCalc!AI167</f>
        <v>0</v>
      </c>
      <c r="AF29" s="206">
        <f>VMTCalc!AJ167</f>
        <v>0</v>
      </c>
      <c r="AG29" s="206">
        <f>VMTCalc!AK167</f>
        <v>0</v>
      </c>
      <c r="AH29" s="206">
        <f>VMTCalc!AL167</f>
        <v>0</v>
      </c>
      <c r="AI29" s="206">
        <f>VMTCalc!AM167</f>
        <v>0</v>
      </c>
      <c r="AJ29" s="206">
        <f>VMTCalc!AN167</f>
        <v>0</v>
      </c>
      <c r="AK29" s="206">
        <f>VMTCalc!AO167</f>
        <v>0</v>
      </c>
      <c r="AL29" s="206">
        <f>VMTCalc!AP167</f>
        <v>0</v>
      </c>
      <c r="AM29" s="206">
        <f>VMTCalc!AQ167</f>
        <v>0</v>
      </c>
      <c r="AN29" s="206">
        <f>VMTCalc!AR167</f>
        <v>0</v>
      </c>
      <c r="AO29" s="206">
        <f>VMTCalc!AS167</f>
        <v>0</v>
      </c>
      <c r="AP29" s="206">
        <f>VMTCalc!AT167</f>
        <v>0</v>
      </c>
      <c r="AQ29" s="206">
        <f>VMTCalc!AU167</f>
        <v>0</v>
      </c>
      <c r="AR29" s="206">
        <f>VMTCalc!AV167</f>
        <v>0</v>
      </c>
      <c r="AS29" s="206">
        <f>VMTCalc!AW167</f>
        <v>0</v>
      </c>
      <c r="AT29" s="206">
        <f>VMTCalc!AX167</f>
        <v>0</v>
      </c>
    </row>
    <row r="30" spans="1:46" s="66" customFormat="1">
      <c r="A30" s="218">
        <v>1</v>
      </c>
      <c r="B30" s="767">
        <f>ProjectSummary!C17</f>
        <v>890067</v>
      </c>
      <c r="C30" s="66" t="str">
        <f>INDEX(ProjectSummary!$C$6:$F$20,MATCH(B30,ProjectSummary!$C$6:$C$20,0),4)</f>
        <v>AUSTIN GROVE CHURCH ROAD</v>
      </c>
      <c r="E30" s="206">
        <f>VMTCalc!I168</f>
        <v>949951.98479999998</v>
      </c>
      <c r="F30" s="206">
        <f>VMTCalc!J168</f>
        <v>0</v>
      </c>
      <c r="G30" s="206">
        <f>VMTCalc!K168</f>
        <v>0</v>
      </c>
      <c r="H30" s="206">
        <f>VMTCalc!L168</f>
        <v>0</v>
      </c>
      <c r="I30" s="206">
        <f>VMTCalc!M168</f>
        <v>0</v>
      </c>
      <c r="J30" s="206">
        <f>VMTCalc!N168</f>
        <v>0</v>
      </c>
      <c r="K30" s="206">
        <f>VMTCalc!O168</f>
        <v>0</v>
      </c>
      <c r="L30" s="206">
        <f>VMTCalc!P168</f>
        <v>0</v>
      </c>
      <c r="M30" s="206">
        <f>VMTCalc!Q168</f>
        <v>0</v>
      </c>
      <c r="N30" s="206">
        <f>VMTCalc!R168</f>
        <v>0</v>
      </c>
      <c r="O30" s="206">
        <f>VMTCalc!S168</f>
        <v>0</v>
      </c>
      <c r="P30" s="206">
        <f>VMTCalc!T168</f>
        <v>0</v>
      </c>
      <c r="Q30" s="206">
        <f>VMTCalc!U168</f>
        <v>0</v>
      </c>
      <c r="R30" s="206">
        <f>VMTCalc!V168</f>
        <v>0</v>
      </c>
      <c r="S30" s="206">
        <f>VMTCalc!W168</f>
        <v>73073.229600000021</v>
      </c>
      <c r="T30" s="206">
        <f>VMTCalc!X168</f>
        <v>73073.229600000021</v>
      </c>
      <c r="U30" s="206">
        <f>VMTCalc!Y168</f>
        <v>73073.229600000021</v>
      </c>
      <c r="V30" s="206">
        <f>VMTCalc!Z168</f>
        <v>73073.229600000021</v>
      </c>
      <c r="W30" s="206">
        <f>VMTCalc!AA168</f>
        <v>73073.229600000021</v>
      </c>
      <c r="X30" s="206">
        <f>VMTCalc!AB168</f>
        <v>73073.229600000021</v>
      </c>
      <c r="Y30" s="206">
        <f>VMTCalc!AC168</f>
        <v>73073.229600000021</v>
      </c>
      <c r="Z30" s="206">
        <f>VMTCalc!AD168</f>
        <v>73073.229600000021</v>
      </c>
      <c r="AA30" s="206">
        <f>VMTCalc!AE168</f>
        <v>73073.229600000021</v>
      </c>
      <c r="AB30" s="206">
        <f>VMTCalc!AF168</f>
        <v>73073.229600000021</v>
      </c>
      <c r="AC30" s="206">
        <f>VMTCalc!AG168</f>
        <v>73073.229600000021</v>
      </c>
      <c r="AD30" s="206">
        <f>VMTCalc!AH168</f>
        <v>73073.229600000021</v>
      </c>
      <c r="AE30" s="206">
        <f>VMTCalc!AI168</f>
        <v>73073.229600000021</v>
      </c>
      <c r="AF30" s="206">
        <f>VMTCalc!AJ168</f>
        <v>0</v>
      </c>
      <c r="AG30" s="206">
        <f>VMTCalc!AK168</f>
        <v>0</v>
      </c>
      <c r="AH30" s="206">
        <f>VMTCalc!AL168</f>
        <v>0</v>
      </c>
      <c r="AI30" s="206">
        <f>VMTCalc!AM168</f>
        <v>0</v>
      </c>
      <c r="AJ30" s="206">
        <f>VMTCalc!AN168</f>
        <v>0</v>
      </c>
      <c r="AK30" s="206">
        <f>VMTCalc!AO168</f>
        <v>0</v>
      </c>
      <c r="AL30" s="206">
        <f>VMTCalc!AP168</f>
        <v>0</v>
      </c>
      <c r="AM30" s="206">
        <f>VMTCalc!AQ168</f>
        <v>0</v>
      </c>
      <c r="AN30" s="206">
        <f>VMTCalc!AR168</f>
        <v>0</v>
      </c>
      <c r="AO30" s="206">
        <f>VMTCalc!AS168</f>
        <v>0</v>
      </c>
      <c r="AP30" s="206">
        <f>VMTCalc!AT168</f>
        <v>0</v>
      </c>
      <c r="AQ30" s="206">
        <f>VMTCalc!AU168</f>
        <v>0</v>
      </c>
      <c r="AR30" s="206">
        <f>VMTCalc!AV168</f>
        <v>0</v>
      </c>
      <c r="AS30" s="206">
        <f>VMTCalc!AW168</f>
        <v>0</v>
      </c>
      <c r="AT30" s="206">
        <f>VMTCalc!AX168</f>
        <v>0</v>
      </c>
    </row>
    <row r="31" spans="1:46" s="66" customFormat="1">
      <c r="A31" s="66">
        <v>1</v>
      </c>
      <c r="B31" s="767">
        <f>ProjectSummary!C18</f>
        <v>830012</v>
      </c>
      <c r="C31" s="66" t="str">
        <f>INDEX(ProjectSummary!$C$6:$F$20,MATCH(B31,ProjectSummary!$C$6:$C$20,0),4)</f>
        <v>MOUNTAIN CREEK ROAD</v>
      </c>
      <c r="E31" s="206">
        <f>VMTCalc!I169</f>
        <v>94995.198480000006</v>
      </c>
      <c r="F31" s="206">
        <f>VMTCalc!J169</f>
        <v>0</v>
      </c>
      <c r="G31" s="206">
        <f>VMTCalc!K169</f>
        <v>0</v>
      </c>
      <c r="H31" s="206">
        <f>VMTCalc!L169</f>
        <v>0</v>
      </c>
      <c r="I31" s="206">
        <f>VMTCalc!M169</f>
        <v>0</v>
      </c>
      <c r="J31" s="206">
        <f>VMTCalc!N169</f>
        <v>0</v>
      </c>
      <c r="K31" s="206">
        <f>VMTCalc!O169</f>
        <v>0</v>
      </c>
      <c r="L31" s="206">
        <f>VMTCalc!P169</f>
        <v>0</v>
      </c>
      <c r="M31" s="206">
        <f>VMTCalc!Q169</f>
        <v>0</v>
      </c>
      <c r="N31" s="206">
        <f>VMTCalc!R169</f>
        <v>0</v>
      </c>
      <c r="O31" s="206">
        <f>VMTCalc!S169</f>
        <v>0</v>
      </c>
      <c r="P31" s="206">
        <f>VMTCalc!T169</f>
        <v>0</v>
      </c>
      <c r="Q31" s="206">
        <f>VMTCalc!U169</f>
        <v>0</v>
      </c>
      <c r="R31" s="206">
        <f>VMTCalc!V169</f>
        <v>0</v>
      </c>
      <c r="S31" s="206">
        <f>VMTCalc!W169</f>
        <v>7307.3229599999995</v>
      </c>
      <c r="T31" s="206">
        <f>VMTCalc!X169</f>
        <v>7307.3229599999995</v>
      </c>
      <c r="U31" s="206">
        <f>VMTCalc!Y169</f>
        <v>7307.3229599999995</v>
      </c>
      <c r="V31" s="206">
        <f>VMTCalc!Z169</f>
        <v>7307.3229599999995</v>
      </c>
      <c r="W31" s="206">
        <f>VMTCalc!AA169</f>
        <v>7307.3229599999995</v>
      </c>
      <c r="X31" s="206">
        <f>VMTCalc!AB169</f>
        <v>7307.3229599999995</v>
      </c>
      <c r="Y31" s="206">
        <f>VMTCalc!AC169</f>
        <v>7307.3229599999995</v>
      </c>
      <c r="Z31" s="206">
        <f>VMTCalc!AD169</f>
        <v>7307.3229599999995</v>
      </c>
      <c r="AA31" s="206">
        <f>VMTCalc!AE169</f>
        <v>7307.3229599999995</v>
      </c>
      <c r="AB31" s="206">
        <f>VMTCalc!AF169</f>
        <v>7307.3229599999995</v>
      </c>
      <c r="AC31" s="206">
        <f>VMTCalc!AG169</f>
        <v>7307.3229599999995</v>
      </c>
      <c r="AD31" s="206">
        <f>VMTCalc!AH169</f>
        <v>7307.3229599999995</v>
      </c>
      <c r="AE31" s="206">
        <f>VMTCalc!AI169</f>
        <v>7307.3229599999995</v>
      </c>
      <c r="AF31" s="206">
        <f>VMTCalc!AJ169</f>
        <v>0</v>
      </c>
      <c r="AG31" s="206">
        <f>VMTCalc!AK169</f>
        <v>0</v>
      </c>
      <c r="AH31" s="206">
        <f>VMTCalc!AL169</f>
        <v>0</v>
      </c>
      <c r="AI31" s="206">
        <f>VMTCalc!AM169</f>
        <v>0</v>
      </c>
      <c r="AJ31" s="206">
        <f>VMTCalc!AN169</f>
        <v>0</v>
      </c>
      <c r="AK31" s="206">
        <f>VMTCalc!AO169</f>
        <v>0</v>
      </c>
      <c r="AL31" s="206">
        <f>VMTCalc!AP169</f>
        <v>0</v>
      </c>
      <c r="AM31" s="206">
        <f>VMTCalc!AQ169</f>
        <v>0</v>
      </c>
      <c r="AN31" s="206">
        <f>VMTCalc!AR169</f>
        <v>0</v>
      </c>
      <c r="AO31" s="206">
        <f>VMTCalc!AS169</f>
        <v>0</v>
      </c>
      <c r="AP31" s="206">
        <f>VMTCalc!AT169</f>
        <v>0</v>
      </c>
      <c r="AQ31" s="206">
        <f>VMTCalc!AU169</f>
        <v>0</v>
      </c>
      <c r="AR31" s="206">
        <f>VMTCalc!AV169</f>
        <v>0</v>
      </c>
      <c r="AS31" s="206">
        <f>VMTCalc!AW169</f>
        <v>0</v>
      </c>
      <c r="AT31" s="206">
        <f>VMTCalc!AX169</f>
        <v>0</v>
      </c>
    </row>
    <row r="32" spans="1:46" s="66" customFormat="1">
      <c r="A32" s="66">
        <v>1</v>
      </c>
      <c r="B32" s="767">
        <f>ProjectSummary!C19</f>
        <v>120050</v>
      </c>
      <c r="C32" s="66" t="str">
        <f>INDEX(ProjectSummary!$C$6:$F$20,MATCH(B32,ProjectSummary!$C$6:$C$20,0),4)</f>
        <v>PENNINGER ROAD</v>
      </c>
      <c r="E32" s="206">
        <f>VMTCalc!I170</f>
        <v>151992.31756800003</v>
      </c>
      <c r="F32" s="206">
        <f>VMTCalc!J170</f>
        <v>0</v>
      </c>
      <c r="G32" s="206">
        <f>VMTCalc!K170</f>
        <v>0</v>
      </c>
      <c r="H32" s="206">
        <f>VMTCalc!L170</f>
        <v>0</v>
      </c>
      <c r="I32" s="206">
        <f>VMTCalc!M170</f>
        <v>0</v>
      </c>
      <c r="J32" s="206">
        <f>VMTCalc!N170</f>
        <v>0</v>
      </c>
      <c r="K32" s="206">
        <f>VMTCalc!O170</f>
        <v>0</v>
      </c>
      <c r="L32" s="206">
        <f>VMTCalc!P170</f>
        <v>0</v>
      </c>
      <c r="M32" s="206">
        <f>VMTCalc!Q170</f>
        <v>0</v>
      </c>
      <c r="N32" s="206">
        <f>VMTCalc!R170</f>
        <v>0</v>
      </c>
      <c r="O32" s="206">
        <f>VMTCalc!S170</f>
        <v>0</v>
      </c>
      <c r="P32" s="206">
        <f>VMTCalc!T170</f>
        <v>0</v>
      </c>
      <c r="Q32" s="206">
        <f>VMTCalc!U170</f>
        <v>0</v>
      </c>
      <c r="R32" s="206">
        <f>VMTCalc!V170</f>
        <v>0</v>
      </c>
      <c r="S32" s="206">
        <f>VMTCalc!W170</f>
        <v>11691.716736000002</v>
      </c>
      <c r="T32" s="206">
        <f>VMTCalc!X170</f>
        <v>11691.716736000002</v>
      </c>
      <c r="U32" s="206">
        <f>VMTCalc!Y170</f>
        <v>11691.716736000002</v>
      </c>
      <c r="V32" s="206">
        <f>VMTCalc!Z170</f>
        <v>11691.716736000002</v>
      </c>
      <c r="W32" s="206">
        <f>VMTCalc!AA170</f>
        <v>11691.716736000002</v>
      </c>
      <c r="X32" s="206">
        <f>VMTCalc!AB170</f>
        <v>11691.716736000002</v>
      </c>
      <c r="Y32" s="206">
        <f>VMTCalc!AC170</f>
        <v>11691.716736000002</v>
      </c>
      <c r="Z32" s="206">
        <f>VMTCalc!AD170</f>
        <v>11691.716736000002</v>
      </c>
      <c r="AA32" s="206">
        <f>VMTCalc!AE170</f>
        <v>11691.716736000002</v>
      </c>
      <c r="AB32" s="206">
        <f>VMTCalc!AF170</f>
        <v>11691.716736000002</v>
      </c>
      <c r="AC32" s="206">
        <f>VMTCalc!AG170</f>
        <v>11691.716736000002</v>
      </c>
      <c r="AD32" s="206">
        <f>VMTCalc!AH170</f>
        <v>11691.716736000002</v>
      </c>
      <c r="AE32" s="206">
        <f>VMTCalc!AI170</f>
        <v>11691.716736000002</v>
      </c>
      <c r="AF32" s="206">
        <f>VMTCalc!AJ170</f>
        <v>0</v>
      </c>
      <c r="AG32" s="206">
        <f>VMTCalc!AK170</f>
        <v>0</v>
      </c>
      <c r="AH32" s="206">
        <f>VMTCalc!AL170</f>
        <v>0</v>
      </c>
      <c r="AI32" s="206">
        <f>VMTCalc!AM170</f>
        <v>0</v>
      </c>
      <c r="AJ32" s="206">
        <f>VMTCalc!AN170</f>
        <v>0</v>
      </c>
      <c r="AK32" s="206">
        <f>VMTCalc!AO170</f>
        <v>0</v>
      </c>
      <c r="AL32" s="206">
        <f>VMTCalc!AP170</f>
        <v>0</v>
      </c>
      <c r="AM32" s="206">
        <f>VMTCalc!AQ170</f>
        <v>0</v>
      </c>
      <c r="AN32" s="206">
        <f>VMTCalc!AR170</f>
        <v>0</v>
      </c>
      <c r="AO32" s="206">
        <f>VMTCalc!AS170</f>
        <v>0</v>
      </c>
      <c r="AP32" s="206">
        <f>VMTCalc!AT170</f>
        <v>0</v>
      </c>
      <c r="AQ32" s="206">
        <f>VMTCalc!AU170</f>
        <v>0</v>
      </c>
      <c r="AR32" s="206">
        <f>VMTCalc!AV170</f>
        <v>0</v>
      </c>
      <c r="AS32" s="206">
        <f>VMTCalc!AW170</f>
        <v>0</v>
      </c>
      <c r="AT32" s="206">
        <f>VMTCalc!AX170</f>
        <v>0</v>
      </c>
    </row>
    <row r="33" spans="1:46" s="66" customFormat="1">
      <c r="A33" s="66">
        <v>1</v>
      </c>
      <c r="B33" s="767">
        <f>ProjectSummary!C20</f>
        <v>590060</v>
      </c>
      <c r="C33" s="66" t="str">
        <f>INDEX(ProjectSummary!$C$6:$F$20,MATCH(B33,ProjectSummary!$C$6:$C$20,0),4)</f>
        <v>ROBINSON CHURCH ROAD</v>
      </c>
      <c r="E33" s="206">
        <f>VMTCalc!I171</f>
        <v>12254380.603919998</v>
      </c>
      <c r="F33" s="206">
        <f>VMTCalc!J171</f>
        <v>0</v>
      </c>
      <c r="G33" s="206">
        <f>VMTCalc!K171</f>
        <v>0</v>
      </c>
      <c r="H33" s="206">
        <f>VMTCalc!L171</f>
        <v>0</v>
      </c>
      <c r="I33" s="206">
        <f>VMTCalc!M171</f>
        <v>0</v>
      </c>
      <c r="J33" s="206">
        <f>VMTCalc!N171</f>
        <v>0</v>
      </c>
      <c r="K33" s="206">
        <f>VMTCalc!O171</f>
        <v>0</v>
      </c>
      <c r="L33" s="206">
        <f>VMTCalc!P171</f>
        <v>0</v>
      </c>
      <c r="M33" s="206">
        <f>VMTCalc!Q171</f>
        <v>0</v>
      </c>
      <c r="N33" s="206">
        <f>VMTCalc!R171</f>
        <v>0</v>
      </c>
      <c r="O33" s="206">
        <f>VMTCalc!S171</f>
        <v>0</v>
      </c>
      <c r="P33" s="206">
        <f>VMTCalc!T171</f>
        <v>0</v>
      </c>
      <c r="Q33" s="206">
        <f>VMTCalc!U171</f>
        <v>0</v>
      </c>
      <c r="R33" s="206">
        <f>VMTCalc!V171</f>
        <v>0</v>
      </c>
      <c r="S33" s="206">
        <f>VMTCalc!W171</f>
        <v>942644.66184000019</v>
      </c>
      <c r="T33" s="206">
        <f>VMTCalc!X171</f>
        <v>942644.66184000019</v>
      </c>
      <c r="U33" s="206">
        <f>VMTCalc!Y171</f>
        <v>942644.66184000019</v>
      </c>
      <c r="V33" s="206">
        <f>VMTCalc!Z171</f>
        <v>942644.66184000019</v>
      </c>
      <c r="W33" s="206">
        <f>VMTCalc!AA171</f>
        <v>942644.66184000019</v>
      </c>
      <c r="X33" s="206">
        <f>VMTCalc!AB171</f>
        <v>942644.66184000019</v>
      </c>
      <c r="Y33" s="206">
        <f>VMTCalc!AC171</f>
        <v>942644.66184000019</v>
      </c>
      <c r="Z33" s="206">
        <f>VMTCalc!AD171</f>
        <v>942644.66184000019</v>
      </c>
      <c r="AA33" s="206">
        <f>VMTCalc!AE171</f>
        <v>942644.66184000019</v>
      </c>
      <c r="AB33" s="206">
        <f>VMTCalc!AF171</f>
        <v>942644.66184000019</v>
      </c>
      <c r="AC33" s="206">
        <f>VMTCalc!AG171</f>
        <v>942644.66184000019</v>
      </c>
      <c r="AD33" s="206">
        <f>VMTCalc!AH171</f>
        <v>942644.66184000019</v>
      </c>
      <c r="AE33" s="206">
        <f>VMTCalc!AI171</f>
        <v>942644.66184000019</v>
      </c>
      <c r="AF33" s="206">
        <f>VMTCalc!AJ171</f>
        <v>0</v>
      </c>
      <c r="AG33" s="206">
        <f>VMTCalc!AK171</f>
        <v>0</v>
      </c>
      <c r="AH33" s="206">
        <f>VMTCalc!AL171</f>
        <v>0</v>
      </c>
      <c r="AI33" s="206">
        <f>VMTCalc!AM171</f>
        <v>0</v>
      </c>
      <c r="AJ33" s="206">
        <f>VMTCalc!AN171</f>
        <v>0</v>
      </c>
      <c r="AK33" s="206">
        <f>VMTCalc!AO171</f>
        <v>0</v>
      </c>
      <c r="AL33" s="206">
        <f>VMTCalc!AP171</f>
        <v>0</v>
      </c>
      <c r="AM33" s="206">
        <f>VMTCalc!AQ171</f>
        <v>0</v>
      </c>
      <c r="AN33" s="206">
        <f>VMTCalc!AR171</f>
        <v>0</v>
      </c>
      <c r="AO33" s="206">
        <f>VMTCalc!AS171</f>
        <v>0</v>
      </c>
      <c r="AP33" s="206">
        <f>VMTCalc!AT171</f>
        <v>0</v>
      </c>
      <c r="AQ33" s="206">
        <f>VMTCalc!AU171</f>
        <v>0</v>
      </c>
      <c r="AR33" s="206">
        <f>VMTCalc!AV171</f>
        <v>0</v>
      </c>
      <c r="AS33" s="206">
        <f>VMTCalc!AW171</f>
        <v>0</v>
      </c>
      <c r="AT33" s="206">
        <f>VMTCalc!AX171</f>
        <v>0</v>
      </c>
    </row>
    <row r="34" spans="1:46" s="66" customFormat="1">
      <c r="A34" s="102"/>
      <c r="D34" s="197"/>
    </row>
    <row r="35" spans="1:46" s="66" customFormat="1" ht="30">
      <c r="A35" s="873" t="s">
        <v>203</v>
      </c>
      <c r="B35" s="4" t="s">
        <v>120</v>
      </c>
      <c r="C35" s="102" t="s">
        <v>218</v>
      </c>
      <c r="D35" s="81"/>
      <c r="E35" s="205">
        <f>VMTCalc!I139</f>
        <v>257743756.25801593</v>
      </c>
      <c r="F35" s="205">
        <f>VMTCalc!J139</f>
        <v>0</v>
      </c>
      <c r="G35" s="205">
        <f>VMTCalc!K139</f>
        <v>0</v>
      </c>
      <c r="H35" s="205">
        <f>VMTCalc!L139</f>
        <v>0</v>
      </c>
      <c r="I35" s="205">
        <f>VMTCalc!M139</f>
        <v>0</v>
      </c>
      <c r="J35" s="205">
        <f>VMTCalc!N139</f>
        <v>0</v>
      </c>
      <c r="K35" s="205">
        <f>VMTCalc!O139</f>
        <v>0</v>
      </c>
      <c r="L35" s="205">
        <f>VMTCalc!P139</f>
        <v>0</v>
      </c>
      <c r="M35" s="205">
        <f>VMTCalc!Q139</f>
        <v>0</v>
      </c>
      <c r="N35" s="205">
        <f>VMTCalc!R139</f>
        <v>0</v>
      </c>
      <c r="O35" s="205">
        <f>VMTCalc!S139</f>
        <v>0</v>
      </c>
      <c r="P35" s="205">
        <f>VMTCalc!T139</f>
        <v>0</v>
      </c>
      <c r="Q35" s="205">
        <f>VMTCalc!U139</f>
        <v>0</v>
      </c>
      <c r="R35" s="205">
        <f>VMTCalc!V139</f>
        <v>0</v>
      </c>
      <c r="S35" s="205">
        <f>VMTCalc!W139</f>
        <v>20331617.029695999</v>
      </c>
      <c r="T35" s="205">
        <f>VMTCalc!X139</f>
        <v>20331617.029695999</v>
      </c>
      <c r="U35" s="205">
        <f>VMTCalc!Y139</f>
        <v>20331617.029695999</v>
      </c>
      <c r="V35" s="205">
        <f>VMTCalc!Z139</f>
        <v>20331617.029695999</v>
      </c>
      <c r="W35" s="205">
        <f>VMTCalc!AA139</f>
        <v>20331617.029695999</v>
      </c>
      <c r="X35" s="205">
        <f>VMTCalc!AB139</f>
        <v>20331617.029695999</v>
      </c>
      <c r="Y35" s="205">
        <f>VMTCalc!AC139</f>
        <v>20331617.029695999</v>
      </c>
      <c r="Z35" s="205">
        <f>VMTCalc!AD139</f>
        <v>20331617.029695999</v>
      </c>
      <c r="AA35" s="205">
        <f>VMTCalc!AE139</f>
        <v>20331617.029695999</v>
      </c>
      <c r="AB35" s="205">
        <f>VMTCalc!AF139</f>
        <v>20331617.029695999</v>
      </c>
      <c r="AC35" s="205">
        <f>VMTCalc!AG139</f>
        <v>20331617.029695999</v>
      </c>
      <c r="AD35" s="205">
        <f>VMTCalc!AH139</f>
        <v>20331617.029695999</v>
      </c>
      <c r="AE35" s="205">
        <f>VMTCalc!AI139</f>
        <v>13764351.901664</v>
      </c>
      <c r="AF35" s="205">
        <f>VMTCalc!AJ139</f>
        <v>0</v>
      </c>
      <c r="AG35" s="205">
        <f>VMTCalc!AK139</f>
        <v>0</v>
      </c>
      <c r="AH35" s="205">
        <f>VMTCalc!AL139</f>
        <v>0</v>
      </c>
      <c r="AI35" s="205">
        <f>VMTCalc!AM139</f>
        <v>0</v>
      </c>
      <c r="AJ35" s="205">
        <f>VMTCalc!AN139</f>
        <v>0</v>
      </c>
      <c r="AK35" s="205">
        <f>VMTCalc!AO139</f>
        <v>0</v>
      </c>
      <c r="AL35" s="205">
        <f>VMTCalc!AP139</f>
        <v>0</v>
      </c>
      <c r="AM35" s="205">
        <f>VMTCalc!AQ139</f>
        <v>0</v>
      </c>
      <c r="AN35" s="205">
        <f>VMTCalc!AR139</f>
        <v>0</v>
      </c>
      <c r="AO35" s="205">
        <f>VMTCalc!AS139</f>
        <v>0</v>
      </c>
      <c r="AP35" s="205">
        <f>VMTCalc!AT139</f>
        <v>0</v>
      </c>
      <c r="AQ35" s="205">
        <f>VMTCalc!AU139</f>
        <v>0</v>
      </c>
      <c r="AR35" s="205">
        <f>VMTCalc!AV139</f>
        <v>0</v>
      </c>
      <c r="AS35" s="205">
        <f>VMTCalc!AW139</f>
        <v>0</v>
      </c>
      <c r="AT35" s="205">
        <f>VMTCalc!AX139</f>
        <v>0</v>
      </c>
    </row>
    <row r="36" spans="1:46" s="66" customFormat="1">
      <c r="A36" s="218" t="s">
        <v>198</v>
      </c>
      <c r="B36" s="767" t="str">
        <f>B19</f>
        <v>030161</v>
      </c>
      <c r="C36" s="66" t="str">
        <f>INDEX(ProjectSummary!$C$6:$F$20,MATCH(B19,ProjectSummary!$C$6:$C$20,0),4)</f>
        <v>LOCKHART ROAD</v>
      </c>
      <c r="D36" s="81"/>
      <c r="E36" s="206">
        <f>VMTCalc!I140</f>
        <v>1570030.5331200005</v>
      </c>
      <c r="F36" s="206">
        <f>VMTCalc!J140</f>
        <v>0</v>
      </c>
      <c r="G36" s="206">
        <f>VMTCalc!K140</f>
        <v>0</v>
      </c>
      <c r="H36" s="206">
        <f>VMTCalc!L140</f>
        <v>0</v>
      </c>
      <c r="I36" s="206">
        <f>VMTCalc!M140</f>
        <v>0</v>
      </c>
      <c r="J36" s="206">
        <f>VMTCalc!N140</f>
        <v>0</v>
      </c>
      <c r="K36" s="206">
        <f>VMTCalc!O140</f>
        <v>0</v>
      </c>
      <c r="L36" s="206">
        <f>VMTCalc!P140</f>
        <v>0</v>
      </c>
      <c r="M36" s="206">
        <f>VMTCalc!Q140</f>
        <v>0</v>
      </c>
      <c r="N36" s="206">
        <f>VMTCalc!R140</f>
        <v>0</v>
      </c>
      <c r="O36" s="206">
        <f>VMTCalc!S140</f>
        <v>0</v>
      </c>
      <c r="P36" s="206">
        <f>VMTCalc!T140</f>
        <v>0</v>
      </c>
      <c r="Q36" s="206">
        <f>VMTCalc!U140</f>
        <v>0</v>
      </c>
      <c r="R36" s="206">
        <f>VMTCalc!V140</f>
        <v>0</v>
      </c>
      <c r="S36" s="206">
        <f>VMTCalc!W140</f>
        <v>130835.87776</v>
      </c>
      <c r="T36" s="206">
        <f>VMTCalc!X140</f>
        <v>130835.87776</v>
      </c>
      <c r="U36" s="206">
        <f>VMTCalc!Y140</f>
        <v>130835.87776</v>
      </c>
      <c r="V36" s="206">
        <f>VMTCalc!Z140</f>
        <v>130835.87776</v>
      </c>
      <c r="W36" s="206">
        <f>VMTCalc!AA140</f>
        <v>130835.87776</v>
      </c>
      <c r="X36" s="206">
        <f>VMTCalc!AB140</f>
        <v>130835.87776</v>
      </c>
      <c r="Y36" s="206">
        <f>VMTCalc!AC140</f>
        <v>130835.87776</v>
      </c>
      <c r="Z36" s="206">
        <f>VMTCalc!AD140</f>
        <v>130835.87776</v>
      </c>
      <c r="AA36" s="206">
        <f>VMTCalc!AE140</f>
        <v>130835.87776</v>
      </c>
      <c r="AB36" s="206">
        <f>VMTCalc!AF140</f>
        <v>130835.87776</v>
      </c>
      <c r="AC36" s="206">
        <f>VMTCalc!AG140</f>
        <v>130835.87776</v>
      </c>
      <c r="AD36" s="206">
        <f>VMTCalc!AH140</f>
        <v>130835.87776</v>
      </c>
      <c r="AE36" s="206">
        <f>VMTCalc!AI140</f>
        <v>0</v>
      </c>
      <c r="AF36" s="206">
        <f>VMTCalc!AJ140</f>
        <v>0</v>
      </c>
      <c r="AG36" s="206">
        <f>VMTCalc!AK140</f>
        <v>0</v>
      </c>
      <c r="AH36" s="206">
        <f>VMTCalc!AL140</f>
        <v>0</v>
      </c>
      <c r="AI36" s="206">
        <f>VMTCalc!AM140</f>
        <v>0</v>
      </c>
      <c r="AJ36" s="206">
        <f>VMTCalc!AN140</f>
        <v>0</v>
      </c>
      <c r="AK36" s="206">
        <f>VMTCalc!AO140</f>
        <v>0</v>
      </c>
      <c r="AL36" s="206">
        <f>VMTCalc!AP140</f>
        <v>0</v>
      </c>
      <c r="AM36" s="206">
        <f>VMTCalc!AQ140</f>
        <v>0</v>
      </c>
      <c r="AN36" s="206">
        <f>VMTCalc!AR140</f>
        <v>0</v>
      </c>
      <c r="AO36" s="206">
        <f>VMTCalc!AS140</f>
        <v>0</v>
      </c>
      <c r="AP36" s="206">
        <f>VMTCalc!AT140</f>
        <v>0</v>
      </c>
      <c r="AQ36" s="206">
        <f>VMTCalc!AU140</f>
        <v>0</v>
      </c>
      <c r="AR36" s="206">
        <f>VMTCalc!AV140</f>
        <v>0</v>
      </c>
      <c r="AS36" s="206">
        <f>VMTCalc!AW140</f>
        <v>0</v>
      </c>
      <c r="AT36" s="206">
        <f>VMTCalc!AX140</f>
        <v>0</v>
      </c>
    </row>
    <row r="37" spans="1:46" s="66" customFormat="1">
      <c r="A37" s="218" t="s">
        <v>198</v>
      </c>
      <c r="B37" s="767" t="str">
        <f t="shared" ref="B37:B50" si="6">B20</f>
        <v>030148</v>
      </c>
      <c r="C37" s="66" t="str">
        <f>INDEX(ProjectSummary!$C$6:$F$20,MATCH(B20,ProjectSummary!$C$6:$C$20,0),4)</f>
        <v>MILLS ROAD</v>
      </c>
      <c r="D37" s="81"/>
      <c r="E37" s="206">
        <f>VMTCalc!I141</f>
        <v>3140061.066240001</v>
      </c>
      <c r="F37" s="206">
        <f>VMTCalc!J141</f>
        <v>0</v>
      </c>
      <c r="G37" s="206">
        <f>VMTCalc!K141</f>
        <v>0</v>
      </c>
      <c r="H37" s="206">
        <f>VMTCalc!L141</f>
        <v>0</v>
      </c>
      <c r="I37" s="206">
        <f>VMTCalc!M141</f>
        <v>0</v>
      </c>
      <c r="J37" s="206">
        <f>VMTCalc!N141</f>
        <v>0</v>
      </c>
      <c r="K37" s="206">
        <f>VMTCalc!O141</f>
        <v>0</v>
      </c>
      <c r="L37" s="206">
        <f>VMTCalc!P141</f>
        <v>0</v>
      </c>
      <c r="M37" s="206">
        <f>VMTCalc!Q141</f>
        <v>0</v>
      </c>
      <c r="N37" s="206">
        <f>VMTCalc!R141</f>
        <v>0</v>
      </c>
      <c r="O37" s="206">
        <f>VMTCalc!S141</f>
        <v>0</v>
      </c>
      <c r="P37" s="206">
        <f>VMTCalc!T141</f>
        <v>0</v>
      </c>
      <c r="Q37" s="206">
        <f>VMTCalc!U141</f>
        <v>0</v>
      </c>
      <c r="R37" s="206">
        <f>VMTCalc!V141</f>
        <v>0</v>
      </c>
      <c r="S37" s="206">
        <f>VMTCalc!W141</f>
        <v>261671.75552000001</v>
      </c>
      <c r="T37" s="206">
        <f>VMTCalc!X141</f>
        <v>261671.75552000001</v>
      </c>
      <c r="U37" s="206">
        <f>VMTCalc!Y141</f>
        <v>261671.75552000001</v>
      </c>
      <c r="V37" s="206">
        <f>VMTCalc!Z141</f>
        <v>261671.75552000001</v>
      </c>
      <c r="W37" s="206">
        <f>VMTCalc!AA141</f>
        <v>261671.75552000001</v>
      </c>
      <c r="X37" s="206">
        <f>VMTCalc!AB141</f>
        <v>261671.75552000001</v>
      </c>
      <c r="Y37" s="206">
        <f>VMTCalc!AC141</f>
        <v>261671.75552000001</v>
      </c>
      <c r="Z37" s="206">
        <f>VMTCalc!AD141</f>
        <v>261671.75552000001</v>
      </c>
      <c r="AA37" s="206">
        <f>VMTCalc!AE141</f>
        <v>261671.75552000001</v>
      </c>
      <c r="AB37" s="206">
        <f>VMTCalc!AF141</f>
        <v>261671.75552000001</v>
      </c>
      <c r="AC37" s="206">
        <f>VMTCalc!AG141</f>
        <v>261671.75552000001</v>
      </c>
      <c r="AD37" s="206">
        <f>VMTCalc!AH141</f>
        <v>261671.75552000001</v>
      </c>
      <c r="AE37" s="206">
        <f>VMTCalc!AI141</f>
        <v>0</v>
      </c>
      <c r="AF37" s="206">
        <f>VMTCalc!AJ141</f>
        <v>0</v>
      </c>
      <c r="AG37" s="206">
        <f>VMTCalc!AK141</f>
        <v>0</v>
      </c>
      <c r="AH37" s="206">
        <f>VMTCalc!AL141</f>
        <v>0</v>
      </c>
      <c r="AI37" s="206">
        <f>VMTCalc!AM141</f>
        <v>0</v>
      </c>
      <c r="AJ37" s="206">
        <f>VMTCalc!AN141</f>
        <v>0</v>
      </c>
      <c r="AK37" s="206">
        <f>VMTCalc!AO141</f>
        <v>0</v>
      </c>
      <c r="AL37" s="206">
        <f>VMTCalc!AP141</f>
        <v>0</v>
      </c>
      <c r="AM37" s="206">
        <f>VMTCalc!AQ141</f>
        <v>0</v>
      </c>
      <c r="AN37" s="206">
        <f>VMTCalc!AR141</f>
        <v>0</v>
      </c>
      <c r="AO37" s="206">
        <f>VMTCalc!AS141</f>
        <v>0</v>
      </c>
      <c r="AP37" s="206">
        <f>VMTCalc!AT141</f>
        <v>0</v>
      </c>
      <c r="AQ37" s="206">
        <f>VMTCalc!AU141</f>
        <v>0</v>
      </c>
      <c r="AR37" s="206">
        <f>VMTCalc!AV141</f>
        <v>0</v>
      </c>
      <c r="AS37" s="206">
        <f>VMTCalc!AW141</f>
        <v>0</v>
      </c>
      <c r="AT37" s="206">
        <f>VMTCalc!AX141</f>
        <v>0</v>
      </c>
    </row>
    <row r="38" spans="1:46" s="66" customFormat="1">
      <c r="A38" s="218" t="s">
        <v>198</v>
      </c>
      <c r="B38" s="767" t="str">
        <f t="shared" si="6"/>
        <v>030265</v>
      </c>
      <c r="C38" s="66" t="str">
        <f>INDEX(ProjectSummary!$C$6:$F$20,MATCH(B21,ProjectSummary!$C$6:$C$20,0),4)</f>
        <v>ROBINSON ROAD</v>
      </c>
      <c r="D38" s="81"/>
      <c r="E38" s="206">
        <f>VMTCalc!I142</f>
        <v>3140061.066240001</v>
      </c>
      <c r="F38" s="206">
        <f>VMTCalc!J142</f>
        <v>0</v>
      </c>
      <c r="G38" s="206">
        <f>VMTCalc!K142</f>
        <v>0</v>
      </c>
      <c r="H38" s="206">
        <f>VMTCalc!L142</f>
        <v>0</v>
      </c>
      <c r="I38" s="206">
        <f>VMTCalc!M142</f>
        <v>0</v>
      </c>
      <c r="J38" s="206">
        <f>VMTCalc!N142</f>
        <v>0</v>
      </c>
      <c r="K38" s="206">
        <f>VMTCalc!O142</f>
        <v>0</v>
      </c>
      <c r="L38" s="206">
        <f>VMTCalc!P142</f>
        <v>0</v>
      </c>
      <c r="M38" s="206">
        <f>VMTCalc!Q142</f>
        <v>0</v>
      </c>
      <c r="N38" s="206">
        <f>VMTCalc!R142</f>
        <v>0</v>
      </c>
      <c r="O38" s="206">
        <f>VMTCalc!S142</f>
        <v>0</v>
      </c>
      <c r="P38" s="206">
        <f>VMTCalc!T142</f>
        <v>0</v>
      </c>
      <c r="Q38" s="206">
        <f>VMTCalc!U142</f>
        <v>0</v>
      </c>
      <c r="R38" s="206">
        <f>VMTCalc!V142</f>
        <v>0</v>
      </c>
      <c r="S38" s="206">
        <f>VMTCalc!W142</f>
        <v>261671.75552000001</v>
      </c>
      <c r="T38" s="206">
        <f>VMTCalc!X142</f>
        <v>261671.75552000001</v>
      </c>
      <c r="U38" s="206">
        <f>VMTCalc!Y142</f>
        <v>261671.75552000001</v>
      </c>
      <c r="V38" s="206">
        <f>VMTCalc!Z142</f>
        <v>261671.75552000001</v>
      </c>
      <c r="W38" s="206">
        <f>VMTCalc!AA142</f>
        <v>261671.75552000001</v>
      </c>
      <c r="X38" s="206">
        <f>VMTCalc!AB142</f>
        <v>261671.75552000001</v>
      </c>
      <c r="Y38" s="206">
        <f>VMTCalc!AC142</f>
        <v>261671.75552000001</v>
      </c>
      <c r="Z38" s="206">
        <f>VMTCalc!AD142</f>
        <v>261671.75552000001</v>
      </c>
      <c r="AA38" s="206">
        <f>VMTCalc!AE142</f>
        <v>261671.75552000001</v>
      </c>
      <c r="AB38" s="206">
        <f>VMTCalc!AF142</f>
        <v>261671.75552000001</v>
      </c>
      <c r="AC38" s="206">
        <f>VMTCalc!AG142</f>
        <v>261671.75552000001</v>
      </c>
      <c r="AD38" s="206">
        <f>VMTCalc!AH142</f>
        <v>261671.75552000001</v>
      </c>
      <c r="AE38" s="206">
        <f>VMTCalc!AI142</f>
        <v>0</v>
      </c>
      <c r="AF38" s="206">
        <f>VMTCalc!AJ142</f>
        <v>0</v>
      </c>
      <c r="AG38" s="206">
        <f>VMTCalc!AK142</f>
        <v>0</v>
      </c>
      <c r="AH38" s="206">
        <f>VMTCalc!AL142</f>
        <v>0</v>
      </c>
      <c r="AI38" s="206">
        <f>VMTCalc!AM142</f>
        <v>0</v>
      </c>
      <c r="AJ38" s="206">
        <f>VMTCalc!AN142</f>
        <v>0</v>
      </c>
      <c r="AK38" s="206">
        <f>VMTCalc!AO142</f>
        <v>0</v>
      </c>
      <c r="AL38" s="206">
        <f>VMTCalc!AP142</f>
        <v>0</v>
      </c>
      <c r="AM38" s="206">
        <f>VMTCalc!AQ142</f>
        <v>0</v>
      </c>
      <c r="AN38" s="206">
        <f>VMTCalc!AR142</f>
        <v>0</v>
      </c>
      <c r="AO38" s="206">
        <f>VMTCalc!AS142</f>
        <v>0</v>
      </c>
      <c r="AP38" s="206">
        <f>VMTCalc!AT142</f>
        <v>0</v>
      </c>
      <c r="AQ38" s="206">
        <f>VMTCalc!AU142</f>
        <v>0</v>
      </c>
      <c r="AR38" s="206">
        <f>VMTCalc!AV142</f>
        <v>0</v>
      </c>
      <c r="AS38" s="206">
        <f>VMTCalc!AW142</f>
        <v>0</v>
      </c>
      <c r="AT38" s="206">
        <f>VMTCalc!AX142</f>
        <v>0</v>
      </c>
    </row>
    <row r="39" spans="1:46" s="66" customFormat="1">
      <c r="A39" s="218" t="s">
        <v>198</v>
      </c>
      <c r="B39" s="767">
        <f t="shared" si="6"/>
        <v>830106</v>
      </c>
      <c r="C39" s="66" t="str">
        <f>INDEX(ProjectSummary!$C$6:$F$20,MATCH(B22,ProjectSummary!$C$6:$C$20,0),4)</f>
        <v>BOGGER HOLLAR ROAD</v>
      </c>
      <c r="D39" s="81"/>
      <c r="E39" s="206">
        <f>VMTCalc!I143</f>
        <v>883142.1748800003</v>
      </c>
      <c r="F39" s="206">
        <f>VMTCalc!J143</f>
        <v>0</v>
      </c>
      <c r="G39" s="206">
        <f>VMTCalc!K143</f>
        <v>0</v>
      </c>
      <c r="H39" s="206">
        <f>VMTCalc!L143</f>
        <v>0</v>
      </c>
      <c r="I39" s="206">
        <f>VMTCalc!M143</f>
        <v>0</v>
      </c>
      <c r="J39" s="206">
        <f>VMTCalc!N143</f>
        <v>0</v>
      </c>
      <c r="K39" s="206">
        <f>VMTCalc!O143</f>
        <v>0</v>
      </c>
      <c r="L39" s="206">
        <f>VMTCalc!P143</f>
        <v>0</v>
      </c>
      <c r="M39" s="206">
        <f>VMTCalc!Q143</f>
        <v>0</v>
      </c>
      <c r="N39" s="206">
        <f>VMTCalc!R143</f>
        <v>0</v>
      </c>
      <c r="O39" s="206">
        <f>VMTCalc!S143</f>
        <v>0</v>
      </c>
      <c r="P39" s="206">
        <f>VMTCalc!T143</f>
        <v>0</v>
      </c>
      <c r="Q39" s="206">
        <f>VMTCalc!U143</f>
        <v>0</v>
      </c>
      <c r="R39" s="206">
        <f>VMTCalc!V143</f>
        <v>0</v>
      </c>
      <c r="S39" s="206">
        <f>VMTCalc!W143</f>
        <v>73595.181240000005</v>
      </c>
      <c r="T39" s="206">
        <f>VMTCalc!X143</f>
        <v>73595.181240000005</v>
      </c>
      <c r="U39" s="206">
        <f>VMTCalc!Y143</f>
        <v>73595.181240000005</v>
      </c>
      <c r="V39" s="206">
        <f>VMTCalc!Z143</f>
        <v>73595.181240000005</v>
      </c>
      <c r="W39" s="206">
        <f>VMTCalc!AA143</f>
        <v>73595.181240000005</v>
      </c>
      <c r="X39" s="206">
        <f>VMTCalc!AB143</f>
        <v>73595.181240000005</v>
      </c>
      <c r="Y39" s="206">
        <f>VMTCalc!AC143</f>
        <v>73595.181240000005</v>
      </c>
      <c r="Z39" s="206">
        <f>VMTCalc!AD143</f>
        <v>73595.181240000005</v>
      </c>
      <c r="AA39" s="206">
        <f>VMTCalc!AE143</f>
        <v>73595.181240000005</v>
      </c>
      <c r="AB39" s="206">
        <f>VMTCalc!AF143</f>
        <v>73595.181240000005</v>
      </c>
      <c r="AC39" s="206">
        <f>VMTCalc!AG143</f>
        <v>73595.181240000005</v>
      </c>
      <c r="AD39" s="206">
        <f>VMTCalc!AH143</f>
        <v>73595.181240000005</v>
      </c>
      <c r="AE39" s="206">
        <f>VMTCalc!AI143</f>
        <v>0</v>
      </c>
      <c r="AF39" s="206">
        <f>VMTCalc!AJ143</f>
        <v>0</v>
      </c>
      <c r="AG39" s="206">
        <f>VMTCalc!AK143</f>
        <v>0</v>
      </c>
      <c r="AH39" s="206">
        <f>VMTCalc!AL143</f>
        <v>0</v>
      </c>
      <c r="AI39" s="206">
        <f>VMTCalc!AM143</f>
        <v>0</v>
      </c>
      <c r="AJ39" s="206">
        <f>VMTCalc!AN143</f>
        <v>0</v>
      </c>
      <c r="AK39" s="206">
        <f>VMTCalc!AO143</f>
        <v>0</v>
      </c>
      <c r="AL39" s="206">
        <f>VMTCalc!AP143</f>
        <v>0</v>
      </c>
      <c r="AM39" s="206">
        <f>VMTCalc!AQ143</f>
        <v>0</v>
      </c>
      <c r="AN39" s="206">
        <f>VMTCalc!AR143</f>
        <v>0</v>
      </c>
      <c r="AO39" s="206">
        <f>VMTCalc!AS143</f>
        <v>0</v>
      </c>
      <c r="AP39" s="206">
        <f>VMTCalc!AT143</f>
        <v>0</v>
      </c>
      <c r="AQ39" s="206">
        <f>VMTCalc!AU143</f>
        <v>0</v>
      </c>
      <c r="AR39" s="206">
        <f>VMTCalc!AV143</f>
        <v>0</v>
      </c>
      <c r="AS39" s="206">
        <f>VMTCalc!AW143</f>
        <v>0</v>
      </c>
      <c r="AT39" s="206">
        <f>VMTCalc!AX143</f>
        <v>0</v>
      </c>
    </row>
    <row r="40" spans="1:46" s="66" customFormat="1">
      <c r="A40" s="218" t="s">
        <v>198</v>
      </c>
      <c r="B40" s="767">
        <f t="shared" si="6"/>
        <v>830081</v>
      </c>
      <c r="C40" s="66" t="str">
        <f>INDEX(ProjectSummary!$C$6:$F$20,MATCH(B23,ProjectSummary!$C$6:$C$20,0),4)</f>
        <v>BRIDGE ROAD</v>
      </c>
      <c r="D40" s="81"/>
      <c r="E40" s="206">
        <f>VMTCalc!I144</f>
        <v>5181100.759296</v>
      </c>
      <c r="F40" s="206">
        <f>VMTCalc!J144</f>
        <v>0</v>
      </c>
      <c r="G40" s="206">
        <f>VMTCalc!K144</f>
        <v>0</v>
      </c>
      <c r="H40" s="206">
        <f>VMTCalc!L144</f>
        <v>0</v>
      </c>
      <c r="I40" s="206">
        <f>VMTCalc!M144</f>
        <v>0</v>
      </c>
      <c r="J40" s="206">
        <f>VMTCalc!N144</f>
        <v>0</v>
      </c>
      <c r="K40" s="206">
        <f>VMTCalc!O144</f>
        <v>0</v>
      </c>
      <c r="L40" s="206">
        <f>VMTCalc!P144</f>
        <v>0</v>
      </c>
      <c r="M40" s="206">
        <f>VMTCalc!Q144</f>
        <v>0</v>
      </c>
      <c r="N40" s="206">
        <f>VMTCalc!R144</f>
        <v>0</v>
      </c>
      <c r="O40" s="206">
        <f>VMTCalc!S144</f>
        <v>0</v>
      </c>
      <c r="P40" s="206">
        <f>VMTCalc!T144</f>
        <v>0</v>
      </c>
      <c r="Q40" s="206">
        <f>VMTCalc!U144</f>
        <v>0</v>
      </c>
      <c r="R40" s="206">
        <f>VMTCalc!V144</f>
        <v>0</v>
      </c>
      <c r="S40" s="206">
        <f>VMTCalc!W144</f>
        <v>431758.39660800004</v>
      </c>
      <c r="T40" s="206">
        <f>VMTCalc!X144</f>
        <v>431758.39660800004</v>
      </c>
      <c r="U40" s="206">
        <f>VMTCalc!Y144</f>
        <v>431758.39660800004</v>
      </c>
      <c r="V40" s="206">
        <f>VMTCalc!Z144</f>
        <v>431758.39660800004</v>
      </c>
      <c r="W40" s="206">
        <f>VMTCalc!AA144</f>
        <v>431758.39660800004</v>
      </c>
      <c r="X40" s="206">
        <f>VMTCalc!AB144</f>
        <v>431758.39660800004</v>
      </c>
      <c r="Y40" s="206">
        <f>VMTCalc!AC144</f>
        <v>431758.39660800004</v>
      </c>
      <c r="Z40" s="206">
        <f>VMTCalc!AD144</f>
        <v>431758.39660800004</v>
      </c>
      <c r="AA40" s="206">
        <f>VMTCalc!AE144</f>
        <v>431758.39660800004</v>
      </c>
      <c r="AB40" s="206">
        <f>VMTCalc!AF144</f>
        <v>431758.39660800004</v>
      </c>
      <c r="AC40" s="206">
        <f>VMTCalc!AG144</f>
        <v>431758.39660800004</v>
      </c>
      <c r="AD40" s="206">
        <f>VMTCalc!AH144</f>
        <v>431758.39660800004</v>
      </c>
      <c r="AE40" s="206">
        <f>VMTCalc!AI144</f>
        <v>0</v>
      </c>
      <c r="AF40" s="206">
        <f>VMTCalc!AJ144</f>
        <v>0</v>
      </c>
      <c r="AG40" s="206">
        <f>VMTCalc!AK144</f>
        <v>0</v>
      </c>
      <c r="AH40" s="206">
        <f>VMTCalc!AL144</f>
        <v>0</v>
      </c>
      <c r="AI40" s="206">
        <f>VMTCalc!AM144</f>
        <v>0</v>
      </c>
      <c r="AJ40" s="206">
        <f>VMTCalc!AN144</f>
        <v>0</v>
      </c>
      <c r="AK40" s="206">
        <f>VMTCalc!AO144</f>
        <v>0</v>
      </c>
      <c r="AL40" s="206">
        <f>VMTCalc!AP144</f>
        <v>0</v>
      </c>
      <c r="AM40" s="206">
        <f>VMTCalc!AQ144</f>
        <v>0</v>
      </c>
      <c r="AN40" s="206">
        <f>VMTCalc!AR144</f>
        <v>0</v>
      </c>
      <c r="AO40" s="206">
        <f>VMTCalc!AS144</f>
        <v>0</v>
      </c>
      <c r="AP40" s="206">
        <f>VMTCalc!AT144</f>
        <v>0</v>
      </c>
      <c r="AQ40" s="206">
        <f>VMTCalc!AU144</f>
        <v>0</v>
      </c>
      <c r="AR40" s="206">
        <f>VMTCalc!AV144</f>
        <v>0</v>
      </c>
      <c r="AS40" s="206">
        <f>VMTCalc!AW144</f>
        <v>0</v>
      </c>
      <c r="AT40" s="206">
        <f>VMTCalc!AX144</f>
        <v>0</v>
      </c>
    </row>
    <row r="41" spans="1:46" s="66" customFormat="1">
      <c r="A41" s="218" t="s">
        <v>198</v>
      </c>
      <c r="B41" s="767">
        <f t="shared" si="6"/>
        <v>830200</v>
      </c>
      <c r="C41" s="66" t="str">
        <f>INDEX(ProjectSummary!$C$6:$F$20,MATCH(B24,ProjectSummary!$C$6:$C$20,0),4)</f>
        <v>BRIDGE PORT ROAD</v>
      </c>
      <c r="D41" s="81"/>
      <c r="E41" s="206">
        <f>VMTCalc!I145</f>
        <v>196253.81664000006</v>
      </c>
      <c r="F41" s="206">
        <f>VMTCalc!J145</f>
        <v>0</v>
      </c>
      <c r="G41" s="206">
        <f>VMTCalc!K145</f>
        <v>0</v>
      </c>
      <c r="H41" s="206">
        <f>VMTCalc!L145</f>
        <v>0</v>
      </c>
      <c r="I41" s="206">
        <f>VMTCalc!M145</f>
        <v>0</v>
      </c>
      <c r="J41" s="206">
        <f>VMTCalc!N145</f>
        <v>0</v>
      </c>
      <c r="K41" s="206">
        <f>VMTCalc!O145</f>
        <v>0</v>
      </c>
      <c r="L41" s="206">
        <f>VMTCalc!P145</f>
        <v>0</v>
      </c>
      <c r="M41" s="206">
        <f>VMTCalc!Q145</f>
        <v>0</v>
      </c>
      <c r="N41" s="206">
        <f>VMTCalc!R145</f>
        <v>0</v>
      </c>
      <c r="O41" s="206">
        <f>VMTCalc!S145</f>
        <v>0</v>
      </c>
      <c r="P41" s="206">
        <f>VMTCalc!T145</f>
        <v>0</v>
      </c>
      <c r="Q41" s="206">
        <f>VMTCalc!U145</f>
        <v>0</v>
      </c>
      <c r="R41" s="206">
        <f>VMTCalc!V145</f>
        <v>0</v>
      </c>
      <c r="S41" s="206">
        <f>VMTCalc!W145</f>
        <v>16354.48472</v>
      </c>
      <c r="T41" s="206">
        <f>VMTCalc!X145</f>
        <v>16354.48472</v>
      </c>
      <c r="U41" s="206">
        <f>VMTCalc!Y145</f>
        <v>16354.48472</v>
      </c>
      <c r="V41" s="206">
        <f>VMTCalc!Z145</f>
        <v>16354.48472</v>
      </c>
      <c r="W41" s="206">
        <f>VMTCalc!AA145</f>
        <v>16354.48472</v>
      </c>
      <c r="X41" s="206">
        <f>VMTCalc!AB145</f>
        <v>16354.48472</v>
      </c>
      <c r="Y41" s="206">
        <f>VMTCalc!AC145</f>
        <v>16354.48472</v>
      </c>
      <c r="Z41" s="206">
        <f>VMTCalc!AD145</f>
        <v>16354.48472</v>
      </c>
      <c r="AA41" s="206">
        <f>VMTCalc!AE145</f>
        <v>16354.48472</v>
      </c>
      <c r="AB41" s="206">
        <f>VMTCalc!AF145</f>
        <v>16354.48472</v>
      </c>
      <c r="AC41" s="206">
        <f>VMTCalc!AG145</f>
        <v>16354.48472</v>
      </c>
      <c r="AD41" s="206">
        <f>VMTCalc!AH145</f>
        <v>16354.48472</v>
      </c>
      <c r="AE41" s="206">
        <f>VMTCalc!AI145</f>
        <v>0</v>
      </c>
      <c r="AF41" s="206">
        <f>VMTCalc!AJ145</f>
        <v>0</v>
      </c>
      <c r="AG41" s="206">
        <f>VMTCalc!AK145</f>
        <v>0</v>
      </c>
      <c r="AH41" s="206">
        <f>VMTCalc!AL145</f>
        <v>0</v>
      </c>
      <c r="AI41" s="206">
        <f>VMTCalc!AM145</f>
        <v>0</v>
      </c>
      <c r="AJ41" s="206">
        <f>VMTCalc!AN145</f>
        <v>0</v>
      </c>
      <c r="AK41" s="206">
        <f>VMTCalc!AO145</f>
        <v>0</v>
      </c>
      <c r="AL41" s="206">
        <f>VMTCalc!AP145</f>
        <v>0</v>
      </c>
      <c r="AM41" s="206">
        <f>VMTCalc!AQ145</f>
        <v>0</v>
      </c>
      <c r="AN41" s="206">
        <f>VMTCalc!AR145</f>
        <v>0</v>
      </c>
      <c r="AO41" s="206">
        <f>VMTCalc!AS145</f>
        <v>0</v>
      </c>
      <c r="AP41" s="206">
        <f>VMTCalc!AT145</f>
        <v>0</v>
      </c>
      <c r="AQ41" s="206">
        <f>VMTCalc!AU145</f>
        <v>0</v>
      </c>
      <c r="AR41" s="206">
        <f>VMTCalc!AV145</f>
        <v>0</v>
      </c>
      <c r="AS41" s="206">
        <f>VMTCalc!AW145</f>
        <v>0</v>
      </c>
      <c r="AT41" s="206">
        <f>VMTCalc!AX145</f>
        <v>0</v>
      </c>
    </row>
    <row r="42" spans="1:46" s="66" customFormat="1">
      <c r="A42" s="218" t="s">
        <v>198</v>
      </c>
      <c r="B42" s="767">
        <f t="shared" si="6"/>
        <v>120173</v>
      </c>
      <c r="C42" s="66" t="str">
        <f>INDEX(ProjectSummary!$C$6:$F$20,MATCH(B25,ProjectSummary!$C$6:$C$20,0),4)</f>
        <v>PEACH ORCHARD ROAD</v>
      </c>
      <c r="D42" s="81"/>
      <c r="E42" s="206">
        <f>VMTCalc!I146</f>
        <v>10407298.140288003</v>
      </c>
      <c r="F42" s="206">
        <f>VMTCalc!J146</f>
        <v>0</v>
      </c>
      <c r="G42" s="206">
        <f>VMTCalc!K146</f>
        <v>0</v>
      </c>
      <c r="H42" s="206">
        <f>VMTCalc!L146</f>
        <v>0</v>
      </c>
      <c r="I42" s="206">
        <f>VMTCalc!M146</f>
        <v>0</v>
      </c>
      <c r="J42" s="206">
        <f>VMTCalc!N146</f>
        <v>0</v>
      </c>
      <c r="K42" s="206">
        <f>VMTCalc!O146</f>
        <v>0</v>
      </c>
      <c r="L42" s="206">
        <f>VMTCalc!P146</f>
        <v>0</v>
      </c>
      <c r="M42" s="206">
        <f>VMTCalc!Q146</f>
        <v>0</v>
      </c>
      <c r="N42" s="206">
        <f>VMTCalc!R146</f>
        <v>0</v>
      </c>
      <c r="O42" s="206">
        <f>VMTCalc!S146</f>
        <v>0</v>
      </c>
      <c r="P42" s="206">
        <f>VMTCalc!T146</f>
        <v>0</v>
      </c>
      <c r="Q42" s="206">
        <f>VMTCalc!U146</f>
        <v>0</v>
      </c>
      <c r="R42" s="206">
        <f>VMTCalc!V146</f>
        <v>0</v>
      </c>
      <c r="S42" s="206">
        <f>VMTCalc!W146</f>
        <v>867274.84502400004</v>
      </c>
      <c r="T42" s="206">
        <f>VMTCalc!X146</f>
        <v>867274.84502400004</v>
      </c>
      <c r="U42" s="206">
        <f>VMTCalc!Y146</f>
        <v>867274.84502400004</v>
      </c>
      <c r="V42" s="206">
        <f>VMTCalc!Z146</f>
        <v>867274.84502400004</v>
      </c>
      <c r="W42" s="206">
        <f>VMTCalc!AA146</f>
        <v>867274.84502400004</v>
      </c>
      <c r="X42" s="206">
        <f>VMTCalc!AB146</f>
        <v>867274.84502400004</v>
      </c>
      <c r="Y42" s="206">
        <f>VMTCalc!AC146</f>
        <v>867274.84502400004</v>
      </c>
      <c r="Z42" s="206">
        <f>VMTCalc!AD146</f>
        <v>867274.84502400004</v>
      </c>
      <c r="AA42" s="206">
        <f>VMTCalc!AE146</f>
        <v>867274.84502400004</v>
      </c>
      <c r="AB42" s="206">
        <f>VMTCalc!AF146</f>
        <v>867274.84502400004</v>
      </c>
      <c r="AC42" s="206">
        <f>VMTCalc!AG146</f>
        <v>867274.84502400004</v>
      </c>
      <c r="AD42" s="206">
        <f>VMTCalc!AH146</f>
        <v>867274.84502400004</v>
      </c>
      <c r="AE42" s="206">
        <f>VMTCalc!AI146</f>
        <v>0</v>
      </c>
      <c r="AF42" s="206">
        <f>VMTCalc!AJ146</f>
        <v>0</v>
      </c>
      <c r="AG42" s="206">
        <f>VMTCalc!AK146</f>
        <v>0</v>
      </c>
      <c r="AH42" s="206">
        <f>VMTCalc!AL146</f>
        <v>0</v>
      </c>
      <c r="AI42" s="206">
        <f>VMTCalc!AM146</f>
        <v>0</v>
      </c>
      <c r="AJ42" s="206">
        <f>VMTCalc!AN146</f>
        <v>0</v>
      </c>
      <c r="AK42" s="206">
        <f>VMTCalc!AO146</f>
        <v>0</v>
      </c>
      <c r="AL42" s="206">
        <f>VMTCalc!AP146</f>
        <v>0</v>
      </c>
      <c r="AM42" s="206">
        <f>VMTCalc!AQ146</f>
        <v>0</v>
      </c>
      <c r="AN42" s="206">
        <f>VMTCalc!AR146</f>
        <v>0</v>
      </c>
      <c r="AO42" s="206">
        <f>VMTCalc!AS146</f>
        <v>0</v>
      </c>
      <c r="AP42" s="206">
        <f>VMTCalc!AT146</f>
        <v>0</v>
      </c>
      <c r="AQ42" s="206">
        <f>VMTCalc!AU146</f>
        <v>0</v>
      </c>
      <c r="AR42" s="206">
        <f>VMTCalc!AV146</f>
        <v>0</v>
      </c>
      <c r="AS42" s="206">
        <f>VMTCalc!AW146</f>
        <v>0</v>
      </c>
      <c r="AT42" s="206">
        <f>VMTCalc!AX146</f>
        <v>0</v>
      </c>
    </row>
    <row r="43" spans="1:46" s="66" customFormat="1">
      <c r="A43" s="218" t="s">
        <v>198</v>
      </c>
      <c r="B43" s="767">
        <f t="shared" si="6"/>
        <v>890074</v>
      </c>
      <c r="C43" s="66" t="str">
        <f>INDEX(ProjectSummary!$C$6:$F$20,MATCH(B26,ProjectSummary!$C$6:$C$20,0),4)</f>
        <v>MONROE-ANSONVILLE ROAD</v>
      </c>
      <c r="D43" s="81"/>
      <c r="E43" s="206">
        <f>VMTCalc!I147</f>
        <v>6795810.3528000014</v>
      </c>
      <c r="F43" s="206">
        <f>VMTCalc!J147</f>
        <v>0</v>
      </c>
      <c r="G43" s="206">
        <f>VMTCalc!K147</f>
        <v>0</v>
      </c>
      <c r="H43" s="206">
        <f>VMTCalc!L147</f>
        <v>0</v>
      </c>
      <c r="I43" s="206">
        <f>VMTCalc!M147</f>
        <v>0</v>
      </c>
      <c r="J43" s="206">
        <f>VMTCalc!N147</f>
        <v>0</v>
      </c>
      <c r="K43" s="206">
        <f>VMTCalc!O147</f>
        <v>0</v>
      </c>
      <c r="L43" s="206">
        <f>VMTCalc!P147</f>
        <v>0</v>
      </c>
      <c r="M43" s="206">
        <f>VMTCalc!Q147</f>
        <v>0</v>
      </c>
      <c r="N43" s="206">
        <f>VMTCalc!R147</f>
        <v>0</v>
      </c>
      <c r="O43" s="206">
        <f>VMTCalc!S147</f>
        <v>0</v>
      </c>
      <c r="P43" s="206">
        <f>VMTCalc!T147</f>
        <v>0</v>
      </c>
      <c r="Q43" s="206">
        <f>VMTCalc!U147</f>
        <v>0</v>
      </c>
      <c r="R43" s="206">
        <f>VMTCalc!V147</f>
        <v>0</v>
      </c>
      <c r="S43" s="206">
        <f>VMTCalc!W147</f>
        <v>566317.5294</v>
      </c>
      <c r="T43" s="206">
        <f>VMTCalc!X147</f>
        <v>566317.5294</v>
      </c>
      <c r="U43" s="206">
        <f>VMTCalc!Y147</f>
        <v>566317.5294</v>
      </c>
      <c r="V43" s="206">
        <f>VMTCalc!Z147</f>
        <v>566317.5294</v>
      </c>
      <c r="W43" s="206">
        <f>VMTCalc!AA147</f>
        <v>566317.5294</v>
      </c>
      <c r="X43" s="206">
        <f>VMTCalc!AB147</f>
        <v>566317.5294</v>
      </c>
      <c r="Y43" s="206">
        <f>VMTCalc!AC147</f>
        <v>566317.5294</v>
      </c>
      <c r="Z43" s="206">
        <f>VMTCalc!AD147</f>
        <v>566317.5294</v>
      </c>
      <c r="AA43" s="206">
        <f>VMTCalc!AE147</f>
        <v>566317.5294</v>
      </c>
      <c r="AB43" s="206">
        <f>VMTCalc!AF147</f>
        <v>566317.5294</v>
      </c>
      <c r="AC43" s="206">
        <f>VMTCalc!AG147</f>
        <v>566317.5294</v>
      </c>
      <c r="AD43" s="206">
        <f>VMTCalc!AH147</f>
        <v>566317.5294</v>
      </c>
      <c r="AE43" s="206">
        <f>VMTCalc!AI147</f>
        <v>0</v>
      </c>
      <c r="AF43" s="206">
        <f>VMTCalc!AJ147</f>
        <v>0</v>
      </c>
      <c r="AG43" s="206">
        <f>VMTCalc!AK147</f>
        <v>0</v>
      </c>
      <c r="AH43" s="206">
        <f>VMTCalc!AL147</f>
        <v>0</v>
      </c>
      <c r="AI43" s="206">
        <f>VMTCalc!AM147</f>
        <v>0</v>
      </c>
      <c r="AJ43" s="206">
        <f>VMTCalc!AN147</f>
        <v>0</v>
      </c>
      <c r="AK43" s="206">
        <f>VMTCalc!AO147</f>
        <v>0</v>
      </c>
      <c r="AL43" s="206">
        <f>VMTCalc!AP147</f>
        <v>0</v>
      </c>
      <c r="AM43" s="206">
        <f>VMTCalc!AQ147</f>
        <v>0</v>
      </c>
      <c r="AN43" s="206">
        <f>VMTCalc!AR147</f>
        <v>0</v>
      </c>
      <c r="AO43" s="206">
        <f>VMTCalc!AS147</f>
        <v>0</v>
      </c>
      <c r="AP43" s="206">
        <f>VMTCalc!AT147</f>
        <v>0</v>
      </c>
      <c r="AQ43" s="206">
        <f>VMTCalc!AU147</f>
        <v>0</v>
      </c>
      <c r="AR43" s="206">
        <f>VMTCalc!AV147</f>
        <v>0</v>
      </c>
      <c r="AS43" s="206">
        <f>VMTCalc!AW147</f>
        <v>0</v>
      </c>
      <c r="AT43" s="206">
        <f>VMTCalc!AX147</f>
        <v>0</v>
      </c>
    </row>
    <row r="44" spans="1:46" s="66" customFormat="1">
      <c r="A44" s="218" t="s">
        <v>198</v>
      </c>
      <c r="B44" s="767">
        <f t="shared" si="6"/>
        <v>890170</v>
      </c>
      <c r="C44" s="66" t="str">
        <f>INDEX(ProjectSummary!$C$6:$F$20,MATCH(B27,ProjectSummary!$C$6:$C$20,0),4)</f>
        <v>POTTERS ROAD</v>
      </c>
      <c r="D44" s="81"/>
      <c r="E44" s="206">
        <f>VMTCalc!I148</f>
        <v>6280122.132480002</v>
      </c>
      <c r="F44" s="206">
        <f>VMTCalc!J148</f>
        <v>0</v>
      </c>
      <c r="G44" s="206">
        <f>VMTCalc!K148</f>
        <v>0</v>
      </c>
      <c r="H44" s="206">
        <f>VMTCalc!L148</f>
        <v>0</v>
      </c>
      <c r="I44" s="206">
        <f>VMTCalc!M148</f>
        <v>0</v>
      </c>
      <c r="J44" s="206">
        <f>VMTCalc!N148</f>
        <v>0</v>
      </c>
      <c r="K44" s="206">
        <f>VMTCalc!O148</f>
        <v>0</v>
      </c>
      <c r="L44" s="206">
        <f>VMTCalc!P148</f>
        <v>0</v>
      </c>
      <c r="M44" s="206">
        <f>VMTCalc!Q148</f>
        <v>0</v>
      </c>
      <c r="N44" s="206">
        <f>VMTCalc!R148</f>
        <v>0</v>
      </c>
      <c r="O44" s="206">
        <f>VMTCalc!S148</f>
        <v>0</v>
      </c>
      <c r="P44" s="206">
        <f>VMTCalc!T148</f>
        <v>0</v>
      </c>
      <c r="Q44" s="206">
        <f>VMTCalc!U148</f>
        <v>0</v>
      </c>
      <c r="R44" s="206">
        <f>VMTCalc!V148</f>
        <v>0</v>
      </c>
      <c r="S44" s="206">
        <f>VMTCalc!W148</f>
        <v>523343.51104000001</v>
      </c>
      <c r="T44" s="206">
        <f>VMTCalc!X148</f>
        <v>523343.51104000001</v>
      </c>
      <c r="U44" s="206">
        <f>VMTCalc!Y148</f>
        <v>523343.51104000001</v>
      </c>
      <c r="V44" s="206">
        <f>VMTCalc!Z148</f>
        <v>523343.51104000001</v>
      </c>
      <c r="W44" s="206">
        <f>VMTCalc!AA148</f>
        <v>523343.51104000001</v>
      </c>
      <c r="X44" s="206">
        <f>VMTCalc!AB148</f>
        <v>523343.51104000001</v>
      </c>
      <c r="Y44" s="206">
        <f>VMTCalc!AC148</f>
        <v>523343.51104000001</v>
      </c>
      <c r="Z44" s="206">
        <f>VMTCalc!AD148</f>
        <v>523343.51104000001</v>
      </c>
      <c r="AA44" s="206">
        <f>VMTCalc!AE148</f>
        <v>523343.51104000001</v>
      </c>
      <c r="AB44" s="206">
        <f>VMTCalc!AF148</f>
        <v>523343.51104000001</v>
      </c>
      <c r="AC44" s="206">
        <f>VMTCalc!AG148</f>
        <v>523343.51104000001</v>
      </c>
      <c r="AD44" s="206">
        <f>VMTCalc!AH148</f>
        <v>523343.51104000001</v>
      </c>
      <c r="AE44" s="206">
        <f>VMTCalc!AI148</f>
        <v>0</v>
      </c>
      <c r="AF44" s="206">
        <f>VMTCalc!AJ148</f>
        <v>0</v>
      </c>
      <c r="AG44" s="206">
        <f>VMTCalc!AK148</f>
        <v>0</v>
      </c>
      <c r="AH44" s="206">
        <f>VMTCalc!AL148</f>
        <v>0</v>
      </c>
      <c r="AI44" s="206">
        <f>VMTCalc!AM148</f>
        <v>0</v>
      </c>
      <c r="AJ44" s="206">
        <f>VMTCalc!AN148</f>
        <v>0</v>
      </c>
      <c r="AK44" s="206">
        <f>VMTCalc!AO148</f>
        <v>0</v>
      </c>
      <c r="AL44" s="206">
        <f>VMTCalc!AP148</f>
        <v>0</v>
      </c>
      <c r="AM44" s="206">
        <f>VMTCalc!AQ148</f>
        <v>0</v>
      </c>
      <c r="AN44" s="206">
        <f>VMTCalc!AR148</f>
        <v>0</v>
      </c>
      <c r="AO44" s="206">
        <f>VMTCalc!AS148</f>
        <v>0</v>
      </c>
      <c r="AP44" s="206">
        <f>VMTCalc!AT148</f>
        <v>0</v>
      </c>
      <c r="AQ44" s="206">
        <f>VMTCalc!AU148</f>
        <v>0</v>
      </c>
      <c r="AR44" s="206">
        <f>VMTCalc!AV148</f>
        <v>0</v>
      </c>
      <c r="AS44" s="206">
        <f>VMTCalc!AW148</f>
        <v>0</v>
      </c>
      <c r="AT44" s="206">
        <f>VMTCalc!AX148</f>
        <v>0</v>
      </c>
    </row>
    <row r="45" spans="1:46" s="66" customFormat="1">
      <c r="A45" s="218" t="s">
        <v>198</v>
      </c>
      <c r="B45" s="767">
        <f t="shared" si="6"/>
        <v>890312</v>
      </c>
      <c r="C45" s="66" t="str">
        <f>INDEX(ProjectSummary!$C$6:$F$20,MATCH(B28,ProjectSummary!$C$6:$C$20,0),4)</f>
        <v>SHANNON ROAD</v>
      </c>
      <c r="D45" s="81"/>
      <c r="E45" s="206">
        <f>VMTCalc!I149</f>
        <v>27083026.696320001</v>
      </c>
      <c r="F45" s="206">
        <f>VMTCalc!J149</f>
        <v>0</v>
      </c>
      <c r="G45" s="206">
        <f>VMTCalc!K149</f>
        <v>0</v>
      </c>
      <c r="H45" s="206">
        <f>VMTCalc!L149</f>
        <v>0</v>
      </c>
      <c r="I45" s="206">
        <f>VMTCalc!M149</f>
        <v>0</v>
      </c>
      <c r="J45" s="206">
        <f>VMTCalc!N149</f>
        <v>0</v>
      </c>
      <c r="K45" s="206">
        <f>VMTCalc!O149</f>
        <v>0</v>
      </c>
      <c r="L45" s="206">
        <f>VMTCalc!P149</f>
        <v>0</v>
      </c>
      <c r="M45" s="206">
        <f>VMTCalc!Q149</f>
        <v>0</v>
      </c>
      <c r="N45" s="206">
        <f>VMTCalc!R149</f>
        <v>0</v>
      </c>
      <c r="O45" s="206">
        <f>VMTCalc!S149</f>
        <v>0</v>
      </c>
      <c r="P45" s="206">
        <f>VMTCalc!T149</f>
        <v>0</v>
      </c>
      <c r="Q45" s="206">
        <f>VMTCalc!U149</f>
        <v>0</v>
      </c>
      <c r="R45" s="206">
        <f>VMTCalc!V149</f>
        <v>0</v>
      </c>
      <c r="S45" s="206">
        <f>VMTCalc!W149</f>
        <v>2256918.8913600002</v>
      </c>
      <c r="T45" s="206">
        <f>VMTCalc!X149</f>
        <v>2256918.8913600002</v>
      </c>
      <c r="U45" s="206">
        <f>VMTCalc!Y149</f>
        <v>2256918.8913600002</v>
      </c>
      <c r="V45" s="206">
        <f>VMTCalc!Z149</f>
        <v>2256918.8913600002</v>
      </c>
      <c r="W45" s="206">
        <f>VMTCalc!AA149</f>
        <v>2256918.8913600002</v>
      </c>
      <c r="X45" s="206">
        <f>VMTCalc!AB149</f>
        <v>2256918.8913600002</v>
      </c>
      <c r="Y45" s="206">
        <f>VMTCalc!AC149</f>
        <v>2256918.8913600002</v>
      </c>
      <c r="Z45" s="206">
        <f>VMTCalc!AD149</f>
        <v>2256918.8913600002</v>
      </c>
      <c r="AA45" s="206">
        <f>VMTCalc!AE149</f>
        <v>2256918.8913600002</v>
      </c>
      <c r="AB45" s="206">
        <f>VMTCalc!AF149</f>
        <v>2256918.8913600002</v>
      </c>
      <c r="AC45" s="206">
        <f>VMTCalc!AG149</f>
        <v>2256918.8913600002</v>
      </c>
      <c r="AD45" s="206">
        <f>VMTCalc!AH149</f>
        <v>2256918.8913600002</v>
      </c>
      <c r="AE45" s="206">
        <f>VMTCalc!AI149</f>
        <v>0</v>
      </c>
      <c r="AF45" s="206">
        <f>VMTCalc!AJ149</f>
        <v>0</v>
      </c>
      <c r="AG45" s="206">
        <f>VMTCalc!AK149</f>
        <v>0</v>
      </c>
      <c r="AH45" s="206">
        <f>VMTCalc!AL149</f>
        <v>0</v>
      </c>
      <c r="AI45" s="206">
        <f>VMTCalc!AM149</f>
        <v>0</v>
      </c>
      <c r="AJ45" s="206">
        <f>VMTCalc!AN149</f>
        <v>0</v>
      </c>
      <c r="AK45" s="206">
        <f>VMTCalc!AO149</f>
        <v>0</v>
      </c>
      <c r="AL45" s="206">
        <f>VMTCalc!AP149</f>
        <v>0</v>
      </c>
      <c r="AM45" s="206">
        <f>VMTCalc!AQ149</f>
        <v>0</v>
      </c>
      <c r="AN45" s="206">
        <f>VMTCalc!AR149</f>
        <v>0</v>
      </c>
      <c r="AO45" s="206">
        <f>VMTCalc!AS149</f>
        <v>0</v>
      </c>
      <c r="AP45" s="206">
        <f>VMTCalc!AT149</f>
        <v>0</v>
      </c>
      <c r="AQ45" s="206">
        <f>VMTCalc!AU149</f>
        <v>0</v>
      </c>
      <c r="AR45" s="206">
        <f>VMTCalc!AV149</f>
        <v>0</v>
      </c>
      <c r="AS45" s="206">
        <f>VMTCalc!AW149</f>
        <v>0</v>
      </c>
      <c r="AT45" s="206">
        <f>VMTCalc!AX149</f>
        <v>0</v>
      </c>
    </row>
    <row r="46" spans="1:46" s="66" customFormat="1">
      <c r="A46" s="218" t="s">
        <v>198</v>
      </c>
      <c r="B46" s="767">
        <f t="shared" si="6"/>
        <v>890144</v>
      </c>
      <c r="C46" s="66" t="str">
        <f>INDEX(ProjectSummary!$C$6:$F$20,MATCH(B29,ProjectSummary!$C$6:$C$20,0),4)</f>
        <v>STACK ROAD</v>
      </c>
      <c r="D46" s="81"/>
      <c r="E46" s="206">
        <f>VMTCalc!I150</f>
        <v>14130274.798080005</v>
      </c>
      <c r="F46" s="206">
        <f>VMTCalc!J150</f>
        <v>0</v>
      </c>
      <c r="G46" s="206">
        <f>VMTCalc!K150</f>
        <v>0</v>
      </c>
      <c r="H46" s="206">
        <f>VMTCalc!L150</f>
        <v>0</v>
      </c>
      <c r="I46" s="206">
        <f>VMTCalc!M150</f>
        <v>0</v>
      </c>
      <c r="J46" s="206">
        <f>VMTCalc!N150</f>
        <v>0</v>
      </c>
      <c r="K46" s="206">
        <f>VMTCalc!O150</f>
        <v>0</v>
      </c>
      <c r="L46" s="206">
        <f>VMTCalc!P150</f>
        <v>0</v>
      </c>
      <c r="M46" s="206">
        <f>VMTCalc!Q150</f>
        <v>0</v>
      </c>
      <c r="N46" s="206">
        <f>VMTCalc!R150</f>
        <v>0</v>
      </c>
      <c r="O46" s="206">
        <f>VMTCalc!S150</f>
        <v>0</v>
      </c>
      <c r="P46" s="206">
        <f>VMTCalc!T150</f>
        <v>0</v>
      </c>
      <c r="Q46" s="206">
        <f>VMTCalc!U150</f>
        <v>0</v>
      </c>
      <c r="R46" s="206">
        <f>VMTCalc!V150</f>
        <v>0</v>
      </c>
      <c r="S46" s="206">
        <f>VMTCalc!W150</f>
        <v>1177522.8998400001</v>
      </c>
      <c r="T46" s="206">
        <f>VMTCalc!X150</f>
        <v>1177522.8998400001</v>
      </c>
      <c r="U46" s="206">
        <f>VMTCalc!Y150</f>
        <v>1177522.8998400001</v>
      </c>
      <c r="V46" s="206">
        <f>VMTCalc!Z150</f>
        <v>1177522.8998400001</v>
      </c>
      <c r="W46" s="206">
        <f>VMTCalc!AA150</f>
        <v>1177522.8998400001</v>
      </c>
      <c r="X46" s="206">
        <f>VMTCalc!AB150</f>
        <v>1177522.8998400001</v>
      </c>
      <c r="Y46" s="206">
        <f>VMTCalc!AC150</f>
        <v>1177522.8998400001</v>
      </c>
      <c r="Z46" s="206">
        <f>VMTCalc!AD150</f>
        <v>1177522.8998400001</v>
      </c>
      <c r="AA46" s="206">
        <f>VMTCalc!AE150</f>
        <v>1177522.8998400001</v>
      </c>
      <c r="AB46" s="206">
        <f>VMTCalc!AF150</f>
        <v>1177522.8998400001</v>
      </c>
      <c r="AC46" s="206">
        <f>VMTCalc!AG150</f>
        <v>1177522.8998400001</v>
      </c>
      <c r="AD46" s="206">
        <f>VMTCalc!AH150</f>
        <v>1177522.8998400001</v>
      </c>
      <c r="AE46" s="206">
        <f>VMTCalc!AI150</f>
        <v>0</v>
      </c>
      <c r="AF46" s="206">
        <f>VMTCalc!AJ150</f>
        <v>0</v>
      </c>
      <c r="AG46" s="206">
        <f>VMTCalc!AK150</f>
        <v>0</v>
      </c>
      <c r="AH46" s="206">
        <f>VMTCalc!AL150</f>
        <v>0</v>
      </c>
      <c r="AI46" s="206">
        <f>VMTCalc!AM150</f>
        <v>0</v>
      </c>
      <c r="AJ46" s="206">
        <f>VMTCalc!AN150</f>
        <v>0</v>
      </c>
      <c r="AK46" s="206">
        <f>VMTCalc!AO150</f>
        <v>0</v>
      </c>
      <c r="AL46" s="206">
        <f>VMTCalc!AP150</f>
        <v>0</v>
      </c>
      <c r="AM46" s="206">
        <f>VMTCalc!AQ150</f>
        <v>0</v>
      </c>
      <c r="AN46" s="206">
        <f>VMTCalc!AR150</f>
        <v>0</v>
      </c>
      <c r="AO46" s="206">
        <f>VMTCalc!AS150</f>
        <v>0</v>
      </c>
      <c r="AP46" s="206">
        <f>VMTCalc!AT150</f>
        <v>0</v>
      </c>
      <c r="AQ46" s="206">
        <f>VMTCalc!AU150</f>
        <v>0</v>
      </c>
      <c r="AR46" s="206">
        <f>VMTCalc!AV150</f>
        <v>0</v>
      </c>
      <c r="AS46" s="206">
        <f>VMTCalc!AW150</f>
        <v>0</v>
      </c>
      <c r="AT46" s="206">
        <f>VMTCalc!AX150</f>
        <v>0</v>
      </c>
    </row>
    <row r="47" spans="1:46" s="66" customFormat="1">
      <c r="A47" s="218">
        <v>1</v>
      </c>
      <c r="B47" s="767">
        <f t="shared" si="6"/>
        <v>890067</v>
      </c>
      <c r="C47" s="66" t="str">
        <f>INDEX(ProjectSummary!$C$6:$F$20,MATCH(B30,ProjectSummary!$C$6:$C$20,0),4)</f>
        <v>AUSTIN GROVE CHURCH ROAD</v>
      </c>
      <c r="D47" s="81"/>
      <c r="E47" s="206">
        <f>VMTCalc!I151</f>
        <v>12620790.655199999</v>
      </c>
      <c r="F47" s="206">
        <f>VMTCalc!J151</f>
        <v>0</v>
      </c>
      <c r="G47" s="206">
        <f>VMTCalc!K151</f>
        <v>0</v>
      </c>
      <c r="H47" s="206">
        <f>VMTCalc!L151</f>
        <v>0</v>
      </c>
      <c r="I47" s="206">
        <f>VMTCalc!M151</f>
        <v>0</v>
      </c>
      <c r="J47" s="206">
        <f>VMTCalc!N151</f>
        <v>0</v>
      </c>
      <c r="K47" s="206">
        <f>VMTCalc!O151</f>
        <v>0</v>
      </c>
      <c r="L47" s="206">
        <f>VMTCalc!P151</f>
        <v>0</v>
      </c>
      <c r="M47" s="206">
        <f>VMTCalc!Q151</f>
        <v>0</v>
      </c>
      <c r="N47" s="206">
        <f>VMTCalc!R151</f>
        <v>0</v>
      </c>
      <c r="O47" s="206">
        <f>VMTCalc!S151</f>
        <v>0</v>
      </c>
      <c r="P47" s="206">
        <f>VMTCalc!T151</f>
        <v>0</v>
      </c>
      <c r="Q47" s="206">
        <f>VMTCalc!U151</f>
        <v>0</v>
      </c>
      <c r="R47" s="206">
        <f>VMTCalc!V151</f>
        <v>0</v>
      </c>
      <c r="S47" s="206">
        <f>VMTCalc!W151</f>
        <v>970830.05039999995</v>
      </c>
      <c r="T47" s="206">
        <f>VMTCalc!X151</f>
        <v>970830.05039999995</v>
      </c>
      <c r="U47" s="206">
        <f>VMTCalc!Y151</f>
        <v>970830.05039999995</v>
      </c>
      <c r="V47" s="206">
        <f>VMTCalc!Z151</f>
        <v>970830.05039999995</v>
      </c>
      <c r="W47" s="206">
        <f>VMTCalc!AA151</f>
        <v>970830.05039999995</v>
      </c>
      <c r="X47" s="206">
        <f>VMTCalc!AB151</f>
        <v>970830.05039999995</v>
      </c>
      <c r="Y47" s="206">
        <f>VMTCalc!AC151</f>
        <v>970830.05039999995</v>
      </c>
      <c r="Z47" s="206">
        <f>VMTCalc!AD151</f>
        <v>970830.05039999995</v>
      </c>
      <c r="AA47" s="206">
        <f>VMTCalc!AE151</f>
        <v>970830.05039999995</v>
      </c>
      <c r="AB47" s="206">
        <f>VMTCalc!AF151</f>
        <v>970830.05039999995</v>
      </c>
      <c r="AC47" s="206">
        <f>VMTCalc!AG151</f>
        <v>970830.05039999995</v>
      </c>
      <c r="AD47" s="206">
        <f>VMTCalc!AH151</f>
        <v>970830.05039999995</v>
      </c>
      <c r="AE47" s="206">
        <f>VMTCalc!AI151</f>
        <v>970830.05039999995</v>
      </c>
      <c r="AF47" s="206">
        <f>VMTCalc!AJ151</f>
        <v>0</v>
      </c>
      <c r="AG47" s="206">
        <f>VMTCalc!AK151</f>
        <v>0</v>
      </c>
      <c r="AH47" s="206">
        <f>VMTCalc!AL151</f>
        <v>0</v>
      </c>
      <c r="AI47" s="206">
        <f>VMTCalc!AM151</f>
        <v>0</v>
      </c>
      <c r="AJ47" s="206">
        <f>VMTCalc!AN151</f>
        <v>0</v>
      </c>
      <c r="AK47" s="206">
        <f>VMTCalc!AO151</f>
        <v>0</v>
      </c>
      <c r="AL47" s="206">
        <f>VMTCalc!AP151</f>
        <v>0</v>
      </c>
      <c r="AM47" s="206">
        <f>VMTCalc!AQ151</f>
        <v>0</v>
      </c>
      <c r="AN47" s="206">
        <f>VMTCalc!AR151</f>
        <v>0</v>
      </c>
      <c r="AO47" s="206">
        <f>VMTCalc!AS151</f>
        <v>0</v>
      </c>
      <c r="AP47" s="206">
        <f>VMTCalc!AT151</f>
        <v>0</v>
      </c>
      <c r="AQ47" s="206">
        <f>VMTCalc!AU151</f>
        <v>0</v>
      </c>
      <c r="AR47" s="206">
        <f>VMTCalc!AV151</f>
        <v>0</v>
      </c>
      <c r="AS47" s="206">
        <f>VMTCalc!AW151</f>
        <v>0</v>
      </c>
      <c r="AT47" s="206">
        <f>VMTCalc!AX151</f>
        <v>0</v>
      </c>
    </row>
    <row r="48" spans="1:46" s="66" customFormat="1">
      <c r="A48" s="66">
        <v>1</v>
      </c>
      <c r="B48" s="767">
        <f t="shared" si="6"/>
        <v>830012</v>
      </c>
      <c r="C48" s="66" t="str">
        <f>INDEX(ProjectSummary!$C$6:$F$20,MATCH(B31,ProjectSummary!$C$6:$C$20,0),4)</f>
        <v>MOUNTAIN CREEK ROAD</v>
      </c>
      <c r="D48" s="81"/>
      <c r="E48" s="206">
        <f>VMTCalc!I152</f>
        <v>1488258.1095199999</v>
      </c>
      <c r="F48" s="206">
        <f>VMTCalc!J152</f>
        <v>0</v>
      </c>
      <c r="G48" s="206">
        <f>VMTCalc!K152</f>
        <v>0</v>
      </c>
      <c r="H48" s="206">
        <f>VMTCalc!L152</f>
        <v>0</v>
      </c>
      <c r="I48" s="206">
        <f>VMTCalc!M152</f>
        <v>0</v>
      </c>
      <c r="J48" s="206">
        <f>VMTCalc!N152</f>
        <v>0</v>
      </c>
      <c r="K48" s="206">
        <f>VMTCalc!O152</f>
        <v>0</v>
      </c>
      <c r="L48" s="206">
        <f>VMTCalc!P152</f>
        <v>0</v>
      </c>
      <c r="M48" s="206">
        <f>VMTCalc!Q152</f>
        <v>0</v>
      </c>
      <c r="N48" s="206">
        <f>VMTCalc!R152</f>
        <v>0</v>
      </c>
      <c r="O48" s="206">
        <f>VMTCalc!S152</f>
        <v>0</v>
      </c>
      <c r="P48" s="206">
        <f>VMTCalc!T152</f>
        <v>0</v>
      </c>
      <c r="Q48" s="206">
        <f>VMTCalc!U152</f>
        <v>0</v>
      </c>
      <c r="R48" s="206">
        <f>VMTCalc!V152</f>
        <v>0</v>
      </c>
      <c r="S48" s="206">
        <f>VMTCalc!W152</f>
        <v>114481.39304</v>
      </c>
      <c r="T48" s="206">
        <f>VMTCalc!X152</f>
        <v>114481.39304</v>
      </c>
      <c r="U48" s="206">
        <f>VMTCalc!Y152</f>
        <v>114481.39304</v>
      </c>
      <c r="V48" s="206">
        <f>VMTCalc!Z152</f>
        <v>114481.39304</v>
      </c>
      <c r="W48" s="206">
        <f>VMTCalc!AA152</f>
        <v>114481.39304</v>
      </c>
      <c r="X48" s="206">
        <f>VMTCalc!AB152</f>
        <v>114481.39304</v>
      </c>
      <c r="Y48" s="206">
        <f>VMTCalc!AC152</f>
        <v>114481.39304</v>
      </c>
      <c r="Z48" s="206">
        <f>VMTCalc!AD152</f>
        <v>114481.39304</v>
      </c>
      <c r="AA48" s="206">
        <f>VMTCalc!AE152</f>
        <v>114481.39304</v>
      </c>
      <c r="AB48" s="206">
        <f>VMTCalc!AF152</f>
        <v>114481.39304</v>
      </c>
      <c r="AC48" s="206">
        <f>VMTCalc!AG152</f>
        <v>114481.39304</v>
      </c>
      <c r="AD48" s="206">
        <f>VMTCalc!AH152</f>
        <v>114481.39304</v>
      </c>
      <c r="AE48" s="206">
        <f>VMTCalc!AI152</f>
        <v>114481.39304</v>
      </c>
      <c r="AF48" s="206">
        <f>VMTCalc!AJ152</f>
        <v>0</v>
      </c>
      <c r="AG48" s="206">
        <f>VMTCalc!AK152</f>
        <v>0</v>
      </c>
      <c r="AH48" s="206">
        <f>VMTCalc!AL152</f>
        <v>0</v>
      </c>
      <c r="AI48" s="206">
        <f>VMTCalc!AM152</f>
        <v>0</v>
      </c>
      <c r="AJ48" s="206">
        <f>VMTCalc!AN152</f>
        <v>0</v>
      </c>
      <c r="AK48" s="206">
        <f>VMTCalc!AO152</f>
        <v>0</v>
      </c>
      <c r="AL48" s="206">
        <f>VMTCalc!AP152</f>
        <v>0</v>
      </c>
      <c r="AM48" s="206">
        <f>VMTCalc!AQ152</f>
        <v>0</v>
      </c>
      <c r="AN48" s="206">
        <f>VMTCalc!AR152</f>
        <v>0</v>
      </c>
      <c r="AO48" s="206">
        <f>VMTCalc!AS152</f>
        <v>0</v>
      </c>
      <c r="AP48" s="206">
        <f>VMTCalc!AT152</f>
        <v>0</v>
      </c>
      <c r="AQ48" s="206">
        <f>VMTCalc!AU152</f>
        <v>0</v>
      </c>
      <c r="AR48" s="206">
        <f>VMTCalc!AV152</f>
        <v>0</v>
      </c>
      <c r="AS48" s="206">
        <f>VMTCalc!AW152</f>
        <v>0</v>
      </c>
      <c r="AT48" s="206">
        <f>VMTCalc!AX152</f>
        <v>0</v>
      </c>
    </row>
    <row r="49" spans="1:16382" s="66" customFormat="1">
      <c r="A49" s="66">
        <v>1</v>
      </c>
      <c r="B49" s="767">
        <f t="shared" si="6"/>
        <v>120050</v>
      </c>
      <c r="C49" s="66" t="str">
        <f>INDEX(ProjectSummary!$C$6:$F$20,MATCH(B32,ProjectSummary!$C$6:$C$20,0),4)</f>
        <v>PENNINGER ROAD</v>
      </c>
      <c r="D49" s="81"/>
      <c r="E49" s="206">
        <f>VMTCalc!I153</f>
        <v>2019326.5048319998</v>
      </c>
      <c r="F49" s="206">
        <f>VMTCalc!J153</f>
        <v>0</v>
      </c>
      <c r="G49" s="206">
        <f>VMTCalc!K153</f>
        <v>0</v>
      </c>
      <c r="H49" s="206">
        <f>VMTCalc!L153</f>
        <v>0</v>
      </c>
      <c r="I49" s="206">
        <f>VMTCalc!M153</f>
        <v>0</v>
      </c>
      <c r="J49" s="206">
        <f>VMTCalc!N153</f>
        <v>0</v>
      </c>
      <c r="K49" s="206">
        <f>VMTCalc!O153</f>
        <v>0</v>
      </c>
      <c r="L49" s="206">
        <f>VMTCalc!P153</f>
        <v>0</v>
      </c>
      <c r="M49" s="206">
        <f>VMTCalc!Q153</f>
        <v>0</v>
      </c>
      <c r="N49" s="206">
        <f>VMTCalc!R153</f>
        <v>0</v>
      </c>
      <c r="O49" s="206">
        <f>VMTCalc!S153</f>
        <v>0</v>
      </c>
      <c r="P49" s="206">
        <f>VMTCalc!T153</f>
        <v>0</v>
      </c>
      <c r="Q49" s="206">
        <f>VMTCalc!U153</f>
        <v>0</v>
      </c>
      <c r="R49" s="206">
        <f>VMTCalc!V153</f>
        <v>0</v>
      </c>
      <c r="S49" s="206">
        <f>VMTCalc!W153</f>
        <v>155332.80806399998</v>
      </c>
      <c r="T49" s="206">
        <f>VMTCalc!X153</f>
        <v>155332.80806399998</v>
      </c>
      <c r="U49" s="206">
        <f>VMTCalc!Y153</f>
        <v>155332.80806399998</v>
      </c>
      <c r="V49" s="206">
        <f>VMTCalc!Z153</f>
        <v>155332.80806399998</v>
      </c>
      <c r="W49" s="206">
        <f>VMTCalc!AA153</f>
        <v>155332.80806399998</v>
      </c>
      <c r="X49" s="206">
        <f>VMTCalc!AB153</f>
        <v>155332.80806399998</v>
      </c>
      <c r="Y49" s="206">
        <f>VMTCalc!AC153</f>
        <v>155332.80806399998</v>
      </c>
      <c r="Z49" s="206">
        <f>VMTCalc!AD153</f>
        <v>155332.80806399998</v>
      </c>
      <c r="AA49" s="206">
        <f>VMTCalc!AE153</f>
        <v>155332.80806399998</v>
      </c>
      <c r="AB49" s="206">
        <f>VMTCalc!AF153</f>
        <v>155332.80806399998</v>
      </c>
      <c r="AC49" s="206">
        <f>VMTCalc!AG153</f>
        <v>155332.80806399998</v>
      </c>
      <c r="AD49" s="206">
        <f>VMTCalc!AH153</f>
        <v>155332.80806399998</v>
      </c>
      <c r="AE49" s="206">
        <f>VMTCalc!AI153</f>
        <v>155332.80806399998</v>
      </c>
      <c r="AF49" s="206">
        <f>VMTCalc!AJ153</f>
        <v>0</v>
      </c>
      <c r="AG49" s="206">
        <f>VMTCalc!AK153</f>
        <v>0</v>
      </c>
      <c r="AH49" s="206">
        <f>VMTCalc!AL153</f>
        <v>0</v>
      </c>
      <c r="AI49" s="206">
        <f>VMTCalc!AM153</f>
        <v>0</v>
      </c>
      <c r="AJ49" s="206">
        <f>VMTCalc!AN153</f>
        <v>0</v>
      </c>
      <c r="AK49" s="206">
        <f>VMTCalc!AO153</f>
        <v>0</v>
      </c>
      <c r="AL49" s="206">
        <f>VMTCalc!AP153</f>
        <v>0</v>
      </c>
      <c r="AM49" s="206">
        <f>VMTCalc!AQ153</f>
        <v>0</v>
      </c>
      <c r="AN49" s="206">
        <f>VMTCalc!AR153</f>
        <v>0</v>
      </c>
      <c r="AO49" s="206">
        <f>VMTCalc!AS153</f>
        <v>0</v>
      </c>
      <c r="AP49" s="206">
        <f>VMTCalc!AT153</f>
        <v>0</v>
      </c>
      <c r="AQ49" s="206">
        <f>VMTCalc!AU153</f>
        <v>0</v>
      </c>
      <c r="AR49" s="206">
        <f>VMTCalc!AV153</f>
        <v>0</v>
      </c>
      <c r="AS49" s="206">
        <f>VMTCalc!AW153</f>
        <v>0</v>
      </c>
      <c r="AT49" s="206">
        <f>VMTCalc!AX153</f>
        <v>0</v>
      </c>
    </row>
    <row r="50" spans="1:16382" s="66" customFormat="1">
      <c r="A50" s="66">
        <v>1</v>
      </c>
      <c r="B50" s="767">
        <f t="shared" si="6"/>
        <v>590060</v>
      </c>
      <c r="C50" s="66" t="str">
        <f>INDEX(ProjectSummary!$C$6:$F$20,MATCH(B33,ProjectSummary!$C$6:$C$20,0),4)</f>
        <v>ROBINSON CHURCH ROAD</v>
      </c>
      <c r="D50" s="81"/>
      <c r="E50" s="206">
        <f>VMTCalc!I154</f>
        <v>162808199.45208001</v>
      </c>
      <c r="F50" s="206">
        <f>VMTCalc!J154</f>
        <v>0</v>
      </c>
      <c r="G50" s="206">
        <f>VMTCalc!K154</f>
        <v>0</v>
      </c>
      <c r="H50" s="206">
        <f>VMTCalc!L154</f>
        <v>0</v>
      </c>
      <c r="I50" s="206">
        <f>VMTCalc!M154</f>
        <v>0</v>
      </c>
      <c r="J50" s="206">
        <f>VMTCalc!N154</f>
        <v>0</v>
      </c>
      <c r="K50" s="206">
        <f>VMTCalc!O154</f>
        <v>0</v>
      </c>
      <c r="L50" s="206">
        <f>VMTCalc!P154</f>
        <v>0</v>
      </c>
      <c r="M50" s="206">
        <f>VMTCalc!Q154</f>
        <v>0</v>
      </c>
      <c r="N50" s="206">
        <f>VMTCalc!R154</f>
        <v>0</v>
      </c>
      <c r="O50" s="206">
        <f>VMTCalc!S154</f>
        <v>0</v>
      </c>
      <c r="P50" s="206">
        <f>VMTCalc!T154</f>
        <v>0</v>
      </c>
      <c r="Q50" s="206">
        <f>VMTCalc!U154</f>
        <v>0</v>
      </c>
      <c r="R50" s="206">
        <f>VMTCalc!V154</f>
        <v>0</v>
      </c>
      <c r="S50" s="206">
        <f>VMTCalc!W154</f>
        <v>12523707.65016</v>
      </c>
      <c r="T50" s="206">
        <f>VMTCalc!X154</f>
        <v>12523707.65016</v>
      </c>
      <c r="U50" s="206">
        <f>VMTCalc!Y154</f>
        <v>12523707.65016</v>
      </c>
      <c r="V50" s="206">
        <f>VMTCalc!Z154</f>
        <v>12523707.65016</v>
      </c>
      <c r="W50" s="206">
        <f>VMTCalc!AA154</f>
        <v>12523707.65016</v>
      </c>
      <c r="X50" s="206">
        <f>VMTCalc!AB154</f>
        <v>12523707.65016</v>
      </c>
      <c r="Y50" s="206">
        <f>VMTCalc!AC154</f>
        <v>12523707.65016</v>
      </c>
      <c r="Z50" s="206">
        <f>VMTCalc!AD154</f>
        <v>12523707.65016</v>
      </c>
      <c r="AA50" s="206">
        <f>VMTCalc!AE154</f>
        <v>12523707.65016</v>
      </c>
      <c r="AB50" s="206">
        <f>VMTCalc!AF154</f>
        <v>12523707.65016</v>
      </c>
      <c r="AC50" s="206">
        <f>VMTCalc!AG154</f>
        <v>12523707.65016</v>
      </c>
      <c r="AD50" s="206">
        <f>VMTCalc!AH154</f>
        <v>12523707.65016</v>
      </c>
      <c r="AE50" s="206">
        <f>VMTCalc!AI154</f>
        <v>12523707.65016</v>
      </c>
      <c r="AF50" s="206">
        <f>VMTCalc!AJ154</f>
        <v>0</v>
      </c>
      <c r="AG50" s="206">
        <f>VMTCalc!AK154</f>
        <v>0</v>
      </c>
      <c r="AH50" s="206">
        <f>VMTCalc!AL154</f>
        <v>0</v>
      </c>
      <c r="AI50" s="206">
        <f>VMTCalc!AM154</f>
        <v>0</v>
      </c>
      <c r="AJ50" s="206">
        <f>VMTCalc!AN154</f>
        <v>0</v>
      </c>
      <c r="AK50" s="206">
        <f>VMTCalc!AO154</f>
        <v>0</v>
      </c>
      <c r="AL50" s="206">
        <f>VMTCalc!AP154</f>
        <v>0</v>
      </c>
      <c r="AM50" s="206">
        <f>VMTCalc!AQ154</f>
        <v>0</v>
      </c>
      <c r="AN50" s="206">
        <f>VMTCalc!AR154</f>
        <v>0</v>
      </c>
      <c r="AO50" s="206">
        <f>VMTCalc!AS154</f>
        <v>0</v>
      </c>
      <c r="AP50" s="206">
        <f>VMTCalc!AT154</f>
        <v>0</v>
      </c>
      <c r="AQ50" s="206">
        <f>VMTCalc!AU154</f>
        <v>0</v>
      </c>
      <c r="AR50" s="206">
        <f>VMTCalc!AV154</f>
        <v>0</v>
      </c>
      <c r="AS50" s="206">
        <f>VMTCalc!AW154</f>
        <v>0</v>
      </c>
      <c r="AT50" s="206">
        <f>VMTCalc!AX154</f>
        <v>0</v>
      </c>
    </row>
    <row r="51" spans="1:16382" s="66" customFormat="1">
      <c r="A51" s="102"/>
      <c r="D51" s="81"/>
      <c r="F51" s="206"/>
      <c r="G51" s="206"/>
      <c r="H51" s="206"/>
      <c r="I51" s="206"/>
      <c r="J51" s="206"/>
      <c r="K51" s="206"/>
      <c r="L51" s="206"/>
      <c r="M51" s="206"/>
      <c r="N51" s="206"/>
      <c r="O51" s="206"/>
      <c r="P51" s="206"/>
      <c r="Q51" s="206"/>
      <c r="R51" s="206"/>
      <c r="S51" s="206"/>
      <c r="T51" s="206"/>
      <c r="U51" s="206"/>
      <c r="V51" s="206"/>
      <c r="W51" s="206"/>
      <c r="X51" s="206"/>
      <c r="Y51" s="206"/>
      <c r="Z51" s="206"/>
      <c r="AA51" s="206"/>
      <c r="AB51" s="206"/>
      <c r="AC51" s="206"/>
      <c r="AD51" s="206"/>
      <c r="AE51" s="206"/>
      <c r="AF51" s="206"/>
      <c r="AG51" s="206"/>
      <c r="AH51" s="206"/>
      <c r="AI51" s="206"/>
      <c r="AJ51" s="206"/>
      <c r="AK51" s="206"/>
      <c r="AL51" s="206"/>
      <c r="AM51" s="206"/>
      <c r="AN51" s="206"/>
      <c r="AO51" s="206"/>
      <c r="AP51" s="206"/>
      <c r="AQ51" s="206"/>
      <c r="AR51" s="206"/>
      <c r="AS51" s="206"/>
      <c r="AT51" s="206"/>
    </row>
    <row r="52" spans="1:16382" ht="30">
      <c r="A52" s="873" t="s">
        <v>203</v>
      </c>
      <c r="B52" s="4" t="s">
        <v>120</v>
      </c>
      <c r="C52" s="102" t="s">
        <v>219</v>
      </c>
      <c r="D52" s="2" t="s">
        <v>220</v>
      </c>
      <c r="E52" s="73">
        <f>SUM(F52:AT52)</f>
        <v>466958.81520960014</v>
      </c>
      <c r="F52" s="73">
        <f>SUM(F53:F67)</f>
        <v>0</v>
      </c>
      <c r="G52" s="73">
        <f t="shared" ref="G52:AT52" si="7">SUM(G53:G67)</f>
        <v>0</v>
      </c>
      <c r="H52" s="73">
        <f t="shared" si="7"/>
        <v>0</v>
      </c>
      <c r="I52" s="73">
        <f t="shared" si="7"/>
        <v>0</v>
      </c>
      <c r="J52" s="73">
        <f t="shared" si="7"/>
        <v>0</v>
      </c>
      <c r="K52" s="73">
        <f t="shared" si="7"/>
        <v>0</v>
      </c>
      <c r="L52" s="73">
        <f t="shared" si="7"/>
        <v>0</v>
      </c>
      <c r="M52" s="73">
        <f t="shared" si="7"/>
        <v>0</v>
      </c>
      <c r="N52" s="73">
        <f t="shared" si="7"/>
        <v>0</v>
      </c>
      <c r="O52" s="73">
        <f t="shared" si="7"/>
        <v>0</v>
      </c>
      <c r="P52" s="73">
        <f t="shared" si="7"/>
        <v>0</v>
      </c>
      <c r="Q52" s="73">
        <f t="shared" si="7"/>
        <v>0</v>
      </c>
      <c r="R52" s="73">
        <f t="shared" si="7"/>
        <v>0</v>
      </c>
      <c r="S52" s="73">
        <f t="shared" si="7"/>
        <v>36757.574327600007</v>
      </c>
      <c r="T52" s="73">
        <f t="shared" si="7"/>
        <v>36757.574327600007</v>
      </c>
      <c r="U52" s="73">
        <f t="shared" si="7"/>
        <v>36757.574327600007</v>
      </c>
      <c r="V52" s="73">
        <f t="shared" si="7"/>
        <v>36757.574327600007</v>
      </c>
      <c r="W52" s="73">
        <f t="shared" si="7"/>
        <v>36757.574327600007</v>
      </c>
      <c r="X52" s="73">
        <f t="shared" si="7"/>
        <v>36757.574327600007</v>
      </c>
      <c r="Y52" s="73">
        <f t="shared" si="7"/>
        <v>36757.574327600007</v>
      </c>
      <c r="Z52" s="73">
        <f t="shared" si="7"/>
        <v>36757.574327600007</v>
      </c>
      <c r="AA52" s="73">
        <f t="shared" si="7"/>
        <v>36757.574327600007</v>
      </c>
      <c r="AB52" s="73">
        <f t="shared" si="7"/>
        <v>36757.574327600007</v>
      </c>
      <c r="AC52" s="73">
        <f t="shared" si="7"/>
        <v>36757.574327600007</v>
      </c>
      <c r="AD52" s="73">
        <f t="shared" si="7"/>
        <v>36757.574327600007</v>
      </c>
      <c r="AE52" s="73">
        <f t="shared" si="7"/>
        <v>25867.923278400005</v>
      </c>
      <c r="AF52" s="73">
        <f t="shared" si="7"/>
        <v>0</v>
      </c>
      <c r="AG52" s="73">
        <f t="shared" si="7"/>
        <v>0</v>
      </c>
      <c r="AH52" s="73">
        <f t="shared" si="7"/>
        <v>0</v>
      </c>
      <c r="AI52" s="73">
        <f t="shared" si="7"/>
        <v>0</v>
      </c>
      <c r="AJ52" s="73">
        <f t="shared" si="7"/>
        <v>0</v>
      </c>
      <c r="AK52" s="73">
        <f t="shared" si="7"/>
        <v>0</v>
      </c>
      <c r="AL52" s="73">
        <f t="shared" si="7"/>
        <v>0</v>
      </c>
      <c r="AM52" s="73">
        <f t="shared" si="7"/>
        <v>0</v>
      </c>
      <c r="AN52" s="73">
        <f t="shared" si="7"/>
        <v>0</v>
      </c>
      <c r="AO52" s="73">
        <f t="shared" si="7"/>
        <v>0</v>
      </c>
      <c r="AP52" s="73">
        <f t="shared" si="7"/>
        <v>0</v>
      </c>
      <c r="AQ52" s="73">
        <f t="shared" si="7"/>
        <v>0</v>
      </c>
      <c r="AR52" s="73">
        <f t="shared" si="7"/>
        <v>0</v>
      </c>
      <c r="AS52" s="73">
        <f t="shared" si="7"/>
        <v>0</v>
      </c>
      <c r="AT52" s="73">
        <f t="shared" si="7"/>
        <v>0</v>
      </c>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c r="JB52" s="73"/>
      <c r="JC52" s="73"/>
      <c r="JD52" s="73"/>
      <c r="JE52" s="73"/>
      <c r="JF52" s="73"/>
      <c r="JG52" s="73"/>
      <c r="JH52" s="73"/>
      <c r="JI52" s="73"/>
      <c r="JJ52" s="73"/>
      <c r="JK52" s="73"/>
      <c r="JL52" s="73"/>
      <c r="JM52" s="73"/>
      <c r="JN52" s="73"/>
      <c r="JO52" s="73"/>
      <c r="JP52" s="73"/>
      <c r="JQ52" s="73"/>
      <c r="JR52" s="73"/>
      <c r="JS52" s="73"/>
      <c r="JT52" s="73"/>
      <c r="JU52" s="73"/>
      <c r="JV52" s="73"/>
      <c r="JW52" s="73"/>
      <c r="JX52" s="73"/>
      <c r="JY52" s="73"/>
      <c r="JZ52" s="73"/>
      <c r="KA52" s="73"/>
      <c r="KB52" s="73"/>
      <c r="KC52" s="73"/>
      <c r="KD52" s="73"/>
      <c r="KE52" s="73"/>
      <c r="KF52" s="73"/>
      <c r="KG52" s="73"/>
      <c r="KH52" s="73"/>
      <c r="KI52" s="73"/>
      <c r="KJ52" s="73"/>
      <c r="KK52" s="73"/>
      <c r="KL52" s="73"/>
      <c r="KM52" s="73"/>
      <c r="KN52" s="73"/>
      <c r="KO52" s="73"/>
      <c r="KP52" s="73"/>
      <c r="KQ52" s="73"/>
      <c r="KR52" s="73"/>
      <c r="KS52" s="73"/>
      <c r="KT52" s="73"/>
      <c r="KU52" s="73"/>
      <c r="KV52" s="73"/>
      <c r="KW52" s="73"/>
      <c r="KX52" s="73"/>
      <c r="KY52" s="73"/>
      <c r="KZ52" s="73"/>
      <c r="LA52" s="73"/>
      <c r="LB52" s="73"/>
      <c r="LC52" s="73"/>
      <c r="LD52" s="73"/>
      <c r="LE52" s="73"/>
      <c r="LF52" s="73"/>
      <c r="LG52" s="73"/>
      <c r="LH52" s="73"/>
      <c r="LI52" s="73"/>
      <c r="LJ52" s="73"/>
      <c r="LK52" s="73"/>
      <c r="LL52" s="73"/>
      <c r="LM52" s="73"/>
      <c r="LN52" s="73"/>
      <c r="LO52" s="73"/>
      <c r="LP52" s="73"/>
      <c r="LQ52" s="73"/>
      <c r="LR52" s="73"/>
      <c r="LS52" s="73"/>
      <c r="LT52" s="73"/>
      <c r="LU52" s="73"/>
      <c r="LV52" s="73"/>
      <c r="LW52" s="73"/>
      <c r="LX52" s="73"/>
      <c r="LY52" s="73"/>
      <c r="LZ52" s="73"/>
      <c r="MA52" s="73"/>
      <c r="MB52" s="73"/>
      <c r="MC52" s="73"/>
      <c r="MD52" s="73"/>
      <c r="ME52" s="73"/>
      <c r="MF52" s="73"/>
      <c r="MG52" s="73"/>
      <c r="MH52" s="73"/>
      <c r="MI52" s="73"/>
      <c r="MJ52" s="73"/>
      <c r="MK52" s="73"/>
      <c r="ML52" s="73"/>
      <c r="MM52" s="73"/>
      <c r="MN52" s="73"/>
      <c r="MO52" s="73"/>
      <c r="MP52" s="73"/>
      <c r="MQ52" s="73"/>
      <c r="MR52" s="73"/>
      <c r="MS52" s="73"/>
      <c r="MT52" s="73"/>
      <c r="MU52" s="73"/>
      <c r="MV52" s="73"/>
      <c r="MW52" s="73"/>
      <c r="MX52" s="73"/>
      <c r="MY52" s="73"/>
      <c r="MZ52" s="73"/>
      <c r="NA52" s="73"/>
      <c r="NB52" s="73"/>
      <c r="NC52" s="73"/>
      <c r="ND52" s="73"/>
      <c r="NE52" s="73"/>
      <c r="NF52" s="73"/>
      <c r="NG52" s="73"/>
      <c r="NH52" s="73"/>
      <c r="NI52" s="73"/>
      <c r="NJ52" s="73"/>
      <c r="NK52" s="73"/>
      <c r="NL52" s="73"/>
      <c r="NM52" s="73"/>
      <c r="NN52" s="73"/>
      <c r="NO52" s="73"/>
      <c r="NP52" s="73"/>
      <c r="NQ52" s="73"/>
      <c r="NR52" s="73"/>
      <c r="NS52" s="73"/>
      <c r="NT52" s="73"/>
      <c r="NU52" s="73"/>
      <c r="NV52" s="73"/>
      <c r="NW52" s="73"/>
      <c r="NX52" s="73"/>
      <c r="NY52" s="73"/>
      <c r="NZ52" s="73"/>
      <c r="OA52" s="73"/>
      <c r="OB52" s="73"/>
      <c r="OC52" s="73"/>
      <c r="OD52" s="73"/>
      <c r="OE52" s="73"/>
      <c r="OF52" s="73"/>
      <c r="OG52" s="73"/>
      <c r="OH52" s="73"/>
      <c r="OI52" s="73"/>
      <c r="OJ52" s="73"/>
      <c r="OK52" s="73"/>
      <c r="OL52" s="73"/>
      <c r="OM52" s="73"/>
      <c r="ON52" s="73"/>
      <c r="OO52" s="73"/>
      <c r="OP52" s="73"/>
      <c r="OQ52" s="73"/>
      <c r="OR52" s="73"/>
      <c r="OS52" s="73"/>
      <c r="OT52" s="73"/>
      <c r="OU52" s="73"/>
      <c r="OV52" s="73"/>
      <c r="OW52" s="73"/>
      <c r="OX52" s="73"/>
      <c r="OY52" s="73"/>
      <c r="OZ52" s="73"/>
      <c r="PA52" s="73"/>
      <c r="PB52" s="73"/>
      <c r="PC52" s="73"/>
      <c r="PD52" s="73"/>
      <c r="PE52" s="73"/>
      <c r="PF52" s="73"/>
      <c r="PG52" s="73"/>
      <c r="PH52" s="73"/>
      <c r="PI52" s="73"/>
      <c r="PJ52" s="73"/>
      <c r="PK52" s="73"/>
      <c r="PL52" s="73"/>
      <c r="PM52" s="73"/>
      <c r="PN52" s="73"/>
      <c r="PO52" s="73"/>
      <c r="PP52" s="73"/>
      <c r="PQ52" s="73"/>
      <c r="PR52" s="73"/>
      <c r="PS52" s="73"/>
      <c r="PT52" s="73"/>
      <c r="PU52" s="73"/>
      <c r="PV52" s="73"/>
      <c r="PW52" s="73"/>
      <c r="PX52" s="73"/>
      <c r="PY52" s="73"/>
      <c r="PZ52" s="73"/>
      <c r="QA52" s="73"/>
      <c r="QB52" s="73"/>
      <c r="QC52" s="73"/>
      <c r="QD52" s="73"/>
      <c r="QE52" s="73"/>
      <c r="QF52" s="73"/>
      <c r="QG52" s="73"/>
      <c r="QH52" s="73"/>
      <c r="QI52" s="73"/>
      <c r="QJ52" s="73"/>
      <c r="QK52" s="73"/>
      <c r="QL52" s="73"/>
      <c r="QM52" s="73"/>
      <c r="QN52" s="73"/>
      <c r="QO52" s="73"/>
      <c r="QP52" s="73"/>
      <c r="QQ52" s="73"/>
      <c r="QR52" s="73"/>
      <c r="QS52" s="73"/>
      <c r="QT52" s="73"/>
      <c r="QU52" s="73"/>
      <c r="QV52" s="73"/>
      <c r="QW52" s="73"/>
      <c r="QX52" s="73"/>
      <c r="QY52" s="73"/>
      <c r="QZ52" s="73"/>
      <c r="RA52" s="73"/>
      <c r="RB52" s="73"/>
      <c r="RC52" s="73"/>
      <c r="RD52" s="73"/>
      <c r="RE52" s="73"/>
      <c r="RF52" s="73"/>
      <c r="RG52" s="73"/>
      <c r="RH52" s="73"/>
      <c r="RI52" s="73"/>
      <c r="RJ52" s="73"/>
      <c r="RK52" s="73"/>
      <c r="RL52" s="73"/>
      <c r="RM52" s="73"/>
      <c r="RN52" s="73"/>
      <c r="RO52" s="73"/>
      <c r="RP52" s="73"/>
      <c r="RQ52" s="73"/>
      <c r="RR52" s="73"/>
      <c r="RS52" s="73"/>
      <c r="RT52" s="73"/>
      <c r="RU52" s="73"/>
      <c r="RV52" s="73"/>
      <c r="RW52" s="73"/>
      <c r="RX52" s="73"/>
      <c r="RY52" s="73"/>
      <c r="RZ52" s="73"/>
      <c r="SA52" s="73"/>
      <c r="SB52" s="73"/>
      <c r="SC52" s="73"/>
      <c r="SD52" s="73"/>
      <c r="SE52" s="73"/>
      <c r="SF52" s="73"/>
      <c r="SG52" s="73"/>
      <c r="SH52" s="73"/>
      <c r="SI52" s="73"/>
      <c r="SJ52" s="73"/>
      <c r="SK52" s="73"/>
      <c r="SL52" s="73"/>
      <c r="SM52" s="73"/>
      <c r="SN52" s="73"/>
      <c r="SO52" s="73"/>
      <c r="SP52" s="73"/>
      <c r="SQ52" s="73"/>
      <c r="SR52" s="73"/>
      <c r="SS52" s="73"/>
      <c r="ST52" s="73"/>
      <c r="SU52" s="73"/>
      <c r="SV52" s="73"/>
      <c r="SW52" s="73"/>
      <c r="SX52" s="73"/>
      <c r="SY52" s="73"/>
      <c r="SZ52" s="73"/>
      <c r="TA52" s="73"/>
      <c r="TB52" s="73"/>
      <c r="TC52" s="73"/>
      <c r="TD52" s="73"/>
      <c r="TE52" s="73"/>
      <c r="TF52" s="73"/>
      <c r="TG52" s="73"/>
      <c r="TH52" s="73"/>
      <c r="TI52" s="73"/>
      <c r="TJ52" s="73"/>
      <c r="TK52" s="73"/>
      <c r="TL52" s="73"/>
      <c r="TM52" s="73"/>
      <c r="TN52" s="73"/>
      <c r="TO52" s="73"/>
      <c r="TP52" s="73"/>
      <c r="TQ52" s="73"/>
      <c r="TR52" s="73"/>
      <c r="TS52" s="73"/>
      <c r="TT52" s="73"/>
      <c r="TU52" s="73"/>
      <c r="TV52" s="73"/>
      <c r="TW52" s="73"/>
      <c r="TX52" s="73"/>
      <c r="TY52" s="73"/>
      <c r="TZ52" s="73"/>
      <c r="UA52" s="73"/>
      <c r="UB52" s="73"/>
      <c r="UC52" s="73"/>
      <c r="UD52" s="73"/>
      <c r="UE52" s="73"/>
      <c r="UF52" s="73"/>
      <c r="UG52" s="73"/>
      <c r="UH52" s="73"/>
      <c r="UI52" s="73"/>
      <c r="UJ52" s="73"/>
      <c r="UK52" s="73"/>
      <c r="UL52" s="73"/>
      <c r="UM52" s="73"/>
      <c r="UN52" s="73"/>
      <c r="UO52" s="73"/>
      <c r="UP52" s="73"/>
      <c r="UQ52" s="73"/>
      <c r="UR52" s="73"/>
      <c r="US52" s="73"/>
      <c r="UT52" s="73"/>
      <c r="UU52" s="73"/>
      <c r="UV52" s="73"/>
      <c r="UW52" s="73"/>
      <c r="UX52" s="73"/>
      <c r="UY52" s="73"/>
      <c r="UZ52" s="73"/>
      <c r="VA52" s="73"/>
      <c r="VB52" s="73"/>
      <c r="VC52" s="73"/>
      <c r="VD52" s="73"/>
      <c r="VE52" s="73"/>
      <c r="VF52" s="73"/>
      <c r="VG52" s="73"/>
      <c r="VH52" s="73"/>
      <c r="VI52" s="73"/>
      <c r="VJ52" s="73"/>
      <c r="VK52" s="73"/>
      <c r="VL52" s="73"/>
      <c r="VM52" s="73"/>
      <c r="VN52" s="73"/>
      <c r="VO52" s="73"/>
      <c r="VP52" s="73"/>
      <c r="VQ52" s="73"/>
      <c r="VR52" s="73"/>
      <c r="VS52" s="73"/>
      <c r="VT52" s="73"/>
      <c r="VU52" s="73"/>
      <c r="VV52" s="73"/>
      <c r="VW52" s="73"/>
      <c r="VX52" s="73"/>
      <c r="VY52" s="73"/>
      <c r="VZ52" s="73"/>
      <c r="WA52" s="73"/>
      <c r="WB52" s="73"/>
      <c r="WC52" s="73"/>
      <c r="WD52" s="73"/>
      <c r="WE52" s="73"/>
      <c r="WF52" s="73"/>
      <c r="WG52" s="73"/>
      <c r="WH52" s="73"/>
      <c r="WI52" s="73"/>
      <c r="WJ52" s="73"/>
      <c r="WK52" s="73"/>
      <c r="WL52" s="73"/>
      <c r="WM52" s="73"/>
      <c r="WN52" s="73"/>
      <c r="WO52" s="73"/>
      <c r="WP52" s="73"/>
      <c r="WQ52" s="73"/>
      <c r="WR52" s="73"/>
      <c r="WS52" s="73"/>
      <c r="WT52" s="73"/>
      <c r="WU52" s="73"/>
      <c r="WV52" s="73"/>
      <c r="WW52" s="73"/>
      <c r="WX52" s="73"/>
      <c r="WY52" s="73"/>
      <c r="WZ52" s="73"/>
      <c r="XA52" s="73"/>
      <c r="XB52" s="73"/>
      <c r="XC52" s="73"/>
      <c r="XD52" s="73"/>
      <c r="XE52" s="73"/>
      <c r="XF52" s="73"/>
      <c r="XG52" s="73"/>
      <c r="XH52" s="73"/>
      <c r="XI52" s="73"/>
      <c r="XJ52" s="73"/>
      <c r="XK52" s="73"/>
      <c r="XL52" s="73"/>
      <c r="XM52" s="73"/>
      <c r="XN52" s="73"/>
      <c r="XO52" s="73"/>
      <c r="XP52" s="73"/>
      <c r="XQ52" s="73"/>
      <c r="XR52" s="73"/>
      <c r="XS52" s="73"/>
      <c r="XT52" s="73"/>
      <c r="XU52" s="73"/>
      <c r="XV52" s="73"/>
      <c r="XW52" s="73"/>
      <c r="XX52" s="73"/>
      <c r="XY52" s="73"/>
      <c r="XZ52" s="73"/>
      <c r="YA52" s="73"/>
      <c r="YB52" s="73"/>
      <c r="YC52" s="73"/>
      <c r="YD52" s="73"/>
      <c r="YE52" s="73"/>
      <c r="YF52" s="73"/>
      <c r="YG52" s="73"/>
      <c r="YH52" s="73"/>
      <c r="YI52" s="73"/>
      <c r="YJ52" s="73"/>
      <c r="YK52" s="73"/>
      <c r="YL52" s="73"/>
      <c r="YM52" s="73"/>
      <c r="YN52" s="73"/>
      <c r="YO52" s="73"/>
      <c r="YP52" s="73"/>
      <c r="YQ52" s="73"/>
      <c r="YR52" s="73"/>
      <c r="YS52" s="73"/>
      <c r="YT52" s="73"/>
      <c r="YU52" s="73"/>
      <c r="YV52" s="73"/>
      <c r="YW52" s="73"/>
      <c r="YX52" s="73"/>
      <c r="YY52" s="73"/>
      <c r="YZ52" s="73"/>
      <c r="ZA52" s="73"/>
      <c r="ZB52" s="73"/>
      <c r="ZC52" s="73"/>
      <c r="ZD52" s="73"/>
      <c r="ZE52" s="73"/>
      <c r="ZF52" s="73"/>
      <c r="ZG52" s="73"/>
      <c r="ZH52" s="73"/>
      <c r="ZI52" s="73"/>
      <c r="ZJ52" s="73"/>
      <c r="ZK52" s="73"/>
      <c r="ZL52" s="73"/>
      <c r="ZM52" s="73"/>
      <c r="ZN52" s="73"/>
      <c r="ZO52" s="73"/>
      <c r="ZP52" s="73"/>
      <c r="ZQ52" s="73"/>
      <c r="ZR52" s="73"/>
      <c r="ZS52" s="73"/>
      <c r="ZT52" s="73"/>
      <c r="ZU52" s="73"/>
      <c r="ZV52" s="73"/>
      <c r="ZW52" s="73"/>
      <c r="ZX52" s="73"/>
      <c r="ZY52" s="73"/>
      <c r="ZZ52" s="73"/>
      <c r="AAA52" s="73"/>
      <c r="AAB52" s="73"/>
      <c r="AAC52" s="73"/>
      <c r="AAD52" s="73"/>
      <c r="AAE52" s="73"/>
      <c r="AAF52" s="73"/>
      <c r="AAG52" s="73"/>
      <c r="AAH52" s="73"/>
      <c r="AAI52" s="73"/>
      <c r="AAJ52" s="73"/>
      <c r="AAK52" s="73"/>
      <c r="AAL52" s="73"/>
      <c r="AAM52" s="73"/>
      <c r="AAN52" s="73"/>
      <c r="AAO52" s="73"/>
      <c r="AAP52" s="73"/>
      <c r="AAQ52" s="73"/>
      <c r="AAR52" s="73"/>
      <c r="AAS52" s="73"/>
      <c r="AAT52" s="73"/>
      <c r="AAU52" s="73"/>
      <c r="AAV52" s="73"/>
      <c r="AAW52" s="73"/>
      <c r="AAX52" s="73"/>
      <c r="AAY52" s="73"/>
      <c r="AAZ52" s="73"/>
      <c r="ABA52" s="73"/>
      <c r="ABB52" s="73"/>
      <c r="ABC52" s="73"/>
      <c r="ABD52" s="73"/>
      <c r="ABE52" s="73"/>
      <c r="ABF52" s="73"/>
      <c r="ABG52" s="73"/>
      <c r="ABH52" s="73"/>
      <c r="ABI52" s="73"/>
      <c r="ABJ52" s="73"/>
      <c r="ABK52" s="73"/>
      <c r="ABL52" s="73"/>
      <c r="ABM52" s="73"/>
      <c r="ABN52" s="73"/>
      <c r="ABO52" s="73"/>
      <c r="ABP52" s="73"/>
      <c r="ABQ52" s="73"/>
      <c r="ABR52" s="73"/>
      <c r="ABS52" s="73"/>
      <c r="ABT52" s="73"/>
      <c r="ABU52" s="73"/>
      <c r="ABV52" s="73"/>
      <c r="ABW52" s="73"/>
      <c r="ABX52" s="73"/>
      <c r="ABY52" s="73"/>
      <c r="ABZ52" s="73"/>
      <c r="ACA52" s="73"/>
      <c r="ACB52" s="73"/>
      <c r="ACC52" s="73"/>
      <c r="ACD52" s="73"/>
      <c r="ACE52" s="73"/>
      <c r="ACF52" s="73"/>
      <c r="ACG52" s="73"/>
      <c r="ACH52" s="73"/>
      <c r="ACI52" s="73"/>
      <c r="ACJ52" s="73"/>
      <c r="ACK52" s="73"/>
      <c r="ACL52" s="73"/>
      <c r="ACM52" s="73"/>
      <c r="ACN52" s="73"/>
      <c r="ACO52" s="73"/>
      <c r="ACP52" s="73"/>
      <c r="ACQ52" s="73"/>
      <c r="ACR52" s="73"/>
      <c r="ACS52" s="73"/>
      <c r="ACT52" s="73"/>
      <c r="ACU52" s="73"/>
      <c r="ACV52" s="73"/>
      <c r="ACW52" s="73"/>
      <c r="ACX52" s="73"/>
      <c r="ACY52" s="73"/>
      <c r="ACZ52" s="73"/>
      <c r="ADA52" s="73"/>
      <c r="ADB52" s="73"/>
      <c r="ADC52" s="73"/>
      <c r="ADD52" s="73"/>
      <c r="ADE52" s="73"/>
      <c r="ADF52" s="73"/>
      <c r="ADG52" s="73"/>
      <c r="ADH52" s="73"/>
      <c r="ADI52" s="73"/>
      <c r="ADJ52" s="73"/>
      <c r="ADK52" s="73"/>
      <c r="ADL52" s="73"/>
      <c r="ADM52" s="73"/>
      <c r="ADN52" s="73"/>
      <c r="ADO52" s="73"/>
      <c r="ADP52" s="73"/>
      <c r="ADQ52" s="73"/>
      <c r="ADR52" s="73"/>
      <c r="ADS52" s="73"/>
      <c r="ADT52" s="73"/>
      <c r="ADU52" s="73"/>
      <c r="ADV52" s="73"/>
      <c r="ADW52" s="73"/>
      <c r="ADX52" s="73"/>
      <c r="ADY52" s="73"/>
      <c r="ADZ52" s="73"/>
      <c r="AEA52" s="73"/>
      <c r="AEB52" s="73"/>
      <c r="AEC52" s="73"/>
      <c r="AED52" s="73"/>
      <c r="AEE52" s="73"/>
      <c r="AEF52" s="73"/>
      <c r="AEG52" s="73"/>
      <c r="AEH52" s="73"/>
      <c r="AEI52" s="73"/>
      <c r="AEJ52" s="73"/>
      <c r="AEK52" s="73"/>
      <c r="AEL52" s="73"/>
      <c r="AEM52" s="73"/>
      <c r="AEN52" s="73"/>
      <c r="AEO52" s="73"/>
      <c r="AEP52" s="73"/>
      <c r="AEQ52" s="73"/>
      <c r="AER52" s="73"/>
      <c r="AES52" s="73"/>
      <c r="AET52" s="73"/>
      <c r="AEU52" s="73"/>
      <c r="AEV52" s="73"/>
      <c r="AEW52" s="73"/>
      <c r="AEX52" s="73"/>
      <c r="AEY52" s="73"/>
      <c r="AEZ52" s="73"/>
      <c r="AFA52" s="73"/>
      <c r="AFB52" s="73"/>
      <c r="AFC52" s="73"/>
      <c r="AFD52" s="73"/>
      <c r="AFE52" s="73"/>
      <c r="AFF52" s="73"/>
      <c r="AFG52" s="73"/>
      <c r="AFH52" s="73"/>
      <c r="AFI52" s="73"/>
      <c r="AFJ52" s="73"/>
      <c r="AFK52" s="73"/>
      <c r="AFL52" s="73"/>
      <c r="AFM52" s="73"/>
      <c r="AFN52" s="73"/>
      <c r="AFO52" s="73"/>
      <c r="AFP52" s="73"/>
      <c r="AFQ52" s="73"/>
      <c r="AFR52" s="73"/>
      <c r="AFS52" s="73"/>
      <c r="AFT52" s="73"/>
      <c r="AFU52" s="73"/>
      <c r="AFV52" s="73"/>
      <c r="AFW52" s="73"/>
      <c r="AFX52" s="73"/>
      <c r="AFY52" s="73"/>
      <c r="AFZ52" s="73"/>
      <c r="AGA52" s="73"/>
      <c r="AGB52" s="73"/>
      <c r="AGC52" s="73"/>
      <c r="AGD52" s="73"/>
      <c r="AGE52" s="73"/>
      <c r="AGF52" s="73"/>
      <c r="AGG52" s="73"/>
      <c r="AGH52" s="73"/>
      <c r="AGI52" s="73"/>
      <c r="AGJ52" s="73"/>
      <c r="AGK52" s="73"/>
      <c r="AGL52" s="73"/>
      <c r="AGM52" s="73"/>
      <c r="AGN52" s="73"/>
      <c r="AGO52" s="73"/>
      <c r="AGP52" s="73"/>
      <c r="AGQ52" s="73"/>
      <c r="AGR52" s="73"/>
      <c r="AGS52" s="73"/>
      <c r="AGT52" s="73"/>
      <c r="AGU52" s="73"/>
      <c r="AGV52" s="73"/>
      <c r="AGW52" s="73"/>
      <c r="AGX52" s="73"/>
      <c r="AGY52" s="73"/>
      <c r="AGZ52" s="73"/>
      <c r="AHA52" s="73"/>
      <c r="AHB52" s="73"/>
      <c r="AHC52" s="73"/>
      <c r="AHD52" s="73"/>
      <c r="AHE52" s="73"/>
      <c r="AHF52" s="73"/>
      <c r="AHG52" s="73"/>
      <c r="AHH52" s="73"/>
      <c r="AHI52" s="73"/>
      <c r="AHJ52" s="73"/>
      <c r="AHK52" s="73"/>
      <c r="AHL52" s="73"/>
      <c r="AHM52" s="73"/>
      <c r="AHN52" s="73"/>
      <c r="AHO52" s="73"/>
      <c r="AHP52" s="73"/>
      <c r="AHQ52" s="73"/>
      <c r="AHR52" s="73"/>
      <c r="AHS52" s="73"/>
      <c r="AHT52" s="73"/>
      <c r="AHU52" s="73"/>
      <c r="AHV52" s="73"/>
      <c r="AHW52" s="73"/>
      <c r="AHX52" s="73"/>
      <c r="AHY52" s="73"/>
      <c r="AHZ52" s="73"/>
      <c r="AIA52" s="73"/>
      <c r="AIB52" s="73"/>
      <c r="AIC52" s="73"/>
      <c r="AID52" s="73"/>
      <c r="AIE52" s="73"/>
      <c r="AIF52" s="73"/>
      <c r="AIG52" s="73"/>
      <c r="AIH52" s="73"/>
      <c r="AII52" s="73"/>
      <c r="AIJ52" s="73"/>
      <c r="AIK52" s="73"/>
      <c r="AIL52" s="73"/>
      <c r="AIM52" s="73"/>
      <c r="AIN52" s="73"/>
      <c r="AIO52" s="73"/>
      <c r="AIP52" s="73"/>
      <c r="AIQ52" s="73"/>
      <c r="AIR52" s="73"/>
      <c r="AIS52" s="73"/>
      <c r="AIT52" s="73"/>
      <c r="AIU52" s="73"/>
      <c r="AIV52" s="73"/>
      <c r="AIW52" s="73"/>
      <c r="AIX52" s="73"/>
      <c r="AIY52" s="73"/>
      <c r="AIZ52" s="73"/>
      <c r="AJA52" s="73"/>
      <c r="AJB52" s="73"/>
      <c r="AJC52" s="73"/>
      <c r="AJD52" s="73"/>
      <c r="AJE52" s="73"/>
      <c r="AJF52" s="73"/>
      <c r="AJG52" s="73"/>
      <c r="AJH52" s="73"/>
      <c r="AJI52" s="73"/>
      <c r="AJJ52" s="73"/>
      <c r="AJK52" s="73"/>
      <c r="AJL52" s="73"/>
      <c r="AJM52" s="73"/>
      <c r="AJN52" s="73"/>
      <c r="AJO52" s="73"/>
      <c r="AJP52" s="73"/>
      <c r="AJQ52" s="73"/>
      <c r="AJR52" s="73"/>
      <c r="AJS52" s="73"/>
      <c r="AJT52" s="73"/>
      <c r="AJU52" s="73"/>
      <c r="AJV52" s="73"/>
      <c r="AJW52" s="73"/>
      <c r="AJX52" s="73"/>
      <c r="AJY52" s="73"/>
      <c r="AJZ52" s="73"/>
      <c r="AKA52" s="73"/>
      <c r="AKB52" s="73"/>
      <c r="AKC52" s="73"/>
      <c r="AKD52" s="73"/>
      <c r="AKE52" s="73"/>
      <c r="AKF52" s="73"/>
      <c r="AKG52" s="73"/>
      <c r="AKH52" s="73"/>
      <c r="AKI52" s="73"/>
      <c r="AKJ52" s="73"/>
      <c r="AKK52" s="73"/>
      <c r="AKL52" s="73"/>
      <c r="AKM52" s="73"/>
      <c r="AKN52" s="73"/>
      <c r="AKO52" s="73"/>
      <c r="AKP52" s="73"/>
      <c r="AKQ52" s="73"/>
      <c r="AKR52" s="73"/>
      <c r="AKS52" s="73"/>
      <c r="AKT52" s="73"/>
      <c r="AKU52" s="73"/>
      <c r="AKV52" s="73"/>
      <c r="AKW52" s="73"/>
      <c r="AKX52" s="73"/>
      <c r="AKY52" s="73"/>
      <c r="AKZ52" s="73"/>
      <c r="ALA52" s="73"/>
      <c r="ALB52" s="73"/>
      <c r="ALC52" s="73"/>
      <c r="ALD52" s="73"/>
      <c r="ALE52" s="73"/>
      <c r="ALF52" s="73"/>
      <c r="ALG52" s="73"/>
      <c r="ALH52" s="73"/>
      <c r="ALI52" s="73"/>
      <c r="ALJ52" s="73"/>
      <c r="ALK52" s="73"/>
      <c r="ALL52" s="73"/>
      <c r="ALM52" s="73"/>
      <c r="ALN52" s="73"/>
      <c r="ALO52" s="73"/>
      <c r="ALP52" s="73"/>
      <c r="ALQ52" s="73"/>
      <c r="ALR52" s="73"/>
      <c r="ALS52" s="73"/>
      <c r="ALT52" s="73"/>
      <c r="ALU52" s="73"/>
      <c r="ALV52" s="73"/>
      <c r="ALW52" s="73"/>
      <c r="ALX52" s="73"/>
      <c r="ALY52" s="73"/>
      <c r="ALZ52" s="73"/>
      <c r="AMA52" s="73"/>
      <c r="AMB52" s="73"/>
      <c r="AMC52" s="73"/>
      <c r="AMD52" s="73"/>
      <c r="AME52" s="73"/>
      <c r="AMF52" s="73"/>
      <c r="AMG52" s="73"/>
      <c r="AMH52" s="73"/>
      <c r="AMI52" s="73"/>
      <c r="AMJ52" s="73"/>
      <c r="AMK52" s="73"/>
      <c r="AML52" s="73"/>
      <c r="AMM52" s="73"/>
      <c r="AMN52" s="73"/>
      <c r="AMO52" s="73"/>
      <c r="AMP52" s="73"/>
      <c r="AMQ52" s="73"/>
      <c r="AMR52" s="73"/>
      <c r="AMS52" s="73"/>
      <c r="AMT52" s="73"/>
      <c r="AMU52" s="73"/>
      <c r="AMV52" s="73"/>
      <c r="AMW52" s="73"/>
      <c r="AMX52" s="73"/>
      <c r="AMY52" s="73"/>
      <c r="AMZ52" s="73"/>
      <c r="ANA52" s="73"/>
      <c r="ANB52" s="73"/>
      <c r="ANC52" s="73"/>
      <c r="AND52" s="73"/>
      <c r="ANE52" s="73"/>
      <c r="ANF52" s="73"/>
      <c r="ANG52" s="73"/>
      <c r="ANH52" s="73"/>
      <c r="ANI52" s="73"/>
      <c r="ANJ52" s="73"/>
      <c r="ANK52" s="73"/>
      <c r="ANL52" s="73"/>
      <c r="ANM52" s="73"/>
      <c r="ANN52" s="73"/>
      <c r="ANO52" s="73"/>
      <c r="ANP52" s="73"/>
      <c r="ANQ52" s="73"/>
      <c r="ANR52" s="73"/>
      <c r="ANS52" s="73"/>
      <c r="ANT52" s="73"/>
      <c r="ANU52" s="73"/>
      <c r="ANV52" s="73"/>
      <c r="ANW52" s="73"/>
      <c r="ANX52" s="73"/>
      <c r="ANY52" s="73"/>
      <c r="ANZ52" s="73"/>
      <c r="AOA52" s="73"/>
      <c r="AOB52" s="73"/>
      <c r="AOC52" s="73"/>
      <c r="AOD52" s="73"/>
      <c r="AOE52" s="73"/>
      <c r="AOF52" s="73"/>
      <c r="AOG52" s="73"/>
      <c r="AOH52" s="73"/>
      <c r="AOI52" s="73"/>
      <c r="AOJ52" s="73"/>
      <c r="AOK52" s="73"/>
      <c r="AOL52" s="73"/>
      <c r="AOM52" s="73"/>
      <c r="AON52" s="73"/>
      <c r="AOO52" s="73"/>
      <c r="AOP52" s="73"/>
      <c r="AOQ52" s="73"/>
      <c r="AOR52" s="73"/>
      <c r="AOS52" s="73"/>
      <c r="AOT52" s="73"/>
      <c r="AOU52" s="73"/>
      <c r="AOV52" s="73"/>
      <c r="AOW52" s="73"/>
      <c r="AOX52" s="73"/>
      <c r="AOY52" s="73"/>
      <c r="AOZ52" s="73"/>
      <c r="APA52" s="73"/>
      <c r="APB52" s="73"/>
      <c r="APC52" s="73"/>
      <c r="APD52" s="73"/>
      <c r="APE52" s="73"/>
      <c r="APF52" s="73"/>
      <c r="APG52" s="73"/>
      <c r="APH52" s="73"/>
      <c r="API52" s="73"/>
      <c r="APJ52" s="73"/>
      <c r="APK52" s="73"/>
      <c r="APL52" s="73"/>
      <c r="APM52" s="73"/>
      <c r="APN52" s="73"/>
      <c r="APO52" s="73"/>
      <c r="APP52" s="73"/>
      <c r="APQ52" s="73"/>
      <c r="APR52" s="73"/>
      <c r="APS52" s="73"/>
      <c r="APT52" s="73"/>
      <c r="APU52" s="73"/>
      <c r="APV52" s="73"/>
      <c r="APW52" s="73"/>
      <c r="APX52" s="73"/>
      <c r="APY52" s="73"/>
      <c r="APZ52" s="73"/>
      <c r="AQA52" s="73"/>
      <c r="AQB52" s="73"/>
      <c r="AQC52" s="73"/>
      <c r="AQD52" s="73"/>
      <c r="AQE52" s="73"/>
      <c r="AQF52" s="73"/>
      <c r="AQG52" s="73"/>
      <c r="AQH52" s="73"/>
      <c r="AQI52" s="73"/>
      <c r="AQJ52" s="73"/>
      <c r="AQK52" s="73"/>
      <c r="AQL52" s="73"/>
      <c r="AQM52" s="73"/>
      <c r="AQN52" s="73"/>
      <c r="AQO52" s="73"/>
      <c r="AQP52" s="73"/>
      <c r="AQQ52" s="73"/>
      <c r="AQR52" s="73"/>
      <c r="AQS52" s="73"/>
      <c r="AQT52" s="73"/>
      <c r="AQU52" s="73"/>
      <c r="AQV52" s="73"/>
      <c r="AQW52" s="73"/>
      <c r="AQX52" s="73"/>
      <c r="AQY52" s="73"/>
      <c r="AQZ52" s="73"/>
      <c r="ARA52" s="73"/>
      <c r="ARB52" s="73"/>
      <c r="ARC52" s="73"/>
      <c r="ARD52" s="73"/>
      <c r="ARE52" s="73"/>
      <c r="ARF52" s="73"/>
      <c r="ARG52" s="73"/>
      <c r="ARH52" s="73"/>
      <c r="ARI52" s="73"/>
      <c r="ARJ52" s="73"/>
      <c r="ARK52" s="73"/>
      <c r="ARL52" s="73"/>
      <c r="ARM52" s="73"/>
      <c r="ARN52" s="73"/>
      <c r="ARO52" s="73"/>
      <c r="ARP52" s="73"/>
      <c r="ARQ52" s="73"/>
      <c r="ARR52" s="73"/>
      <c r="ARS52" s="73"/>
      <c r="ART52" s="73"/>
      <c r="ARU52" s="73"/>
      <c r="ARV52" s="73"/>
      <c r="ARW52" s="73"/>
      <c r="ARX52" s="73"/>
      <c r="ARY52" s="73"/>
      <c r="ARZ52" s="73"/>
      <c r="ASA52" s="73"/>
      <c r="ASB52" s="73"/>
      <c r="ASC52" s="73"/>
      <c r="ASD52" s="73"/>
      <c r="ASE52" s="73"/>
      <c r="ASF52" s="73"/>
      <c r="ASG52" s="73"/>
      <c r="ASH52" s="73"/>
      <c r="ASI52" s="73"/>
      <c r="ASJ52" s="73"/>
      <c r="ASK52" s="73"/>
      <c r="ASL52" s="73"/>
      <c r="ASM52" s="73"/>
      <c r="ASN52" s="73"/>
      <c r="ASO52" s="73"/>
      <c r="ASP52" s="73"/>
      <c r="ASQ52" s="73"/>
      <c r="ASR52" s="73"/>
      <c r="ASS52" s="73"/>
      <c r="AST52" s="73"/>
      <c r="ASU52" s="73"/>
      <c r="ASV52" s="73"/>
      <c r="ASW52" s="73"/>
      <c r="ASX52" s="73"/>
      <c r="ASY52" s="73"/>
      <c r="ASZ52" s="73"/>
      <c r="ATA52" s="73"/>
      <c r="ATB52" s="73"/>
      <c r="ATC52" s="73"/>
      <c r="ATD52" s="73"/>
      <c r="ATE52" s="73"/>
      <c r="ATF52" s="73"/>
      <c r="ATG52" s="73"/>
      <c r="ATH52" s="73"/>
      <c r="ATI52" s="73"/>
      <c r="ATJ52" s="73"/>
      <c r="ATK52" s="73"/>
      <c r="ATL52" s="73"/>
      <c r="ATM52" s="73"/>
      <c r="ATN52" s="73"/>
      <c r="ATO52" s="73"/>
      <c r="ATP52" s="73"/>
      <c r="ATQ52" s="73"/>
      <c r="ATR52" s="73"/>
      <c r="ATS52" s="73"/>
      <c r="ATT52" s="73"/>
      <c r="ATU52" s="73"/>
      <c r="ATV52" s="73"/>
      <c r="ATW52" s="73"/>
      <c r="ATX52" s="73"/>
      <c r="ATY52" s="73"/>
      <c r="ATZ52" s="73"/>
      <c r="AUA52" s="73"/>
      <c r="AUB52" s="73"/>
      <c r="AUC52" s="73"/>
      <c r="AUD52" s="73"/>
      <c r="AUE52" s="73"/>
      <c r="AUF52" s="73"/>
      <c r="AUG52" s="73"/>
      <c r="AUH52" s="73"/>
      <c r="AUI52" s="73"/>
      <c r="AUJ52" s="73"/>
      <c r="AUK52" s="73"/>
      <c r="AUL52" s="73"/>
      <c r="AUM52" s="73"/>
      <c r="AUN52" s="73"/>
      <c r="AUO52" s="73"/>
      <c r="AUP52" s="73"/>
      <c r="AUQ52" s="73"/>
      <c r="AUR52" s="73"/>
      <c r="AUS52" s="73"/>
      <c r="AUT52" s="73"/>
      <c r="AUU52" s="73"/>
      <c r="AUV52" s="73"/>
      <c r="AUW52" s="73"/>
      <c r="AUX52" s="73"/>
      <c r="AUY52" s="73"/>
      <c r="AUZ52" s="73"/>
      <c r="AVA52" s="73"/>
      <c r="AVB52" s="73"/>
      <c r="AVC52" s="73"/>
      <c r="AVD52" s="73"/>
      <c r="AVE52" s="73"/>
      <c r="AVF52" s="73"/>
      <c r="AVG52" s="73"/>
      <c r="AVH52" s="73"/>
      <c r="AVI52" s="73"/>
      <c r="AVJ52" s="73"/>
      <c r="AVK52" s="73"/>
      <c r="AVL52" s="73"/>
      <c r="AVM52" s="73"/>
      <c r="AVN52" s="73"/>
      <c r="AVO52" s="73"/>
      <c r="AVP52" s="73"/>
      <c r="AVQ52" s="73"/>
      <c r="AVR52" s="73"/>
      <c r="AVS52" s="73"/>
      <c r="AVT52" s="73"/>
      <c r="AVU52" s="73"/>
      <c r="AVV52" s="73"/>
      <c r="AVW52" s="73"/>
      <c r="AVX52" s="73"/>
      <c r="AVY52" s="73"/>
      <c r="AVZ52" s="73"/>
      <c r="AWA52" s="73"/>
      <c r="AWB52" s="73"/>
      <c r="AWC52" s="73"/>
      <c r="AWD52" s="73"/>
      <c r="AWE52" s="73"/>
      <c r="AWF52" s="73"/>
      <c r="AWG52" s="73"/>
      <c r="AWH52" s="73"/>
      <c r="AWI52" s="73"/>
      <c r="AWJ52" s="73"/>
      <c r="AWK52" s="73"/>
      <c r="AWL52" s="73"/>
      <c r="AWM52" s="73"/>
      <c r="AWN52" s="73"/>
      <c r="AWO52" s="73"/>
      <c r="AWP52" s="73"/>
      <c r="AWQ52" s="73"/>
      <c r="AWR52" s="73"/>
      <c r="AWS52" s="73"/>
      <c r="AWT52" s="73"/>
      <c r="AWU52" s="73"/>
      <c r="AWV52" s="73"/>
      <c r="AWW52" s="73"/>
      <c r="AWX52" s="73"/>
      <c r="AWY52" s="73"/>
      <c r="AWZ52" s="73"/>
      <c r="AXA52" s="73"/>
      <c r="AXB52" s="73"/>
      <c r="AXC52" s="73"/>
      <c r="AXD52" s="73"/>
      <c r="AXE52" s="73"/>
      <c r="AXF52" s="73"/>
      <c r="AXG52" s="73"/>
      <c r="AXH52" s="73"/>
      <c r="AXI52" s="73"/>
      <c r="AXJ52" s="73"/>
      <c r="AXK52" s="73"/>
      <c r="AXL52" s="73"/>
      <c r="AXM52" s="73"/>
      <c r="AXN52" s="73"/>
      <c r="AXO52" s="73"/>
      <c r="AXP52" s="73"/>
      <c r="AXQ52" s="73"/>
      <c r="AXR52" s="73"/>
      <c r="AXS52" s="73"/>
      <c r="AXT52" s="73"/>
      <c r="AXU52" s="73"/>
      <c r="AXV52" s="73"/>
      <c r="AXW52" s="73"/>
      <c r="AXX52" s="73"/>
      <c r="AXY52" s="73"/>
      <c r="AXZ52" s="73"/>
      <c r="AYA52" s="73"/>
      <c r="AYB52" s="73"/>
      <c r="AYC52" s="73"/>
      <c r="AYD52" s="73"/>
      <c r="AYE52" s="73"/>
      <c r="AYF52" s="73"/>
      <c r="AYG52" s="73"/>
      <c r="AYH52" s="73"/>
      <c r="AYI52" s="73"/>
      <c r="AYJ52" s="73"/>
      <c r="AYK52" s="73"/>
      <c r="AYL52" s="73"/>
      <c r="AYM52" s="73"/>
      <c r="AYN52" s="73"/>
      <c r="AYO52" s="73"/>
      <c r="AYP52" s="73"/>
      <c r="AYQ52" s="73"/>
      <c r="AYR52" s="73"/>
      <c r="AYS52" s="73"/>
      <c r="AYT52" s="73"/>
      <c r="AYU52" s="73"/>
      <c r="AYV52" s="73"/>
      <c r="AYW52" s="73"/>
      <c r="AYX52" s="73"/>
      <c r="AYY52" s="73"/>
      <c r="AYZ52" s="73"/>
      <c r="AZA52" s="73"/>
      <c r="AZB52" s="73"/>
      <c r="AZC52" s="73"/>
      <c r="AZD52" s="73"/>
      <c r="AZE52" s="73"/>
      <c r="AZF52" s="73"/>
      <c r="AZG52" s="73"/>
      <c r="AZH52" s="73"/>
      <c r="AZI52" s="73"/>
      <c r="AZJ52" s="73"/>
      <c r="AZK52" s="73"/>
      <c r="AZL52" s="73"/>
      <c r="AZM52" s="73"/>
      <c r="AZN52" s="73"/>
      <c r="AZO52" s="73"/>
      <c r="AZP52" s="73"/>
      <c r="AZQ52" s="73"/>
      <c r="AZR52" s="73"/>
      <c r="AZS52" s="73"/>
      <c r="AZT52" s="73"/>
      <c r="AZU52" s="73"/>
      <c r="AZV52" s="73"/>
      <c r="AZW52" s="73"/>
      <c r="AZX52" s="73"/>
      <c r="AZY52" s="73"/>
      <c r="AZZ52" s="73"/>
      <c r="BAA52" s="73"/>
      <c r="BAB52" s="73"/>
      <c r="BAC52" s="73"/>
      <c r="BAD52" s="73"/>
      <c r="BAE52" s="73"/>
      <c r="BAF52" s="73"/>
      <c r="BAG52" s="73"/>
      <c r="BAH52" s="73"/>
      <c r="BAI52" s="73"/>
      <c r="BAJ52" s="73"/>
      <c r="BAK52" s="73"/>
      <c r="BAL52" s="73"/>
      <c r="BAM52" s="73"/>
      <c r="BAN52" s="73"/>
      <c r="BAO52" s="73"/>
      <c r="BAP52" s="73"/>
      <c r="BAQ52" s="73"/>
      <c r="BAR52" s="73"/>
      <c r="BAS52" s="73"/>
      <c r="BAT52" s="73"/>
      <c r="BAU52" s="73"/>
      <c r="BAV52" s="73"/>
      <c r="BAW52" s="73"/>
      <c r="BAX52" s="73"/>
      <c r="BAY52" s="73"/>
      <c r="BAZ52" s="73"/>
      <c r="BBA52" s="73"/>
      <c r="BBB52" s="73"/>
      <c r="BBC52" s="73"/>
      <c r="BBD52" s="73"/>
      <c r="BBE52" s="73"/>
      <c r="BBF52" s="73"/>
      <c r="BBG52" s="73"/>
      <c r="BBH52" s="73"/>
      <c r="BBI52" s="73"/>
      <c r="BBJ52" s="73"/>
      <c r="BBK52" s="73"/>
      <c r="BBL52" s="73"/>
      <c r="BBM52" s="73"/>
      <c r="BBN52" s="73"/>
      <c r="BBO52" s="73"/>
      <c r="BBP52" s="73"/>
      <c r="BBQ52" s="73"/>
      <c r="BBR52" s="73"/>
      <c r="BBS52" s="73"/>
      <c r="BBT52" s="73"/>
      <c r="BBU52" s="73"/>
      <c r="BBV52" s="73"/>
      <c r="BBW52" s="73"/>
      <c r="BBX52" s="73"/>
      <c r="BBY52" s="73"/>
      <c r="BBZ52" s="73"/>
      <c r="BCA52" s="73"/>
      <c r="BCB52" s="73"/>
      <c r="BCC52" s="73"/>
      <c r="BCD52" s="73"/>
      <c r="BCE52" s="73"/>
      <c r="BCF52" s="73"/>
      <c r="BCG52" s="73"/>
      <c r="BCH52" s="73"/>
      <c r="BCI52" s="73"/>
      <c r="BCJ52" s="73"/>
      <c r="BCK52" s="73"/>
      <c r="BCL52" s="73"/>
      <c r="BCM52" s="73"/>
      <c r="BCN52" s="73"/>
      <c r="BCO52" s="73"/>
      <c r="BCP52" s="73"/>
      <c r="BCQ52" s="73"/>
      <c r="BCR52" s="73"/>
      <c r="BCS52" s="73"/>
      <c r="BCT52" s="73"/>
      <c r="BCU52" s="73"/>
      <c r="BCV52" s="73"/>
      <c r="BCW52" s="73"/>
      <c r="BCX52" s="73"/>
      <c r="BCY52" s="73"/>
      <c r="BCZ52" s="73"/>
      <c r="BDA52" s="73"/>
      <c r="BDB52" s="73"/>
      <c r="BDC52" s="73"/>
      <c r="BDD52" s="73"/>
      <c r="BDE52" s="73"/>
      <c r="BDF52" s="73"/>
      <c r="BDG52" s="73"/>
      <c r="BDH52" s="73"/>
      <c r="BDI52" s="73"/>
      <c r="BDJ52" s="73"/>
      <c r="BDK52" s="73"/>
      <c r="BDL52" s="73"/>
      <c r="BDM52" s="73"/>
      <c r="BDN52" s="73"/>
      <c r="BDO52" s="73"/>
      <c r="BDP52" s="73"/>
      <c r="BDQ52" s="73"/>
      <c r="BDR52" s="73"/>
      <c r="BDS52" s="73"/>
      <c r="BDT52" s="73"/>
      <c r="BDU52" s="73"/>
      <c r="BDV52" s="73"/>
      <c r="BDW52" s="73"/>
      <c r="BDX52" s="73"/>
      <c r="BDY52" s="73"/>
      <c r="BDZ52" s="73"/>
      <c r="BEA52" s="73"/>
      <c r="BEB52" s="73"/>
      <c r="BEC52" s="73"/>
      <c r="BED52" s="73"/>
      <c r="BEE52" s="73"/>
      <c r="BEF52" s="73"/>
      <c r="BEG52" s="73"/>
      <c r="BEH52" s="73"/>
      <c r="BEI52" s="73"/>
      <c r="BEJ52" s="73"/>
      <c r="BEK52" s="73"/>
      <c r="BEL52" s="73"/>
      <c r="BEM52" s="73"/>
      <c r="BEN52" s="73"/>
      <c r="BEO52" s="73"/>
      <c r="BEP52" s="73"/>
      <c r="BEQ52" s="73"/>
      <c r="BER52" s="73"/>
      <c r="BES52" s="73"/>
      <c r="BET52" s="73"/>
      <c r="BEU52" s="73"/>
      <c r="BEV52" s="73"/>
      <c r="BEW52" s="73"/>
      <c r="BEX52" s="73"/>
      <c r="BEY52" s="73"/>
      <c r="BEZ52" s="73"/>
      <c r="BFA52" s="73"/>
      <c r="BFB52" s="73"/>
      <c r="BFC52" s="73"/>
      <c r="BFD52" s="73"/>
      <c r="BFE52" s="73"/>
      <c r="BFF52" s="73"/>
      <c r="BFG52" s="73"/>
      <c r="BFH52" s="73"/>
      <c r="BFI52" s="73"/>
      <c r="BFJ52" s="73"/>
      <c r="BFK52" s="73"/>
      <c r="BFL52" s="73"/>
      <c r="BFM52" s="73"/>
      <c r="BFN52" s="73"/>
      <c r="BFO52" s="73"/>
      <c r="BFP52" s="73"/>
      <c r="BFQ52" s="73"/>
      <c r="BFR52" s="73"/>
      <c r="BFS52" s="73"/>
      <c r="BFT52" s="73"/>
      <c r="BFU52" s="73"/>
      <c r="BFV52" s="73"/>
      <c r="BFW52" s="73"/>
      <c r="BFX52" s="73"/>
      <c r="BFY52" s="73"/>
      <c r="BFZ52" s="73"/>
      <c r="BGA52" s="73"/>
      <c r="BGB52" s="73"/>
      <c r="BGC52" s="73"/>
      <c r="BGD52" s="73"/>
      <c r="BGE52" s="73"/>
      <c r="BGF52" s="73"/>
      <c r="BGG52" s="73"/>
      <c r="BGH52" s="73"/>
      <c r="BGI52" s="73"/>
      <c r="BGJ52" s="73"/>
      <c r="BGK52" s="73"/>
      <c r="BGL52" s="73"/>
      <c r="BGM52" s="73"/>
      <c r="BGN52" s="73"/>
      <c r="BGO52" s="73"/>
      <c r="BGP52" s="73"/>
      <c r="BGQ52" s="73"/>
      <c r="BGR52" s="73"/>
      <c r="BGS52" s="73"/>
      <c r="BGT52" s="73"/>
      <c r="BGU52" s="73"/>
      <c r="BGV52" s="73"/>
      <c r="BGW52" s="73"/>
      <c r="BGX52" s="73"/>
      <c r="BGY52" s="73"/>
      <c r="BGZ52" s="73"/>
      <c r="BHA52" s="73"/>
      <c r="BHB52" s="73"/>
      <c r="BHC52" s="73"/>
      <c r="BHD52" s="73"/>
      <c r="BHE52" s="73"/>
      <c r="BHF52" s="73"/>
      <c r="BHG52" s="73"/>
      <c r="BHH52" s="73"/>
      <c r="BHI52" s="73"/>
      <c r="BHJ52" s="73"/>
      <c r="BHK52" s="73"/>
      <c r="BHL52" s="73"/>
      <c r="BHM52" s="73"/>
      <c r="BHN52" s="73"/>
      <c r="BHO52" s="73"/>
      <c r="BHP52" s="73"/>
      <c r="BHQ52" s="73"/>
      <c r="BHR52" s="73"/>
      <c r="BHS52" s="73"/>
      <c r="BHT52" s="73"/>
      <c r="BHU52" s="73"/>
      <c r="BHV52" s="73"/>
      <c r="BHW52" s="73"/>
      <c r="BHX52" s="73"/>
      <c r="BHY52" s="73"/>
      <c r="BHZ52" s="73"/>
      <c r="BIA52" s="73"/>
      <c r="BIB52" s="73"/>
      <c r="BIC52" s="73"/>
      <c r="BID52" s="73"/>
      <c r="BIE52" s="73"/>
      <c r="BIF52" s="73"/>
      <c r="BIG52" s="73"/>
      <c r="BIH52" s="73"/>
      <c r="BII52" s="73"/>
      <c r="BIJ52" s="73"/>
      <c r="BIK52" s="73"/>
      <c r="BIL52" s="73"/>
      <c r="BIM52" s="73"/>
      <c r="BIN52" s="73"/>
      <c r="BIO52" s="73"/>
      <c r="BIP52" s="73"/>
      <c r="BIQ52" s="73"/>
      <c r="BIR52" s="73"/>
      <c r="BIS52" s="73"/>
      <c r="BIT52" s="73"/>
      <c r="BIU52" s="73"/>
      <c r="BIV52" s="73"/>
      <c r="BIW52" s="73"/>
      <c r="BIX52" s="73"/>
      <c r="BIY52" s="73"/>
      <c r="BIZ52" s="73"/>
      <c r="BJA52" s="73"/>
      <c r="BJB52" s="73"/>
      <c r="BJC52" s="73"/>
      <c r="BJD52" s="73"/>
      <c r="BJE52" s="73"/>
      <c r="BJF52" s="73"/>
      <c r="BJG52" s="73"/>
      <c r="BJH52" s="73"/>
      <c r="BJI52" s="73"/>
      <c r="BJJ52" s="73"/>
      <c r="BJK52" s="73"/>
      <c r="BJL52" s="73"/>
      <c r="BJM52" s="73"/>
      <c r="BJN52" s="73"/>
      <c r="BJO52" s="73"/>
      <c r="BJP52" s="73"/>
      <c r="BJQ52" s="73"/>
      <c r="BJR52" s="73"/>
      <c r="BJS52" s="73"/>
      <c r="BJT52" s="73"/>
      <c r="BJU52" s="73"/>
      <c r="BJV52" s="73"/>
      <c r="BJW52" s="73"/>
      <c r="BJX52" s="73"/>
      <c r="BJY52" s="73"/>
      <c r="BJZ52" s="73"/>
      <c r="BKA52" s="73"/>
      <c r="BKB52" s="73"/>
      <c r="BKC52" s="73"/>
      <c r="BKD52" s="73"/>
      <c r="BKE52" s="73"/>
      <c r="BKF52" s="73"/>
      <c r="BKG52" s="73"/>
      <c r="BKH52" s="73"/>
      <c r="BKI52" s="73"/>
      <c r="BKJ52" s="73"/>
      <c r="BKK52" s="73"/>
      <c r="BKL52" s="73"/>
      <c r="BKM52" s="73"/>
      <c r="BKN52" s="73"/>
      <c r="BKO52" s="73"/>
      <c r="BKP52" s="73"/>
      <c r="BKQ52" s="73"/>
      <c r="BKR52" s="73"/>
      <c r="BKS52" s="73"/>
      <c r="BKT52" s="73"/>
      <c r="BKU52" s="73"/>
      <c r="BKV52" s="73"/>
      <c r="BKW52" s="73"/>
      <c r="BKX52" s="73"/>
      <c r="BKY52" s="73"/>
      <c r="BKZ52" s="73"/>
      <c r="BLA52" s="73"/>
      <c r="BLB52" s="73"/>
      <c r="BLC52" s="73"/>
      <c r="BLD52" s="73"/>
      <c r="BLE52" s="73"/>
      <c r="BLF52" s="73"/>
      <c r="BLG52" s="73"/>
      <c r="BLH52" s="73"/>
      <c r="BLI52" s="73"/>
      <c r="BLJ52" s="73"/>
      <c r="BLK52" s="73"/>
      <c r="BLL52" s="73"/>
      <c r="BLM52" s="73"/>
      <c r="BLN52" s="73"/>
      <c r="BLO52" s="73"/>
      <c r="BLP52" s="73"/>
      <c r="BLQ52" s="73"/>
      <c r="BLR52" s="73"/>
      <c r="BLS52" s="73"/>
      <c r="BLT52" s="73"/>
      <c r="BLU52" s="73"/>
      <c r="BLV52" s="73"/>
      <c r="BLW52" s="73"/>
      <c r="BLX52" s="73"/>
      <c r="BLY52" s="73"/>
      <c r="BLZ52" s="73"/>
      <c r="BMA52" s="73"/>
      <c r="BMB52" s="73"/>
      <c r="BMC52" s="73"/>
      <c r="BMD52" s="73"/>
      <c r="BME52" s="73"/>
      <c r="BMF52" s="73"/>
      <c r="BMG52" s="73"/>
      <c r="BMH52" s="73"/>
      <c r="BMI52" s="73"/>
      <c r="BMJ52" s="73"/>
      <c r="BMK52" s="73"/>
      <c r="BML52" s="73"/>
      <c r="BMM52" s="73"/>
      <c r="BMN52" s="73"/>
      <c r="BMO52" s="73"/>
      <c r="BMP52" s="73"/>
      <c r="BMQ52" s="73"/>
      <c r="BMR52" s="73"/>
      <c r="BMS52" s="73"/>
      <c r="BMT52" s="73"/>
      <c r="BMU52" s="73"/>
      <c r="BMV52" s="73"/>
      <c r="BMW52" s="73"/>
      <c r="BMX52" s="73"/>
      <c r="BMY52" s="73"/>
      <c r="BMZ52" s="73"/>
      <c r="BNA52" s="73"/>
      <c r="BNB52" s="73"/>
      <c r="BNC52" s="73"/>
      <c r="BND52" s="73"/>
      <c r="BNE52" s="73"/>
      <c r="BNF52" s="73"/>
      <c r="BNG52" s="73"/>
      <c r="BNH52" s="73"/>
      <c r="BNI52" s="73"/>
      <c r="BNJ52" s="73"/>
      <c r="BNK52" s="73"/>
      <c r="BNL52" s="73"/>
      <c r="BNM52" s="73"/>
      <c r="BNN52" s="73"/>
      <c r="BNO52" s="73"/>
      <c r="BNP52" s="73"/>
      <c r="BNQ52" s="73"/>
      <c r="BNR52" s="73"/>
      <c r="BNS52" s="73"/>
      <c r="BNT52" s="73"/>
      <c r="BNU52" s="73"/>
      <c r="BNV52" s="73"/>
      <c r="BNW52" s="73"/>
      <c r="BNX52" s="73"/>
      <c r="BNY52" s="73"/>
      <c r="BNZ52" s="73"/>
      <c r="BOA52" s="73"/>
      <c r="BOB52" s="73"/>
      <c r="BOC52" s="73"/>
      <c r="BOD52" s="73"/>
      <c r="BOE52" s="73"/>
      <c r="BOF52" s="73"/>
      <c r="BOG52" s="73"/>
      <c r="BOH52" s="73"/>
      <c r="BOI52" s="73"/>
      <c r="BOJ52" s="73"/>
      <c r="BOK52" s="73"/>
      <c r="BOL52" s="73"/>
      <c r="BOM52" s="73"/>
      <c r="BON52" s="73"/>
      <c r="BOO52" s="73"/>
      <c r="BOP52" s="73"/>
      <c r="BOQ52" s="73"/>
      <c r="BOR52" s="73"/>
      <c r="BOS52" s="73"/>
      <c r="BOT52" s="73"/>
      <c r="BOU52" s="73"/>
      <c r="BOV52" s="73"/>
      <c r="BOW52" s="73"/>
      <c r="BOX52" s="73"/>
      <c r="BOY52" s="73"/>
      <c r="BOZ52" s="73"/>
      <c r="BPA52" s="73"/>
      <c r="BPB52" s="73"/>
      <c r="BPC52" s="73"/>
      <c r="BPD52" s="73"/>
      <c r="BPE52" s="73"/>
      <c r="BPF52" s="73"/>
      <c r="BPG52" s="73"/>
      <c r="BPH52" s="73"/>
      <c r="BPI52" s="73"/>
      <c r="BPJ52" s="73"/>
      <c r="BPK52" s="73"/>
      <c r="BPL52" s="73"/>
      <c r="BPM52" s="73"/>
      <c r="BPN52" s="73"/>
      <c r="BPO52" s="73"/>
      <c r="BPP52" s="73"/>
      <c r="BPQ52" s="73"/>
      <c r="BPR52" s="73"/>
      <c r="BPS52" s="73"/>
      <c r="BPT52" s="73"/>
      <c r="BPU52" s="73"/>
      <c r="BPV52" s="73"/>
      <c r="BPW52" s="73"/>
      <c r="BPX52" s="73"/>
      <c r="BPY52" s="73"/>
      <c r="BPZ52" s="73"/>
      <c r="BQA52" s="73"/>
      <c r="BQB52" s="73"/>
      <c r="BQC52" s="73"/>
      <c r="BQD52" s="73"/>
      <c r="BQE52" s="73"/>
      <c r="BQF52" s="73"/>
      <c r="BQG52" s="73"/>
      <c r="BQH52" s="73"/>
      <c r="BQI52" s="73"/>
      <c r="BQJ52" s="73"/>
      <c r="BQK52" s="73"/>
      <c r="BQL52" s="73"/>
      <c r="BQM52" s="73"/>
      <c r="BQN52" s="73"/>
      <c r="BQO52" s="73"/>
      <c r="BQP52" s="73"/>
      <c r="BQQ52" s="73"/>
      <c r="BQR52" s="73"/>
      <c r="BQS52" s="73"/>
      <c r="BQT52" s="73"/>
      <c r="BQU52" s="73"/>
      <c r="BQV52" s="73"/>
      <c r="BQW52" s="73"/>
      <c r="BQX52" s="73"/>
      <c r="BQY52" s="73"/>
      <c r="BQZ52" s="73"/>
      <c r="BRA52" s="73"/>
      <c r="BRB52" s="73"/>
      <c r="BRC52" s="73"/>
      <c r="BRD52" s="73"/>
      <c r="BRE52" s="73"/>
      <c r="BRF52" s="73"/>
      <c r="BRG52" s="73"/>
      <c r="BRH52" s="73"/>
      <c r="BRI52" s="73"/>
      <c r="BRJ52" s="73"/>
      <c r="BRK52" s="73"/>
      <c r="BRL52" s="73"/>
      <c r="BRM52" s="73"/>
      <c r="BRN52" s="73"/>
      <c r="BRO52" s="73"/>
      <c r="BRP52" s="73"/>
      <c r="BRQ52" s="73"/>
      <c r="BRR52" s="73"/>
      <c r="BRS52" s="73"/>
      <c r="BRT52" s="73"/>
      <c r="BRU52" s="73"/>
      <c r="BRV52" s="73"/>
      <c r="BRW52" s="73"/>
      <c r="BRX52" s="73"/>
      <c r="BRY52" s="73"/>
      <c r="BRZ52" s="73"/>
      <c r="BSA52" s="73"/>
      <c r="BSB52" s="73"/>
      <c r="BSC52" s="73"/>
      <c r="BSD52" s="73"/>
      <c r="BSE52" s="73"/>
      <c r="BSF52" s="73"/>
      <c r="BSG52" s="73"/>
      <c r="BSH52" s="73"/>
      <c r="BSI52" s="73"/>
      <c r="BSJ52" s="73"/>
      <c r="BSK52" s="73"/>
      <c r="BSL52" s="73"/>
      <c r="BSM52" s="73"/>
      <c r="BSN52" s="73"/>
      <c r="BSO52" s="73"/>
      <c r="BSP52" s="73"/>
      <c r="BSQ52" s="73"/>
      <c r="BSR52" s="73"/>
      <c r="BSS52" s="73"/>
      <c r="BST52" s="73"/>
      <c r="BSU52" s="73"/>
      <c r="BSV52" s="73"/>
      <c r="BSW52" s="73"/>
      <c r="BSX52" s="73"/>
      <c r="BSY52" s="73"/>
      <c r="BSZ52" s="73"/>
      <c r="BTA52" s="73"/>
      <c r="BTB52" s="73"/>
      <c r="BTC52" s="73"/>
      <c r="BTD52" s="73"/>
      <c r="BTE52" s="73"/>
      <c r="BTF52" s="73"/>
      <c r="BTG52" s="73"/>
      <c r="BTH52" s="73"/>
      <c r="BTI52" s="73"/>
      <c r="BTJ52" s="73"/>
      <c r="BTK52" s="73"/>
      <c r="BTL52" s="73"/>
      <c r="BTM52" s="73"/>
      <c r="BTN52" s="73"/>
      <c r="BTO52" s="73"/>
      <c r="BTP52" s="73"/>
      <c r="BTQ52" s="73"/>
      <c r="BTR52" s="73"/>
      <c r="BTS52" s="73"/>
      <c r="BTT52" s="73"/>
      <c r="BTU52" s="73"/>
      <c r="BTV52" s="73"/>
      <c r="BTW52" s="73"/>
      <c r="BTX52" s="73"/>
      <c r="BTY52" s="73"/>
      <c r="BTZ52" s="73"/>
      <c r="BUA52" s="73"/>
      <c r="BUB52" s="73"/>
      <c r="BUC52" s="73"/>
      <c r="BUD52" s="73"/>
      <c r="BUE52" s="73"/>
      <c r="BUF52" s="73"/>
      <c r="BUG52" s="73"/>
      <c r="BUH52" s="73"/>
      <c r="BUI52" s="73"/>
      <c r="BUJ52" s="73"/>
      <c r="BUK52" s="73"/>
      <c r="BUL52" s="73"/>
      <c r="BUM52" s="73"/>
      <c r="BUN52" s="73"/>
      <c r="BUO52" s="73"/>
      <c r="BUP52" s="73"/>
      <c r="BUQ52" s="73"/>
      <c r="BUR52" s="73"/>
      <c r="BUS52" s="73"/>
      <c r="BUT52" s="73"/>
      <c r="BUU52" s="73"/>
      <c r="BUV52" s="73"/>
      <c r="BUW52" s="73"/>
      <c r="BUX52" s="73"/>
      <c r="BUY52" s="73"/>
      <c r="BUZ52" s="73"/>
      <c r="BVA52" s="73"/>
      <c r="BVB52" s="73"/>
      <c r="BVC52" s="73"/>
      <c r="BVD52" s="73"/>
      <c r="BVE52" s="73"/>
      <c r="BVF52" s="73"/>
      <c r="BVG52" s="73"/>
      <c r="BVH52" s="73"/>
      <c r="BVI52" s="73"/>
      <c r="BVJ52" s="73"/>
      <c r="BVK52" s="73"/>
      <c r="BVL52" s="73"/>
      <c r="BVM52" s="73"/>
      <c r="BVN52" s="73"/>
      <c r="BVO52" s="73"/>
      <c r="BVP52" s="73"/>
      <c r="BVQ52" s="73"/>
      <c r="BVR52" s="73"/>
      <c r="BVS52" s="73"/>
      <c r="BVT52" s="73"/>
      <c r="BVU52" s="73"/>
      <c r="BVV52" s="73"/>
      <c r="BVW52" s="73"/>
      <c r="BVX52" s="73"/>
      <c r="BVY52" s="73"/>
      <c r="BVZ52" s="73"/>
      <c r="BWA52" s="73"/>
      <c r="BWB52" s="73"/>
      <c r="BWC52" s="73"/>
      <c r="BWD52" s="73"/>
      <c r="BWE52" s="73"/>
      <c r="BWF52" s="73"/>
      <c r="BWG52" s="73"/>
      <c r="BWH52" s="73"/>
      <c r="BWI52" s="73"/>
      <c r="BWJ52" s="73"/>
      <c r="BWK52" s="73"/>
      <c r="BWL52" s="73"/>
      <c r="BWM52" s="73"/>
      <c r="BWN52" s="73"/>
      <c r="BWO52" s="73"/>
      <c r="BWP52" s="73"/>
      <c r="BWQ52" s="73"/>
      <c r="BWR52" s="73"/>
      <c r="BWS52" s="73"/>
      <c r="BWT52" s="73"/>
      <c r="BWU52" s="73"/>
      <c r="BWV52" s="73"/>
      <c r="BWW52" s="73"/>
      <c r="BWX52" s="73"/>
      <c r="BWY52" s="73"/>
      <c r="BWZ52" s="73"/>
      <c r="BXA52" s="73"/>
      <c r="BXB52" s="73"/>
      <c r="BXC52" s="73"/>
      <c r="BXD52" s="73"/>
      <c r="BXE52" s="73"/>
      <c r="BXF52" s="73"/>
      <c r="BXG52" s="73"/>
      <c r="BXH52" s="73"/>
      <c r="BXI52" s="73"/>
      <c r="BXJ52" s="73"/>
      <c r="BXK52" s="73"/>
      <c r="BXL52" s="73"/>
      <c r="BXM52" s="73"/>
      <c r="BXN52" s="73"/>
      <c r="BXO52" s="73"/>
      <c r="BXP52" s="73"/>
      <c r="BXQ52" s="73"/>
      <c r="BXR52" s="73"/>
      <c r="BXS52" s="73"/>
      <c r="BXT52" s="73"/>
      <c r="BXU52" s="73"/>
      <c r="BXV52" s="73"/>
      <c r="BXW52" s="73"/>
      <c r="BXX52" s="73"/>
      <c r="BXY52" s="73"/>
      <c r="BXZ52" s="73"/>
      <c r="BYA52" s="73"/>
      <c r="BYB52" s="73"/>
      <c r="BYC52" s="73"/>
      <c r="BYD52" s="73"/>
      <c r="BYE52" s="73"/>
      <c r="BYF52" s="73"/>
      <c r="BYG52" s="73"/>
      <c r="BYH52" s="73"/>
      <c r="BYI52" s="73"/>
      <c r="BYJ52" s="73"/>
      <c r="BYK52" s="73"/>
      <c r="BYL52" s="73"/>
      <c r="BYM52" s="73"/>
      <c r="BYN52" s="73"/>
      <c r="BYO52" s="73"/>
      <c r="BYP52" s="73"/>
      <c r="BYQ52" s="73"/>
      <c r="BYR52" s="73"/>
      <c r="BYS52" s="73"/>
      <c r="BYT52" s="73"/>
      <c r="BYU52" s="73"/>
      <c r="BYV52" s="73"/>
      <c r="BYW52" s="73"/>
      <c r="BYX52" s="73"/>
      <c r="BYY52" s="73"/>
      <c r="BYZ52" s="73"/>
      <c r="BZA52" s="73"/>
      <c r="BZB52" s="73"/>
      <c r="BZC52" s="73"/>
      <c r="BZD52" s="73"/>
      <c r="BZE52" s="73"/>
      <c r="BZF52" s="73"/>
      <c r="BZG52" s="73"/>
      <c r="BZH52" s="73"/>
      <c r="BZI52" s="73"/>
      <c r="BZJ52" s="73"/>
      <c r="BZK52" s="73"/>
      <c r="BZL52" s="73"/>
      <c r="BZM52" s="73"/>
      <c r="BZN52" s="73"/>
      <c r="BZO52" s="73"/>
      <c r="BZP52" s="73"/>
      <c r="BZQ52" s="73"/>
      <c r="BZR52" s="73"/>
      <c r="BZS52" s="73"/>
      <c r="BZT52" s="73"/>
      <c r="BZU52" s="73"/>
      <c r="BZV52" s="73"/>
      <c r="BZW52" s="73"/>
      <c r="BZX52" s="73"/>
      <c r="BZY52" s="73"/>
      <c r="BZZ52" s="73"/>
      <c r="CAA52" s="73"/>
      <c r="CAB52" s="73"/>
      <c r="CAC52" s="73"/>
      <c r="CAD52" s="73"/>
      <c r="CAE52" s="73"/>
      <c r="CAF52" s="73"/>
      <c r="CAG52" s="73"/>
      <c r="CAH52" s="73"/>
      <c r="CAI52" s="73"/>
      <c r="CAJ52" s="73"/>
      <c r="CAK52" s="73"/>
      <c r="CAL52" s="73"/>
      <c r="CAM52" s="73"/>
      <c r="CAN52" s="73"/>
      <c r="CAO52" s="73"/>
      <c r="CAP52" s="73"/>
      <c r="CAQ52" s="73"/>
      <c r="CAR52" s="73"/>
      <c r="CAS52" s="73"/>
      <c r="CAT52" s="73"/>
      <c r="CAU52" s="73"/>
      <c r="CAV52" s="73"/>
      <c r="CAW52" s="73"/>
      <c r="CAX52" s="73"/>
      <c r="CAY52" s="73"/>
      <c r="CAZ52" s="73"/>
      <c r="CBA52" s="73"/>
      <c r="CBB52" s="73"/>
      <c r="CBC52" s="73"/>
      <c r="CBD52" s="73"/>
      <c r="CBE52" s="73"/>
      <c r="CBF52" s="73"/>
      <c r="CBG52" s="73"/>
      <c r="CBH52" s="73"/>
      <c r="CBI52" s="73"/>
      <c r="CBJ52" s="73"/>
      <c r="CBK52" s="73"/>
      <c r="CBL52" s="73"/>
      <c r="CBM52" s="73"/>
      <c r="CBN52" s="73"/>
      <c r="CBO52" s="73"/>
      <c r="CBP52" s="73"/>
      <c r="CBQ52" s="73"/>
      <c r="CBR52" s="73"/>
      <c r="CBS52" s="73"/>
      <c r="CBT52" s="73"/>
      <c r="CBU52" s="73"/>
      <c r="CBV52" s="73"/>
      <c r="CBW52" s="73"/>
      <c r="CBX52" s="73"/>
      <c r="CBY52" s="73"/>
      <c r="CBZ52" s="73"/>
      <c r="CCA52" s="73"/>
      <c r="CCB52" s="73"/>
      <c r="CCC52" s="73"/>
      <c r="CCD52" s="73"/>
      <c r="CCE52" s="73"/>
      <c r="CCF52" s="73"/>
      <c r="CCG52" s="73"/>
      <c r="CCH52" s="73"/>
      <c r="CCI52" s="73"/>
      <c r="CCJ52" s="73"/>
      <c r="CCK52" s="73"/>
      <c r="CCL52" s="73"/>
      <c r="CCM52" s="73"/>
      <c r="CCN52" s="73"/>
      <c r="CCO52" s="73"/>
      <c r="CCP52" s="73"/>
      <c r="CCQ52" s="73"/>
      <c r="CCR52" s="73"/>
      <c r="CCS52" s="73"/>
      <c r="CCT52" s="73"/>
      <c r="CCU52" s="73"/>
      <c r="CCV52" s="73"/>
      <c r="CCW52" s="73"/>
      <c r="CCX52" s="73"/>
      <c r="CCY52" s="73"/>
      <c r="CCZ52" s="73"/>
      <c r="CDA52" s="73"/>
      <c r="CDB52" s="73"/>
      <c r="CDC52" s="73"/>
      <c r="CDD52" s="73"/>
      <c r="CDE52" s="73"/>
      <c r="CDF52" s="73"/>
      <c r="CDG52" s="73"/>
      <c r="CDH52" s="73"/>
      <c r="CDI52" s="73"/>
      <c r="CDJ52" s="73"/>
      <c r="CDK52" s="73"/>
      <c r="CDL52" s="73"/>
      <c r="CDM52" s="73"/>
      <c r="CDN52" s="73"/>
      <c r="CDO52" s="73"/>
      <c r="CDP52" s="73"/>
      <c r="CDQ52" s="73"/>
      <c r="CDR52" s="73"/>
      <c r="CDS52" s="73"/>
      <c r="CDT52" s="73"/>
      <c r="CDU52" s="73"/>
      <c r="CDV52" s="73"/>
      <c r="CDW52" s="73"/>
      <c r="CDX52" s="73"/>
      <c r="CDY52" s="73"/>
      <c r="CDZ52" s="73"/>
      <c r="CEA52" s="73"/>
      <c r="CEB52" s="73"/>
      <c r="CEC52" s="73"/>
      <c r="CED52" s="73"/>
      <c r="CEE52" s="73"/>
      <c r="CEF52" s="73"/>
      <c r="CEG52" s="73"/>
      <c r="CEH52" s="73"/>
      <c r="CEI52" s="73"/>
      <c r="CEJ52" s="73"/>
      <c r="CEK52" s="73"/>
      <c r="CEL52" s="73"/>
      <c r="CEM52" s="73"/>
      <c r="CEN52" s="73"/>
      <c r="CEO52" s="73"/>
      <c r="CEP52" s="73"/>
      <c r="CEQ52" s="73"/>
      <c r="CER52" s="73"/>
      <c r="CES52" s="73"/>
      <c r="CET52" s="73"/>
      <c r="CEU52" s="73"/>
      <c r="CEV52" s="73"/>
      <c r="CEW52" s="73"/>
      <c r="CEX52" s="73"/>
      <c r="CEY52" s="73"/>
      <c r="CEZ52" s="73"/>
      <c r="CFA52" s="73"/>
      <c r="CFB52" s="73"/>
      <c r="CFC52" s="73"/>
      <c r="CFD52" s="73"/>
      <c r="CFE52" s="73"/>
      <c r="CFF52" s="73"/>
      <c r="CFG52" s="73"/>
      <c r="CFH52" s="73"/>
      <c r="CFI52" s="73"/>
      <c r="CFJ52" s="73"/>
      <c r="CFK52" s="73"/>
      <c r="CFL52" s="73"/>
      <c r="CFM52" s="73"/>
      <c r="CFN52" s="73"/>
      <c r="CFO52" s="73"/>
      <c r="CFP52" s="73"/>
      <c r="CFQ52" s="73"/>
      <c r="CFR52" s="73"/>
      <c r="CFS52" s="73"/>
      <c r="CFT52" s="73"/>
      <c r="CFU52" s="73"/>
      <c r="CFV52" s="73"/>
      <c r="CFW52" s="73"/>
      <c r="CFX52" s="73"/>
      <c r="CFY52" s="73"/>
      <c r="CFZ52" s="73"/>
      <c r="CGA52" s="73"/>
      <c r="CGB52" s="73"/>
      <c r="CGC52" s="73"/>
      <c r="CGD52" s="73"/>
      <c r="CGE52" s="73"/>
      <c r="CGF52" s="73"/>
      <c r="CGG52" s="73"/>
      <c r="CGH52" s="73"/>
      <c r="CGI52" s="73"/>
      <c r="CGJ52" s="73"/>
      <c r="CGK52" s="73"/>
      <c r="CGL52" s="73"/>
      <c r="CGM52" s="73"/>
      <c r="CGN52" s="73"/>
      <c r="CGO52" s="73"/>
      <c r="CGP52" s="73"/>
      <c r="CGQ52" s="73"/>
      <c r="CGR52" s="73"/>
      <c r="CGS52" s="73"/>
      <c r="CGT52" s="73"/>
      <c r="CGU52" s="73"/>
      <c r="CGV52" s="73"/>
      <c r="CGW52" s="73"/>
      <c r="CGX52" s="73"/>
      <c r="CGY52" s="73"/>
      <c r="CGZ52" s="73"/>
      <c r="CHA52" s="73"/>
      <c r="CHB52" s="73"/>
      <c r="CHC52" s="73"/>
      <c r="CHD52" s="73"/>
      <c r="CHE52" s="73"/>
      <c r="CHF52" s="73"/>
      <c r="CHG52" s="73"/>
      <c r="CHH52" s="73"/>
      <c r="CHI52" s="73"/>
      <c r="CHJ52" s="73"/>
      <c r="CHK52" s="73"/>
      <c r="CHL52" s="73"/>
      <c r="CHM52" s="73"/>
      <c r="CHN52" s="73"/>
      <c r="CHO52" s="73"/>
      <c r="CHP52" s="73"/>
      <c r="CHQ52" s="73"/>
      <c r="CHR52" s="73"/>
      <c r="CHS52" s="73"/>
      <c r="CHT52" s="73"/>
      <c r="CHU52" s="73"/>
      <c r="CHV52" s="73"/>
      <c r="CHW52" s="73"/>
      <c r="CHX52" s="73"/>
      <c r="CHY52" s="73"/>
      <c r="CHZ52" s="73"/>
      <c r="CIA52" s="73"/>
      <c r="CIB52" s="73"/>
      <c r="CIC52" s="73"/>
      <c r="CID52" s="73"/>
      <c r="CIE52" s="73"/>
      <c r="CIF52" s="73"/>
      <c r="CIG52" s="73"/>
      <c r="CIH52" s="73"/>
      <c r="CII52" s="73"/>
      <c r="CIJ52" s="73"/>
      <c r="CIK52" s="73"/>
      <c r="CIL52" s="73"/>
      <c r="CIM52" s="73"/>
      <c r="CIN52" s="73"/>
      <c r="CIO52" s="73"/>
      <c r="CIP52" s="73"/>
      <c r="CIQ52" s="73"/>
      <c r="CIR52" s="73"/>
      <c r="CIS52" s="73"/>
      <c r="CIT52" s="73"/>
      <c r="CIU52" s="73"/>
      <c r="CIV52" s="73"/>
      <c r="CIW52" s="73"/>
      <c r="CIX52" s="73"/>
      <c r="CIY52" s="73"/>
      <c r="CIZ52" s="73"/>
      <c r="CJA52" s="73"/>
      <c r="CJB52" s="73"/>
      <c r="CJC52" s="73"/>
      <c r="CJD52" s="73"/>
      <c r="CJE52" s="73"/>
      <c r="CJF52" s="73"/>
      <c r="CJG52" s="73"/>
      <c r="CJH52" s="73"/>
      <c r="CJI52" s="73"/>
      <c r="CJJ52" s="73"/>
      <c r="CJK52" s="73"/>
      <c r="CJL52" s="73"/>
      <c r="CJM52" s="73"/>
      <c r="CJN52" s="73"/>
      <c r="CJO52" s="73"/>
      <c r="CJP52" s="73"/>
      <c r="CJQ52" s="73"/>
      <c r="CJR52" s="73"/>
      <c r="CJS52" s="73"/>
      <c r="CJT52" s="73"/>
      <c r="CJU52" s="73"/>
      <c r="CJV52" s="73"/>
      <c r="CJW52" s="73"/>
      <c r="CJX52" s="73"/>
      <c r="CJY52" s="73"/>
      <c r="CJZ52" s="73"/>
      <c r="CKA52" s="73"/>
      <c r="CKB52" s="73"/>
      <c r="CKC52" s="73"/>
      <c r="CKD52" s="73"/>
      <c r="CKE52" s="73"/>
      <c r="CKF52" s="73"/>
      <c r="CKG52" s="73"/>
      <c r="CKH52" s="73"/>
      <c r="CKI52" s="73"/>
      <c r="CKJ52" s="73"/>
      <c r="CKK52" s="73"/>
      <c r="CKL52" s="73"/>
      <c r="CKM52" s="73"/>
      <c r="CKN52" s="73"/>
      <c r="CKO52" s="73"/>
      <c r="CKP52" s="73"/>
      <c r="CKQ52" s="73"/>
      <c r="CKR52" s="73"/>
      <c r="CKS52" s="73"/>
      <c r="CKT52" s="73"/>
      <c r="CKU52" s="73"/>
      <c r="CKV52" s="73"/>
      <c r="CKW52" s="73"/>
      <c r="CKX52" s="73"/>
      <c r="CKY52" s="73"/>
      <c r="CKZ52" s="73"/>
      <c r="CLA52" s="73"/>
      <c r="CLB52" s="73"/>
      <c r="CLC52" s="73"/>
      <c r="CLD52" s="73"/>
      <c r="CLE52" s="73"/>
      <c r="CLF52" s="73"/>
      <c r="CLG52" s="73"/>
      <c r="CLH52" s="73"/>
      <c r="CLI52" s="73"/>
      <c r="CLJ52" s="73"/>
      <c r="CLK52" s="73"/>
      <c r="CLL52" s="73"/>
      <c r="CLM52" s="73"/>
      <c r="CLN52" s="73"/>
      <c r="CLO52" s="73"/>
      <c r="CLP52" s="73"/>
      <c r="CLQ52" s="73"/>
      <c r="CLR52" s="73"/>
      <c r="CLS52" s="73"/>
      <c r="CLT52" s="73"/>
      <c r="CLU52" s="73"/>
      <c r="CLV52" s="73"/>
      <c r="CLW52" s="73"/>
      <c r="CLX52" s="73"/>
      <c r="CLY52" s="73"/>
      <c r="CLZ52" s="73"/>
      <c r="CMA52" s="73"/>
      <c r="CMB52" s="73"/>
      <c r="CMC52" s="73"/>
      <c r="CMD52" s="73"/>
      <c r="CME52" s="73"/>
      <c r="CMF52" s="73"/>
      <c r="CMG52" s="73"/>
      <c r="CMH52" s="73"/>
      <c r="CMI52" s="73"/>
      <c r="CMJ52" s="73"/>
      <c r="CMK52" s="73"/>
      <c r="CML52" s="73"/>
      <c r="CMM52" s="73"/>
      <c r="CMN52" s="73"/>
      <c r="CMO52" s="73"/>
      <c r="CMP52" s="73"/>
      <c r="CMQ52" s="73"/>
      <c r="CMR52" s="73"/>
      <c r="CMS52" s="73"/>
      <c r="CMT52" s="73"/>
      <c r="CMU52" s="73"/>
      <c r="CMV52" s="73"/>
      <c r="CMW52" s="73"/>
      <c r="CMX52" s="73"/>
      <c r="CMY52" s="73"/>
      <c r="CMZ52" s="73"/>
      <c r="CNA52" s="73"/>
      <c r="CNB52" s="73"/>
      <c r="CNC52" s="73"/>
      <c r="CND52" s="73"/>
      <c r="CNE52" s="73"/>
      <c r="CNF52" s="73"/>
      <c r="CNG52" s="73"/>
      <c r="CNH52" s="73"/>
      <c r="CNI52" s="73"/>
      <c r="CNJ52" s="73"/>
      <c r="CNK52" s="73"/>
      <c r="CNL52" s="73"/>
      <c r="CNM52" s="73"/>
      <c r="CNN52" s="73"/>
      <c r="CNO52" s="73"/>
      <c r="CNP52" s="73"/>
      <c r="CNQ52" s="73"/>
      <c r="CNR52" s="73"/>
      <c r="CNS52" s="73"/>
      <c r="CNT52" s="73"/>
      <c r="CNU52" s="73"/>
      <c r="CNV52" s="73"/>
      <c r="CNW52" s="73"/>
      <c r="CNX52" s="73"/>
      <c r="CNY52" s="73"/>
      <c r="CNZ52" s="73"/>
      <c r="COA52" s="73"/>
      <c r="COB52" s="73"/>
      <c r="COC52" s="73"/>
      <c r="COD52" s="73"/>
      <c r="COE52" s="73"/>
      <c r="COF52" s="73"/>
      <c r="COG52" s="73"/>
      <c r="COH52" s="73"/>
      <c r="COI52" s="73"/>
      <c r="COJ52" s="73"/>
      <c r="COK52" s="73"/>
      <c r="COL52" s="73"/>
      <c r="COM52" s="73"/>
      <c r="CON52" s="73"/>
      <c r="COO52" s="73"/>
      <c r="COP52" s="73"/>
      <c r="COQ52" s="73"/>
      <c r="COR52" s="73"/>
      <c r="COS52" s="73"/>
      <c r="COT52" s="73"/>
      <c r="COU52" s="73"/>
      <c r="COV52" s="73"/>
      <c r="COW52" s="73"/>
      <c r="COX52" s="73"/>
      <c r="COY52" s="73"/>
      <c r="COZ52" s="73"/>
      <c r="CPA52" s="73"/>
      <c r="CPB52" s="73"/>
      <c r="CPC52" s="73"/>
      <c r="CPD52" s="73"/>
      <c r="CPE52" s="73"/>
      <c r="CPF52" s="73"/>
      <c r="CPG52" s="73"/>
      <c r="CPH52" s="73"/>
      <c r="CPI52" s="73"/>
      <c r="CPJ52" s="73"/>
      <c r="CPK52" s="73"/>
      <c r="CPL52" s="73"/>
      <c r="CPM52" s="73"/>
      <c r="CPN52" s="73"/>
      <c r="CPO52" s="73"/>
      <c r="CPP52" s="73"/>
      <c r="CPQ52" s="73"/>
      <c r="CPR52" s="73"/>
      <c r="CPS52" s="73"/>
      <c r="CPT52" s="73"/>
      <c r="CPU52" s="73"/>
      <c r="CPV52" s="73"/>
      <c r="CPW52" s="73"/>
      <c r="CPX52" s="73"/>
      <c r="CPY52" s="73"/>
      <c r="CPZ52" s="73"/>
      <c r="CQA52" s="73"/>
      <c r="CQB52" s="73"/>
      <c r="CQC52" s="73"/>
      <c r="CQD52" s="73"/>
      <c r="CQE52" s="73"/>
      <c r="CQF52" s="73"/>
      <c r="CQG52" s="73"/>
      <c r="CQH52" s="73"/>
      <c r="CQI52" s="73"/>
      <c r="CQJ52" s="73"/>
      <c r="CQK52" s="73"/>
      <c r="CQL52" s="73"/>
      <c r="CQM52" s="73"/>
      <c r="CQN52" s="73"/>
      <c r="CQO52" s="73"/>
      <c r="CQP52" s="73"/>
      <c r="CQQ52" s="73"/>
      <c r="CQR52" s="73"/>
      <c r="CQS52" s="73"/>
      <c r="CQT52" s="73"/>
      <c r="CQU52" s="73"/>
      <c r="CQV52" s="73"/>
      <c r="CQW52" s="73"/>
      <c r="CQX52" s="73"/>
      <c r="CQY52" s="73"/>
      <c r="CQZ52" s="73"/>
      <c r="CRA52" s="73"/>
      <c r="CRB52" s="73"/>
      <c r="CRC52" s="73"/>
      <c r="CRD52" s="73"/>
      <c r="CRE52" s="73"/>
      <c r="CRF52" s="73"/>
      <c r="CRG52" s="73"/>
      <c r="CRH52" s="73"/>
      <c r="CRI52" s="73"/>
      <c r="CRJ52" s="73"/>
      <c r="CRK52" s="73"/>
      <c r="CRL52" s="73"/>
      <c r="CRM52" s="73"/>
      <c r="CRN52" s="73"/>
      <c r="CRO52" s="73"/>
      <c r="CRP52" s="73"/>
      <c r="CRQ52" s="73"/>
      <c r="CRR52" s="73"/>
      <c r="CRS52" s="73"/>
      <c r="CRT52" s="73"/>
      <c r="CRU52" s="73"/>
      <c r="CRV52" s="73"/>
      <c r="CRW52" s="73"/>
      <c r="CRX52" s="73"/>
      <c r="CRY52" s="73"/>
      <c r="CRZ52" s="73"/>
      <c r="CSA52" s="73"/>
      <c r="CSB52" s="73"/>
      <c r="CSC52" s="73"/>
      <c r="CSD52" s="73"/>
      <c r="CSE52" s="73"/>
      <c r="CSF52" s="73"/>
      <c r="CSG52" s="73"/>
      <c r="CSH52" s="73"/>
      <c r="CSI52" s="73"/>
      <c r="CSJ52" s="73"/>
      <c r="CSK52" s="73"/>
      <c r="CSL52" s="73"/>
      <c r="CSM52" s="73"/>
      <c r="CSN52" s="73"/>
      <c r="CSO52" s="73"/>
      <c r="CSP52" s="73"/>
      <c r="CSQ52" s="73"/>
      <c r="CSR52" s="73"/>
      <c r="CSS52" s="73"/>
      <c r="CST52" s="73"/>
      <c r="CSU52" s="73"/>
      <c r="CSV52" s="73"/>
      <c r="CSW52" s="73"/>
      <c r="CSX52" s="73"/>
      <c r="CSY52" s="73"/>
      <c r="CSZ52" s="73"/>
      <c r="CTA52" s="73"/>
      <c r="CTB52" s="73"/>
      <c r="CTC52" s="73"/>
      <c r="CTD52" s="73"/>
      <c r="CTE52" s="73"/>
      <c r="CTF52" s="73"/>
      <c r="CTG52" s="73"/>
      <c r="CTH52" s="73"/>
      <c r="CTI52" s="73"/>
      <c r="CTJ52" s="73"/>
      <c r="CTK52" s="73"/>
      <c r="CTL52" s="73"/>
      <c r="CTM52" s="73"/>
      <c r="CTN52" s="73"/>
      <c r="CTO52" s="73"/>
      <c r="CTP52" s="73"/>
      <c r="CTQ52" s="73"/>
      <c r="CTR52" s="73"/>
      <c r="CTS52" s="73"/>
      <c r="CTT52" s="73"/>
      <c r="CTU52" s="73"/>
      <c r="CTV52" s="73"/>
      <c r="CTW52" s="73"/>
      <c r="CTX52" s="73"/>
      <c r="CTY52" s="73"/>
      <c r="CTZ52" s="73"/>
      <c r="CUA52" s="73"/>
      <c r="CUB52" s="73"/>
      <c r="CUC52" s="73"/>
      <c r="CUD52" s="73"/>
      <c r="CUE52" s="73"/>
      <c r="CUF52" s="73"/>
      <c r="CUG52" s="73"/>
      <c r="CUH52" s="73"/>
      <c r="CUI52" s="73"/>
      <c r="CUJ52" s="73"/>
      <c r="CUK52" s="73"/>
      <c r="CUL52" s="73"/>
      <c r="CUM52" s="73"/>
      <c r="CUN52" s="73"/>
      <c r="CUO52" s="73"/>
      <c r="CUP52" s="73"/>
      <c r="CUQ52" s="73"/>
      <c r="CUR52" s="73"/>
      <c r="CUS52" s="73"/>
      <c r="CUT52" s="73"/>
      <c r="CUU52" s="73"/>
      <c r="CUV52" s="73"/>
      <c r="CUW52" s="73"/>
      <c r="CUX52" s="73"/>
      <c r="CUY52" s="73"/>
      <c r="CUZ52" s="73"/>
      <c r="CVA52" s="73"/>
      <c r="CVB52" s="73"/>
      <c r="CVC52" s="73"/>
      <c r="CVD52" s="73"/>
      <c r="CVE52" s="73"/>
      <c r="CVF52" s="73"/>
      <c r="CVG52" s="73"/>
      <c r="CVH52" s="73"/>
      <c r="CVI52" s="73"/>
      <c r="CVJ52" s="73"/>
      <c r="CVK52" s="73"/>
      <c r="CVL52" s="73"/>
      <c r="CVM52" s="73"/>
      <c r="CVN52" s="73"/>
      <c r="CVO52" s="73"/>
      <c r="CVP52" s="73"/>
      <c r="CVQ52" s="73"/>
      <c r="CVR52" s="73"/>
      <c r="CVS52" s="73"/>
      <c r="CVT52" s="73"/>
      <c r="CVU52" s="73"/>
      <c r="CVV52" s="73"/>
      <c r="CVW52" s="73"/>
      <c r="CVX52" s="73"/>
      <c r="CVY52" s="73"/>
      <c r="CVZ52" s="73"/>
      <c r="CWA52" s="73"/>
      <c r="CWB52" s="73"/>
      <c r="CWC52" s="73"/>
      <c r="CWD52" s="73"/>
      <c r="CWE52" s="73"/>
      <c r="CWF52" s="73"/>
      <c r="CWG52" s="73"/>
      <c r="CWH52" s="73"/>
      <c r="CWI52" s="73"/>
      <c r="CWJ52" s="73"/>
      <c r="CWK52" s="73"/>
      <c r="CWL52" s="73"/>
      <c r="CWM52" s="73"/>
      <c r="CWN52" s="73"/>
      <c r="CWO52" s="73"/>
      <c r="CWP52" s="73"/>
      <c r="CWQ52" s="73"/>
      <c r="CWR52" s="73"/>
      <c r="CWS52" s="73"/>
      <c r="CWT52" s="73"/>
      <c r="CWU52" s="73"/>
      <c r="CWV52" s="73"/>
      <c r="CWW52" s="73"/>
      <c r="CWX52" s="73"/>
      <c r="CWY52" s="73"/>
      <c r="CWZ52" s="73"/>
      <c r="CXA52" s="73"/>
      <c r="CXB52" s="73"/>
      <c r="CXC52" s="73"/>
      <c r="CXD52" s="73"/>
      <c r="CXE52" s="73"/>
      <c r="CXF52" s="73"/>
      <c r="CXG52" s="73"/>
      <c r="CXH52" s="73"/>
      <c r="CXI52" s="73"/>
      <c r="CXJ52" s="73"/>
      <c r="CXK52" s="73"/>
      <c r="CXL52" s="73"/>
      <c r="CXM52" s="73"/>
      <c r="CXN52" s="73"/>
      <c r="CXO52" s="73"/>
      <c r="CXP52" s="73"/>
      <c r="CXQ52" s="73"/>
      <c r="CXR52" s="73"/>
      <c r="CXS52" s="73"/>
      <c r="CXT52" s="73"/>
      <c r="CXU52" s="73"/>
      <c r="CXV52" s="73"/>
      <c r="CXW52" s="73"/>
      <c r="CXX52" s="73"/>
      <c r="CXY52" s="73"/>
      <c r="CXZ52" s="73"/>
      <c r="CYA52" s="73"/>
      <c r="CYB52" s="73"/>
      <c r="CYC52" s="73"/>
      <c r="CYD52" s="73"/>
      <c r="CYE52" s="73"/>
      <c r="CYF52" s="73"/>
      <c r="CYG52" s="73"/>
      <c r="CYH52" s="73"/>
      <c r="CYI52" s="73"/>
      <c r="CYJ52" s="73"/>
      <c r="CYK52" s="73"/>
      <c r="CYL52" s="73"/>
      <c r="CYM52" s="73"/>
      <c r="CYN52" s="73"/>
      <c r="CYO52" s="73"/>
      <c r="CYP52" s="73"/>
      <c r="CYQ52" s="73"/>
      <c r="CYR52" s="73"/>
      <c r="CYS52" s="73"/>
      <c r="CYT52" s="73"/>
      <c r="CYU52" s="73"/>
      <c r="CYV52" s="73"/>
      <c r="CYW52" s="73"/>
      <c r="CYX52" s="73"/>
      <c r="CYY52" s="73"/>
      <c r="CYZ52" s="73"/>
      <c r="CZA52" s="73"/>
      <c r="CZB52" s="73"/>
      <c r="CZC52" s="73"/>
      <c r="CZD52" s="73"/>
      <c r="CZE52" s="73"/>
      <c r="CZF52" s="73"/>
      <c r="CZG52" s="73"/>
      <c r="CZH52" s="73"/>
      <c r="CZI52" s="73"/>
      <c r="CZJ52" s="73"/>
      <c r="CZK52" s="73"/>
      <c r="CZL52" s="73"/>
      <c r="CZM52" s="73"/>
      <c r="CZN52" s="73"/>
      <c r="CZO52" s="73"/>
      <c r="CZP52" s="73"/>
      <c r="CZQ52" s="73"/>
      <c r="CZR52" s="73"/>
      <c r="CZS52" s="73"/>
      <c r="CZT52" s="73"/>
      <c r="CZU52" s="73"/>
      <c r="CZV52" s="73"/>
      <c r="CZW52" s="73"/>
      <c r="CZX52" s="73"/>
      <c r="CZY52" s="73"/>
      <c r="CZZ52" s="73"/>
      <c r="DAA52" s="73"/>
      <c r="DAB52" s="73"/>
      <c r="DAC52" s="73"/>
      <c r="DAD52" s="73"/>
      <c r="DAE52" s="73"/>
      <c r="DAF52" s="73"/>
      <c r="DAG52" s="73"/>
      <c r="DAH52" s="73"/>
      <c r="DAI52" s="73"/>
      <c r="DAJ52" s="73"/>
      <c r="DAK52" s="73"/>
      <c r="DAL52" s="73"/>
      <c r="DAM52" s="73"/>
      <c r="DAN52" s="73"/>
      <c r="DAO52" s="73"/>
      <c r="DAP52" s="73"/>
      <c r="DAQ52" s="73"/>
      <c r="DAR52" s="73"/>
      <c r="DAS52" s="73"/>
      <c r="DAT52" s="73"/>
      <c r="DAU52" s="73"/>
      <c r="DAV52" s="73"/>
      <c r="DAW52" s="73"/>
      <c r="DAX52" s="73"/>
      <c r="DAY52" s="73"/>
      <c r="DAZ52" s="73"/>
      <c r="DBA52" s="73"/>
      <c r="DBB52" s="73"/>
      <c r="DBC52" s="73"/>
      <c r="DBD52" s="73"/>
      <c r="DBE52" s="73"/>
      <c r="DBF52" s="73"/>
      <c r="DBG52" s="73"/>
      <c r="DBH52" s="73"/>
      <c r="DBI52" s="73"/>
      <c r="DBJ52" s="73"/>
      <c r="DBK52" s="73"/>
      <c r="DBL52" s="73"/>
      <c r="DBM52" s="73"/>
      <c r="DBN52" s="73"/>
      <c r="DBO52" s="73"/>
      <c r="DBP52" s="73"/>
      <c r="DBQ52" s="73"/>
      <c r="DBR52" s="73"/>
      <c r="DBS52" s="73"/>
      <c r="DBT52" s="73"/>
      <c r="DBU52" s="73"/>
      <c r="DBV52" s="73"/>
      <c r="DBW52" s="73"/>
      <c r="DBX52" s="73"/>
      <c r="DBY52" s="73"/>
      <c r="DBZ52" s="73"/>
      <c r="DCA52" s="73"/>
      <c r="DCB52" s="73"/>
      <c r="DCC52" s="73"/>
      <c r="DCD52" s="73"/>
      <c r="DCE52" s="73"/>
      <c r="DCF52" s="73"/>
      <c r="DCG52" s="73"/>
      <c r="DCH52" s="73"/>
      <c r="DCI52" s="73"/>
      <c r="DCJ52" s="73"/>
      <c r="DCK52" s="73"/>
      <c r="DCL52" s="73"/>
      <c r="DCM52" s="73"/>
      <c r="DCN52" s="73"/>
      <c r="DCO52" s="73"/>
      <c r="DCP52" s="73"/>
      <c r="DCQ52" s="73"/>
      <c r="DCR52" s="73"/>
      <c r="DCS52" s="73"/>
      <c r="DCT52" s="73"/>
      <c r="DCU52" s="73"/>
      <c r="DCV52" s="73"/>
      <c r="DCW52" s="73"/>
      <c r="DCX52" s="73"/>
      <c r="DCY52" s="73"/>
      <c r="DCZ52" s="73"/>
      <c r="DDA52" s="73"/>
      <c r="DDB52" s="73"/>
      <c r="DDC52" s="73"/>
      <c r="DDD52" s="73"/>
      <c r="DDE52" s="73"/>
      <c r="DDF52" s="73"/>
      <c r="DDG52" s="73"/>
      <c r="DDH52" s="73"/>
      <c r="DDI52" s="73"/>
      <c r="DDJ52" s="73"/>
      <c r="DDK52" s="73"/>
      <c r="DDL52" s="73"/>
      <c r="DDM52" s="73"/>
      <c r="DDN52" s="73"/>
      <c r="DDO52" s="73"/>
      <c r="DDP52" s="73"/>
      <c r="DDQ52" s="73"/>
      <c r="DDR52" s="73"/>
      <c r="DDS52" s="73"/>
      <c r="DDT52" s="73"/>
      <c r="DDU52" s="73"/>
      <c r="DDV52" s="73"/>
      <c r="DDW52" s="73"/>
      <c r="DDX52" s="73"/>
      <c r="DDY52" s="73"/>
      <c r="DDZ52" s="73"/>
      <c r="DEA52" s="73"/>
      <c r="DEB52" s="73"/>
      <c r="DEC52" s="73"/>
      <c r="DED52" s="73"/>
      <c r="DEE52" s="73"/>
      <c r="DEF52" s="73"/>
      <c r="DEG52" s="73"/>
      <c r="DEH52" s="73"/>
      <c r="DEI52" s="73"/>
      <c r="DEJ52" s="73"/>
      <c r="DEK52" s="73"/>
      <c r="DEL52" s="73"/>
      <c r="DEM52" s="73"/>
      <c r="DEN52" s="73"/>
      <c r="DEO52" s="73"/>
      <c r="DEP52" s="73"/>
      <c r="DEQ52" s="73"/>
      <c r="DER52" s="73"/>
      <c r="DES52" s="73"/>
      <c r="DET52" s="73"/>
      <c r="DEU52" s="73"/>
      <c r="DEV52" s="73"/>
      <c r="DEW52" s="73"/>
      <c r="DEX52" s="73"/>
      <c r="DEY52" s="73"/>
      <c r="DEZ52" s="73"/>
      <c r="DFA52" s="73"/>
      <c r="DFB52" s="73"/>
      <c r="DFC52" s="73"/>
      <c r="DFD52" s="73"/>
      <c r="DFE52" s="73"/>
      <c r="DFF52" s="73"/>
      <c r="DFG52" s="73"/>
      <c r="DFH52" s="73"/>
      <c r="DFI52" s="73"/>
      <c r="DFJ52" s="73"/>
      <c r="DFK52" s="73"/>
      <c r="DFL52" s="73"/>
      <c r="DFM52" s="73"/>
      <c r="DFN52" s="73"/>
      <c r="DFO52" s="73"/>
      <c r="DFP52" s="73"/>
      <c r="DFQ52" s="73"/>
      <c r="DFR52" s="73"/>
      <c r="DFS52" s="73"/>
      <c r="DFT52" s="73"/>
      <c r="DFU52" s="73"/>
      <c r="DFV52" s="73"/>
      <c r="DFW52" s="73"/>
      <c r="DFX52" s="73"/>
      <c r="DFY52" s="73"/>
      <c r="DFZ52" s="73"/>
      <c r="DGA52" s="73"/>
      <c r="DGB52" s="73"/>
      <c r="DGC52" s="73"/>
      <c r="DGD52" s="73"/>
      <c r="DGE52" s="73"/>
      <c r="DGF52" s="73"/>
      <c r="DGG52" s="73"/>
      <c r="DGH52" s="73"/>
      <c r="DGI52" s="73"/>
      <c r="DGJ52" s="73"/>
      <c r="DGK52" s="73"/>
      <c r="DGL52" s="73"/>
      <c r="DGM52" s="73"/>
      <c r="DGN52" s="73"/>
      <c r="DGO52" s="73"/>
      <c r="DGP52" s="73"/>
      <c r="DGQ52" s="73"/>
      <c r="DGR52" s="73"/>
      <c r="DGS52" s="73"/>
      <c r="DGT52" s="73"/>
      <c r="DGU52" s="73"/>
      <c r="DGV52" s="73"/>
      <c r="DGW52" s="73"/>
      <c r="DGX52" s="73"/>
      <c r="DGY52" s="73"/>
      <c r="DGZ52" s="73"/>
      <c r="DHA52" s="73"/>
      <c r="DHB52" s="73"/>
      <c r="DHC52" s="73"/>
      <c r="DHD52" s="73"/>
      <c r="DHE52" s="73"/>
      <c r="DHF52" s="73"/>
      <c r="DHG52" s="73"/>
      <c r="DHH52" s="73"/>
      <c r="DHI52" s="73"/>
      <c r="DHJ52" s="73"/>
      <c r="DHK52" s="73"/>
      <c r="DHL52" s="73"/>
      <c r="DHM52" s="73"/>
      <c r="DHN52" s="73"/>
      <c r="DHO52" s="73"/>
      <c r="DHP52" s="73"/>
      <c r="DHQ52" s="73"/>
      <c r="DHR52" s="73"/>
      <c r="DHS52" s="73"/>
      <c r="DHT52" s="73"/>
      <c r="DHU52" s="73"/>
      <c r="DHV52" s="73"/>
      <c r="DHW52" s="73"/>
      <c r="DHX52" s="73"/>
      <c r="DHY52" s="73"/>
      <c r="DHZ52" s="73"/>
      <c r="DIA52" s="73"/>
      <c r="DIB52" s="73"/>
      <c r="DIC52" s="73"/>
      <c r="DID52" s="73"/>
      <c r="DIE52" s="73"/>
      <c r="DIF52" s="73"/>
      <c r="DIG52" s="73"/>
      <c r="DIH52" s="73"/>
      <c r="DII52" s="73"/>
      <c r="DIJ52" s="73"/>
      <c r="DIK52" s="73"/>
      <c r="DIL52" s="73"/>
      <c r="DIM52" s="73"/>
      <c r="DIN52" s="73"/>
      <c r="DIO52" s="73"/>
      <c r="DIP52" s="73"/>
      <c r="DIQ52" s="73"/>
      <c r="DIR52" s="73"/>
      <c r="DIS52" s="73"/>
      <c r="DIT52" s="73"/>
      <c r="DIU52" s="73"/>
      <c r="DIV52" s="73"/>
      <c r="DIW52" s="73"/>
      <c r="DIX52" s="73"/>
      <c r="DIY52" s="73"/>
      <c r="DIZ52" s="73"/>
      <c r="DJA52" s="73"/>
      <c r="DJB52" s="73"/>
      <c r="DJC52" s="73"/>
      <c r="DJD52" s="73"/>
      <c r="DJE52" s="73"/>
      <c r="DJF52" s="73"/>
      <c r="DJG52" s="73"/>
      <c r="DJH52" s="73"/>
      <c r="DJI52" s="73"/>
      <c r="DJJ52" s="73"/>
      <c r="DJK52" s="73"/>
      <c r="DJL52" s="73"/>
      <c r="DJM52" s="73"/>
      <c r="DJN52" s="73"/>
      <c r="DJO52" s="73"/>
      <c r="DJP52" s="73"/>
      <c r="DJQ52" s="73"/>
      <c r="DJR52" s="73"/>
      <c r="DJS52" s="73"/>
      <c r="DJT52" s="73"/>
      <c r="DJU52" s="73"/>
      <c r="DJV52" s="73"/>
      <c r="DJW52" s="73"/>
      <c r="DJX52" s="73"/>
      <c r="DJY52" s="73"/>
      <c r="DJZ52" s="73"/>
      <c r="DKA52" s="73"/>
      <c r="DKB52" s="73"/>
      <c r="DKC52" s="73"/>
      <c r="DKD52" s="73"/>
      <c r="DKE52" s="73"/>
      <c r="DKF52" s="73"/>
      <c r="DKG52" s="73"/>
      <c r="DKH52" s="73"/>
      <c r="DKI52" s="73"/>
      <c r="DKJ52" s="73"/>
      <c r="DKK52" s="73"/>
      <c r="DKL52" s="73"/>
      <c r="DKM52" s="73"/>
      <c r="DKN52" s="73"/>
      <c r="DKO52" s="73"/>
      <c r="DKP52" s="73"/>
      <c r="DKQ52" s="73"/>
      <c r="DKR52" s="73"/>
      <c r="DKS52" s="73"/>
      <c r="DKT52" s="73"/>
      <c r="DKU52" s="73"/>
      <c r="DKV52" s="73"/>
      <c r="DKW52" s="73"/>
      <c r="DKX52" s="73"/>
      <c r="DKY52" s="73"/>
      <c r="DKZ52" s="73"/>
      <c r="DLA52" s="73"/>
      <c r="DLB52" s="73"/>
      <c r="DLC52" s="73"/>
      <c r="DLD52" s="73"/>
      <c r="DLE52" s="73"/>
      <c r="DLF52" s="73"/>
      <c r="DLG52" s="73"/>
      <c r="DLH52" s="73"/>
      <c r="DLI52" s="73"/>
      <c r="DLJ52" s="73"/>
      <c r="DLK52" s="73"/>
      <c r="DLL52" s="73"/>
      <c r="DLM52" s="73"/>
      <c r="DLN52" s="73"/>
      <c r="DLO52" s="73"/>
      <c r="DLP52" s="73"/>
      <c r="DLQ52" s="73"/>
      <c r="DLR52" s="73"/>
      <c r="DLS52" s="73"/>
      <c r="DLT52" s="73"/>
      <c r="DLU52" s="73"/>
      <c r="DLV52" s="73"/>
      <c r="DLW52" s="73"/>
      <c r="DLX52" s="73"/>
      <c r="DLY52" s="73"/>
      <c r="DLZ52" s="73"/>
      <c r="DMA52" s="73"/>
      <c r="DMB52" s="73"/>
      <c r="DMC52" s="73"/>
      <c r="DMD52" s="73"/>
      <c r="DME52" s="73"/>
      <c r="DMF52" s="73"/>
      <c r="DMG52" s="73"/>
      <c r="DMH52" s="73"/>
      <c r="DMI52" s="73"/>
      <c r="DMJ52" s="73"/>
      <c r="DMK52" s="73"/>
      <c r="DML52" s="73"/>
      <c r="DMM52" s="73"/>
      <c r="DMN52" s="73"/>
      <c r="DMO52" s="73"/>
      <c r="DMP52" s="73"/>
      <c r="DMQ52" s="73"/>
      <c r="DMR52" s="73"/>
      <c r="DMS52" s="73"/>
      <c r="DMT52" s="73"/>
      <c r="DMU52" s="73"/>
      <c r="DMV52" s="73"/>
      <c r="DMW52" s="73"/>
      <c r="DMX52" s="73"/>
      <c r="DMY52" s="73"/>
      <c r="DMZ52" s="73"/>
      <c r="DNA52" s="73"/>
      <c r="DNB52" s="73"/>
      <c r="DNC52" s="73"/>
      <c r="DND52" s="73"/>
      <c r="DNE52" s="73"/>
      <c r="DNF52" s="73"/>
      <c r="DNG52" s="73"/>
      <c r="DNH52" s="73"/>
      <c r="DNI52" s="73"/>
      <c r="DNJ52" s="73"/>
      <c r="DNK52" s="73"/>
      <c r="DNL52" s="73"/>
      <c r="DNM52" s="73"/>
      <c r="DNN52" s="73"/>
      <c r="DNO52" s="73"/>
      <c r="DNP52" s="73"/>
      <c r="DNQ52" s="73"/>
      <c r="DNR52" s="73"/>
      <c r="DNS52" s="73"/>
      <c r="DNT52" s="73"/>
      <c r="DNU52" s="73"/>
      <c r="DNV52" s="73"/>
      <c r="DNW52" s="73"/>
      <c r="DNX52" s="73"/>
      <c r="DNY52" s="73"/>
      <c r="DNZ52" s="73"/>
      <c r="DOA52" s="73"/>
      <c r="DOB52" s="73"/>
      <c r="DOC52" s="73"/>
      <c r="DOD52" s="73"/>
      <c r="DOE52" s="73"/>
      <c r="DOF52" s="73"/>
      <c r="DOG52" s="73"/>
      <c r="DOH52" s="73"/>
      <c r="DOI52" s="73"/>
      <c r="DOJ52" s="73"/>
      <c r="DOK52" s="73"/>
      <c r="DOL52" s="73"/>
      <c r="DOM52" s="73"/>
      <c r="DON52" s="73"/>
      <c r="DOO52" s="73"/>
      <c r="DOP52" s="73"/>
      <c r="DOQ52" s="73"/>
      <c r="DOR52" s="73"/>
      <c r="DOS52" s="73"/>
      <c r="DOT52" s="73"/>
      <c r="DOU52" s="73"/>
      <c r="DOV52" s="73"/>
      <c r="DOW52" s="73"/>
      <c r="DOX52" s="73"/>
      <c r="DOY52" s="73"/>
      <c r="DOZ52" s="73"/>
      <c r="DPA52" s="73"/>
      <c r="DPB52" s="73"/>
      <c r="DPC52" s="73"/>
      <c r="DPD52" s="73"/>
      <c r="DPE52" s="73"/>
      <c r="DPF52" s="73"/>
      <c r="DPG52" s="73"/>
      <c r="DPH52" s="73"/>
      <c r="DPI52" s="73"/>
      <c r="DPJ52" s="73"/>
      <c r="DPK52" s="73"/>
      <c r="DPL52" s="73"/>
      <c r="DPM52" s="73"/>
      <c r="DPN52" s="73"/>
      <c r="DPO52" s="73"/>
      <c r="DPP52" s="73"/>
      <c r="DPQ52" s="73"/>
      <c r="DPR52" s="73"/>
      <c r="DPS52" s="73"/>
      <c r="DPT52" s="73"/>
      <c r="DPU52" s="73"/>
      <c r="DPV52" s="73"/>
      <c r="DPW52" s="73"/>
      <c r="DPX52" s="73"/>
      <c r="DPY52" s="73"/>
      <c r="DPZ52" s="73"/>
      <c r="DQA52" s="73"/>
      <c r="DQB52" s="73"/>
      <c r="DQC52" s="73"/>
      <c r="DQD52" s="73"/>
      <c r="DQE52" s="73"/>
      <c r="DQF52" s="73"/>
      <c r="DQG52" s="73"/>
      <c r="DQH52" s="73"/>
      <c r="DQI52" s="73"/>
      <c r="DQJ52" s="73"/>
      <c r="DQK52" s="73"/>
      <c r="DQL52" s="73"/>
      <c r="DQM52" s="73"/>
      <c r="DQN52" s="73"/>
      <c r="DQO52" s="73"/>
      <c r="DQP52" s="73"/>
      <c r="DQQ52" s="73"/>
      <c r="DQR52" s="73"/>
      <c r="DQS52" s="73"/>
      <c r="DQT52" s="73"/>
      <c r="DQU52" s="73"/>
      <c r="DQV52" s="73"/>
      <c r="DQW52" s="73"/>
      <c r="DQX52" s="73"/>
      <c r="DQY52" s="73"/>
      <c r="DQZ52" s="73"/>
      <c r="DRA52" s="73"/>
      <c r="DRB52" s="73"/>
      <c r="DRC52" s="73"/>
      <c r="DRD52" s="73"/>
      <c r="DRE52" s="73"/>
      <c r="DRF52" s="73"/>
      <c r="DRG52" s="73"/>
      <c r="DRH52" s="73"/>
      <c r="DRI52" s="73"/>
      <c r="DRJ52" s="73"/>
      <c r="DRK52" s="73"/>
      <c r="DRL52" s="73"/>
      <c r="DRM52" s="73"/>
      <c r="DRN52" s="73"/>
      <c r="DRO52" s="73"/>
      <c r="DRP52" s="73"/>
      <c r="DRQ52" s="73"/>
      <c r="DRR52" s="73"/>
      <c r="DRS52" s="73"/>
      <c r="DRT52" s="73"/>
      <c r="DRU52" s="73"/>
      <c r="DRV52" s="73"/>
      <c r="DRW52" s="73"/>
      <c r="DRX52" s="73"/>
      <c r="DRY52" s="73"/>
      <c r="DRZ52" s="73"/>
      <c r="DSA52" s="73"/>
      <c r="DSB52" s="73"/>
      <c r="DSC52" s="73"/>
      <c r="DSD52" s="73"/>
      <c r="DSE52" s="73"/>
      <c r="DSF52" s="73"/>
      <c r="DSG52" s="73"/>
      <c r="DSH52" s="73"/>
      <c r="DSI52" s="73"/>
      <c r="DSJ52" s="73"/>
      <c r="DSK52" s="73"/>
      <c r="DSL52" s="73"/>
      <c r="DSM52" s="73"/>
      <c r="DSN52" s="73"/>
      <c r="DSO52" s="73"/>
      <c r="DSP52" s="73"/>
      <c r="DSQ52" s="73"/>
      <c r="DSR52" s="73"/>
      <c r="DSS52" s="73"/>
      <c r="DST52" s="73"/>
      <c r="DSU52" s="73"/>
      <c r="DSV52" s="73"/>
      <c r="DSW52" s="73"/>
      <c r="DSX52" s="73"/>
      <c r="DSY52" s="73"/>
      <c r="DSZ52" s="73"/>
      <c r="DTA52" s="73"/>
      <c r="DTB52" s="73"/>
      <c r="DTC52" s="73"/>
      <c r="DTD52" s="73"/>
      <c r="DTE52" s="73"/>
      <c r="DTF52" s="73"/>
      <c r="DTG52" s="73"/>
      <c r="DTH52" s="73"/>
      <c r="DTI52" s="73"/>
      <c r="DTJ52" s="73"/>
      <c r="DTK52" s="73"/>
      <c r="DTL52" s="73"/>
      <c r="DTM52" s="73"/>
      <c r="DTN52" s="73"/>
      <c r="DTO52" s="73"/>
      <c r="DTP52" s="73"/>
      <c r="DTQ52" s="73"/>
      <c r="DTR52" s="73"/>
      <c r="DTS52" s="73"/>
      <c r="DTT52" s="73"/>
      <c r="DTU52" s="73"/>
      <c r="DTV52" s="73"/>
      <c r="DTW52" s="73"/>
      <c r="DTX52" s="73"/>
      <c r="DTY52" s="73"/>
      <c r="DTZ52" s="73"/>
      <c r="DUA52" s="73"/>
      <c r="DUB52" s="73"/>
      <c r="DUC52" s="73"/>
      <c r="DUD52" s="73"/>
      <c r="DUE52" s="73"/>
      <c r="DUF52" s="73"/>
      <c r="DUG52" s="73"/>
      <c r="DUH52" s="73"/>
      <c r="DUI52" s="73"/>
      <c r="DUJ52" s="73"/>
      <c r="DUK52" s="73"/>
      <c r="DUL52" s="73"/>
      <c r="DUM52" s="73"/>
      <c r="DUN52" s="73"/>
      <c r="DUO52" s="73"/>
      <c r="DUP52" s="73"/>
      <c r="DUQ52" s="73"/>
      <c r="DUR52" s="73"/>
      <c r="DUS52" s="73"/>
      <c r="DUT52" s="73"/>
      <c r="DUU52" s="73"/>
      <c r="DUV52" s="73"/>
      <c r="DUW52" s="73"/>
      <c r="DUX52" s="73"/>
      <c r="DUY52" s="73"/>
      <c r="DUZ52" s="73"/>
      <c r="DVA52" s="73"/>
      <c r="DVB52" s="73"/>
      <c r="DVC52" s="73"/>
      <c r="DVD52" s="73"/>
      <c r="DVE52" s="73"/>
      <c r="DVF52" s="73"/>
      <c r="DVG52" s="73"/>
      <c r="DVH52" s="73"/>
      <c r="DVI52" s="73"/>
      <c r="DVJ52" s="73"/>
      <c r="DVK52" s="73"/>
      <c r="DVL52" s="73"/>
      <c r="DVM52" s="73"/>
      <c r="DVN52" s="73"/>
      <c r="DVO52" s="73"/>
      <c r="DVP52" s="73"/>
      <c r="DVQ52" s="73"/>
      <c r="DVR52" s="73"/>
      <c r="DVS52" s="73"/>
      <c r="DVT52" s="73"/>
      <c r="DVU52" s="73"/>
      <c r="DVV52" s="73"/>
      <c r="DVW52" s="73"/>
      <c r="DVX52" s="73"/>
      <c r="DVY52" s="73"/>
      <c r="DVZ52" s="73"/>
      <c r="DWA52" s="73"/>
      <c r="DWB52" s="73"/>
      <c r="DWC52" s="73"/>
      <c r="DWD52" s="73"/>
      <c r="DWE52" s="73"/>
      <c r="DWF52" s="73"/>
      <c r="DWG52" s="73"/>
      <c r="DWH52" s="73"/>
      <c r="DWI52" s="73"/>
      <c r="DWJ52" s="73"/>
      <c r="DWK52" s="73"/>
      <c r="DWL52" s="73"/>
      <c r="DWM52" s="73"/>
      <c r="DWN52" s="73"/>
      <c r="DWO52" s="73"/>
      <c r="DWP52" s="73"/>
      <c r="DWQ52" s="73"/>
      <c r="DWR52" s="73"/>
      <c r="DWS52" s="73"/>
      <c r="DWT52" s="73"/>
      <c r="DWU52" s="73"/>
      <c r="DWV52" s="73"/>
      <c r="DWW52" s="73"/>
      <c r="DWX52" s="73"/>
      <c r="DWY52" s="73"/>
      <c r="DWZ52" s="73"/>
      <c r="DXA52" s="73"/>
      <c r="DXB52" s="73"/>
      <c r="DXC52" s="73"/>
      <c r="DXD52" s="73"/>
      <c r="DXE52" s="73"/>
      <c r="DXF52" s="73"/>
      <c r="DXG52" s="73"/>
      <c r="DXH52" s="73"/>
      <c r="DXI52" s="73"/>
      <c r="DXJ52" s="73"/>
      <c r="DXK52" s="73"/>
      <c r="DXL52" s="73"/>
      <c r="DXM52" s="73"/>
      <c r="DXN52" s="73"/>
      <c r="DXO52" s="73"/>
      <c r="DXP52" s="73"/>
      <c r="DXQ52" s="73"/>
      <c r="DXR52" s="73"/>
      <c r="DXS52" s="73"/>
      <c r="DXT52" s="73"/>
      <c r="DXU52" s="73"/>
      <c r="DXV52" s="73"/>
      <c r="DXW52" s="73"/>
      <c r="DXX52" s="73"/>
      <c r="DXY52" s="73"/>
      <c r="DXZ52" s="73"/>
      <c r="DYA52" s="73"/>
      <c r="DYB52" s="73"/>
      <c r="DYC52" s="73"/>
      <c r="DYD52" s="73"/>
      <c r="DYE52" s="73"/>
      <c r="DYF52" s="73"/>
      <c r="DYG52" s="73"/>
      <c r="DYH52" s="73"/>
      <c r="DYI52" s="73"/>
      <c r="DYJ52" s="73"/>
      <c r="DYK52" s="73"/>
      <c r="DYL52" s="73"/>
      <c r="DYM52" s="73"/>
      <c r="DYN52" s="73"/>
      <c r="DYO52" s="73"/>
      <c r="DYP52" s="73"/>
      <c r="DYQ52" s="73"/>
      <c r="DYR52" s="73"/>
      <c r="DYS52" s="73"/>
      <c r="DYT52" s="73"/>
      <c r="DYU52" s="73"/>
      <c r="DYV52" s="73"/>
      <c r="DYW52" s="73"/>
      <c r="DYX52" s="73"/>
      <c r="DYY52" s="73"/>
      <c r="DYZ52" s="73"/>
      <c r="DZA52" s="73"/>
      <c r="DZB52" s="73"/>
      <c r="DZC52" s="73"/>
      <c r="DZD52" s="73"/>
      <c r="DZE52" s="73"/>
      <c r="DZF52" s="73"/>
      <c r="DZG52" s="73"/>
      <c r="DZH52" s="73"/>
      <c r="DZI52" s="73"/>
      <c r="DZJ52" s="73"/>
      <c r="DZK52" s="73"/>
      <c r="DZL52" s="73"/>
      <c r="DZM52" s="73"/>
      <c r="DZN52" s="73"/>
      <c r="DZO52" s="73"/>
      <c r="DZP52" s="73"/>
      <c r="DZQ52" s="73"/>
      <c r="DZR52" s="73"/>
      <c r="DZS52" s="73"/>
      <c r="DZT52" s="73"/>
      <c r="DZU52" s="73"/>
      <c r="DZV52" s="73"/>
      <c r="DZW52" s="73"/>
      <c r="DZX52" s="73"/>
      <c r="DZY52" s="73"/>
      <c r="DZZ52" s="73"/>
      <c r="EAA52" s="73"/>
      <c r="EAB52" s="73"/>
      <c r="EAC52" s="73"/>
      <c r="EAD52" s="73"/>
      <c r="EAE52" s="73"/>
      <c r="EAF52" s="73"/>
      <c r="EAG52" s="73"/>
      <c r="EAH52" s="73"/>
      <c r="EAI52" s="73"/>
      <c r="EAJ52" s="73"/>
      <c r="EAK52" s="73"/>
      <c r="EAL52" s="73"/>
      <c r="EAM52" s="73"/>
      <c r="EAN52" s="73"/>
      <c r="EAO52" s="73"/>
      <c r="EAP52" s="73"/>
      <c r="EAQ52" s="73"/>
      <c r="EAR52" s="73"/>
      <c r="EAS52" s="73"/>
      <c r="EAT52" s="73"/>
      <c r="EAU52" s="73"/>
      <c r="EAV52" s="73"/>
      <c r="EAW52" s="73"/>
      <c r="EAX52" s="73"/>
      <c r="EAY52" s="73"/>
      <c r="EAZ52" s="73"/>
      <c r="EBA52" s="73"/>
      <c r="EBB52" s="73"/>
      <c r="EBC52" s="73"/>
      <c r="EBD52" s="73"/>
      <c r="EBE52" s="73"/>
      <c r="EBF52" s="73"/>
      <c r="EBG52" s="73"/>
      <c r="EBH52" s="73"/>
      <c r="EBI52" s="73"/>
      <c r="EBJ52" s="73"/>
      <c r="EBK52" s="73"/>
      <c r="EBL52" s="73"/>
      <c r="EBM52" s="73"/>
      <c r="EBN52" s="73"/>
      <c r="EBO52" s="73"/>
      <c r="EBP52" s="73"/>
      <c r="EBQ52" s="73"/>
      <c r="EBR52" s="73"/>
      <c r="EBS52" s="73"/>
      <c r="EBT52" s="73"/>
      <c r="EBU52" s="73"/>
      <c r="EBV52" s="73"/>
      <c r="EBW52" s="73"/>
      <c r="EBX52" s="73"/>
      <c r="EBY52" s="73"/>
      <c r="EBZ52" s="73"/>
      <c r="ECA52" s="73"/>
      <c r="ECB52" s="73"/>
      <c r="ECC52" s="73"/>
      <c r="ECD52" s="73"/>
      <c r="ECE52" s="73"/>
      <c r="ECF52" s="73"/>
      <c r="ECG52" s="73"/>
      <c r="ECH52" s="73"/>
      <c r="ECI52" s="73"/>
      <c r="ECJ52" s="73"/>
      <c r="ECK52" s="73"/>
      <c r="ECL52" s="73"/>
      <c r="ECM52" s="73"/>
      <c r="ECN52" s="73"/>
      <c r="ECO52" s="73"/>
      <c r="ECP52" s="73"/>
      <c r="ECQ52" s="73"/>
      <c r="ECR52" s="73"/>
      <c r="ECS52" s="73"/>
      <c r="ECT52" s="73"/>
      <c r="ECU52" s="73"/>
      <c r="ECV52" s="73"/>
      <c r="ECW52" s="73"/>
      <c r="ECX52" s="73"/>
      <c r="ECY52" s="73"/>
      <c r="ECZ52" s="73"/>
      <c r="EDA52" s="73"/>
      <c r="EDB52" s="73"/>
      <c r="EDC52" s="73"/>
      <c r="EDD52" s="73"/>
      <c r="EDE52" s="73"/>
      <c r="EDF52" s="73"/>
      <c r="EDG52" s="73"/>
      <c r="EDH52" s="73"/>
      <c r="EDI52" s="73"/>
      <c r="EDJ52" s="73"/>
      <c r="EDK52" s="73"/>
      <c r="EDL52" s="73"/>
      <c r="EDM52" s="73"/>
      <c r="EDN52" s="73"/>
      <c r="EDO52" s="73"/>
      <c r="EDP52" s="73"/>
      <c r="EDQ52" s="73"/>
      <c r="EDR52" s="73"/>
      <c r="EDS52" s="73"/>
      <c r="EDT52" s="73"/>
      <c r="EDU52" s="73"/>
      <c r="EDV52" s="73"/>
      <c r="EDW52" s="73"/>
      <c r="EDX52" s="73"/>
      <c r="EDY52" s="73"/>
      <c r="EDZ52" s="73"/>
      <c r="EEA52" s="73"/>
      <c r="EEB52" s="73"/>
      <c r="EEC52" s="73"/>
      <c r="EED52" s="73"/>
      <c r="EEE52" s="73"/>
      <c r="EEF52" s="73"/>
      <c r="EEG52" s="73"/>
      <c r="EEH52" s="73"/>
      <c r="EEI52" s="73"/>
      <c r="EEJ52" s="73"/>
      <c r="EEK52" s="73"/>
      <c r="EEL52" s="73"/>
      <c r="EEM52" s="73"/>
      <c r="EEN52" s="73"/>
      <c r="EEO52" s="73"/>
      <c r="EEP52" s="73"/>
      <c r="EEQ52" s="73"/>
      <c r="EER52" s="73"/>
      <c r="EES52" s="73"/>
      <c r="EET52" s="73"/>
      <c r="EEU52" s="73"/>
      <c r="EEV52" s="73"/>
      <c r="EEW52" s="73"/>
      <c r="EEX52" s="73"/>
      <c r="EEY52" s="73"/>
      <c r="EEZ52" s="73"/>
      <c r="EFA52" s="73"/>
      <c r="EFB52" s="73"/>
      <c r="EFC52" s="73"/>
      <c r="EFD52" s="73"/>
      <c r="EFE52" s="73"/>
      <c r="EFF52" s="73"/>
      <c r="EFG52" s="73"/>
      <c r="EFH52" s="73"/>
      <c r="EFI52" s="73"/>
      <c r="EFJ52" s="73"/>
      <c r="EFK52" s="73"/>
      <c r="EFL52" s="73"/>
      <c r="EFM52" s="73"/>
      <c r="EFN52" s="73"/>
      <c r="EFO52" s="73"/>
      <c r="EFP52" s="73"/>
      <c r="EFQ52" s="73"/>
      <c r="EFR52" s="73"/>
      <c r="EFS52" s="73"/>
      <c r="EFT52" s="73"/>
      <c r="EFU52" s="73"/>
      <c r="EFV52" s="73"/>
      <c r="EFW52" s="73"/>
      <c r="EFX52" s="73"/>
      <c r="EFY52" s="73"/>
      <c r="EFZ52" s="73"/>
      <c r="EGA52" s="73"/>
      <c r="EGB52" s="73"/>
      <c r="EGC52" s="73"/>
      <c r="EGD52" s="73"/>
      <c r="EGE52" s="73"/>
      <c r="EGF52" s="73"/>
      <c r="EGG52" s="73"/>
      <c r="EGH52" s="73"/>
      <c r="EGI52" s="73"/>
      <c r="EGJ52" s="73"/>
      <c r="EGK52" s="73"/>
      <c r="EGL52" s="73"/>
      <c r="EGM52" s="73"/>
      <c r="EGN52" s="73"/>
      <c r="EGO52" s="73"/>
      <c r="EGP52" s="73"/>
      <c r="EGQ52" s="73"/>
      <c r="EGR52" s="73"/>
      <c r="EGS52" s="73"/>
      <c r="EGT52" s="73"/>
      <c r="EGU52" s="73"/>
      <c r="EGV52" s="73"/>
      <c r="EGW52" s="73"/>
      <c r="EGX52" s="73"/>
      <c r="EGY52" s="73"/>
      <c r="EGZ52" s="73"/>
      <c r="EHA52" s="73"/>
      <c r="EHB52" s="73"/>
      <c r="EHC52" s="73"/>
      <c r="EHD52" s="73"/>
      <c r="EHE52" s="73"/>
      <c r="EHF52" s="73"/>
      <c r="EHG52" s="73"/>
      <c r="EHH52" s="73"/>
      <c r="EHI52" s="73"/>
      <c r="EHJ52" s="73"/>
      <c r="EHK52" s="73"/>
      <c r="EHL52" s="73"/>
      <c r="EHM52" s="73"/>
      <c r="EHN52" s="73"/>
      <c r="EHO52" s="73"/>
      <c r="EHP52" s="73"/>
      <c r="EHQ52" s="73"/>
      <c r="EHR52" s="73"/>
      <c r="EHS52" s="73"/>
      <c r="EHT52" s="73"/>
      <c r="EHU52" s="73"/>
      <c r="EHV52" s="73"/>
      <c r="EHW52" s="73"/>
      <c r="EHX52" s="73"/>
      <c r="EHY52" s="73"/>
      <c r="EHZ52" s="73"/>
      <c r="EIA52" s="73"/>
      <c r="EIB52" s="73"/>
      <c r="EIC52" s="73"/>
      <c r="EID52" s="73"/>
      <c r="EIE52" s="73"/>
      <c r="EIF52" s="73"/>
      <c r="EIG52" s="73"/>
      <c r="EIH52" s="73"/>
      <c r="EII52" s="73"/>
      <c r="EIJ52" s="73"/>
      <c r="EIK52" s="73"/>
      <c r="EIL52" s="73"/>
      <c r="EIM52" s="73"/>
      <c r="EIN52" s="73"/>
      <c r="EIO52" s="73"/>
      <c r="EIP52" s="73"/>
      <c r="EIQ52" s="73"/>
      <c r="EIR52" s="73"/>
      <c r="EIS52" s="73"/>
      <c r="EIT52" s="73"/>
      <c r="EIU52" s="73"/>
      <c r="EIV52" s="73"/>
      <c r="EIW52" s="73"/>
      <c r="EIX52" s="73"/>
      <c r="EIY52" s="73"/>
      <c r="EIZ52" s="73"/>
      <c r="EJA52" s="73"/>
      <c r="EJB52" s="73"/>
      <c r="EJC52" s="73"/>
      <c r="EJD52" s="73"/>
      <c r="EJE52" s="73"/>
      <c r="EJF52" s="73"/>
      <c r="EJG52" s="73"/>
      <c r="EJH52" s="73"/>
      <c r="EJI52" s="73"/>
      <c r="EJJ52" s="73"/>
      <c r="EJK52" s="73"/>
      <c r="EJL52" s="73"/>
      <c r="EJM52" s="73"/>
      <c r="EJN52" s="73"/>
      <c r="EJO52" s="73"/>
      <c r="EJP52" s="73"/>
      <c r="EJQ52" s="73"/>
      <c r="EJR52" s="73"/>
      <c r="EJS52" s="73"/>
      <c r="EJT52" s="73"/>
      <c r="EJU52" s="73"/>
      <c r="EJV52" s="73"/>
      <c r="EJW52" s="73"/>
      <c r="EJX52" s="73"/>
      <c r="EJY52" s="73"/>
      <c r="EJZ52" s="73"/>
      <c r="EKA52" s="73"/>
      <c r="EKB52" s="73"/>
      <c r="EKC52" s="73"/>
      <c r="EKD52" s="73"/>
      <c r="EKE52" s="73"/>
      <c r="EKF52" s="73"/>
      <c r="EKG52" s="73"/>
      <c r="EKH52" s="73"/>
      <c r="EKI52" s="73"/>
      <c r="EKJ52" s="73"/>
      <c r="EKK52" s="73"/>
      <c r="EKL52" s="73"/>
      <c r="EKM52" s="73"/>
      <c r="EKN52" s="73"/>
      <c r="EKO52" s="73"/>
      <c r="EKP52" s="73"/>
      <c r="EKQ52" s="73"/>
      <c r="EKR52" s="73"/>
      <c r="EKS52" s="73"/>
      <c r="EKT52" s="73"/>
      <c r="EKU52" s="73"/>
      <c r="EKV52" s="73"/>
      <c r="EKW52" s="73"/>
      <c r="EKX52" s="73"/>
      <c r="EKY52" s="73"/>
      <c r="EKZ52" s="73"/>
      <c r="ELA52" s="73"/>
      <c r="ELB52" s="73"/>
      <c r="ELC52" s="73"/>
      <c r="ELD52" s="73"/>
      <c r="ELE52" s="73"/>
      <c r="ELF52" s="73"/>
      <c r="ELG52" s="73"/>
      <c r="ELH52" s="73"/>
      <c r="ELI52" s="73"/>
      <c r="ELJ52" s="73"/>
      <c r="ELK52" s="73"/>
      <c r="ELL52" s="73"/>
      <c r="ELM52" s="73"/>
      <c r="ELN52" s="73"/>
      <c r="ELO52" s="73"/>
      <c r="ELP52" s="73"/>
      <c r="ELQ52" s="73"/>
      <c r="ELR52" s="73"/>
      <c r="ELS52" s="73"/>
      <c r="ELT52" s="73"/>
      <c r="ELU52" s="73"/>
      <c r="ELV52" s="73"/>
      <c r="ELW52" s="73"/>
      <c r="ELX52" s="73"/>
      <c r="ELY52" s="73"/>
      <c r="ELZ52" s="73"/>
      <c r="EMA52" s="73"/>
      <c r="EMB52" s="73"/>
      <c r="EMC52" s="73"/>
      <c r="EMD52" s="73"/>
      <c r="EME52" s="73"/>
      <c r="EMF52" s="73"/>
      <c r="EMG52" s="73"/>
      <c r="EMH52" s="73"/>
      <c r="EMI52" s="73"/>
      <c r="EMJ52" s="73"/>
      <c r="EMK52" s="73"/>
      <c r="EML52" s="73"/>
      <c r="EMM52" s="73"/>
      <c r="EMN52" s="73"/>
      <c r="EMO52" s="73"/>
      <c r="EMP52" s="73"/>
      <c r="EMQ52" s="73"/>
      <c r="EMR52" s="73"/>
      <c r="EMS52" s="73"/>
      <c r="EMT52" s="73"/>
      <c r="EMU52" s="73"/>
      <c r="EMV52" s="73"/>
      <c r="EMW52" s="73"/>
      <c r="EMX52" s="73"/>
      <c r="EMY52" s="73"/>
      <c r="EMZ52" s="73"/>
      <c r="ENA52" s="73"/>
      <c r="ENB52" s="73"/>
      <c r="ENC52" s="73"/>
      <c r="END52" s="73"/>
      <c r="ENE52" s="73"/>
      <c r="ENF52" s="73"/>
      <c r="ENG52" s="73"/>
      <c r="ENH52" s="73"/>
      <c r="ENI52" s="73"/>
      <c r="ENJ52" s="73"/>
      <c r="ENK52" s="73"/>
      <c r="ENL52" s="73"/>
      <c r="ENM52" s="73"/>
      <c r="ENN52" s="73"/>
      <c r="ENO52" s="73"/>
      <c r="ENP52" s="73"/>
      <c r="ENQ52" s="73"/>
      <c r="ENR52" s="73"/>
      <c r="ENS52" s="73"/>
      <c r="ENT52" s="73"/>
      <c r="ENU52" s="73"/>
      <c r="ENV52" s="73"/>
      <c r="ENW52" s="73"/>
      <c r="ENX52" s="73"/>
      <c r="ENY52" s="73"/>
      <c r="ENZ52" s="73"/>
      <c r="EOA52" s="73"/>
      <c r="EOB52" s="73"/>
      <c r="EOC52" s="73"/>
      <c r="EOD52" s="73"/>
      <c r="EOE52" s="73"/>
      <c r="EOF52" s="73"/>
      <c r="EOG52" s="73"/>
      <c r="EOH52" s="73"/>
      <c r="EOI52" s="73"/>
      <c r="EOJ52" s="73"/>
      <c r="EOK52" s="73"/>
      <c r="EOL52" s="73"/>
      <c r="EOM52" s="73"/>
      <c r="EON52" s="73"/>
      <c r="EOO52" s="73"/>
      <c r="EOP52" s="73"/>
      <c r="EOQ52" s="73"/>
      <c r="EOR52" s="73"/>
      <c r="EOS52" s="73"/>
      <c r="EOT52" s="73"/>
      <c r="EOU52" s="73"/>
      <c r="EOV52" s="73"/>
      <c r="EOW52" s="73"/>
      <c r="EOX52" s="73"/>
      <c r="EOY52" s="73"/>
      <c r="EOZ52" s="73"/>
      <c r="EPA52" s="73"/>
      <c r="EPB52" s="73"/>
      <c r="EPC52" s="73"/>
      <c r="EPD52" s="73"/>
      <c r="EPE52" s="73"/>
      <c r="EPF52" s="73"/>
      <c r="EPG52" s="73"/>
      <c r="EPH52" s="73"/>
      <c r="EPI52" s="73"/>
      <c r="EPJ52" s="73"/>
      <c r="EPK52" s="73"/>
      <c r="EPL52" s="73"/>
      <c r="EPM52" s="73"/>
      <c r="EPN52" s="73"/>
      <c r="EPO52" s="73"/>
      <c r="EPP52" s="73"/>
      <c r="EPQ52" s="73"/>
      <c r="EPR52" s="73"/>
      <c r="EPS52" s="73"/>
      <c r="EPT52" s="73"/>
      <c r="EPU52" s="73"/>
      <c r="EPV52" s="73"/>
      <c r="EPW52" s="73"/>
      <c r="EPX52" s="73"/>
      <c r="EPY52" s="73"/>
      <c r="EPZ52" s="73"/>
      <c r="EQA52" s="73"/>
      <c r="EQB52" s="73"/>
      <c r="EQC52" s="73"/>
      <c r="EQD52" s="73"/>
      <c r="EQE52" s="73"/>
      <c r="EQF52" s="73"/>
      <c r="EQG52" s="73"/>
      <c r="EQH52" s="73"/>
      <c r="EQI52" s="73"/>
      <c r="EQJ52" s="73"/>
      <c r="EQK52" s="73"/>
      <c r="EQL52" s="73"/>
      <c r="EQM52" s="73"/>
      <c r="EQN52" s="73"/>
      <c r="EQO52" s="73"/>
      <c r="EQP52" s="73"/>
      <c r="EQQ52" s="73"/>
      <c r="EQR52" s="73"/>
      <c r="EQS52" s="73"/>
      <c r="EQT52" s="73"/>
      <c r="EQU52" s="73"/>
      <c r="EQV52" s="73"/>
      <c r="EQW52" s="73"/>
      <c r="EQX52" s="73"/>
      <c r="EQY52" s="73"/>
      <c r="EQZ52" s="73"/>
      <c r="ERA52" s="73"/>
      <c r="ERB52" s="73"/>
      <c r="ERC52" s="73"/>
      <c r="ERD52" s="73"/>
      <c r="ERE52" s="73"/>
      <c r="ERF52" s="73"/>
      <c r="ERG52" s="73"/>
      <c r="ERH52" s="73"/>
      <c r="ERI52" s="73"/>
      <c r="ERJ52" s="73"/>
      <c r="ERK52" s="73"/>
      <c r="ERL52" s="73"/>
      <c r="ERM52" s="73"/>
      <c r="ERN52" s="73"/>
      <c r="ERO52" s="73"/>
      <c r="ERP52" s="73"/>
      <c r="ERQ52" s="73"/>
      <c r="ERR52" s="73"/>
      <c r="ERS52" s="73"/>
      <c r="ERT52" s="73"/>
      <c r="ERU52" s="73"/>
      <c r="ERV52" s="73"/>
      <c r="ERW52" s="73"/>
      <c r="ERX52" s="73"/>
      <c r="ERY52" s="73"/>
      <c r="ERZ52" s="73"/>
      <c r="ESA52" s="73"/>
      <c r="ESB52" s="73"/>
      <c r="ESC52" s="73"/>
      <c r="ESD52" s="73"/>
      <c r="ESE52" s="73"/>
      <c r="ESF52" s="73"/>
      <c r="ESG52" s="73"/>
      <c r="ESH52" s="73"/>
      <c r="ESI52" s="73"/>
      <c r="ESJ52" s="73"/>
      <c r="ESK52" s="73"/>
      <c r="ESL52" s="73"/>
      <c r="ESM52" s="73"/>
      <c r="ESN52" s="73"/>
      <c r="ESO52" s="73"/>
      <c r="ESP52" s="73"/>
      <c r="ESQ52" s="73"/>
      <c r="ESR52" s="73"/>
      <c r="ESS52" s="73"/>
      <c r="EST52" s="73"/>
      <c r="ESU52" s="73"/>
      <c r="ESV52" s="73"/>
      <c r="ESW52" s="73"/>
      <c r="ESX52" s="73"/>
      <c r="ESY52" s="73"/>
      <c r="ESZ52" s="73"/>
      <c r="ETA52" s="73"/>
      <c r="ETB52" s="73"/>
      <c r="ETC52" s="73"/>
      <c r="ETD52" s="73"/>
      <c r="ETE52" s="73"/>
      <c r="ETF52" s="73"/>
      <c r="ETG52" s="73"/>
      <c r="ETH52" s="73"/>
      <c r="ETI52" s="73"/>
      <c r="ETJ52" s="73"/>
      <c r="ETK52" s="73"/>
      <c r="ETL52" s="73"/>
      <c r="ETM52" s="73"/>
      <c r="ETN52" s="73"/>
      <c r="ETO52" s="73"/>
      <c r="ETP52" s="73"/>
      <c r="ETQ52" s="73"/>
      <c r="ETR52" s="73"/>
      <c r="ETS52" s="73"/>
      <c r="ETT52" s="73"/>
      <c r="ETU52" s="73"/>
      <c r="ETV52" s="73"/>
      <c r="ETW52" s="73"/>
      <c r="ETX52" s="73"/>
      <c r="ETY52" s="73"/>
      <c r="ETZ52" s="73"/>
      <c r="EUA52" s="73"/>
      <c r="EUB52" s="73"/>
      <c r="EUC52" s="73"/>
      <c r="EUD52" s="73"/>
      <c r="EUE52" s="73"/>
      <c r="EUF52" s="73"/>
      <c r="EUG52" s="73"/>
      <c r="EUH52" s="73"/>
      <c r="EUI52" s="73"/>
      <c r="EUJ52" s="73"/>
      <c r="EUK52" s="73"/>
      <c r="EUL52" s="73"/>
      <c r="EUM52" s="73"/>
      <c r="EUN52" s="73"/>
      <c r="EUO52" s="73"/>
      <c r="EUP52" s="73"/>
      <c r="EUQ52" s="73"/>
      <c r="EUR52" s="73"/>
      <c r="EUS52" s="73"/>
      <c r="EUT52" s="73"/>
      <c r="EUU52" s="73"/>
      <c r="EUV52" s="73"/>
      <c r="EUW52" s="73"/>
      <c r="EUX52" s="73"/>
      <c r="EUY52" s="73"/>
      <c r="EUZ52" s="73"/>
      <c r="EVA52" s="73"/>
      <c r="EVB52" s="73"/>
      <c r="EVC52" s="73"/>
      <c r="EVD52" s="73"/>
      <c r="EVE52" s="73"/>
      <c r="EVF52" s="73"/>
      <c r="EVG52" s="73"/>
      <c r="EVH52" s="73"/>
      <c r="EVI52" s="73"/>
      <c r="EVJ52" s="73"/>
      <c r="EVK52" s="73"/>
      <c r="EVL52" s="73"/>
      <c r="EVM52" s="73"/>
      <c r="EVN52" s="73"/>
      <c r="EVO52" s="73"/>
      <c r="EVP52" s="73"/>
      <c r="EVQ52" s="73"/>
      <c r="EVR52" s="73"/>
      <c r="EVS52" s="73"/>
      <c r="EVT52" s="73"/>
      <c r="EVU52" s="73"/>
      <c r="EVV52" s="73"/>
      <c r="EVW52" s="73"/>
      <c r="EVX52" s="73"/>
      <c r="EVY52" s="73"/>
      <c r="EVZ52" s="73"/>
      <c r="EWA52" s="73"/>
      <c r="EWB52" s="73"/>
      <c r="EWC52" s="73"/>
      <c r="EWD52" s="73"/>
      <c r="EWE52" s="73"/>
      <c r="EWF52" s="73"/>
      <c r="EWG52" s="73"/>
      <c r="EWH52" s="73"/>
      <c r="EWI52" s="73"/>
      <c r="EWJ52" s="73"/>
      <c r="EWK52" s="73"/>
      <c r="EWL52" s="73"/>
      <c r="EWM52" s="73"/>
      <c r="EWN52" s="73"/>
      <c r="EWO52" s="73"/>
      <c r="EWP52" s="73"/>
      <c r="EWQ52" s="73"/>
      <c r="EWR52" s="73"/>
      <c r="EWS52" s="73"/>
      <c r="EWT52" s="73"/>
      <c r="EWU52" s="73"/>
      <c r="EWV52" s="73"/>
      <c r="EWW52" s="73"/>
      <c r="EWX52" s="73"/>
      <c r="EWY52" s="73"/>
      <c r="EWZ52" s="73"/>
      <c r="EXA52" s="73"/>
      <c r="EXB52" s="73"/>
      <c r="EXC52" s="73"/>
      <c r="EXD52" s="73"/>
      <c r="EXE52" s="73"/>
      <c r="EXF52" s="73"/>
      <c r="EXG52" s="73"/>
      <c r="EXH52" s="73"/>
      <c r="EXI52" s="73"/>
      <c r="EXJ52" s="73"/>
      <c r="EXK52" s="73"/>
      <c r="EXL52" s="73"/>
      <c r="EXM52" s="73"/>
      <c r="EXN52" s="73"/>
      <c r="EXO52" s="73"/>
      <c r="EXP52" s="73"/>
      <c r="EXQ52" s="73"/>
      <c r="EXR52" s="73"/>
      <c r="EXS52" s="73"/>
      <c r="EXT52" s="73"/>
      <c r="EXU52" s="73"/>
      <c r="EXV52" s="73"/>
      <c r="EXW52" s="73"/>
      <c r="EXX52" s="73"/>
      <c r="EXY52" s="73"/>
      <c r="EXZ52" s="73"/>
      <c r="EYA52" s="73"/>
      <c r="EYB52" s="73"/>
      <c r="EYC52" s="73"/>
      <c r="EYD52" s="73"/>
      <c r="EYE52" s="73"/>
      <c r="EYF52" s="73"/>
      <c r="EYG52" s="73"/>
      <c r="EYH52" s="73"/>
      <c r="EYI52" s="73"/>
      <c r="EYJ52" s="73"/>
      <c r="EYK52" s="73"/>
      <c r="EYL52" s="73"/>
      <c r="EYM52" s="73"/>
      <c r="EYN52" s="73"/>
      <c r="EYO52" s="73"/>
      <c r="EYP52" s="73"/>
      <c r="EYQ52" s="73"/>
      <c r="EYR52" s="73"/>
      <c r="EYS52" s="73"/>
      <c r="EYT52" s="73"/>
      <c r="EYU52" s="73"/>
      <c r="EYV52" s="73"/>
      <c r="EYW52" s="73"/>
      <c r="EYX52" s="73"/>
      <c r="EYY52" s="73"/>
      <c r="EYZ52" s="73"/>
      <c r="EZA52" s="73"/>
      <c r="EZB52" s="73"/>
      <c r="EZC52" s="73"/>
      <c r="EZD52" s="73"/>
      <c r="EZE52" s="73"/>
      <c r="EZF52" s="73"/>
      <c r="EZG52" s="73"/>
      <c r="EZH52" s="73"/>
      <c r="EZI52" s="73"/>
      <c r="EZJ52" s="73"/>
      <c r="EZK52" s="73"/>
      <c r="EZL52" s="73"/>
      <c r="EZM52" s="73"/>
      <c r="EZN52" s="73"/>
      <c r="EZO52" s="73"/>
      <c r="EZP52" s="73"/>
      <c r="EZQ52" s="73"/>
      <c r="EZR52" s="73"/>
      <c r="EZS52" s="73"/>
      <c r="EZT52" s="73"/>
      <c r="EZU52" s="73"/>
      <c r="EZV52" s="73"/>
      <c r="EZW52" s="73"/>
      <c r="EZX52" s="73"/>
      <c r="EZY52" s="73"/>
      <c r="EZZ52" s="73"/>
      <c r="FAA52" s="73"/>
      <c r="FAB52" s="73"/>
      <c r="FAC52" s="73"/>
      <c r="FAD52" s="73"/>
      <c r="FAE52" s="73"/>
      <c r="FAF52" s="73"/>
      <c r="FAG52" s="73"/>
      <c r="FAH52" s="73"/>
      <c r="FAI52" s="73"/>
      <c r="FAJ52" s="73"/>
      <c r="FAK52" s="73"/>
      <c r="FAL52" s="73"/>
      <c r="FAM52" s="73"/>
      <c r="FAN52" s="73"/>
      <c r="FAO52" s="73"/>
      <c r="FAP52" s="73"/>
      <c r="FAQ52" s="73"/>
      <c r="FAR52" s="73"/>
      <c r="FAS52" s="73"/>
      <c r="FAT52" s="73"/>
      <c r="FAU52" s="73"/>
      <c r="FAV52" s="73"/>
      <c r="FAW52" s="73"/>
      <c r="FAX52" s="73"/>
      <c r="FAY52" s="73"/>
      <c r="FAZ52" s="73"/>
      <c r="FBA52" s="73"/>
      <c r="FBB52" s="73"/>
      <c r="FBC52" s="73"/>
      <c r="FBD52" s="73"/>
      <c r="FBE52" s="73"/>
      <c r="FBF52" s="73"/>
      <c r="FBG52" s="73"/>
      <c r="FBH52" s="73"/>
      <c r="FBI52" s="73"/>
      <c r="FBJ52" s="73"/>
      <c r="FBK52" s="73"/>
      <c r="FBL52" s="73"/>
      <c r="FBM52" s="73"/>
      <c r="FBN52" s="73"/>
      <c r="FBO52" s="73"/>
      <c r="FBP52" s="73"/>
      <c r="FBQ52" s="73"/>
      <c r="FBR52" s="73"/>
      <c r="FBS52" s="73"/>
      <c r="FBT52" s="73"/>
      <c r="FBU52" s="73"/>
      <c r="FBV52" s="73"/>
      <c r="FBW52" s="73"/>
      <c r="FBX52" s="73"/>
      <c r="FBY52" s="73"/>
      <c r="FBZ52" s="73"/>
      <c r="FCA52" s="73"/>
      <c r="FCB52" s="73"/>
      <c r="FCC52" s="73"/>
      <c r="FCD52" s="73"/>
      <c r="FCE52" s="73"/>
      <c r="FCF52" s="73"/>
      <c r="FCG52" s="73"/>
      <c r="FCH52" s="73"/>
      <c r="FCI52" s="73"/>
      <c r="FCJ52" s="73"/>
      <c r="FCK52" s="73"/>
      <c r="FCL52" s="73"/>
      <c r="FCM52" s="73"/>
      <c r="FCN52" s="73"/>
      <c r="FCO52" s="73"/>
      <c r="FCP52" s="73"/>
      <c r="FCQ52" s="73"/>
      <c r="FCR52" s="73"/>
      <c r="FCS52" s="73"/>
      <c r="FCT52" s="73"/>
      <c r="FCU52" s="73"/>
      <c r="FCV52" s="73"/>
      <c r="FCW52" s="73"/>
      <c r="FCX52" s="73"/>
      <c r="FCY52" s="73"/>
      <c r="FCZ52" s="73"/>
      <c r="FDA52" s="73"/>
      <c r="FDB52" s="73"/>
      <c r="FDC52" s="73"/>
      <c r="FDD52" s="73"/>
      <c r="FDE52" s="73"/>
      <c r="FDF52" s="73"/>
      <c r="FDG52" s="73"/>
      <c r="FDH52" s="73"/>
      <c r="FDI52" s="73"/>
      <c r="FDJ52" s="73"/>
      <c r="FDK52" s="73"/>
      <c r="FDL52" s="73"/>
      <c r="FDM52" s="73"/>
      <c r="FDN52" s="73"/>
      <c r="FDO52" s="73"/>
      <c r="FDP52" s="73"/>
      <c r="FDQ52" s="73"/>
      <c r="FDR52" s="73"/>
      <c r="FDS52" s="73"/>
      <c r="FDT52" s="73"/>
      <c r="FDU52" s="73"/>
      <c r="FDV52" s="73"/>
      <c r="FDW52" s="73"/>
      <c r="FDX52" s="73"/>
      <c r="FDY52" s="73"/>
      <c r="FDZ52" s="73"/>
      <c r="FEA52" s="73"/>
      <c r="FEB52" s="73"/>
      <c r="FEC52" s="73"/>
      <c r="FED52" s="73"/>
      <c r="FEE52" s="73"/>
      <c r="FEF52" s="73"/>
      <c r="FEG52" s="73"/>
      <c r="FEH52" s="73"/>
      <c r="FEI52" s="73"/>
      <c r="FEJ52" s="73"/>
      <c r="FEK52" s="73"/>
      <c r="FEL52" s="73"/>
      <c r="FEM52" s="73"/>
      <c r="FEN52" s="73"/>
      <c r="FEO52" s="73"/>
      <c r="FEP52" s="73"/>
      <c r="FEQ52" s="73"/>
      <c r="FER52" s="73"/>
      <c r="FES52" s="73"/>
      <c r="FET52" s="73"/>
      <c r="FEU52" s="73"/>
      <c r="FEV52" s="73"/>
      <c r="FEW52" s="73"/>
      <c r="FEX52" s="73"/>
      <c r="FEY52" s="73"/>
      <c r="FEZ52" s="73"/>
      <c r="FFA52" s="73"/>
      <c r="FFB52" s="73"/>
      <c r="FFC52" s="73"/>
      <c r="FFD52" s="73"/>
      <c r="FFE52" s="73"/>
      <c r="FFF52" s="73"/>
      <c r="FFG52" s="73"/>
      <c r="FFH52" s="73"/>
      <c r="FFI52" s="73"/>
      <c r="FFJ52" s="73"/>
      <c r="FFK52" s="73"/>
      <c r="FFL52" s="73"/>
      <c r="FFM52" s="73"/>
      <c r="FFN52" s="73"/>
      <c r="FFO52" s="73"/>
      <c r="FFP52" s="73"/>
      <c r="FFQ52" s="73"/>
      <c r="FFR52" s="73"/>
      <c r="FFS52" s="73"/>
      <c r="FFT52" s="73"/>
      <c r="FFU52" s="73"/>
      <c r="FFV52" s="73"/>
      <c r="FFW52" s="73"/>
      <c r="FFX52" s="73"/>
      <c r="FFY52" s="73"/>
      <c r="FFZ52" s="73"/>
      <c r="FGA52" s="73"/>
      <c r="FGB52" s="73"/>
      <c r="FGC52" s="73"/>
      <c r="FGD52" s="73"/>
      <c r="FGE52" s="73"/>
      <c r="FGF52" s="73"/>
      <c r="FGG52" s="73"/>
      <c r="FGH52" s="73"/>
      <c r="FGI52" s="73"/>
      <c r="FGJ52" s="73"/>
      <c r="FGK52" s="73"/>
      <c r="FGL52" s="73"/>
      <c r="FGM52" s="73"/>
      <c r="FGN52" s="73"/>
      <c r="FGO52" s="73"/>
      <c r="FGP52" s="73"/>
      <c r="FGQ52" s="73"/>
      <c r="FGR52" s="73"/>
      <c r="FGS52" s="73"/>
      <c r="FGT52" s="73"/>
      <c r="FGU52" s="73"/>
      <c r="FGV52" s="73"/>
      <c r="FGW52" s="73"/>
      <c r="FGX52" s="73"/>
      <c r="FGY52" s="73"/>
      <c r="FGZ52" s="73"/>
      <c r="FHA52" s="73"/>
      <c r="FHB52" s="73"/>
      <c r="FHC52" s="73"/>
      <c r="FHD52" s="73"/>
      <c r="FHE52" s="73"/>
      <c r="FHF52" s="73"/>
      <c r="FHG52" s="73"/>
      <c r="FHH52" s="73"/>
      <c r="FHI52" s="73"/>
      <c r="FHJ52" s="73"/>
      <c r="FHK52" s="73"/>
      <c r="FHL52" s="73"/>
      <c r="FHM52" s="73"/>
      <c r="FHN52" s="73"/>
      <c r="FHO52" s="73"/>
      <c r="FHP52" s="73"/>
      <c r="FHQ52" s="73"/>
      <c r="FHR52" s="73"/>
      <c r="FHS52" s="73"/>
      <c r="FHT52" s="73"/>
      <c r="FHU52" s="73"/>
      <c r="FHV52" s="73"/>
      <c r="FHW52" s="73"/>
      <c r="FHX52" s="73"/>
      <c r="FHY52" s="73"/>
      <c r="FHZ52" s="73"/>
      <c r="FIA52" s="73"/>
      <c r="FIB52" s="73"/>
      <c r="FIC52" s="73"/>
      <c r="FID52" s="73"/>
      <c r="FIE52" s="73"/>
      <c r="FIF52" s="73"/>
      <c r="FIG52" s="73"/>
      <c r="FIH52" s="73"/>
      <c r="FII52" s="73"/>
      <c r="FIJ52" s="73"/>
      <c r="FIK52" s="73"/>
      <c r="FIL52" s="73"/>
      <c r="FIM52" s="73"/>
      <c r="FIN52" s="73"/>
      <c r="FIO52" s="73"/>
      <c r="FIP52" s="73"/>
      <c r="FIQ52" s="73"/>
      <c r="FIR52" s="73"/>
      <c r="FIS52" s="73"/>
      <c r="FIT52" s="73"/>
      <c r="FIU52" s="73"/>
      <c r="FIV52" s="73"/>
      <c r="FIW52" s="73"/>
      <c r="FIX52" s="73"/>
      <c r="FIY52" s="73"/>
      <c r="FIZ52" s="73"/>
      <c r="FJA52" s="73"/>
      <c r="FJB52" s="73"/>
      <c r="FJC52" s="73"/>
      <c r="FJD52" s="73"/>
      <c r="FJE52" s="73"/>
      <c r="FJF52" s="73"/>
      <c r="FJG52" s="73"/>
      <c r="FJH52" s="73"/>
      <c r="FJI52" s="73"/>
      <c r="FJJ52" s="73"/>
      <c r="FJK52" s="73"/>
      <c r="FJL52" s="73"/>
      <c r="FJM52" s="73"/>
      <c r="FJN52" s="73"/>
      <c r="FJO52" s="73"/>
      <c r="FJP52" s="73"/>
      <c r="FJQ52" s="73"/>
      <c r="FJR52" s="73"/>
      <c r="FJS52" s="73"/>
      <c r="FJT52" s="73"/>
      <c r="FJU52" s="73"/>
      <c r="FJV52" s="73"/>
      <c r="FJW52" s="73"/>
      <c r="FJX52" s="73"/>
      <c r="FJY52" s="73"/>
      <c r="FJZ52" s="73"/>
      <c r="FKA52" s="73"/>
      <c r="FKB52" s="73"/>
      <c r="FKC52" s="73"/>
      <c r="FKD52" s="73"/>
      <c r="FKE52" s="73"/>
      <c r="FKF52" s="73"/>
      <c r="FKG52" s="73"/>
      <c r="FKH52" s="73"/>
      <c r="FKI52" s="73"/>
      <c r="FKJ52" s="73"/>
      <c r="FKK52" s="73"/>
      <c r="FKL52" s="73"/>
      <c r="FKM52" s="73"/>
      <c r="FKN52" s="73"/>
      <c r="FKO52" s="73"/>
      <c r="FKP52" s="73"/>
      <c r="FKQ52" s="73"/>
      <c r="FKR52" s="73"/>
      <c r="FKS52" s="73"/>
      <c r="FKT52" s="73"/>
      <c r="FKU52" s="73"/>
      <c r="FKV52" s="73"/>
      <c r="FKW52" s="73"/>
      <c r="FKX52" s="73"/>
      <c r="FKY52" s="73"/>
      <c r="FKZ52" s="73"/>
      <c r="FLA52" s="73"/>
      <c r="FLB52" s="73"/>
      <c r="FLC52" s="73"/>
      <c r="FLD52" s="73"/>
      <c r="FLE52" s="73"/>
      <c r="FLF52" s="73"/>
      <c r="FLG52" s="73"/>
      <c r="FLH52" s="73"/>
      <c r="FLI52" s="73"/>
      <c r="FLJ52" s="73"/>
      <c r="FLK52" s="73"/>
      <c r="FLL52" s="73"/>
      <c r="FLM52" s="73"/>
      <c r="FLN52" s="73"/>
      <c r="FLO52" s="73"/>
      <c r="FLP52" s="73"/>
      <c r="FLQ52" s="73"/>
      <c r="FLR52" s="73"/>
      <c r="FLS52" s="73"/>
      <c r="FLT52" s="73"/>
      <c r="FLU52" s="73"/>
      <c r="FLV52" s="73"/>
      <c r="FLW52" s="73"/>
      <c r="FLX52" s="73"/>
      <c r="FLY52" s="73"/>
      <c r="FLZ52" s="73"/>
      <c r="FMA52" s="73"/>
      <c r="FMB52" s="73"/>
      <c r="FMC52" s="73"/>
      <c r="FMD52" s="73"/>
      <c r="FME52" s="73"/>
      <c r="FMF52" s="73"/>
      <c r="FMG52" s="73"/>
      <c r="FMH52" s="73"/>
      <c r="FMI52" s="73"/>
      <c r="FMJ52" s="73"/>
      <c r="FMK52" s="73"/>
      <c r="FML52" s="73"/>
      <c r="FMM52" s="73"/>
      <c r="FMN52" s="73"/>
      <c r="FMO52" s="73"/>
      <c r="FMP52" s="73"/>
      <c r="FMQ52" s="73"/>
      <c r="FMR52" s="73"/>
      <c r="FMS52" s="73"/>
      <c r="FMT52" s="73"/>
      <c r="FMU52" s="73"/>
      <c r="FMV52" s="73"/>
      <c r="FMW52" s="73"/>
      <c r="FMX52" s="73"/>
      <c r="FMY52" s="73"/>
      <c r="FMZ52" s="73"/>
      <c r="FNA52" s="73"/>
      <c r="FNB52" s="73"/>
      <c r="FNC52" s="73"/>
      <c r="FND52" s="73"/>
      <c r="FNE52" s="73"/>
      <c r="FNF52" s="73"/>
      <c r="FNG52" s="73"/>
      <c r="FNH52" s="73"/>
      <c r="FNI52" s="73"/>
      <c r="FNJ52" s="73"/>
      <c r="FNK52" s="73"/>
      <c r="FNL52" s="73"/>
      <c r="FNM52" s="73"/>
      <c r="FNN52" s="73"/>
      <c r="FNO52" s="73"/>
      <c r="FNP52" s="73"/>
      <c r="FNQ52" s="73"/>
      <c r="FNR52" s="73"/>
      <c r="FNS52" s="73"/>
      <c r="FNT52" s="73"/>
      <c r="FNU52" s="73"/>
      <c r="FNV52" s="73"/>
      <c r="FNW52" s="73"/>
      <c r="FNX52" s="73"/>
      <c r="FNY52" s="73"/>
      <c r="FNZ52" s="73"/>
      <c r="FOA52" s="73"/>
      <c r="FOB52" s="73"/>
      <c r="FOC52" s="73"/>
      <c r="FOD52" s="73"/>
      <c r="FOE52" s="73"/>
      <c r="FOF52" s="73"/>
      <c r="FOG52" s="73"/>
      <c r="FOH52" s="73"/>
      <c r="FOI52" s="73"/>
      <c r="FOJ52" s="73"/>
      <c r="FOK52" s="73"/>
      <c r="FOL52" s="73"/>
      <c r="FOM52" s="73"/>
      <c r="FON52" s="73"/>
      <c r="FOO52" s="73"/>
      <c r="FOP52" s="73"/>
      <c r="FOQ52" s="73"/>
      <c r="FOR52" s="73"/>
      <c r="FOS52" s="73"/>
      <c r="FOT52" s="73"/>
      <c r="FOU52" s="73"/>
      <c r="FOV52" s="73"/>
      <c r="FOW52" s="73"/>
      <c r="FOX52" s="73"/>
      <c r="FOY52" s="73"/>
      <c r="FOZ52" s="73"/>
      <c r="FPA52" s="73"/>
      <c r="FPB52" s="73"/>
      <c r="FPC52" s="73"/>
      <c r="FPD52" s="73"/>
      <c r="FPE52" s="73"/>
      <c r="FPF52" s="73"/>
      <c r="FPG52" s="73"/>
      <c r="FPH52" s="73"/>
      <c r="FPI52" s="73"/>
      <c r="FPJ52" s="73"/>
      <c r="FPK52" s="73"/>
      <c r="FPL52" s="73"/>
      <c r="FPM52" s="73"/>
      <c r="FPN52" s="73"/>
      <c r="FPO52" s="73"/>
      <c r="FPP52" s="73"/>
      <c r="FPQ52" s="73"/>
      <c r="FPR52" s="73"/>
      <c r="FPS52" s="73"/>
      <c r="FPT52" s="73"/>
      <c r="FPU52" s="73"/>
      <c r="FPV52" s="73"/>
      <c r="FPW52" s="73"/>
      <c r="FPX52" s="73"/>
      <c r="FPY52" s="73"/>
      <c r="FPZ52" s="73"/>
      <c r="FQA52" s="73"/>
      <c r="FQB52" s="73"/>
      <c r="FQC52" s="73"/>
      <c r="FQD52" s="73"/>
      <c r="FQE52" s="73"/>
      <c r="FQF52" s="73"/>
      <c r="FQG52" s="73"/>
      <c r="FQH52" s="73"/>
      <c r="FQI52" s="73"/>
      <c r="FQJ52" s="73"/>
      <c r="FQK52" s="73"/>
      <c r="FQL52" s="73"/>
      <c r="FQM52" s="73"/>
      <c r="FQN52" s="73"/>
      <c r="FQO52" s="73"/>
      <c r="FQP52" s="73"/>
      <c r="FQQ52" s="73"/>
      <c r="FQR52" s="73"/>
      <c r="FQS52" s="73"/>
      <c r="FQT52" s="73"/>
      <c r="FQU52" s="73"/>
      <c r="FQV52" s="73"/>
      <c r="FQW52" s="73"/>
      <c r="FQX52" s="73"/>
      <c r="FQY52" s="73"/>
      <c r="FQZ52" s="73"/>
      <c r="FRA52" s="73"/>
      <c r="FRB52" s="73"/>
      <c r="FRC52" s="73"/>
      <c r="FRD52" s="73"/>
      <c r="FRE52" s="73"/>
      <c r="FRF52" s="73"/>
      <c r="FRG52" s="73"/>
      <c r="FRH52" s="73"/>
      <c r="FRI52" s="73"/>
      <c r="FRJ52" s="73"/>
      <c r="FRK52" s="73"/>
      <c r="FRL52" s="73"/>
      <c r="FRM52" s="73"/>
      <c r="FRN52" s="73"/>
      <c r="FRO52" s="73"/>
      <c r="FRP52" s="73"/>
      <c r="FRQ52" s="73"/>
      <c r="FRR52" s="73"/>
      <c r="FRS52" s="73"/>
      <c r="FRT52" s="73"/>
      <c r="FRU52" s="73"/>
      <c r="FRV52" s="73"/>
      <c r="FRW52" s="73"/>
      <c r="FRX52" s="73"/>
      <c r="FRY52" s="73"/>
      <c r="FRZ52" s="73"/>
      <c r="FSA52" s="73"/>
      <c r="FSB52" s="73"/>
      <c r="FSC52" s="73"/>
      <c r="FSD52" s="73"/>
      <c r="FSE52" s="73"/>
      <c r="FSF52" s="73"/>
      <c r="FSG52" s="73"/>
      <c r="FSH52" s="73"/>
      <c r="FSI52" s="73"/>
      <c r="FSJ52" s="73"/>
      <c r="FSK52" s="73"/>
      <c r="FSL52" s="73"/>
      <c r="FSM52" s="73"/>
      <c r="FSN52" s="73"/>
      <c r="FSO52" s="73"/>
      <c r="FSP52" s="73"/>
      <c r="FSQ52" s="73"/>
      <c r="FSR52" s="73"/>
      <c r="FSS52" s="73"/>
      <c r="FST52" s="73"/>
      <c r="FSU52" s="73"/>
      <c r="FSV52" s="73"/>
      <c r="FSW52" s="73"/>
      <c r="FSX52" s="73"/>
      <c r="FSY52" s="73"/>
      <c r="FSZ52" s="73"/>
      <c r="FTA52" s="73"/>
      <c r="FTB52" s="73"/>
      <c r="FTC52" s="73"/>
      <c r="FTD52" s="73"/>
      <c r="FTE52" s="73"/>
      <c r="FTF52" s="73"/>
      <c r="FTG52" s="73"/>
      <c r="FTH52" s="73"/>
      <c r="FTI52" s="73"/>
      <c r="FTJ52" s="73"/>
      <c r="FTK52" s="73"/>
      <c r="FTL52" s="73"/>
      <c r="FTM52" s="73"/>
      <c r="FTN52" s="73"/>
      <c r="FTO52" s="73"/>
      <c r="FTP52" s="73"/>
      <c r="FTQ52" s="73"/>
      <c r="FTR52" s="73"/>
      <c r="FTS52" s="73"/>
      <c r="FTT52" s="73"/>
      <c r="FTU52" s="73"/>
      <c r="FTV52" s="73"/>
      <c r="FTW52" s="73"/>
      <c r="FTX52" s="73"/>
      <c r="FTY52" s="73"/>
      <c r="FTZ52" s="73"/>
      <c r="FUA52" s="73"/>
      <c r="FUB52" s="73"/>
      <c r="FUC52" s="73"/>
      <c r="FUD52" s="73"/>
      <c r="FUE52" s="73"/>
      <c r="FUF52" s="73"/>
      <c r="FUG52" s="73"/>
      <c r="FUH52" s="73"/>
      <c r="FUI52" s="73"/>
      <c r="FUJ52" s="73"/>
      <c r="FUK52" s="73"/>
      <c r="FUL52" s="73"/>
      <c r="FUM52" s="73"/>
      <c r="FUN52" s="73"/>
      <c r="FUO52" s="73"/>
      <c r="FUP52" s="73"/>
      <c r="FUQ52" s="73"/>
      <c r="FUR52" s="73"/>
      <c r="FUS52" s="73"/>
      <c r="FUT52" s="73"/>
      <c r="FUU52" s="73"/>
      <c r="FUV52" s="73"/>
      <c r="FUW52" s="73"/>
      <c r="FUX52" s="73"/>
      <c r="FUY52" s="73"/>
      <c r="FUZ52" s="73"/>
      <c r="FVA52" s="73"/>
      <c r="FVB52" s="73"/>
      <c r="FVC52" s="73"/>
      <c r="FVD52" s="73"/>
      <c r="FVE52" s="73"/>
      <c r="FVF52" s="73"/>
      <c r="FVG52" s="73"/>
      <c r="FVH52" s="73"/>
      <c r="FVI52" s="73"/>
      <c r="FVJ52" s="73"/>
      <c r="FVK52" s="73"/>
      <c r="FVL52" s="73"/>
      <c r="FVM52" s="73"/>
      <c r="FVN52" s="73"/>
      <c r="FVO52" s="73"/>
      <c r="FVP52" s="73"/>
      <c r="FVQ52" s="73"/>
      <c r="FVR52" s="73"/>
      <c r="FVS52" s="73"/>
      <c r="FVT52" s="73"/>
      <c r="FVU52" s="73"/>
      <c r="FVV52" s="73"/>
      <c r="FVW52" s="73"/>
      <c r="FVX52" s="73"/>
      <c r="FVY52" s="73"/>
      <c r="FVZ52" s="73"/>
      <c r="FWA52" s="73"/>
      <c r="FWB52" s="73"/>
      <c r="FWC52" s="73"/>
      <c r="FWD52" s="73"/>
      <c r="FWE52" s="73"/>
      <c r="FWF52" s="73"/>
      <c r="FWG52" s="73"/>
      <c r="FWH52" s="73"/>
      <c r="FWI52" s="73"/>
      <c r="FWJ52" s="73"/>
      <c r="FWK52" s="73"/>
      <c r="FWL52" s="73"/>
      <c r="FWM52" s="73"/>
      <c r="FWN52" s="73"/>
      <c r="FWO52" s="73"/>
      <c r="FWP52" s="73"/>
      <c r="FWQ52" s="73"/>
      <c r="FWR52" s="73"/>
      <c r="FWS52" s="73"/>
      <c r="FWT52" s="73"/>
      <c r="FWU52" s="73"/>
      <c r="FWV52" s="73"/>
      <c r="FWW52" s="73"/>
      <c r="FWX52" s="73"/>
      <c r="FWY52" s="73"/>
      <c r="FWZ52" s="73"/>
      <c r="FXA52" s="73"/>
      <c r="FXB52" s="73"/>
      <c r="FXC52" s="73"/>
      <c r="FXD52" s="73"/>
      <c r="FXE52" s="73"/>
      <c r="FXF52" s="73"/>
      <c r="FXG52" s="73"/>
      <c r="FXH52" s="73"/>
      <c r="FXI52" s="73"/>
      <c r="FXJ52" s="73"/>
      <c r="FXK52" s="73"/>
      <c r="FXL52" s="73"/>
      <c r="FXM52" s="73"/>
      <c r="FXN52" s="73"/>
      <c r="FXO52" s="73"/>
      <c r="FXP52" s="73"/>
      <c r="FXQ52" s="73"/>
      <c r="FXR52" s="73"/>
      <c r="FXS52" s="73"/>
      <c r="FXT52" s="73"/>
      <c r="FXU52" s="73"/>
      <c r="FXV52" s="73"/>
      <c r="FXW52" s="73"/>
      <c r="FXX52" s="73"/>
      <c r="FXY52" s="73"/>
      <c r="FXZ52" s="73"/>
      <c r="FYA52" s="73"/>
      <c r="FYB52" s="73"/>
      <c r="FYC52" s="73"/>
      <c r="FYD52" s="73"/>
      <c r="FYE52" s="73"/>
      <c r="FYF52" s="73"/>
      <c r="FYG52" s="73"/>
      <c r="FYH52" s="73"/>
      <c r="FYI52" s="73"/>
      <c r="FYJ52" s="73"/>
      <c r="FYK52" s="73"/>
      <c r="FYL52" s="73"/>
      <c r="FYM52" s="73"/>
      <c r="FYN52" s="73"/>
      <c r="FYO52" s="73"/>
      <c r="FYP52" s="73"/>
      <c r="FYQ52" s="73"/>
      <c r="FYR52" s="73"/>
      <c r="FYS52" s="73"/>
      <c r="FYT52" s="73"/>
      <c r="FYU52" s="73"/>
      <c r="FYV52" s="73"/>
      <c r="FYW52" s="73"/>
      <c r="FYX52" s="73"/>
      <c r="FYY52" s="73"/>
      <c r="FYZ52" s="73"/>
      <c r="FZA52" s="73"/>
      <c r="FZB52" s="73"/>
      <c r="FZC52" s="73"/>
      <c r="FZD52" s="73"/>
      <c r="FZE52" s="73"/>
      <c r="FZF52" s="73"/>
      <c r="FZG52" s="73"/>
      <c r="FZH52" s="73"/>
      <c r="FZI52" s="73"/>
      <c r="FZJ52" s="73"/>
      <c r="FZK52" s="73"/>
      <c r="FZL52" s="73"/>
      <c r="FZM52" s="73"/>
      <c r="FZN52" s="73"/>
      <c r="FZO52" s="73"/>
      <c r="FZP52" s="73"/>
      <c r="FZQ52" s="73"/>
      <c r="FZR52" s="73"/>
      <c r="FZS52" s="73"/>
      <c r="FZT52" s="73"/>
      <c r="FZU52" s="73"/>
      <c r="FZV52" s="73"/>
      <c r="FZW52" s="73"/>
      <c r="FZX52" s="73"/>
      <c r="FZY52" s="73"/>
      <c r="FZZ52" s="73"/>
      <c r="GAA52" s="73"/>
      <c r="GAB52" s="73"/>
      <c r="GAC52" s="73"/>
      <c r="GAD52" s="73"/>
      <c r="GAE52" s="73"/>
      <c r="GAF52" s="73"/>
      <c r="GAG52" s="73"/>
      <c r="GAH52" s="73"/>
      <c r="GAI52" s="73"/>
      <c r="GAJ52" s="73"/>
      <c r="GAK52" s="73"/>
      <c r="GAL52" s="73"/>
      <c r="GAM52" s="73"/>
      <c r="GAN52" s="73"/>
      <c r="GAO52" s="73"/>
      <c r="GAP52" s="73"/>
      <c r="GAQ52" s="73"/>
      <c r="GAR52" s="73"/>
      <c r="GAS52" s="73"/>
      <c r="GAT52" s="73"/>
      <c r="GAU52" s="73"/>
      <c r="GAV52" s="73"/>
      <c r="GAW52" s="73"/>
      <c r="GAX52" s="73"/>
      <c r="GAY52" s="73"/>
      <c r="GAZ52" s="73"/>
      <c r="GBA52" s="73"/>
      <c r="GBB52" s="73"/>
      <c r="GBC52" s="73"/>
      <c r="GBD52" s="73"/>
      <c r="GBE52" s="73"/>
      <c r="GBF52" s="73"/>
      <c r="GBG52" s="73"/>
      <c r="GBH52" s="73"/>
      <c r="GBI52" s="73"/>
      <c r="GBJ52" s="73"/>
      <c r="GBK52" s="73"/>
      <c r="GBL52" s="73"/>
      <c r="GBM52" s="73"/>
      <c r="GBN52" s="73"/>
      <c r="GBO52" s="73"/>
      <c r="GBP52" s="73"/>
      <c r="GBQ52" s="73"/>
      <c r="GBR52" s="73"/>
      <c r="GBS52" s="73"/>
      <c r="GBT52" s="73"/>
      <c r="GBU52" s="73"/>
      <c r="GBV52" s="73"/>
      <c r="GBW52" s="73"/>
      <c r="GBX52" s="73"/>
      <c r="GBY52" s="73"/>
      <c r="GBZ52" s="73"/>
      <c r="GCA52" s="73"/>
      <c r="GCB52" s="73"/>
      <c r="GCC52" s="73"/>
      <c r="GCD52" s="73"/>
      <c r="GCE52" s="73"/>
      <c r="GCF52" s="73"/>
      <c r="GCG52" s="73"/>
      <c r="GCH52" s="73"/>
      <c r="GCI52" s="73"/>
      <c r="GCJ52" s="73"/>
      <c r="GCK52" s="73"/>
      <c r="GCL52" s="73"/>
      <c r="GCM52" s="73"/>
      <c r="GCN52" s="73"/>
      <c r="GCO52" s="73"/>
      <c r="GCP52" s="73"/>
      <c r="GCQ52" s="73"/>
      <c r="GCR52" s="73"/>
      <c r="GCS52" s="73"/>
      <c r="GCT52" s="73"/>
      <c r="GCU52" s="73"/>
      <c r="GCV52" s="73"/>
      <c r="GCW52" s="73"/>
      <c r="GCX52" s="73"/>
      <c r="GCY52" s="73"/>
      <c r="GCZ52" s="73"/>
      <c r="GDA52" s="73"/>
      <c r="GDB52" s="73"/>
      <c r="GDC52" s="73"/>
      <c r="GDD52" s="73"/>
      <c r="GDE52" s="73"/>
      <c r="GDF52" s="73"/>
      <c r="GDG52" s="73"/>
      <c r="GDH52" s="73"/>
      <c r="GDI52" s="73"/>
      <c r="GDJ52" s="73"/>
      <c r="GDK52" s="73"/>
      <c r="GDL52" s="73"/>
      <c r="GDM52" s="73"/>
      <c r="GDN52" s="73"/>
      <c r="GDO52" s="73"/>
      <c r="GDP52" s="73"/>
      <c r="GDQ52" s="73"/>
      <c r="GDR52" s="73"/>
      <c r="GDS52" s="73"/>
      <c r="GDT52" s="73"/>
      <c r="GDU52" s="73"/>
      <c r="GDV52" s="73"/>
      <c r="GDW52" s="73"/>
      <c r="GDX52" s="73"/>
      <c r="GDY52" s="73"/>
      <c r="GDZ52" s="73"/>
      <c r="GEA52" s="73"/>
      <c r="GEB52" s="73"/>
      <c r="GEC52" s="73"/>
      <c r="GED52" s="73"/>
      <c r="GEE52" s="73"/>
      <c r="GEF52" s="73"/>
      <c r="GEG52" s="73"/>
      <c r="GEH52" s="73"/>
      <c r="GEI52" s="73"/>
      <c r="GEJ52" s="73"/>
      <c r="GEK52" s="73"/>
      <c r="GEL52" s="73"/>
      <c r="GEM52" s="73"/>
      <c r="GEN52" s="73"/>
      <c r="GEO52" s="73"/>
      <c r="GEP52" s="73"/>
      <c r="GEQ52" s="73"/>
      <c r="GER52" s="73"/>
      <c r="GES52" s="73"/>
      <c r="GET52" s="73"/>
      <c r="GEU52" s="73"/>
      <c r="GEV52" s="73"/>
      <c r="GEW52" s="73"/>
      <c r="GEX52" s="73"/>
      <c r="GEY52" s="73"/>
      <c r="GEZ52" s="73"/>
      <c r="GFA52" s="73"/>
      <c r="GFB52" s="73"/>
      <c r="GFC52" s="73"/>
      <c r="GFD52" s="73"/>
      <c r="GFE52" s="73"/>
      <c r="GFF52" s="73"/>
      <c r="GFG52" s="73"/>
      <c r="GFH52" s="73"/>
      <c r="GFI52" s="73"/>
      <c r="GFJ52" s="73"/>
      <c r="GFK52" s="73"/>
      <c r="GFL52" s="73"/>
      <c r="GFM52" s="73"/>
      <c r="GFN52" s="73"/>
      <c r="GFO52" s="73"/>
      <c r="GFP52" s="73"/>
      <c r="GFQ52" s="73"/>
      <c r="GFR52" s="73"/>
      <c r="GFS52" s="73"/>
      <c r="GFT52" s="73"/>
      <c r="GFU52" s="73"/>
      <c r="GFV52" s="73"/>
      <c r="GFW52" s="73"/>
      <c r="GFX52" s="73"/>
      <c r="GFY52" s="73"/>
      <c r="GFZ52" s="73"/>
      <c r="GGA52" s="73"/>
      <c r="GGB52" s="73"/>
      <c r="GGC52" s="73"/>
      <c r="GGD52" s="73"/>
      <c r="GGE52" s="73"/>
      <c r="GGF52" s="73"/>
      <c r="GGG52" s="73"/>
      <c r="GGH52" s="73"/>
      <c r="GGI52" s="73"/>
      <c r="GGJ52" s="73"/>
      <c r="GGK52" s="73"/>
      <c r="GGL52" s="73"/>
      <c r="GGM52" s="73"/>
      <c r="GGN52" s="73"/>
      <c r="GGO52" s="73"/>
      <c r="GGP52" s="73"/>
      <c r="GGQ52" s="73"/>
      <c r="GGR52" s="73"/>
      <c r="GGS52" s="73"/>
      <c r="GGT52" s="73"/>
      <c r="GGU52" s="73"/>
      <c r="GGV52" s="73"/>
      <c r="GGW52" s="73"/>
      <c r="GGX52" s="73"/>
      <c r="GGY52" s="73"/>
      <c r="GGZ52" s="73"/>
      <c r="GHA52" s="73"/>
      <c r="GHB52" s="73"/>
      <c r="GHC52" s="73"/>
      <c r="GHD52" s="73"/>
      <c r="GHE52" s="73"/>
      <c r="GHF52" s="73"/>
      <c r="GHG52" s="73"/>
      <c r="GHH52" s="73"/>
      <c r="GHI52" s="73"/>
      <c r="GHJ52" s="73"/>
      <c r="GHK52" s="73"/>
      <c r="GHL52" s="73"/>
      <c r="GHM52" s="73"/>
      <c r="GHN52" s="73"/>
      <c r="GHO52" s="73"/>
      <c r="GHP52" s="73"/>
      <c r="GHQ52" s="73"/>
      <c r="GHR52" s="73"/>
      <c r="GHS52" s="73"/>
      <c r="GHT52" s="73"/>
      <c r="GHU52" s="73"/>
      <c r="GHV52" s="73"/>
      <c r="GHW52" s="73"/>
      <c r="GHX52" s="73"/>
      <c r="GHY52" s="73"/>
      <c r="GHZ52" s="73"/>
      <c r="GIA52" s="73"/>
      <c r="GIB52" s="73"/>
      <c r="GIC52" s="73"/>
      <c r="GID52" s="73"/>
      <c r="GIE52" s="73"/>
      <c r="GIF52" s="73"/>
      <c r="GIG52" s="73"/>
      <c r="GIH52" s="73"/>
      <c r="GII52" s="73"/>
      <c r="GIJ52" s="73"/>
      <c r="GIK52" s="73"/>
      <c r="GIL52" s="73"/>
      <c r="GIM52" s="73"/>
      <c r="GIN52" s="73"/>
      <c r="GIO52" s="73"/>
      <c r="GIP52" s="73"/>
      <c r="GIQ52" s="73"/>
      <c r="GIR52" s="73"/>
      <c r="GIS52" s="73"/>
      <c r="GIT52" s="73"/>
      <c r="GIU52" s="73"/>
      <c r="GIV52" s="73"/>
      <c r="GIW52" s="73"/>
      <c r="GIX52" s="73"/>
      <c r="GIY52" s="73"/>
      <c r="GIZ52" s="73"/>
      <c r="GJA52" s="73"/>
      <c r="GJB52" s="73"/>
      <c r="GJC52" s="73"/>
      <c r="GJD52" s="73"/>
      <c r="GJE52" s="73"/>
      <c r="GJF52" s="73"/>
      <c r="GJG52" s="73"/>
      <c r="GJH52" s="73"/>
      <c r="GJI52" s="73"/>
      <c r="GJJ52" s="73"/>
      <c r="GJK52" s="73"/>
      <c r="GJL52" s="73"/>
      <c r="GJM52" s="73"/>
      <c r="GJN52" s="73"/>
      <c r="GJO52" s="73"/>
      <c r="GJP52" s="73"/>
      <c r="GJQ52" s="73"/>
      <c r="GJR52" s="73"/>
      <c r="GJS52" s="73"/>
      <c r="GJT52" s="73"/>
      <c r="GJU52" s="73"/>
      <c r="GJV52" s="73"/>
      <c r="GJW52" s="73"/>
      <c r="GJX52" s="73"/>
      <c r="GJY52" s="73"/>
      <c r="GJZ52" s="73"/>
      <c r="GKA52" s="73"/>
      <c r="GKB52" s="73"/>
      <c r="GKC52" s="73"/>
      <c r="GKD52" s="73"/>
      <c r="GKE52" s="73"/>
      <c r="GKF52" s="73"/>
      <c r="GKG52" s="73"/>
      <c r="GKH52" s="73"/>
      <c r="GKI52" s="73"/>
      <c r="GKJ52" s="73"/>
      <c r="GKK52" s="73"/>
      <c r="GKL52" s="73"/>
      <c r="GKM52" s="73"/>
      <c r="GKN52" s="73"/>
      <c r="GKO52" s="73"/>
      <c r="GKP52" s="73"/>
      <c r="GKQ52" s="73"/>
      <c r="GKR52" s="73"/>
      <c r="GKS52" s="73"/>
      <c r="GKT52" s="73"/>
      <c r="GKU52" s="73"/>
      <c r="GKV52" s="73"/>
      <c r="GKW52" s="73"/>
      <c r="GKX52" s="73"/>
      <c r="GKY52" s="73"/>
      <c r="GKZ52" s="73"/>
      <c r="GLA52" s="73"/>
      <c r="GLB52" s="73"/>
      <c r="GLC52" s="73"/>
      <c r="GLD52" s="73"/>
      <c r="GLE52" s="73"/>
      <c r="GLF52" s="73"/>
      <c r="GLG52" s="73"/>
      <c r="GLH52" s="73"/>
      <c r="GLI52" s="73"/>
      <c r="GLJ52" s="73"/>
      <c r="GLK52" s="73"/>
      <c r="GLL52" s="73"/>
      <c r="GLM52" s="73"/>
      <c r="GLN52" s="73"/>
      <c r="GLO52" s="73"/>
      <c r="GLP52" s="73"/>
      <c r="GLQ52" s="73"/>
      <c r="GLR52" s="73"/>
      <c r="GLS52" s="73"/>
      <c r="GLT52" s="73"/>
      <c r="GLU52" s="73"/>
      <c r="GLV52" s="73"/>
      <c r="GLW52" s="73"/>
      <c r="GLX52" s="73"/>
      <c r="GLY52" s="73"/>
      <c r="GLZ52" s="73"/>
      <c r="GMA52" s="73"/>
      <c r="GMB52" s="73"/>
      <c r="GMC52" s="73"/>
      <c r="GMD52" s="73"/>
      <c r="GME52" s="73"/>
      <c r="GMF52" s="73"/>
      <c r="GMG52" s="73"/>
      <c r="GMH52" s="73"/>
      <c r="GMI52" s="73"/>
      <c r="GMJ52" s="73"/>
      <c r="GMK52" s="73"/>
      <c r="GML52" s="73"/>
      <c r="GMM52" s="73"/>
      <c r="GMN52" s="73"/>
      <c r="GMO52" s="73"/>
      <c r="GMP52" s="73"/>
      <c r="GMQ52" s="73"/>
      <c r="GMR52" s="73"/>
      <c r="GMS52" s="73"/>
      <c r="GMT52" s="73"/>
      <c r="GMU52" s="73"/>
      <c r="GMV52" s="73"/>
      <c r="GMW52" s="73"/>
      <c r="GMX52" s="73"/>
      <c r="GMY52" s="73"/>
      <c r="GMZ52" s="73"/>
      <c r="GNA52" s="73"/>
      <c r="GNB52" s="73"/>
      <c r="GNC52" s="73"/>
      <c r="GND52" s="73"/>
      <c r="GNE52" s="73"/>
      <c r="GNF52" s="73"/>
      <c r="GNG52" s="73"/>
      <c r="GNH52" s="73"/>
      <c r="GNI52" s="73"/>
      <c r="GNJ52" s="73"/>
      <c r="GNK52" s="73"/>
      <c r="GNL52" s="73"/>
      <c r="GNM52" s="73"/>
      <c r="GNN52" s="73"/>
      <c r="GNO52" s="73"/>
      <c r="GNP52" s="73"/>
      <c r="GNQ52" s="73"/>
      <c r="GNR52" s="73"/>
      <c r="GNS52" s="73"/>
      <c r="GNT52" s="73"/>
      <c r="GNU52" s="73"/>
      <c r="GNV52" s="73"/>
      <c r="GNW52" s="73"/>
      <c r="GNX52" s="73"/>
      <c r="GNY52" s="73"/>
      <c r="GNZ52" s="73"/>
      <c r="GOA52" s="73"/>
      <c r="GOB52" s="73"/>
      <c r="GOC52" s="73"/>
      <c r="GOD52" s="73"/>
      <c r="GOE52" s="73"/>
      <c r="GOF52" s="73"/>
      <c r="GOG52" s="73"/>
      <c r="GOH52" s="73"/>
      <c r="GOI52" s="73"/>
      <c r="GOJ52" s="73"/>
      <c r="GOK52" s="73"/>
      <c r="GOL52" s="73"/>
      <c r="GOM52" s="73"/>
      <c r="GON52" s="73"/>
      <c r="GOO52" s="73"/>
      <c r="GOP52" s="73"/>
      <c r="GOQ52" s="73"/>
      <c r="GOR52" s="73"/>
      <c r="GOS52" s="73"/>
      <c r="GOT52" s="73"/>
      <c r="GOU52" s="73"/>
      <c r="GOV52" s="73"/>
      <c r="GOW52" s="73"/>
      <c r="GOX52" s="73"/>
      <c r="GOY52" s="73"/>
      <c r="GOZ52" s="73"/>
      <c r="GPA52" s="73"/>
      <c r="GPB52" s="73"/>
      <c r="GPC52" s="73"/>
      <c r="GPD52" s="73"/>
      <c r="GPE52" s="73"/>
      <c r="GPF52" s="73"/>
      <c r="GPG52" s="73"/>
      <c r="GPH52" s="73"/>
      <c r="GPI52" s="73"/>
      <c r="GPJ52" s="73"/>
      <c r="GPK52" s="73"/>
      <c r="GPL52" s="73"/>
      <c r="GPM52" s="73"/>
      <c r="GPN52" s="73"/>
      <c r="GPO52" s="73"/>
      <c r="GPP52" s="73"/>
      <c r="GPQ52" s="73"/>
      <c r="GPR52" s="73"/>
      <c r="GPS52" s="73"/>
      <c r="GPT52" s="73"/>
      <c r="GPU52" s="73"/>
      <c r="GPV52" s="73"/>
      <c r="GPW52" s="73"/>
      <c r="GPX52" s="73"/>
      <c r="GPY52" s="73"/>
      <c r="GPZ52" s="73"/>
      <c r="GQA52" s="73"/>
      <c r="GQB52" s="73"/>
      <c r="GQC52" s="73"/>
      <c r="GQD52" s="73"/>
      <c r="GQE52" s="73"/>
      <c r="GQF52" s="73"/>
      <c r="GQG52" s="73"/>
      <c r="GQH52" s="73"/>
      <c r="GQI52" s="73"/>
      <c r="GQJ52" s="73"/>
      <c r="GQK52" s="73"/>
      <c r="GQL52" s="73"/>
      <c r="GQM52" s="73"/>
      <c r="GQN52" s="73"/>
      <c r="GQO52" s="73"/>
      <c r="GQP52" s="73"/>
      <c r="GQQ52" s="73"/>
      <c r="GQR52" s="73"/>
      <c r="GQS52" s="73"/>
      <c r="GQT52" s="73"/>
      <c r="GQU52" s="73"/>
      <c r="GQV52" s="73"/>
      <c r="GQW52" s="73"/>
      <c r="GQX52" s="73"/>
      <c r="GQY52" s="73"/>
      <c r="GQZ52" s="73"/>
      <c r="GRA52" s="73"/>
      <c r="GRB52" s="73"/>
      <c r="GRC52" s="73"/>
      <c r="GRD52" s="73"/>
      <c r="GRE52" s="73"/>
      <c r="GRF52" s="73"/>
      <c r="GRG52" s="73"/>
      <c r="GRH52" s="73"/>
      <c r="GRI52" s="73"/>
      <c r="GRJ52" s="73"/>
      <c r="GRK52" s="73"/>
      <c r="GRL52" s="73"/>
      <c r="GRM52" s="73"/>
      <c r="GRN52" s="73"/>
      <c r="GRO52" s="73"/>
      <c r="GRP52" s="73"/>
      <c r="GRQ52" s="73"/>
      <c r="GRR52" s="73"/>
      <c r="GRS52" s="73"/>
      <c r="GRT52" s="73"/>
      <c r="GRU52" s="73"/>
      <c r="GRV52" s="73"/>
      <c r="GRW52" s="73"/>
      <c r="GRX52" s="73"/>
      <c r="GRY52" s="73"/>
      <c r="GRZ52" s="73"/>
      <c r="GSA52" s="73"/>
      <c r="GSB52" s="73"/>
      <c r="GSC52" s="73"/>
      <c r="GSD52" s="73"/>
      <c r="GSE52" s="73"/>
      <c r="GSF52" s="73"/>
      <c r="GSG52" s="73"/>
      <c r="GSH52" s="73"/>
      <c r="GSI52" s="73"/>
      <c r="GSJ52" s="73"/>
      <c r="GSK52" s="73"/>
      <c r="GSL52" s="73"/>
      <c r="GSM52" s="73"/>
      <c r="GSN52" s="73"/>
      <c r="GSO52" s="73"/>
      <c r="GSP52" s="73"/>
      <c r="GSQ52" s="73"/>
      <c r="GSR52" s="73"/>
      <c r="GSS52" s="73"/>
      <c r="GST52" s="73"/>
      <c r="GSU52" s="73"/>
      <c r="GSV52" s="73"/>
      <c r="GSW52" s="73"/>
      <c r="GSX52" s="73"/>
      <c r="GSY52" s="73"/>
      <c r="GSZ52" s="73"/>
      <c r="GTA52" s="73"/>
      <c r="GTB52" s="73"/>
      <c r="GTC52" s="73"/>
      <c r="GTD52" s="73"/>
      <c r="GTE52" s="73"/>
      <c r="GTF52" s="73"/>
      <c r="GTG52" s="73"/>
      <c r="GTH52" s="73"/>
      <c r="GTI52" s="73"/>
      <c r="GTJ52" s="73"/>
      <c r="GTK52" s="73"/>
      <c r="GTL52" s="73"/>
      <c r="GTM52" s="73"/>
      <c r="GTN52" s="73"/>
      <c r="GTO52" s="73"/>
      <c r="GTP52" s="73"/>
      <c r="GTQ52" s="73"/>
      <c r="GTR52" s="73"/>
      <c r="GTS52" s="73"/>
      <c r="GTT52" s="73"/>
      <c r="GTU52" s="73"/>
      <c r="GTV52" s="73"/>
      <c r="GTW52" s="73"/>
      <c r="GTX52" s="73"/>
      <c r="GTY52" s="73"/>
      <c r="GTZ52" s="73"/>
      <c r="GUA52" s="73"/>
      <c r="GUB52" s="73"/>
      <c r="GUC52" s="73"/>
      <c r="GUD52" s="73"/>
      <c r="GUE52" s="73"/>
      <c r="GUF52" s="73"/>
      <c r="GUG52" s="73"/>
      <c r="GUH52" s="73"/>
      <c r="GUI52" s="73"/>
      <c r="GUJ52" s="73"/>
      <c r="GUK52" s="73"/>
      <c r="GUL52" s="73"/>
      <c r="GUM52" s="73"/>
      <c r="GUN52" s="73"/>
      <c r="GUO52" s="73"/>
      <c r="GUP52" s="73"/>
      <c r="GUQ52" s="73"/>
      <c r="GUR52" s="73"/>
      <c r="GUS52" s="73"/>
      <c r="GUT52" s="73"/>
      <c r="GUU52" s="73"/>
      <c r="GUV52" s="73"/>
      <c r="GUW52" s="73"/>
      <c r="GUX52" s="73"/>
      <c r="GUY52" s="73"/>
      <c r="GUZ52" s="73"/>
      <c r="GVA52" s="73"/>
      <c r="GVB52" s="73"/>
      <c r="GVC52" s="73"/>
      <c r="GVD52" s="73"/>
      <c r="GVE52" s="73"/>
      <c r="GVF52" s="73"/>
      <c r="GVG52" s="73"/>
      <c r="GVH52" s="73"/>
      <c r="GVI52" s="73"/>
      <c r="GVJ52" s="73"/>
      <c r="GVK52" s="73"/>
      <c r="GVL52" s="73"/>
      <c r="GVM52" s="73"/>
      <c r="GVN52" s="73"/>
      <c r="GVO52" s="73"/>
      <c r="GVP52" s="73"/>
      <c r="GVQ52" s="73"/>
      <c r="GVR52" s="73"/>
      <c r="GVS52" s="73"/>
      <c r="GVT52" s="73"/>
      <c r="GVU52" s="73"/>
      <c r="GVV52" s="73"/>
      <c r="GVW52" s="73"/>
      <c r="GVX52" s="73"/>
      <c r="GVY52" s="73"/>
      <c r="GVZ52" s="73"/>
      <c r="GWA52" s="73"/>
      <c r="GWB52" s="73"/>
      <c r="GWC52" s="73"/>
      <c r="GWD52" s="73"/>
      <c r="GWE52" s="73"/>
      <c r="GWF52" s="73"/>
      <c r="GWG52" s="73"/>
      <c r="GWH52" s="73"/>
      <c r="GWI52" s="73"/>
      <c r="GWJ52" s="73"/>
      <c r="GWK52" s="73"/>
      <c r="GWL52" s="73"/>
      <c r="GWM52" s="73"/>
      <c r="GWN52" s="73"/>
      <c r="GWO52" s="73"/>
      <c r="GWP52" s="73"/>
      <c r="GWQ52" s="73"/>
      <c r="GWR52" s="73"/>
      <c r="GWS52" s="73"/>
      <c r="GWT52" s="73"/>
      <c r="GWU52" s="73"/>
      <c r="GWV52" s="73"/>
      <c r="GWW52" s="73"/>
      <c r="GWX52" s="73"/>
      <c r="GWY52" s="73"/>
      <c r="GWZ52" s="73"/>
      <c r="GXA52" s="73"/>
      <c r="GXB52" s="73"/>
      <c r="GXC52" s="73"/>
      <c r="GXD52" s="73"/>
      <c r="GXE52" s="73"/>
      <c r="GXF52" s="73"/>
      <c r="GXG52" s="73"/>
      <c r="GXH52" s="73"/>
      <c r="GXI52" s="73"/>
      <c r="GXJ52" s="73"/>
      <c r="GXK52" s="73"/>
      <c r="GXL52" s="73"/>
      <c r="GXM52" s="73"/>
      <c r="GXN52" s="73"/>
      <c r="GXO52" s="73"/>
      <c r="GXP52" s="73"/>
      <c r="GXQ52" s="73"/>
      <c r="GXR52" s="73"/>
      <c r="GXS52" s="73"/>
      <c r="GXT52" s="73"/>
      <c r="GXU52" s="73"/>
      <c r="GXV52" s="73"/>
      <c r="GXW52" s="73"/>
      <c r="GXX52" s="73"/>
      <c r="GXY52" s="73"/>
      <c r="GXZ52" s="73"/>
      <c r="GYA52" s="73"/>
      <c r="GYB52" s="73"/>
      <c r="GYC52" s="73"/>
      <c r="GYD52" s="73"/>
      <c r="GYE52" s="73"/>
      <c r="GYF52" s="73"/>
      <c r="GYG52" s="73"/>
      <c r="GYH52" s="73"/>
      <c r="GYI52" s="73"/>
      <c r="GYJ52" s="73"/>
      <c r="GYK52" s="73"/>
      <c r="GYL52" s="73"/>
      <c r="GYM52" s="73"/>
      <c r="GYN52" s="73"/>
      <c r="GYO52" s="73"/>
      <c r="GYP52" s="73"/>
      <c r="GYQ52" s="73"/>
      <c r="GYR52" s="73"/>
      <c r="GYS52" s="73"/>
      <c r="GYT52" s="73"/>
      <c r="GYU52" s="73"/>
      <c r="GYV52" s="73"/>
      <c r="GYW52" s="73"/>
      <c r="GYX52" s="73"/>
      <c r="GYY52" s="73"/>
      <c r="GYZ52" s="73"/>
      <c r="GZA52" s="73"/>
      <c r="GZB52" s="73"/>
      <c r="GZC52" s="73"/>
      <c r="GZD52" s="73"/>
      <c r="GZE52" s="73"/>
      <c r="GZF52" s="73"/>
      <c r="GZG52" s="73"/>
      <c r="GZH52" s="73"/>
      <c r="GZI52" s="73"/>
      <c r="GZJ52" s="73"/>
      <c r="GZK52" s="73"/>
      <c r="GZL52" s="73"/>
      <c r="GZM52" s="73"/>
      <c r="GZN52" s="73"/>
      <c r="GZO52" s="73"/>
      <c r="GZP52" s="73"/>
      <c r="GZQ52" s="73"/>
      <c r="GZR52" s="73"/>
      <c r="GZS52" s="73"/>
      <c r="GZT52" s="73"/>
      <c r="GZU52" s="73"/>
      <c r="GZV52" s="73"/>
      <c r="GZW52" s="73"/>
      <c r="GZX52" s="73"/>
      <c r="GZY52" s="73"/>
      <c r="GZZ52" s="73"/>
      <c r="HAA52" s="73"/>
      <c r="HAB52" s="73"/>
      <c r="HAC52" s="73"/>
      <c r="HAD52" s="73"/>
      <c r="HAE52" s="73"/>
      <c r="HAF52" s="73"/>
      <c r="HAG52" s="73"/>
      <c r="HAH52" s="73"/>
      <c r="HAI52" s="73"/>
      <c r="HAJ52" s="73"/>
      <c r="HAK52" s="73"/>
      <c r="HAL52" s="73"/>
      <c r="HAM52" s="73"/>
      <c r="HAN52" s="73"/>
      <c r="HAO52" s="73"/>
      <c r="HAP52" s="73"/>
      <c r="HAQ52" s="73"/>
      <c r="HAR52" s="73"/>
      <c r="HAS52" s="73"/>
      <c r="HAT52" s="73"/>
      <c r="HAU52" s="73"/>
      <c r="HAV52" s="73"/>
      <c r="HAW52" s="73"/>
      <c r="HAX52" s="73"/>
      <c r="HAY52" s="73"/>
      <c r="HAZ52" s="73"/>
      <c r="HBA52" s="73"/>
      <c r="HBB52" s="73"/>
      <c r="HBC52" s="73"/>
      <c r="HBD52" s="73"/>
      <c r="HBE52" s="73"/>
      <c r="HBF52" s="73"/>
      <c r="HBG52" s="73"/>
      <c r="HBH52" s="73"/>
      <c r="HBI52" s="73"/>
      <c r="HBJ52" s="73"/>
      <c r="HBK52" s="73"/>
      <c r="HBL52" s="73"/>
      <c r="HBM52" s="73"/>
      <c r="HBN52" s="73"/>
      <c r="HBO52" s="73"/>
      <c r="HBP52" s="73"/>
      <c r="HBQ52" s="73"/>
      <c r="HBR52" s="73"/>
      <c r="HBS52" s="73"/>
      <c r="HBT52" s="73"/>
      <c r="HBU52" s="73"/>
      <c r="HBV52" s="73"/>
      <c r="HBW52" s="73"/>
      <c r="HBX52" s="73"/>
      <c r="HBY52" s="73"/>
      <c r="HBZ52" s="73"/>
      <c r="HCA52" s="73"/>
      <c r="HCB52" s="73"/>
      <c r="HCC52" s="73"/>
      <c r="HCD52" s="73"/>
      <c r="HCE52" s="73"/>
      <c r="HCF52" s="73"/>
      <c r="HCG52" s="73"/>
      <c r="HCH52" s="73"/>
      <c r="HCI52" s="73"/>
      <c r="HCJ52" s="73"/>
      <c r="HCK52" s="73"/>
      <c r="HCL52" s="73"/>
      <c r="HCM52" s="73"/>
      <c r="HCN52" s="73"/>
      <c r="HCO52" s="73"/>
      <c r="HCP52" s="73"/>
      <c r="HCQ52" s="73"/>
      <c r="HCR52" s="73"/>
      <c r="HCS52" s="73"/>
      <c r="HCT52" s="73"/>
      <c r="HCU52" s="73"/>
      <c r="HCV52" s="73"/>
      <c r="HCW52" s="73"/>
      <c r="HCX52" s="73"/>
      <c r="HCY52" s="73"/>
      <c r="HCZ52" s="73"/>
      <c r="HDA52" s="73"/>
      <c r="HDB52" s="73"/>
      <c r="HDC52" s="73"/>
      <c r="HDD52" s="73"/>
      <c r="HDE52" s="73"/>
      <c r="HDF52" s="73"/>
      <c r="HDG52" s="73"/>
      <c r="HDH52" s="73"/>
      <c r="HDI52" s="73"/>
      <c r="HDJ52" s="73"/>
      <c r="HDK52" s="73"/>
      <c r="HDL52" s="73"/>
      <c r="HDM52" s="73"/>
      <c r="HDN52" s="73"/>
      <c r="HDO52" s="73"/>
      <c r="HDP52" s="73"/>
      <c r="HDQ52" s="73"/>
      <c r="HDR52" s="73"/>
      <c r="HDS52" s="73"/>
      <c r="HDT52" s="73"/>
      <c r="HDU52" s="73"/>
      <c r="HDV52" s="73"/>
      <c r="HDW52" s="73"/>
      <c r="HDX52" s="73"/>
      <c r="HDY52" s="73"/>
      <c r="HDZ52" s="73"/>
      <c r="HEA52" s="73"/>
      <c r="HEB52" s="73"/>
      <c r="HEC52" s="73"/>
      <c r="HED52" s="73"/>
      <c r="HEE52" s="73"/>
      <c r="HEF52" s="73"/>
      <c r="HEG52" s="73"/>
      <c r="HEH52" s="73"/>
      <c r="HEI52" s="73"/>
      <c r="HEJ52" s="73"/>
      <c r="HEK52" s="73"/>
      <c r="HEL52" s="73"/>
      <c r="HEM52" s="73"/>
      <c r="HEN52" s="73"/>
      <c r="HEO52" s="73"/>
      <c r="HEP52" s="73"/>
      <c r="HEQ52" s="73"/>
      <c r="HER52" s="73"/>
      <c r="HES52" s="73"/>
      <c r="HET52" s="73"/>
      <c r="HEU52" s="73"/>
      <c r="HEV52" s="73"/>
      <c r="HEW52" s="73"/>
      <c r="HEX52" s="73"/>
      <c r="HEY52" s="73"/>
      <c r="HEZ52" s="73"/>
      <c r="HFA52" s="73"/>
      <c r="HFB52" s="73"/>
      <c r="HFC52" s="73"/>
      <c r="HFD52" s="73"/>
      <c r="HFE52" s="73"/>
      <c r="HFF52" s="73"/>
      <c r="HFG52" s="73"/>
      <c r="HFH52" s="73"/>
      <c r="HFI52" s="73"/>
      <c r="HFJ52" s="73"/>
      <c r="HFK52" s="73"/>
      <c r="HFL52" s="73"/>
      <c r="HFM52" s="73"/>
      <c r="HFN52" s="73"/>
      <c r="HFO52" s="73"/>
      <c r="HFP52" s="73"/>
      <c r="HFQ52" s="73"/>
      <c r="HFR52" s="73"/>
      <c r="HFS52" s="73"/>
      <c r="HFT52" s="73"/>
      <c r="HFU52" s="73"/>
      <c r="HFV52" s="73"/>
      <c r="HFW52" s="73"/>
      <c r="HFX52" s="73"/>
      <c r="HFY52" s="73"/>
      <c r="HFZ52" s="73"/>
      <c r="HGA52" s="73"/>
      <c r="HGB52" s="73"/>
      <c r="HGC52" s="73"/>
      <c r="HGD52" s="73"/>
      <c r="HGE52" s="73"/>
      <c r="HGF52" s="73"/>
      <c r="HGG52" s="73"/>
      <c r="HGH52" s="73"/>
      <c r="HGI52" s="73"/>
      <c r="HGJ52" s="73"/>
      <c r="HGK52" s="73"/>
      <c r="HGL52" s="73"/>
      <c r="HGM52" s="73"/>
      <c r="HGN52" s="73"/>
      <c r="HGO52" s="73"/>
      <c r="HGP52" s="73"/>
      <c r="HGQ52" s="73"/>
      <c r="HGR52" s="73"/>
      <c r="HGS52" s="73"/>
      <c r="HGT52" s="73"/>
      <c r="HGU52" s="73"/>
      <c r="HGV52" s="73"/>
      <c r="HGW52" s="73"/>
      <c r="HGX52" s="73"/>
      <c r="HGY52" s="73"/>
      <c r="HGZ52" s="73"/>
      <c r="HHA52" s="73"/>
      <c r="HHB52" s="73"/>
      <c r="HHC52" s="73"/>
      <c r="HHD52" s="73"/>
      <c r="HHE52" s="73"/>
      <c r="HHF52" s="73"/>
      <c r="HHG52" s="73"/>
      <c r="HHH52" s="73"/>
      <c r="HHI52" s="73"/>
      <c r="HHJ52" s="73"/>
      <c r="HHK52" s="73"/>
      <c r="HHL52" s="73"/>
      <c r="HHM52" s="73"/>
      <c r="HHN52" s="73"/>
      <c r="HHO52" s="73"/>
      <c r="HHP52" s="73"/>
      <c r="HHQ52" s="73"/>
      <c r="HHR52" s="73"/>
      <c r="HHS52" s="73"/>
      <c r="HHT52" s="73"/>
      <c r="HHU52" s="73"/>
      <c r="HHV52" s="73"/>
      <c r="HHW52" s="73"/>
      <c r="HHX52" s="73"/>
      <c r="HHY52" s="73"/>
      <c r="HHZ52" s="73"/>
      <c r="HIA52" s="73"/>
      <c r="HIB52" s="73"/>
      <c r="HIC52" s="73"/>
      <c r="HID52" s="73"/>
      <c r="HIE52" s="73"/>
      <c r="HIF52" s="73"/>
      <c r="HIG52" s="73"/>
      <c r="HIH52" s="73"/>
      <c r="HII52" s="73"/>
      <c r="HIJ52" s="73"/>
      <c r="HIK52" s="73"/>
      <c r="HIL52" s="73"/>
      <c r="HIM52" s="73"/>
      <c r="HIN52" s="73"/>
      <c r="HIO52" s="73"/>
      <c r="HIP52" s="73"/>
      <c r="HIQ52" s="73"/>
      <c r="HIR52" s="73"/>
      <c r="HIS52" s="73"/>
      <c r="HIT52" s="73"/>
      <c r="HIU52" s="73"/>
      <c r="HIV52" s="73"/>
      <c r="HIW52" s="73"/>
      <c r="HIX52" s="73"/>
      <c r="HIY52" s="73"/>
      <c r="HIZ52" s="73"/>
      <c r="HJA52" s="73"/>
      <c r="HJB52" s="73"/>
      <c r="HJC52" s="73"/>
      <c r="HJD52" s="73"/>
      <c r="HJE52" s="73"/>
      <c r="HJF52" s="73"/>
      <c r="HJG52" s="73"/>
      <c r="HJH52" s="73"/>
      <c r="HJI52" s="73"/>
      <c r="HJJ52" s="73"/>
      <c r="HJK52" s="73"/>
      <c r="HJL52" s="73"/>
      <c r="HJM52" s="73"/>
      <c r="HJN52" s="73"/>
      <c r="HJO52" s="73"/>
      <c r="HJP52" s="73"/>
      <c r="HJQ52" s="73"/>
      <c r="HJR52" s="73"/>
      <c r="HJS52" s="73"/>
      <c r="HJT52" s="73"/>
      <c r="HJU52" s="73"/>
      <c r="HJV52" s="73"/>
      <c r="HJW52" s="73"/>
      <c r="HJX52" s="73"/>
      <c r="HJY52" s="73"/>
      <c r="HJZ52" s="73"/>
      <c r="HKA52" s="73"/>
      <c r="HKB52" s="73"/>
      <c r="HKC52" s="73"/>
      <c r="HKD52" s="73"/>
      <c r="HKE52" s="73"/>
      <c r="HKF52" s="73"/>
      <c r="HKG52" s="73"/>
      <c r="HKH52" s="73"/>
      <c r="HKI52" s="73"/>
      <c r="HKJ52" s="73"/>
      <c r="HKK52" s="73"/>
      <c r="HKL52" s="73"/>
      <c r="HKM52" s="73"/>
      <c r="HKN52" s="73"/>
      <c r="HKO52" s="73"/>
      <c r="HKP52" s="73"/>
      <c r="HKQ52" s="73"/>
      <c r="HKR52" s="73"/>
      <c r="HKS52" s="73"/>
      <c r="HKT52" s="73"/>
      <c r="HKU52" s="73"/>
      <c r="HKV52" s="73"/>
      <c r="HKW52" s="73"/>
      <c r="HKX52" s="73"/>
      <c r="HKY52" s="73"/>
      <c r="HKZ52" s="73"/>
      <c r="HLA52" s="73"/>
      <c r="HLB52" s="73"/>
      <c r="HLC52" s="73"/>
      <c r="HLD52" s="73"/>
      <c r="HLE52" s="73"/>
      <c r="HLF52" s="73"/>
      <c r="HLG52" s="73"/>
      <c r="HLH52" s="73"/>
      <c r="HLI52" s="73"/>
      <c r="HLJ52" s="73"/>
      <c r="HLK52" s="73"/>
      <c r="HLL52" s="73"/>
      <c r="HLM52" s="73"/>
      <c r="HLN52" s="73"/>
      <c r="HLO52" s="73"/>
      <c r="HLP52" s="73"/>
      <c r="HLQ52" s="73"/>
      <c r="HLR52" s="73"/>
      <c r="HLS52" s="73"/>
      <c r="HLT52" s="73"/>
      <c r="HLU52" s="73"/>
      <c r="HLV52" s="73"/>
      <c r="HLW52" s="73"/>
      <c r="HLX52" s="73"/>
      <c r="HLY52" s="73"/>
      <c r="HLZ52" s="73"/>
      <c r="HMA52" s="73"/>
      <c r="HMB52" s="73"/>
      <c r="HMC52" s="73"/>
      <c r="HMD52" s="73"/>
      <c r="HME52" s="73"/>
      <c r="HMF52" s="73"/>
      <c r="HMG52" s="73"/>
      <c r="HMH52" s="73"/>
      <c r="HMI52" s="73"/>
      <c r="HMJ52" s="73"/>
      <c r="HMK52" s="73"/>
      <c r="HML52" s="73"/>
      <c r="HMM52" s="73"/>
      <c r="HMN52" s="73"/>
      <c r="HMO52" s="73"/>
      <c r="HMP52" s="73"/>
      <c r="HMQ52" s="73"/>
      <c r="HMR52" s="73"/>
      <c r="HMS52" s="73"/>
      <c r="HMT52" s="73"/>
      <c r="HMU52" s="73"/>
      <c r="HMV52" s="73"/>
      <c r="HMW52" s="73"/>
      <c r="HMX52" s="73"/>
      <c r="HMY52" s="73"/>
      <c r="HMZ52" s="73"/>
      <c r="HNA52" s="73"/>
      <c r="HNB52" s="73"/>
      <c r="HNC52" s="73"/>
      <c r="HND52" s="73"/>
      <c r="HNE52" s="73"/>
      <c r="HNF52" s="73"/>
      <c r="HNG52" s="73"/>
      <c r="HNH52" s="73"/>
      <c r="HNI52" s="73"/>
      <c r="HNJ52" s="73"/>
      <c r="HNK52" s="73"/>
      <c r="HNL52" s="73"/>
      <c r="HNM52" s="73"/>
      <c r="HNN52" s="73"/>
      <c r="HNO52" s="73"/>
      <c r="HNP52" s="73"/>
      <c r="HNQ52" s="73"/>
      <c r="HNR52" s="73"/>
      <c r="HNS52" s="73"/>
      <c r="HNT52" s="73"/>
      <c r="HNU52" s="73"/>
      <c r="HNV52" s="73"/>
      <c r="HNW52" s="73"/>
      <c r="HNX52" s="73"/>
      <c r="HNY52" s="73"/>
      <c r="HNZ52" s="73"/>
      <c r="HOA52" s="73"/>
      <c r="HOB52" s="73"/>
      <c r="HOC52" s="73"/>
      <c r="HOD52" s="73"/>
      <c r="HOE52" s="73"/>
      <c r="HOF52" s="73"/>
      <c r="HOG52" s="73"/>
      <c r="HOH52" s="73"/>
      <c r="HOI52" s="73"/>
      <c r="HOJ52" s="73"/>
      <c r="HOK52" s="73"/>
      <c r="HOL52" s="73"/>
      <c r="HOM52" s="73"/>
      <c r="HON52" s="73"/>
      <c r="HOO52" s="73"/>
      <c r="HOP52" s="73"/>
      <c r="HOQ52" s="73"/>
      <c r="HOR52" s="73"/>
      <c r="HOS52" s="73"/>
      <c r="HOT52" s="73"/>
      <c r="HOU52" s="73"/>
      <c r="HOV52" s="73"/>
      <c r="HOW52" s="73"/>
      <c r="HOX52" s="73"/>
      <c r="HOY52" s="73"/>
      <c r="HOZ52" s="73"/>
      <c r="HPA52" s="73"/>
      <c r="HPB52" s="73"/>
      <c r="HPC52" s="73"/>
      <c r="HPD52" s="73"/>
      <c r="HPE52" s="73"/>
      <c r="HPF52" s="73"/>
      <c r="HPG52" s="73"/>
      <c r="HPH52" s="73"/>
      <c r="HPI52" s="73"/>
      <c r="HPJ52" s="73"/>
      <c r="HPK52" s="73"/>
      <c r="HPL52" s="73"/>
      <c r="HPM52" s="73"/>
      <c r="HPN52" s="73"/>
      <c r="HPO52" s="73"/>
      <c r="HPP52" s="73"/>
      <c r="HPQ52" s="73"/>
      <c r="HPR52" s="73"/>
      <c r="HPS52" s="73"/>
      <c r="HPT52" s="73"/>
      <c r="HPU52" s="73"/>
      <c r="HPV52" s="73"/>
      <c r="HPW52" s="73"/>
      <c r="HPX52" s="73"/>
      <c r="HPY52" s="73"/>
      <c r="HPZ52" s="73"/>
      <c r="HQA52" s="73"/>
      <c r="HQB52" s="73"/>
      <c r="HQC52" s="73"/>
      <c r="HQD52" s="73"/>
      <c r="HQE52" s="73"/>
      <c r="HQF52" s="73"/>
      <c r="HQG52" s="73"/>
      <c r="HQH52" s="73"/>
      <c r="HQI52" s="73"/>
      <c r="HQJ52" s="73"/>
      <c r="HQK52" s="73"/>
      <c r="HQL52" s="73"/>
      <c r="HQM52" s="73"/>
      <c r="HQN52" s="73"/>
      <c r="HQO52" s="73"/>
      <c r="HQP52" s="73"/>
      <c r="HQQ52" s="73"/>
      <c r="HQR52" s="73"/>
      <c r="HQS52" s="73"/>
      <c r="HQT52" s="73"/>
      <c r="HQU52" s="73"/>
      <c r="HQV52" s="73"/>
      <c r="HQW52" s="73"/>
      <c r="HQX52" s="73"/>
      <c r="HQY52" s="73"/>
      <c r="HQZ52" s="73"/>
      <c r="HRA52" s="73"/>
      <c r="HRB52" s="73"/>
      <c r="HRC52" s="73"/>
      <c r="HRD52" s="73"/>
      <c r="HRE52" s="73"/>
      <c r="HRF52" s="73"/>
      <c r="HRG52" s="73"/>
      <c r="HRH52" s="73"/>
      <c r="HRI52" s="73"/>
      <c r="HRJ52" s="73"/>
      <c r="HRK52" s="73"/>
      <c r="HRL52" s="73"/>
      <c r="HRM52" s="73"/>
      <c r="HRN52" s="73"/>
      <c r="HRO52" s="73"/>
      <c r="HRP52" s="73"/>
      <c r="HRQ52" s="73"/>
      <c r="HRR52" s="73"/>
      <c r="HRS52" s="73"/>
      <c r="HRT52" s="73"/>
      <c r="HRU52" s="73"/>
      <c r="HRV52" s="73"/>
      <c r="HRW52" s="73"/>
      <c r="HRX52" s="73"/>
      <c r="HRY52" s="73"/>
      <c r="HRZ52" s="73"/>
      <c r="HSA52" s="73"/>
      <c r="HSB52" s="73"/>
      <c r="HSC52" s="73"/>
      <c r="HSD52" s="73"/>
      <c r="HSE52" s="73"/>
      <c r="HSF52" s="73"/>
      <c r="HSG52" s="73"/>
      <c r="HSH52" s="73"/>
      <c r="HSI52" s="73"/>
      <c r="HSJ52" s="73"/>
      <c r="HSK52" s="73"/>
      <c r="HSL52" s="73"/>
      <c r="HSM52" s="73"/>
      <c r="HSN52" s="73"/>
      <c r="HSO52" s="73"/>
      <c r="HSP52" s="73"/>
      <c r="HSQ52" s="73"/>
      <c r="HSR52" s="73"/>
      <c r="HSS52" s="73"/>
      <c r="HST52" s="73"/>
      <c r="HSU52" s="73"/>
      <c r="HSV52" s="73"/>
      <c r="HSW52" s="73"/>
      <c r="HSX52" s="73"/>
      <c r="HSY52" s="73"/>
      <c r="HSZ52" s="73"/>
      <c r="HTA52" s="73"/>
      <c r="HTB52" s="73"/>
      <c r="HTC52" s="73"/>
      <c r="HTD52" s="73"/>
      <c r="HTE52" s="73"/>
      <c r="HTF52" s="73"/>
      <c r="HTG52" s="73"/>
      <c r="HTH52" s="73"/>
      <c r="HTI52" s="73"/>
      <c r="HTJ52" s="73"/>
      <c r="HTK52" s="73"/>
      <c r="HTL52" s="73"/>
      <c r="HTM52" s="73"/>
      <c r="HTN52" s="73"/>
      <c r="HTO52" s="73"/>
      <c r="HTP52" s="73"/>
      <c r="HTQ52" s="73"/>
      <c r="HTR52" s="73"/>
      <c r="HTS52" s="73"/>
      <c r="HTT52" s="73"/>
      <c r="HTU52" s="73"/>
      <c r="HTV52" s="73"/>
      <c r="HTW52" s="73"/>
      <c r="HTX52" s="73"/>
      <c r="HTY52" s="73"/>
      <c r="HTZ52" s="73"/>
      <c r="HUA52" s="73"/>
      <c r="HUB52" s="73"/>
      <c r="HUC52" s="73"/>
      <c r="HUD52" s="73"/>
      <c r="HUE52" s="73"/>
      <c r="HUF52" s="73"/>
      <c r="HUG52" s="73"/>
      <c r="HUH52" s="73"/>
      <c r="HUI52" s="73"/>
      <c r="HUJ52" s="73"/>
      <c r="HUK52" s="73"/>
      <c r="HUL52" s="73"/>
      <c r="HUM52" s="73"/>
      <c r="HUN52" s="73"/>
      <c r="HUO52" s="73"/>
      <c r="HUP52" s="73"/>
      <c r="HUQ52" s="73"/>
      <c r="HUR52" s="73"/>
      <c r="HUS52" s="73"/>
      <c r="HUT52" s="73"/>
      <c r="HUU52" s="73"/>
      <c r="HUV52" s="73"/>
      <c r="HUW52" s="73"/>
      <c r="HUX52" s="73"/>
      <c r="HUY52" s="73"/>
      <c r="HUZ52" s="73"/>
      <c r="HVA52" s="73"/>
      <c r="HVB52" s="73"/>
      <c r="HVC52" s="73"/>
      <c r="HVD52" s="73"/>
      <c r="HVE52" s="73"/>
      <c r="HVF52" s="73"/>
      <c r="HVG52" s="73"/>
      <c r="HVH52" s="73"/>
      <c r="HVI52" s="73"/>
      <c r="HVJ52" s="73"/>
      <c r="HVK52" s="73"/>
      <c r="HVL52" s="73"/>
      <c r="HVM52" s="73"/>
      <c r="HVN52" s="73"/>
      <c r="HVO52" s="73"/>
      <c r="HVP52" s="73"/>
      <c r="HVQ52" s="73"/>
      <c r="HVR52" s="73"/>
      <c r="HVS52" s="73"/>
      <c r="HVT52" s="73"/>
      <c r="HVU52" s="73"/>
      <c r="HVV52" s="73"/>
      <c r="HVW52" s="73"/>
      <c r="HVX52" s="73"/>
      <c r="HVY52" s="73"/>
      <c r="HVZ52" s="73"/>
      <c r="HWA52" s="73"/>
      <c r="HWB52" s="73"/>
      <c r="HWC52" s="73"/>
      <c r="HWD52" s="73"/>
      <c r="HWE52" s="73"/>
      <c r="HWF52" s="73"/>
      <c r="HWG52" s="73"/>
      <c r="HWH52" s="73"/>
      <c r="HWI52" s="73"/>
      <c r="HWJ52" s="73"/>
      <c r="HWK52" s="73"/>
      <c r="HWL52" s="73"/>
      <c r="HWM52" s="73"/>
      <c r="HWN52" s="73"/>
      <c r="HWO52" s="73"/>
      <c r="HWP52" s="73"/>
      <c r="HWQ52" s="73"/>
      <c r="HWR52" s="73"/>
      <c r="HWS52" s="73"/>
      <c r="HWT52" s="73"/>
      <c r="HWU52" s="73"/>
      <c r="HWV52" s="73"/>
      <c r="HWW52" s="73"/>
      <c r="HWX52" s="73"/>
      <c r="HWY52" s="73"/>
      <c r="HWZ52" s="73"/>
      <c r="HXA52" s="73"/>
      <c r="HXB52" s="73"/>
      <c r="HXC52" s="73"/>
      <c r="HXD52" s="73"/>
      <c r="HXE52" s="73"/>
      <c r="HXF52" s="73"/>
      <c r="HXG52" s="73"/>
      <c r="HXH52" s="73"/>
      <c r="HXI52" s="73"/>
      <c r="HXJ52" s="73"/>
      <c r="HXK52" s="73"/>
      <c r="HXL52" s="73"/>
      <c r="HXM52" s="73"/>
      <c r="HXN52" s="73"/>
      <c r="HXO52" s="73"/>
      <c r="HXP52" s="73"/>
      <c r="HXQ52" s="73"/>
      <c r="HXR52" s="73"/>
      <c r="HXS52" s="73"/>
      <c r="HXT52" s="73"/>
      <c r="HXU52" s="73"/>
      <c r="HXV52" s="73"/>
      <c r="HXW52" s="73"/>
      <c r="HXX52" s="73"/>
      <c r="HXY52" s="73"/>
      <c r="HXZ52" s="73"/>
      <c r="HYA52" s="73"/>
      <c r="HYB52" s="73"/>
      <c r="HYC52" s="73"/>
      <c r="HYD52" s="73"/>
      <c r="HYE52" s="73"/>
      <c r="HYF52" s="73"/>
      <c r="HYG52" s="73"/>
      <c r="HYH52" s="73"/>
      <c r="HYI52" s="73"/>
      <c r="HYJ52" s="73"/>
      <c r="HYK52" s="73"/>
      <c r="HYL52" s="73"/>
      <c r="HYM52" s="73"/>
      <c r="HYN52" s="73"/>
      <c r="HYO52" s="73"/>
      <c r="HYP52" s="73"/>
      <c r="HYQ52" s="73"/>
      <c r="HYR52" s="73"/>
      <c r="HYS52" s="73"/>
      <c r="HYT52" s="73"/>
      <c r="HYU52" s="73"/>
      <c r="HYV52" s="73"/>
      <c r="HYW52" s="73"/>
      <c r="HYX52" s="73"/>
      <c r="HYY52" s="73"/>
      <c r="HYZ52" s="73"/>
      <c r="HZA52" s="73"/>
      <c r="HZB52" s="73"/>
      <c r="HZC52" s="73"/>
      <c r="HZD52" s="73"/>
      <c r="HZE52" s="73"/>
      <c r="HZF52" s="73"/>
      <c r="HZG52" s="73"/>
      <c r="HZH52" s="73"/>
      <c r="HZI52" s="73"/>
      <c r="HZJ52" s="73"/>
      <c r="HZK52" s="73"/>
      <c r="HZL52" s="73"/>
      <c r="HZM52" s="73"/>
      <c r="HZN52" s="73"/>
      <c r="HZO52" s="73"/>
      <c r="HZP52" s="73"/>
      <c r="HZQ52" s="73"/>
      <c r="HZR52" s="73"/>
      <c r="HZS52" s="73"/>
      <c r="HZT52" s="73"/>
      <c r="HZU52" s="73"/>
      <c r="HZV52" s="73"/>
      <c r="HZW52" s="73"/>
      <c r="HZX52" s="73"/>
      <c r="HZY52" s="73"/>
      <c r="HZZ52" s="73"/>
      <c r="IAA52" s="73"/>
      <c r="IAB52" s="73"/>
      <c r="IAC52" s="73"/>
      <c r="IAD52" s="73"/>
      <c r="IAE52" s="73"/>
      <c r="IAF52" s="73"/>
      <c r="IAG52" s="73"/>
      <c r="IAH52" s="73"/>
      <c r="IAI52" s="73"/>
      <c r="IAJ52" s="73"/>
      <c r="IAK52" s="73"/>
      <c r="IAL52" s="73"/>
      <c r="IAM52" s="73"/>
      <c r="IAN52" s="73"/>
      <c r="IAO52" s="73"/>
      <c r="IAP52" s="73"/>
      <c r="IAQ52" s="73"/>
      <c r="IAR52" s="73"/>
      <c r="IAS52" s="73"/>
      <c r="IAT52" s="73"/>
      <c r="IAU52" s="73"/>
      <c r="IAV52" s="73"/>
      <c r="IAW52" s="73"/>
      <c r="IAX52" s="73"/>
      <c r="IAY52" s="73"/>
      <c r="IAZ52" s="73"/>
      <c r="IBA52" s="73"/>
      <c r="IBB52" s="73"/>
      <c r="IBC52" s="73"/>
      <c r="IBD52" s="73"/>
      <c r="IBE52" s="73"/>
      <c r="IBF52" s="73"/>
      <c r="IBG52" s="73"/>
      <c r="IBH52" s="73"/>
      <c r="IBI52" s="73"/>
      <c r="IBJ52" s="73"/>
      <c r="IBK52" s="73"/>
      <c r="IBL52" s="73"/>
      <c r="IBM52" s="73"/>
      <c r="IBN52" s="73"/>
      <c r="IBO52" s="73"/>
      <c r="IBP52" s="73"/>
      <c r="IBQ52" s="73"/>
      <c r="IBR52" s="73"/>
      <c r="IBS52" s="73"/>
      <c r="IBT52" s="73"/>
      <c r="IBU52" s="73"/>
      <c r="IBV52" s="73"/>
      <c r="IBW52" s="73"/>
      <c r="IBX52" s="73"/>
      <c r="IBY52" s="73"/>
      <c r="IBZ52" s="73"/>
      <c r="ICA52" s="73"/>
      <c r="ICB52" s="73"/>
      <c r="ICC52" s="73"/>
      <c r="ICD52" s="73"/>
      <c r="ICE52" s="73"/>
      <c r="ICF52" s="73"/>
      <c r="ICG52" s="73"/>
      <c r="ICH52" s="73"/>
      <c r="ICI52" s="73"/>
      <c r="ICJ52" s="73"/>
      <c r="ICK52" s="73"/>
      <c r="ICL52" s="73"/>
      <c r="ICM52" s="73"/>
      <c r="ICN52" s="73"/>
      <c r="ICO52" s="73"/>
      <c r="ICP52" s="73"/>
      <c r="ICQ52" s="73"/>
      <c r="ICR52" s="73"/>
      <c r="ICS52" s="73"/>
      <c r="ICT52" s="73"/>
      <c r="ICU52" s="73"/>
      <c r="ICV52" s="73"/>
      <c r="ICW52" s="73"/>
      <c r="ICX52" s="73"/>
      <c r="ICY52" s="73"/>
      <c r="ICZ52" s="73"/>
      <c r="IDA52" s="73"/>
      <c r="IDB52" s="73"/>
      <c r="IDC52" s="73"/>
      <c r="IDD52" s="73"/>
      <c r="IDE52" s="73"/>
      <c r="IDF52" s="73"/>
      <c r="IDG52" s="73"/>
      <c r="IDH52" s="73"/>
      <c r="IDI52" s="73"/>
      <c r="IDJ52" s="73"/>
      <c r="IDK52" s="73"/>
      <c r="IDL52" s="73"/>
      <c r="IDM52" s="73"/>
      <c r="IDN52" s="73"/>
      <c r="IDO52" s="73"/>
      <c r="IDP52" s="73"/>
      <c r="IDQ52" s="73"/>
      <c r="IDR52" s="73"/>
      <c r="IDS52" s="73"/>
      <c r="IDT52" s="73"/>
      <c r="IDU52" s="73"/>
      <c r="IDV52" s="73"/>
      <c r="IDW52" s="73"/>
      <c r="IDX52" s="73"/>
      <c r="IDY52" s="73"/>
      <c r="IDZ52" s="73"/>
      <c r="IEA52" s="73"/>
      <c r="IEB52" s="73"/>
      <c r="IEC52" s="73"/>
      <c r="IED52" s="73"/>
      <c r="IEE52" s="73"/>
      <c r="IEF52" s="73"/>
      <c r="IEG52" s="73"/>
      <c r="IEH52" s="73"/>
      <c r="IEI52" s="73"/>
      <c r="IEJ52" s="73"/>
      <c r="IEK52" s="73"/>
      <c r="IEL52" s="73"/>
      <c r="IEM52" s="73"/>
      <c r="IEN52" s="73"/>
      <c r="IEO52" s="73"/>
      <c r="IEP52" s="73"/>
      <c r="IEQ52" s="73"/>
      <c r="IER52" s="73"/>
      <c r="IES52" s="73"/>
      <c r="IET52" s="73"/>
      <c r="IEU52" s="73"/>
      <c r="IEV52" s="73"/>
      <c r="IEW52" s="73"/>
      <c r="IEX52" s="73"/>
      <c r="IEY52" s="73"/>
      <c r="IEZ52" s="73"/>
      <c r="IFA52" s="73"/>
      <c r="IFB52" s="73"/>
      <c r="IFC52" s="73"/>
      <c r="IFD52" s="73"/>
      <c r="IFE52" s="73"/>
      <c r="IFF52" s="73"/>
      <c r="IFG52" s="73"/>
      <c r="IFH52" s="73"/>
      <c r="IFI52" s="73"/>
      <c r="IFJ52" s="73"/>
      <c r="IFK52" s="73"/>
      <c r="IFL52" s="73"/>
      <c r="IFM52" s="73"/>
      <c r="IFN52" s="73"/>
      <c r="IFO52" s="73"/>
      <c r="IFP52" s="73"/>
      <c r="IFQ52" s="73"/>
      <c r="IFR52" s="73"/>
      <c r="IFS52" s="73"/>
      <c r="IFT52" s="73"/>
      <c r="IFU52" s="73"/>
      <c r="IFV52" s="73"/>
      <c r="IFW52" s="73"/>
      <c r="IFX52" s="73"/>
      <c r="IFY52" s="73"/>
      <c r="IFZ52" s="73"/>
      <c r="IGA52" s="73"/>
      <c r="IGB52" s="73"/>
      <c r="IGC52" s="73"/>
      <c r="IGD52" s="73"/>
      <c r="IGE52" s="73"/>
      <c r="IGF52" s="73"/>
      <c r="IGG52" s="73"/>
      <c r="IGH52" s="73"/>
      <c r="IGI52" s="73"/>
      <c r="IGJ52" s="73"/>
      <c r="IGK52" s="73"/>
      <c r="IGL52" s="73"/>
      <c r="IGM52" s="73"/>
      <c r="IGN52" s="73"/>
      <c r="IGO52" s="73"/>
      <c r="IGP52" s="73"/>
      <c r="IGQ52" s="73"/>
      <c r="IGR52" s="73"/>
      <c r="IGS52" s="73"/>
      <c r="IGT52" s="73"/>
      <c r="IGU52" s="73"/>
      <c r="IGV52" s="73"/>
      <c r="IGW52" s="73"/>
      <c r="IGX52" s="73"/>
      <c r="IGY52" s="73"/>
      <c r="IGZ52" s="73"/>
      <c r="IHA52" s="73"/>
      <c r="IHB52" s="73"/>
      <c r="IHC52" s="73"/>
      <c r="IHD52" s="73"/>
      <c r="IHE52" s="73"/>
      <c r="IHF52" s="73"/>
      <c r="IHG52" s="73"/>
      <c r="IHH52" s="73"/>
      <c r="IHI52" s="73"/>
      <c r="IHJ52" s="73"/>
      <c r="IHK52" s="73"/>
      <c r="IHL52" s="73"/>
      <c r="IHM52" s="73"/>
      <c r="IHN52" s="73"/>
      <c r="IHO52" s="73"/>
      <c r="IHP52" s="73"/>
      <c r="IHQ52" s="73"/>
      <c r="IHR52" s="73"/>
      <c r="IHS52" s="73"/>
      <c r="IHT52" s="73"/>
      <c r="IHU52" s="73"/>
      <c r="IHV52" s="73"/>
      <c r="IHW52" s="73"/>
      <c r="IHX52" s="73"/>
      <c r="IHY52" s="73"/>
      <c r="IHZ52" s="73"/>
      <c r="IIA52" s="73"/>
      <c r="IIB52" s="73"/>
      <c r="IIC52" s="73"/>
      <c r="IID52" s="73"/>
      <c r="IIE52" s="73"/>
      <c r="IIF52" s="73"/>
      <c r="IIG52" s="73"/>
      <c r="IIH52" s="73"/>
      <c r="III52" s="73"/>
      <c r="IIJ52" s="73"/>
      <c r="IIK52" s="73"/>
      <c r="IIL52" s="73"/>
      <c r="IIM52" s="73"/>
      <c r="IIN52" s="73"/>
      <c r="IIO52" s="73"/>
      <c r="IIP52" s="73"/>
      <c r="IIQ52" s="73"/>
      <c r="IIR52" s="73"/>
      <c r="IIS52" s="73"/>
      <c r="IIT52" s="73"/>
      <c r="IIU52" s="73"/>
      <c r="IIV52" s="73"/>
      <c r="IIW52" s="73"/>
      <c r="IIX52" s="73"/>
      <c r="IIY52" s="73"/>
      <c r="IIZ52" s="73"/>
      <c r="IJA52" s="73"/>
      <c r="IJB52" s="73"/>
      <c r="IJC52" s="73"/>
      <c r="IJD52" s="73"/>
      <c r="IJE52" s="73"/>
      <c r="IJF52" s="73"/>
      <c r="IJG52" s="73"/>
      <c r="IJH52" s="73"/>
      <c r="IJI52" s="73"/>
      <c r="IJJ52" s="73"/>
      <c r="IJK52" s="73"/>
      <c r="IJL52" s="73"/>
      <c r="IJM52" s="73"/>
      <c r="IJN52" s="73"/>
      <c r="IJO52" s="73"/>
      <c r="IJP52" s="73"/>
      <c r="IJQ52" s="73"/>
      <c r="IJR52" s="73"/>
      <c r="IJS52" s="73"/>
      <c r="IJT52" s="73"/>
      <c r="IJU52" s="73"/>
      <c r="IJV52" s="73"/>
      <c r="IJW52" s="73"/>
      <c r="IJX52" s="73"/>
      <c r="IJY52" s="73"/>
      <c r="IJZ52" s="73"/>
      <c r="IKA52" s="73"/>
      <c r="IKB52" s="73"/>
      <c r="IKC52" s="73"/>
      <c r="IKD52" s="73"/>
      <c r="IKE52" s="73"/>
      <c r="IKF52" s="73"/>
      <c r="IKG52" s="73"/>
      <c r="IKH52" s="73"/>
      <c r="IKI52" s="73"/>
      <c r="IKJ52" s="73"/>
      <c r="IKK52" s="73"/>
      <c r="IKL52" s="73"/>
      <c r="IKM52" s="73"/>
      <c r="IKN52" s="73"/>
      <c r="IKO52" s="73"/>
      <c r="IKP52" s="73"/>
      <c r="IKQ52" s="73"/>
      <c r="IKR52" s="73"/>
      <c r="IKS52" s="73"/>
      <c r="IKT52" s="73"/>
      <c r="IKU52" s="73"/>
      <c r="IKV52" s="73"/>
      <c r="IKW52" s="73"/>
      <c r="IKX52" s="73"/>
      <c r="IKY52" s="73"/>
      <c r="IKZ52" s="73"/>
      <c r="ILA52" s="73"/>
      <c r="ILB52" s="73"/>
      <c r="ILC52" s="73"/>
      <c r="ILD52" s="73"/>
      <c r="ILE52" s="73"/>
      <c r="ILF52" s="73"/>
      <c r="ILG52" s="73"/>
      <c r="ILH52" s="73"/>
      <c r="ILI52" s="73"/>
      <c r="ILJ52" s="73"/>
      <c r="ILK52" s="73"/>
      <c r="ILL52" s="73"/>
      <c r="ILM52" s="73"/>
      <c r="ILN52" s="73"/>
      <c r="ILO52" s="73"/>
      <c r="ILP52" s="73"/>
      <c r="ILQ52" s="73"/>
      <c r="ILR52" s="73"/>
      <c r="ILS52" s="73"/>
      <c r="ILT52" s="73"/>
      <c r="ILU52" s="73"/>
      <c r="ILV52" s="73"/>
      <c r="ILW52" s="73"/>
      <c r="ILX52" s="73"/>
      <c r="ILY52" s="73"/>
      <c r="ILZ52" s="73"/>
      <c r="IMA52" s="73"/>
      <c r="IMB52" s="73"/>
      <c r="IMC52" s="73"/>
      <c r="IMD52" s="73"/>
      <c r="IME52" s="73"/>
      <c r="IMF52" s="73"/>
      <c r="IMG52" s="73"/>
      <c r="IMH52" s="73"/>
      <c r="IMI52" s="73"/>
      <c r="IMJ52" s="73"/>
      <c r="IMK52" s="73"/>
      <c r="IML52" s="73"/>
      <c r="IMM52" s="73"/>
      <c r="IMN52" s="73"/>
      <c r="IMO52" s="73"/>
      <c r="IMP52" s="73"/>
      <c r="IMQ52" s="73"/>
      <c r="IMR52" s="73"/>
      <c r="IMS52" s="73"/>
      <c r="IMT52" s="73"/>
      <c r="IMU52" s="73"/>
      <c r="IMV52" s="73"/>
      <c r="IMW52" s="73"/>
      <c r="IMX52" s="73"/>
      <c r="IMY52" s="73"/>
      <c r="IMZ52" s="73"/>
      <c r="INA52" s="73"/>
      <c r="INB52" s="73"/>
      <c r="INC52" s="73"/>
      <c r="IND52" s="73"/>
      <c r="INE52" s="73"/>
      <c r="INF52" s="73"/>
      <c r="ING52" s="73"/>
      <c r="INH52" s="73"/>
      <c r="INI52" s="73"/>
      <c r="INJ52" s="73"/>
      <c r="INK52" s="73"/>
      <c r="INL52" s="73"/>
      <c r="INM52" s="73"/>
      <c r="INN52" s="73"/>
      <c r="INO52" s="73"/>
      <c r="INP52" s="73"/>
      <c r="INQ52" s="73"/>
      <c r="INR52" s="73"/>
      <c r="INS52" s="73"/>
      <c r="INT52" s="73"/>
      <c r="INU52" s="73"/>
      <c r="INV52" s="73"/>
      <c r="INW52" s="73"/>
      <c r="INX52" s="73"/>
      <c r="INY52" s="73"/>
      <c r="INZ52" s="73"/>
      <c r="IOA52" s="73"/>
      <c r="IOB52" s="73"/>
      <c r="IOC52" s="73"/>
      <c r="IOD52" s="73"/>
      <c r="IOE52" s="73"/>
      <c r="IOF52" s="73"/>
      <c r="IOG52" s="73"/>
      <c r="IOH52" s="73"/>
      <c r="IOI52" s="73"/>
      <c r="IOJ52" s="73"/>
      <c r="IOK52" s="73"/>
      <c r="IOL52" s="73"/>
      <c r="IOM52" s="73"/>
      <c r="ION52" s="73"/>
      <c r="IOO52" s="73"/>
      <c r="IOP52" s="73"/>
      <c r="IOQ52" s="73"/>
      <c r="IOR52" s="73"/>
      <c r="IOS52" s="73"/>
      <c r="IOT52" s="73"/>
      <c r="IOU52" s="73"/>
      <c r="IOV52" s="73"/>
      <c r="IOW52" s="73"/>
      <c r="IOX52" s="73"/>
      <c r="IOY52" s="73"/>
      <c r="IOZ52" s="73"/>
      <c r="IPA52" s="73"/>
      <c r="IPB52" s="73"/>
      <c r="IPC52" s="73"/>
      <c r="IPD52" s="73"/>
      <c r="IPE52" s="73"/>
      <c r="IPF52" s="73"/>
      <c r="IPG52" s="73"/>
      <c r="IPH52" s="73"/>
      <c r="IPI52" s="73"/>
      <c r="IPJ52" s="73"/>
      <c r="IPK52" s="73"/>
      <c r="IPL52" s="73"/>
      <c r="IPM52" s="73"/>
      <c r="IPN52" s="73"/>
      <c r="IPO52" s="73"/>
      <c r="IPP52" s="73"/>
      <c r="IPQ52" s="73"/>
      <c r="IPR52" s="73"/>
      <c r="IPS52" s="73"/>
      <c r="IPT52" s="73"/>
      <c r="IPU52" s="73"/>
      <c r="IPV52" s="73"/>
      <c r="IPW52" s="73"/>
      <c r="IPX52" s="73"/>
      <c r="IPY52" s="73"/>
      <c r="IPZ52" s="73"/>
      <c r="IQA52" s="73"/>
      <c r="IQB52" s="73"/>
      <c r="IQC52" s="73"/>
      <c r="IQD52" s="73"/>
      <c r="IQE52" s="73"/>
      <c r="IQF52" s="73"/>
      <c r="IQG52" s="73"/>
      <c r="IQH52" s="73"/>
      <c r="IQI52" s="73"/>
      <c r="IQJ52" s="73"/>
      <c r="IQK52" s="73"/>
      <c r="IQL52" s="73"/>
      <c r="IQM52" s="73"/>
      <c r="IQN52" s="73"/>
      <c r="IQO52" s="73"/>
      <c r="IQP52" s="73"/>
      <c r="IQQ52" s="73"/>
      <c r="IQR52" s="73"/>
      <c r="IQS52" s="73"/>
      <c r="IQT52" s="73"/>
      <c r="IQU52" s="73"/>
      <c r="IQV52" s="73"/>
      <c r="IQW52" s="73"/>
      <c r="IQX52" s="73"/>
      <c r="IQY52" s="73"/>
      <c r="IQZ52" s="73"/>
      <c r="IRA52" s="73"/>
      <c r="IRB52" s="73"/>
      <c r="IRC52" s="73"/>
      <c r="IRD52" s="73"/>
      <c r="IRE52" s="73"/>
      <c r="IRF52" s="73"/>
      <c r="IRG52" s="73"/>
      <c r="IRH52" s="73"/>
      <c r="IRI52" s="73"/>
      <c r="IRJ52" s="73"/>
      <c r="IRK52" s="73"/>
      <c r="IRL52" s="73"/>
      <c r="IRM52" s="73"/>
      <c r="IRN52" s="73"/>
      <c r="IRO52" s="73"/>
      <c r="IRP52" s="73"/>
      <c r="IRQ52" s="73"/>
      <c r="IRR52" s="73"/>
      <c r="IRS52" s="73"/>
      <c r="IRT52" s="73"/>
      <c r="IRU52" s="73"/>
      <c r="IRV52" s="73"/>
      <c r="IRW52" s="73"/>
      <c r="IRX52" s="73"/>
      <c r="IRY52" s="73"/>
      <c r="IRZ52" s="73"/>
      <c r="ISA52" s="73"/>
      <c r="ISB52" s="73"/>
      <c r="ISC52" s="73"/>
      <c r="ISD52" s="73"/>
      <c r="ISE52" s="73"/>
      <c r="ISF52" s="73"/>
      <c r="ISG52" s="73"/>
      <c r="ISH52" s="73"/>
      <c r="ISI52" s="73"/>
      <c r="ISJ52" s="73"/>
      <c r="ISK52" s="73"/>
      <c r="ISL52" s="73"/>
      <c r="ISM52" s="73"/>
      <c r="ISN52" s="73"/>
      <c r="ISO52" s="73"/>
      <c r="ISP52" s="73"/>
      <c r="ISQ52" s="73"/>
      <c r="ISR52" s="73"/>
      <c r="ISS52" s="73"/>
      <c r="IST52" s="73"/>
      <c r="ISU52" s="73"/>
      <c r="ISV52" s="73"/>
      <c r="ISW52" s="73"/>
      <c r="ISX52" s="73"/>
      <c r="ISY52" s="73"/>
      <c r="ISZ52" s="73"/>
      <c r="ITA52" s="73"/>
      <c r="ITB52" s="73"/>
      <c r="ITC52" s="73"/>
      <c r="ITD52" s="73"/>
      <c r="ITE52" s="73"/>
      <c r="ITF52" s="73"/>
      <c r="ITG52" s="73"/>
      <c r="ITH52" s="73"/>
      <c r="ITI52" s="73"/>
      <c r="ITJ52" s="73"/>
      <c r="ITK52" s="73"/>
      <c r="ITL52" s="73"/>
      <c r="ITM52" s="73"/>
      <c r="ITN52" s="73"/>
      <c r="ITO52" s="73"/>
      <c r="ITP52" s="73"/>
      <c r="ITQ52" s="73"/>
      <c r="ITR52" s="73"/>
      <c r="ITS52" s="73"/>
      <c r="ITT52" s="73"/>
      <c r="ITU52" s="73"/>
      <c r="ITV52" s="73"/>
      <c r="ITW52" s="73"/>
      <c r="ITX52" s="73"/>
      <c r="ITY52" s="73"/>
      <c r="ITZ52" s="73"/>
      <c r="IUA52" s="73"/>
      <c r="IUB52" s="73"/>
      <c r="IUC52" s="73"/>
      <c r="IUD52" s="73"/>
      <c r="IUE52" s="73"/>
      <c r="IUF52" s="73"/>
      <c r="IUG52" s="73"/>
      <c r="IUH52" s="73"/>
      <c r="IUI52" s="73"/>
      <c r="IUJ52" s="73"/>
      <c r="IUK52" s="73"/>
      <c r="IUL52" s="73"/>
      <c r="IUM52" s="73"/>
      <c r="IUN52" s="73"/>
      <c r="IUO52" s="73"/>
      <c r="IUP52" s="73"/>
      <c r="IUQ52" s="73"/>
      <c r="IUR52" s="73"/>
      <c r="IUS52" s="73"/>
      <c r="IUT52" s="73"/>
      <c r="IUU52" s="73"/>
      <c r="IUV52" s="73"/>
      <c r="IUW52" s="73"/>
      <c r="IUX52" s="73"/>
      <c r="IUY52" s="73"/>
      <c r="IUZ52" s="73"/>
      <c r="IVA52" s="73"/>
      <c r="IVB52" s="73"/>
      <c r="IVC52" s="73"/>
      <c r="IVD52" s="73"/>
      <c r="IVE52" s="73"/>
      <c r="IVF52" s="73"/>
      <c r="IVG52" s="73"/>
      <c r="IVH52" s="73"/>
      <c r="IVI52" s="73"/>
      <c r="IVJ52" s="73"/>
      <c r="IVK52" s="73"/>
      <c r="IVL52" s="73"/>
      <c r="IVM52" s="73"/>
      <c r="IVN52" s="73"/>
      <c r="IVO52" s="73"/>
      <c r="IVP52" s="73"/>
      <c r="IVQ52" s="73"/>
      <c r="IVR52" s="73"/>
      <c r="IVS52" s="73"/>
      <c r="IVT52" s="73"/>
      <c r="IVU52" s="73"/>
      <c r="IVV52" s="73"/>
      <c r="IVW52" s="73"/>
      <c r="IVX52" s="73"/>
      <c r="IVY52" s="73"/>
      <c r="IVZ52" s="73"/>
      <c r="IWA52" s="73"/>
      <c r="IWB52" s="73"/>
      <c r="IWC52" s="73"/>
      <c r="IWD52" s="73"/>
      <c r="IWE52" s="73"/>
      <c r="IWF52" s="73"/>
      <c r="IWG52" s="73"/>
      <c r="IWH52" s="73"/>
      <c r="IWI52" s="73"/>
      <c r="IWJ52" s="73"/>
      <c r="IWK52" s="73"/>
      <c r="IWL52" s="73"/>
      <c r="IWM52" s="73"/>
      <c r="IWN52" s="73"/>
      <c r="IWO52" s="73"/>
      <c r="IWP52" s="73"/>
      <c r="IWQ52" s="73"/>
      <c r="IWR52" s="73"/>
      <c r="IWS52" s="73"/>
      <c r="IWT52" s="73"/>
      <c r="IWU52" s="73"/>
      <c r="IWV52" s="73"/>
      <c r="IWW52" s="73"/>
      <c r="IWX52" s="73"/>
      <c r="IWY52" s="73"/>
      <c r="IWZ52" s="73"/>
      <c r="IXA52" s="73"/>
      <c r="IXB52" s="73"/>
      <c r="IXC52" s="73"/>
      <c r="IXD52" s="73"/>
      <c r="IXE52" s="73"/>
      <c r="IXF52" s="73"/>
      <c r="IXG52" s="73"/>
      <c r="IXH52" s="73"/>
      <c r="IXI52" s="73"/>
      <c r="IXJ52" s="73"/>
      <c r="IXK52" s="73"/>
      <c r="IXL52" s="73"/>
      <c r="IXM52" s="73"/>
      <c r="IXN52" s="73"/>
      <c r="IXO52" s="73"/>
      <c r="IXP52" s="73"/>
      <c r="IXQ52" s="73"/>
      <c r="IXR52" s="73"/>
      <c r="IXS52" s="73"/>
      <c r="IXT52" s="73"/>
      <c r="IXU52" s="73"/>
      <c r="IXV52" s="73"/>
      <c r="IXW52" s="73"/>
      <c r="IXX52" s="73"/>
      <c r="IXY52" s="73"/>
      <c r="IXZ52" s="73"/>
      <c r="IYA52" s="73"/>
      <c r="IYB52" s="73"/>
      <c r="IYC52" s="73"/>
      <c r="IYD52" s="73"/>
      <c r="IYE52" s="73"/>
      <c r="IYF52" s="73"/>
      <c r="IYG52" s="73"/>
      <c r="IYH52" s="73"/>
      <c r="IYI52" s="73"/>
      <c r="IYJ52" s="73"/>
      <c r="IYK52" s="73"/>
      <c r="IYL52" s="73"/>
      <c r="IYM52" s="73"/>
      <c r="IYN52" s="73"/>
      <c r="IYO52" s="73"/>
      <c r="IYP52" s="73"/>
      <c r="IYQ52" s="73"/>
      <c r="IYR52" s="73"/>
      <c r="IYS52" s="73"/>
      <c r="IYT52" s="73"/>
      <c r="IYU52" s="73"/>
      <c r="IYV52" s="73"/>
      <c r="IYW52" s="73"/>
      <c r="IYX52" s="73"/>
      <c r="IYY52" s="73"/>
      <c r="IYZ52" s="73"/>
      <c r="IZA52" s="73"/>
      <c r="IZB52" s="73"/>
      <c r="IZC52" s="73"/>
      <c r="IZD52" s="73"/>
      <c r="IZE52" s="73"/>
      <c r="IZF52" s="73"/>
      <c r="IZG52" s="73"/>
      <c r="IZH52" s="73"/>
      <c r="IZI52" s="73"/>
      <c r="IZJ52" s="73"/>
      <c r="IZK52" s="73"/>
      <c r="IZL52" s="73"/>
      <c r="IZM52" s="73"/>
      <c r="IZN52" s="73"/>
      <c r="IZO52" s="73"/>
      <c r="IZP52" s="73"/>
      <c r="IZQ52" s="73"/>
      <c r="IZR52" s="73"/>
      <c r="IZS52" s="73"/>
      <c r="IZT52" s="73"/>
      <c r="IZU52" s="73"/>
      <c r="IZV52" s="73"/>
      <c r="IZW52" s="73"/>
      <c r="IZX52" s="73"/>
      <c r="IZY52" s="73"/>
      <c r="IZZ52" s="73"/>
      <c r="JAA52" s="73"/>
      <c r="JAB52" s="73"/>
      <c r="JAC52" s="73"/>
      <c r="JAD52" s="73"/>
      <c r="JAE52" s="73"/>
      <c r="JAF52" s="73"/>
      <c r="JAG52" s="73"/>
      <c r="JAH52" s="73"/>
      <c r="JAI52" s="73"/>
      <c r="JAJ52" s="73"/>
      <c r="JAK52" s="73"/>
      <c r="JAL52" s="73"/>
      <c r="JAM52" s="73"/>
      <c r="JAN52" s="73"/>
      <c r="JAO52" s="73"/>
      <c r="JAP52" s="73"/>
      <c r="JAQ52" s="73"/>
      <c r="JAR52" s="73"/>
      <c r="JAS52" s="73"/>
      <c r="JAT52" s="73"/>
      <c r="JAU52" s="73"/>
      <c r="JAV52" s="73"/>
      <c r="JAW52" s="73"/>
      <c r="JAX52" s="73"/>
      <c r="JAY52" s="73"/>
      <c r="JAZ52" s="73"/>
      <c r="JBA52" s="73"/>
      <c r="JBB52" s="73"/>
      <c r="JBC52" s="73"/>
      <c r="JBD52" s="73"/>
      <c r="JBE52" s="73"/>
      <c r="JBF52" s="73"/>
      <c r="JBG52" s="73"/>
      <c r="JBH52" s="73"/>
      <c r="JBI52" s="73"/>
      <c r="JBJ52" s="73"/>
      <c r="JBK52" s="73"/>
      <c r="JBL52" s="73"/>
      <c r="JBM52" s="73"/>
      <c r="JBN52" s="73"/>
      <c r="JBO52" s="73"/>
      <c r="JBP52" s="73"/>
      <c r="JBQ52" s="73"/>
      <c r="JBR52" s="73"/>
      <c r="JBS52" s="73"/>
      <c r="JBT52" s="73"/>
      <c r="JBU52" s="73"/>
      <c r="JBV52" s="73"/>
      <c r="JBW52" s="73"/>
      <c r="JBX52" s="73"/>
      <c r="JBY52" s="73"/>
      <c r="JBZ52" s="73"/>
      <c r="JCA52" s="73"/>
      <c r="JCB52" s="73"/>
      <c r="JCC52" s="73"/>
      <c r="JCD52" s="73"/>
      <c r="JCE52" s="73"/>
      <c r="JCF52" s="73"/>
      <c r="JCG52" s="73"/>
      <c r="JCH52" s="73"/>
      <c r="JCI52" s="73"/>
      <c r="JCJ52" s="73"/>
      <c r="JCK52" s="73"/>
      <c r="JCL52" s="73"/>
      <c r="JCM52" s="73"/>
      <c r="JCN52" s="73"/>
      <c r="JCO52" s="73"/>
      <c r="JCP52" s="73"/>
      <c r="JCQ52" s="73"/>
      <c r="JCR52" s="73"/>
      <c r="JCS52" s="73"/>
      <c r="JCT52" s="73"/>
      <c r="JCU52" s="73"/>
      <c r="JCV52" s="73"/>
      <c r="JCW52" s="73"/>
      <c r="JCX52" s="73"/>
      <c r="JCY52" s="73"/>
      <c r="JCZ52" s="73"/>
      <c r="JDA52" s="73"/>
      <c r="JDB52" s="73"/>
      <c r="JDC52" s="73"/>
      <c r="JDD52" s="73"/>
      <c r="JDE52" s="73"/>
      <c r="JDF52" s="73"/>
      <c r="JDG52" s="73"/>
      <c r="JDH52" s="73"/>
      <c r="JDI52" s="73"/>
      <c r="JDJ52" s="73"/>
      <c r="JDK52" s="73"/>
      <c r="JDL52" s="73"/>
      <c r="JDM52" s="73"/>
      <c r="JDN52" s="73"/>
      <c r="JDO52" s="73"/>
      <c r="JDP52" s="73"/>
      <c r="JDQ52" s="73"/>
      <c r="JDR52" s="73"/>
      <c r="JDS52" s="73"/>
      <c r="JDT52" s="73"/>
      <c r="JDU52" s="73"/>
      <c r="JDV52" s="73"/>
      <c r="JDW52" s="73"/>
      <c r="JDX52" s="73"/>
      <c r="JDY52" s="73"/>
      <c r="JDZ52" s="73"/>
      <c r="JEA52" s="73"/>
      <c r="JEB52" s="73"/>
      <c r="JEC52" s="73"/>
      <c r="JED52" s="73"/>
      <c r="JEE52" s="73"/>
      <c r="JEF52" s="73"/>
      <c r="JEG52" s="73"/>
      <c r="JEH52" s="73"/>
      <c r="JEI52" s="73"/>
      <c r="JEJ52" s="73"/>
      <c r="JEK52" s="73"/>
      <c r="JEL52" s="73"/>
      <c r="JEM52" s="73"/>
      <c r="JEN52" s="73"/>
      <c r="JEO52" s="73"/>
      <c r="JEP52" s="73"/>
      <c r="JEQ52" s="73"/>
      <c r="JER52" s="73"/>
      <c r="JES52" s="73"/>
      <c r="JET52" s="73"/>
      <c r="JEU52" s="73"/>
      <c r="JEV52" s="73"/>
      <c r="JEW52" s="73"/>
      <c r="JEX52" s="73"/>
      <c r="JEY52" s="73"/>
      <c r="JEZ52" s="73"/>
      <c r="JFA52" s="73"/>
      <c r="JFB52" s="73"/>
      <c r="JFC52" s="73"/>
      <c r="JFD52" s="73"/>
      <c r="JFE52" s="73"/>
      <c r="JFF52" s="73"/>
      <c r="JFG52" s="73"/>
      <c r="JFH52" s="73"/>
      <c r="JFI52" s="73"/>
      <c r="JFJ52" s="73"/>
      <c r="JFK52" s="73"/>
      <c r="JFL52" s="73"/>
      <c r="JFM52" s="73"/>
      <c r="JFN52" s="73"/>
      <c r="JFO52" s="73"/>
      <c r="JFP52" s="73"/>
      <c r="JFQ52" s="73"/>
      <c r="JFR52" s="73"/>
      <c r="JFS52" s="73"/>
      <c r="JFT52" s="73"/>
      <c r="JFU52" s="73"/>
      <c r="JFV52" s="73"/>
      <c r="JFW52" s="73"/>
      <c r="JFX52" s="73"/>
      <c r="JFY52" s="73"/>
      <c r="JFZ52" s="73"/>
      <c r="JGA52" s="73"/>
      <c r="JGB52" s="73"/>
      <c r="JGC52" s="73"/>
      <c r="JGD52" s="73"/>
      <c r="JGE52" s="73"/>
      <c r="JGF52" s="73"/>
      <c r="JGG52" s="73"/>
      <c r="JGH52" s="73"/>
      <c r="JGI52" s="73"/>
      <c r="JGJ52" s="73"/>
      <c r="JGK52" s="73"/>
      <c r="JGL52" s="73"/>
      <c r="JGM52" s="73"/>
      <c r="JGN52" s="73"/>
      <c r="JGO52" s="73"/>
      <c r="JGP52" s="73"/>
      <c r="JGQ52" s="73"/>
      <c r="JGR52" s="73"/>
      <c r="JGS52" s="73"/>
      <c r="JGT52" s="73"/>
      <c r="JGU52" s="73"/>
      <c r="JGV52" s="73"/>
      <c r="JGW52" s="73"/>
      <c r="JGX52" s="73"/>
      <c r="JGY52" s="73"/>
      <c r="JGZ52" s="73"/>
      <c r="JHA52" s="73"/>
      <c r="JHB52" s="73"/>
      <c r="JHC52" s="73"/>
      <c r="JHD52" s="73"/>
      <c r="JHE52" s="73"/>
      <c r="JHF52" s="73"/>
      <c r="JHG52" s="73"/>
      <c r="JHH52" s="73"/>
      <c r="JHI52" s="73"/>
      <c r="JHJ52" s="73"/>
      <c r="JHK52" s="73"/>
      <c r="JHL52" s="73"/>
      <c r="JHM52" s="73"/>
      <c r="JHN52" s="73"/>
      <c r="JHO52" s="73"/>
      <c r="JHP52" s="73"/>
      <c r="JHQ52" s="73"/>
      <c r="JHR52" s="73"/>
      <c r="JHS52" s="73"/>
      <c r="JHT52" s="73"/>
      <c r="JHU52" s="73"/>
      <c r="JHV52" s="73"/>
      <c r="JHW52" s="73"/>
      <c r="JHX52" s="73"/>
      <c r="JHY52" s="73"/>
      <c r="JHZ52" s="73"/>
      <c r="JIA52" s="73"/>
      <c r="JIB52" s="73"/>
      <c r="JIC52" s="73"/>
      <c r="JID52" s="73"/>
      <c r="JIE52" s="73"/>
      <c r="JIF52" s="73"/>
      <c r="JIG52" s="73"/>
      <c r="JIH52" s="73"/>
      <c r="JII52" s="73"/>
      <c r="JIJ52" s="73"/>
      <c r="JIK52" s="73"/>
      <c r="JIL52" s="73"/>
      <c r="JIM52" s="73"/>
      <c r="JIN52" s="73"/>
      <c r="JIO52" s="73"/>
      <c r="JIP52" s="73"/>
      <c r="JIQ52" s="73"/>
      <c r="JIR52" s="73"/>
      <c r="JIS52" s="73"/>
      <c r="JIT52" s="73"/>
      <c r="JIU52" s="73"/>
      <c r="JIV52" s="73"/>
      <c r="JIW52" s="73"/>
      <c r="JIX52" s="73"/>
      <c r="JIY52" s="73"/>
      <c r="JIZ52" s="73"/>
      <c r="JJA52" s="73"/>
      <c r="JJB52" s="73"/>
      <c r="JJC52" s="73"/>
      <c r="JJD52" s="73"/>
      <c r="JJE52" s="73"/>
      <c r="JJF52" s="73"/>
      <c r="JJG52" s="73"/>
      <c r="JJH52" s="73"/>
      <c r="JJI52" s="73"/>
      <c r="JJJ52" s="73"/>
      <c r="JJK52" s="73"/>
      <c r="JJL52" s="73"/>
      <c r="JJM52" s="73"/>
      <c r="JJN52" s="73"/>
      <c r="JJO52" s="73"/>
      <c r="JJP52" s="73"/>
      <c r="JJQ52" s="73"/>
      <c r="JJR52" s="73"/>
      <c r="JJS52" s="73"/>
      <c r="JJT52" s="73"/>
      <c r="JJU52" s="73"/>
      <c r="JJV52" s="73"/>
      <c r="JJW52" s="73"/>
      <c r="JJX52" s="73"/>
      <c r="JJY52" s="73"/>
      <c r="JJZ52" s="73"/>
      <c r="JKA52" s="73"/>
      <c r="JKB52" s="73"/>
      <c r="JKC52" s="73"/>
      <c r="JKD52" s="73"/>
      <c r="JKE52" s="73"/>
      <c r="JKF52" s="73"/>
      <c r="JKG52" s="73"/>
      <c r="JKH52" s="73"/>
      <c r="JKI52" s="73"/>
      <c r="JKJ52" s="73"/>
      <c r="JKK52" s="73"/>
      <c r="JKL52" s="73"/>
      <c r="JKM52" s="73"/>
      <c r="JKN52" s="73"/>
      <c r="JKO52" s="73"/>
      <c r="JKP52" s="73"/>
      <c r="JKQ52" s="73"/>
      <c r="JKR52" s="73"/>
      <c r="JKS52" s="73"/>
      <c r="JKT52" s="73"/>
      <c r="JKU52" s="73"/>
      <c r="JKV52" s="73"/>
      <c r="JKW52" s="73"/>
      <c r="JKX52" s="73"/>
      <c r="JKY52" s="73"/>
      <c r="JKZ52" s="73"/>
      <c r="JLA52" s="73"/>
      <c r="JLB52" s="73"/>
      <c r="JLC52" s="73"/>
      <c r="JLD52" s="73"/>
      <c r="JLE52" s="73"/>
      <c r="JLF52" s="73"/>
      <c r="JLG52" s="73"/>
      <c r="JLH52" s="73"/>
      <c r="JLI52" s="73"/>
      <c r="JLJ52" s="73"/>
      <c r="JLK52" s="73"/>
      <c r="JLL52" s="73"/>
      <c r="JLM52" s="73"/>
      <c r="JLN52" s="73"/>
      <c r="JLO52" s="73"/>
      <c r="JLP52" s="73"/>
      <c r="JLQ52" s="73"/>
      <c r="JLR52" s="73"/>
      <c r="JLS52" s="73"/>
      <c r="JLT52" s="73"/>
      <c r="JLU52" s="73"/>
      <c r="JLV52" s="73"/>
      <c r="JLW52" s="73"/>
      <c r="JLX52" s="73"/>
      <c r="JLY52" s="73"/>
      <c r="JLZ52" s="73"/>
      <c r="JMA52" s="73"/>
      <c r="JMB52" s="73"/>
      <c r="JMC52" s="73"/>
      <c r="JMD52" s="73"/>
      <c r="JME52" s="73"/>
      <c r="JMF52" s="73"/>
      <c r="JMG52" s="73"/>
      <c r="JMH52" s="73"/>
      <c r="JMI52" s="73"/>
      <c r="JMJ52" s="73"/>
      <c r="JMK52" s="73"/>
      <c r="JML52" s="73"/>
      <c r="JMM52" s="73"/>
      <c r="JMN52" s="73"/>
      <c r="JMO52" s="73"/>
      <c r="JMP52" s="73"/>
      <c r="JMQ52" s="73"/>
      <c r="JMR52" s="73"/>
      <c r="JMS52" s="73"/>
      <c r="JMT52" s="73"/>
      <c r="JMU52" s="73"/>
      <c r="JMV52" s="73"/>
      <c r="JMW52" s="73"/>
      <c r="JMX52" s="73"/>
      <c r="JMY52" s="73"/>
      <c r="JMZ52" s="73"/>
      <c r="JNA52" s="73"/>
      <c r="JNB52" s="73"/>
      <c r="JNC52" s="73"/>
      <c r="JND52" s="73"/>
      <c r="JNE52" s="73"/>
      <c r="JNF52" s="73"/>
      <c r="JNG52" s="73"/>
      <c r="JNH52" s="73"/>
      <c r="JNI52" s="73"/>
      <c r="JNJ52" s="73"/>
      <c r="JNK52" s="73"/>
      <c r="JNL52" s="73"/>
      <c r="JNM52" s="73"/>
      <c r="JNN52" s="73"/>
      <c r="JNO52" s="73"/>
      <c r="JNP52" s="73"/>
      <c r="JNQ52" s="73"/>
      <c r="JNR52" s="73"/>
      <c r="JNS52" s="73"/>
      <c r="JNT52" s="73"/>
      <c r="JNU52" s="73"/>
      <c r="JNV52" s="73"/>
      <c r="JNW52" s="73"/>
      <c r="JNX52" s="73"/>
      <c r="JNY52" s="73"/>
      <c r="JNZ52" s="73"/>
      <c r="JOA52" s="73"/>
      <c r="JOB52" s="73"/>
      <c r="JOC52" s="73"/>
      <c r="JOD52" s="73"/>
      <c r="JOE52" s="73"/>
      <c r="JOF52" s="73"/>
      <c r="JOG52" s="73"/>
      <c r="JOH52" s="73"/>
      <c r="JOI52" s="73"/>
      <c r="JOJ52" s="73"/>
      <c r="JOK52" s="73"/>
      <c r="JOL52" s="73"/>
      <c r="JOM52" s="73"/>
      <c r="JON52" s="73"/>
      <c r="JOO52" s="73"/>
      <c r="JOP52" s="73"/>
      <c r="JOQ52" s="73"/>
      <c r="JOR52" s="73"/>
      <c r="JOS52" s="73"/>
      <c r="JOT52" s="73"/>
      <c r="JOU52" s="73"/>
      <c r="JOV52" s="73"/>
      <c r="JOW52" s="73"/>
      <c r="JOX52" s="73"/>
      <c r="JOY52" s="73"/>
      <c r="JOZ52" s="73"/>
      <c r="JPA52" s="73"/>
      <c r="JPB52" s="73"/>
      <c r="JPC52" s="73"/>
      <c r="JPD52" s="73"/>
      <c r="JPE52" s="73"/>
      <c r="JPF52" s="73"/>
      <c r="JPG52" s="73"/>
      <c r="JPH52" s="73"/>
      <c r="JPI52" s="73"/>
      <c r="JPJ52" s="73"/>
      <c r="JPK52" s="73"/>
      <c r="JPL52" s="73"/>
      <c r="JPM52" s="73"/>
      <c r="JPN52" s="73"/>
      <c r="JPO52" s="73"/>
      <c r="JPP52" s="73"/>
      <c r="JPQ52" s="73"/>
      <c r="JPR52" s="73"/>
      <c r="JPS52" s="73"/>
      <c r="JPT52" s="73"/>
      <c r="JPU52" s="73"/>
      <c r="JPV52" s="73"/>
      <c r="JPW52" s="73"/>
      <c r="JPX52" s="73"/>
      <c r="JPY52" s="73"/>
      <c r="JPZ52" s="73"/>
      <c r="JQA52" s="73"/>
      <c r="JQB52" s="73"/>
      <c r="JQC52" s="73"/>
      <c r="JQD52" s="73"/>
      <c r="JQE52" s="73"/>
      <c r="JQF52" s="73"/>
      <c r="JQG52" s="73"/>
      <c r="JQH52" s="73"/>
      <c r="JQI52" s="73"/>
      <c r="JQJ52" s="73"/>
      <c r="JQK52" s="73"/>
      <c r="JQL52" s="73"/>
      <c r="JQM52" s="73"/>
      <c r="JQN52" s="73"/>
      <c r="JQO52" s="73"/>
      <c r="JQP52" s="73"/>
      <c r="JQQ52" s="73"/>
      <c r="JQR52" s="73"/>
      <c r="JQS52" s="73"/>
      <c r="JQT52" s="73"/>
      <c r="JQU52" s="73"/>
      <c r="JQV52" s="73"/>
      <c r="JQW52" s="73"/>
      <c r="JQX52" s="73"/>
      <c r="JQY52" s="73"/>
      <c r="JQZ52" s="73"/>
      <c r="JRA52" s="73"/>
      <c r="JRB52" s="73"/>
      <c r="JRC52" s="73"/>
      <c r="JRD52" s="73"/>
      <c r="JRE52" s="73"/>
      <c r="JRF52" s="73"/>
      <c r="JRG52" s="73"/>
      <c r="JRH52" s="73"/>
      <c r="JRI52" s="73"/>
      <c r="JRJ52" s="73"/>
      <c r="JRK52" s="73"/>
      <c r="JRL52" s="73"/>
      <c r="JRM52" s="73"/>
      <c r="JRN52" s="73"/>
      <c r="JRO52" s="73"/>
      <c r="JRP52" s="73"/>
      <c r="JRQ52" s="73"/>
      <c r="JRR52" s="73"/>
      <c r="JRS52" s="73"/>
      <c r="JRT52" s="73"/>
      <c r="JRU52" s="73"/>
      <c r="JRV52" s="73"/>
      <c r="JRW52" s="73"/>
      <c r="JRX52" s="73"/>
      <c r="JRY52" s="73"/>
      <c r="JRZ52" s="73"/>
      <c r="JSA52" s="73"/>
      <c r="JSB52" s="73"/>
      <c r="JSC52" s="73"/>
      <c r="JSD52" s="73"/>
      <c r="JSE52" s="73"/>
      <c r="JSF52" s="73"/>
      <c r="JSG52" s="73"/>
      <c r="JSH52" s="73"/>
      <c r="JSI52" s="73"/>
      <c r="JSJ52" s="73"/>
      <c r="JSK52" s="73"/>
      <c r="JSL52" s="73"/>
      <c r="JSM52" s="73"/>
      <c r="JSN52" s="73"/>
      <c r="JSO52" s="73"/>
      <c r="JSP52" s="73"/>
      <c r="JSQ52" s="73"/>
      <c r="JSR52" s="73"/>
      <c r="JSS52" s="73"/>
      <c r="JST52" s="73"/>
      <c r="JSU52" s="73"/>
      <c r="JSV52" s="73"/>
      <c r="JSW52" s="73"/>
      <c r="JSX52" s="73"/>
      <c r="JSY52" s="73"/>
      <c r="JSZ52" s="73"/>
      <c r="JTA52" s="73"/>
      <c r="JTB52" s="73"/>
      <c r="JTC52" s="73"/>
      <c r="JTD52" s="73"/>
      <c r="JTE52" s="73"/>
      <c r="JTF52" s="73"/>
      <c r="JTG52" s="73"/>
      <c r="JTH52" s="73"/>
      <c r="JTI52" s="73"/>
      <c r="JTJ52" s="73"/>
      <c r="JTK52" s="73"/>
      <c r="JTL52" s="73"/>
      <c r="JTM52" s="73"/>
      <c r="JTN52" s="73"/>
      <c r="JTO52" s="73"/>
      <c r="JTP52" s="73"/>
      <c r="JTQ52" s="73"/>
      <c r="JTR52" s="73"/>
      <c r="JTS52" s="73"/>
      <c r="JTT52" s="73"/>
      <c r="JTU52" s="73"/>
      <c r="JTV52" s="73"/>
      <c r="JTW52" s="73"/>
      <c r="JTX52" s="73"/>
      <c r="JTY52" s="73"/>
      <c r="JTZ52" s="73"/>
      <c r="JUA52" s="73"/>
      <c r="JUB52" s="73"/>
      <c r="JUC52" s="73"/>
      <c r="JUD52" s="73"/>
      <c r="JUE52" s="73"/>
      <c r="JUF52" s="73"/>
      <c r="JUG52" s="73"/>
      <c r="JUH52" s="73"/>
      <c r="JUI52" s="73"/>
      <c r="JUJ52" s="73"/>
      <c r="JUK52" s="73"/>
      <c r="JUL52" s="73"/>
      <c r="JUM52" s="73"/>
      <c r="JUN52" s="73"/>
      <c r="JUO52" s="73"/>
      <c r="JUP52" s="73"/>
      <c r="JUQ52" s="73"/>
      <c r="JUR52" s="73"/>
      <c r="JUS52" s="73"/>
      <c r="JUT52" s="73"/>
      <c r="JUU52" s="73"/>
      <c r="JUV52" s="73"/>
      <c r="JUW52" s="73"/>
      <c r="JUX52" s="73"/>
      <c r="JUY52" s="73"/>
      <c r="JUZ52" s="73"/>
      <c r="JVA52" s="73"/>
      <c r="JVB52" s="73"/>
      <c r="JVC52" s="73"/>
      <c r="JVD52" s="73"/>
      <c r="JVE52" s="73"/>
      <c r="JVF52" s="73"/>
      <c r="JVG52" s="73"/>
      <c r="JVH52" s="73"/>
      <c r="JVI52" s="73"/>
      <c r="JVJ52" s="73"/>
      <c r="JVK52" s="73"/>
      <c r="JVL52" s="73"/>
      <c r="JVM52" s="73"/>
      <c r="JVN52" s="73"/>
      <c r="JVO52" s="73"/>
      <c r="JVP52" s="73"/>
      <c r="JVQ52" s="73"/>
      <c r="JVR52" s="73"/>
      <c r="JVS52" s="73"/>
      <c r="JVT52" s="73"/>
      <c r="JVU52" s="73"/>
      <c r="JVV52" s="73"/>
      <c r="JVW52" s="73"/>
      <c r="JVX52" s="73"/>
      <c r="JVY52" s="73"/>
      <c r="JVZ52" s="73"/>
      <c r="JWA52" s="73"/>
      <c r="JWB52" s="73"/>
      <c r="JWC52" s="73"/>
      <c r="JWD52" s="73"/>
      <c r="JWE52" s="73"/>
      <c r="JWF52" s="73"/>
      <c r="JWG52" s="73"/>
      <c r="JWH52" s="73"/>
      <c r="JWI52" s="73"/>
      <c r="JWJ52" s="73"/>
      <c r="JWK52" s="73"/>
      <c r="JWL52" s="73"/>
      <c r="JWM52" s="73"/>
      <c r="JWN52" s="73"/>
      <c r="JWO52" s="73"/>
      <c r="JWP52" s="73"/>
      <c r="JWQ52" s="73"/>
      <c r="JWR52" s="73"/>
      <c r="JWS52" s="73"/>
      <c r="JWT52" s="73"/>
      <c r="JWU52" s="73"/>
      <c r="JWV52" s="73"/>
      <c r="JWW52" s="73"/>
      <c r="JWX52" s="73"/>
      <c r="JWY52" s="73"/>
      <c r="JWZ52" s="73"/>
      <c r="JXA52" s="73"/>
      <c r="JXB52" s="73"/>
      <c r="JXC52" s="73"/>
      <c r="JXD52" s="73"/>
      <c r="JXE52" s="73"/>
      <c r="JXF52" s="73"/>
      <c r="JXG52" s="73"/>
      <c r="JXH52" s="73"/>
      <c r="JXI52" s="73"/>
      <c r="JXJ52" s="73"/>
      <c r="JXK52" s="73"/>
      <c r="JXL52" s="73"/>
      <c r="JXM52" s="73"/>
      <c r="JXN52" s="73"/>
      <c r="JXO52" s="73"/>
      <c r="JXP52" s="73"/>
      <c r="JXQ52" s="73"/>
      <c r="JXR52" s="73"/>
      <c r="JXS52" s="73"/>
      <c r="JXT52" s="73"/>
      <c r="JXU52" s="73"/>
      <c r="JXV52" s="73"/>
      <c r="JXW52" s="73"/>
      <c r="JXX52" s="73"/>
      <c r="JXY52" s="73"/>
      <c r="JXZ52" s="73"/>
      <c r="JYA52" s="73"/>
      <c r="JYB52" s="73"/>
      <c r="JYC52" s="73"/>
      <c r="JYD52" s="73"/>
      <c r="JYE52" s="73"/>
      <c r="JYF52" s="73"/>
      <c r="JYG52" s="73"/>
      <c r="JYH52" s="73"/>
      <c r="JYI52" s="73"/>
      <c r="JYJ52" s="73"/>
      <c r="JYK52" s="73"/>
      <c r="JYL52" s="73"/>
      <c r="JYM52" s="73"/>
      <c r="JYN52" s="73"/>
      <c r="JYO52" s="73"/>
      <c r="JYP52" s="73"/>
      <c r="JYQ52" s="73"/>
      <c r="JYR52" s="73"/>
      <c r="JYS52" s="73"/>
      <c r="JYT52" s="73"/>
      <c r="JYU52" s="73"/>
      <c r="JYV52" s="73"/>
      <c r="JYW52" s="73"/>
      <c r="JYX52" s="73"/>
      <c r="JYY52" s="73"/>
      <c r="JYZ52" s="73"/>
      <c r="JZA52" s="73"/>
      <c r="JZB52" s="73"/>
      <c r="JZC52" s="73"/>
      <c r="JZD52" s="73"/>
      <c r="JZE52" s="73"/>
      <c r="JZF52" s="73"/>
      <c r="JZG52" s="73"/>
      <c r="JZH52" s="73"/>
      <c r="JZI52" s="73"/>
      <c r="JZJ52" s="73"/>
      <c r="JZK52" s="73"/>
      <c r="JZL52" s="73"/>
      <c r="JZM52" s="73"/>
      <c r="JZN52" s="73"/>
      <c r="JZO52" s="73"/>
      <c r="JZP52" s="73"/>
      <c r="JZQ52" s="73"/>
      <c r="JZR52" s="73"/>
      <c r="JZS52" s="73"/>
      <c r="JZT52" s="73"/>
      <c r="JZU52" s="73"/>
      <c r="JZV52" s="73"/>
      <c r="JZW52" s="73"/>
      <c r="JZX52" s="73"/>
      <c r="JZY52" s="73"/>
      <c r="JZZ52" s="73"/>
      <c r="KAA52" s="73"/>
      <c r="KAB52" s="73"/>
      <c r="KAC52" s="73"/>
      <c r="KAD52" s="73"/>
      <c r="KAE52" s="73"/>
      <c r="KAF52" s="73"/>
      <c r="KAG52" s="73"/>
      <c r="KAH52" s="73"/>
      <c r="KAI52" s="73"/>
      <c r="KAJ52" s="73"/>
      <c r="KAK52" s="73"/>
      <c r="KAL52" s="73"/>
      <c r="KAM52" s="73"/>
      <c r="KAN52" s="73"/>
      <c r="KAO52" s="73"/>
      <c r="KAP52" s="73"/>
      <c r="KAQ52" s="73"/>
      <c r="KAR52" s="73"/>
      <c r="KAS52" s="73"/>
      <c r="KAT52" s="73"/>
      <c r="KAU52" s="73"/>
      <c r="KAV52" s="73"/>
      <c r="KAW52" s="73"/>
      <c r="KAX52" s="73"/>
      <c r="KAY52" s="73"/>
      <c r="KAZ52" s="73"/>
      <c r="KBA52" s="73"/>
      <c r="KBB52" s="73"/>
      <c r="KBC52" s="73"/>
      <c r="KBD52" s="73"/>
      <c r="KBE52" s="73"/>
      <c r="KBF52" s="73"/>
      <c r="KBG52" s="73"/>
      <c r="KBH52" s="73"/>
      <c r="KBI52" s="73"/>
      <c r="KBJ52" s="73"/>
      <c r="KBK52" s="73"/>
      <c r="KBL52" s="73"/>
      <c r="KBM52" s="73"/>
      <c r="KBN52" s="73"/>
      <c r="KBO52" s="73"/>
      <c r="KBP52" s="73"/>
      <c r="KBQ52" s="73"/>
      <c r="KBR52" s="73"/>
      <c r="KBS52" s="73"/>
      <c r="KBT52" s="73"/>
      <c r="KBU52" s="73"/>
      <c r="KBV52" s="73"/>
      <c r="KBW52" s="73"/>
      <c r="KBX52" s="73"/>
      <c r="KBY52" s="73"/>
      <c r="KBZ52" s="73"/>
      <c r="KCA52" s="73"/>
      <c r="KCB52" s="73"/>
      <c r="KCC52" s="73"/>
      <c r="KCD52" s="73"/>
      <c r="KCE52" s="73"/>
      <c r="KCF52" s="73"/>
      <c r="KCG52" s="73"/>
      <c r="KCH52" s="73"/>
      <c r="KCI52" s="73"/>
      <c r="KCJ52" s="73"/>
      <c r="KCK52" s="73"/>
      <c r="KCL52" s="73"/>
      <c r="KCM52" s="73"/>
      <c r="KCN52" s="73"/>
      <c r="KCO52" s="73"/>
      <c r="KCP52" s="73"/>
      <c r="KCQ52" s="73"/>
      <c r="KCR52" s="73"/>
      <c r="KCS52" s="73"/>
      <c r="KCT52" s="73"/>
      <c r="KCU52" s="73"/>
      <c r="KCV52" s="73"/>
      <c r="KCW52" s="73"/>
      <c r="KCX52" s="73"/>
      <c r="KCY52" s="73"/>
      <c r="KCZ52" s="73"/>
      <c r="KDA52" s="73"/>
      <c r="KDB52" s="73"/>
      <c r="KDC52" s="73"/>
      <c r="KDD52" s="73"/>
      <c r="KDE52" s="73"/>
      <c r="KDF52" s="73"/>
      <c r="KDG52" s="73"/>
      <c r="KDH52" s="73"/>
      <c r="KDI52" s="73"/>
      <c r="KDJ52" s="73"/>
      <c r="KDK52" s="73"/>
      <c r="KDL52" s="73"/>
      <c r="KDM52" s="73"/>
      <c r="KDN52" s="73"/>
      <c r="KDO52" s="73"/>
      <c r="KDP52" s="73"/>
      <c r="KDQ52" s="73"/>
      <c r="KDR52" s="73"/>
      <c r="KDS52" s="73"/>
      <c r="KDT52" s="73"/>
      <c r="KDU52" s="73"/>
      <c r="KDV52" s="73"/>
      <c r="KDW52" s="73"/>
      <c r="KDX52" s="73"/>
      <c r="KDY52" s="73"/>
      <c r="KDZ52" s="73"/>
      <c r="KEA52" s="73"/>
      <c r="KEB52" s="73"/>
      <c r="KEC52" s="73"/>
      <c r="KED52" s="73"/>
      <c r="KEE52" s="73"/>
      <c r="KEF52" s="73"/>
      <c r="KEG52" s="73"/>
      <c r="KEH52" s="73"/>
      <c r="KEI52" s="73"/>
      <c r="KEJ52" s="73"/>
      <c r="KEK52" s="73"/>
      <c r="KEL52" s="73"/>
      <c r="KEM52" s="73"/>
      <c r="KEN52" s="73"/>
      <c r="KEO52" s="73"/>
      <c r="KEP52" s="73"/>
      <c r="KEQ52" s="73"/>
      <c r="KER52" s="73"/>
      <c r="KES52" s="73"/>
      <c r="KET52" s="73"/>
      <c r="KEU52" s="73"/>
      <c r="KEV52" s="73"/>
      <c r="KEW52" s="73"/>
      <c r="KEX52" s="73"/>
      <c r="KEY52" s="73"/>
      <c r="KEZ52" s="73"/>
      <c r="KFA52" s="73"/>
      <c r="KFB52" s="73"/>
      <c r="KFC52" s="73"/>
      <c r="KFD52" s="73"/>
      <c r="KFE52" s="73"/>
      <c r="KFF52" s="73"/>
      <c r="KFG52" s="73"/>
      <c r="KFH52" s="73"/>
      <c r="KFI52" s="73"/>
      <c r="KFJ52" s="73"/>
      <c r="KFK52" s="73"/>
      <c r="KFL52" s="73"/>
      <c r="KFM52" s="73"/>
      <c r="KFN52" s="73"/>
      <c r="KFO52" s="73"/>
      <c r="KFP52" s="73"/>
      <c r="KFQ52" s="73"/>
      <c r="KFR52" s="73"/>
      <c r="KFS52" s="73"/>
      <c r="KFT52" s="73"/>
      <c r="KFU52" s="73"/>
      <c r="KFV52" s="73"/>
      <c r="KFW52" s="73"/>
      <c r="KFX52" s="73"/>
      <c r="KFY52" s="73"/>
      <c r="KFZ52" s="73"/>
      <c r="KGA52" s="73"/>
      <c r="KGB52" s="73"/>
      <c r="KGC52" s="73"/>
      <c r="KGD52" s="73"/>
      <c r="KGE52" s="73"/>
      <c r="KGF52" s="73"/>
      <c r="KGG52" s="73"/>
      <c r="KGH52" s="73"/>
      <c r="KGI52" s="73"/>
      <c r="KGJ52" s="73"/>
      <c r="KGK52" s="73"/>
      <c r="KGL52" s="73"/>
      <c r="KGM52" s="73"/>
      <c r="KGN52" s="73"/>
      <c r="KGO52" s="73"/>
      <c r="KGP52" s="73"/>
      <c r="KGQ52" s="73"/>
      <c r="KGR52" s="73"/>
      <c r="KGS52" s="73"/>
      <c r="KGT52" s="73"/>
      <c r="KGU52" s="73"/>
      <c r="KGV52" s="73"/>
      <c r="KGW52" s="73"/>
      <c r="KGX52" s="73"/>
      <c r="KGY52" s="73"/>
      <c r="KGZ52" s="73"/>
      <c r="KHA52" s="73"/>
      <c r="KHB52" s="73"/>
      <c r="KHC52" s="73"/>
      <c r="KHD52" s="73"/>
      <c r="KHE52" s="73"/>
      <c r="KHF52" s="73"/>
      <c r="KHG52" s="73"/>
      <c r="KHH52" s="73"/>
      <c r="KHI52" s="73"/>
      <c r="KHJ52" s="73"/>
      <c r="KHK52" s="73"/>
      <c r="KHL52" s="73"/>
      <c r="KHM52" s="73"/>
      <c r="KHN52" s="73"/>
      <c r="KHO52" s="73"/>
      <c r="KHP52" s="73"/>
      <c r="KHQ52" s="73"/>
      <c r="KHR52" s="73"/>
      <c r="KHS52" s="73"/>
      <c r="KHT52" s="73"/>
      <c r="KHU52" s="73"/>
      <c r="KHV52" s="73"/>
      <c r="KHW52" s="73"/>
      <c r="KHX52" s="73"/>
      <c r="KHY52" s="73"/>
      <c r="KHZ52" s="73"/>
      <c r="KIA52" s="73"/>
      <c r="KIB52" s="73"/>
      <c r="KIC52" s="73"/>
      <c r="KID52" s="73"/>
      <c r="KIE52" s="73"/>
      <c r="KIF52" s="73"/>
      <c r="KIG52" s="73"/>
      <c r="KIH52" s="73"/>
      <c r="KII52" s="73"/>
      <c r="KIJ52" s="73"/>
      <c r="KIK52" s="73"/>
      <c r="KIL52" s="73"/>
      <c r="KIM52" s="73"/>
      <c r="KIN52" s="73"/>
      <c r="KIO52" s="73"/>
      <c r="KIP52" s="73"/>
      <c r="KIQ52" s="73"/>
      <c r="KIR52" s="73"/>
      <c r="KIS52" s="73"/>
      <c r="KIT52" s="73"/>
      <c r="KIU52" s="73"/>
      <c r="KIV52" s="73"/>
      <c r="KIW52" s="73"/>
      <c r="KIX52" s="73"/>
      <c r="KIY52" s="73"/>
      <c r="KIZ52" s="73"/>
      <c r="KJA52" s="73"/>
      <c r="KJB52" s="73"/>
      <c r="KJC52" s="73"/>
      <c r="KJD52" s="73"/>
      <c r="KJE52" s="73"/>
      <c r="KJF52" s="73"/>
      <c r="KJG52" s="73"/>
      <c r="KJH52" s="73"/>
      <c r="KJI52" s="73"/>
      <c r="KJJ52" s="73"/>
      <c r="KJK52" s="73"/>
      <c r="KJL52" s="73"/>
      <c r="KJM52" s="73"/>
      <c r="KJN52" s="73"/>
      <c r="KJO52" s="73"/>
      <c r="KJP52" s="73"/>
      <c r="KJQ52" s="73"/>
      <c r="KJR52" s="73"/>
      <c r="KJS52" s="73"/>
      <c r="KJT52" s="73"/>
      <c r="KJU52" s="73"/>
      <c r="KJV52" s="73"/>
      <c r="KJW52" s="73"/>
      <c r="KJX52" s="73"/>
      <c r="KJY52" s="73"/>
      <c r="KJZ52" s="73"/>
      <c r="KKA52" s="73"/>
      <c r="KKB52" s="73"/>
      <c r="KKC52" s="73"/>
      <c r="KKD52" s="73"/>
      <c r="KKE52" s="73"/>
      <c r="KKF52" s="73"/>
      <c r="KKG52" s="73"/>
      <c r="KKH52" s="73"/>
      <c r="KKI52" s="73"/>
      <c r="KKJ52" s="73"/>
      <c r="KKK52" s="73"/>
      <c r="KKL52" s="73"/>
      <c r="KKM52" s="73"/>
      <c r="KKN52" s="73"/>
      <c r="KKO52" s="73"/>
      <c r="KKP52" s="73"/>
      <c r="KKQ52" s="73"/>
      <c r="KKR52" s="73"/>
      <c r="KKS52" s="73"/>
      <c r="KKT52" s="73"/>
      <c r="KKU52" s="73"/>
      <c r="KKV52" s="73"/>
      <c r="KKW52" s="73"/>
      <c r="KKX52" s="73"/>
      <c r="KKY52" s="73"/>
      <c r="KKZ52" s="73"/>
      <c r="KLA52" s="73"/>
      <c r="KLB52" s="73"/>
      <c r="KLC52" s="73"/>
      <c r="KLD52" s="73"/>
      <c r="KLE52" s="73"/>
      <c r="KLF52" s="73"/>
      <c r="KLG52" s="73"/>
      <c r="KLH52" s="73"/>
      <c r="KLI52" s="73"/>
      <c r="KLJ52" s="73"/>
      <c r="KLK52" s="73"/>
      <c r="KLL52" s="73"/>
      <c r="KLM52" s="73"/>
      <c r="KLN52" s="73"/>
      <c r="KLO52" s="73"/>
      <c r="KLP52" s="73"/>
      <c r="KLQ52" s="73"/>
      <c r="KLR52" s="73"/>
      <c r="KLS52" s="73"/>
      <c r="KLT52" s="73"/>
      <c r="KLU52" s="73"/>
      <c r="KLV52" s="73"/>
      <c r="KLW52" s="73"/>
      <c r="KLX52" s="73"/>
      <c r="KLY52" s="73"/>
      <c r="KLZ52" s="73"/>
      <c r="KMA52" s="73"/>
      <c r="KMB52" s="73"/>
      <c r="KMC52" s="73"/>
      <c r="KMD52" s="73"/>
      <c r="KME52" s="73"/>
      <c r="KMF52" s="73"/>
      <c r="KMG52" s="73"/>
      <c r="KMH52" s="73"/>
      <c r="KMI52" s="73"/>
      <c r="KMJ52" s="73"/>
      <c r="KMK52" s="73"/>
      <c r="KML52" s="73"/>
      <c r="KMM52" s="73"/>
      <c r="KMN52" s="73"/>
      <c r="KMO52" s="73"/>
      <c r="KMP52" s="73"/>
      <c r="KMQ52" s="73"/>
      <c r="KMR52" s="73"/>
      <c r="KMS52" s="73"/>
      <c r="KMT52" s="73"/>
      <c r="KMU52" s="73"/>
      <c r="KMV52" s="73"/>
      <c r="KMW52" s="73"/>
      <c r="KMX52" s="73"/>
      <c r="KMY52" s="73"/>
      <c r="KMZ52" s="73"/>
      <c r="KNA52" s="73"/>
      <c r="KNB52" s="73"/>
      <c r="KNC52" s="73"/>
      <c r="KND52" s="73"/>
      <c r="KNE52" s="73"/>
      <c r="KNF52" s="73"/>
      <c r="KNG52" s="73"/>
      <c r="KNH52" s="73"/>
      <c r="KNI52" s="73"/>
      <c r="KNJ52" s="73"/>
      <c r="KNK52" s="73"/>
      <c r="KNL52" s="73"/>
      <c r="KNM52" s="73"/>
      <c r="KNN52" s="73"/>
      <c r="KNO52" s="73"/>
      <c r="KNP52" s="73"/>
      <c r="KNQ52" s="73"/>
      <c r="KNR52" s="73"/>
      <c r="KNS52" s="73"/>
      <c r="KNT52" s="73"/>
      <c r="KNU52" s="73"/>
      <c r="KNV52" s="73"/>
      <c r="KNW52" s="73"/>
      <c r="KNX52" s="73"/>
      <c r="KNY52" s="73"/>
      <c r="KNZ52" s="73"/>
      <c r="KOA52" s="73"/>
      <c r="KOB52" s="73"/>
      <c r="KOC52" s="73"/>
      <c r="KOD52" s="73"/>
      <c r="KOE52" s="73"/>
      <c r="KOF52" s="73"/>
      <c r="KOG52" s="73"/>
      <c r="KOH52" s="73"/>
      <c r="KOI52" s="73"/>
      <c r="KOJ52" s="73"/>
      <c r="KOK52" s="73"/>
      <c r="KOL52" s="73"/>
      <c r="KOM52" s="73"/>
      <c r="KON52" s="73"/>
      <c r="KOO52" s="73"/>
      <c r="KOP52" s="73"/>
      <c r="KOQ52" s="73"/>
      <c r="KOR52" s="73"/>
      <c r="KOS52" s="73"/>
      <c r="KOT52" s="73"/>
      <c r="KOU52" s="73"/>
      <c r="KOV52" s="73"/>
      <c r="KOW52" s="73"/>
      <c r="KOX52" s="73"/>
      <c r="KOY52" s="73"/>
      <c r="KOZ52" s="73"/>
      <c r="KPA52" s="73"/>
      <c r="KPB52" s="73"/>
      <c r="KPC52" s="73"/>
      <c r="KPD52" s="73"/>
      <c r="KPE52" s="73"/>
      <c r="KPF52" s="73"/>
      <c r="KPG52" s="73"/>
      <c r="KPH52" s="73"/>
      <c r="KPI52" s="73"/>
      <c r="KPJ52" s="73"/>
      <c r="KPK52" s="73"/>
      <c r="KPL52" s="73"/>
      <c r="KPM52" s="73"/>
      <c r="KPN52" s="73"/>
      <c r="KPO52" s="73"/>
      <c r="KPP52" s="73"/>
      <c r="KPQ52" s="73"/>
      <c r="KPR52" s="73"/>
      <c r="KPS52" s="73"/>
      <c r="KPT52" s="73"/>
      <c r="KPU52" s="73"/>
      <c r="KPV52" s="73"/>
      <c r="KPW52" s="73"/>
      <c r="KPX52" s="73"/>
      <c r="KPY52" s="73"/>
      <c r="KPZ52" s="73"/>
      <c r="KQA52" s="73"/>
      <c r="KQB52" s="73"/>
      <c r="KQC52" s="73"/>
      <c r="KQD52" s="73"/>
      <c r="KQE52" s="73"/>
      <c r="KQF52" s="73"/>
      <c r="KQG52" s="73"/>
      <c r="KQH52" s="73"/>
      <c r="KQI52" s="73"/>
      <c r="KQJ52" s="73"/>
      <c r="KQK52" s="73"/>
      <c r="KQL52" s="73"/>
      <c r="KQM52" s="73"/>
      <c r="KQN52" s="73"/>
      <c r="KQO52" s="73"/>
      <c r="KQP52" s="73"/>
      <c r="KQQ52" s="73"/>
      <c r="KQR52" s="73"/>
      <c r="KQS52" s="73"/>
      <c r="KQT52" s="73"/>
      <c r="KQU52" s="73"/>
      <c r="KQV52" s="73"/>
      <c r="KQW52" s="73"/>
      <c r="KQX52" s="73"/>
      <c r="KQY52" s="73"/>
      <c r="KQZ52" s="73"/>
      <c r="KRA52" s="73"/>
      <c r="KRB52" s="73"/>
      <c r="KRC52" s="73"/>
      <c r="KRD52" s="73"/>
      <c r="KRE52" s="73"/>
      <c r="KRF52" s="73"/>
      <c r="KRG52" s="73"/>
      <c r="KRH52" s="73"/>
      <c r="KRI52" s="73"/>
      <c r="KRJ52" s="73"/>
      <c r="KRK52" s="73"/>
      <c r="KRL52" s="73"/>
      <c r="KRM52" s="73"/>
      <c r="KRN52" s="73"/>
      <c r="KRO52" s="73"/>
      <c r="KRP52" s="73"/>
      <c r="KRQ52" s="73"/>
      <c r="KRR52" s="73"/>
      <c r="KRS52" s="73"/>
      <c r="KRT52" s="73"/>
      <c r="KRU52" s="73"/>
      <c r="KRV52" s="73"/>
      <c r="KRW52" s="73"/>
      <c r="KRX52" s="73"/>
      <c r="KRY52" s="73"/>
      <c r="KRZ52" s="73"/>
      <c r="KSA52" s="73"/>
      <c r="KSB52" s="73"/>
      <c r="KSC52" s="73"/>
      <c r="KSD52" s="73"/>
      <c r="KSE52" s="73"/>
      <c r="KSF52" s="73"/>
      <c r="KSG52" s="73"/>
      <c r="KSH52" s="73"/>
      <c r="KSI52" s="73"/>
      <c r="KSJ52" s="73"/>
      <c r="KSK52" s="73"/>
      <c r="KSL52" s="73"/>
      <c r="KSM52" s="73"/>
      <c r="KSN52" s="73"/>
      <c r="KSO52" s="73"/>
      <c r="KSP52" s="73"/>
      <c r="KSQ52" s="73"/>
      <c r="KSR52" s="73"/>
      <c r="KSS52" s="73"/>
      <c r="KST52" s="73"/>
      <c r="KSU52" s="73"/>
      <c r="KSV52" s="73"/>
      <c r="KSW52" s="73"/>
      <c r="KSX52" s="73"/>
      <c r="KSY52" s="73"/>
      <c r="KSZ52" s="73"/>
      <c r="KTA52" s="73"/>
      <c r="KTB52" s="73"/>
      <c r="KTC52" s="73"/>
      <c r="KTD52" s="73"/>
      <c r="KTE52" s="73"/>
      <c r="KTF52" s="73"/>
      <c r="KTG52" s="73"/>
      <c r="KTH52" s="73"/>
      <c r="KTI52" s="73"/>
      <c r="KTJ52" s="73"/>
      <c r="KTK52" s="73"/>
      <c r="KTL52" s="73"/>
      <c r="KTM52" s="73"/>
      <c r="KTN52" s="73"/>
      <c r="KTO52" s="73"/>
      <c r="KTP52" s="73"/>
      <c r="KTQ52" s="73"/>
      <c r="KTR52" s="73"/>
      <c r="KTS52" s="73"/>
      <c r="KTT52" s="73"/>
      <c r="KTU52" s="73"/>
      <c r="KTV52" s="73"/>
      <c r="KTW52" s="73"/>
      <c r="KTX52" s="73"/>
      <c r="KTY52" s="73"/>
      <c r="KTZ52" s="73"/>
      <c r="KUA52" s="73"/>
      <c r="KUB52" s="73"/>
      <c r="KUC52" s="73"/>
      <c r="KUD52" s="73"/>
      <c r="KUE52" s="73"/>
      <c r="KUF52" s="73"/>
      <c r="KUG52" s="73"/>
      <c r="KUH52" s="73"/>
      <c r="KUI52" s="73"/>
      <c r="KUJ52" s="73"/>
      <c r="KUK52" s="73"/>
      <c r="KUL52" s="73"/>
      <c r="KUM52" s="73"/>
      <c r="KUN52" s="73"/>
      <c r="KUO52" s="73"/>
      <c r="KUP52" s="73"/>
      <c r="KUQ52" s="73"/>
      <c r="KUR52" s="73"/>
      <c r="KUS52" s="73"/>
      <c r="KUT52" s="73"/>
      <c r="KUU52" s="73"/>
      <c r="KUV52" s="73"/>
      <c r="KUW52" s="73"/>
      <c r="KUX52" s="73"/>
      <c r="KUY52" s="73"/>
      <c r="KUZ52" s="73"/>
      <c r="KVA52" s="73"/>
      <c r="KVB52" s="73"/>
      <c r="KVC52" s="73"/>
      <c r="KVD52" s="73"/>
      <c r="KVE52" s="73"/>
      <c r="KVF52" s="73"/>
      <c r="KVG52" s="73"/>
      <c r="KVH52" s="73"/>
      <c r="KVI52" s="73"/>
      <c r="KVJ52" s="73"/>
      <c r="KVK52" s="73"/>
      <c r="KVL52" s="73"/>
      <c r="KVM52" s="73"/>
      <c r="KVN52" s="73"/>
      <c r="KVO52" s="73"/>
      <c r="KVP52" s="73"/>
      <c r="KVQ52" s="73"/>
      <c r="KVR52" s="73"/>
      <c r="KVS52" s="73"/>
      <c r="KVT52" s="73"/>
      <c r="KVU52" s="73"/>
      <c r="KVV52" s="73"/>
      <c r="KVW52" s="73"/>
      <c r="KVX52" s="73"/>
      <c r="KVY52" s="73"/>
      <c r="KVZ52" s="73"/>
      <c r="KWA52" s="73"/>
      <c r="KWB52" s="73"/>
      <c r="KWC52" s="73"/>
      <c r="KWD52" s="73"/>
      <c r="KWE52" s="73"/>
      <c r="KWF52" s="73"/>
      <c r="KWG52" s="73"/>
      <c r="KWH52" s="73"/>
      <c r="KWI52" s="73"/>
      <c r="KWJ52" s="73"/>
      <c r="KWK52" s="73"/>
      <c r="KWL52" s="73"/>
      <c r="KWM52" s="73"/>
      <c r="KWN52" s="73"/>
      <c r="KWO52" s="73"/>
      <c r="KWP52" s="73"/>
      <c r="KWQ52" s="73"/>
      <c r="KWR52" s="73"/>
      <c r="KWS52" s="73"/>
      <c r="KWT52" s="73"/>
      <c r="KWU52" s="73"/>
      <c r="KWV52" s="73"/>
      <c r="KWW52" s="73"/>
      <c r="KWX52" s="73"/>
      <c r="KWY52" s="73"/>
      <c r="KWZ52" s="73"/>
      <c r="KXA52" s="73"/>
      <c r="KXB52" s="73"/>
      <c r="KXC52" s="73"/>
      <c r="KXD52" s="73"/>
      <c r="KXE52" s="73"/>
      <c r="KXF52" s="73"/>
      <c r="KXG52" s="73"/>
      <c r="KXH52" s="73"/>
      <c r="KXI52" s="73"/>
      <c r="KXJ52" s="73"/>
      <c r="KXK52" s="73"/>
      <c r="KXL52" s="73"/>
      <c r="KXM52" s="73"/>
      <c r="KXN52" s="73"/>
      <c r="KXO52" s="73"/>
      <c r="KXP52" s="73"/>
      <c r="KXQ52" s="73"/>
      <c r="KXR52" s="73"/>
      <c r="KXS52" s="73"/>
      <c r="KXT52" s="73"/>
      <c r="KXU52" s="73"/>
      <c r="KXV52" s="73"/>
      <c r="KXW52" s="73"/>
      <c r="KXX52" s="73"/>
      <c r="KXY52" s="73"/>
      <c r="KXZ52" s="73"/>
      <c r="KYA52" s="73"/>
      <c r="KYB52" s="73"/>
      <c r="KYC52" s="73"/>
      <c r="KYD52" s="73"/>
      <c r="KYE52" s="73"/>
      <c r="KYF52" s="73"/>
      <c r="KYG52" s="73"/>
      <c r="KYH52" s="73"/>
      <c r="KYI52" s="73"/>
      <c r="KYJ52" s="73"/>
      <c r="KYK52" s="73"/>
      <c r="KYL52" s="73"/>
      <c r="KYM52" s="73"/>
      <c r="KYN52" s="73"/>
      <c r="KYO52" s="73"/>
      <c r="KYP52" s="73"/>
      <c r="KYQ52" s="73"/>
      <c r="KYR52" s="73"/>
      <c r="KYS52" s="73"/>
      <c r="KYT52" s="73"/>
      <c r="KYU52" s="73"/>
      <c r="KYV52" s="73"/>
      <c r="KYW52" s="73"/>
      <c r="KYX52" s="73"/>
      <c r="KYY52" s="73"/>
      <c r="KYZ52" s="73"/>
      <c r="KZA52" s="73"/>
      <c r="KZB52" s="73"/>
      <c r="KZC52" s="73"/>
      <c r="KZD52" s="73"/>
      <c r="KZE52" s="73"/>
      <c r="KZF52" s="73"/>
      <c r="KZG52" s="73"/>
      <c r="KZH52" s="73"/>
      <c r="KZI52" s="73"/>
      <c r="KZJ52" s="73"/>
      <c r="KZK52" s="73"/>
      <c r="KZL52" s="73"/>
      <c r="KZM52" s="73"/>
      <c r="KZN52" s="73"/>
      <c r="KZO52" s="73"/>
      <c r="KZP52" s="73"/>
      <c r="KZQ52" s="73"/>
      <c r="KZR52" s="73"/>
      <c r="KZS52" s="73"/>
      <c r="KZT52" s="73"/>
      <c r="KZU52" s="73"/>
      <c r="KZV52" s="73"/>
      <c r="KZW52" s="73"/>
      <c r="KZX52" s="73"/>
      <c r="KZY52" s="73"/>
      <c r="KZZ52" s="73"/>
      <c r="LAA52" s="73"/>
      <c r="LAB52" s="73"/>
      <c r="LAC52" s="73"/>
      <c r="LAD52" s="73"/>
      <c r="LAE52" s="73"/>
      <c r="LAF52" s="73"/>
      <c r="LAG52" s="73"/>
      <c r="LAH52" s="73"/>
      <c r="LAI52" s="73"/>
      <c r="LAJ52" s="73"/>
      <c r="LAK52" s="73"/>
      <c r="LAL52" s="73"/>
      <c r="LAM52" s="73"/>
      <c r="LAN52" s="73"/>
      <c r="LAO52" s="73"/>
      <c r="LAP52" s="73"/>
      <c r="LAQ52" s="73"/>
      <c r="LAR52" s="73"/>
      <c r="LAS52" s="73"/>
      <c r="LAT52" s="73"/>
      <c r="LAU52" s="73"/>
      <c r="LAV52" s="73"/>
      <c r="LAW52" s="73"/>
      <c r="LAX52" s="73"/>
      <c r="LAY52" s="73"/>
      <c r="LAZ52" s="73"/>
      <c r="LBA52" s="73"/>
      <c r="LBB52" s="73"/>
      <c r="LBC52" s="73"/>
      <c r="LBD52" s="73"/>
      <c r="LBE52" s="73"/>
      <c r="LBF52" s="73"/>
      <c r="LBG52" s="73"/>
      <c r="LBH52" s="73"/>
      <c r="LBI52" s="73"/>
      <c r="LBJ52" s="73"/>
      <c r="LBK52" s="73"/>
      <c r="LBL52" s="73"/>
      <c r="LBM52" s="73"/>
      <c r="LBN52" s="73"/>
      <c r="LBO52" s="73"/>
      <c r="LBP52" s="73"/>
      <c r="LBQ52" s="73"/>
      <c r="LBR52" s="73"/>
      <c r="LBS52" s="73"/>
      <c r="LBT52" s="73"/>
      <c r="LBU52" s="73"/>
      <c r="LBV52" s="73"/>
      <c r="LBW52" s="73"/>
      <c r="LBX52" s="73"/>
      <c r="LBY52" s="73"/>
      <c r="LBZ52" s="73"/>
      <c r="LCA52" s="73"/>
      <c r="LCB52" s="73"/>
      <c r="LCC52" s="73"/>
      <c r="LCD52" s="73"/>
      <c r="LCE52" s="73"/>
      <c r="LCF52" s="73"/>
      <c r="LCG52" s="73"/>
      <c r="LCH52" s="73"/>
      <c r="LCI52" s="73"/>
      <c r="LCJ52" s="73"/>
      <c r="LCK52" s="73"/>
      <c r="LCL52" s="73"/>
      <c r="LCM52" s="73"/>
      <c r="LCN52" s="73"/>
      <c r="LCO52" s="73"/>
      <c r="LCP52" s="73"/>
      <c r="LCQ52" s="73"/>
      <c r="LCR52" s="73"/>
      <c r="LCS52" s="73"/>
      <c r="LCT52" s="73"/>
      <c r="LCU52" s="73"/>
      <c r="LCV52" s="73"/>
      <c r="LCW52" s="73"/>
      <c r="LCX52" s="73"/>
      <c r="LCY52" s="73"/>
      <c r="LCZ52" s="73"/>
      <c r="LDA52" s="73"/>
      <c r="LDB52" s="73"/>
      <c r="LDC52" s="73"/>
      <c r="LDD52" s="73"/>
      <c r="LDE52" s="73"/>
      <c r="LDF52" s="73"/>
      <c r="LDG52" s="73"/>
      <c r="LDH52" s="73"/>
      <c r="LDI52" s="73"/>
      <c r="LDJ52" s="73"/>
      <c r="LDK52" s="73"/>
      <c r="LDL52" s="73"/>
      <c r="LDM52" s="73"/>
      <c r="LDN52" s="73"/>
      <c r="LDO52" s="73"/>
      <c r="LDP52" s="73"/>
      <c r="LDQ52" s="73"/>
      <c r="LDR52" s="73"/>
      <c r="LDS52" s="73"/>
      <c r="LDT52" s="73"/>
      <c r="LDU52" s="73"/>
      <c r="LDV52" s="73"/>
      <c r="LDW52" s="73"/>
      <c r="LDX52" s="73"/>
      <c r="LDY52" s="73"/>
      <c r="LDZ52" s="73"/>
      <c r="LEA52" s="73"/>
      <c r="LEB52" s="73"/>
      <c r="LEC52" s="73"/>
      <c r="LED52" s="73"/>
      <c r="LEE52" s="73"/>
      <c r="LEF52" s="73"/>
      <c r="LEG52" s="73"/>
      <c r="LEH52" s="73"/>
      <c r="LEI52" s="73"/>
      <c r="LEJ52" s="73"/>
      <c r="LEK52" s="73"/>
      <c r="LEL52" s="73"/>
      <c r="LEM52" s="73"/>
      <c r="LEN52" s="73"/>
      <c r="LEO52" s="73"/>
      <c r="LEP52" s="73"/>
      <c r="LEQ52" s="73"/>
      <c r="LER52" s="73"/>
      <c r="LES52" s="73"/>
      <c r="LET52" s="73"/>
      <c r="LEU52" s="73"/>
      <c r="LEV52" s="73"/>
      <c r="LEW52" s="73"/>
      <c r="LEX52" s="73"/>
      <c r="LEY52" s="73"/>
      <c r="LEZ52" s="73"/>
      <c r="LFA52" s="73"/>
      <c r="LFB52" s="73"/>
      <c r="LFC52" s="73"/>
      <c r="LFD52" s="73"/>
      <c r="LFE52" s="73"/>
      <c r="LFF52" s="73"/>
      <c r="LFG52" s="73"/>
      <c r="LFH52" s="73"/>
      <c r="LFI52" s="73"/>
      <c r="LFJ52" s="73"/>
      <c r="LFK52" s="73"/>
      <c r="LFL52" s="73"/>
      <c r="LFM52" s="73"/>
      <c r="LFN52" s="73"/>
      <c r="LFO52" s="73"/>
      <c r="LFP52" s="73"/>
      <c r="LFQ52" s="73"/>
      <c r="LFR52" s="73"/>
      <c r="LFS52" s="73"/>
      <c r="LFT52" s="73"/>
      <c r="LFU52" s="73"/>
      <c r="LFV52" s="73"/>
      <c r="LFW52" s="73"/>
      <c r="LFX52" s="73"/>
      <c r="LFY52" s="73"/>
      <c r="LFZ52" s="73"/>
      <c r="LGA52" s="73"/>
      <c r="LGB52" s="73"/>
      <c r="LGC52" s="73"/>
      <c r="LGD52" s="73"/>
      <c r="LGE52" s="73"/>
      <c r="LGF52" s="73"/>
      <c r="LGG52" s="73"/>
      <c r="LGH52" s="73"/>
      <c r="LGI52" s="73"/>
      <c r="LGJ52" s="73"/>
      <c r="LGK52" s="73"/>
      <c r="LGL52" s="73"/>
      <c r="LGM52" s="73"/>
      <c r="LGN52" s="73"/>
      <c r="LGO52" s="73"/>
      <c r="LGP52" s="73"/>
      <c r="LGQ52" s="73"/>
      <c r="LGR52" s="73"/>
      <c r="LGS52" s="73"/>
      <c r="LGT52" s="73"/>
      <c r="LGU52" s="73"/>
      <c r="LGV52" s="73"/>
      <c r="LGW52" s="73"/>
      <c r="LGX52" s="73"/>
      <c r="LGY52" s="73"/>
      <c r="LGZ52" s="73"/>
      <c r="LHA52" s="73"/>
      <c r="LHB52" s="73"/>
      <c r="LHC52" s="73"/>
      <c r="LHD52" s="73"/>
      <c r="LHE52" s="73"/>
      <c r="LHF52" s="73"/>
      <c r="LHG52" s="73"/>
      <c r="LHH52" s="73"/>
      <c r="LHI52" s="73"/>
      <c r="LHJ52" s="73"/>
      <c r="LHK52" s="73"/>
      <c r="LHL52" s="73"/>
      <c r="LHM52" s="73"/>
      <c r="LHN52" s="73"/>
      <c r="LHO52" s="73"/>
      <c r="LHP52" s="73"/>
      <c r="LHQ52" s="73"/>
      <c r="LHR52" s="73"/>
      <c r="LHS52" s="73"/>
      <c r="LHT52" s="73"/>
      <c r="LHU52" s="73"/>
      <c r="LHV52" s="73"/>
      <c r="LHW52" s="73"/>
      <c r="LHX52" s="73"/>
      <c r="LHY52" s="73"/>
      <c r="LHZ52" s="73"/>
      <c r="LIA52" s="73"/>
      <c r="LIB52" s="73"/>
      <c r="LIC52" s="73"/>
      <c r="LID52" s="73"/>
      <c r="LIE52" s="73"/>
      <c r="LIF52" s="73"/>
      <c r="LIG52" s="73"/>
      <c r="LIH52" s="73"/>
      <c r="LII52" s="73"/>
      <c r="LIJ52" s="73"/>
      <c r="LIK52" s="73"/>
      <c r="LIL52" s="73"/>
      <c r="LIM52" s="73"/>
      <c r="LIN52" s="73"/>
      <c r="LIO52" s="73"/>
      <c r="LIP52" s="73"/>
      <c r="LIQ52" s="73"/>
      <c r="LIR52" s="73"/>
      <c r="LIS52" s="73"/>
      <c r="LIT52" s="73"/>
      <c r="LIU52" s="73"/>
      <c r="LIV52" s="73"/>
      <c r="LIW52" s="73"/>
      <c r="LIX52" s="73"/>
      <c r="LIY52" s="73"/>
      <c r="LIZ52" s="73"/>
      <c r="LJA52" s="73"/>
      <c r="LJB52" s="73"/>
      <c r="LJC52" s="73"/>
      <c r="LJD52" s="73"/>
      <c r="LJE52" s="73"/>
      <c r="LJF52" s="73"/>
      <c r="LJG52" s="73"/>
      <c r="LJH52" s="73"/>
      <c r="LJI52" s="73"/>
      <c r="LJJ52" s="73"/>
      <c r="LJK52" s="73"/>
      <c r="LJL52" s="73"/>
      <c r="LJM52" s="73"/>
      <c r="LJN52" s="73"/>
      <c r="LJO52" s="73"/>
      <c r="LJP52" s="73"/>
      <c r="LJQ52" s="73"/>
      <c r="LJR52" s="73"/>
      <c r="LJS52" s="73"/>
      <c r="LJT52" s="73"/>
      <c r="LJU52" s="73"/>
      <c r="LJV52" s="73"/>
      <c r="LJW52" s="73"/>
      <c r="LJX52" s="73"/>
      <c r="LJY52" s="73"/>
      <c r="LJZ52" s="73"/>
      <c r="LKA52" s="73"/>
      <c r="LKB52" s="73"/>
      <c r="LKC52" s="73"/>
      <c r="LKD52" s="73"/>
      <c r="LKE52" s="73"/>
      <c r="LKF52" s="73"/>
      <c r="LKG52" s="73"/>
      <c r="LKH52" s="73"/>
      <c r="LKI52" s="73"/>
      <c r="LKJ52" s="73"/>
      <c r="LKK52" s="73"/>
      <c r="LKL52" s="73"/>
      <c r="LKM52" s="73"/>
      <c r="LKN52" s="73"/>
      <c r="LKO52" s="73"/>
      <c r="LKP52" s="73"/>
      <c r="LKQ52" s="73"/>
      <c r="LKR52" s="73"/>
      <c r="LKS52" s="73"/>
      <c r="LKT52" s="73"/>
      <c r="LKU52" s="73"/>
      <c r="LKV52" s="73"/>
      <c r="LKW52" s="73"/>
      <c r="LKX52" s="73"/>
      <c r="LKY52" s="73"/>
      <c r="LKZ52" s="73"/>
      <c r="LLA52" s="73"/>
      <c r="LLB52" s="73"/>
      <c r="LLC52" s="73"/>
      <c r="LLD52" s="73"/>
      <c r="LLE52" s="73"/>
      <c r="LLF52" s="73"/>
      <c r="LLG52" s="73"/>
      <c r="LLH52" s="73"/>
      <c r="LLI52" s="73"/>
      <c r="LLJ52" s="73"/>
      <c r="LLK52" s="73"/>
      <c r="LLL52" s="73"/>
      <c r="LLM52" s="73"/>
      <c r="LLN52" s="73"/>
      <c r="LLO52" s="73"/>
      <c r="LLP52" s="73"/>
      <c r="LLQ52" s="73"/>
      <c r="LLR52" s="73"/>
      <c r="LLS52" s="73"/>
      <c r="LLT52" s="73"/>
      <c r="LLU52" s="73"/>
      <c r="LLV52" s="73"/>
      <c r="LLW52" s="73"/>
      <c r="LLX52" s="73"/>
      <c r="LLY52" s="73"/>
      <c r="LLZ52" s="73"/>
      <c r="LMA52" s="73"/>
      <c r="LMB52" s="73"/>
      <c r="LMC52" s="73"/>
      <c r="LMD52" s="73"/>
      <c r="LME52" s="73"/>
      <c r="LMF52" s="73"/>
      <c r="LMG52" s="73"/>
      <c r="LMH52" s="73"/>
      <c r="LMI52" s="73"/>
      <c r="LMJ52" s="73"/>
      <c r="LMK52" s="73"/>
      <c r="LML52" s="73"/>
      <c r="LMM52" s="73"/>
      <c r="LMN52" s="73"/>
      <c r="LMO52" s="73"/>
      <c r="LMP52" s="73"/>
      <c r="LMQ52" s="73"/>
      <c r="LMR52" s="73"/>
      <c r="LMS52" s="73"/>
      <c r="LMT52" s="73"/>
      <c r="LMU52" s="73"/>
      <c r="LMV52" s="73"/>
      <c r="LMW52" s="73"/>
      <c r="LMX52" s="73"/>
      <c r="LMY52" s="73"/>
      <c r="LMZ52" s="73"/>
      <c r="LNA52" s="73"/>
      <c r="LNB52" s="73"/>
      <c r="LNC52" s="73"/>
      <c r="LND52" s="73"/>
      <c r="LNE52" s="73"/>
      <c r="LNF52" s="73"/>
      <c r="LNG52" s="73"/>
      <c r="LNH52" s="73"/>
      <c r="LNI52" s="73"/>
      <c r="LNJ52" s="73"/>
      <c r="LNK52" s="73"/>
      <c r="LNL52" s="73"/>
      <c r="LNM52" s="73"/>
      <c r="LNN52" s="73"/>
      <c r="LNO52" s="73"/>
      <c r="LNP52" s="73"/>
      <c r="LNQ52" s="73"/>
      <c r="LNR52" s="73"/>
      <c r="LNS52" s="73"/>
      <c r="LNT52" s="73"/>
      <c r="LNU52" s="73"/>
      <c r="LNV52" s="73"/>
      <c r="LNW52" s="73"/>
      <c r="LNX52" s="73"/>
      <c r="LNY52" s="73"/>
      <c r="LNZ52" s="73"/>
      <c r="LOA52" s="73"/>
      <c r="LOB52" s="73"/>
      <c r="LOC52" s="73"/>
      <c r="LOD52" s="73"/>
      <c r="LOE52" s="73"/>
      <c r="LOF52" s="73"/>
      <c r="LOG52" s="73"/>
      <c r="LOH52" s="73"/>
      <c r="LOI52" s="73"/>
      <c r="LOJ52" s="73"/>
      <c r="LOK52" s="73"/>
      <c r="LOL52" s="73"/>
      <c r="LOM52" s="73"/>
      <c r="LON52" s="73"/>
      <c r="LOO52" s="73"/>
      <c r="LOP52" s="73"/>
      <c r="LOQ52" s="73"/>
      <c r="LOR52" s="73"/>
      <c r="LOS52" s="73"/>
      <c r="LOT52" s="73"/>
      <c r="LOU52" s="73"/>
      <c r="LOV52" s="73"/>
      <c r="LOW52" s="73"/>
      <c r="LOX52" s="73"/>
      <c r="LOY52" s="73"/>
      <c r="LOZ52" s="73"/>
      <c r="LPA52" s="73"/>
      <c r="LPB52" s="73"/>
      <c r="LPC52" s="73"/>
      <c r="LPD52" s="73"/>
      <c r="LPE52" s="73"/>
      <c r="LPF52" s="73"/>
      <c r="LPG52" s="73"/>
      <c r="LPH52" s="73"/>
      <c r="LPI52" s="73"/>
      <c r="LPJ52" s="73"/>
      <c r="LPK52" s="73"/>
      <c r="LPL52" s="73"/>
      <c r="LPM52" s="73"/>
      <c r="LPN52" s="73"/>
      <c r="LPO52" s="73"/>
      <c r="LPP52" s="73"/>
      <c r="LPQ52" s="73"/>
      <c r="LPR52" s="73"/>
      <c r="LPS52" s="73"/>
      <c r="LPT52" s="73"/>
      <c r="LPU52" s="73"/>
      <c r="LPV52" s="73"/>
      <c r="LPW52" s="73"/>
      <c r="LPX52" s="73"/>
      <c r="LPY52" s="73"/>
      <c r="LPZ52" s="73"/>
      <c r="LQA52" s="73"/>
      <c r="LQB52" s="73"/>
      <c r="LQC52" s="73"/>
      <c r="LQD52" s="73"/>
      <c r="LQE52" s="73"/>
      <c r="LQF52" s="73"/>
      <c r="LQG52" s="73"/>
      <c r="LQH52" s="73"/>
      <c r="LQI52" s="73"/>
      <c r="LQJ52" s="73"/>
      <c r="LQK52" s="73"/>
      <c r="LQL52" s="73"/>
      <c r="LQM52" s="73"/>
      <c r="LQN52" s="73"/>
      <c r="LQO52" s="73"/>
      <c r="LQP52" s="73"/>
      <c r="LQQ52" s="73"/>
      <c r="LQR52" s="73"/>
      <c r="LQS52" s="73"/>
      <c r="LQT52" s="73"/>
      <c r="LQU52" s="73"/>
      <c r="LQV52" s="73"/>
      <c r="LQW52" s="73"/>
      <c r="LQX52" s="73"/>
      <c r="LQY52" s="73"/>
      <c r="LQZ52" s="73"/>
      <c r="LRA52" s="73"/>
      <c r="LRB52" s="73"/>
      <c r="LRC52" s="73"/>
      <c r="LRD52" s="73"/>
      <c r="LRE52" s="73"/>
      <c r="LRF52" s="73"/>
      <c r="LRG52" s="73"/>
      <c r="LRH52" s="73"/>
      <c r="LRI52" s="73"/>
      <c r="LRJ52" s="73"/>
      <c r="LRK52" s="73"/>
      <c r="LRL52" s="73"/>
      <c r="LRM52" s="73"/>
      <c r="LRN52" s="73"/>
      <c r="LRO52" s="73"/>
      <c r="LRP52" s="73"/>
      <c r="LRQ52" s="73"/>
      <c r="LRR52" s="73"/>
      <c r="LRS52" s="73"/>
      <c r="LRT52" s="73"/>
      <c r="LRU52" s="73"/>
      <c r="LRV52" s="73"/>
      <c r="LRW52" s="73"/>
      <c r="LRX52" s="73"/>
      <c r="LRY52" s="73"/>
      <c r="LRZ52" s="73"/>
      <c r="LSA52" s="73"/>
      <c r="LSB52" s="73"/>
      <c r="LSC52" s="73"/>
      <c r="LSD52" s="73"/>
      <c r="LSE52" s="73"/>
      <c r="LSF52" s="73"/>
      <c r="LSG52" s="73"/>
      <c r="LSH52" s="73"/>
      <c r="LSI52" s="73"/>
      <c r="LSJ52" s="73"/>
      <c r="LSK52" s="73"/>
      <c r="LSL52" s="73"/>
      <c r="LSM52" s="73"/>
      <c r="LSN52" s="73"/>
      <c r="LSO52" s="73"/>
      <c r="LSP52" s="73"/>
      <c r="LSQ52" s="73"/>
      <c r="LSR52" s="73"/>
      <c r="LSS52" s="73"/>
      <c r="LST52" s="73"/>
      <c r="LSU52" s="73"/>
      <c r="LSV52" s="73"/>
      <c r="LSW52" s="73"/>
      <c r="LSX52" s="73"/>
      <c r="LSY52" s="73"/>
      <c r="LSZ52" s="73"/>
      <c r="LTA52" s="73"/>
      <c r="LTB52" s="73"/>
      <c r="LTC52" s="73"/>
      <c r="LTD52" s="73"/>
      <c r="LTE52" s="73"/>
      <c r="LTF52" s="73"/>
      <c r="LTG52" s="73"/>
      <c r="LTH52" s="73"/>
      <c r="LTI52" s="73"/>
      <c r="LTJ52" s="73"/>
      <c r="LTK52" s="73"/>
      <c r="LTL52" s="73"/>
      <c r="LTM52" s="73"/>
      <c r="LTN52" s="73"/>
      <c r="LTO52" s="73"/>
      <c r="LTP52" s="73"/>
      <c r="LTQ52" s="73"/>
      <c r="LTR52" s="73"/>
      <c r="LTS52" s="73"/>
      <c r="LTT52" s="73"/>
      <c r="LTU52" s="73"/>
      <c r="LTV52" s="73"/>
      <c r="LTW52" s="73"/>
      <c r="LTX52" s="73"/>
      <c r="LTY52" s="73"/>
      <c r="LTZ52" s="73"/>
      <c r="LUA52" s="73"/>
      <c r="LUB52" s="73"/>
      <c r="LUC52" s="73"/>
      <c r="LUD52" s="73"/>
      <c r="LUE52" s="73"/>
      <c r="LUF52" s="73"/>
      <c r="LUG52" s="73"/>
      <c r="LUH52" s="73"/>
      <c r="LUI52" s="73"/>
      <c r="LUJ52" s="73"/>
      <c r="LUK52" s="73"/>
      <c r="LUL52" s="73"/>
      <c r="LUM52" s="73"/>
      <c r="LUN52" s="73"/>
      <c r="LUO52" s="73"/>
      <c r="LUP52" s="73"/>
      <c r="LUQ52" s="73"/>
      <c r="LUR52" s="73"/>
      <c r="LUS52" s="73"/>
      <c r="LUT52" s="73"/>
      <c r="LUU52" s="73"/>
      <c r="LUV52" s="73"/>
      <c r="LUW52" s="73"/>
      <c r="LUX52" s="73"/>
      <c r="LUY52" s="73"/>
      <c r="LUZ52" s="73"/>
      <c r="LVA52" s="73"/>
      <c r="LVB52" s="73"/>
      <c r="LVC52" s="73"/>
      <c r="LVD52" s="73"/>
      <c r="LVE52" s="73"/>
      <c r="LVF52" s="73"/>
      <c r="LVG52" s="73"/>
      <c r="LVH52" s="73"/>
      <c r="LVI52" s="73"/>
      <c r="LVJ52" s="73"/>
      <c r="LVK52" s="73"/>
      <c r="LVL52" s="73"/>
      <c r="LVM52" s="73"/>
      <c r="LVN52" s="73"/>
      <c r="LVO52" s="73"/>
      <c r="LVP52" s="73"/>
      <c r="LVQ52" s="73"/>
      <c r="LVR52" s="73"/>
      <c r="LVS52" s="73"/>
      <c r="LVT52" s="73"/>
      <c r="LVU52" s="73"/>
      <c r="LVV52" s="73"/>
      <c r="LVW52" s="73"/>
      <c r="LVX52" s="73"/>
      <c r="LVY52" s="73"/>
      <c r="LVZ52" s="73"/>
      <c r="LWA52" s="73"/>
      <c r="LWB52" s="73"/>
      <c r="LWC52" s="73"/>
      <c r="LWD52" s="73"/>
      <c r="LWE52" s="73"/>
      <c r="LWF52" s="73"/>
      <c r="LWG52" s="73"/>
      <c r="LWH52" s="73"/>
      <c r="LWI52" s="73"/>
      <c r="LWJ52" s="73"/>
      <c r="LWK52" s="73"/>
      <c r="LWL52" s="73"/>
      <c r="LWM52" s="73"/>
      <c r="LWN52" s="73"/>
      <c r="LWO52" s="73"/>
      <c r="LWP52" s="73"/>
      <c r="LWQ52" s="73"/>
      <c r="LWR52" s="73"/>
      <c r="LWS52" s="73"/>
      <c r="LWT52" s="73"/>
      <c r="LWU52" s="73"/>
      <c r="LWV52" s="73"/>
      <c r="LWW52" s="73"/>
      <c r="LWX52" s="73"/>
      <c r="LWY52" s="73"/>
      <c r="LWZ52" s="73"/>
      <c r="LXA52" s="73"/>
      <c r="LXB52" s="73"/>
      <c r="LXC52" s="73"/>
      <c r="LXD52" s="73"/>
      <c r="LXE52" s="73"/>
      <c r="LXF52" s="73"/>
      <c r="LXG52" s="73"/>
      <c r="LXH52" s="73"/>
      <c r="LXI52" s="73"/>
      <c r="LXJ52" s="73"/>
      <c r="LXK52" s="73"/>
      <c r="LXL52" s="73"/>
      <c r="LXM52" s="73"/>
      <c r="LXN52" s="73"/>
      <c r="LXO52" s="73"/>
      <c r="LXP52" s="73"/>
      <c r="LXQ52" s="73"/>
      <c r="LXR52" s="73"/>
      <c r="LXS52" s="73"/>
      <c r="LXT52" s="73"/>
      <c r="LXU52" s="73"/>
      <c r="LXV52" s="73"/>
      <c r="LXW52" s="73"/>
      <c r="LXX52" s="73"/>
      <c r="LXY52" s="73"/>
      <c r="LXZ52" s="73"/>
      <c r="LYA52" s="73"/>
      <c r="LYB52" s="73"/>
      <c r="LYC52" s="73"/>
      <c r="LYD52" s="73"/>
      <c r="LYE52" s="73"/>
      <c r="LYF52" s="73"/>
      <c r="LYG52" s="73"/>
      <c r="LYH52" s="73"/>
      <c r="LYI52" s="73"/>
      <c r="LYJ52" s="73"/>
      <c r="LYK52" s="73"/>
      <c r="LYL52" s="73"/>
      <c r="LYM52" s="73"/>
      <c r="LYN52" s="73"/>
      <c r="LYO52" s="73"/>
      <c r="LYP52" s="73"/>
      <c r="LYQ52" s="73"/>
      <c r="LYR52" s="73"/>
      <c r="LYS52" s="73"/>
      <c r="LYT52" s="73"/>
      <c r="LYU52" s="73"/>
      <c r="LYV52" s="73"/>
      <c r="LYW52" s="73"/>
      <c r="LYX52" s="73"/>
      <c r="LYY52" s="73"/>
      <c r="LYZ52" s="73"/>
      <c r="LZA52" s="73"/>
      <c r="LZB52" s="73"/>
      <c r="LZC52" s="73"/>
      <c r="LZD52" s="73"/>
      <c r="LZE52" s="73"/>
      <c r="LZF52" s="73"/>
      <c r="LZG52" s="73"/>
      <c r="LZH52" s="73"/>
      <c r="LZI52" s="73"/>
      <c r="LZJ52" s="73"/>
      <c r="LZK52" s="73"/>
      <c r="LZL52" s="73"/>
      <c r="LZM52" s="73"/>
      <c r="LZN52" s="73"/>
      <c r="LZO52" s="73"/>
      <c r="LZP52" s="73"/>
      <c r="LZQ52" s="73"/>
      <c r="LZR52" s="73"/>
      <c r="LZS52" s="73"/>
      <c r="LZT52" s="73"/>
      <c r="LZU52" s="73"/>
      <c r="LZV52" s="73"/>
      <c r="LZW52" s="73"/>
      <c r="LZX52" s="73"/>
      <c r="LZY52" s="73"/>
      <c r="LZZ52" s="73"/>
      <c r="MAA52" s="73"/>
      <c r="MAB52" s="73"/>
      <c r="MAC52" s="73"/>
      <c r="MAD52" s="73"/>
      <c r="MAE52" s="73"/>
      <c r="MAF52" s="73"/>
      <c r="MAG52" s="73"/>
      <c r="MAH52" s="73"/>
      <c r="MAI52" s="73"/>
      <c r="MAJ52" s="73"/>
      <c r="MAK52" s="73"/>
      <c r="MAL52" s="73"/>
      <c r="MAM52" s="73"/>
      <c r="MAN52" s="73"/>
      <c r="MAO52" s="73"/>
      <c r="MAP52" s="73"/>
      <c r="MAQ52" s="73"/>
      <c r="MAR52" s="73"/>
      <c r="MAS52" s="73"/>
      <c r="MAT52" s="73"/>
      <c r="MAU52" s="73"/>
      <c r="MAV52" s="73"/>
      <c r="MAW52" s="73"/>
      <c r="MAX52" s="73"/>
      <c r="MAY52" s="73"/>
      <c r="MAZ52" s="73"/>
      <c r="MBA52" s="73"/>
      <c r="MBB52" s="73"/>
      <c r="MBC52" s="73"/>
      <c r="MBD52" s="73"/>
      <c r="MBE52" s="73"/>
      <c r="MBF52" s="73"/>
      <c r="MBG52" s="73"/>
      <c r="MBH52" s="73"/>
      <c r="MBI52" s="73"/>
      <c r="MBJ52" s="73"/>
      <c r="MBK52" s="73"/>
      <c r="MBL52" s="73"/>
      <c r="MBM52" s="73"/>
      <c r="MBN52" s="73"/>
      <c r="MBO52" s="73"/>
      <c r="MBP52" s="73"/>
      <c r="MBQ52" s="73"/>
      <c r="MBR52" s="73"/>
      <c r="MBS52" s="73"/>
      <c r="MBT52" s="73"/>
      <c r="MBU52" s="73"/>
      <c r="MBV52" s="73"/>
      <c r="MBW52" s="73"/>
      <c r="MBX52" s="73"/>
      <c r="MBY52" s="73"/>
      <c r="MBZ52" s="73"/>
      <c r="MCA52" s="73"/>
      <c r="MCB52" s="73"/>
      <c r="MCC52" s="73"/>
      <c r="MCD52" s="73"/>
      <c r="MCE52" s="73"/>
      <c r="MCF52" s="73"/>
      <c r="MCG52" s="73"/>
      <c r="MCH52" s="73"/>
      <c r="MCI52" s="73"/>
      <c r="MCJ52" s="73"/>
      <c r="MCK52" s="73"/>
      <c r="MCL52" s="73"/>
      <c r="MCM52" s="73"/>
      <c r="MCN52" s="73"/>
      <c r="MCO52" s="73"/>
      <c r="MCP52" s="73"/>
      <c r="MCQ52" s="73"/>
      <c r="MCR52" s="73"/>
      <c r="MCS52" s="73"/>
      <c r="MCT52" s="73"/>
      <c r="MCU52" s="73"/>
      <c r="MCV52" s="73"/>
      <c r="MCW52" s="73"/>
      <c r="MCX52" s="73"/>
      <c r="MCY52" s="73"/>
      <c r="MCZ52" s="73"/>
      <c r="MDA52" s="73"/>
      <c r="MDB52" s="73"/>
      <c r="MDC52" s="73"/>
      <c r="MDD52" s="73"/>
      <c r="MDE52" s="73"/>
      <c r="MDF52" s="73"/>
      <c r="MDG52" s="73"/>
      <c r="MDH52" s="73"/>
      <c r="MDI52" s="73"/>
      <c r="MDJ52" s="73"/>
      <c r="MDK52" s="73"/>
      <c r="MDL52" s="73"/>
      <c r="MDM52" s="73"/>
      <c r="MDN52" s="73"/>
      <c r="MDO52" s="73"/>
      <c r="MDP52" s="73"/>
      <c r="MDQ52" s="73"/>
      <c r="MDR52" s="73"/>
      <c r="MDS52" s="73"/>
      <c r="MDT52" s="73"/>
      <c r="MDU52" s="73"/>
      <c r="MDV52" s="73"/>
      <c r="MDW52" s="73"/>
      <c r="MDX52" s="73"/>
      <c r="MDY52" s="73"/>
      <c r="MDZ52" s="73"/>
      <c r="MEA52" s="73"/>
      <c r="MEB52" s="73"/>
      <c r="MEC52" s="73"/>
      <c r="MED52" s="73"/>
      <c r="MEE52" s="73"/>
      <c r="MEF52" s="73"/>
      <c r="MEG52" s="73"/>
      <c r="MEH52" s="73"/>
      <c r="MEI52" s="73"/>
      <c r="MEJ52" s="73"/>
      <c r="MEK52" s="73"/>
      <c r="MEL52" s="73"/>
      <c r="MEM52" s="73"/>
      <c r="MEN52" s="73"/>
      <c r="MEO52" s="73"/>
      <c r="MEP52" s="73"/>
      <c r="MEQ52" s="73"/>
      <c r="MER52" s="73"/>
      <c r="MES52" s="73"/>
      <c r="MET52" s="73"/>
      <c r="MEU52" s="73"/>
      <c r="MEV52" s="73"/>
      <c r="MEW52" s="73"/>
      <c r="MEX52" s="73"/>
      <c r="MEY52" s="73"/>
      <c r="MEZ52" s="73"/>
      <c r="MFA52" s="73"/>
      <c r="MFB52" s="73"/>
      <c r="MFC52" s="73"/>
      <c r="MFD52" s="73"/>
      <c r="MFE52" s="73"/>
      <c r="MFF52" s="73"/>
      <c r="MFG52" s="73"/>
      <c r="MFH52" s="73"/>
      <c r="MFI52" s="73"/>
      <c r="MFJ52" s="73"/>
      <c r="MFK52" s="73"/>
      <c r="MFL52" s="73"/>
      <c r="MFM52" s="73"/>
      <c r="MFN52" s="73"/>
      <c r="MFO52" s="73"/>
      <c r="MFP52" s="73"/>
      <c r="MFQ52" s="73"/>
      <c r="MFR52" s="73"/>
      <c r="MFS52" s="73"/>
      <c r="MFT52" s="73"/>
      <c r="MFU52" s="73"/>
      <c r="MFV52" s="73"/>
      <c r="MFW52" s="73"/>
      <c r="MFX52" s="73"/>
      <c r="MFY52" s="73"/>
      <c r="MFZ52" s="73"/>
      <c r="MGA52" s="73"/>
      <c r="MGB52" s="73"/>
      <c r="MGC52" s="73"/>
      <c r="MGD52" s="73"/>
      <c r="MGE52" s="73"/>
      <c r="MGF52" s="73"/>
      <c r="MGG52" s="73"/>
      <c r="MGH52" s="73"/>
      <c r="MGI52" s="73"/>
      <c r="MGJ52" s="73"/>
      <c r="MGK52" s="73"/>
      <c r="MGL52" s="73"/>
      <c r="MGM52" s="73"/>
      <c r="MGN52" s="73"/>
      <c r="MGO52" s="73"/>
      <c r="MGP52" s="73"/>
      <c r="MGQ52" s="73"/>
      <c r="MGR52" s="73"/>
      <c r="MGS52" s="73"/>
      <c r="MGT52" s="73"/>
      <c r="MGU52" s="73"/>
      <c r="MGV52" s="73"/>
      <c r="MGW52" s="73"/>
      <c r="MGX52" s="73"/>
      <c r="MGY52" s="73"/>
      <c r="MGZ52" s="73"/>
      <c r="MHA52" s="73"/>
      <c r="MHB52" s="73"/>
      <c r="MHC52" s="73"/>
      <c r="MHD52" s="73"/>
      <c r="MHE52" s="73"/>
      <c r="MHF52" s="73"/>
      <c r="MHG52" s="73"/>
      <c r="MHH52" s="73"/>
      <c r="MHI52" s="73"/>
      <c r="MHJ52" s="73"/>
      <c r="MHK52" s="73"/>
      <c r="MHL52" s="73"/>
      <c r="MHM52" s="73"/>
      <c r="MHN52" s="73"/>
      <c r="MHO52" s="73"/>
      <c r="MHP52" s="73"/>
      <c r="MHQ52" s="73"/>
      <c r="MHR52" s="73"/>
      <c r="MHS52" s="73"/>
      <c r="MHT52" s="73"/>
      <c r="MHU52" s="73"/>
      <c r="MHV52" s="73"/>
      <c r="MHW52" s="73"/>
      <c r="MHX52" s="73"/>
      <c r="MHY52" s="73"/>
      <c r="MHZ52" s="73"/>
      <c r="MIA52" s="73"/>
      <c r="MIB52" s="73"/>
      <c r="MIC52" s="73"/>
      <c r="MID52" s="73"/>
      <c r="MIE52" s="73"/>
      <c r="MIF52" s="73"/>
      <c r="MIG52" s="73"/>
      <c r="MIH52" s="73"/>
      <c r="MII52" s="73"/>
      <c r="MIJ52" s="73"/>
      <c r="MIK52" s="73"/>
      <c r="MIL52" s="73"/>
      <c r="MIM52" s="73"/>
      <c r="MIN52" s="73"/>
      <c r="MIO52" s="73"/>
      <c r="MIP52" s="73"/>
      <c r="MIQ52" s="73"/>
      <c r="MIR52" s="73"/>
      <c r="MIS52" s="73"/>
      <c r="MIT52" s="73"/>
      <c r="MIU52" s="73"/>
      <c r="MIV52" s="73"/>
      <c r="MIW52" s="73"/>
      <c r="MIX52" s="73"/>
      <c r="MIY52" s="73"/>
      <c r="MIZ52" s="73"/>
      <c r="MJA52" s="73"/>
      <c r="MJB52" s="73"/>
      <c r="MJC52" s="73"/>
      <c r="MJD52" s="73"/>
      <c r="MJE52" s="73"/>
      <c r="MJF52" s="73"/>
      <c r="MJG52" s="73"/>
      <c r="MJH52" s="73"/>
      <c r="MJI52" s="73"/>
      <c r="MJJ52" s="73"/>
      <c r="MJK52" s="73"/>
      <c r="MJL52" s="73"/>
      <c r="MJM52" s="73"/>
      <c r="MJN52" s="73"/>
      <c r="MJO52" s="73"/>
      <c r="MJP52" s="73"/>
      <c r="MJQ52" s="73"/>
      <c r="MJR52" s="73"/>
      <c r="MJS52" s="73"/>
      <c r="MJT52" s="73"/>
      <c r="MJU52" s="73"/>
      <c r="MJV52" s="73"/>
      <c r="MJW52" s="73"/>
      <c r="MJX52" s="73"/>
      <c r="MJY52" s="73"/>
      <c r="MJZ52" s="73"/>
      <c r="MKA52" s="73"/>
      <c r="MKB52" s="73"/>
      <c r="MKC52" s="73"/>
      <c r="MKD52" s="73"/>
      <c r="MKE52" s="73"/>
      <c r="MKF52" s="73"/>
      <c r="MKG52" s="73"/>
      <c r="MKH52" s="73"/>
      <c r="MKI52" s="73"/>
      <c r="MKJ52" s="73"/>
      <c r="MKK52" s="73"/>
      <c r="MKL52" s="73"/>
      <c r="MKM52" s="73"/>
      <c r="MKN52" s="73"/>
      <c r="MKO52" s="73"/>
      <c r="MKP52" s="73"/>
      <c r="MKQ52" s="73"/>
      <c r="MKR52" s="73"/>
      <c r="MKS52" s="73"/>
      <c r="MKT52" s="73"/>
      <c r="MKU52" s="73"/>
      <c r="MKV52" s="73"/>
      <c r="MKW52" s="73"/>
      <c r="MKX52" s="73"/>
      <c r="MKY52" s="73"/>
      <c r="MKZ52" s="73"/>
      <c r="MLA52" s="73"/>
      <c r="MLB52" s="73"/>
      <c r="MLC52" s="73"/>
      <c r="MLD52" s="73"/>
      <c r="MLE52" s="73"/>
      <c r="MLF52" s="73"/>
      <c r="MLG52" s="73"/>
      <c r="MLH52" s="73"/>
      <c r="MLI52" s="73"/>
      <c r="MLJ52" s="73"/>
      <c r="MLK52" s="73"/>
      <c r="MLL52" s="73"/>
      <c r="MLM52" s="73"/>
      <c r="MLN52" s="73"/>
      <c r="MLO52" s="73"/>
      <c r="MLP52" s="73"/>
      <c r="MLQ52" s="73"/>
      <c r="MLR52" s="73"/>
      <c r="MLS52" s="73"/>
      <c r="MLT52" s="73"/>
      <c r="MLU52" s="73"/>
      <c r="MLV52" s="73"/>
      <c r="MLW52" s="73"/>
      <c r="MLX52" s="73"/>
      <c r="MLY52" s="73"/>
      <c r="MLZ52" s="73"/>
      <c r="MMA52" s="73"/>
      <c r="MMB52" s="73"/>
      <c r="MMC52" s="73"/>
      <c r="MMD52" s="73"/>
      <c r="MME52" s="73"/>
      <c r="MMF52" s="73"/>
      <c r="MMG52" s="73"/>
      <c r="MMH52" s="73"/>
      <c r="MMI52" s="73"/>
      <c r="MMJ52" s="73"/>
      <c r="MMK52" s="73"/>
      <c r="MML52" s="73"/>
      <c r="MMM52" s="73"/>
      <c r="MMN52" s="73"/>
      <c r="MMO52" s="73"/>
      <c r="MMP52" s="73"/>
      <c r="MMQ52" s="73"/>
      <c r="MMR52" s="73"/>
      <c r="MMS52" s="73"/>
      <c r="MMT52" s="73"/>
      <c r="MMU52" s="73"/>
      <c r="MMV52" s="73"/>
      <c r="MMW52" s="73"/>
      <c r="MMX52" s="73"/>
      <c r="MMY52" s="73"/>
      <c r="MMZ52" s="73"/>
      <c r="MNA52" s="73"/>
      <c r="MNB52" s="73"/>
      <c r="MNC52" s="73"/>
      <c r="MND52" s="73"/>
      <c r="MNE52" s="73"/>
      <c r="MNF52" s="73"/>
      <c r="MNG52" s="73"/>
      <c r="MNH52" s="73"/>
      <c r="MNI52" s="73"/>
      <c r="MNJ52" s="73"/>
      <c r="MNK52" s="73"/>
      <c r="MNL52" s="73"/>
      <c r="MNM52" s="73"/>
      <c r="MNN52" s="73"/>
      <c r="MNO52" s="73"/>
      <c r="MNP52" s="73"/>
      <c r="MNQ52" s="73"/>
      <c r="MNR52" s="73"/>
      <c r="MNS52" s="73"/>
      <c r="MNT52" s="73"/>
      <c r="MNU52" s="73"/>
      <c r="MNV52" s="73"/>
      <c r="MNW52" s="73"/>
      <c r="MNX52" s="73"/>
      <c r="MNY52" s="73"/>
      <c r="MNZ52" s="73"/>
      <c r="MOA52" s="73"/>
      <c r="MOB52" s="73"/>
      <c r="MOC52" s="73"/>
      <c r="MOD52" s="73"/>
      <c r="MOE52" s="73"/>
      <c r="MOF52" s="73"/>
      <c r="MOG52" s="73"/>
      <c r="MOH52" s="73"/>
      <c r="MOI52" s="73"/>
      <c r="MOJ52" s="73"/>
      <c r="MOK52" s="73"/>
      <c r="MOL52" s="73"/>
      <c r="MOM52" s="73"/>
      <c r="MON52" s="73"/>
      <c r="MOO52" s="73"/>
      <c r="MOP52" s="73"/>
      <c r="MOQ52" s="73"/>
      <c r="MOR52" s="73"/>
      <c r="MOS52" s="73"/>
      <c r="MOT52" s="73"/>
      <c r="MOU52" s="73"/>
      <c r="MOV52" s="73"/>
      <c r="MOW52" s="73"/>
      <c r="MOX52" s="73"/>
      <c r="MOY52" s="73"/>
      <c r="MOZ52" s="73"/>
      <c r="MPA52" s="73"/>
      <c r="MPB52" s="73"/>
      <c r="MPC52" s="73"/>
      <c r="MPD52" s="73"/>
      <c r="MPE52" s="73"/>
      <c r="MPF52" s="73"/>
      <c r="MPG52" s="73"/>
      <c r="MPH52" s="73"/>
      <c r="MPI52" s="73"/>
      <c r="MPJ52" s="73"/>
      <c r="MPK52" s="73"/>
      <c r="MPL52" s="73"/>
      <c r="MPM52" s="73"/>
      <c r="MPN52" s="73"/>
      <c r="MPO52" s="73"/>
      <c r="MPP52" s="73"/>
      <c r="MPQ52" s="73"/>
      <c r="MPR52" s="73"/>
      <c r="MPS52" s="73"/>
      <c r="MPT52" s="73"/>
      <c r="MPU52" s="73"/>
      <c r="MPV52" s="73"/>
      <c r="MPW52" s="73"/>
      <c r="MPX52" s="73"/>
      <c r="MPY52" s="73"/>
      <c r="MPZ52" s="73"/>
      <c r="MQA52" s="73"/>
      <c r="MQB52" s="73"/>
      <c r="MQC52" s="73"/>
      <c r="MQD52" s="73"/>
      <c r="MQE52" s="73"/>
      <c r="MQF52" s="73"/>
      <c r="MQG52" s="73"/>
      <c r="MQH52" s="73"/>
      <c r="MQI52" s="73"/>
      <c r="MQJ52" s="73"/>
      <c r="MQK52" s="73"/>
      <c r="MQL52" s="73"/>
      <c r="MQM52" s="73"/>
      <c r="MQN52" s="73"/>
      <c r="MQO52" s="73"/>
      <c r="MQP52" s="73"/>
      <c r="MQQ52" s="73"/>
      <c r="MQR52" s="73"/>
      <c r="MQS52" s="73"/>
      <c r="MQT52" s="73"/>
      <c r="MQU52" s="73"/>
      <c r="MQV52" s="73"/>
      <c r="MQW52" s="73"/>
      <c r="MQX52" s="73"/>
      <c r="MQY52" s="73"/>
      <c r="MQZ52" s="73"/>
      <c r="MRA52" s="73"/>
      <c r="MRB52" s="73"/>
      <c r="MRC52" s="73"/>
      <c r="MRD52" s="73"/>
      <c r="MRE52" s="73"/>
      <c r="MRF52" s="73"/>
      <c r="MRG52" s="73"/>
      <c r="MRH52" s="73"/>
      <c r="MRI52" s="73"/>
      <c r="MRJ52" s="73"/>
      <c r="MRK52" s="73"/>
      <c r="MRL52" s="73"/>
      <c r="MRM52" s="73"/>
      <c r="MRN52" s="73"/>
      <c r="MRO52" s="73"/>
      <c r="MRP52" s="73"/>
      <c r="MRQ52" s="73"/>
      <c r="MRR52" s="73"/>
      <c r="MRS52" s="73"/>
      <c r="MRT52" s="73"/>
      <c r="MRU52" s="73"/>
      <c r="MRV52" s="73"/>
      <c r="MRW52" s="73"/>
      <c r="MRX52" s="73"/>
      <c r="MRY52" s="73"/>
      <c r="MRZ52" s="73"/>
      <c r="MSA52" s="73"/>
      <c r="MSB52" s="73"/>
      <c r="MSC52" s="73"/>
      <c r="MSD52" s="73"/>
      <c r="MSE52" s="73"/>
      <c r="MSF52" s="73"/>
      <c r="MSG52" s="73"/>
      <c r="MSH52" s="73"/>
      <c r="MSI52" s="73"/>
      <c r="MSJ52" s="73"/>
      <c r="MSK52" s="73"/>
      <c r="MSL52" s="73"/>
      <c r="MSM52" s="73"/>
      <c r="MSN52" s="73"/>
      <c r="MSO52" s="73"/>
      <c r="MSP52" s="73"/>
      <c r="MSQ52" s="73"/>
      <c r="MSR52" s="73"/>
      <c r="MSS52" s="73"/>
      <c r="MST52" s="73"/>
      <c r="MSU52" s="73"/>
      <c r="MSV52" s="73"/>
      <c r="MSW52" s="73"/>
      <c r="MSX52" s="73"/>
      <c r="MSY52" s="73"/>
      <c r="MSZ52" s="73"/>
      <c r="MTA52" s="73"/>
      <c r="MTB52" s="73"/>
      <c r="MTC52" s="73"/>
      <c r="MTD52" s="73"/>
      <c r="MTE52" s="73"/>
      <c r="MTF52" s="73"/>
      <c r="MTG52" s="73"/>
      <c r="MTH52" s="73"/>
      <c r="MTI52" s="73"/>
      <c r="MTJ52" s="73"/>
      <c r="MTK52" s="73"/>
      <c r="MTL52" s="73"/>
      <c r="MTM52" s="73"/>
      <c r="MTN52" s="73"/>
      <c r="MTO52" s="73"/>
      <c r="MTP52" s="73"/>
      <c r="MTQ52" s="73"/>
      <c r="MTR52" s="73"/>
      <c r="MTS52" s="73"/>
      <c r="MTT52" s="73"/>
      <c r="MTU52" s="73"/>
      <c r="MTV52" s="73"/>
      <c r="MTW52" s="73"/>
      <c r="MTX52" s="73"/>
      <c r="MTY52" s="73"/>
      <c r="MTZ52" s="73"/>
      <c r="MUA52" s="73"/>
      <c r="MUB52" s="73"/>
      <c r="MUC52" s="73"/>
      <c r="MUD52" s="73"/>
      <c r="MUE52" s="73"/>
      <c r="MUF52" s="73"/>
      <c r="MUG52" s="73"/>
      <c r="MUH52" s="73"/>
      <c r="MUI52" s="73"/>
      <c r="MUJ52" s="73"/>
      <c r="MUK52" s="73"/>
      <c r="MUL52" s="73"/>
      <c r="MUM52" s="73"/>
      <c r="MUN52" s="73"/>
      <c r="MUO52" s="73"/>
      <c r="MUP52" s="73"/>
      <c r="MUQ52" s="73"/>
      <c r="MUR52" s="73"/>
      <c r="MUS52" s="73"/>
      <c r="MUT52" s="73"/>
      <c r="MUU52" s="73"/>
      <c r="MUV52" s="73"/>
      <c r="MUW52" s="73"/>
      <c r="MUX52" s="73"/>
      <c r="MUY52" s="73"/>
      <c r="MUZ52" s="73"/>
      <c r="MVA52" s="73"/>
      <c r="MVB52" s="73"/>
      <c r="MVC52" s="73"/>
      <c r="MVD52" s="73"/>
      <c r="MVE52" s="73"/>
      <c r="MVF52" s="73"/>
      <c r="MVG52" s="73"/>
      <c r="MVH52" s="73"/>
      <c r="MVI52" s="73"/>
      <c r="MVJ52" s="73"/>
      <c r="MVK52" s="73"/>
      <c r="MVL52" s="73"/>
      <c r="MVM52" s="73"/>
      <c r="MVN52" s="73"/>
      <c r="MVO52" s="73"/>
      <c r="MVP52" s="73"/>
      <c r="MVQ52" s="73"/>
      <c r="MVR52" s="73"/>
      <c r="MVS52" s="73"/>
      <c r="MVT52" s="73"/>
      <c r="MVU52" s="73"/>
      <c r="MVV52" s="73"/>
      <c r="MVW52" s="73"/>
      <c r="MVX52" s="73"/>
      <c r="MVY52" s="73"/>
      <c r="MVZ52" s="73"/>
      <c r="MWA52" s="73"/>
      <c r="MWB52" s="73"/>
      <c r="MWC52" s="73"/>
      <c r="MWD52" s="73"/>
      <c r="MWE52" s="73"/>
      <c r="MWF52" s="73"/>
      <c r="MWG52" s="73"/>
      <c r="MWH52" s="73"/>
      <c r="MWI52" s="73"/>
      <c r="MWJ52" s="73"/>
      <c r="MWK52" s="73"/>
      <c r="MWL52" s="73"/>
      <c r="MWM52" s="73"/>
      <c r="MWN52" s="73"/>
      <c r="MWO52" s="73"/>
      <c r="MWP52" s="73"/>
      <c r="MWQ52" s="73"/>
      <c r="MWR52" s="73"/>
      <c r="MWS52" s="73"/>
      <c r="MWT52" s="73"/>
      <c r="MWU52" s="73"/>
      <c r="MWV52" s="73"/>
      <c r="MWW52" s="73"/>
      <c r="MWX52" s="73"/>
      <c r="MWY52" s="73"/>
      <c r="MWZ52" s="73"/>
      <c r="MXA52" s="73"/>
      <c r="MXB52" s="73"/>
      <c r="MXC52" s="73"/>
      <c r="MXD52" s="73"/>
      <c r="MXE52" s="73"/>
      <c r="MXF52" s="73"/>
      <c r="MXG52" s="73"/>
      <c r="MXH52" s="73"/>
      <c r="MXI52" s="73"/>
      <c r="MXJ52" s="73"/>
      <c r="MXK52" s="73"/>
      <c r="MXL52" s="73"/>
      <c r="MXM52" s="73"/>
      <c r="MXN52" s="73"/>
      <c r="MXO52" s="73"/>
      <c r="MXP52" s="73"/>
      <c r="MXQ52" s="73"/>
      <c r="MXR52" s="73"/>
      <c r="MXS52" s="73"/>
      <c r="MXT52" s="73"/>
      <c r="MXU52" s="73"/>
      <c r="MXV52" s="73"/>
      <c r="MXW52" s="73"/>
      <c r="MXX52" s="73"/>
      <c r="MXY52" s="73"/>
      <c r="MXZ52" s="73"/>
      <c r="MYA52" s="73"/>
      <c r="MYB52" s="73"/>
      <c r="MYC52" s="73"/>
      <c r="MYD52" s="73"/>
      <c r="MYE52" s="73"/>
      <c r="MYF52" s="73"/>
      <c r="MYG52" s="73"/>
      <c r="MYH52" s="73"/>
      <c r="MYI52" s="73"/>
      <c r="MYJ52" s="73"/>
      <c r="MYK52" s="73"/>
      <c r="MYL52" s="73"/>
      <c r="MYM52" s="73"/>
      <c r="MYN52" s="73"/>
      <c r="MYO52" s="73"/>
      <c r="MYP52" s="73"/>
      <c r="MYQ52" s="73"/>
      <c r="MYR52" s="73"/>
      <c r="MYS52" s="73"/>
      <c r="MYT52" s="73"/>
      <c r="MYU52" s="73"/>
      <c r="MYV52" s="73"/>
      <c r="MYW52" s="73"/>
      <c r="MYX52" s="73"/>
      <c r="MYY52" s="73"/>
      <c r="MYZ52" s="73"/>
      <c r="MZA52" s="73"/>
      <c r="MZB52" s="73"/>
      <c r="MZC52" s="73"/>
      <c r="MZD52" s="73"/>
      <c r="MZE52" s="73"/>
      <c r="MZF52" s="73"/>
      <c r="MZG52" s="73"/>
      <c r="MZH52" s="73"/>
      <c r="MZI52" s="73"/>
      <c r="MZJ52" s="73"/>
      <c r="MZK52" s="73"/>
      <c r="MZL52" s="73"/>
      <c r="MZM52" s="73"/>
      <c r="MZN52" s="73"/>
      <c r="MZO52" s="73"/>
      <c r="MZP52" s="73"/>
      <c r="MZQ52" s="73"/>
      <c r="MZR52" s="73"/>
      <c r="MZS52" s="73"/>
      <c r="MZT52" s="73"/>
      <c r="MZU52" s="73"/>
      <c r="MZV52" s="73"/>
      <c r="MZW52" s="73"/>
      <c r="MZX52" s="73"/>
      <c r="MZY52" s="73"/>
      <c r="MZZ52" s="73"/>
      <c r="NAA52" s="73"/>
      <c r="NAB52" s="73"/>
      <c r="NAC52" s="73"/>
      <c r="NAD52" s="73"/>
      <c r="NAE52" s="73"/>
      <c r="NAF52" s="73"/>
      <c r="NAG52" s="73"/>
      <c r="NAH52" s="73"/>
      <c r="NAI52" s="73"/>
      <c r="NAJ52" s="73"/>
      <c r="NAK52" s="73"/>
      <c r="NAL52" s="73"/>
      <c r="NAM52" s="73"/>
      <c r="NAN52" s="73"/>
      <c r="NAO52" s="73"/>
      <c r="NAP52" s="73"/>
      <c r="NAQ52" s="73"/>
      <c r="NAR52" s="73"/>
      <c r="NAS52" s="73"/>
      <c r="NAT52" s="73"/>
      <c r="NAU52" s="73"/>
      <c r="NAV52" s="73"/>
      <c r="NAW52" s="73"/>
      <c r="NAX52" s="73"/>
      <c r="NAY52" s="73"/>
      <c r="NAZ52" s="73"/>
      <c r="NBA52" s="73"/>
      <c r="NBB52" s="73"/>
      <c r="NBC52" s="73"/>
      <c r="NBD52" s="73"/>
      <c r="NBE52" s="73"/>
      <c r="NBF52" s="73"/>
      <c r="NBG52" s="73"/>
      <c r="NBH52" s="73"/>
      <c r="NBI52" s="73"/>
      <c r="NBJ52" s="73"/>
      <c r="NBK52" s="73"/>
      <c r="NBL52" s="73"/>
      <c r="NBM52" s="73"/>
      <c r="NBN52" s="73"/>
      <c r="NBO52" s="73"/>
      <c r="NBP52" s="73"/>
      <c r="NBQ52" s="73"/>
      <c r="NBR52" s="73"/>
      <c r="NBS52" s="73"/>
      <c r="NBT52" s="73"/>
      <c r="NBU52" s="73"/>
      <c r="NBV52" s="73"/>
      <c r="NBW52" s="73"/>
      <c r="NBX52" s="73"/>
      <c r="NBY52" s="73"/>
      <c r="NBZ52" s="73"/>
      <c r="NCA52" s="73"/>
      <c r="NCB52" s="73"/>
      <c r="NCC52" s="73"/>
      <c r="NCD52" s="73"/>
      <c r="NCE52" s="73"/>
      <c r="NCF52" s="73"/>
      <c r="NCG52" s="73"/>
      <c r="NCH52" s="73"/>
      <c r="NCI52" s="73"/>
      <c r="NCJ52" s="73"/>
      <c r="NCK52" s="73"/>
      <c r="NCL52" s="73"/>
      <c r="NCM52" s="73"/>
      <c r="NCN52" s="73"/>
      <c r="NCO52" s="73"/>
      <c r="NCP52" s="73"/>
      <c r="NCQ52" s="73"/>
      <c r="NCR52" s="73"/>
      <c r="NCS52" s="73"/>
      <c r="NCT52" s="73"/>
      <c r="NCU52" s="73"/>
      <c r="NCV52" s="73"/>
      <c r="NCW52" s="73"/>
      <c r="NCX52" s="73"/>
      <c r="NCY52" s="73"/>
      <c r="NCZ52" s="73"/>
      <c r="NDA52" s="73"/>
      <c r="NDB52" s="73"/>
      <c r="NDC52" s="73"/>
      <c r="NDD52" s="73"/>
      <c r="NDE52" s="73"/>
      <c r="NDF52" s="73"/>
      <c r="NDG52" s="73"/>
      <c r="NDH52" s="73"/>
      <c r="NDI52" s="73"/>
      <c r="NDJ52" s="73"/>
      <c r="NDK52" s="73"/>
      <c r="NDL52" s="73"/>
      <c r="NDM52" s="73"/>
      <c r="NDN52" s="73"/>
      <c r="NDO52" s="73"/>
      <c r="NDP52" s="73"/>
      <c r="NDQ52" s="73"/>
      <c r="NDR52" s="73"/>
      <c r="NDS52" s="73"/>
      <c r="NDT52" s="73"/>
      <c r="NDU52" s="73"/>
      <c r="NDV52" s="73"/>
      <c r="NDW52" s="73"/>
      <c r="NDX52" s="73"/>
      <c r="NDY52" s="73"/>
      <c r="NDZ52" s="73"/>
      <c r="NEA52" s="73"/>
      <c r="NEB52" s="73"/>
      <c r="NEC52" s="73"/>
      <c r="NED52" s="73"/>
      <c r="NEE52" s="73"/>
      <c r="NEF52" s="73"/>
      <c r="NEG52" s="73"/>
      <c r="NEH52" s="73"/>
      <c r="NEI52" s="73"/>
      <c r="NEJ52" s="73"/>
      <c r="NEK52" s="73"/>
      <c r="NEL52" s="73"/>
      <c r="NEM52" s="73"/>
      <c r="NEN52" s="73"/>
      <c r="NEO52" s="73"/>
      <c r="NEP52" s="73"/>
      <c r="NEQ52" s="73"/>
      <c r="NER52" s="73"/>
      <c r="NES52" s="73"/>
      <c r="NET52" s="73"/>
      <c r="NEU52" s="73"/>
      <c r="NEV52" s="73"/>
      <c r="NEW52" s="73"/>
      <c r="NEX52" s="73"/>
      <c r="NEY52" s="73"/>
      <c r="NEZ52" s="73"/>
      <c r="NFA52" s="73"/>
      <c r="NFB52" s="73"/>
      <c r="NFC52" s="73"/>
      <c r="NFD52" s="73"/>
      <c r="NFE52" s="73"/>
      <c r="NFF52" s="73"/>
      <c r="NFG52" s="73"/>
      <c r="NFH52" s="73"/>
      <c r="NFI52" s="73"/>
      <c r="NFJ52" s="73"/>
      <c r="NFK52" s="73"/>
      <c r="NFL52" s="73"/>
      <c r="NFM52" s="73"/>
      <c r="NFN52" s="73"/>
      <c r="NFO52" s="73"/>
      <c r="NFP52" s="73"/>
      <c r="NFQ52" s="73"/>
      <c r="NFR52" s="73"/>
      <c r="NFS52" s="73"/>
      <c r="NFT52" s="73"/>
      <c r="NFU52" s="73"/>
      <c r="NFV52" s="73"/>
      <c r="NFW52" s="73"/>
      <c r="NFX52" s="73"/>
      <c r="NFY52" s="73"/>
      <c r="NFZ52" s="73"/>
      <c r="NGA52" s="73"/>
      <c r="NGB52" s="73"/>
      <c r="NGC52" s="73"/>
      <c r="NGD52" s="73"/>
      <c r="NGE52" s="73"/>
      <c r="NGF52" s="73"/>
      <c r="NGG52" s="73"/>
      <c r="NGH52" s="73"/>
      <c r="NGI52" s="73"/>
      <c r="NGJ52" s="73"/>
      <c r="NGK52" s="73"/>
      <c r="NGL52" s="73"/>
      <c r="NGM52" s="73"/>
      <c r="NGN52" s="73"/>
      <c r="NGO52" s="73"/>
      <c r="NGP52" s="73"/>
      <c r="NGQ52" s="73"/>
      <c r="NGR52" s="73"/>
      <c r="NGS52" s="73"/>
      <c r="NGT52" s="73"/>
      <c r="NGU52" s="73"/>
      <c r="NGV52" s="73"/>
      <c r="NGW52" s="73"/>
      <c r="NGX52" s="73"/>
      <c r="NGY52" s="73"/>
      <c r="NGZ52" s="73"/>
      <c r="NHA52" s="73"/>
      <c r="NHB52" s="73"/>
      <c r="NHC52" s="73"/>
      <c r="NHD52" s="73"/>
      <c r="NHE52" s="73"/>
      <c r="NHF52" s="73"/>
      <c r="NHG52" s="73"/>
      <c r="NHH52" s="73"/>
      <c r="NHI52" s="73"/>
      <c r="NHJ52" s="73"/>
      <c r="NHK52" s="73"/>
      <c r="NHL52" s="73"/>
      <c r="NHM52" s="73"/>
      <c r="NHN52" s="73"/>
      <c r="NHO52" s="73"/>
      <c r="NHP52" s="73"/>
      <c r="NHQ52" s="73"/>
      <c r="NHR52" s="73"/>
      <c r="NHS52" s="73"/>
      <c r="NHT52" s="73"/>
      <c r="NHU52" s="73"/>
      <c r="NHV52" s="73"/>
      <c r="NHW52" s="73"/>
      <c r="NHX52" s="73"/>
      <c r="NHY52" s="73"/>
      <c r="NHZ52" s="73"/>
      <c r="NIA52" s="73"/>
      <c r="NIB52" s="73"/>
      <c r="NIC52" s="73"/>
      <c r="NID52" s="73"/>
      <c r="NIE52" s="73"/>
      <c r="NIF52" s="73"/>
      <c r="NIG52" s="73"/>
      <c r="NIH52" s="73"/>
      <c r="NII52" s="73"/>
      <c r="NIJ52" s="73"/>
      <c r="NIK52" s="73"/>
      <c r="NIL52" s="73"/>
      <c r="NIM52" s="73"/>
      <c r="NIN52" s="73"/>
      <c r="NIO52" s="73"/>
      <c r="NIP52" s="73"/>
      <c r="NIQ52" s="73"/>
      <c r="NIR52" s="73"/>
      <c r="NIS52" s="73"/>
      <c r="NIT52" s="73"/>
      <c r="NIU52" s="73"/>
      <c r="NIV52" s="73"/>
      <c r="NIW52" s="73"/>
      <c r="NIX52" s="73"/>
      <c r="NIY52" s="73"/>
      <c r="NIZ52" s="73"/>
      <c r="NJA52" s="73"/>
      <c r="NJB52" s="73"/>
      <c r="NJC52" s="73"/>
      <c r="NJD52" s="73"/>
      <c r="NJE52" s="73"/>
      <c r="NJF52" s="73"/>
      <c r="NJG52" s="73"/>
      <c r="NJH52" s="73"/>
      <c r="NJI52" s="73"/>
      <c r="NJJ52" s="73"/>
      <c r="NJK52" s="73"/>
      <c r="NJL52" s="73"/>
      <c r="NJM52" s="73"/>
      <c r="NJN52" s="73"/>
      <c r="NJO52" s="73"/>
      <c r="NJP52" s="73"/>
      <c r="NJQ52" s="73"/>
      <c r="NJR52" s="73"/>
      <c r="NJS52" s="73"/>
      <c r="NJT52" s="73"/>
      <c r="NJU52" s="73"/>
      <c r="NJV52" s="73"/>
      <c r="NJW52" s="73"/>
      <c r="NJX52" s="73"/>
      <c r="NJY52" s="73"/>
      <c r="NJZ52" s="73"/>
      <c r="NKA52" s="73"/>
      <c r="NKB52" s="73"/>
      <c r="NKC52" s="73"/>
      <c r="NKD52" s="73"/>
      <c r="NKE52" s="73"/>
      <c r="NKF52" s="73"/>
      <c r="NKG52" s="73"/>
      <c r="NKH52" s="73"/>
      <c r="NKI52" s="73"/>
      <c r="NKJ52" s="73"/>
      <c r="NKK52" s="73"/>
      <c r="NKL52" s="73"/>
      <c r="NKM52" s="73"/>
      <c r="NKN52" s="73"/>
      <c r="NKO52" s="73"/>
      <c r="NKP52" s="73"/>
      <c r="NKQ52" s="73"/>
      <c r="NKR52" s="73"/>
      <c r="NKS52" s="73"/>
      <c r="NKT52" s="73"/>
      <c r="NKU52" s="73"/>
      <c r="NKV52" s="73"/>
      <c r="NKW52" s="73"/>
      <c r="NKX52" s="73"/>
      <c r="NKY52" s="73"/>
      <c r="NKZ52" s="73"/>
      <c r="NLA52" s="73"/>
      <c r="NLB52" s="73"/>
      <c r="NLC52" s="73"/>
      <c r="NLD52" s="73"/>
      <c r="NLE52" s="73"/>
      <c r="NLF52" s="73"/>
      <c r="NLG52" s="73"/>
      <c r="NLH52" s="73"/>
      <c r="NLI52" s="73"/>
      <c r="NLJ52" s="73"/>
      <c r="NLK52" s="73"/>
      <c r="NLL52" s="73"/>
      <c r="NLM52" s="73"/>
      <c r="NLN52" s="73"/>
      <c r="NLO52" s="73"/>
      <c r="NLP52" s="73"/>
      <c r="NLQ52" s="73"/>
      <c r="NLR52" s="73"/>
      <c r="NLS52" s="73"/>
      <c r="NLT52" s="73"/>
      <c r="NLU52" s="73"/>
      <c r="NLV52" s="73"/>
      <c r="NLW52" s="73"/>
      <c r="NLX52" s="73"/>
      <c r="NLY52" s="73"/>
      <c r="NLZ52" s="73"/>
      <c r="NMA52" s="73"/>
      <c r="NMB52" s="73"/>
      <c r="NMC52" s="73"/>
      <c r="NMD52" s="73"/>
      <c r="NME52" s="73"/>
      <c r="NMF52" s="73"/>
      <c r="NMG52" s="73"/>
      <c r="NMH52" s="73"/>
      <c r="NMI52" s="73"/>
      <c r="NMJ52" s="73"/>
      <c r="NMK52" s="73"/>
      <c r="NML52" s="73"/>
      <c r="NMM52" s="73"/>
      <c r="NMN52" s="73"/>
      <c r="NMO52" s="73"/>
      <c r="NMP52" s="73"/>
      <c r="NMQ52" s="73"/>
      <c r="NMR52" s="73"/>
      <c r="NMS52" s="73"/>
      <c r="NMT52" s="73"/>
      <c r="NMU52" s="73"/>
      <c r="NMV52" s="73"/>
      <c r="NMW52" s="73"/>
      <c r="NMX52" s="73"/>
      <c r="NMY52" s="73"/>
      <c r="NMZ52" s="73"/>
      <c r="NNA52" s="73"/>
      <c r="NNB52" s="73"/>
      <c r="NNC52" s="73"/>
      <c r="NND52" s="73"/>
      <c r="NNE52" s="73"/>
      <c r="NNF52" s="73"/>
      <c r="NNG52" s="73"/>
      <c r="NNH52" s="73"/>
      <c r="NNI52" s="73"/>
      <c r="NNJ52" s="73"/>
      <c r="NNK52" s="73"/>
      <c r="NNL52" s="73"/>
      <c r="NNM52" s="73"/>
      <c r="NNN52" s="73"/>
      <c r="NNO52" s="73"/>
      <c r="NNP52" s="73"/>
      <c r="NNQ52" s="73"/>
      <c r="NNR52" s="73"/>
      <c r="NNS52" s="73"/>
      <c r="NNT52" s="73"/>
      <c r="NNU52" s="73"/>
      <c r="NNV52" s="73"/>
      <c r="NNW52" s="73"/>
      <c r="NNX52" s="73"/>
      <c r="NNY52" s="73"/>
      <c r="NNZ52" s="73"/>
      <c r="NOA52" s="73"/>
      <c r="NOB52" s="73"/>
      <c r="NOC52" s="73"/>
      <c r="NOD52" s="73"/>
      <c r="NOE52" s="73"/>
      <c r="NOF52" s="73"/>
      <c r="NOG52" s="73"/>
      <c r="NOH52" s="73"/>
      <c r="NOI52" s="73"/>
      <c r="NOJ52" s="73"/>
      <c r="NOK52" s="73"/>
      <c r="NOL52" s="73"/>
      <c r="NOM52" s="73"/>
      <c r="NON52" s="73"/>
      <c r="NOO52" s="73"/>
      <c r="NOP52" s="73"/>
      <c r="NOQ52" s="73"/>
      <c r="NOR52" s="73"/>
      <c r="NOS52" s="73"/>
      <c r="NOT52" s="73"/>
      <c r="NOU52" s="73"/>
      <c r="NOV52" s="73"/>
      <c r="NOW52" s="73"/>
      <c r="NOX52" s="73"/>
      <c r="NOY52" s="73"/>
      <c r="NOZ52" s="73"/>
      <c r="NPA52" s="73"/>
      <c r="NPB52" s="73"/>
      <c r="NPC52" s="73"/>
      <c r="NPD52" s="73"/>
      <c r="NPE52" s="73"/>
      <c r="NPF52" s="73"/>
      <c r="NPG52" s="73"/>
      <c r="NPH52" s="73"/>
      <c r="NPI52" s="73"/>
      <c r="NPJ52" s="73"/>
      <c r="NPK52" s="73"/>
      <c r="NPL52" s="73"/>
      <c r="NPM52" s="73"/>
      <c r="NPN52" s="73"/>
      <c r="NPO52" s="73"/>
      <c r="NPP52" s="73"/>
      <c r="NPQ52" s="73"/>
      <c r="NPR52" s="73"/>
      <c r="NPS52" s="73"/>
      <c r="NPT52" s="73"/>
      <c r="NPU52" s="73"/>
      <c r="NPV52" s="73"/>
      <c r="NPW52" s="73"/>
      <c r="NPX52" s="73"/>
      <c r="NPY52" s="73"/>
      <c r="NPZ52" s="73"/>
      <c r="NQA52" s="73"/>
      <c r="NQB52" s="73"/>
      <c r="NQC52" s="73"/>
      <c r="NQD52" s="73"/>
      <c r="NQE52" s="73"/>
      <c r="NQF52" s="73"/>
      <c r="NQG52" s="73"/>
      <c r="NQH52" s="73"/>
      <c r="NQI52" s="73"/>
      <c r="NQJ52" s="73"/>
      <c r="NQK52" s="73"/>
      <c r="NQL52" s="73"/>
      <c r="NQM52" s="73"/>
      <c r="NQN52" s="73"/>
      <c r="NQO52" s="73"/>
      <c r="NQP52" s="73"/>
      <c r="NQQ52" s="73"/>
      <c r="NQR52" s="73"/>
      <c r="NQS52" s="73"/>
      <c r="NQT52" s="73"/>
      <c r="NQU52" s="73"/>
      <c r="NQV52" s="73"/>
      <c r="NQW52" s="73"/>
      <c r="NQX52" s="73"/>
      <c r="NQY52" s="73"/>
      <c r="NQZ52" s="73"/>
      <c r="NRA52" s="73"/>
      <c r="NRB52" s="73"/>
      <c r="NRC52" s="73"/>
      <c r="NRD52" s="73"/>
      <c r="NRE52" s="73"/>
      <c r="NRF52" s="73"/>
      <c r="NRG52" s="73"/>
      <c r="NRH52" s="73"/>
      <c r="NRI52" s="73"/>
      <c r="NRJ52" s="73"/>
      <c r="NRK52" s="73"/>
      <c r="NRL52" s="73"/>
      <c r="NRM52" s="73"/>
      <c r="NRN52" s="73"/>
      <c r="NRO52" s="73"/>
      <c r="NRP52" s="73"/>
      <c r="NRQ52" s="73"/>
      <c r="NRR52" s="73"/>
      <c r="NRS52" s="73"/>
      <c r="NRT52" s="73"/>
      <c r="NRU52" s="73"/>
      <c r="NRV52" s="73"/>
      <c r="NRW52" s="73"/>
      <c r="NRX52" s="73"/>
      <c r="NRY52" s="73"/>
      <c r="NRZ52" s="73"/>
      <c r="NSA52" s="73"/>
      <c r="NSB52" s="73"/>
      <c r="NSC52" s="73"/>
      <c r="NSD52" s="73"/>
      <c r="NSE52" s="73"/>
      <c r="NSF52" s="73"/>
      <c r="NSG52" s="73"/>
      <c r="NSH52" s="73"/>
      <c r="NSI52" s="73"/>
      <c r="NSJ52" s="73"/>
      <c r="NSK52" s="73"/>
      <c r="NSL52" s="73"/>
      <c r="NSM52" s="73"/>
      <c r="NSN52" s="73"/>
      <c r="NSO52" s="73"/>
      <c r="NSP52" s="73"/>
      <c r="NSQ52" s="73"/>
      <c r="NSR52" s="73"/>
      <c r="NSS52" s="73"/>
      <c r="NST52" s="73"/>
      <c r="NSU52" s="73"/>
      <c r="NSV52" s="73"/>
      <c r="NSW52" s="73"/>
      <c r="NSX52" s="73"/>
      <c r="NSY52" s="73"/>
      <c r="NSZ52" s="73"/>
      <c r="NTA52" s="73"/>
      <c r="NTB52" s="73"/>
      <c r="NTC52" s="73"/>
      <c r="NTD52" s="73"/>
      <c r="NTE52" s="73"/>
      <c r="NTF52" s="73"/>
      <c r="NTG52" s="73"/>
      <c r="NTH52" s="73"/>
      <c r="NTI52" s="73"/>
      <c r="NTJ52" s="73"/>
      <c r="NTK52" s="73"/>
      <c r="NTL52" s="73"/>
      <c r="NTM52" s="73"/>
      <c r="NTN52" s="73"/>
      <c r="NTO52" s="73"/>
      <c r="NTP52" s="73"/>
      <c r="NTQ52" s="73"/>
      <c r="NTR52" s="73"/>
      <c r="NTS52" s="73"/>
      <c r="NTT52" s="73"/>
      <c r="NTU52" s="73"/>
      <c r="NTV52" s="73"/>
      <c r="NTW52" s="73"/>
      <c r="NTX52" s="73"/>
      <c r="NTY52" s="73"/>
      <c r="NTZ52" s="73"/>
      <c r="NUA52" s="73"/>
      <c r="NUB52" s="73"/>
      <c r="NUC52" s="73"/>
      <c r="NUD52" s="73"/>
      <c r="NUE52" s="73"/>
      <c r="NUF52" s="73"/>
      <c r="NUG52" s="73"/>
      <c r="NUH52" s="73"/>
      <c r="NUI52" s="73"/>
      <c r="NUJ52" s="73"/>
      <c r="NUK52" s="73"/>
      <c r="NUL52" s="73"/>
      <c r="NUM52" s="73"/>
      <c r="NUN52" s="73"/>
      <c r="NUO52" s="73"/>
      <c r="NUP52" s="73"/>
      <c r="NUQ52" s="73"/>
      <c r="NUR52" s="73"/>
      <c r="NUS52" s="73"/>
      <c r="NUT52" s="73"/>
      <c r="NUU52" s="73"/>
      <c r="NUV52" s="73"/>
      <c r="NUW52" s="73"/>
      <c r="NUX52" s="73"/>
      <c r="NUY52" s="73"/>
      <c r="NUZ52" s="73"/>
      <c r="NVA52" s="73"/>
      <c r="NVB52" s="73"/>
      <c r="NVC52" s="73"/>
      <c r="NVD52" s="73"/>
      <c r="NVE52" s="73"/>
      <c r="NVF52" s="73"/>
      <c r="NVG52" s="73"/>
      <c r="NVH52" s="73"/>
      <c r="NVI52" s="73"/>
      <c r="NVJ52" s="73"/>
      <c r="NVK52" s="73"/>
      <c r="NVL52" s="73"/>
      <c r="NVM52" s="73"/>
      <c r="NVN52" s="73"/>
      <c r="NVO52" s="73"/>
      <c r="NVP52" s="73"/>
      <c r="NVQ52" s="73"/>
      <c r="NVR52" s="73"/>
      <c r="NVS52" s="73"/>
      <c r="NVT52" s="73"/>
      <c r="NVU52" s="73"/>
      <c r="NVV52" s="73"/>
      <c r="NVW52" s="73"/>
      <c r="NVX52" s="73"/>
      <c r="NVY52" s="73"/>
      <c r="NVZ52" s="73"/>
      <c r="NWA52" s="73"/>
      <c r="NWB52" s="73"/>
      <c r="NWC52" s="73"/>
      <c r="NWD52" s="73"/>
      <c r="NWE52" s="73"/>
      <c r="NWF52" s="73"/>
      <c r="NWG52" s="73"/>
      <c r="NWH52" s="73"/>
      <c r="NWI52" s="73"/>
      <c r="NWJ52" s="73"/>
      <c r="NWK52" s="73"/>
      <c r="NWL52" s="73"/>
      <c r="NWM52" s="73"/>
      <c r="NWN52" s="73"/>
      <c r="NWO52" s="73"/>
      <c r="NWP52" s="73"/>
      <c r="NWQ52" s="73"/>
      <c r="NWR52" s="73"/>
      <c r="NWS52" s="73"/>
      <c r="NWT52" s="73"/>
      <c r="NWU52" s="73"/>
      <c r="NWV52" s="73"/>
      <c r="NWW52" s="73"/>
      <c r="NWX52" s="73"/>
      <c r="NWY52" s="73"/>
      <c r="NWZ52" s="73"/>
      <c r="NXA52" s="73"/>
      <c r="NXB52" s="73"/>
      <c r="NXC52" s="73"/>
      <c r="NXD52" s="73"/>
      <c r="NXE52" s="73"/>
      <c r="NXF52" s="73"/>
      <c r="NXG52" s="73"/>
      <c r="NXH52" s="73"/>
      <c r="NXI52" s="73"/>
      <c r="NXJ52" s="73"/>
      <c r="NXK52" s="73"/>
      <c r="NXL52" s="73"/>
      <c r="NXM52" s="73"/>
      <c r="NXN52" s="73"/>
      <c r="NXO52" s="73"/>
      <c r="NXP52" s="73"/>
      <c r="NXQ52" s="73"/>
      <c r="NXR52" s="73"/>
      <c r="NXS52" s="73"/>
      <c r="NXT52" s="73"/>
      <c r="NXU52" s="73"/>
      <c r="NXV52" s="73"/>
      <c r="NXW52" s="73"/>
      <c r="NXX52" s="73"/>
      <c r="NXY52" s="73"/>
      <c r="NXZ52" s="73"/>
      <c r="NYA52" s="73"/>
      <c r="NYB52" s="73"/>
      <c r="NYC52" s="73"/>
      <c r="NYD52" s="73"/>
      <c r="NYE52" s="73"/>
      <c r="NYF52" s="73"/>
      <c r="NYG52" s="73"/>
      <c r="NYH52" s="73"/>
      <c r="NYI52" s="73"/>
      <c r="NYJ52" s="73"/>
      <c r="NYK52" s="73"/>
      <c r="NYL52" s="73"/>
      <c r="NYM52" s="73"/>
      <c r="NYN52" s="73"/>
      <c r="NYO52" s="73"/>
      <c r="NYP52" s="73"/>
      <c r="NYQ52" s="73"/>
      <c r="NYR52" s="73"/>
      <c r="NYS52" s="73"/>
      <c r="NYT52" s="73"/>
      <c r="NYU52" s="73"/>
      <c r="NYV52" s="73"/>
      <c r="NYW52" s="73"/>
      <c r="NYX52" s="73"/>
      <c r="NYY52" s="73"/>
      <c r="NYZ52" s="73"/>
      <c r="NZA52" s="73"/>
      <c r="NZB52" s="73"/>
      <c r="NZC52" s="73"/>
      <c r="NZD52" s="73"/>
      <c r="NZE52" s="73"/>
      <c r="NZF52" s="73"/>
      <c r="NZG52" s="73"/>
      <c r="NZH52" s="73"/>
      <c r="NZI52" s="73"/>
      <c r="NZJ52" s="73"/>
      <c r="NZK52" s="73"/>
      <c r="NZL52" s="73"/>
      <c r="NZM52" s="73"/>
      <c r="NZN52" s="73"/>
      <c r="NZO52" s="73"/>
      <c r="NZP52" s="73"/>
      <c r="NZQ52" s="73"/>
      <c r="NZR52" s="73"/>
      <c r="NZS52" s="73"/>
      <c r="NZT52" s="73"/>
      <c r="NZU52" s="73"/>
      <c r="NZV52" s="73"/>
      <c r="NZW52" s="73"/>
      <c r="NZX52" s="73"/>
      <c r="NZY52" s="73"/>
      <c r="NZZ52" s="73"/>
      <c r="OAA52" s="73"/>
      <c r="OAB52" s="73"/>
      <c r="OAC52" s="73"/>
      <c r="OAD52" s="73"/>
      <c r="OAE52" s="73"/>
      <c r="OAF52" s="73"/>
      <c r="OAG52" s="73"/>
      <c r="OAH52" s="73"/>
      <c r="OAI52" s="73"/>
      <c r="OAJ52" s="73"/>
      <c r="OAK52" s="73"/>
      <c r="OAL52" s="73"/>
      <c r="OAM52" s="73"/>
      <c r="OAN52" s="73"/>
      <c r="OAO52" s="73"/>
      <c r="OAP52" s="73"/>
      <c r="OAQ52" s="73"/>
      <c r="OAR52" s="73"/>
      <c r="OAS52" s="73"/>
      <c r="OAT52" s="73"/>
      <c r="OAU52" s="73"/>
      <c r="OAV52" s="73"/>
      <c r="OAW52" s="73"/>
      <c r="OAX52" s="73"/>
      <c r="OAY52" s="73"/>
      <c r="OAZ52" s="73"/>
      <c r="OBA52" s="73"/>
      <c r="OBB52" s="73"/>
      <c r="OBC52" s="73"/>
      <c r="OBD52" s="73"/>
      <c r="OBE52" s="73"/>
      <c r="OBF52" s="73"/>
      <c r="OBG52" s="73"/>
      <c r="OBH52" s="73"/>
      <c r="OBI52" s="73"/>
      <c r="OBJ52" s="73"/>
      <c r="OBK52" s="73"/>
      <c r="OBL52" s="73"/>
      <c r="OBM52" s="73"/>
      <c r="OBN52" s="73"/>
      <c r="OBO52" s="73"/>
      <c r="OBP52" s="73"/>
      <c r="OBQ52" s="73"/>
      <c r="OBR52" s="73"/>
      <c r="OBS52" s="73"/>
      <c r="OBT52" s="73"/>
      <c r="OBU52" s="73"/>
      <c r="OBV52" s="73"/>
      <c r="OBW52" s="73"/>
      <c r="OBX52" s="73"/>
      <c r="OBY52" s="73"/>
      <c r="OBZ52" s="73"/>
      <c r="OCA52" s="73"/>
      <c r="OCB52" s="73"/>
      <c r="OCC52" s="73"/>
      <c r="OCD52" s="73"/>
      <c r="OCE52" s="73"/>
      <c r="OCF52" s="73"/>
      <c r="OCG52" s="73"/>
      <c r="OCH52" s="73"/>
      <c r="OCI52" s="73"/>
      <c r="OCJ52" s="73"/>
      <c r="OCK52" s="73"/>
      <c r="OCL52" s="73"/>
      <c r="OCM52" s="73"/>
      <c r="OCN52" s="73"/>
      <c r="OCO52" s="73"/>
      <c r="OCP52" s="73"/>
      <c r="OCQ52" s="73"/>
      <c r="OCR52" s="73"/>
      <c r="OCS52" s="73"/>
      <c r="OCT52" s="73"/>
      <c r="OCU52" s="73"/>
      <c r="OCV52" s="73"/>
      <c r="OCW52" s="73"/>
      <c r="OCX52" s="73"/>
      <c r="OCY52" s="73"/>
      <c r="OCZ52" s="73"/>
      <c r="ODA52" s="73"/>
      <c r="ODB52" s="73"/>
      <c r="ODC52" s="73"/>
      <c r="ODD52" s="73"/>
      <c r="ODE52" s="73"/>
      <c r="ODF52" s="73"/>
      <c r="ODG52" s="73"/>
      <c r="ODH52" s="73"/>
      <c r="ODI52" s="73"/>
      <c r="ODJ52" s="73"/>
      <c r="ODK52" s="73"/>
      <c r="ODL52" s="73"/>
      <c r="ODM52" s="73"/>
      <c r="ODN52" s="73"/>
      <c r="ODO52" s="73"/>
      <c r="ODP52" s="73"/>
      <c r="ODQ52" s="73"/>
      <c r="ODR52" s="73"/>
      <c r="ODS52" s="73"/>
      <c r="ODT52" s="73"/>
      <c r="ODU52" s="73"/>
      <c r="ODV52" s="73"/>
      <c r="ODW52" s="73"/>
      <c r="ODX52" s="73"/>
      <c r="ODY52" s="73"/>
      <c r="ODZ52" s="73"/>
      <c r="OEA52" s="73"/>
      <c r="OEB52" s="73"/>
      <c r="OEC52" s="73"/>
      <c r="OED52" s="73"/>
      <c r="OEE52" s="73"/>
      <c r="OEF52" s="73"/>
      <c r="OEG52" s="73"/>
      <c r="OEH52" s="73"/>
      <c r="OEI52" s="73"/>
      <c r="OEJ52" s="73"/>
      <c r="OEK52" s="73"/>
      <c r="OEL52" s="73"/>
      <c r="OEM52" s="73"/>
      <c r="OEN52" s="73"/>
      <c r="OEO52" s="73"/>
      <c r="OEP52" s="73"/>
      <c r="OEQ52" s="73"/>
      <c r="OER52" s="73"/>
      <c r="OES52" s="73"/>
      <c r="OET52" s="73"/>
      <c r="OEU52" s="73"/>
      <c r="OEV52" s="73"/>
      <c r="OEW52" s="73"/>
      <c r="OEX52" s="73"/>
      <c r="OEY52" s="73"/>
      <c r="OEZ52" s="73"/>
      <c r="OFA52" s="73"/>
      <c r="OFB52" s="73"/>
      <c r="OFC52" s="73"/>
      <c r="OFD52" s="73"/>
      <c r="OFE52" s="73"/>
      <c r="OFF52" s="73"/>
      <c r="OFG52" s="73"/>
      <c r="OFH52" s="73"/>
      <c r="OFI52" s="73"/>
      <c r="OFJ52" s="73"/>
      <c r="OFK52" s="73"/>
      <c r="OFL52" s="73"/>
      <c r="OFM52" s="73"/>
      <c r="OFN52" s="73"/>
      <c r="OFO52" s="73"/>
      <c r="OFP52" s="73"/>
      <c r="OFQ52" s="73"/>
      <c r="OFR52" s="73"/>
      <c r="OFS52" s="73"/>
      <c r="OFT52" s="73"/>
      <c r="OFU52" s="73"/>
      <c r="OFV52" s="73"/>
      <c r="OFW52" s="73"/>
      <c r="OFX52" s="73"/>
      <c r="OFY52" s="73"/>
      <c r="OFZ52" s="73"/>
      <c r="OGA52" s="73"/>
      <c r="OGB52" s="73"/>
      <c r="OGC52" s="73"/>
      <c r="OGD52" s="73"/>
      <c r="OGE52" s="73"/>
      <c r="OGF52" s="73"/>
      <c r="OGG52" s="73"/>
      <c r="OGH52" s="73"/>
      <c r="OGI52" s="73"/>
      <c r="OGJ52" s="73"/>
      <c r="OGK52" s="73"/>
      <c r="OGL52" s="73"/>
      <c r="OGM52" s="73"/>
      <c r="OGN52" s="73"/>
      <c r="OGO52" s="73"/>
      <c r="OGP52" s="73"/>
      <c r="OGQ52" s="73"/>
      <c r="OGR52" s="73"/>
      <c r="OGS52" s="73"/>
      <c r="OGT52" s="73"/>
      <c r="OGU52" s="73"/>
      <c r="OGV52" s="73"/>
      <c r="OGW52" s="73"/>
      <c r="OGX52" s="73"/>
      <c r="OGY52" s="73"/>
      <c r="OGZ52" s="73"/>
      <c r="OHA52" s="73"/>
      <c r="OHB52" s="73"/>
      <c r="OHC52" s="73"/>
      <c r="OHD52" s="73"/>
      <c r="OHE52" s="73"/>
      <c r="OHF52" s="73"/>
      <c r="OHG52" s="73"/>
      <c r="OHH52" s="73"/>
      <c r="OHI52" s="73"/>
      <c r="OHJ52" s="73"/>
      <c r="OHK52" s="73"/>
      <c r="OHL52" s="73"/>
      <c r="OHM52" s="73"/>
      <c r="OHN52" s="73"/>
      <c r="OHO52" s="73"/>
      <c r="OHP52" s="73"/>
      <c r="OHQ52" s="73"/>
      <c r="OHR52" s="73"/>
      <c r="OHS52" s="73"/>
      <c r="OHT52" s="73"/>
      <c r="OHU52" s="73"/>
      <c r="OHV52" s="73"/>
      <c r="OHW52" s="73"/>
      <c r="OHX52" s="73"/>
      <c r="OHY52" s="73"/>
      <c r="OHZ52" s="73"/>
      <c r="OIA52" s="73"/>
      <c r="OIB52" s="73"/>
      <c r="OIC52" s="73"/>
      <c r="OID52" s="73"/>
      <c r="OIE52" s="73"/>
      <c r="OIF52" s="73"/>
      <c r="OIG52" s="73"/>
      <c r="OIH52" s="73"/>
      <c r="OII52" s="73"/>
      <c r="OIJ52" s="73"/>
      <c r="OIK52" s="73"/>
      <c r="OIL52" s="73"/>
      <c r="OIM52" s="73"/>
      <c r="OIN52" s="73"/>
      <c r="OIO52" s="73"/>
      <c r="OIP52" s="73"/>
      <c r="OIQ52" s="73"/>
      <c r="OIR52" s="73"/>
      <c r="OIS52" s="73"/>
      <c r="OIT52" s="73"/>
      <c r="OIU52" s="73"/>
      <c r="OIV52" s="73"/>
      <c r="OIW52" s="73"/>
      <c r="OIX52" s="73"/>
      <c r="OIY52" s="73"/>
      <c r="OIZ52" s="73"/>
      <c r="OJA52" s="73"/>
      <c r="OJB52" s="73"/>
      <c r="OJC52" s="73"/>
      <c r="OJD52" s="73"/>
      <c r="OJE52" s="73"/>
      <c r="OJF52" s="73"/>
      <c r="OJG52" s="73"/>
      <c r="OJH52" s="73"/>
      <c r="OJI52" s="73"/>
      <c r="OJJ52" s="73"/>
      <c r="OJK52" s="73"/>
      <c r="OJL52" s="73"/>
      <c r="OJM52" s="73"/>
      <c r="OJN52" s="73"/>
      <c r="OJO52" s="73"/>
      <c r="OJP52" s="73"/>
      <c r="OJQ52" s="73"/>
      <c r="OJR52" s="73"/>
      <c r="OJS52" s="73"/>
      <c r="OJT52" s="73"/>
      <c r="OJU52" s="73"/>
      <c r="OJV52" s="73"/>
      <c r="OJW52" s="73"/>
      <c r="OJX52" s="73"/>
      <c r="OJY52" s="73"/>
      <c r="OJZ52" s="73"/>
      <c r="OKA52" s="73"/>
      <c r="OKB52" s="73"/>
      <c r="OKC52" s="73"/>
      <c r="OKD52" s="73"/>
      <c r="OKE52" s="73"/>
      <c r="OKF52" s="73"/>
      <c r="OKG52" s="73"/>
      <c r="OKH52" s="73"/>
      <c r="OKI52" s="73"/>
      <c r="OKJ52" s="73"/>
      <c r="OKK52" s="73"/>
      <c r="OKL52" s="73"/>
      <c r="OKM52" s="73"/>
      <c r="OKN52" s="73"/>
      <c r="OKO52" s="73"/>
      <c r="OKP52" s="73"/>
      <c r="OKQ52" s="73"/>
      <c r="OKR52" s="73"/>
      <c r="OKS52" s="73"/>
      <c r="OKT52" s="73"/>
      <c r="OKU52" s="73"/>
      <c r="OKV52" s="73"/>
      <c r="OKW52" s="73"/>
      <c r="OKX52" s="73"/>
      <c r="OKY52" s="73"/>
      <c r="OKZ52" s="73"/>
      <c r="OLA52" s="73"/>
      <c r="OLB52" s="73"/>
      <c r="OLC52" s="73"/>
      <c r="OLD52" s="73"/>
      <c r="OLE52" s="73"/>
      <c r="OLF52" s="73"/>
      <c r="OLG52" s="73"/>
      <c r="OLH52" s="73"/>
      <c r="OLI52" s="73"/>
      <c r="OLJ52" s="73"/>
      <c r="OLK52" s="73"/>
      <c r="OLL52" s="73"/>
      <c r="OLM52" s="73"/>
      <c r="OLN52" s="73"/>
      <c r="OLO52" s="73"/>
      <c r="OLP52" s="73"/>
      <c r="OLQ52" s="73"/>
      <c r="OLR52" s="73"/>
      <c r="OLS52" s="73"/>
      <c r="OLT52" s="73"/>
      <c r="OLU52" s="73"/>
      <c r="OLV52" s="73"/>
      <c r="OLW52" s="73"/>
      <c r="OLX52" s="73"/>
      <c r="OLY52" s="73"/>
      <c r="OLZ52" s="73"/>
      <c r="OMA52" s="73"/>
      <c r="OMB52" s="73"/>
      <c r="OMC52" s="73"/>
      <c r="OMD52" s="73"/>
      <c r="OME52" s="73"/>
      <c r="OMF52" s="73"/>
      <c r="OMG52" s="73"/>
      <c r="OMH52" s="73"/>
      <c r="OMI52" s="73"/>
      <c r="OMJ52" s="73"/>
      <c r="OMK52" s="73"/>
      <c r="OML52" s="73"/>
      <c r="OMM52" s="73"/>
      <c r="OMN52" s="73"/>
      <c r="OMO52" s="73"/>
      <c r="OMP52" s="73"/>
      <c r="OMQ52" s="73"/>
      <c r="OMR52" s="73"/>
      <c r="OMS52" s="73"/>
      <c r="OMT52" s="73"/>
      <c r="OMU52" s="73"/>
      <c r="OMV52" s="73"/>
      <c r="OMW52" s="73"/>
      <c r="OMX52" s="73"/>
      <c r="OMY52" s="73"/>
      <c r="OMZ52" s="73"/>
      <c r="ONA52" s="73"/>
      <c r="ONB52" s="73"/>
      <c r="ONC52" s="73"/>
      <c r="OND52" s="73"/>
      <c r="ONE52" s="73"/>
      <c r="ONF52" s="73"/>
      <c r="ONG52" s="73"/>
      <c r="ONH52" s="73"/>
      <c r="ONI52" s="73"/>
      <c r="ONJ52" s="73"/>
      <c r="ONK52" s="73"/>
      <c r="ONL52" s="73"/>
      <c r="ONM52" s="73"/>
      <c r="ONN52" s="73"/>
      <c r="ONO52" s="73"/>
      <c r="ONP52" s="73"/>
      <c r="ONQ52" s="73"/>
      <c r="ONR52" s="73"/>
      <c r="ONS52" s="73"/>
      <c r="ONT52" s="73"/>
      <c r="ONU52" s="73"/>
      <c r="ONV52" s="73"/>
      <c r="ONW52" s="73"/>
      <c r="ONX52" s="73"/>
      <c r="ONY52" s="73"/>
      <c r="ONZ52" s="73"/>
      <c r="OOA52" s="73"/>
      <c r="OOB52" s="73"/>
      <c r="OOC52" s="73"/>
      <c r="OOD52" s="73"/>
      <c r="OOE52" s="73"/>
      <c r="OOF52" s="73"/>
      <c r="OOG52" s="73"/>
      <c r="OOH52" s="73"/>
      <c r="OOI52" s="73"/>
      <c r="OOJ52" s="73"/>
      <c r="OOK52" s="73"/>
      <c r="OOL52" s="73"/>
      <c r="OOM52" s="73"/>
      <c r="OON52" s="73"/>
      <c r="OOO52" s="73"/>
      <c r="OOP52" s="73"/>
      <c r="OOQ52" s="73"/>
      <c r="OOR52" s="73"/>
      <c r="OOS52" s="73"/>
      <c r="OOT52" s="73"/>
      <c r="OOU52" s="73"/>
      <c r="OOV52" s="73"/>
      <c r="OOW52" s="73"/>
      <c r="OOX52" s="73"/>
      <c r="OOY52" s="73"/>
      <c r="OOZ52" s="73"/>
      <c r="OPA52" s="73"/>
      <c r="OPB52" s="73"/>
      <c r="OPC52" s="73"/>
      <c r="OPD52" s="73"/>
      <c r="OPE52" s="73"/>
      <c r="OPF52" s="73"/>
      <c r="OPG52" s="73"/>
      <c r="OPH52" s="73"/>
      <c r="OPI52" s="73"/>
      <c r="OPJ52" s="73"/>
      <c r="OPK52" s="73"/>
      <c r="OPL52" s="73"/>
      <c r="OPM52" s="73"/>
      <c r="OPN52" s="73"/>
      <c r="OPO52" s="73"/>
      <c r="OPP52" s="73"/>
      <c r="OPQ52" s="73"/>
      <c r="OPR52" s="73"/>
      <c r="OPS52" s="73"/>
      <c r="OPT52" s="73"/>
      <c r="OPU52" s="73"/>
      <c r="OPV52" s="73"/>
      <c r="OPW52" s="73"/>
      <c r="OPX52" s="73"/>
      <c r="OPY52" s="73"/>
      <c r="OPZ52" s="73"/>
      <c r="OQA52" s="73"/>
      <c r="OQB52" s="73"/>
      <c r="OQC52" s="73"/>
      <c r="OQD52" s="73"/>
      <c r="OQE52" s="73"/>
      <c r="OQF52" s="73"/>
      <c r="OQG52" s="73"/>
      <c r="OQH52" s="73"/>
      <c r="OQI52" s="73"/>
      <c r="OQJ52" s="73"/>
      <c r="OQK52" s="73"/>
      <c r="OQL52" s="73"/>
      <c r="OQM52" s="73"/>
      <c r="OQN52" s="73"/>
      <c r="OQO52" s="73"/>
      <c r="OQP52" s="73"/>
      <c r="OQQ52" s="73"/>
      <c r="OQR52" s="73"/>
      <c r="OQS52" s="73"/>
      <c r="OQT52" s="73"/>
      <c r="OQU52" s="73"/>
      <c r="OQV52" s="73"/>
      <c r="OQW52" s="73"/>
      <c r="OQX52" s="73"/>
      <c r="OQY52" s="73"/>
      <c r="OQZ52" s="73"/>
      <c r="ORA52" s="73"/>
      <c r="ORB52" s="73"/>
      <c r="ORC52" s="73"/>
      <c r="ORD52" s="73"/>
      <c r="ORE52" s="73"/>
      <c r="ORF52" s="73"/>
      <c r="ORG52" s="73"/>
      <c r="ORH52" s="73"/>
      <c r="ORI52" s="73"/>
      <c r="ORJ52" s="73"/>
      <c r="ORK52" s="73"/>
      <c r="ORL52" s="73"/>
      <c r="ORM52" s="73"/>
      <c r="ORN52" s="73"/>
      <c r="ORO52" s="73"/>
      <c r="ORP52" s="73"/>
      <c r="ORQ52" s="73"/>
      <c r="ORR52" s="73"/>
      <c r="ORS52" s="73"/>
      <c r="ORT52" s="73"/>
      <c r="ORU52" s="73"/>
      <c r="ORV52" s="73"/>
      <c r="ORW52" s="73"/>
      <c r="ORX52" s="73"/>
      <c r="ORY52" s="73"/>
      <c r="ORZ52" s="73"/>
      <c r="OSA52" s="73"/>
      <c r="OSB52" s="73"/>
      <c r="OSC52" s="73"/>
      <c r="OSD52" s="73"/>
      <c r="OSE52" s="73"/>
      <c r="OSF52" s="73"/>
      <c r="OSG52" s="73"/>
      <c r="OSH52" s="73"/>
      <c r="OSI52" s="73"/>
      <c r="OSJ52" s="73"/>
      <c r="OSK52" s="73"/>
      <c r="OSL52" s="73"/>
      <c r="OSM52" s="73"/>
      <c r="OSN52" s="73"/>
      <c r="OSO52" s="73"/>
      <c r="OSP52" s="73"/>
      <c r="OSQ52" s="73"/>
      <c r="OSR52" s="73"/>
      <c r="OSS52" s="73"/>
      <c r="OST52" s="73"/>
      <c r="OSU52" s="73"/>
      <c r="OSV52" s="73"/>
      <c r="OSW52" s="73"/>
      <c r="OSX52" s="73"/>
      <c r="OSY52" s="73"/>
      <c r="OSZ52" s="73"/>
      <c r="OTA52" s="73"/>
      <c r="OTB52" s="73"/>
      <c r="OTC52" s="73"/>
      <c r="OTD52" s="73"/>
      <c r="OTE52" s="73"/>
      <c r="OTF52" s="73"/>
      <c r="OTG52" s="73"/>
      <c r="OTH52" s="73"/>
      <c r="OTI52" s="73"/>
      <c r="OTJ52" s="73"/>
      <c r="OTK52" s="73"/>
      <c r="OTL52" s="73"/>
      <c r="OTM52" s="73"/>
      <c r="OTN52" s="73"/>
      <c r="OTO52" s="73"/>
      <c r="OTP52" s="73"/>
      <c r="OTQ52" s="73"/>
      <c r="OTR52" s="73"/>
      <c r="OTS52" s="73"/>
      <c r="OTT52" s="73"/>
      <c r="OTU52" s="73"/>
      <c r="OTV52" s="73"/>
      <c r="OTW52" s="73"/>
      <c r="OTX52" s="73"/>
      <c r="OTY52" s="73"/>
      <c r="OTZ52" s="73"/>
      <c r="OUA52" s="73"/>
      <c r="OUB52" s="73"/>
      <c r="OUC52" s="73"/>
      <c r="OUD52" s="73"/>
      <c r="OUE52" s="73"/>
      <c r="OUF52" s="73"/>
      <c r="OUG52" s="73"/>
      <c r="OUH52" s="73"/>
      <c r="OUI52" s="73"/>
      <c r="OUJ52" s="73"/>
      <c r="OUK52" s="73"/>
      <c r="OUL52" s="73"/>
      <c r="OUM52" s="73"/>
      <c r="OUN52" s="73"/>
      <c r="OUO52" s="73"/>
      <c r="OUP52" s="73"/>
      <c r="OUQ52" s="73"/>
      <c r="OUR52" s="73"/>
      <c r="OUS52" s="73"/>
      <c r="OUT52" s="73"/>
      <c r="OUU52" s="73"/>
      <c r="OUV52" s="73"/>
      <c r="OUW52" s="73"/>
      <c r="OUX52" s="73"/>
      <c r="OUY52" s="73"/>
      <c r="OUZ52" s="73"/>
      <c r="OVA52" s="73"/>
      <c r="OVB52" s="73"/>
      <c r="OVC52" s="73"/>
      <c r="OVD52" s="73"/>
      <c r="OVE52" s="73"/>
      <c r="OVF52" s="73"/>
      <c r="OVG52" s="73"/>
      <c r="OVH52" s="73"/>
      <c r="OVI52" s="73"/>
      <c r="OVJ52" s="73"/>
      <c r="OVK52" s="73"/>
      <c r="OVL52" s="73"/>
      <c r="OVM52" s="73"/>
      <c r="OVN52" s="73"/>
      <c r="OVO52" s="73"/>
      <c r="OVP52" s="73"/>
      <c r="OVQ52" s="73"/>
      <c r="OVR52" s="73"/>
      <c r="OVS52" s="73"/>
      <c r="OVT52" s="73"/>
      <c r="OVU52" s="73"/>
      <c r="OVV52" s="73"/>
      <c r="OVW52" s="73"/>
      <c r="OVX52" s="73"/>
      <c r="OVY52" s="73"/>
      <c r="OVZ52" s="73"/>
      <c r="OWA52" s="73"/>
      <c r="OWB52" s="73"/>
      <c r="OWC52" s="73"/>
      <c r="OWD52" s="73"/>
      <c r="OWE52" s="73"/>
      <c r="OWF52" s="73"/>
      <c r="OWG52" s="73"/>
      <c r="OWH52" s="73"/>
      <c r="OWI52" s="73"/>
      <c r="OWJ52" s="73"/>
      <c r="OWK52" s="73"/>
      <c r="OWL52" s="73"/>
      <c r="OWM52" s="73"/>
      <c r="OWN52" s="73"/>
      <c r="OWO52" s="73"/>
      <c r="OWP52" s="73"/>
      <c r="OWQ52" s="73"/>
      <c r="OWR52" s="73"/>
      <c r="OWS52" s="73"/>
      <c r="OWT52" s="73"/>
      <c r="OWU52" s="73"/>
      <c r="OWV52" s="73"/>
      <c r="OWW52" s="73"/>
      <c r="OWX52" s="73"/>
      <c r="OWY52" s="73"/>
      <c r="OWZ52" s="73"/>
      <c r="OXA52" s="73"/>
      <c r="OXB52" s="73"/>
      <c r="OXC52" s="73"/>
      <c r="OXD52" s="73"/>
      <c r="OXE52" s="73"/>
      <c r="OXF52" s="73"/>
      <c r="OXG52" s="73"/>
      <c r="OXH52" s="73"/>
      <c r="OXI52" s="73"/>
      <c r="OXJ52" s="73"/>
      <c r="OXK52" s="73"/>
      <c r="OXL52" s="73"/>
      <c r="OXM52" s="73"/>
      <c r="OXN52" s="73"/>
      <c r="OXO52" s="73"/>
      <c r="OXP52" s="73"/>
      <c r="OXQ52" s="73"/>
      <c r="OXR52" s="73"/>
      <c r="OXS52" s="73"/>
      <c r="OXT52" s="73"/>
      <c r="OXU52" s="73"/>
      <c r="OXV52" s="73"/>
      <c r="OXW52" s="73"/>
      <c r="OXX52" s="73"/>
      <c r="OXY52" s="73"/>
      <c r="OXZ52" s="73"/>
      <c r="OYA52" s="73"/>
      <c r="OYB52" s="73"/>
      <c r="OYC52" s="73"/>
      <c r="OYD52" s="73"/>
      <c r="OYE52" s="73"/>
      <c r="OYF52" s="73"/>
      <c r="OYG52" s="73"/>
      <c r="OYH52" s="73"/>
      <c r="OYI52" s="73"/>
      <c r="OYJ52" s="73"/>
      <c r="OYK52" s="73"/>
      <c r="OYL52" s="73"/>
      <c r="OYM52" s="73"/>
      <c r="OYN52" s="73"/>
      <c r="OYO52" s="73"/>
      <c r="OYP52" s="73"/>
      <c r="OYQ52" s="73"/>
      <c r="OYR52" s="73"/>
      <c r="OYS52" s="73"/>
      <c r="OYT52" s="73"/>
      <c r="OYU52" s="73"/>
      <c r="OYV52" s="73"/>
      <c r="OYW52" s="73"/>
      <c r="OYX52" s="73"/>
      <c r="OYY52" s="73"/>
      <c r="OYZ52" s="73"/>
      <c r="OZA52" s="73"/>
      <c r="OZB52" s="73"/>
      <c r="OZC52" s="73"/>
      <c r="OZD52" s="73"/>
      <c r="OZE52" s="73"/>
      <c r="OZF52" s="73"/>
      <c r="OZG52" s="73"/>
      <c r="OZH52" s="73"/>
      <c r="OZI52" s="73"/>
      <c r="OZJ52" s="73"/>
      <c r="OZK52" s="73"/>
      <c r="OZL52" s="73"/>
      <c r="OZM52" s="73"/>
      <c r="OZN52" s="73"/>
      <c r="OZO52" s="73"/>
      <c r="OZP52" s="73"/>
      <c r="OZQ52" s="73"/>
      <c r="OZR52" s="73"/>
      <c r="OZS52" s="73"/>
      <c r="OZT52" s="73"/>
      <c r="OZU52" s="73"/>
      <c r="OZV52" s="73"/>
      <c r="OZW52" s="73"/>
      <c r="OZX52" s="73"/>
      <c r="OZY52" s="73"/>
      <c r="OZZ52" s="73"/>
      <c r="PAA52" s="73"/>
      <c r="PAB52" s="73"/>
      <c r="PAC52" s="73"/>
      <c r="PAD52" s="73"/>
      <c r="PAE52" s="73"/>
      <c r="PAF52" s="73"/>
      <c r="PAG52" s="73"/>
      <c r="PAH52" s="73"/>
      <c r="PAI52" s="73"/>
      <c r="PAJ52" s="73"/>
      <c r="PAK52" s="73"/>
      <c r="PAL52" s="73"/>
      <c r="PAM52" s="73"/>
      <c r="PAN52" s="73"/>
      <c r="PAO52" s="73"/>
      <c r="PAP52" s="73"/>
      <c r="PAQ52" s="73"/>
      <c r="PAR52" s="73"/>
      <c r="PAS52" s="73"/>
      <c r="PAT52" s="73"/>
      <c r="PAU52" s="73"/>
      <c r="PAV52" s="73"/>
      <c r="PAW52" s="73"/>
      <c r="PAX52" s="73"/>
      <c r="PAY52" s="73"/>
      <c r="PAZ52" s="73"/>
      <c r="PBA52" s="73"/>
      <c r="PBB52" s="73"/>
      <c r="PBC52" s="73"/>
      <c r="PBD52" s="73"/>
      <c r="PBE52" s="73"/>
      <c r="PBF52" s="73"/>
      <c r="PBG52" s="73"/>
      <c r="PBH52" s="73"/>
      <c r="PBI52" s="73"/>
      <c r="PBJ52" s="73"/>
      <c r="PBK52" s="73"/>
      <c r="PBL52" s="73"/>
      <c r="PBM52" s="73"/>
      <c r="PBN52" s="73"/>
      <c r="PBO52" s="73"/>
      <c r="PBP52" s="73"/>
      <c r="PBQ52" s="73"/>
      <c r="PBR52" s="73"/>
      <c r="PBS52" s="73"/>
      <c r="PBT52" s="73"/>
      <c r="PBU52" s="73"/>
      <c r="PBV52" s="73"/>
      <c r="PBW52" s="73"/>
      <c r="PBX52" s="73"/>
      <c r="PBY52" s="73"/>
      <c r="PBZ52" s="73"/>
      <c r="PCA52" s="73"/>
      <c r="PCB52" s="73"/>
      <c r="PCC52" s="73"/>
      <c r="PCD52" s="73"/>
      <c r="PCE52" s="73"/>
      <c r="PCF52" s="73"/>
      <c r="PCG52" s="73"/>
      <c r="PCH52" s="73"/>
      <c r="PCI52" s="73"/>
      <c r="PCJ52" s="73"/>
      <c r="PCK52" s="73"/>
      <c r="PCL52" s="73"/>
      <c r="PCM52" s="73"/>
      <c r="PCN52" s="73"/>
      <c r="PCO52" s="73"/>
      <c r="PCP52" s="73"/>
      <c r="PCQ52" s="73"/>
      <c r="PCR52" s="73"/>
      <c r="PCS52" s="73"/>
      <c r="PCT52" s="73"/>
      <c r="PCU52" s="73"/>
      <c r="PCV52" s="73"/>
      <c r="PCW52" s="73"/>
      <c r="PCX52" s="73"/>
      <c r="PCY52" s="73"/>
      <c r="PCZ52" s="73"/>
      <c r="PDA52" s="73"/>
      <c r="PDB52" s="73"/>
      <c r="PDC52" s="73"/>
      <c r="PDD52" s="73"/>
      <c r="PDE52" s="73"/>
      <c r="PDF52" s="73"/>
      <c r="PDG52" s="73"/>
      <c r="PDH52" s="73"/>
      <c r="PDI52" s="73"/>
      <c r="PDJ52" s="73"/>
      <c r="PDK52" s="73"/>
      <c r="PDL52" s="73"/>
      <c r="PDM52" s="73"/>
      <c r="PDN52" s="73"/>
      <c r="PDO52" s="73"/>
      <c r="PDP52" s="73"/>
      <c r="PDQ52" s="73"/>
      <c r="PDR52" s="73"/>
      <c r="PDS52" s="73"/>
      <c r="PDT52" s="73"/>
      <c r="PDU52" s="73"/>
      <c r="PDV52" s="73"/>
      <c r="PDW52" s="73"/>
      <c r="PDX52" s="73"/>
      <c r="PDY52" s="73"/>
      <c r="PDZ52" s="73"/>
      <c r="PEA52" s="73"/>
      <c r="PEB52" s="73"/>
      <c r="PEC52" s="73"/>
      <c r="PED52" s="73"/>
      <c r="PEE52" s="73"/>
      <c r="PEF52" s="73"/>
      <c r="PEG52" s="73"/>
      <c r="PEH52" s="73"/>
      <c r="PEI52" s="73"/>
      <c r="PEJ52" s="73"/>
      <c r="PEK52" s="73"/>
      <c r="PEL52" s="73"/>
      <c r="PEM52" s="73"/>
      <c r="PEN52" s="73"/>
      <c r="PEO52" s="73"/>
      <c r="PEP52" s="73"/>
      <c r="PEQ52" s="73"/>
      <c r="PER52" s="73"/>
      <c r="PES52" s="73"/>
      <c r="PET52" s="73"/>
      <c r="PEU52" s="73"/>
      <c r="PEV52" s="73"/>
      <c r="PEW52" s="73"/>
      <c r="PEX52" s="73"/>
      <c r="PEY52" s="73"/>
      <c r="PEZ52" s="73"/>
      <c r="PFA52" s="73"/>
      <c r="PFB52" s="73"/>
      <c r="PFC52" s="73"/>
      <c r="PFD52" s="73"/>
      <c r="PFE52" s="73"/>
      <c r="PFF52" s="73"/>
      <c r="PFG52" s="73"/>
      <c r="PFH52" s="73"/>
      <c r="PFI52" s="73"/>
      <c r="PFJ52" s="73"/>
      <c r="PFK52" s="73"/>
      <c r="PFL52" s="73"/>
      <c r="PFM52" s="73"/>
      <c r="PFN52" s="73"/>
      <c r="PFO52" s="73"/>
      <c r="PFP52" s="73"/>
      <c r="PFQ52" s="73"/>
      <c r="PFR52" s="73"/>
      <c r="PFS52" s="73"/>
      <c r="PFT52" s="73"/>
      <c r="PFU52" s="73"/>
      <c r="PFV52" s="73"/>
      <c r="PFW52" s="73"/>
      <c r="PFX52" s="73"/>
      <c r="PFY52" s="73"/>
      <c r="PFZ52" s="73"/>
      <c r="PGA52" s="73"/>
      <c r="PGB52" s="73"/>
      <c r="PGC52" s="73"/>
      <c r="PGD52" s="73"/>
      <c r="PGE52" s="73"/>
      <c r="PGF52" s="73"/>
      <c r="PGG52" s="73"/>
      <c r="PGH52" s="73"/>
      <c r="PGI52" s="73"/>
      <c r="PGJ52" s="73"/>
      <c r="PGK52" s="73"/>
      <c r="PGL52" s="73"/>
      <c r="PGM52" s="73"/>
      <c r="PGN52" s="73"/>
      <c r="PGO52" s="73"/>
      <c r="PGP52" s="73"/>
      <c r="PGQ52" s="73"/>
      <c r="PGR52" s="73"/>
      <c r="PGS52" s="73"/>
      <c r="PGT52" s="73"/>
      <c r="PGU52" s="73"/>
      <c r="PGV52" s="73"/>
      <c r="PGW52" s="73"/>
      <c r="PGX52" s="73"/>
      <c r="PGY52" s="73"/>
      <c r="PGZ52" s="73"/>
      <c r="PHA52" s="73"/>
      <c r="PHB52" s="73"/>
      <c r="PHC52" s="73"/>
      <c r="PHD52" s="73"/>
      <c r="PHE52" s="73"/>
      <c r="PHF52" s="73"/>
      <c r="PHG52" s="73"/>
      <c r="PHH52" s="73"/>
      <c r="PHI52" s="73"/>
      <c r="PHJ52" s="73"/>
      <c r="PHK52" s="73"/>
      <c r="PHL52" s="73"/>
      <c r="PHM52" s="73"/>
      <c r="PHN52" s="73"/>
      <c r="PHO52" s="73"/>
      <c r="PHP52" s="73"/>
      <c r="PHQ52" s="73"/>
      <c r="PHR52" s="73"/>
      <c r="PHS52" s="73"/>
      <c r="PHT52" s="73"/>
      <c r="PHU52" s="73"/>
      <c r="PHV52" s="73"/>
      <c r="PHW52" s="73"/>
      <c r="PHX52" s="73"/>
      <c r="PHY52" s="73"/>
      <c r="PHZ52" s="73"/>
      <c r="PIA52" s="73"/>
      <c r="PIB52" s="73"/>
      <c r="PIC52" s="73"/>
      <c r="PID52" s="73"/>
      <c r="PIE52" s="73"/>
      <c r="PIF52" s="73"/>
      <c r="PIG52" s="73"/>
      <c r="PIH52" s="73"/>
      <c r="PII52" s="73"/>
      <c r="PIJ52" s="73"/>
      <c r="PIK52" s="73"/>
      <c r="PIL52" s="73"/>
      <c r="PIM52" s="73"/>
      <c r="PIN52" s="73"/>
      <c r="PIO52" s="73"/>
      <c r="PIP52" s="73"/>
      <c r="PIQ52" s="73"/>
      <c r="PIR52" s="73"/>
      <c r="PIS52" s="73"/>
      <c r="PIT52" s="73"/>
      <c r="PIU52" s="73"/>
      <c r="PIV52" s="73"/>
      <c r="PIW52" s="73"/>
      <c r="PIX52" s="73"/>
      <c r="PIY52" s="73"/>
      <c r="PIZ52" s="73"/>
      <c r="PJA52" s="73"/>
      <c r="PJB52" s="73"/>
      <c r="PJC52" s="73"/>
      <c r="PJD52" s="73"/>
      <c r="PJE52" s="73"/>
      <c r="PJF52" s="73"/>
      <c r="PJG52" s="73"/>
      <c r="PJH52" s="73"/>
      <c r="PJI52" s="73"/>
      <c r="PJJ52" s="73"/>
      <c r="PJK52" s="73"/>
      <c r="PJL52" s="73"/>
      <c r="PJM52" s="73"/>
      <c r="PJN52" s="73"/>
      <c r="PJO52" s="73"/>
      <c r="PJP52" s="73"/>
      <c r="PJQ52" s="73"/>
      <c r="PJR52" s="73"/>
      <c r="PJS52" s="73"/>
      <c r="PJT52" s="73"/>
      <c r="PJU52" s="73"/>
      <c r="PJV52" s="73"/>
      <c r="PJW52" s="73"/>
      <c r="PJX52" s="73"/>
      <c r="PJY52" s="73"/>
      <c r="PJZ52" s="73"/>
      <c r="PKA52" s="73"/>
      <c r="PKB52" s="73"/>
      <c r="PKC52" s="73"/>
      <c r="PKD52" s="73"/>
      <c r="PKE52" s="73"/>
      <c r="PKF52" s="73"/>
      <c r="PKG52" s="73"/>
      <c r="PKH52" s="73"/>
      <c r="PKI52" s="73"/>
      <c r="PKJ52" s="73"/>
      <c r="PKK52" s="73"/>
      <c r="PKL52" s="73"/>
      <c r="PKM52" s="73"/>
      <c r="PKN52" s="73"/>
      <c r="PKO52" s="73"/>
      <c r="PKP52" s="73"/>
      <c r="PKQ52" s="73"/>
      <c r="PKR52" s="73"/>
      <c r="PKS52" s="73"/>
      <c r="PKT52" s="73"/>
      <c r="PKU52" s="73"/>
      <c r="PKV52" s="73"/>
      <c r="PKW52" s="73"/>
      <c r="PKX52" s="73"/>
      <c r="PKY52" s="73"/>
      <c r="PKZ52" s="73"/>
      <c r="PLA52" s="73"/>
      <c r="PLB52" s="73"/>
      <c r="PLC52" s="73"/>
      <c r="PLD52" s="73"/>
      <c r="PLE52" s="73"/>
      <c r="PLF52" s="73"/>
      <c r="PLG52" s="73"/>
      <c r="PLH52" s="73"/>
      <c r="PLI52" s="73"/>
      <c r="PLJ52" s="73"/>
      <c r="PLK52" s="73"/>
      <c r="PLL52" s="73"/>
      <c r="PLM52" s="73"/>
      <c r="PLN52" s="73"/>
      <c r="PLO52" s="73"/>
      <c r="PLP52" s="73"/>
      <c r="PLQ52" s="73"/>
      <c r="PLR52" s="73"/>
      <c r="PLS52" s="73"/>
      <c r="PLT52" s="73"/>
      <c r="PLU52" s="73"/>
      <c r="PLV52" s="73"/>
      <c r="PLW52" s="73"/>
      <c r="PLX52" s="73"/>
      <c r="PLY52" s="73"/>
      <c r="PLZ52" s="73"/>
      <c r="PMA52" s="73"/>
      <c r="PMB52" s="73"/>
      <c r="PMC52" s="73"/>
      <c r="PMD52" s="73"/>
      <c r="PME52" s="73"/>
      <c r="PMF52" s="73"/>
      <c r="PMG52" s="73"/>
      <c r="PMH52" s="73"/>
      <c r="PMI52" s="73"/>
      <c r="PMJ52" s="73"/>
      <c r="PMK52" s="73"/>
      <c r="PML52" s="73"/>
      <c r="PMM52" s="73"/>
      <c r="PMN52" s="73"/>
      <c r="PMO52" s="73"/>
      <c r="PMP52" s="73"/>
      <c r="PMQ52" s="73"/>
      <c r="PMR52" s="73"/>
      <c r="PMS52" s="73"/>
      <c r="PMT52" s="73"/>
      <c r="PMU52" s="73"/>
      <c r="PMV52" s="73"/>
      <c r="PMW52" s="73"/>
      <c r="PMX52" s="73"/>
      <c r="PMY52" s="73"/>
      <c r="PMZ52" s="73"/>
      <c r="PNA52" s="73"/>
      <c r="PNB52" s="73"/>
      <c r="PNC52" s="73"/>
      <c r="PND52" s="73"/>
      <c r="PNE52" s="73"/>
      <c r="PNF52" s="73"/>
      <c r="PNG52" s="73"/>
      <c r="PNH52" s="73"/>
      <c r="PNI52" s="73"/>
      <c r="PNJ52" s="73"/>
      <c r="PNK52" s="73"/>
      <c r="PNL52" s="73"/>
      <c r="PNM52" s="73"/>
      <c r="PNN52" s="73"/>
      <c r="PNO52" s="73"/>
      <c r="PNP52" s="73"/>
      <c r="PNQ52" s="73"/>
      <c r="PNR52" s="73"/>
      <c r="PNS52" s="73"/>
      <c r="PNT52" s="73"/>
      <c r="PNU52" s="73"/>
      <c r="PNV52" s="73"/>
      <c r="PNW52" s="73"/>
      <c r="PNX52" s="73"/>
      <c r="PNY52" s="73"/>
      <c r="PNZ52" s="73"/>
      <c r="POA52" s="73"/>
      <c r="POB52" s="73"/>
      <c r="POC52" s="73"/>
      <c r="POD52" s="73"/>
      <c r="POE52" s="73"/>
      <c r="POF52" s="73"/>
      <c r="POG52" s="73"/>
      <c r="POH52" s="73"/>
      <c r="POI52" s="73"/>
      <c r="POJ52" s="73"/>
      <c r="POK52" s="73"/>
      <c r="POL52" s="73"/>
      <c r="POM52" s="73"/>
      <c r="PON52" s="73"/>
      <c r="POO52" s="73"/>
      <c r="POP52" s="73"/>
      <c r="POQ52" s="73"/>
      <c r="POR52" s="73"/>
      <c r="POS52" s="73"/>
      <c r="POT52" s="73"/>
      <c r="POU52" s="73"/>
      <c r="POV52" s="73"/>
      <c r="POW52" s="73"/>
      <c r="POX52" s="73"/>
      <c r="POY52" s="73"/>
      <c r="POZ52" s="73"/>
      <c r="PPA52" s="73"/>
      <c r="PPB52" s="73"/>
      <c r="PPC52" s="73"/>
      <c r="PPD52" s="73"/>
      <c r="PPE52" s="73"/>
      <c r="PPF52" s="73"/>
      <c r="PPG52" s="73"/>
      <c r="PPH52" s="73"/>
      <c r="PPI52" s="73"/>
      <c r="PPJ52" s="73"/>
      <c r="PPK52" s="73"/>
      <c r="PPL52" s="73"/>
      <c r="PPM52" s="73"/>
      <c r="PPN52" s="73"/>
      <c r="PPO52" s="73"/>
      <c r="PPP52" s="73"/>
      <c r="PPQ52" s="73"/>
      <c r="PPR52" s="73"/>
      <c r="PPS52" s="73"/>
      <c r="PPT52" s="73"/>
      <c r="PPU52" s="73"/>
      <c r="PPV52" s="73"/>
      <c r="PPW52" s="73"/>
      <c r="PPX52" s="73"/>
      <c r="PPY52" s="73"/>
      <c r="PPZ52" s="73"/>
      <c r="PQA52" s="73"/>
      <c r="PQB52" s="73"/>
      <c r="PQC52" s="73"/>
      <c r="PQD52" s="73"/>
      <c r="PQE52" s="73"/>
      <c r="PQF52" s="73"/>
      <c r="PQG52" s="73"/>
      <c r="PQH52" s="73"/>
      <c r="PQI52" s="73"/>
      <c r="PQJ52" s="73"/>
      <c r="PQK52" s="73"/>
      <c r="PQL52" s="73"/>
      <c r="PQM52" s="73"/>
      <c r="PQN52" s="73"/>
      <c r="PQO52" s="73"/>
      <c r="PQP52" s="73"/>
      <c r="PQQ52" s="73"/>
      <c r="PQR52" s="73"/>
      <c r="PQS52" s="73"/>
      <c r="PQT52" s="73"/>
      <c r="PQU52" s="73"/>
      <c r="PQV52" s="73"/>
      <c r="PQW52" s="73"/>
      <c r="PQX52" s="73"/>
      <c r="PQY52" s="73"/>
      <c r="PQZ52" s="73"/>
      <c r="PRA52" s="73"/>
      <c r="PRB52" s="73"/>
      <c r="PRC52" s="73"/>
      <c r="PRD52" s="73"/>
      <c r="PRE52" s="73"/>
      <c r="PRF52" s="73"/>
      <c r="PRG52" s="73"/>
      <c r="PRH52" s="73"/>
      <c r="PRI52" s="73"/>
      <c r="PRJ52" s="73"/>
      <c r="PRK52" s="73"/>
      <c r="PRL52" s="73"/>
      <c r="PRM52" s="73"/>
      <c r="PRN52" s="73"/>
      <c r="PRO52" s="73"/>
      <c r="PRP52" s="73"/>
      <c r="PRQ52" s="73"/>
      <c r="PRR52" s="73"/>
      <c r="PRS52" s="73"/>
      <c r="PRT52" s="73"/>
      <c r="PRU52" s="73"/>
      <c r="PRV52" s="73"/>
      <c r="PRW52" s="73"/>
      <c r="PRX52" s="73"/>
      <c r="PRY52" s="73"/>
      <c r="PRZ52" s="73"/>
      <c r="PSA52" s="73"/>
      <c r="PSB52" s="73"/>
      <c r="PSC52" s="73"/>
      <c r="PSD52" s="73"/>
      <c r="PSE52" s="73"/>
      <c r="PSF52" s="73"/>
      <c r="PSG52" s="73"/>
      <c r="PSH52" s="73"/>
      <c r="PSI52" s="73"/>
      <c r="PSJ52" s="73"/>
      <c r="PSK52" s="73"/>
      <c r="PSL52" s="73"/>
      <c r="PSM52" s="73"/>
      <c r="PSN52" s="73"/>
      <c r="PSO52" s="73"/>
      <c r="PSP52" s="73"/>
      <c r="PSQ52" s="73"/>
      <c r="PSR52" s="73"/>
      <c r="PSS52" s="73"/>
      <c r="PST52" s="73"/>
      <c r="PSU52" s="73"/>
      <c r="PSV52" s="73"/>
      <c r="PSW52" s="73"/>
      <c r="PSX52" s="73"/>
      <c r="PSY52" s="73"/>
      <c r="PSZ52" s="73"/>
      <c r="PTA52" s="73"/>
      <c r="PTB52" s="73"/>
      <c r="PTC52" s="73"/>
      <c r="PTD52" s="73"/>
      <c r="PTE52" s="73"/>
      <c r="PTF52" s="73"/>
      <c r="PTG52" s="73"/>
      <c r="PTH52" s="73"/>
      <c r="PTI52" s="73"/>
      <c r="PTJ52" s="73"/>
      <c r="PTK52" s="73"/>
      <c r="PTL52" s="73"/>
      <c r="PTM52" s="73"/>
      <c r="PTN52" s="73"/>
      <c r="PTO52" s="73"/>
      <c r="PTP52" s="73"/>
      <c r="PTQ52" s="73"/>
      <c r="PTR52" s="73"/>
      <c r="PTS52" s="73"/>
      <c r="PTT52" s="73"/>
      <c r="PTU52" s="73"/>
      <c r="PTV52" s="73"/>
      <c r="PTW52" s="73"/>
      <c r="PTX52" s="73"/>
      <c r="PTY52" s="73"/>
      <c r="PTZ52" s="73"/>
      <c r="PUA52" s="73"/>
      <c r="PUB52" s="73"/>
      <c r="PUC52" s="73"/>
      <c r="PUD52" s="73"/>
      <c r="PUE52" s="73"/>
      <c r="PUF52" s="73"/>
      <c r="PUG52" s="73"/>
      <c r="PUH52" s="73"/>
      <c r="PUI52" s="73"/>
      <c r="PUJ52" s="73"/>
      <c r="PUK52" s="73"/>
      <c r="PUL52" s="73"/>
      <c r="PUM52" s="73"/>
      <c r="PUN52" s="73"/>
      <c r="PUO52" s="73"/>
      <c r="PUP52" s="73"/>
      <c r="PUQ52" s="73"/>
      <c r="PUR52" s="73"/>
      <c r="PUS52" s="73"/>
      <c r="PUT52" s="73"/>
      <c r="PUU52" s="73"/>
      <c r="PUV52" s="73"/>
      <c r="PUW52" s="73"/>
      <c r="PUX52" s="73"/>
      <c r="PUY52" s="73"/>
      <c r="PUZ52" s="73"/>
      <c r="PVA52" s="73"/>
      <c r="PVB52" s="73"/>
      <c r="PVC52" s="73"/>
      <c r="PVD52" s="73"/>
      <c r="PVE52" s="73"/>
      <c r="PVF52" s="73"/>
      <c r="PVG52" s="73"/>
      <c r="PVH52" s="73"/>
      <c r="PVI52" s="73"/>
      <c r="PVJ52" s="73"/>
      <c r="PVK52" s="73"/>
      <c r="PVL52" s="73"/>
      <c r="PVM52" s="73"/>
      <c r="PVN52" s="73"/>
      <c r="PVO52" s="73"/>
      <c r="PVP52" s="73"/>
      <c r="PVQ52" s="73"/>
      <c r="PVR52" s="73"/>
      <c r="PVS52" s="73"/>
      <c r="PVT52" s="73"/>
      <c r="PVU52" s="73"/>
      <c r="PVV52" s="73"/>
      <c r="PVW52" s="73"/>
      <c r="PVX52" s="73"/>
      <c r="PVY52" s="73"/>
      <c r="PVZ52" s="73"/>
      <c r="PWA52" s="73"/>
      <c r="PWB52" s="73"/>
      <c r="PWC52" s="73"/>
      <c r="PWD52" s="73"/>
      <c r="PWE52" s="73"/>
      <c r="PWF52" s="73"/>
      <c r="PWG52" s="73"/>
      <c r="PWH52" s="73"/>
      <c r="PWI52" s="73"/>
      <c r="PWJ52" s="73"/>
      <c r="PWK52" s="73"/>
      <c r="PWL52" s="73"/>
      <c r="PWM52" s="73"/>
      <c r="PWN52" s="73"/>
      <c r="PWO52" s="73"/>
      <c r="PWP52" s="73"/>
      <c r="PWQ52" s="73"/>
      <c r="PWR52" s="73"/>
      <c r="PWS52" s="73"/>
      <c r="PWT52" s="73"/>
      <c r="PWU52" s="73"/>
      <c r="PWV52" s="73"/>
      <c r="PWW52" s="73"/>
      <c r="PWX52" s="73"/>
      <c r="PWY52" s="73"/>
      <c r="PWZ52" s="73"/>
      <c r="PXA52" s="73"/>
      <c r="PXB52" s="73"/>
      <c r="PXC52" s="73"/>
      <c r="PXD52" s="73"/>
      <c r="PXE52" s="73"/>
      <c r="PXF52" s="73"/>
      <c r="PXG52" s="73"/>
      <c r="PXH52" s="73"/>
      <c r="PXI52" s="73"/>
      <c r="PXJ52" s="73"/>
      <c r="PXK52" s="73"/>
      <c r="PXL52" s="73"/>
      <c r="PXM52" s="73"/>
      <c r="PXN52" s="73"/>
      <c r="PXO52" s="73"/>
      <c r="PXP52" s="73"/>
      <c r="PXQ52" s="73"/>
      <c r="PXR52" s="73"/>
      <c r="PXS52" s="73"/>
      <c r="PXT52" s="73"/>
      <c r="PXU52" s="73"/>
      <c r="PXV52" s="73"/>
      <c r="PXW52" s="73"/>
      <c r="PXX52" s="73"/>
      <c r="PXY52" s="73"/>
      <c r="PXZ52" s="73"/>
      <c r="PYA52" s="73"/>
      <c r="PYB52" s="73"/>
      <c r="PYC52" s="73"/>
      <c r="PYD52" s="73"/>
      <c r="PYE52" s="73"/>
      <c r="PYF52" s="73"/>
      <c r="PYG52" s="73"/>
      <c r="PYH52" s="73"/>
      <c r="PYI52" s="73"/>
      <c r="PYJ52" s="73"/>
      <c r="PYK52" s="73"/>
      <c r="PYL52" s="73"/>
      <c r="PYM52" s="73"/>
      <c r="PYN52" s="73"/>
      <c r="PYO52" s="73"/>
      <c r="PYP52" s="73"/>
      <c r="PYQ52" s="73"/>
      <c r="PYR52" s="73"/>
      <c r="PYS52" s="73"/>
      <c r="PYT52" s="73"/>
      <c r="PYU52" s="73"/>
      <c r="PYV52" s="73"/>
      <c r="PYW52" s="73"/>
      <c r="PYX52" s="73"/>
      <c r="PYY52" s="73"/>
      <c r="PYZ52" s="73"/>
      <c r="PZA52" s="73"/>
      <c r="PZB52" s="73"/>
      <c r="PZC52" s="73"/>
      <c r="PZD52" s="73"/>
      <c r="PZE52" s="73"/>
      <c r="PZF52" s="73"/>
      <c r="PZG52" s="73"/>
      <c r="PZH52" s="73"/>
      <c r="PZI52" s="73"/>
      <c r="PZJ52" s="73"/>
      <c r="PZK52" s="73"/>
      <c r="PZL52" s="73"/>
      <c r="PZM52" s="73"/>
      <c r="PZN52" s="73"/>
      <c r="PZO52" s="73"/>
      <c r="PZP52" s="73"/>
      <c r="PZQ52" s="73"/>
      <c r="PZR52" s="73"/>
      <c r="PZS52" s="73"/>
      <c r="PZT52" s="73"/>
      <c r="PZU52" s="73"/>
      <c r="PZV52" s="73"/>
      <c r="PZW52" s="73"/>
      <c r="PZX52" s="73"/>
      <c r="PZY52" s="73"/>
      <c r="PZZ52" s="73"/>
      <c r="QAA52" s="73"/>
      <c r="QAB52" s="73"/>
      <c r="QAC52" s="73"/>
      <c r="QAD52" s="73"/>
      <c r="QAE52" s="73"/>
      <c r="QAF52" s="73"/>
      <c r="QAG52" s="73"/>
      <c r="QAH52" s="73"/>
      <c r="QAI52" s="73"/>
      <c r="QAJ52" s="73"/>
      <c r="QAK52" s="73"/>
      <c r="QAL52" s="73"/>
      <c r="QAM52" s="73"/>
      <c r="QAN52" s="73"/>
      <c r="QAO52" s="73"/>
      <c r="QAP52" s="73"/>
      <c r="QAQ52" s="73"/>
      <c r="QAR52" s="73"/>
      <c r="QAS52" s="73"/>
      <c r="QAT52" s="73"/>
      <c r="QAU52" s="73"/>
      <c r="QAV52" s="73"/>
      <c r="QAW52" s="73"/>
      <c r="QAX52" s="73"/>
      <c r="QAY52" s="73"/>
      <c r="QAZ52" s="73"/>
      <c r="QBA52" s="73"/>
      <c r="QBB52" s="73"/>
      <c r="QBC52" s="73"/>
      <c r="QBD52" s="73"/>
      <c r="QBE52" s="73"/>
      <c r="QBF52" s="73"/>
      <c r="QBG52" s="73"/>
      <c r="QBH52" s="73"/>
      <c r="QBI52" s="73"/>
      <c r="QBJ52" s="73"/>
      <c r="QBK52" s="73"/>
      <c r="QBL52" s="73"/>
      <c r="QBM52" s="73"/>
      <c r="QBN52" s="73"/>
      <c r="QBO52" s="73"/>
      <c r="QBP52" s="73"/>
      <c r="QBQ52" s="73"/>
      <c r="QBR52" s="73"/>
      <c r="QBS52" s="73"/>
      <c r="QBT52" s="73"/>
      <c r="QBU52" s="73"/>
      <c r="QBV52" s="73"/>
      <c r="QBW52" s="73"/>
      <c r="QBX52" s="73"/>
      <c r="QBY52" s="73"/>
      <c r="QBZ52" s="73"/>
      <c r="QCA52" s="73"/>
      <c r="QCB52" s="73"/>
      <c r="QCC52" s="73"/>
      <c r="QCD52" s="73"/>
      <c r="QCE52" s="73"/>
      <c r="QCF52" s="73"/>
      <c r="QCG52" s="73"/>
      <c r="QCH52" s="73"/>
      <c r="QCI52" s="73"/>
      <c r="QCJ52" s="73"/>
      <c r="QCK52" s="73"/>
      <c r="QCL52" s="73"/>
      <c r="QCM52" s="73"/>
      <c r="QCN52" s="73"/>
      <c r="QCO52" s="73"/>
      <c r="QCP52" s="73"/>
      <c r="QCQ52" s="73"/>
      <c r="QCR52" s="73"/>
      <c r="QCS52" s="73"/>
      <c r="QCT52" s="73"/>
      <c r="QCU52" s="73"/>
      <c r="QCV52" s="73"/>
      <c r="QCW52" s="73"/>
      <c r="QCX52" s="73"/>
      <c r="QCY52" s="73"/>
      <c r="QCZ52" s="73"/>
      <c r="QDA52" s="73"/>
      <c r="QDB52" s="73"/>
      <c r="QDC52" s="73"/>
      <c r="QDD52" s="73"/>
      <c r="QDE52" s="73"/>
      <c r="QDF52" s="73"/>
      <c r="QDG52" s="73"/>
      <c r="QDH52" s="73"/>
      <c r="QDI52" s="73"/>
      <c r="QDJ52" s="73"/>
      <c r="QDK52" s="73"/>
      <c r="QDL52" s="73"/>
      <c r="QDM52" s="73"/>
      <c r="QDN52" s="73"/>
      <c r="QDO52" s="73"/>
      <c r="QDP52" s="73"/>
      <c r="QDQ52" s="73"/>
      <c r="QDR52" s="73"/>
      <c r="QDS52" s="73"/>
      <c r="QDT52" s="73"/>
      <c r="QDU52" s="73"/>
      <c r="QDV52" s="73"/>
      <c r="QDW52" s="73"/>
      <c r="QDX52" s="73"/>
      <c r="QDY52" s="73"/>
      <c r="QDZ52" s="73"/>
      <c r="QEA52" s="73"/>
      <c r="QEB52" s="73"/>
      <c r="QEC52" s="73"/>
      <c r="QED52" s="73"/>
      <c r="QEE52" s="73"/>
      <c r="QEF52" s="73"/>
      <c r="QEG52" s="73"/>
      <c r="QEH52" s="73"/>
      <c r="QEI52" s="73"/>
      <c r="QEJ52" s="73"/>
      <c r="QEK52" s="73"/>
      <c r="QEL52" s="73"/>
      <c r="QEM52" s="73"/>
      <c r="QEN52" s="73"/>
      <c r="QEO52" s="73"/>
      <c r="QEP52" s="73"/>
      <c r="QEQ52" s="73"/>
      <c r="QER52" s="73"/>
      <c r="QES52" s="73"/>
      <c r="QET52" s="73"/>
      <c r="QEU52" s="73"/>
      <c r="QEV52" s="73"/>
      <c r="QEW52" s="73"/>
      <c r="QEX52" s="73"/>
      <c r="QEY52" s="73"/>
      <c r="QEZ52" s="73"/>
      <c r="QFA52" s="73"/>
      <c r="QFB52" s="73"/>
      <c r="QFC52" s="73"/>
      <c r="QFD52" s="73"/>
      <c r="QFE52" s="73"/>
      <c r="QFF52" s="73"/>
      <c r="QFG52" s="73"/>
      <c r="QFH52" s="73"/>
      <c r="QFI52" s="73"/>
      <c r="QFJ52" s="73"/>
      <c r="QFK52" s="73"/>
      <c r="QFL52" s="73"/>
      <c r="QFM52" s="73"/>
      <c r="QFN52" s="73"/>
      <c r="QFO52" s="73"/>
      <c r="QFP52" s="73"/>
      <c r="QFQ52" s="73"/>
      <c r="QFR52" s="73"/>
      <c r="QFS52" s="73"/>
      <c r="QFT52" s="73"/>
      <c r="QFU52" s="73"/>
      <c r="QFV52" s="73"/>
      <c r="QFW52" s="73"/>
      <c r="QFX52" s="73"/>
      <c r="QFY52" s="73"/>
      <c r="QFZ52" s="73"/>
      <c r="QGA52" s="73"/>
      <c r="QGB52" s="73"/>
      <c r="QGC52" s="73"/>
      <c r="QGD52" s="73"/>
      <c r="QGE52" s="73"/>
      <c r="QGF52" s="73"/>
      <c r="QGG52" s="73"/>
      <c r="QGH52" s="73"/>
      <c r="QGI52" s="73"/>
      <c r="QGJ52" s="73"/>
      <c r="QGK52" s="73"/>
      <c r="QGL52" s="73"/>
      <c r="QGM52" s="73"/>
      <c r="QGN52" s="73"/>
      <c r="QGO52" s="73"/>
      <c r="QGP52" s="73"/>
      <c r="QGQ52" s="73"/>
      <c r="QGR52" s="73"/>
      <c r="QGS52" s="73"/>
      <c r="QGT52" s="73"/>
      <c r="QGU52" s="73"/>
      <c r="QGV52" s="73"/>
      <c r="QGW52" s="73"/>
      <c r="QGX52" s="73"/>
      <c r="QGY52" s="73"/>
      <c r="QGZ52" s="73"/>
      <c r="QHA52" s="73"/>
      <c r="QHB52" s="73"/>
      <c r="QHC52" s="73"/>
      <c r="QHD52" s="73"/>
      <c r="QHE52" s="73"/>
      <c r="QHF52" s="73"/>
      <c r="QHG52" s="73"/>
      <c r="QHH52" s="73"/>
      <c r="QHI52" s="73"/>
      <c r="QHJ52" s="73"/>
      <c r="QHK52" s="73"/>
      <c r="QHL52" s="73"/>
      <c r="QHM52" s="73"/>
      <c r="QHN52" s="73"/>
      <c r="QHO52" s="73"/>
      <c r="QHP52" s="73"/>
      <c r="QHQ52" s="73"/>
      <c r="QHR52" s="73"/>
      <c r="QHS52" s="73"/>
      <c r="QHT52" s="73"/>
      <c r="QHU52" s="73"/>
      <c r="QHV52" s="73"/>
      <c r="QHW52" s="73"/>
      <c r="QHX52" s="73"/>
      <c r="QHY52" s="73"/>
      <c r="QHZ52" s="73"/>
      <c r="QIA52" s="73"/>
      <c r="QIB52" s="73"/>
      <c r="QIC52" s="73"/>
      <c r="QID52" s="73"/>
      <c r="QIE52" s="73"/>
      <c r="QIF52" s="73"/>
      <c r="QIG52" s="73"/>
      <c r="QIH52" s="73"/>
      <c r="QII52" s="73"/>
      <c r="QIJ52" s="73"/>
      <c r="QIK52" s="73"/>
      <c r="QIL52" s="73"/>
      <c r="QIM52" s="73"/>
      <c r="QIN52" s="73"/>
      <c r="QIO52" s="73"/>
      <c r="QIP52" s="73"/>
      <c r="QIQ52" s="73"/>
      <c r="QIR52" s="73"/>
      <c r="QIS52" s="73"/>
      <c r="QIT52" s="73"/>
      <c r="QIU52" s="73"/>
      <c r="QIV52" s="73"/>
      <c r="QIW52" s="73"/>
      <c r="QIX52" s="73"/>
      <c r="QIY52" s="73"/>
      <c r="QIZ52" s="73"/>
      <c r="QJA52" s="73"/>
      <c r="QJB52" s="73"/>
      <c r="QJC52" s="73"/>
      <c r="QJD52" s="73"/>
      <c r="QJE52" s="73"/>
      <c r="QJF52" s="73"/>
      <c r="QJG52" s="73"/>
      <c r="QJH52" s="73"/>
      <c r="QJI52" s="73"/>
      <c r="QJJ52" s="73"/>
      <c r="QJK52" s="73"/>
      <c r="QJL52" s="73"/>
      <c r="QJM52" s="73"/>
      <c r="QJN52" s="73"/>
      <c r="QJO52" s="73"/>
      <c r="QJP52" s="73"/>
      <c r="QJQ52" s="73"/>
      <c r="QJR52" s="73"/>
      <c r="QJS52" s="73"/>
      <c r="QJT52" s="73"/>
      <c r="QJU52" s="73"/>
      <c r="QJV52" s="73"/>
      <c r="QJW52" s="73"/>
      <c r="QJX52" s="73"/>
      <c r="QJY52" s="73"/>
      <c r="QJZ52" s="73"/>
      <c r="QKA52" s="73"/>
      <c r="QKB52" s="73"/>
      <c r="QKC52" s="73"/>
      <c r="QKD52" s="73"/>
      <c r="QKE52" s="73"/>
      <c r="QKF52" s="73"/>
      <c r="QKG52" s="73"/>
      <c r="QKH52" s="73"/>
      <c r="QKI52" s="73"/>
      <c r="QKJ52" s="73"/>
      <c r="QKK52" s="73"/>
      <c r="QKL52" s="73"/>
      <c r="QKM52" s="73"/>
      <c r="QKN52" s="73"/>
      <c r="QKO52" s="73"/>
      <c r="QKP52" s="73"/>
      <c r="QKQ52" s="73"/>
      <c r="QKR52" s="73"/>
      <c r="QKS52" s="73"/>
      <c r="QKT52" s="73"/>
      <c r="QKU52" s="73"/>
      <c r="QKV52" s="73"/>
      <c r="QKW52" s="73"/>
      <c r="QKX52" s="73"/>
      <c r="QKY52" s="73"/>
      <c r="QKZ52" s="73"/>
      <c r="QLA52" s="73"/>
      <c r="QLB52" s="73"/>
      <c r="QLC52" s="73"/>
      <c r="QLD52" s="73"/>
      <c r="QLE52" s="73"/>
      <c r="QLF52" s="73"/>
      <c r="QLG52" s="73"/>
      <c r="QLH52" s="73"/>
      <c r="QLI52" s="73"/>
      <c r="QLJ52" s="73"/>
      <c r="QLK52" s="73"/>
      <c r="QLL52" s="73"/>
      <c r="QLM52" s="73"/>
      <c r="QLN52" s="73"/>
      <c r="QLO52" s="73"/>
      <c r="QLP52" s="73"/>
      <c r="QLQ52" s="73"/>
      <c r="QLR52" s="73"/>
      <c r="QLS52" s="73"/>
      <c r="QLT52" s="73"/>
      <c r="QLU52" s="73"/>
      <c r="QLV52" s="73"/>
      <c r="QLW52" s="73"/>
      <c r="QLX52" s="73"/>
      <c r="QLY52" s="73"/>
      <c r="QLZ52" s="73"/>
      <c r="QMA52" s="73"/>
      <c r="QMB52" s="73"/>
      <c r="QMC52" s="73"/>
      <c r="QMD52" s="73"/>
      <c r="QME52" s="73"/>
      <c r="QMF52" s="73"/>
      <c r="QMG52" s="73"/>
      <c r="QMH52" s="73"/>
      <c r="QMI52" s="73"/>
      <c r="QMJ52" s="73"/>
      <c r="QMK52" s="73"/>
      <c r="QML52" s="73"/>
      <c r="QMM52" s="73"/>
      <c r="QMN52" s="73"/>
      <c r="QMO52" s="73"/>
      <c r="QMP52" s="73"/>
      <c r="QMQ52" s="73"/>
      <c r="QMR52" s="73"/>
      <c r="QMS52" s="73"/>
      <c r="QMT52" s="73"/>
      <c r="QMU52" s="73"/>
      <c r="QMV52" s="73"/>
      <c r="QMW52" s="73"/>
      <c r="QMX52" s="73"/>
      <c r="QMY52" s="73"/>
      <c r="QMZ52" s="73"/>
      <c r="QNA52" s="73"/>
      <c r="QNB52" s="73"/>
      <c r="QNC52" s="73"/>
      <c r="QND52" s="73"/>
      <c r="QNE52" s="73"/>
      <c r="QNF52" s="73"/>
      <c r="QNG52" s="73"/>
      <c r="QNH52" s="73"/>
      <c r="QNI52" s="73"/>
      <c r="QNJ52" s="73"/>
      <c r="QNK52" s="73"/>
      <c r="QNL52" s="73"/>
      <c r="QNM52" s="73"/>
      <c r="QNN52" s="73"/>
      <c r="QNO52" s="73"/>
      <c r="QNP52" s="73"/>
      <c r="QNQ52" s="73"/>
      <c r="QNR52" s="73"/>
      <c r="QNS52" s="73"/>
      <c r="QNT52" s="73"/>
      <c r="QNU52" s="73"/>
      <c r="QNV52" s="73"/>
      <c r="QNW52" s="73"/>
      <c r="QNX52" s="73"/>
      <c r="QNY52" s="73"/>
      <c r="QNZ52" s="73"/>
      <c r="QOA52" s="73"/>
      <c r="QOB52" s="73"/>
      <c r="QOC52" s="73"/>
      <c r="QOD52" s="73"/>
      <c r="QOE52" s="73"/>
      <c r="QOF52" s="73"/>
      <c r="QOG52" s="73"/>
      <c r="QOH52" s="73"/>
      <c r="QOI52" s="73"/>
      <c r="QOJ52" s="73"/>
      <c r="QOK52" s="73"/>
      <c r="QOL52" s="73"/>
      <c r="QOM52" s="73"/>
      <c r="QON52" s="73"/>
      <c r="QOO52" s="73"/>
      <c r="QOP52" s="73"/>
      <c r="QOQ52" s="73"/>
      <c r="QOR52" s="73"/>
      <c r="QOS52" s="73"/>
      <c r="QOT52" s="73"/>
      <c r="QOU52" s="73"/>
      <c r="QOV52" s="73"/>
      <c r="QOW52" s="73"/>
      <c r="QOX52" s="73"/>
      <c r="QOY52" s="73"/>
      <c r="QOZ52" s="73"/>
      <c r="QPA52" s="73"/>
      <c r="QPB52" s="73"/>
      <c r="QPC52" s="73"/>
      <c r="QPD52" s="73"/>
      <c r="QPE52" s="73"/>
      <c r="QPF52" s="73"/>
      <c r="QPG52" s="73"/>
      <c r="QPH52" s="73"/>
      <c r="QPI52" s="73"/>
      <c r="QPJ52" s="73"/>
      <c r="QPK52" s="73"/>
      <c r="QPL52" s="73"/>
      <c r="QPM52" s="73"/>
      <c r="QPN52" s="73"/>
      <c r="QPO52" s="73"/>
      <c r="QPP52" s="73"/>
      <c r="QPQ52" s="73"/>
      <c r="QPR52" s="73"/>
      <c r="QPS52" s="73"/>
      <c r="QPT52" s="73"/>
      <c r="QPU52" s="73"/>
      <c r="QPV52" s="73"/>
      <c r="QPW52" s="73"/>
      <c r="QPX52" s="73"/>
      <c r="QPY52" s="73"/>
      <c r="QPZ52" s="73"/>
      <c r="QQA52" s="73"/>
      <c r="QQB52" s="73"/>
      <c r="QQC52" s="73"/>
      <c r="QQD52" s="73"/>
      <c r="QQE52" s="73"/>
      <c r="QQF52" s="73"/>
      <c r="QQG52" s="73"/>
      <c r="QQH52" s="73"/>
      <c r="QQI52" s="73"/>
      <c r="QQJ52" s="73"/>
      <c r="QQK52" s="73"/>
      <c r="QQL52" s="73"/>
      <c r="QQM52" s="73"/>
      <c r="QQN52" s="73"/>
      <c r="QQO52" s="73"/>
      <c r="QQP52" s="73"/>
      <c r="QQQ52" s="73"/>
      <c r="QQR52" s="73"/>
      <c r="QQS52" s="73"/>
      <c r="QQT52" s="73"/>
      <c r="QQU52" s="73"/>
      <c r="QQV52" s="73"/>
      <c r="QQW52" s="73"/>
      <c r="QQX52" s="73"/>
      <c r="QQY52" s="73"/>
      <c r="QQZ52" s="73"/>
      <c r="QRA52" s="73"/>
      <c r="QRB52" s="73"/>
      <c r="QRC52" s="73"/>
      <c r="QRD52" s="73"/>
      <c r="QRE52" s="73"/>
      <c r="QRF52" s="73"/>
      <c r="QRG52" s="73"/>
      <c r="QRH52" s="73"/>
      <c r="QRI52" s="73"/>
      <c r="QRJ52" s="73"/>
      <c r="QRK52" s="73"/>
      <c r="QRL52" s="73"/>
      <c r="QRM52" s="73"/>
      <c r="QRN52" s="73"/>
      <c r="QRO52" s="73"/>
      <c r="QRP52" s="73"/>
      <c r="QRQ52" s="73"/>
      <c r="QRR52" s="73"/>
      <c r="QRS52" s="73"/>
      <c r="QRT52" s="73"/>
      <c r="QRU52" s="73"/>
      <c r="QRV52" s="73"/>
      <c r="QRW52" s="73"/>
      <c r="QRX52" s="73"/>
      <c r="QRY52" s="73"/>
      <c r="QRZ52" s="73"/>
      <c r="QSA52" s="73"/>
      <c r="QSB52" s="73"/>
      <c r="QSC52" s="73"/>
      <c r="QSD52" s="73"/>
      <c r="QSE52" s="73"/>
      <c r="QSF52" s="73"/>
      <c r="QSG52" s="73"/>
      <c r="QSH52" s="73"/>
      <c r="QSI52" s="73"/>
      <c r="QSJ52" s="73"/>
      <c r="QSK52" s="73"/>
      <c r="QSL52" s="73"/>
      <c r="QSM52" s="73"/>
      <c r="QSN52" s="73"/>
      <c r="QSO52" s="73"/>
      <c r="QSP52" s="73"/>
      <c r="QSQ52" s="73"/>
      <c r="QSR52" s="73"/>
      <c r="QSS52" s="73"/>
      <c r="QST52" s="73"/>
      <c r="QSU52" s="73"/>
      <c r="QSV52" s="73"/>
      <c r="QSW52" s="73"/>
      <c r="QSX52" s="73"/>
      <c r="QSY52" s="73"/>
      <c r="QSZ52" s="73"/>
      <c r="QTA52" s="73"/>
      <c r="QTB52" s="73"/>
      <c r="QTC52" s="73"/>
      <c r="QTD52" s="73"/>
      <c r="QTE52" s="73"/>
      <c r="QTF52" s="73"/>
      <c r="QTG52" s="73"/>
      <c r="QTH52" s="73"/>
      <c r="QTI52" s="73"/>
      <c r="QTJ52" s="73"/>
      <c r="QTK52" s="73"/>
      <c r="QTL52" s="73"/>
      <c r="QTM52" s="73"/>
      <c r="QTN52" s="73"/>
      <c r="QTO52" s="73"/>
      <c r="QTP52" s="73"/>
      <c r="QTQ52" s="73"/>
      <c r="QTR52" s="73"/>
      <c r="QTS52" s="73"/>
      <c r="QTT52" s="73"/>
      <c r="QTU52" s="73"/>
      <c r="QTV52" s="73"/>
      <c r="QTW52" s="73"/>
      <c r="QTX52" s="73"/>
      <c r="QTY52" s="73"/>
      <c r="QTZ52" s="73"/>
      <c r="QUA52" s="73"/>
      <c r="QUB52" s="73"/>
      <c r="QUC52" s="73"/>
      <c r="QUD52" s="73"/>
      <c r="QUE52" s="73"/>
      <c r="QUF52" s="73"/>
      <c r="QUG52" s="73"/>
      <c r="QUH52" s="73"/>
      <c r="QUI52" s="73"/>
      <c r="QUJ52" s="73"/>
      <c r="QUK52" s="73"/>
      <c r="QUL52" s="73"/>
      <c r="QUM52" s="73"/>
      <c r="QUN52" s="73"/>
      <c r="QUO52" s="73"/>
      <c r="QUP52" s="73"/>
      <c r="QUQ52" s="73"/>
      <c r="QUR52" s="73"/>
      <c r="QUS52" s="73"/>
      <c r="QUT52" s="73"/>
      <c r="QUU52" s="73"/>
      <c r="QUV52" s="73"/>
      <c r="QUW52" s="73"/>
      <c r="QUX52" s="73"/>
      <c r="QUY52" s="73"/>
      <c r="QUZ52" s="73"/>
      <c r="QVA52" s="73"/>
      <c r="QVB52" s="73"/>
      <c r="QVC52" s="73"/>
      <c r="QVD52" s="73"/>
      <c r="QVE52" s="73"/>
      <c r="QVF52" s="73"/>
      <c r="QVG52" s="73"/>
      <c r="QVH52" s="73"/>
      <c r="QVI52" s="73"/>
      <c r="QVJ52" s="73"/>
      <c r="QVK52" s="73"/>
      <c r="QVL52" s="73"/>
      <c r="QVM52" s="73"/>
      <c r="QVN52" s="73"/>
      <c r="QVO52" s="73"/>
      <c r="QVP52" s="73"/>
      <c r="QVQ52" s="73"/>
      <c r="QVR52" s="73"/>
      <c r="QVS52" s="73"/>
      <c r="QVT52" s="73"/>
      <c r="QVU52" s="73"/>
      <c r="QVV52" s="73"/>
      <c r="QVW52" s="73"/>
      <c r="QVX52" s="73"/>
      <c r="QVY52" s="73"/>
      <c r="QVZ52" s="73"/>
      <c r="QWA52" s="73"/>
      <c r="QWB52" s="73"/>
      <c r="QWC52" s="73"/>
      <c r="QWD52" s="73"/>
      <c r="QWE52" s="73"/>
      <c r="QWF52" s="73"/>
      <c r="QWG52" s="73"/>
      <c r="QWH52" s="73"/>
      <c r="QWI52" s="73"/>
      <c r="QWJ52" s="73"/>
      <c r="QWK52" s="73"/>
      <c r="QWL52" s="73"/>
      <c r="QWM52" s="73"/>
      <c r="QWN52" s="73"/>
      <c r="QWO52" s="73"/>
      <c r="QWP52" s="73"/>
      <c r="QWQ52" s="73"/>
      <c r="QWR52" s="73"/>
      <c r="QWS52" s="73"/>
      <c r="QWT52" s="73"/>
      <c r="QWU52" s="73"/>
      <c r="QWV52" s="73"/>
      <c r="QWW52" s="73"/>
      <c r="QWX52" s="73"/>
      <c r="QWY52" s="73"/>
      <c r="QWZ52" s="73"/>
      <c r="QXA52" s="73"/>
      <c r="QXB52" s="73"/>
      <c r="QXC52" s="73"/>
      <c r="QXD52" s="73"/>
      <c r="QXE52" s="73"/>
      <c r="QXF52" s="73"/>
      <c r="QXG52" s="73"/>
      <c r="QXH52" s="73"/>
      <c r="QXI52" s="73"/>
      <c r="QXJ52" s="73"/>
      <c r="QXK52" s="73"/>
      <c r="QXL52" s="73"/>
      <c r="QXM52" s="73"/>
      <c r="QXN52" s="73"/>
      <c r="QXO52" s="73"/>
      <c r="QXP52" s="73"/>
      <c r="QXQ52" s="73"/>
      <c r="QXR52" s="73"/>
      <c r="QXS52" s="73"/>
      <c r="QXT52" s="73"/>
      <c r="QXU52" s="73"/>
      <c r="QXV52" s="73"/>
      <c r="QXW52" s="73"/>
      <c r="QXX52" s="73"/>
      <c r="QXY52" s="73"/>
      <c r="QXZ52" s="73"/>
      <c r="QYA52" s="73"/>
      <c r="QYB52" s="73"/>
      <c r="QYC52" s="73"/>
      <c r="QYD52" s="73"/>
      <c r="QYE52" s="73"/>
      <c r="QYF52" s="73"/>
      <c r="QYG52" s="73"/>
      <c r="QYH52" s="73"/>
      <c r="QYI52" s="73"/>
      <c r="QYJ52" s="73"/>
      <c r="QYK52" s="73"/>
      <c r="QYL52" s="73"/>
      <c r="QYM52" s="73"/>
      <c r="QYN52" s="73"/>
      <c r="QYO52" s="73"/>
      <c r="QYP52" s="73"/>
      <c r="QYQ52" s="73"/>
      <c r="QYR52" s="73"/>
      <c r="QYS52" s="73"/>
      <c r="QYT52" s="73"/>
      <c r="QYU52" s="73"/>
      <c r="QYV52" s="73"/>
      <c r="QYW52" s="73"/>
      <c r="QYX52" s="73"/>
      <c r="QYY52" s="73"/>
      <c r="QYZ52" s="73"/>
      <c r="QZA52" s="73"/>
      <c r="QZB52" s="73"/>
      <c r="QZC52" s="73"/>
      <c r="QZD52" s="73"/>
      <c r="QZE52" s="73"/>
      <c r="QZF52" s="73"/>
      <c r="QZG52" s="73"/>
      <c r="QZH52" s="73"/>
      <c r="QZI52" s="73"/>
      <c r="QZJ52" s="73"/>
      <c r="QZK52" s="73"/>
      <c r="QZL52" s="73"/>
      <c r="QZM52" s="73"/>
      <c r="QZN52" s="73"/>
      <c r="QZO52" s="73"/>
      <c r="QZP52" s="73"/>
      <c r="QZQ52" s="73"/>
      <c r="QZR52" s="73"/>
      <c r="QZS52" s="73"/>
      <c r="QZT52" s="73"/>
      <c r="QZU52" s="73"/>
      <c r="QZV52" s="73"/>
      <c r="QZW52" s="73"/>
      <c r="QZX52" s="73"/>
      <c r="QZY52" s="73"/>
      <c r="QZZ52" s="73"/>
      <c r="RAA52" s="73"/>
      <c r="RAB52" s="73"/>
      <c r="RAC52" s="73"/>
      <c r="RAD52" s="73"/>
      <c r="RAE52" s="73"/>
      <c r="RAF52" s="73"/>
      <c r="RAG52" s="73"/>
      <c r="RAH52" s="73"/>
      <c r="RAI52" s="73"/>
      <c r="RAJ52" s="73"/>
      <c r="RAK52" s="73"/>
      <c r="RAL52" s="73"/>
      <c r="RAM52" s="73"/>
      <c r="RAN52" s="73"/>
      <c r="RAO52" s="73"/>
      <c r="RAP52" s="73"/>
      <c r="RAQ52" s="73"/>
      <c r="RAR52" s="73"/>
      <c r="RAS52" s="73"/>
      <c r="RAT52" s="73"/>
      <c r="RAU52" s="73"/>
      <c r="RAV52" s="73"/>
      <c r="RAW52" s="73"/>
      <c r="RAX52" s="73"/>
      <c r="RAY52" s="73"/>
      <c r="RAZ52" s="73"/>
      <c r="RBA52" s="73"/>
      <c r="RBB52" s="73"/>
      <c r="RBC52" s="73"/>
      <c r="RBD52" s="73"/>
      <c r="RBE52" s="73"/>
      <c r="RBF52" s="73"/>
      <c r="RBG52" s="73"/>
      <c r="RBH52" s="73"/>
      <c r="RBI52" s="73"/>
      <c r="RBJ52" s="73"/>
      <c r="RBK52" s="73"/>
      <c r="RBL52" s="73"/>
      <c r="RBM52" s="73"/>
      <c r="RBN52" s="73"/>
      <c r="RBO52" s="73"/>
      <c r="RBP52" s="73"/>
      <c r="RBQ52" s="73"/>
      <c r="RBR52" s="73"/>
      <c r="RBS52" s="73"/>
      <c r="RBT52" s="73"/>
      <c r="RBU52" s="73"/>
      <c r="RBV52" s="73"/>
      <c r="RBW52" s="73"/>
      <c r="RBX52" s="73"/>
      <c r="RBY52" s="73"/>
      <c r="RBZ52" s="73"/>
      <c r="RCA52" s="73"/>
      <c r="RCB52" s="73"/>
      <c r="RCC52" s="73"/>
      <c r="RCD52" s="73"/>
      <c r="RCE52" s="73"/>
      <c r="RCF52" s="73"/>
      <c r="RCG52" s="73"/>
      <c r="RCH52" s="73"/>
      <c r="RCI52" s="73"/>
      <c r="RCJ52" s="73"/>
      <c r="RCK52" s="73"/>
      <c r="RCL52" s="73"/>
      <c r="RCM52" s="73"/>
      <c r="RCN52" s="73"/>
      <c r="RCO52" s="73"/>
      <c r="RCP52" s="73"/>
      <c r="RCQ52" s="73"/>
      <c r="RCR52" s="73"/>
      <c r="RCS52" s="73"/>
      <c r="RCT52" s="73"/>
      <c r="RCU52" s="73"/>
      <c r="RCV52" s="73"/>
      <c r="RCW52" s="73"/>
      <c r="RCX52" s="73"/>
      <c r="RCY52" s="73"/>
      <c r="RCZ52" s="73"/>
      <c r="RDA52" s="73"/>
      <c r="RDB52" s="73"/>
      <c r="RDC52" s="73"/>
      <c r="RDD52" s="73"/>
      <c r="RDE52" s="73"/>
      <c r="RDF52" s="73"/>
      <c r="RDG52" s="73"/>
      <c r="RDH52" s="73"/>
      <c r="RDI52" s="73"/>
      <c r="RDJ52" s="73"/>
      <c r="RDK52" s="73"/>
      <c r="RDL52" s="73"/>
      <c r="RDM52" s="73"/>
      <c r="RDN52" s="73"/>
      <c r="RDO52" s="73"/>
      <c r="RDP52" s="73"/>
      <c r="RDQ52" s="73"/>
      <c r="RDR52" s="73"/>
      <c r="RDS52" s="73"/>
      <c r="RDT52" s="73"/>
      <c r="RDU52" s="73"/>
      <c r="RDV52" s="73"/>
      <c r="RDW52" s="73"/>
      <c r="RDX52" s="73"/>
      <c r="RDY52" s="73"/>
      <c r="RDZ52" s="73"/>
      <c r="REA52" s="73"/>
      <c r="REB52" s="73"/>
      <c r="REC52" s="73"/>
      <c r="RED52" s="73"/>
      <c r="REE52" s="73"/>
      <c r="REF52" s="73"/>
      <c r="REG52" s="73"/>
      <c r="REH52" s="73"/>
      <c r="REI52" s="73"/>
      <c r="REJ52" s="73"/>
      <c r="REK52" s="73"/>
      <c r="REL52" s="73"/>
      <c r="REM52" s="73"/>
      <c r="REN52" s="73"/>
      <c r="REO52" s="73"/>
      <c r="REP52" s="73"/>
      <c r="REQ52" s="73"/>
      <c r="RER52" s="73"/>
      <c r="RES52" s="73"/>
      <c r="RET52" s="73"/>
      <c r="REU52" s="73"/>
      <c r="REV52" s="73"/>
      <c r="REW52" s="73"/>
      <c r="REX52" s="73"/>
      <c r="REY52" s="73"/>
      <c r="REZ52" s="73"/>
      <c r="RFA52" s="73"/>
      <c r="RFB52" s="73"/>
      <c r="RFC52" s="73"/>
      <c r="RFD52" s="73"/>
      <c r="RFE52" s="73"/>
      <c r="RFF52" s="73"/>
      <c r="RFG52" s="73"/>
      <c r="RFH52" s="73"/>
      <c r="RFI52" s="73"/>
      <c r="RFJ52" s="73"/>
      <c r="RFK52" s="73"/>
      <c r="RFL52" s="73"/>
      <c r="RFM52" s="73"/>
      <c r="RFN52" s="73"/>
      <c r="RFO52" s="73"/>
      <c r="RFP52" s="73"/>
      <c r="RFQ52" s="73"/>
      <c r="RFR52" s="73"/>
      <c r="RFS52" s="73"/>
      <c r="RFT52" s="73"/>
      <c r="RFU52" s="73"/>
      <c r="RFV52" s="73"/>
      <c r="RFW52" s="73"/>
      <c r="RFX52" s="73"/>
      <c r="RFY52" s="73"/>
      <c r="RFZ52" s="73"/>
      <c r="RGA52" s="73"/>
      <c r="RGB52" s="73"/>
      <c r="RGC52" s="73"/>
      <c r="RGD52" s="73"/>
      <c r="RGE52" s="73"/>
      <c r="RGF52" s="73"/>
      <c r="RGG52" s="73"/>
      <c r="RGH52" s="73"/>
      <c r="RGI52" s="73"/>
      <c r="RGJ52" s="73"/>
      <c r="RGK52" s="73"/>
      <c r="RGL52" s="73"/>
      <c r="RGM52" s="73"/>
      <c r="RGN52" s="73"/>
      <c r="RGO52" s="73"/>
      <c r="RGP52" s="73"/>
      <c r="RGQ52" s="73"/>
      <c r="RGR52" s="73"/>
      <c r="RGS52" s="73"/>
      <c r="RGT52" s="73"/>
      <c r="RGU52" s="73"/>
      <c r="RGV52" s="73"/>
      <c r="RGW52" s="73"/>
      <c r="RGX52" s="73"/>
      <c r="RGY52" s="73"/>
      <c r="RGZ52" s="73"/>
      <c r="RHA52" s="73"/>
      <c r="RHB52" s="73"/>
      <c r="RHC52" s="73"/>
      <c r="RHD52" s="73"/>
      <c r="RHE52" s="73"/>
      <c r="RHF52" s="73"/>
      <c r="RHG52" s="73"/>
      <c r="RHH52" s="73"/>
      <c r="RHI52" s="73"/>
      <c r="RHJ52" s="73"/>
      <c r="RHK52" s="73"/>
      <c r="RHL52" s="73"/>
      <c r="RHM52" s="73"/>
      <c r="RHN52" s="73"/>
      <c r="RHO52" s="73"/>
      <c r="RHP52" s="73"/>
      <c r="RHQ52" s="73"/>
      <c r="RHR52" s="73"/>
      <c r="RHS52" s="73"/>
      <c r="RHT52" s="73"/>
      <c r="RHU52" s="73"/>
      <c r="RHV52" s="73"/>
      <c r="RHW52" s="73"/>
      <c r="RHX52" s="73"/>
      <c r="RHY52" s="73"/>
      <c r="RHZ52" s="73"/>
      <c r="RIA52" s="73"/>
      <c r="RIB52" s="73"/>
      <c r="RIC52" s="73"/>
      <c r="RID52" s="73"/>
      <c r="RIE52" s="73"/>
      <c r="RIF52" s="73"/>
      <c r="RIG52" s="73"/>
      <c r="RIH52" s="73"/>
      <c r="RII52" s="73"/>
      <c r="RIJ52" s="73"/>
      <c r="RIK52" s="73"/>
      <c r="RIL52" s="73"/>
      <c r="RIM52" s="73"/>
      <c r="RIN52" s="73"/>
      <c r="RIO52" s="73"/>
      <c r="RIP52" s="73"/>
      <c r="RIQ52" s="73"/>
      <c r="RIR52" s="73"/>
      <c r="RIS52" s="73"/>
      <c r="RIT52" s="73"/>
      <c r="RIU52" s="73"/>
      <c r="RIV52" s="73"/>
      <c r="RIW52" s="73"/>
      <c r="RIX52" s="73"/>
      <c r="RIY52" s="73"/>
      <c r="RIZ52" s="73"/>
      <c r="RJA52" s="73"/>
      <c r="RJB52" s="73"/>
      <c r="RJC52" s="73"/>
      <c r="RJD52" s="73"/>
      <c r="RJE52" s="73"/>
      <c r="RJF52" s="73"/>
      <c r="RJG52" s="73"/>
      <c r="RJH52" s="73"/>
      <c r="RJI52" s="73"/>
      <c r="RJJ52" s="73"/>
      <c r="RJK52" s="73"/>
      <c r="RJL52" s="73"/>
      <c r="RJM52" s="73"/>
      <c r="RJN52" s="73"/>
      <c r="RJO52" s="73"/>
      <c r="RJP52" s="73"/>
      <c r="RJQ52" s="73"/>
      <c r="RJR52" s="73"/>
      <c r="RJS52" s="73"/>
      <c r="RJT52" s="73"/>
      <c r="RJU52" s="73"/>
      <c r="RJV52" s="73"/>
      <c r="RJW52" s="73"/>
      <c r="RJX52" s="73"/>
      <c r="RJY52" s="73"/>
      <c r="RJZ52" s="73"/>
      <c r="RKA52" s="73"/>
      <c r="RKB52" s="73"/>
      <c r="RKC52" s="73"/>
      <c r="RKD52" s="73"/>
      <c r="RKE52" s="73"/>
      <c r="RKF52" s="73"/>
      <c r="RKG52" s="73"/>
      <c r="RKH52" s="73"/>
      <c r="RKI52" s="73"/>
      <c r="RKJ52" s="73"/>
      <c r="RKK52" s="73"/>
      <c r="RKL52" s="73"/>
      <c r="RKM52" s="73"/>
      <c r="RKN52" s="73"/>
      <c r="RKO52" s="73"/>
      <c r="RKP52" s="73"/>
      <c r="RKQ52" s="73"/>
      <c r="RKR52" s="73"/>
      <c r="RKS52" s="73"/>
      <c r="RKT52" s="73"/>
      <c r="RKU52" s="73"/>
      <c r="RKV52" s="73"/>
      <c r="RKW52" s="73"/>
      <c r="RKX52" s="73"/>
      <c r="RKY52" s="73"/>
      <c r="RKZ52" s="73"/>
      <c r="RLA52" s="73"/>
      <c r="RLB52" s="73"/>
      <c r="RLC52" s="73"/>
      <c r="RLD52" s="73"/>
      <c r="RLE52" s="73"/>
      <c r="RLF52" s="73"/>
      <c r="RLG52" s="73"/>
      <c r="RLH52" s="73"/>
      <c r="RLI52" s="73"/>
      <c r="RLJ52" s="73"/>
      <c r="RLK52" s="73"/>
      <c r="RLL52" s="73"/>
      <c r="RLM52" s="73"/>
      <c r="RLN52" s="73"/>
      <c r="RLO52" s="73"/>
      <c r="RLP52" s="73"/>
      <c r="RLQ52" s="73"/>
      <c r="RLR52" s="73"/>
      <c r="RLS52" s="73"/>
      <c r="RLT52" s="73"/>
      <c r="RLU52" s="73"/>
      <c r="RLV52" s="73"/>
      <c r="RLW52" s="73"/>
      <c r="RLX52" s="73"/>
      <c r="RLY52" s="73"/>
      <c r="RLZ52" s="73"/>
      <c r="RMA52" s="73"/>
      <c r="RMB52" s="73"/>
      <c r="RMC52" s="73"/>
      <c r="RMD52" s="73"/>
      <c r="RME52" s="73"/>
      <c r="RMF52" s="73"/>
      <c r="RMG52" s="73"/>
      <c r="RMH52" s="73"/>
      <c r="RMI52" s="73"/>
      <c r="RMJ52" s="73"/>
      <c r="RMK52" s="73"/>
      <c r="RML52" s="73"/>
      <c r="RMM52" s="73"/>
      <c r="RMN52" s="73"/>
      <c r="RMO52" s="73"/>
      <c r="RMP52" s="73"/>
      <c r="RMQ52" s="73"/>
      <c r="RMR52" s="73"/>
      <c r="RMS52" s="73"/>
      <c r="RMT52" s="73"/>
      <c r="RMU52" s="73"/>
      <c r="RMV52" s="73"/>
      <c r="RMW52" s="73"/>
      <c r="RMX52" s="73"/>
      <c r="RMY52" s="73"/>
      <c r="RMZ52" s="73"/>
      <c r="RNA52" s="73"/>
      <c r="RNB52" s="73"/>
      <c r="RNC52" s="73"/>
      <c r="RND52" s="73"/>
      <c r="RNE52" s="73"/>
      <c r="RNF52" s="73"/>
      <c r="RNG52" s="73"/>
      <c r="RNH52" s="73"/>
      <c r="RNI52" s="73"/>
      <c r="RNJ52" s="73"/>
      <c r="RNK52" s="73"/>
      <c r="RNL52" s="73"/>
      <c r="RNM52" s="73"/>
      <c r="RNN52" s="73"/>
      <c r="RNO52" s="73"/>
      <c r="RNP52" s="73"/>
      <c r="RNQ52" s="73"/>
      <c r="RNR52" s="73"/>
      <c r="RNS52" s="73"/>
      <c r="RNT52" s="73"/>
      <c r="RNU52" s="73"/>
      <c r="RNV52" s="73"/>
      <c r="RNW52" s="73"/>
      <c r="RNX52" s="73"/>
      <c r="RNY52" s="73"/>
      <c r="RNZ52" s="73"/>
      <c r="ROA52" s="73"/>
      <c r="ROB52" s="73"/>
      <c r="ROC52" s="73"/>
      <c r="ROD52" s="73"/>
      <c r="ROE52" s="73"/>
      <c r="ROF52" s="73"/>
      <c r="ROG52" s="73"/>
      <c r="ROH52" s="73"/>
      <c r="ROI52" s="73"/>
      <c r="ROJ52" s="73"/>
      <c r="ROK52" s="73"/>
      <c r="ROL52" s="73"/>
      <c r="ROM52" s="73"/>
      <c r="RON52" s="73"/>
      <c r="ROO52" s="73"/>
      <c r="ROP52" s="73"/>
      <c r="ROQ52" s="73"/>
      <c r="ROR52" s="73"/>
      <c r="ROS52" s="73"/>
      <c r="ROT52" s="73"/>
      <c r="ROU52" s="73"/>
      <c r="ROV52" s="73"/>
      <c r="ROW52" s="73"/>
      <c r="ROX52" s="73"/>
      <c r="ROY52" s="73"/>
      <c r="ROZ52" s="73"/>
      <c r="RPA52" s="73"/>
      <c r="RPB52" s="73"/>
      <c r="RPC52" s="73"/>
      <c r="RPD52" s="73"/>
      <c r="RPE52" s="73"/>
      <c r="RPF52" s="73"/>
      <c r="RPG52" s="73"/>
      <c r="RPH52" s="73"/>
      <c r="RPI52" s="73"/>
      <c r="RPJ52" s="73"/>
      <c r="RPK52" s="73"/>
      <c r="RPL52" s="73"/>
      <c r="RPM52" s="73"/>
      <c r="RPN52" s="73"/>
      <c r="RPO52" s="73"/>
      <c r="RPP52" s="73"/>
      <c r="RPQ52" s="73"/>
      <c r="RPR52" s="73"/>
      <c r="RPS52" s="73"/>
      <c r="RPT52" s="73"/>
      <c r="RPU52" s="73"/>
      <c r="RPV52" s="73"/>
      <c r="RPW52" s="73"/>
      <c r="RPX52" s="73"/>
      <c r="RPY52" s="73"/>
      <c r="RPZ52" s="73"/>
      <c r="RQA52" s="73"/>
      <c r="RQB52" s="73"/>
      <c r="RQC52" s="73"/>
      <c r="RQD52" s="73"/>
      <c r="RQE52" s="73"/>
      <c r="RQF52" s="73"/>
      <c r="RQG52" s="73"/>
      <c r="RQH52" s="73"/>
      <c r="RQI52" s="73"/>
      <c r="RQJ52" s="73"/>
      <c r="RQK52" s="73"/>
      <c r="RQL52" s="73"/>
      <c r="RQM52" s="73"/>
      <c r="RQN52" s="73"/>
      <c r="RQO52" s="73"/>
      <c r="RQP52" s="73"/>
      <c r="RQQ52" s="73"/>
      <c r="RQR52" s="73"/>
      <c r="RQS52" s="73"/>
      <c r="RQT52" s="73"/>
      <c r="RQU52" s="73"/>
      <c r="RQV52" s="73"/>
      <c r="RQW52" s="73"/>
      <c r="RQX52" s="73"/>
      <c r="RQY52" s="73"/>
      <c r="RQZ52" s="73"/>
      <c r="RRA52" s="73"/>
      <c r="RRB52" s="73"/>
      <c r="RRC52" s="73"/>
      <c r="RRD52" s="73"/>
      <c r="RRE52" s="73"/>
      <c r="RRF52" s="73"/>
      <c r="RRG52" s="73"/>
      <c r="RRH52" s="73"/>
      <c r="RRI52" s="73"/>
      <c r="RRJ52" s="73"/>
      <c r="RRK52" s="73"/>
      <c r="RRL52" s="73"/>
      <c r="RRM52" s="73"/>
      <c r="RRN52" s="73"/>
      <c r="RRO52" s="73"/>
      <c r="RRP52" s="73"/>
      <c r="RRQ52" s="73"/>
      <c r="RRR52" s="73"/>
      <c r="RRS52" s="73"/>
      <c r="RRT52" s="73"/>
      <c r="RRU52" s="73"/>
      <c r="RRV52" s="73"/>
      <c r="RRW52" s="73"/>
      <c r="RRX52" s="73"/>
      <c r="RRY52" s="73"/>
      <c r="RRZ52" s="73"/>
      <c r="RSA52" s="73"/>
      <c r="RSB52" s="73"/>
      <c r="RSC52" s="73"/>
      <c r="RSD52" s="73"/>
      <c r="RSE52" s="73"/>
      <c r="RSF52" s="73"/>
      <c r="RSG52" s="73"/>
      <c r="RSH52" s="73"/>
      <c r="RSI52" s="73"/>
      <c r="RSJ52" s="73"/>
      <c r="RSK52" s="73"/>
      <c r="RSL52" s="73"/>
      <c r="RSM52" s="73"/>
      <c r="RSN52" s="73"/>
      <c r="RSO52" s="73"/>
      <c r="RSP52" s="73"/>
      <c r="RSQ52" s="73"/>
      <c r="RSR52" s="73"/>
      <c r="RSS52" s="73"/>
      <c r="RST52" s="73"/>
      <c r="RSU52" s="73"/>
      <c r="RSV52" s="73"/>
      <c r="RSW52" s="73"/>
      <c r="RSX52" s="73"/>
      <c r="RSY52" s="73"/>
      <c r="RSZ52" s="73"/>
      <c r="RTA52" s="73"/>
      <c r="RTB52" s="73"/>
      <c r="RTC52" s="73"/>
      <c r="RTD52" s="73"/>
      <c r="RTE52" s="73"/>
      <c r="RTF52" s="73"/>
      <c r="RTG52" s="73"/>
      <c r="RTH52" s="73"/>
      <c r="RTI52" s="73"/>
      <c r="RTJ52" s="73"/>
      <c r="RTK52" s="73"/>
      <c r="RTL52" s="73"/>
      <c r="RTM52" s="73"/>
      <c r="RTN52" s="73"/>
      <c r="RTO52" s="73"/>
      <c r="RTP52" s="73"/>
      <c r="RTQ52" s="73"/>
      <c r="RTR52" s="73"/>
      <c r="RTS52" s="73"/>
      <c r="RTT52" s="73"/>
      <c r="RTU52" s="73"/>
      <c r="RTV52" s="73"/>
      <c r="RTW52" s="73"/>
      <c r="RTX52" s="73"/>
      <c r="RTY52" s="73"/>
      <c r="RTZ52" s="73"/>
      <c r="RUA52" s="73"/>
      <c r="RUB52" s="73"/>
      <c r="RUC52" s="73"/>
      <c r="RUD52" s="73"/>
      <c r="RUE52" s="73"/>
      <c r="RUF52" s="73"/>
      <c r="RUG52" s="73"/>
      <c r="RUH52" s="73"/>
      <c r="RUI52" s="73"/>
      <c r="RUJ52" s="73"/>
      <c r="RUK52" s="73"/>
      <c r="RUL52" s="73"/>
      <c r="RUM52" s="73"/>
      <c r="RUN52" s="73"/>
      <c r="RUO52" s="73"/>
      <c r="RUP52" s="73"/>
      <c r="RUQ52" s="73"/>
      <c r="RUR52" s="73"/>
      <c r="RUS52" s="73"/>
      <c r="RUT52" s="73"/>
      <c r="RUU52" s="73"/>
      <c r="RUV52" s="73"/>
      <c r="RUW52" s="73"/>
      <c r="RUX52" s="73"/>
      <c r="RUY52" s="73"/>
      <c r="RUZ52" s="73"/>
      <c r="RVA52" s="73"/>
      <c r="RVB52" s="73"/>
      <c r="RVC52" s="73"/>
      <c r="RVD52" s="73"/>
      <c r="RVE52" s="73"/>
      <c r="RVF52" s="73"/>
      <c r="RVG52" s="73"/>
      <c r="RVH52" s="73"/>
      <c r="RVI52" s="73"/>
      <c r="RVJ52" s="73"/>
      <c r="RVK52" s="73"/>
      <c r="RVL52" s="73"/>
      <c r="RVM52" s="73"/>
      <c r="RVN52" s="73"/>
      <c r="RVO52" s="73"/>
      <c r="RVP52" s="73"/>
      <c r="RVQ52" s="73"/>
      <c r="RVR52" s="73"/>
      <c r="RVS52" s="73"/>
      <c r="RVT52" s="73"/>
      <c r="RVU52" s="73"/>
      <c r="RVV52" s="73"/>
      <c r="RVW52" s="73"/>
      <c r="RVX52" s="73"/>
      <c r="RVY52" s="73"/>
      <c r="RVZ52" s="73"/>
      <c r="RWA52" s="73"/>
      <c r="RWB52" s="73"/>
      <c r="RWC52" s="73"/>
      <c r="RWD52" s="73"/>
      <c r="RWE52" s="73"/>
      <c r="RWF52" s="73"/>
      <c r="RWG52" s="73"/>
      <c r="RWH52" s="73"/>
      <c r="RWI52" s="73"/>
      <c r="RWJ52" s="73"/>
      <c r="RWK52" s="73"/>
      <c r="RWL52" s="73"/>
      <c r="RWM52" s="73"/>
      <c r="RWN52" s="73"/>
      <c r="RWO52" s="73"/>
      <c r="RWP52" s="73"/>
      <c r="RWQ52" s="73"/>
      <c r="RWR52" s="73"/>
      <c r="RWS52" s="73"/>
      <c r="RWT52" s="73"/>
      <c r="RWU52" s="73"/>
      <c r="RWV52" s="73"/>
      <c r="RWW52" s="73"/>
      <c r="RWX52" s="73"/>
      <c r="RWY52" s="73"/>
      <c r="RWZ52" s="73"/>
      <c r="RXA52" s="73"/>
      <c r="RXB52" s="73"/>
      <c r="RXC52" s="73"/>
      <c r="RXD52" s="73"/>
      <c r="RXE52" s="73"/>
      <c r="RXF52" s="73"/>
      <c r="RXG52" s="73"/>
      <c r="RXH52" s="73"/>
      <c r="RXI52" s="73"/>
      <c r="RXJ52" s="73"/>
      <c r="RXK52" s="73"/>
      <c r="RXL52" s="73"/>
      <c r="RXM52" s="73"/>
      <c r="RXN52" s="73"/>
      <c r="RXO52" s="73"/>
      <c r="RXP52" s="73"/>
      <c r="RXQ52" s="73"/>
      <c r="RXR52" s="73"/>
      <c r="RXS52" s="73"/>
      <c r="RXT52" s="73"/>
      <c r="RXU52" s="73"/>
      <c r="RXV52" s="73"/>
      <c r="RXW52" s="73"/>
      <c r="RXX52" s="73"/>
      <c r="RXY52" s="73"/>
      <c r="RXZ52" s="73"/>
      <c r="RYA52" s="73"/>
      <c r="RYB52" s="73"/>
      <c r="RYC52" s="73"/>
      <c r="RYD52" s="73"/>
      <c r="RYE52" s="73"/>
      <c r="RYF52" s="73"/>
      <c r="RYG52" s="73"/>
      <c r="RYH52" s="73"/>
      <c r="RYI52" s="73"/>
      <c r="RYJ52" s="73"/>
      <c r="RYK52" s="73"/>
      <c r="RYL52" s="73"/>
      <c r="RYM52" s="73"/>
      <c r="RYN52" s="73"/>
      <c r="RYO52" s="73"/>
      <c r="RYP52" s="73"/>
      <c r="RYQ52" s="73"/>
      <c r="RYR52" s="73"/>
      <c r="RYS52" s="73"/>
      <c r="RYT52" s="73"/>
      <c r="RYU52" s="73"/>
      <c r="RYV52" s="73"/>
      <c r="RYW52" s="73"/>
      <c r="RYX52" s="73"/>
      <c r="RYY52" s="73"/>
      <c r="RYZ52" s="73"/>
      <c r="RZA52" s="73"/>
      <c r="RZB52" s="73"/>
      <c r="RZC52" s="73"/>
      <c r="RZD52" s="73"/>
      <c r="RZE52" s="73"/>
      <c r="RZF52" s="73"/>
      <c r="RZG52" s="73"/>
      <c r="RZH52" s="73"/>
      <c r="RZI52" s="73"/>
      <c r="RZJ52" s="73"/>
      <c r="RZK52" s="73"/>
      <c r="RZL52" s="73"/>
      <c r="RZM52" s="73"/>
      <c r="RZN52" s="73"/>
      <c r="RZO52" s="73"/>
      <c r="RZP52" s="73"/>
      <c r="RZQ52" s="73"/>
      <c r="RZR52" s="73"/>
      <c r="RZS52" s="73"/>
      <c r="RZT52" s="73"/>
      <c r="RZU52" s="73"/>
      <c r="RZV52" s="73"/>
      <c r="RZW52" s="73"/>
      <c r="RZX52" s="73"/>
      <c r="RZY52" s="73"/>
      <c r="RZZ52" s="73"/>
      <c r="SAA52" s="73"/>
      <c r="SAB52" s="73"/>
      <c r="SAC52" s="73"/>
      <c r="SAD52" s="73"/>
      <c r="SAE52" s="73"/>
      <c r="SAF52" s="73"/>
      <c r="SAG52" s="73"/>
      <c r="SAH52" s="73"/>
      <c r="SAI52" s="73"/>
      <c r="SAJ52" s="73"/>
      <c r="SAK52" s="73"/>
      <c r="SAL52" s="73"/>
      <c r="SAM52" s="73"/>
      <c r="SAN52" s="73"/>
      <c r="SAO52" s="73"/>
      <c r="SAP52" s="73"/>
      <c r="SAQ52" s="73"/>
      <c r="SAR52" s="73"/>
      <c r="SAS52" s="73"/>
      <c r="SAT52" s="73"/>
      <c r="SAU52" s="73"/>
      <c r="SAV52" s="73"/>
      <c r="SAW52" s="73"/>
      <c r="SAX52" s="73"/>
      <c r="SAY52" s="73"/>
      <c r="SAZ52" s="73"/>
      <c r="SBA52" s="73"/>
      <c r="SBB52" s="73"/>
      <c r="SBC52" s="73"/>
      <c r="SBD52" s="73"/>
      <c r="SBE52" s="73"/>
      <c r="SBF52" s="73"/>
      <c r="SBG52" s="73"/>
      <c r="SBH52" s="73"/>
      <c r="SBI52" s="73"/>
      <c r="SBJ52" s="73"/>
      <c r="SBK52" s="73"/>
      <c r="SBL52" s="73"/>
      <c r="SBM52" s="73"/>
      <c r="SBN52" s="73"/>
      <c r="SBO52" s="73"/>
      <c r="SBP52" s="73"/>
      <c r="SBQ52" s="73"/>
      <c r="SBR52" s="73"/>
      <c r="SBS52" s="73"/>
      <c r="SBT52" s="73"/>
      <c r="SBU52" s="73"/>
      <c r="SBV52" s="73"/>
      <c r="SBW52" s="73"/>
      <c r="SBX52" s="73"/>
      <c r="SBY52" s="73"/>
      <c r="SBZ52" s="73"/>
      <c r="SCA52" s="73"/>
      <c r="SCB52" s="73"/>
      <c r="SCC52" s="73"/>
      <c r="SCD52" s="73"/>
      <c r="SCE52" s="73"/>
      <c r="SCF52" s="73"/>
      <c r="SCG52" s="73"/>
      <c r="SCH52" s="73"/>
      <c r="SCI52" s="73"/>
      <c r="SCJ52" s="73"/>
      <c r="SCK52" s="73"/>
      <c r="SCL52" s="73"/>
      <c r="SCM52" s="73"/>
      <c r="SCN52" s="73"/>
      <c r="SCO52" s="73"/>
      <c r="SCP52" s="73"/>
      <c r="SCQ52" s="73"/>
      <c r="SCR52" s="73"/>
      <c r="SCS52" s="73"/>
      <c r="SCT52" s="73"/>
      <c r="SCU52" s="73"/>
      <c r="SCV52" s="73"/>
      <c r="SCW52" s="73"/>
      <c r="SCX52" s="73"/>
      <c r="SCY52" s="73"/>
      <c r="SCZ52" s="73"/>
      <c r="SDA52" s="73"/>
      <c r="SDB52" s="73"/>
      <c r="SDC52" s="73"/>
      <c r="SDD52" s="73"/>
      <c r="SDE52" s="73"/>
      <c r="SDF52" s="73"/>
      <c r="SDG52" s="73"/>
      <c r="SDH52" s="73"/>
      <c r="SDI52" s="73"/>
      <c r="SDJ52" s="73"/>
      <c r="SDK52" s="73"/>
      <c r="SDL52" s="73"/>
      <c r="SDM52" s="73"/>
      <c r="SDN52" s="73"/>
      <c r="SDO52" s="73"/>
      <c r="SDP52" s="73"/>
      <c r="SDQ52" s="73"/>
      <c r="SDR52" s="73"/>
      <c r="SDS52" s="73"/>
      <c r="SDT52" s="73"/>
      <c r="SDU52" s="73"/>
      <c r="SDV52" s="73"/>
      <c r="SDW52" s="73"/>
      <c r="SDX52" s="73"/>
      <c r="SDY52" s="73"/>
      <c r="SDZ52" s="73"/>
      <c r="SEA52" s="73"/>
      <c r="SEB52" s="73"/>
      <c r="SEC52" s="73"/>
      <c r="SED52" s="73"/>
      <c r="SEE52" s="73"/>
      <c r="SEF52" s="73"/>
      <c r="SEG52" s="73"/>
      <c r="SEH52" s="73"/>
      <c r="SEI52" s="73"/>
      <c r="SEJ52" s="73"/>
      <c r="SEK52" s="73"/>
      <c r="SEL52" s="73"/>
      <c r="SEM52" s="73"/>
      <c r="SEN52" s="73"/>
      <c r="SEO52" s="73"/>
      <c r="SEP52" s="73"/>
      <c r="SEQ52" s="73"/>
      <c r="SER52" s="73"/>
      <c r="SES52" s="73"/>
      <c r="SET52" s="73"/>
      <c r="SEU52" s="73"/>
      <c r="SEV52" s="73"/>
      <c r="SEW52" s="73"/>
      <c r="SEX52" s="73"/>
      <c r="SEY52" s="73"/>
      <c r="SEZ52" s="73"/>
      <c r="SFA52" s="73"/>
      <c r="SFB52" s="73"/>
      <c r="SFC52" s="73"/>
      <c r="SFD52" s="73"/>
      <c r="SFE52" s="73"/>
      <c r="SFF52" s="73"/>
      <c r="SFG52" s="73"/>
      <c r="SFH52" s="73"/>
      <c r="SFI52" s="73"/>
      <c r="SFJ52" s="73"/>
      <c r="SFK52" s="73"/>
      <c r="SFL52" s="73"/>
      <c r="SFM52" s="73"/>
      <c r="SFN52" s="73"/>
      <c r="SFO52" s="73"/>
      <c r="SFP52" s="73"/>
      <c r="SFQ52" s="73"/>
      <c r="SFR52" s="73"/>
      <c r="SFS52" s="73"/>
      <c r="SFT52" s="73"/>
      <c r="SFU52" s="73"/>
      <c r="SFV52" s="73"/>
      <c r="SFW52" s="73"/>
      <c r="SFX52" s="73"/>
      <c r="SFY52" s="73"/>
      <c r="SFZ52" s="73"/>
      <c r="SGA52" s="73"/>
      <c r="SGB52" s="73"/>
      <c r="SGC52" s="73"/>
      <c r="SGD52" s="73"/>
      <c r="SGE52" s="73"/>
      <c r="SGF52" s="73"/>
      <c r="SGG52" s="73"/>
      <c r="SGH52" s="73"/>
      <c r="SGI52" s="73"/>
      <c r="SGJ52" s="73"/>
      <c r="SGK52" s="73"/>
      <c r="SGL52" s="73"/>
      <c r="SGM52" s="73"/>
      <c r="SGN52" s="73"/>
      <c r="SGO52" s="73"/>
      <c r="SGP52" s="73"/>
      <c r="SGQ52" s="73"/>
      <c r="SGR52" s="73"/>
      <c r="SGS52" s="73"/>
      <c r="SGT52" s="73"/>
      <c r="SGU52" s="73"/>
      <c r="SGV52" s="73"/>
      <c r="SGW52" s="73"/>
      <c r="SGX52" s="73"/>
      <c r="SGY52" s="73"/>
      <c r="SGZ52" s="73"/>
      <c r="SHA52" s="73"/>
      <c r="SHB52" s="73"/>
      <c r="SHC52" s="73"/>
      <c r="SHD52" s="73"/>
      <c r="SHE52" s="73"/>
      <c r="SHF52" s="73"/>
      <c r="SHG52" s="73"/>
      <c r="SHH52" s="73"/>
      <c r="SHI52" s="73"/>
      <c r="SHJ52" s="73"/>
      <c r="SHK52" s="73"/>
      <c r="SHL52" s="73"/>
      <c r="SHM52" s="73"/>
      <c r="SHN52" s="73"/>
      <c r="SHO52" s="73"/>
      <c r="SHP52" s="73"/>
      <c r="SHQ52" s="73"/>
      <c r="SHR52" s="73"/>
      <c r="SHS52" s="73"/>
      <c r="SHT52" s="73"/>
      <c r="SHU52" s="73"/>
      <c r="SHV52" s="73"/>
      <c r="SHW52" s="73"/>
      <c r="SHX52" s="73"/>
      <c r="SHY52" s="73"/>
      <c r="SHZ52" s="73"/>
      <c r="SIA52" s="73"/>
      <c r="SIB52" s="73"/>
      <c r="SIC52" s="73"/>
      <c r="SID52" s="73"/>
      <c r="SIE52" s="73"/>
      <c r="SIF52" s="73"/>
      <c r="SIG52" s="73"/>
      <c r="SIH52" s="73"/>
      <c r="SII52" s="73"/>
      <c r="SIJ52" s="73"/>
      <c r="SIK52" s="73"/>
      <c r="SIL52" s="73"/>
      <c r="SIM52" s="73"/>
      <c r="SIN52" s="73"/>
      <c r="SIO52" s="73"/>
      <c r="SIP52" s="73"/>
      <c r="SIQ52" s="73"/>
      <c r="SIR52" s="73"/>
      <c r="SIS52" s="73"/>
      <c r="SIT52" s="73"/>
      <c r="SIU52" s="73"/>
      <c r="SIV52" s="73"/>
      <c r="SIW52" s="73"/>
      <c r="SIX52" s="73"/>
      <c r="SIY52" s="73"/>
      <c r="SIZ52" s="73"/>
      <c r="SJA52" s="73"/>
      <c r="SJB52" s="73"/>
      <c r="SJC52" s="73"/>
      <c r="SJD52" s="73"/>
      <c r="SJE52" s="73"/>
      <c r="SJF52" s="73"/>
      <c r="SJG52" s="73"/>
      <c r="SJH52" s="73"/>
      <c r="SJI52" s="73"/>
      <c r="SJJ52" s="73"/>
      <c r="SJK52" s="73"/>
      <c r="SJL52" s="73"/>
      <c r="SJM52" s="73"/>
      <c r="SJN52" s="73"/>
      <c r="SJO52" s="73"/>
      <c r="SJP52" s="73"/>
      <c r="SJQ52" s="73"/>
      <c r="SJR52" s="73"/>
      <c r="SJS52" s="73"/>
      <c r="SJT52" s="73"/>
      <c r="SJU52" s="73"/>
      <c r="SJV52" s="73"/>
      <c r="SJW52" s="73"/>
      <c r="SJX52" s="73"/>
      <c r="SJY52" s="73"/>
      <c r="SJZ52" s="73"/>
      <c r="SKA52" s="73"/>
      <c r="SKB52" s="73"/>
      <c r="SKC52" s="73"/>
      <c r="SKD52" s="73"/>
      <c r="SKE52" s="73"/>
      <c r="SKF52" s="73"/>
      <c r="SKG52" s="73"/>
      <c r="SKH52" s="73"/>
      <c r="SKI52" s="73"/>
      <c r="SKJ52" s="73"/>
      <c r="SKK52" s="73"/>
      <c r="SKL52" s="73"/>
      <c r="SKM52" s="73"/>
      <c r="SKN52" s="73"/>
      <c r="SKO52" s="73"/>
      <c r="SKP52" s="73"/>
      <c r="SKQ52" s="73"/>
      <c r="SKR52" s="73"/>
      <c r="SKS52" s="73"/>
      <c r="SKT52" s="73"/>
      <c r="SKU52" s="73"/>
      <c r="SKV52" s="73"/>
      <c r="SKW52" s="73"/>
      <c r="SKX52" s="73"/>
      <c r="SKY52" s="73"/>
      <c r="SKZ52" s="73"/>
      <c r="SLA52" s="73"/>
      <c r="SLB52" s="73"/>
      <c r="SLC52" s="73"/>
      <c r="SLD52" s="73"/>
      <c r="SLE52" s="73"/>
      <c r="SLF52" s="73"/>
      <c r="SLG52" s="73"/>
      <c r="SLH52" s="73"/>
      <c r="SLI52" s="73"/>
      <c r="SLJ52" s="73"/>
      <c r="SLK52" s="73"/>
      <c r="SLL52" s="73"/>
      <c r="SLM52" s="73"/>
      <c r="SLN52" s="73"/>
      <c r="SLO52" s="73"/>
      <c r="SLP52" s="73"/>
      <c r="SLQ52" s="73"/>
      <c r="SLR52" s="73"/>
      <c r="SLS52" s="73"/>
      <c r="SLT52" s="73"/>
      <c r="SLU52" s="73"/>
      <c r="SLV52" s="73"/>
      <c r="SLW52" s="73"/>
      <c r="SLX52" s="73"/>
      <c r="SLY52" s="73"/>
      <c r="SLZ52" s="73"/>
      <c r="SMA52" s="73"/>
      <c r="SMB52" s="73"/>
      <c r="SMC52" s="73"/>
      <c r="SMD52" s="73"/>
      <c r="SME52" s="73"/>
      <c r="SMF52" s="73"/>
      <c r="SMG52" s="73"/>
      <c r="SMH52" s="73"/>
      <c r="SMI52" s="73"/>
      <c r="SMJ52" s="73"/>
      <c r="SMK52" s="73"/>
      <c r="SML52" s="73"/>
      <c r="SMM52" s="73"/>
      <c r="SMN52" s="73"/>
      <c r="SMO52" s="73"/>
      <c r="SMP52" s="73"/>
      <c r="SMQ52" s="73"/>
      <c r="SMR52" s="73"/>
      <c r="SMS52" s="73"/>
      <c r="SMT52" s="73"/>
      <c r="SMU52" s="73"/>
      <c r="SMV52" s="73"/>
      <c r="SMW52" s="73"/>
      <c r="SMX52" s="73"/>
      <c r="SMY52" s="73"/>
      <c r="SMZ52" s="73"/>
      <c r="SNA52" s="73"/>
      <c r="SNB52" s="73"/>
      <c r="SNC52" s="73"/>
      <c r="SND52" s="73"/>
      <c r="SNE52" s="73"/>
      <c r="SNF52" s="73"/>
      <c r="SNG52" s="73"/>
      <c r="SNH52" s="73"/>
      <c r="SNI52" s="73"/>
      <c r="SNJ52" s="73"/>
      <c r="SNK52" s="73"/>
      <c r="SNL52" s="73"/>
      <c r="SNM52" s="73"/>
      <c r="SNN52" s="73"/>
      <c r="SNO52" s="73"/>
      <c r="SNP52" s="73"/>
      <c r="SNQ52" s="73"/>
      <c r="SNR52" s="73"/>
      <c r="SNS52" s="73"/>
      <c r="SNT52" s="73"/>
      <c r="SNU52" s="73"/>
      <c r="SNV52" s="73"/>
      <c r="SNW52" s="73"/>
      <c r="SNX52" s="73"/>
      <c r="SNY52" s="73"/>
      <c r="SNZ52" s="73"/>
      <c r="SOA52" s="73"/>
      <c r="SOB52" s="73"/>
      <c r="SOC52" s="73"/>
      <c r="SOD52" s="73"/>
      <c r="SOE52" s="73"/>
      <c r="SOF52" s="73"/>
      <c r="SOG52" s="73"/>
      <c r="SOH52" s="73"/>
      <c r="SOI52" s="73"/>
      <c r="SOJ52" s="73"/>
      <c r="SOK52" s="73"/>
      <c r="SOL52" s="73"/>
      <c r="SOM52" s="73"/>
      <c r="SON52" s="73"/>
      <c r="SOO52" s="73"/>
      <c r="SOP52" s="73"/>
      <c r="SOQ52" s="73"/>
      <c r="SOR52" s="73"/>
      <c r="SOS52" s="73"/>
      <c r="SOT52" s="73"/>
      <c r="SOU52" s="73"/>
      <c r="SOV52" s="73"/>
      <c r="SOW52" s="73"/>
      <c r="SOX52" s="73"/>
      <c r="SOY52" s="73"/>
      <c r="SOZ52" s="73"/>
      <c r="SPA52" s="73"/>
      <c r="SPB52" s="73"/>
      <c r="SPC52" s="73"/>
      <c r="SPD52" s="73"/>
      <c r="SPE52" s="73"/>
      <c r="SPF52" s="73"/>
      <c r="SPG52" s="73"/>
      <c r="SPH52" s="73"/>
      <c r="SPI52" s="73"/>
      <c r="SPJ52" s="73"/>
      <c r="SPK52" s="73"/>
      <c r="SPL52" s="73"/>
      <c r="SPM52" s="73"/>
      <c r="SPN52" s="73"/>
      <c r="SPO52" s="73"/>
      <c r="SPP52" s="73"/>
      <c r="SPQ52" s="73"/>
      <c r="SPR52" s="73"/>
      <c r="SPS52" s="73"/>
      <c r="SPT52" s="73"/>
      <c r="SPU52" s="73"/>
      <c r="SPV52" s="73"/>
      <c r="SPW52" s="73"/>
      <c r="SPX52" s="73"/>
      <c r="SPY52" s="73"/>
      <c r="SPZ52" s="73"/>
      <c r="SQA52" s="73"/>
      <c r="SQB52" s="73"/>
      <c r="SQC52" s="73"/>
      <c r="SQD52" s="73"/>
      <c r="SQE52" s="73"/>
      <c r="SQF52" s="73"/>
      <c r="SQG52" s="73"/>
      <c r="SQH52" s="73"/>
      <c r="SQI52" s="73"/>
      <c r="SQJ52" s="73"/>
      <c r="SQK52" s="73"/>
      <c r="SQL52" s="73"/>
      <c r="SQM52" s="73"/>
      <c r="SQN52" s="73"/>
      <c r="SQO52" s="73"/>
      <c r="SQP52" s="73"/>
      <c r="SQQ52" s="73"/>
      <c r="SQR52" s="73"/>
      <c r="SQS52" s="73"/>
      <c r="SQT52" s="73"/>
      <c r="SQU52" s="73"/>
      <c r="SQV52" s="73"/>
      <c r="SQW52" s="73"/>
      <c r="SQX52" s="73"/>
      <c r="SQY52" s="73"/>
      <c r="SQZ52" s="73"/>
      <c r="SRA52" s="73"/>
      <c r="SRB52" s="73"/>
      <c r="SRC52" s="73"/>
      <c r="SRD52" s="73"/>
      <c r="SRE52" s="73"/>
      <c r="SRF52" s="73"/>
      <c r="SRG52" s="73"/>
      <c r="SRH52" s="73"/>
      <c r="SRI52" s="73"/>
      <c r="SRJ52" s="73"/>
      <c r="SRK52" s="73"/>
      <c r="SRL52" s="73"/>
      <c r="SRM52" s="73"/>
      <c r="SRN52" s="73"/>
      <c r="SRO52" s="73"/>
      <c r="SRP52" s="73"/>
      <c r="SRQ52" s="73"/>
      <c r="SRR52" s="73"/>
      <c r="SRS52" s="73"/>
      <c r="SRT52" s="73"/>
      <c r="SRU52" s="73"/>
      <c r="SRV52" s="73"/>
      <c r="SRW52" s="73"/>
      <c r="SRX52" s="73"/>
      <c r="SRY52" s="73"/>
      <c r="SRZ52" s="73"/>
      <c r="SSA52" s="73"/>
      <c r="SSB52" s="73"/>
      <c r="SSC52" s="73"/>
      <c r="SSD52" s="73"/>
      <c r="SSE52" s="73"/>
      <c r="SSF52" s="73"/>
      <c r="SSG52" s="73"/>
      <c r="SSH52" s="73"/>
      <c r="SSI52" s="73"/>
      <c r="SSJ52" s="73"/>
      <c r="SSK52" s="73"/>
      <c r="SSL52" s="73"/>
      <c r="SSM52" s="73"/>
      <c r="SSN52" s="73"/>
      <c r="SSO52" s="73"/>
      <c r="SSP52" s="73"/>
      <c r="SSQ52" s="73"/>
      <c r="SSR52" s="73"/>
      <c r="SSS52" s="73"/>
      <c r="SST52" s="73"/>
      <c r="SSU52" s="73"/>
      <c r="SSV52" s="73"/>
      <c r="SSW52" s="73"/>
      <c r="SSX52" s="73"/>
      <c r="SSY52" s="73"/>
      <c r="SSZ52" s="73"/>
      <c r="STA52" s="73"/>
      <c r="STB52" s="73"/>
      <c r="STC52" s="73"/>
      <c r="STD52" s="73"/>
      <c r="STE52" s="73"/>
      <c r="STF52" s="73"/>
      <c r="STG52" s="73"/>
      <c r="STH52" s="73"/>
      <c r="STI52" s="73"/>
      <c r="STJ52" s="73"/>
      <c r="STK52" s="73"/>
      <c r="STL52" s="73"/>
      <c r="STM52" s="73"/>
      <c r="STN52" s="73"/>
      <c r="STO52" s="73"/>
      <c r="STP52" s="73"/>
      <c r="STQ52" s="73"/>
      <c r="STR52" s="73"/>
      <c r="STS52" s="73"/>
      <c r="STT52" s="73"/>
      <c r="STU52" s="73"/>
      <c r="STV52" s="73"/>
      <c r="STW52" s="73"/>
      <c r="STX52" s="73"/>
      <c r="STY52" s="73"/>
      <c r="STZ52" s="73"/>
      <c r="SUA52" s="73"/>
      <c r="SUB52" s="73"/>
      <c r="SUC52" s="73"/>
      <c r="SUD52" s="73"/>
      <c r="SUE52" s="73"/>
      <c r="SUF52" s="73"/>
      <c r="SUG52" s="73"/>
      <c r="SUH52" s="73"/>
      <c r="SUI52" s="73"/>
      <c r="SUJ52" s="73"/>
      <c r="SUK52" s="73"/>
      <c r="SUL52" s="73"/>
      <c r="SUM52" s="73"/>
      <c r="SUN52" s="73"/>
      <c r="SUO52" s="73"/>
      <c r="SUP52" s="73"/>
      <c r="SUQ52" s="73"/>
      <c r="SUR52" s="73"/>
      <c r="SUS52" s="73"/>
      <c r="SUT52" s="73"/>
      <c r="SUU52" s="73"/>
      <c r="SUV52" s="73"/>
      <c r="SUW52" s="73"/>
      <c r="SUX52" s="73"/>
      <c r="SUY52" s="73"/>
      <c r="SUZ52" s="73"/>
      <c r="SVA52" s="73"/>
      <c r="SVB52" s="73"/>
      <c r="SVC52" s="73"/>
      <c r="SVD52" s="73"/>
      <c r="SVE52" s="73"/>
      <c r="SVF52" s="73"/>
      <c r="SVG52" s="73"/>
      <c r="SVH52" s="73"/>
      <c r="SVI52" s="73"/>
      <c r="SVJ52" s="73"/>
      <c r="SVK52" s="73"/>
      <c r="SVL52" s="73"/>
      <c r="SVM52" s="73"/>
      <c r="SVN52" s="73"/>
      <c r="SVO52" s="73"/>
      <c r="SVP52" s="73"/>
      <c r="SVQ52" s="73"/>
      <c r="SVR52" s="73"/>
      <c r="SVS52" s="73"/>
      <c r="SVT52" s="73"/>
      <c r="SVU52" s="73"/>
      <c r="SVV52" s="73"/>
      <c r="SVW52" s="73"/>
      <c r="SVX52" s="73"/>
      <c r="SVY52" s="73"/>
      <c r="SVZ52" s="73"/>
      <c r="SWA52" s="73"/>
      <c r="SWB52" s="73"/>
      <c r="SWC52" s="73"/>
      <c r="SWD52" s="73"/>
      <c r="SWE52" s="73"/>
      <c r="SWF52" s="73"/>
      <c r="SWG52" s="73"/>
      <c r="SWH52" s="73"/>
      <c r="SWI52" s="73"/>
      <c r="SWJ52" s="73"/>
      <c r="SWK52" s="73"/>
      <c r="SWL52" s="73"/>
      <c r="SWM52" s="73"/>
      <c r="SWN52" s="73"/>
      <c r="SWO52" s="73"/>
      <c r="SWP52" s="73"/>
      <c r="SWQ52" s="73"/>
      <c r="SWR52" s="73"/>
      <c r="SWS52" s="73"/>
      <c r="SWT52" s="73"/>
      <c r="SWU52" s="73"/>
      <c r="SWV52" s="73"/>
      <c r="SWW52" s="73"/>
      <c r="SWX52" s="73"/>
      <c r="SWY52" s="73"/>
      <c r="SWZ52" s="73"/>
      <c r="SXA52" s="73"/>
      <c r="SXB52" s="73"/>
      <c r="SXC52" s="73"/>
      <c r="SXD52" s="73"/>
      <c r="SXE52" s="73"/>
      <c r="SXF52" s="73"/>
      <c r="SXG52" s="73"/>
      <c r="SXH52" s="73"/>
      <c r="SXI52" s="73"/>
      <c r="SXJ52" s="73"/>
      <c r="SXK52" s="73"/>
      <c r="SXL52" s="73"/>
      <c r="SXM52" s="73"/>
      <c r="SXN52" s="73"/>
      <c r="SXO52" s="73"/>
      <c r="SXP52" s="73"/>
      <c r="SXQ52" s="73"/>
      <c r="SXR52" s="73"/>
      <c r="SXS52" s="73"/>
      <c r="SXT52" s="73"/>
      <c r="SXU52" s="73"/>
      <c r="SXV52" s="73"/>
      <c r="SXW52" s="73"/>
      <c r="SXX52" s="73"/>
      <c r="SXY52" s="73"/>
      <c r="SXZ52" s="73"/>
      <c r="SYA52" s="73"/>
      <c r="SYB52" s="73"/>
      <c r="SYC52" s="73"/>
      <c r="SYD52" s="73"/>
      <c r="SYE52" s="73"/>
      <c r="SYF52" s="73"/>
      <c r="SYG52" s="73"/>
      <c r="SYH52" s="73"/>
      <c r="SYI52" s="73"/>
      <c r="SYJ52" s="73"/>
      <c r="SYK52" s="73"/>
      <c r="SYL52" s="73"/>
      <c r="SYM52" s="73"/>
      <c r="SYN52" s="73"/>
      <c r="SYO52" s="73"/>
      <c r="SYP52" s="73"/>
      <c r="SYQ52" s="73"/>
      <c r="SYR52" s="73"/>
      <c r="SYS52" s="73"/>
      <c r="SYT52" s="73"/>
      <c r="SYU52" s="73"/>
      <c r="SYV52" s="73"/>
      <c r="SYW52" s="73"/>
      <c r="SYX52" s="73"/>
      <c r="SYY52" s="73"/>
      <c r="SYZ52" s="73"/>
      <c r="SZA52" s="73"/>
      <c r="SZB52" s="73"/>
      <c r="SZC52" s="73"/>
      <c r="SZD52" s="73"/>
      <c r="SZE52" s="73"/>
      <c r="SZF52" s="73"/>
      <c r="SZG52" s="73"/>
      <c r="SZH52" s="73"/>
      <c r="SZI52" s="73"/>
      <c r="SZJ52" s="73"/>
      <c r="SZK52" s="73"/>
      <c r="SZL52" s="73"/>
      <c r="SZM52" s="73"/>
      <c r="SZN52" s="73"/>
      <c r="SZO52" s="73"/>
      <c r="SZP52" s="73"/>
      <c r="SZQ52" s="73"/>
      <c r="SZR52" s="73"/>
      <c r="SZS52" s="73"/>
      <c r="SZT52" s="73"/>
      <c r="SZU52" s="73"/>
      <c r="SZV52" s="73"/>
      <c r="SZW52" s="73"/>
      <c r="SZX52" s="73"/>
      <c r="SZY52" s="73"/>
      <c r="SZZ52" s="73"/>
      <c r="TAA52" s="73"/>
      <c r="TAB52" s="73"/>
      <c r="TAC52" s="73"/>
      <c r="TAD52" s="73"/>
      <c r="TAE52" s="73"/>
      <c r="TAF52" s="73"/>
      <c r="TAG52" s="73"/>
      <c r="TAH52" s="73"/>
      <c r="TAI52" s="73"/>
      <c r="TAJ52" s="73"/>
      <c r="TAK52" s="73"/>
      <c r="TAL52" s="73"/>
      <c r="TAM52" s="73"/>
      <c r="TAN52" s="73"/>
      <c r="TAO52" s="73"/>
      <c r="TAP52" s="73"/>
      <c r="TAQ52" s="73"/>
      <c r="TAR52" s="73"/>
      <c r="TAS52" s="73"/>
      <c r="TAT52" s="73"/>
      <c r="TAU52" s="73"/>
      <c r="TAV52" s="73"/>
      <c r="TAW52" s="73"/>
      <c r="TAX52" s="73"/>
      <c r="TAY52" s="73"/>
      <c r="TAZ52" s="73"/>
      <c r="TBA52" s="73"/>
      <c r="TBB52" s="73"/>
      <c r="TBC52" s="73"/>
      <c r="TBD52" s="73"/>
      <c r="TBE52" s="73"/>
      <c r="TBF52" s="73"/>
      <c r="TBG52" s="73"/>
      <c r="TBH52" s="73"/>
      <c r="TBI52" s="73"/>
      <c r="TBJ52" s="73"/>
      <c r="TBK52" s="73"/>
      <c r="TBL52" s="73"/>
      <c r="TBM52" s="73"/>
      <c r="TBN52" s="73"/>
      <c r="TBO52" s="73"/>
      <c r="TBP52" s="73"/>
      <c r="TBQ52" s="73"/>
      <c r="TBR52" s="73"/>
      <c r="TBS52" s="73"/>
      <c r="TBT52" s="73"/>
      <c r="TBU52" s="73"/>
      <c r="TBV52" s="73"/>
      <c r="TBW52" s="73"/>
      <c r="TBX52" s="73"/>
      <c r="TBY52" s="73"/>
      <c r="TBZ52" s="73"/>
      <c r="TCA52" s="73"/>
      <c r="TCB52" s="73"/>
      <c r="TCC52" s="73"/>
      <c r="TCD52" s="73"/>
      <c r="TCE52" s="73"/>
      <c r="TCF52" s="73"/>
      <c r="TCG52" s="73"/>
      <c r="TCH52" s="73"/>
      <c r="TCI52" s="73"/>
      <c r="TCJ52" s="73"/>
      <c r="TCK52" s="73"/>
      <c r="TCL52" s="73"/>
      <c r="TCM52" s="73"/>
      <c r="TCN52" s="73"/>
      <c r="TCO52" s="73"/>
      <c r="TCP52" s="73"/>
      <c r="TCQ52" s="73"/>
      <c r="TCR52" s="73"/>
      <c r="TCS52" s="73"/>
      <c r="TCT52" s="73"/>
      <c r="TCU52" s="73"/>
      <c r="TCV52" s="73"/>
      <c r="TCW52" s="73"/>
      <c r="TCX52" s="73"/>
      <c r="TCY52" s="73"/>
      <c r="TCZ52" s="73"/>
      <c r="TDA52" s="73"/>
      <c r="TDB52" s="73"/>
      <c r="TDC52" s="73"/>
      <c r="TDD52" s="73"/>
      <c r="TDE52" s="73"/>
      <c r="TDF52" s="73"/>
      <c r="TDG52" s="73"/>
      <c r="TDH52" s="73"/>
      <c r="TDI52" s="73"/>
      <c r="TDJ52" s="73"/>
      <c r="TDK52" s="73"/>
      <c r="TDL52" s="73"/>
      <c r="TDM52" s="73"/>
      <c r="TDN52" s="73"/>
      <c r="TDO52" s="73"/>
      <c r="TDP52" s="73"/>
      <c r="TDQ52" s="73"/>
      <c r="TDR52" s="73"/>
      <c r="TDS52" s="73"/>
      <c r="TDT52" s="73"/>
      <c r="TDU52" s="73"/>
      <c r="TDV52" s="73"/>
      <c r="TDW52" s="73"/>
      <c r="TDX52" s="73"/>
      <c r="TDY52" s="73"/>
      <c r="TDZ52" s="73"/>
      <c r="TEA52" s="73"/>
      <c r="TEB52" s="73"/>
      <c r="TEC52" s="73"/>
      <c r="TED52" s="73"/>
      <c r="TEE52" s="73"/>
      <c r="TEF52" s="73"/>
      <c r="TEG52" s="73"/>
      <c r="TEH52" s="73"/>
      <c r="TEI52" s="73"/>
      <c r="TEJ52" s="73"/>
      <c r="TEK52" s="73"/>
      <c r="TEL52" s="73"/>
      <c r="TEM52" s="73"/>
      <c r="TEN52" s="73"/>
      <c r="TEO52" s="73"/>
      <c r="TEP52" s="73"/>
      <c r="TEQ52" s="73"/>
      <c r="TER52" s="73"/>
      <c r="TES52" s="73"/>
      <c r="TET52" s="73"/>
      <c r="TEU52" s="73"/>
      <c r="TEV52" s="73"/>
      <c r="TEW52" s="73"/>
      <c r="TEX52" s="73"/>
      <c r="TEY52" s="73"/>
      <c r="TEZ52" s="73"/>
      <c r="TFA52" s="73"/>
      <c r="TFB52" s="73"/>
      <c r="TFC52" s="73"/>
      <c r="TFD52" s="73"/>
      <c r="TFE52" s="73"/>
      <c r="TFF52" s="73"/>
      <c r="TFG52" s="73"/>
      <c r="TFH52" s="73"/>
      <c r="TFI52" s="73"/>
      <c r="TFJ52" s="73"/>
      <c r="TFK52" s="73"/>
      <c r="TFL52" s="73"/>
      <c r="TFM52" s="73"/>
      <c r="TFN52" s="73"/>
      <c r="TFO52" s="73"/>
      <c r="TFP52" s="73"/>
      <c r="TFQ52" s="73"/>
      <c r="TFR52" s="73"/>
      <c r="TFS52" s="73"/>
      <c r="TFT52" s="73"/>
      <c r="TFU52" s="73"/>
      <c r="TFV52" s="73"/>
      <c r="TFW52" s="73"/>
      <c r="TFX52" s="73"/>
      <c r="TFY52" s="73"/>
      <c r="TFZ52" s="73"/>
      <c r="TGA52" s="73"/>
      <c r="TGB52" s="73"/>
      <c r="TGC52" s="73"/>
      <c r="TGD52" s="73"/>
      <c r="TGE52" s="73"/>
      <c r="TGF52" s="73"/>
      <c r="TGG52" s="73"/>
      <c r="TGH52" s="73"/>
      <c r="TGI52" s="73"/>
      <c r="TGJ52" s="73"/>
      <c r="TGK52" s="73"/>
      <c r="TGL52" s="73"/>
      <c r="TGM52" s="73"/>
      <c r="TGN52" s="73"/>
      <c r="TGO52" s="73"/>
      <c r="TGP52" s="73"/>
      <c r="TGQ52" s="73"/>
      <c r="TGR52" s="73"/>
      <c r="TGS52" s="73"/>
      <c r="TGT52" s="73"/>
      <c r="TGU52" s="73"/>
      <c r="TGV52" s="73"/>
      <c r="TGW52" s="73"/>
      <c r="TGX52" s="73"/>
      <c r="TGY52" s="73"/>
      <c r="TGZ52" s="73"/>
      <c r="THA52" s="73"/>
      <c r="THB52" s="73"/>
      <c r="THC52" s="73"/>
      <c r="THD52" s="73"/>
      <c r="THE52" s="73"/>
      <c r="THF52" s="73"/>
      <c r="THG52" s="73"/>
      <c r="THH52" s="73"/>
      <c r="THI52" s="73"/>
      <c r="THJ52" s="73"/>
      <c r="THK52" s="73"/>
      <c r="THL52" s="73"/>
      <c r="THM52" s="73"/>
      <c r="THN52" s="73"/>
      <c r="THO52" s="73"/>
      <c r="THP52" s="73"/>
      <c r="THQ52" s="73"/>
      <c r="THR52" s="73"/>
      <c r="THS52" s="73"/>
      <c r="THT52" s="73"/>
      <c r="THU52" s="73"/>
      <c r="THV52" s="73"/>
      <c r="THW52" s="73"/>
      <c r="THX52" s="73"/>
      <c r="THY52" s="73"/>
      <c r="THZ52" s="73"/>
      <c r="TIA52" s="73"/>
      <c r="TIB52" s="73"/>
      <c r="TIC52" s="73"/>
      <c r="TID52" s="73"/>
      <c r="TIE52" s="73"/>
      <c r="TIF52" s="73"/>
      <c r="TIG52" s="73"/>
      <c r="TIH52" s="73"/>
      <c r="TII52" s="73"/>
      <c r="TIJ52" s="73"/>
      <c r="TIK52" s="73"/>
      <c r="TIL52" s="73"/>
      <c r="TIM52" s="73"/>
      <c r="TIN52" s="73"/>
      <c r="TIO52" s="73"/>
      <c r="TIP52" s="73"/>
      <c r="TIQ52" s="73"/>
      <c r="TIR52" s="73"/>
      <c r="TIS52" s="73"/>
      <c r="TIT52" s="73"/>
      <c r="TIU52" s="73"/>
      <c r="TIV52" s="73"/>
      <c r="TIW52" s="73"/>
      <c r="TIX52" s="73"/>
      <c r="TIY52" s="73"/>
      <c r="TIZ52" s="73"/>
      <c r="TJA52" s="73"/>
      <c r="TJB52" s="73"/>
      <c r="TJC52" s="73"/>
      <c r="TJD52" s="73"/>
      <c r="TJE52" s="73"/>
      <c r="TJF52" s="73"/>
      <c r="TJG52" s="73"/>
      <c r="TJH52" s="73"/>
      <c r="TJI52" s="73"/>
      <c r="TJJ52" s="73"/>
      <c r="TJK52" s="73"/>
      <c r="TJL52" s="73"/>
      <c r="TJM52" s="73"/>
      <c r="TJN52" s="73"/>
      <c r="TJO52" s="73"/>
      <c r="TJP52" s="73"/>
      <c r="TJQ52" s="73"/>
      <c r="TJR52" s="73"/>
      <c r="TJS52" s="73"/>
      <c r="TJT52" s="73"/>
      <c r="TJU52" s="73"/>
      <c r="TJV52" s="73"/>
      <c r="TJW52" s="73"/>
      <c r="TJX52" s="73"/>
      <c r="TJY52" s="73"/>
      <c r="TJZ52" s="73"/>
      <c r="TKA52" s="73"/>
      <c r="TKB52" s="73"/>
      <c r="TKC52" s="73"/>
      <c r="TKD52" s="73"/>
      <c r="TKE52" s="73"/>
      <c r="TKF52" s="73"/>
      <c r="TKG52" s="73"/>
      <c r="TKH52" s="73"/>
      <c r="TKI52" s="73"/>
      <c r="TKJ52" s="73"/>
      <c r="TKK52" s="73"/>
      <c r="TKL52" s="73"/>
      <c r="TKM52" s="73"/>
      <c r="TKN52" s="73"/>
      <c r="TKO52" s="73"/>
      <c r="TKP52" s="73"/>
      <c r="TKQ52" s="73"/>
      <c r="TKR52" s="73"/>
      <c r="TKS52" s="73"/>
      <c r="TKT52" s="73"/>
      <c r="TKU52" s="73"/>
      <c r="TKV52" s="73"/>
      <c r="TKW52" s="73"/>
      <c r="TKX52" s="73"/>
      <c r="TKY52" s="73"/>
      <c r="TKZ52" s="73"/>
      <c r="TLA52" s="73"/>
      <c r="TLB52" s="73"/>
      <c r="TLC52" s="73"/>
      <c r="TLD52" s="73"/>
      <c r="TLE52" s="73"/>
      <c r="TLF52" s="73"/>
      <c r="TLG52" s="73"/>
      <c r="TLH52" s="73"/>
      <c r="TLI52" s="73"/>
      <c r="TLJ52" s="73"/>
      <c r="TLK52" s="73"/>
      <c r="TLL52" s="73"/>
      <c r="TLM52" s="73"/>
      <c r="TLN52" s="73"/>
      <c r="TLO52" s="73"/>
      <c r="TLP52" s="73"/>
      <c r="TLQ52" s="73"/>
      <c r="TLR52" s="73"/>
      <c r="TLS52" s="73"/>
      <c r="TLT52" s="73"/>
      <c r="TLU52" s="73"/>
      <c r="TLV52" s="73"/>
      <c r="TLW52" s="73"/>
      <c r="TLX52" s="73"/>
      <c r="TLY52" s="73"/>
      <c r="TLZ52" s="73"/>
      <c r="TMA52" s="73"/>
      <c r="TMB52" s="73"/>
      <c r="TMC52" s="73"/>
      <c r="TMD52" s="73"/>
      <c r="TME52" s="73"/>
      <c r="TMF52" s="73"/>
      <c r="TMG52" s="73"/>
      <c r="TMH52" s="73"/>
      <c r="TMI52" s="73"/>
      <c r="TMJ52" s="73"/>
      <c r="TMK52" s="73"/>
      <c r="TML52" s="73"/>
      <c r="TMM52" s="73"/>
      <c r="TMN52" s="73"/>
      <c r="TMO52" s="73"/>
      <c r="TMP52" s="73"/>
      <c r="TMQ52" s="73"/>
      <c r="TMR52" s="73"/>
      <c r="TMS52" s="73"/>
      <c r="TMT52" s="73"/>
      <c r="TMU52" s="73"/>
      <c r="TMV52" s="73"/>
      <c r="TMW52" s="73"/>
      <c r="TMX52" s="73"/>
      <c r="TMY52" s="73"/>
      <c r="TMZ52" s="73"/>
      <c r="TNA52" s="73"/>
      <c r="TNB52" s="73"/>
      <c r="TNC52" s="73"/>
      <c r="TND52" s="73"/>
      <c r="TNE52" s="73"/>
      <c r="TNF52" s="73"/>
      <c r="TNG52" s="73"/>
      <c r="TNH52" s="73"/>
      <c r="TNI52" s="73"/>
      <c r="TNJ52" s="73"/>
      <c r="TNK52" s="73"/>
      <c r="TNL52" s="73"/>
      <c r="TNM52" s="73"/>
      <c r="TNN52" s="73"/>
      <c r="TNO52" s="73"/>
      <c r="TNP52" s="73"/>
      <c r="TNQ52" s="73"/>
      <c r="TNR52" s="73"/>
      <c r="TNS52" s="73"/>
      <c r="TNT52" s="73"/>
      <c r="TNU52" s="73"/>
      <c r="TNV52" s="73"/>
      <c r="TNW52" s="73"/>
      <c r="TNX52" s="73"/>
      <c r="TNY52" s="73"/>
      <c r="TNZ52" s="73"/>
      <c r="TOA52" s="73"/>
      <c r="TOB52" s="73"/>
      <c r="TOC52" s="73"/>
      <c r="TOD52" s="73"/>
      <c r="TOE52" s="73"/>
      <c r="TOF52" s="73"/>
      <c r="TOG52" s="73"/>
      <c r="TOH52" s="73"/>
      <c r="TOI52" s="73"/>
      <c r="TOJ52" s="73"/>
      <c r="TOK52" s="73"/>
      <c r="TOL52" s="73"/>
      <c r="TOM52" s="73"/>
      <c r="TON52" s="73"/>
      <c r="TOO52" s="73"/>
      <c r="TOP52" s="73"/>
      <c r="TOQ52" s="73"/>
      <c r="TOR52" s="73"/>
      <c r="TOS52" s="73"/>
      <c r="TOT52" s="73"/>
      <c r="TOU52" s="73"/>
      <c r="TOV52" s="73"/>
      <c r="TOW52" s="73"/>
      <c r="TOX52" s="73"/>
      <c r="TOY52" s="73"/>
      <c r="TOZ52" s="73"/>
      <c r="TPA52" s="73"/>
      <c r="TPB52" s="73"/>
      <c r="TPC52" s="73"/>
      <c r="TPD52" s="73"/>
      <c r="TPE52" s="73"/>
      <c r="TPF52" s="73"/>
      <c r="TPG52" s="73"/>
      <c r="TPH52" s="73"/>
      <c r="TPI52" s="73"/>
      <c r="TPJ52" s="73"/>
      <c r="TPK52" s="73"/>
      <c r="TPL52" s="73"/>
      <c r="TPM52" s="73"/>
      <c r="TPN52" s="73"/>
      <c r="TPO52" s="73"/>
      <c r="TPP52" s="73"/>
      <c r="TPQ52" s="73"/>
      <c r="TPR52" s="73"/>
      <c r="TPS52" s="73"/>
      <c r="TPT52" s="73"/>
      <c r="TPU52" s="73"/>
      <c r="TPV52" s="73"/>
      <c r="TPW52" s="73"/>
      <c r="TPX52" s="73"/>
      <c r="TPY52" s="73"/>
      <c r="TPZ52" s="73"/>
      <c r="TQA52" s="73"/>
      <c r="TQB52" s="73"/>
      <c r="TQC52" s="73"/>
      <c r="TQD52" s="73"/>
      <c r="TQE52" s="73"/>
      <c r="TQF52" s="73"/>
      <c r="TQG52" s="73"/>
      <c r="TQH52" s="73"/>
      <c r="TQI52" s="73"/>
      <c r="TQJ52" s="73"/>
      <c r="TQK52" s="73"/>
      <c r="TQL52" s="73"/>
      <c r="TQM52" s="73"/>
      <c r="TQN52" s="73"/>
      <c r="TQO52" s="73"/>
      <c r="TQP52" s="73"/>
      <c r="TQQ52" s="73"/>
      <c r="TQR52" s="73"/>
      <c r="TQS52" s="73"/>
      <c r="TQT52" s="73"/>
      <c r="TQU52" s="73"/>
      <c r="TQV52" s="73"/>
      <c r="TQW52" s="73"/>
      <c r="TQX52" s="73"/>
      <c r="TQY52" s="73"/>
      <c r="TQZ52" s="73"/>
      <c r="TRA52" s="73"/>
      <c r="TRB52" s="73"/>
      <c r="TRC52" s="73"/>
      <c r="TRD52" s="73"/>
      <c r="TRE52" s="73"/>
      <c r="TRF52" s="73"/>
      <c r="TRG52" s="73"/>
      <c r="TRH52" s="73"/>
      <c r="TRI52" s="73"/>
      <c r="TRJ52" s="73"/>
      <c r="TRK52" s="73"/>
      <c r="TRL52" s="73"/>
      <c r="TRM52" s="73"/>
      <c r="TRN52" s="73"/>
      <c r="TRO52" s="73"/>
      <c r="TRP52" s="73"/>
      <c r="TRQ52" s="73"/>
      <c r="TRR52" s="73"/>
      <c r="TRS52" s="73"/>
      <c r="TRT52" s="73"/>
      <c r="TRU52" s="73"/>
      <c r="TRV52" s="73"/>
      <c r="TRW52" s="73"/>
      <c r="TRX52" s="73"/>
      <c r="TRY52" s="73"/>
      <c r="TRZ52" s="73"/>
      <c r="TSA52" s="73"/>
      <c r="TSB52" s="73"/>
      <c r="TSC52" s="73"/>
      <c r="TSD52" s="73"/>
      <c r="TSE52" s="73"/>
      <c r="TSF52" s="73"/>
      <c r="TSG52" s="73"/>
      <c r="TSH52" s="73"/>
      <c r="TSI52" s="73"/>
      <c r="TSJ52" s="73"/>
      <c r="TSK52" s="73"/>
      <c r="TSL52" s="73"/>
      <c r="TSM52" s="73"/>
      <c r="TSN52" s="73"/>
      <c r="TSO52" s="73"/>
      <c r="TSP52" s="73"/>
      <c r="TSQ52" s="73"/>
      <c r="TSR52" s="73"/>
      <c r="TSS52" s="73"/>
      <c r="TST52" s="73"/>
      <c r="TSU52" s="73"/>
      <c r="TSV52" s="73"/>
      <c r="TSW52" s="73"/>
      <c r="TSX52" s="73"/>
      <c r="TSY52" s="73"/>
      <c r="TSZ52" s="73"/>
      <c r="TTA52" s="73"/>
      <c r="TTB52" s="73"/>
      <c r="TTC52" s="73"/>
      <c r="TTD52" s="73"/>
      <c r="TTE52" s="73"/>
      <c r="TTF52" s="73"/>
      <c r="TTG52" s="73"/>
      <c r="TTH52" s="73"/>
      <c r="TTI52" s="73"/>
      <c r="TTJ52" s="73"/>
      <c r="TTK52" s="73"/>
      <c r="TTL52" s="73"/>
      <c r="TTM52" s="73"/>
      <c r="TTN52" s="73"/>
      <c r="TTO52" s="73"/>
      <c r="TTP52" s="73"/>
      <c r="TTQ52" s="73"/>
      <c r="TTR52" s="73"/>
      <c r="TTS52" s="73"/>
      <c r="TTT52" s="73"/>
      <c r="TTU52" s="73"/>
      <c r="TTV52" s="73"/>
      <c r="TTW52" s="73"/>
      <c r="TTX52" s="73"/>
      <c r="TTY52" s="73"/>
      <c r="TTZ52" s="73"/>
      <c r="TUA52" s="73"/>
      <c r="TUB52" s="73"/>
      <c r="TUC52" s="73"/>
      <c r="TUD52" s="73"/>
      <c r="TUE52" s="73"/>
      <c r="TUF52" s="73"/>
      <c r="TUG52" s="73"/>
      <c r="TUH52" s="73"/>
      <c r="TUI52" s="73"/>
      <c r="TUJ52" s="73"/>
      <c r="TUK52" s="73"/>
      <c r="TUL52" s="73"/>
      <c r="TUM52" s="73"/>
      <c r="TUN52" s="73"/>
      <c r="TUO52" s="73"/>
      <c r="TUP52" s="73"/>
      <c r="TUQ52" s="73"/>
      <c r="TUR52" s="73"/>
      <c r="TUS52" s="73"/>
      <c r="TUT52" s="73"/>
      <c r="TUU52" s="73"/>
      <c r="TUV52" s="73"/>
      <c r="TUW52" s="73"/>
      <c r="TUX52" s="73"/>
      <c r="TUY52" s="73"/>
      <c r="TUZ52" s="73"/>
      <c r="TVA52" s="73"/>
      <c r="TVB52" s="73"/>
      <c r="TVC52" s="73"/>
      <c r="TVD52" s="73"/>
      <c r="TVE52" s="73"/>
      <c r="TVF52" s="73"/>
      <c r="TVG52" s="73"/>
      <c r="TVH52" s="73"/>
      <c r="TVI52" s="73"/>
      <c r="TVJ52" s="73"/>
      <c r="TVK52" s="73"/>
      <c r="TVL52" s="73"/>
      <c r="TVM52" s="73"/>
      <c r="TVN52" s="73"/>
      <c r="TVO52" s="73"/>
      <c r="TVP52" s="73"/>
      <c r="TVQ52" s="73"/>
      <c r="TVR52" s="73"/>
      <c r="TVS52" s="73"/>
      <c r="TVT52" s="73"/>
      <c r="TVU52" s="73"/>
      <c r="TVV52" s="73"/>
      <c r="TVW52" s="73"/>
      <c r="TVX52" s="73"/>
      <c r="TVY52" s="73"/>
      <c r="TVZ52" s="73"/>
      <c r="TWA52" s="73"/>
      <c r="TWB52" s="73"/>
      <c r="TWC52" s="73"/>
      <c r="TWD52" s="73"/>
      <c r="TWE52" s="73"/>
      <c r="TWF52" s="73"/>
      <c r="TWG52" s="73"/>
      <c r="TWH52" s="73"/>
      <c r="TWI52" s="73"/>
      <c r="TWJ52" s="73"/>
      <c r="TWK52" s="73"/>
      <c r="TWL52" s="73"/>
      <c r="TWM52" s="73"/>
      <c r="TWN52" s="73"/>
      <c r="TWO52" s="73"/>
      <c r="TWP52" s="73"/>
      <c r="TWQ52" s="73"/>
      <c r="TWR52" s="73"/>
      <c r="TWS52" s="73"/>
      <c r="TWT52" s="73"/>
      <c r="TWU52" s="73"/>
      <c r="TWV52" s="73"/>
      <c r="TWW52" s="73"/>
      <c r="TWX52" s="73"/>
      <c r="TWY52" s="73"/>
      <c r="TWZ52" s="73"/>
      <c r="TXA52" s="73"/>
      <c r="TXB52" s="73"/>
      <c r="TXC52" s="73"/>
      <c r="TXD52" s="73"/>
      <c r="TXE52" s="73"/>
      <c r="TXF52" s="73"/>
      <c r="TXG52" s="73"/>
      <c r="TXH52" s="73"/>
      <c r="TXI52" s="73"/>
      <c r="TXJ52" s="73"/>
      <c r="TXK52" s="73"/>
      <c r="TXL52" s="73"/>
      <c r="TXM52" s="73"/>
      <c r="TXN52" s="73"/>
      <c r="TXO52" s="73"/>
      <c r="TXP52" s="73"/>
      <c r="TXQ52" s="73"/>
      <c r="TXR52" s="73"/>
      <c r="TXS52" s="73"/>
      <c r="TXT52" s="73"/>
      <c r="TXU52" s="73"/>
      <c r="TXV52" s="73"/>
      <c r="TXW52" s="73"/>
      <c r="TXX52" s="73"/>
      <c r="TXY52" s="73"/>
      <c r="TXZ52" s="73"/>
      <c r="TYA52" s="73"/>
      <c r="TYB52" s="73"/>
      <c r="TYC52" s="73"/>
      <c r="TYD52" s="73"/>
      <c r="TYE52" s="73"/>
      <c r="TYF52" s="73"/>
      <c r="TYG52" s="73"/>
      <c r="TYH52" s="73"/>
      <c r="TYI52" s="73"/>
      <c r="TYJ52" s="73"/>
      <c r="TYK52" s="73"/>
      <c r="TYL52" s="73"/>
      <c r="TYM52" s="73"/>
      <c r="TYN52" s="73"/>
      <c r="TYO52" s="73"/>
      <c r="TYP52" s="73"/>
      <c r="TYQ52" s="73"/>
      <c r="TYR52" s="73"/>
      <c r="TYS52" s="73"/>
      <c r="TYT52" s="73"/>
      <c r="TYU52" s="73"/>
      <c r="TYV52" s="73"/>
      <c r="TYW52" s="73"/>
      <c r="TYX52" s="73"/>
      <c r="TYY52" s="73"/>
      <c r="TYZ52" s="73"/>
      <c r="TZA52" s="73"/>
      <c r="TZB52" s="73"/>
      <c r="TZC52" s="73"/>
      <c r="TZD52" s="73"/>
      <c r="TZE52" s="73"/>
      <c r="TZF52" s="73"/>
      <c r="TZG52" s="73"/>
      <c r="TZH52" s="73"/>
      <c r="TZI52" s="73"/>
      <c r="TZJ52" s="73"/>
      <c r="TZK52" s="73"/>
      <c r="TZL52" s="73"/>
      <c r="TZM52" s="73"/>
      <c r="TZN52" s="73"/>
      <c r="TZO52" s="73"/>
      <c r="TZP52" s="73"/>
      <c r="TZQ52" s="73"/>
      <c r="TZR52" s="73"/>
      <c r="TZS52" s="73"/>
      <c r="TZT52" s="73"/>
      <c r="TZU52" s="73"/>
      <c r="TZV52" s="73"/>
      <c r="TZW52" s="73"/>
      <c r="TZX52" s="73"/>
      <c r="TZY52" s="73"/>
      <c r="TZZ52" s="73"/>
      <c r="UAA52" s="73"/>
      <c r="UAB52" s="73"/>
      <c r="UAC52" s="73"/>
      <c r="UAD52" s="73"/>
      <c r="UAE52" s="73"/>
      <c r="UAF52" s="73"/>
      <c r="UAG52" s="73"/>
      <c r="UAH52" s="73"/>
      <c r="UAI52" s="73"/>
      <c r="UAJ52" s="73"/>
      <c r="UAK52" s="73"/>
      <c r="UAL52" s="73"/>
      <c r="UAM52" s="73"/>
      <c r="UAN52" s="73"/>
      <c r="UAO52" s="73"/>
      <c r="UAP52" s="73"/>
      <c r="UAQ52" s="73"/>
      <c r="UAR52" s="73"/>
      <c r="UAS52" s="73"/>
      <c r="UAT52" s="73"/>
      <c r="UAU52" s="73"/>
      <c r="UAV52" s="73"/>
      <c r="UAW52" s="73"/>
      <c r="UAX52" s="73"/>
      <c r="UAY52" s="73"/>
      <c r="UAZ52" s="73"/>
      <c r="UBA52" s="73"/>
      <c r="UBB52" s="73"/>
      <c r="UBC52" s="73"/>
      <c r="UBD52" s="73"/>
      <c r="UBE52" s="73"/>
      <c r="UBF52" s="73"/>
      <c r="UBG52" s="73"/>
      <c r="UBH52" s="73"/>
      <c r="UBI52" s="73"/>
      <c r="UBJ52" s="73"/>
      <c r="UBK52" s="73"/>
      <c r="UBL52" s="73"/>
      <c r="UBM52" s="73"/>
      <c r="UBN52" s="73"/>
      <c r="UBO52" s="73"/>
      <c r="UBP52" s="73"/>
      <c r="UBQ52" s="73"/>
      <c r="UBR52" s="73"/>
      <c r="UBS52" s="73"/>
      <c r="UBT52" s="73"/>
      <c r="UBU52" s="73"/>
      <c r="UBV52" s="73"/>
      <c r="UBW52" s="73"/>
      <c r="UBX52" s="73"/>
      <c r="UBY52" s="73"/>
      <c r="UBZ52" s="73"/>
      <c r="UCA52" s="73"/>
      <c r="UCB52" s="73"/>
      <c r="UCC52" s="73"/>
      <c r="UCD52" s="73"/>
      <c r="UCE52" s="73"/>
      <c r="UCF52" s="73"/>
      <c r="UCG52" s="73"/>
      <c r="UCH52" s="73"/>
      <c r="UCI52" s="73"/>
      <c r="UCJ52" s="73"/>
      <c r="UCK52" s="73"/>
      <c r="UCL52" s="73"/>
      <c r="UCM52" s="73"/>
      <c r="UCN52" s="73"/>
      <c r="UCO52" s="73"/>
      <c r="UCP52" s="73"/>
      <c r="UCQ52" s="73"/>
      <c r="UCR52" s="73"/>
      <c r="UCS52" s="73"/>
      <c r="UCT52" s="73"/>
      <c r="UCU52" s="73"/>
      <c r="UCV52" s="73"/>
      <c r="UCW52" s="73"/>
      <c r="UCX52" s="73"/>
      <c r="UCY52" s="73"/>
      <c r="UCZ52" s="73"/>
      <c r="UDA52" s="73"/>
      <c r="UDB52" s="73"/>
      <c r="UDC52" s="73"/>
      <c r="UDD52" s="73"/>
      <c r="UDE52" s="73"/>
      <c r="UDF52" s="73"/>
      <c r="UDG52" s="73"/>
      <c r="UDH52" s="73"/>
      <c r="UDI52" s="73"/>
      <c r="UDJ52" s="73"/>
      <c r="UDK52" s="73"/>
      <c r="UDL52" s="73"/>
      <c r="UDM52" s="73"/>
      <c r="UDN52" s="73"/>
      <c r="UDO52" s="73"/>
      <c r="UDP52" s="73"/>
      <c r="UDQ52" s="73"/>
      <c r="UDR52" s="73"/>
      <c r="UDS52" s="73"/>
      <c r="UDT52" s="73"/>
      <c r="UDU52" s="73"/>
      <c r="UDV52" s="73"/>
      <c r="UDW52" s="73"/>
      <c r="UDX52" s="73"/>
      <c r="UDY52" s="73"/>
      <c r="UDZ52" s="73"/>
      <c r="UEA52" s="73"/>
      <c r="UEB52" s="73"/>
      <c r="UEC52" s="73"/>
      <c r="UED52" s="73"/>
      <c r="UEE52" s="73"/>
      <c r="UEF52" s="73"/>
      <c r="UEG52" s="73"/>
      <c r="UEH52" s="73"/>
      <c r="UEI52" s="73"/>
      <c r="UEJ52" s="73"/>
      <c r="UEK52" s="73"/>
      <c r="UEL52" s="73"/>
      <c r="UEM52" s="73"/>
      <c r="UEN52" s="73"/>
      <c r="UEO52" s="73"/>
      <c r="UEP52" s="73"/>
      <c r="UEQ52" s="73"/>
      <c r="UER52" s="73"/>
      <c r="UES52" s="73"/>
      <c r="UET52" s="73"/>
      <c r="UEU52" s="73"/>
      <c r="UEV52" s="73"/>
      <c r="UEW52" s="73"/>
      <c r="UEX52" s="73"/>
      <c r="UEY52" s="73"/>
      <c r="UEZ52" s="73"/>
      <c r="UFA52" s="73"/>
      <c r="UFB52" s="73"/>
      <c r="UFC52" s="73"/>
      <c r="UFD52" s="73"/>
      <c r="UFE52" s="73"/>
      <c r="UFF52" s="73"/>
      <c r="UFG52" s="73"/>
      <c r="UFH52" s="73"/>
      <c r="UFI52" s="73"/>
      <c r="UFJ52" s="73"/>
      <c r="UFK52" s="73"/>
      <c r="UFL52" s="73"/>
      <c r="UFM52" s="73"/>
      <c r="UFN52" s="73"/>
      <c r="UFO52" s="73"/>
      <c r="UFP52" s="73"/>
      <c r="UFQ52" s="73"/>
      <c r="UFR52" s="73"/>
      <c r="UFS52" s="73"/>
      <c r="UFT52" s="73"/>
      <c r="UFU52" s="73"/>
      <c r="UFV52" s="73"/>
      <c r="UFW52" s="73"/>
      <c r="UFX52" s="73"/>
      <c r="UFY52" s="73"/>
      <c r="UFZ52" s="73"/>
      <c r="UGA52" s="73"/>
      <c r="UGB52" s="73"/>
      <c r="UGC52" s="73"/>
      <c r="UGD52" s="73"/>
      <c r="UGE52" s="73"/>
      <c r="UGF52" s="73"/>
      <c r="UGG52" s="73"/>
      <c r="UGH52" s="73"/>
      <c r="UGI52" s="73"/>
      <c r="UGJ52" s="73"/>
      <c r="UGK52" s="73"/>
      <c r="UGL52" s="73"/>
      <c r="UGM52" s="73"/>
      <c r="UGN52" s="73"/>
      <c r="UGO52" s="73"/>
      <c r="UGP52" s="73"/>
      <c r="UGQ52" s="73"/>
      <c r="UGR52" s="73"/>
      <c r="UGS52" s="73"/>
      <c r="UGT52" s="73"/>
      <c r="UGU52" s="73"/>
      <c r="UGV52" s="73"/>
      <c r="UGW52" s="73"/>
      <c r="UGX52" s="73"/>
      <c r="UGY52" s="73"/>
      <c r="UGZ52" s="73"/>
      <c r="UHA52" s="73"/>
      <c r="UHB52" s="73"/>
      <c r="UHC52" s="73"/>
      <c r="UHD52" s="73"/>
      <c r="UHE52" s="73"/>
      <c r="UHF52" s="73"/>
      <c r="UHG52" s="73"/>
      <c r="UHH52" s="73"/>
      <c r="UHI52" s="73"/>
      <c r="UHJ52" s="73"/>
      <c r="UHK52" s="73"/>
      <c r="UHL52" s="73"/>
      <c r="UHM52" s="73"/>
      <c r="UHN52" s="73"/>
      <c r="UHO52" s="73"/>
      <c r="UHP52" s="73"/>
      <c r="UHQ52" s="73"/>
      <c r="UHR52" s="73"/>
      <c r="UHS52" s="73"/>
      <c r="UHT52" s="73"/>
      <c r="UHU52" s="73"/>
      <c r="UHV52" s="73"/>
      <c r="UHW52" s="73"/>
      <c r="UHX52" s="73"/>
      <c r="UHY52" s="73"/>
      <c r="UHZ52" s="73"/>
      <c r="UIA52" s="73"/>
      <c r="UIB52" s="73"/>
      <c r="UIC52" s="73"/>
      <c r="UID52" s="73"/>
      <c r="UIE52" s="73"/>
      <c r="UIF52" s="73"/>
      <c r="UIG52" s="73"/>
      <c r="UIH52" s="73"/>
      <c r="UII52" s="73"/>
      <c r="UIJ52" s="73"/>
      <c r="UIK52" s="73"/>
      <c r="UIL52" s="73"/>
      <c r="UIM52" s="73"/>
      <c r="UIN52" s="73"/>
      <c r="UIO52" s="73"/>
      <c r="UIP52" s="73"/>
      <c r="UIQ52" s="73"/>
      <c r="UIR52" s="73"/>
      <c r="UIS52" s="73"/>
      <c r="UIT52" s="73"/>
      <c r="UIU52" s="73"/>
      <c r="UIV52" s="73"/>
      <c r="UIW52" s="73"/>
      <c r="UIX52" s="73"/>
      <c r="UIY52" s="73"/>
      <c r="UIZ52" s="73"/>
      <c r="UJA52" s="73"/>
      <c r="UJB52" s="73"/>
      <c r="UJC52" s="73"/>
      <c r="UJD52" s="73"/>
      <c r="UJE52" s="73"/>
      <c r="UJF52" s="73"/>
      <c r="UJG52" s="73"/>
      <c r="UJH52" s="73"/>
      <c r="UJI52" s="73"/>
      <c r="UJJ52" s="73"/>
      <c r="UJK52" s="73"/>
      <c r="UJL52" s="73"/>
      <c r="UJM52" s="73"/>
      <c r="UJN52" s="73"/>
      <c r="UJO52" s="73"/>
      <c r="UJP52" s="73"/>
      <c r="UJQ52" s="73"/>
      <c r="UJR52" s="73"/>
      <c r="UJS52" s="73"/>
      <c r="UJT52" s="73"/>
      <c r="UJU52" s="73"/>
      <c r="UJV52" s="73"/>
      <c r="UJW52" s="73"/>
      <c r="UJX52" s="73"/>
      <c r="UJY52" s="73"/>
      <c r="UJZ52" s="73"/>
      <c r="UKA52" s="73"/>
      <c r="UKB52" s="73"/>
      <c r="UKC52" s="73"/>
      <c r="UKD52" s="73"/>
      <c r="UKE52" s="73"/>
      <c r="UKF52" s="73"/>
      <c r="UKG52" s="73"/>
      <c r="UKH52" s="73"/>
      <c r="UKI52" s="73"/>
      <c r="UKJ52" s="73"/>
      <c r="UKK52" s="73"/>
      <c r="UKL52" s="73"/>
      <c r="UKM52" s="73"/>
      <c r="UKN52" s="73"/>
      <c r="UKO52" s="73"/>
      <c r="UKP52" s="73"/>
      <c r="UKQ52" s="73"/>
      <c r="UKR52" s="73"/>
      <c r="UKS52" s="73"/>
      <c r="UKT52" s="73"/>
      <c r="UKU52" s="73"/>
      <c r="UKV52" s="73"/>
      <c r="UKW52" s="73"/>
      <c r="UKX52" s="73"/>
      <c r="UKY52" s="73"/>
      <c r="UKZ52" s="73"/>
      <c r="ULA52" s="73"/>
      <c r="ULB52" s="73"/>
      <c r="ULC52" s="73"/>
      <c r="ULD52" s="73"/>
      <c r="ULE52" s="73"/>
      <c r="ULF52" s="73"/>
      <c r="ULG52" s="73"/>
      <c r="ULH52" s="73"/>
      <c r="ULI52" s="73"/>
      <c r="ULJ52" s="73"/>
      <c r="ULK52" s="73"/>
      <c r="ULL52" s="73"/>
      <c r="ULM52" s="73"/>
      <c r="ULN52" s="73"/>
      <c r="ULO52" s="73"/>
      <c r="ULP52" s="73"/>
      <c r="ULQ52" s="73"/>
      <c r="ULR52" s="73"/>
      <c r="ULS52" s="73"/>
      <c r="ULT52" s="73"/>
      <c r="ULU52" s="73"/>
      <c r="ULV52" s="73"/>
      <c r="ULW52" s="73"/>
      <c r="ULX52" s="73"/>
      <c r="ULY52" s="73"/>
      <c r="ULZ52" s="73"/>
      <c r="UMA52" s="73"/>
      <c r="UMB52" s="73"/>
      <c r="UMC52" s="73"/>
      <c r="UMD52" s="73"/>
      <c r="UME52" s="73"/>
      <c r="UMF52" s="73"/>
      <c r="UMG52" s="73"/>
      <c r="UMH52" s="73"/>
      <c r="UMI52" s="73"/>
      <c r="UMJ52" s="73"/>
      <c r="UMK52" s="73"/>
      <c r="UML52" s="73"/>
      <c r="UMM52" s="73"/>
      <c r="UMN52" s="73"/>
      <c r="UMO52" s="73"/>
      <c r="UMP52" s="73"/>
      <c r="UMQ52" s="73"/>
      <c r="UMR52" s="73"/>
      <c r="UMS52" s="73"/>
      <c r="UMT52" s="73"/>
      <c r="UMU52" s="73"/>
      <c r="UMV52" s="73"/>
      <c r="UMW52" s="73"/>
      <c r="UMX52" s="73"/>
      <c r="UMY52" s="73"/>
      <c r="UMZ52" s="73"/>
      <c r="UNA52" s="73"/>
      <c r="UNB52" s="73"/>
      <c r="UNC52" s="73"/>
      <c r="UND52" s="73"/>
      <c r="UNE52" s="73"/>
      <c r="UNF52" s="73"/>
      <c r="UNG52" s="73"/>
      <c r="UNH52" s="73"/>
      <c r="UNI52" s="73"/>
      <c r="UNJ52" s="73"/>
      <c r="UNK52" s="73"/>
      <c r="UNL52" s="73"/>
      <c r="UNM52" s="73"/>
      <c r="UNN52" s="73"/>
      <c r="UNO52" s="73"/>
      <c r="UNP52" s="73"/>
      <c r="UNQ52" s="73"/>
      <c r="UNR52" s="73"/>
      <c r="UNS52" s="73"/>
      <c r="UNT52" s="73"/>
      <c r="UNU52" s="73"/>
      <c r="UNV52" s="73"/>
      <c r="UNW52" s="73"/>
      <c r="UNX52" s="73"/>
      <c r="UNY52" s="73"/>
      <c r="UNZ52" s="73"/>
      <c r="UOA52" s="73"/>
      <c r="UOB52" s="73"/>
      <c r="UOC52" s="73"/>
      <c r="UOD52" s="73"/>
      <c r="UOE52" s="73"/>
      <c r="UOF52" s="73"/>
      <c r="UOG52" s="73"/>
      <c r="UOH52" s="73"/>
      <c r="UOI52" s="73"/>
      <c r="UOJ52" s="73"/>
      <c r="UOK52" s="73"/>
      <c r="UOL52" s="73"/>
      <c r="UOM52" s="73"/>
      <c r="UON52" s="73"/>
      <c r="UOO52" s="73"/>
      <c r="UOP52" s="73"/>
      <c r="UOQ52" s="73"/>
      <c r="UOR52" s="73"/>
      <c r="UOS52" s="73"/>
      <c r="UOT52" s="73"/>
      <c r="UOU52" s="73"/>
      <c r="UOV52" s="73"/>
      <c r="UOW52" s="73"/>
      <c r="UOX52" s="73"/>
      <c r="UOY52" s="73"/>
      <c r="UOZ52" s="73"/>
      <c r="UPA52" s="73"/>
      <c r="UPB52" s="73"/>
      <c r="UPC52" s="73"/>
      <c r="UPD52" s="73"/>
      <c r="UPE52" s="73"/>
      <c r="UPF52" s="73"/>
      <c r="UPG52" s="73"/>
      <c r="UPH52" s="73"/>
      <c r="UPI52" s="73"/>
      <c r="UPJ52" s="73"/>
      <c r="UPK52" s="73"/>
      <c r="UPL52" s="73"/>
      <c r="UPM52" s="73"/>
      <c r="UPN52" s="73"/>
      <c r="UPO52" s="73"/>
      <c r="UPP52" s="73"/>
      <c r="UPQ52" s="73"/>
      <c r="UPR52" s="73"/>
      <c r="UPS52" s="73"/>
      <c r="UPT52" s="73"/>
      <c r="UPU52" s="73"/>
      <c r="UPV52" s="73"/>
      <c r="UPW52" s="73"/>
      <c r="UPX52" s="73"/>
      <c r="UPY52" s="73"/>
      <c r="UPZ52" s="73"/>
      <c r="UQA52" s="73"/>
      <c r="UQB52" s="73"/>
      <c r="UQC52" s="73"/>
      <c r="UQD52" s="73"/>
      <c r="UQE52" s="73"/>
      <c r="UQF52" s="73"/>
      <c r="UQG52" s="73"/>
      <c r="UQH52" s="73"/>
      <c r="UQI52" s="73"/>
      <c r="UQJ52" s="73"/>
      <c r="UQK52" s="73"/>
      <c r="UQL52" s="73"/>
      <c r="UQM52" s="73"/>
      <c r="UQN52" s="73"/>
      <c r="UQO52" s="73"/>
      <c r="UQP52" s="73"/>
      <c r="UQQ52" s="73"/>
      <c r="UQR52" s="73"/>
      <c r="UQS52" s="73"/>
      <c r="UQT52" s="73"/>
      <c r="UQU52" s="73"/>
      <c r="UQV52" s="73"/>
      <c r="UQW52" s="73"/>
      <c r="UQX52" s="73"/>
      <c r="UQY52" s="73"/>
      <c r="UQZ52" s="73"/>
      <c r="URA52" s="73"/>
      <c r="URB52" s="73"/>
      <c r="URC52" s="73"/>
      <c r="URD52" s="73"/>
      <c r="URE52" s="73"/>
      <c r="URF52" s="73"/>
      <c r="URG52" s="73"/>
      <c r="URH52" s="73"/>
      <c r="URI52" s="73"/>
      <c r="URJ52" s="73"/>
      <c r="URK52" s="73"/>
      <c r="URL52" s="73"/>
      <c r="URM52" s="73"/>
      <c r="URN52" s="73"/>
      <c r="URO52" s="73"/>
      <c r="URP52" s="73"/>
      <c r="URQ52" s="73"/>
      <c r="URR52" s="73"/>
      <c r="URS52" s="73"/>
      <c r="URT52" s="73"/>
      <c r="URU52" s="73"/>
      <c r="URV52" s="73"/>
      <c r="URW52" s="73"/>
      <c r="URX52" s="73"/>
      <c r="URY52" s="73"/>
      <c r="URZ52" s="73"/>
      <c r="USA52" s="73"/>
      <c r="USB52" s="73"/>
      <c r="USC52" s="73"/>
      <c r="USD52" s="73"/>
      <c r="USE52" s="73"/>
      <c r="USF52" s="73"/>
      <c r="USG52" s="73"/>
      <c r="USH52" s="73"/>
      <c r="USI52" s="73"/>
      <c r="USJ52" s="73"/>
      <c r="USK52" s="73"/>
      <c r="USL52" s="73"/>
      <c r="USM52" s="73"/>
      <c r="USN52" s="73"/>
      <c r="USO52" s="73"/>
      <c r="USP52" s="73"/>
      <c r="USQ52" s="73"/>
      <c r="USR52" s="73"/>
      <c r="USS52" s="73"/>
      <c r="UST52" s="73"/>
      <c r="USU52" s="73"/>
      <c r="USV52" s="73"/>
      <c r="USW52" s="73"/>
      <c r="USX52" s="73"/>
      <c r="USY52" s="73"/>
      <c r="USZ52" s="73"/>
      <c r="UTA52" s="73"/>
      <c r="UTB52" s="73"/>
      <c r="UTC52" s="73"/>
      <c r="UTD52" s="73"/>
      <c r="UTE52" s="73"/>
      <c r="UTF52" s="73"/>
      <c r="UTG52" s="73"/>
      <c r="UTH52" s="73"/>
      <c r="UTI52" s="73"/>
      <c r="UTJ52" s="73"/>
      <c r="UTK52" s="73"/>
      <c r="UTL52" s="73"/>
      <c r="UTM52" s="73"/>
      <c r="UTN52" s="73"/>
      <c r="UTO52" s="73"/>
      <c r="UTP52" s="73"/>
      <c r="UTQ52" s="73"/>
      <c r="UTR52" s="73"/>
      <c r="UTS52" s="73"/>
      <c r="UTT52" s="73"/>
      <c r="UTU52" s="73"/>
      <c r="UTV52" s="73"/>
      <c r="UTW52" s="73"/>
      <c r="UTX52" s="73"/>
      <c r="UTY52" s="73"/>
      <c r="UTZ52" s="73"/>
      <c r="UUA52" s="73"/>
      <c r="UUB52" s="73"/>
      <c r="UUC52" s="73"/>
      <c r="UUD52" s="73"/>
      <c r="UUE52" s="73"/>
      <c r="UUF52" s="73"/>
      <c r="UUG52" s="73"/>
      <c r="UUH52" s="73"/>
      <c r="UUI52" s="73"/>
      <c r="UUJ52" s="73"/>
      <c r="UUK52" s="73"/>
      <c r="UUL52" s="73"/>
      <c r="UUM52" s="73"/>
      <c r="UUN52" s="73"/>
      <c r="UUO52" s="73"/>
      <c r="UUP52" s="73"/>
      <c r="UUQ52" s="73"/>
      <c r="UUR52" s="73"/>
      <c r="UUS52" s="73"/>
      <c r="UUT52" s="73"/>
      <c r="UUU52" s="73"/>
      <c r="UUV52" s="73"/>
      <c r="UUW52" s="73"/>
      <c r="UUX52" s="73"/>
      <c r="UUY52" s="73"/>
      <c r="UUZ52" s="73"/>
      <c r="UVA52" s="73"/>
      <c r="UVB52" s="73"/>
      <c r="UVC52" s="73"/>
      <c r="UVD52" s="73"/>
      <c r="UVE52" s="73"/>
      <c r="UVF52" s="73"/>
      <c r="UVG52" s="73"/>
      <c r="UVH52" s="73"/>
      <c r="UVI52" s="73"/>
      <c r="UVJ52" s="73"/>
      <c r="UVK52" s="73"/>
      <c r="UVL52" s="73"/>
      <c r="UVM52" s="73"/>
      <c r="UVN52" s="73"/>
      <c r="UVO52" s="73"/>
      <c r="UVP52" s="73"/>
      <c r="UVQ52" s="73"/>
      <c r="UVR52" s="73"/>
      <c r="UVS52" s="73"/>
      <c r="UVT52" s="73"/>
      <c r="UVU52" s="73"/>
      <c r="UVV52" s="73"/>
      <c r="UVW52" s="73"/>
      <c r="UVX52" s="73"/>
      <c r="UVY52" s="73"/>
      <c r="UVZ52" s="73"/>
      <c r="UWA52" s="73"/>
      <c r="UWB52" s="73"/>
      <c r="UWC52" s="73"/>
      <c r="UWD52" s="73"/>
      <c r="UWE52" s="73"/>
      <c r="UWF52" s="73"/>
      <c r="UWG52" s="73"/>
      <c r="UWH52" s="73"/>
      <c r="UWI52" s="73"/>
      <c r="UWJ52" s="73"/>
      <c r="UWK52" s="73"/>
      <c r="UWL52" s="73"/>
      <c r="UWM52" s="73"/>
      <c r="UWN52" s="73"/>
      <c r="UWO52" s="73"/>
      <c r="UWP52" s="73"/>
      <c r="UWQ52" s="73"/>
      <c r="UWR52" s="73"/>
      <c r="UWS52" s="73"/>
      <c r="UWT52" s="73"/>
      <c r="UWU52" s="73"/>
      <c r="UWV52" s="73"/>
      <c r="UWW52" s="73"/>
      <c r="UWX52" s="73"/>
      <c r="UWY52" s="73"/>
      <c r="UWZ52" s="73"/>
      <c r="UXA52" s="73"/>
      <c r="UXB52" s="73"/>
      <c r="UXC52" s="73"/>
      <c r="UXD52" s="73"/>
      <c r="UXE52" s="73"/>
      <c r="UXF52" s="73"/>
      <c r="UXG52" s="73"/>
      <c r="UXH52" s="73"/>
      <c r="UXI52" s="73"/>
      <c r="UXJ52" s="73"/>
      <c r="UXK52" s="73"/>
      <c r="UXL52" s="73"/>
      <c r="UXM52" s="73"/>
      <c r="UXN52" s="73"/>
      <c r="UXO52" s="73"/>
      <c r="UXP52" s="73"/>
      <c r="UXQ52" s="73"/>
      <c r="UXR52" s="73"/>
      <c r="UXS52" s="73"/>
      <c r="UXT52" s="73"/>
      <c r="UXU52" s="73"/>
      <c r="UXV52" s="73"/>
      <c r="UXW52" s="73"/>
      <c r="UXX52" s="73"/>
      <c r="UXY52" s="73"/>
      <c r="UXZ52" s="73"/>
      <c r="UYA52" s="73"/>
      <c r="UYB52" s="73"/>
      <c r="UYC52" s="73"/>
      <c r="UYD52" s="73"/>
      <c r="UYE52" s="73"/>
      <c r="UYF52" s="73"/>
      <c r="UYG52" s="73"/>
      <c r="UYH52" s="73"/>
      <c r="UYI52" s="73"/>
      <c r="UYJ52" s="73"/>
      <c r="UYK52" s="73"/>
      <c r="UYL52" s="73"/>
      <c r="UYM52" s="73"/>
      <c r="UYN52" s="73"/>
      <c r="UYO52" s="73"/>
      <c r="UYP52" s="73"/>
      <c r="UYQ52" s="73"/>
      <c r="UYR52" s="73"/>
      <c r="UYS52" s="73"/>
      <c r="UYT52" s="73"/>
      <c r="UYU52" s="73"/>
      <c r="UYV52" s="73"/>
      <c r="UYW52" s="73"/>
      <c r="UYX52" s="73"/>
      <c r="UYY52" s="73"/>
      <c r="UYZ52" s="73"/>
      <c r="UZA52" s="73"/>
      <c r="UZB52" s="73"/>
      <c r="UZC52" s="73"/>
      <c r="UZD52" s="73"/>
      <c r="UZE52" s="73"/>
      <c r="UZF52" s="73"/>
      <c r="UZG52" s="73"/>
      <c r="UZH52" s="73"/>
      <c r="UZI52" s="73"/>
      <c r="UZJ52" s="73"/>
      <c r="UZK52" s="73"/>
      <c r="UZL52" s="73"/>
      <c r="UZM52" s="73"/>
      <c r="UZN52" s="73"/>
      <c r="UZO52" s="73"/>
      <c r="UZP52" s="73"/>
      <c r="UZQ52" s="73"/>
      <c r="UZR52" s="73"/>
      <c r="UZS52" s="73"/>
      <c r="UZT52" s="73"/>
      <c r="UZU52" s="73"/>
      <c r="UZV52" s="73"/>
      <c r="UZW52" s="73"/>
      <c r="UZX52" s="73"/>
      <c r="UZY52" s="73"/>
      <c r="UZZ52" s="73"/>
      <c r="VAA52" s="73"/>
      <c r="VAB52" s="73"/>
      <c r="VAC52" s="73"/>
      <c r="VAD52" s="73"/>
      <c r="VAE52" s="73"/>
      <c r="VAF52" s="73"/>
      <c r="VAG52" s="73"/>
      <c r="VAH52" s="73"/>
      <c r="VAI52" s="73"/>
      <c r="VAJ52" s="73"/>
      <c r="VAK52" s="73"/>
      <c r="VAL52" s="73"/>
      <c r="VAM52" s="73"/>
      <c r="VAN52" s="73"/>
      <c r="VAO52" s="73"/>
      <c r="VAP52" s="73"/>
      <c r="VAQ52" s="73"/>
      <c r="VAR52" s="73"/>
      <c r="VAS52" s="73"/>
      <c r="VAT52" s="73"/>
      <c r="VAU52" s="73"/>
      <c r="VAV52" s="73"/>
      <c r="VAW52" s="73"/>
      <c r="VAX52" s="73"/>
      <c r="VAY52" s="73"/>
      <c r="VAZ52" s="73"/>
      <c r="VBA52" s="73"/>
      <c r="VBB52" s="73"/>
      <c r="VBC52" s="73"/>
      <c r="VBD52" s="73"/>
      <c r="VBE52" s="73"/>
      <c r="VBF52" s="73"/>
      <c r="VBG52" s="73"/>
      <c r="VBH52" s="73"/>
      <c r="VBI52" s="73"/>
      <c r="VBJ52" s="73"/>
      <c r="VBK52" s="73"/>
      <c r="VBL52" s="73"/>
      <c r="VBM52" s="73"/>
      <c r="VBN52" s="73"/>
      <c r="VBO52" s="73"/>
      <c r="VBP52" s="73"/>
      <c r="VBQ52" s="73"/>
      <c r="VBR52" s="73"/>
      <c r="VBS52" s="73"/>
      <c r="VBT52" s="73"/>
      <c r="VBU52" s="73"/>
      <c r="VBV52" s="73"/>
      <c r="VBW52" s="73"/>
      <c r="VBX52" s="73"/>
      <c r="VBY52" s="73"/>
      <c r="VBZ52" s="73"/>
      <c r="VCA52" s="73"/>
      <c r="VCB52" s="73"/>
      <c r="VCC52" s="73"/>
      <c r="VCD52" s="73"/>
      <c r="VCE52" s="73"/>
      <c r="VCF52" s="73"/>
      <c r="VCG52" s="73"/>
      <c r="VCH52" s="73"/>
      <c r="VCI52" s="73"/>
      <c r="VCJ52" s="73"/>
      <c r="VCK52" s="73"/>
      <c r="VCL52" s="73"/>
      <c r="VCM52" s="73"/>
      <c r="VCN52" s="73"/>
      <c r="VCO52" s="73"/>
      <c r="VCP52" s="73"/>
      <c r="VCQ52" s="73"/>
      <c r="VCR52" s="73"/>
      <c r="VCS52" s="73"/>
      <c r="VCT52" s="73"/>
      <c r="VCU52" s="73"/>
      <c r="VCV52" s="73"/>
      <c r="VCW52" s="73"/>
      <c r="VCX52" s="73"/>
      <c r="VCY52" s="73"/>
      <c r="VCZ52" s="73"/>
      <c r="VDA52" s="73"/>
      <c r="VDB52" s="73"/>
      <c r="VDC52" s="73"/>
      <c r="VDD52" s="73"/>
      <c r="VDE52" s="73"/>
      <c r="VDF52" s="73"/>
      <c r="VDG52" s="73"/>
      <c r="VDH52" s="73"/>
      <c r="VDI52" s="73"/>
      <c r="VDJ52" s="73"/>
      <c r="VDK52" s="73"/>
      <c r="VDL52" s="73"/>
      <c r="VDM52" s="73"/>
      <c r="VDN52" s="73"/>
      <c r="VDO52" s="73"/>
      <c r="VDP52" s="73"/>
      <c r="VDQ52" s="73"/>
      <c r="VDR52" s="73"/>
      <c r="VDS52" s="73"/>
      <c r="VDT52" s="73"/>
      <c r="VDU52" s="73"/>
      <c r="VDV52" s="73"/>
      <c r="VDW52" s="73"/>
      <c r="VDX52" s="73"/>
      <c r="VDY52" s="73"/>
      <c r="VDZ52" s="73"/>
      <c r="VEA52" s="73"/>
      <c r="VEB52" s="73"/>
      <c r="VEC52" s="73"/>
      <c r="VED52" s="73"/>
      <c r="VEE52" s="73"/>
      <c r="VEF52" s="73"/>
      <c r="VEG52" s="73"/>
      <c r="VEH52" s="73"/>
      <c r="VEI52" s="73"/>
      <c r="VEJ52" s="73"/>
      <c r="VEK52" s="73"/>
      <c r="VEL52" s="73"/>
      <c r="VEM52" s="73"/>
      <c r="VEN52" s="73"/>
      <c r="VEO52" s="73"/>
      <c r="VEP52" s="73"/>
      <c r="VEQ52" s="73"/>
      <c r="VER52" s="73"/>
      <c r="VES52" s="73"/>
      <c r="VET52" s="73"/>
      <c r="VEU52" s="73"/>
      <c r="VEV52" s="73"/>
      <c r="VEW52" s="73"/>
      <c r="VEX52" s="73"/>
      <c r="VEY52" s="73"/>
      <c r="VEZ52" s="73"/>
      <c r="VFA52" s="73"/>
      <c r="VFB52" s="73"/>
      <c r="VFC52" s="73"/>
      <c r="VFD52" s="73"/>
      <c r="VFE52" s="73"/>
      <c r="VFF52" s="73"/>
      <c r="VFG52" s="73"/>
      <c r="VFH52" s="73"/>
      <c r="VFI52" s="73"/>
      <c r="VFJ52" s="73"/>
      <c r="VFK52" s="73"/>
      <c r="VFL52" s="73"/>
      <c r="VFM52" s="73"/>
      <c r="VFN52" s="73"/>
      <c r="VFO52" s="73"/>
      <c r="VFP52" s="73"/>
      <c r="VFQ52" s="73"/>
      <c r="VFR52" s="73"/>
      <c r="VFS52" s="73"/>
      <c r="VFT52" s="73"/>
      <c r="VFU52" s="73"/>
      <c r="VFV52" s="73"/>
      <c r="VFW52" s="73"/>
      <c r="VFX52" s="73"/>
      <c r="VFY52" s="73"/>
      <c r="VFZ52" s="73"/>
      <c r="VGA52" s="73"/>
      <c r="VGB52" s="73"/>
      <c r="VGC52" s="73"/>
      <c r="VGD52" s="73"/>
      <c r="VGE52" s="73"/>
      <c r="VGF52" s="73"/>
      <c r="VGG52" s="73"/>
      <c r="VGH52" s="73"/>
      <c r="VGI52" s="73"/>
      <c r="VGJ52" s="73"/>
      <c r="VGK52" s="73"/>
      <c r="VGL52" s="73"/>
      <c r="VGM52" s="73"/>
      <c r="VGN52" s="73"/>
      <c r="VGO52" s="73"/>
      <c r="VGP52" s="73"/>
      <c r="VGQ52" s="73"/>
      <c r="VGR52" s="73"/>
      <c r="VGS52" s="73"/>
      <c r="VGT52" s="73"/>
      <c r="VGU52" s="73"/>
      <c r="VGV52" s="73"/>
      <c r="VGW52" s="73"/>
      <c r="VGX52" s="73"/>
      <c r="VGY52" s="73"/>
      <c r="VGZ52" s="73"/>
      <c r="VHA52" s="73"/>
      <c r="VHB52" s="73"/>
      <c r="VHC52" s="73"/>
      <c r="VHD52" s="73"/>
      <c r="VHE52" s="73"/>
      <c r="VHF52" s="73"/>
      <c r="VHG52" s="73"/>
      <c r="VHH52" s="73"/>
      <c r="VHI52" s="73"/>
      <c r="VHJ52" s="73"/>
      <c r="VHK52" s="73"/>
      <c r="VHL52" s="73"/>
      <c r="VHM52" s="73"/>
      <c r="VHN52" s="73"/>
      <c r="VHO52" s="73"/>
      <c r="VHP52" s="73"/>
      <c r="VHQ52" s="73"/>
      <c r="VHR52" s="73"/>
      <c r="VHS52" s="73"/>
      <c r="VHT52" s="73"/>
      <c r="VHU52" s="73"/>
      <c r="VHV52" s="73"/>
      <c r="VHW52" s="73"/>
      <c r="VHX52" s="73"/>
      <c r="VHY52" s="73"/>
      <c r="VHZ52" s="73"/>
      <c r="VIA52" s="73"/>
      <c r="VIB52" s="73"/>
      <c r="VIC52" s="73"/>
      <c r="VID52" s="73"/>
      <c r="VIE52" s="73"/>
      <c r="VIF52" s="73"/>
      <c r="VIG52" s="73"/>
      <c r="VIH52" s="73"/>
      <c r="VII52" s="73"/>
      <c r="VIJ52" s="73"/>
      <c r="VIK52" s="73"/>
      <c r="VIL52" s="73"/>
      <c r="VIM52" s="73"/>
      <c r="VIN52" s="73"/>
      <c r="VIO52" s="73"/>
      <c r="VIP52" s="73"/>
      <c r="VIQ52" s="73"/>
      <c r="VIR52" s="73"/>
      <c r="VIS52" s="73"/>
      <c r="VIT52" s="73"/>
      <c r="VIU52" s="73"/>
      <c r="VIV52" s="73"/>
      <c r="VIW52" s="73"/>
      <c r="VIX52" s="73"/>
      <c r="VIY52" s="73"/>
      <c r="VIZ52" s="73"/>
      <c r="VJA52" s="73"/>
      <c r="VJB52" s="73"/>
      <c r="VJC52" s="73"/>
      <c r="VJD52" s="73"/>
      <c r="VJE52" s="73"/>
      <c r="VJF52" s="73"/>
      <c r="VJG52" s="73"/>
      <c r="VJH52" s="73"/>
      <c r="VJI52" s="73"/>
      <c r="VJJ52" s="73"/>
      <c r="VJK52" s="73"/>
      <c r="VJL52" s="73"/>
      <c r="VJM52" s="73"/>
      <c r="VJN52" s="73"/>
      <c r="VJO52" s="73"/>
      <c r="VJP52" s="73"/>
      <c r="VJQ52" s="73"/>
      <c r="VJR52" s="73"/>
      <c r="VJS52" s="73"/>
      <c r="VJT52" s="73"/>
      <c r="VJU52" s="73"/>
      <c r="VJV52" s="73"/>
      <c r="VJW52" s="73"/>
      <c r="VJX52" s="73"/>
      <c r="VJY52" s="73"/>
      <c r="VJZ52" s="73"/>
      <c r="VKA52" s="73"/>
      <c r="VKB52" s="73"/>
      <c r="VKC52" s="73"/>
      <c r="VKD52" s="73"/>
      <c r="VKE52" s="73"/>
      <c r="VKF52" s="73"/>
      <c r="VKG52" s="73"/>
      <c r="VKH52" s="73"/>
      <c r="VKI52" s="73"/>
      <c r="VKJ52" s="73"/>
      <c r="VKK52" s="73"/>
      <c r="VKL52" s="73"/>
      <c r="VKM52" s="73"/>
      <c r="VKN52" s="73"/>
      <c r="VKO52" s="73"/>
      <c r="VKP52" s="73"/>
      <c r="VKQ52" s="73"/>
      <c r="VKR52" s="73"/>
      <c r="VKS52" s="73"/>
      <c r="VKT52" s="73"/>
      <c r="VKU52" s="73"/>
      <c r="VKV52" s="73"/>
      <c r="VKW52" s="73"/>
      <c r="VKX52" s="73"/>
      <c r="VKY52" s="73"/>
      <c r="VKZ52" s="73"/>
      <c r="VLA52" s="73"/>
      <c r="VLB52" s="73"/>
      <c r="VLC52" s="73"/>
      <c r="VLD52" s="73"/>
      <c r="VLE52" s="73"/>
      <c r="VLF52" s="73"/>
      <c r="VLG52" s="73"/>
      <c r="VLH52" s="73"/>
      <c r="VLI52" s="73"/>
      <c r="VLJ52" s="73"/>
      <c r="VLK52" s="73"/>
      <c r="VLL52" s="73"/>
      <c r="VLM52" s="73"/>
      <c r="VLN52" s="73"/>
      <c r="VLO52" s="73"/>
      <c r="VLP52" s="73"/>
      <c r="VLQ52" s="73"/>
      <c r="VLR52" s="73"/>
      <c r="VLS52" s="73"/>
      <c r="VLT52" s="73"/>
      <c r="VLU52" s="73"/>
      <c r="VLV52" s="73"/>
      <c r="VLW52" s="73"/>
      <c r="VLX52" s="73"/>
      <c r="VLY52" s="73"/>
      <c r="VLZ52" s="73"/>
      <c r="VMA52" s="73"/>
      <c r="VMB52" s="73"/>
      <c r="VMC52" s="73"/>
      <c r="VMD52" s="73"/>
      <c r="VME52" s="73"/>
      <c r="VMF52" s="73"/>
      <c r="VMG52" s="73"/>
      <c r="VMH52" s="73"/>
      <c r="VMI52" s="73"/>
      <c r="VMJ52" s="73"/>
      <c r="VMK52" s="73"/>
      <c r="VML52" s="73"/>
      <c r="VMM52" s="73"/>
      <c r="VMN52" s="73"/>
      <c r="VMO52" s="73"/>
      <c r="VMP52" s="73"/>
      <c r="VMQ52" s="73"/>
      <c r="VMR52" s="73"/>
      <c r="VMS52" s="73"/>
      <c r="VMT52" s="73"/>
      <c r="VMU52" s="73"/>
      <c r="VMV52" s="73"/>
      <c r="VMW52" s="73"/>
      <c r="VMX52" s="73"/>
      <c r="VMY52" s="73"/>
      <c r="VMZ52" s="73"/>
      <c r="VNA52" s="73"/>
      <c r="VNB52" s="73"/>
      <c r="VNC52" s="73"/>
      <c r="VND52" s="73"/>
      <c r="VNE52" s="73"/>
      <c r="VNF52" s="73"/>
      <c r="VNG52" s="73"/>
      <c r="VNH52" s="73"/>
      <c r="VNI52" s="73"/>
      <c r="VNJ52" s="73"/>
      <c r="VNK52" s="73"/>
      <c r="VNL52" s="73"/>
      <c r="VNM52" s="73"/>
      <c r="VNN52" s="73"/>
      <c r="VNO52" s="73"/>
      <c r="VNP52" s="73"/>
      <c r="VNQ52" s="73"/>
      <c r="VNR52" s="73"/>
      <c r="VNS52" s="73"/>
      <c r="VNT52" s="73"/>
      <c r="VNU52" s="73"/>
      <c r="VNV52" s="73"/>
      <c r="VNW52" s="73"/>
      <c r="VNX52" s="73"/>
      <c r="VNY52" s="73"/>
      <c r="VNZ52" s="73"/>
      <c r="VOA52" s="73"/>
      <c r="VOB52" s="73"/>
      <c r="VOC52" s="73"/>
      <c r="VOD52" s="73"/>
      <c r="VOE52" s="73"/>
      <c r="VOF52" s="73"/>
      <c r="VOG52" s="73"/>
      <c r="VOH52" s="73"/>
      <c r="VOI52" s="73"/>
      <c r="VOJ52" s="73"/>
      <c r="VOK52" s="73"/>
      <c r="VOL52" s="73"/>
      <c r="VOM52" s="73"/>
      <c r="VON52" s="73"/>
      <c r="VOO52" s="73"/>
      <c r="VOP52" s="73"/>
      <c r="VOQ52" s="73"/>
      <c r="VOR52" s="73"/>
      <c r="VOS52" s="73"/>
      <c r="VOT52" s="73"/>
      <c r="VOU52" s="73"/>
      <c r="VOV52" s="73"/>
      <c r="VOW52" s="73"/>
      <c r="VOX52" s="73"/>
      <c r="VOY52" s="73"/>
      <c r="VOZ52" s="73"/>
      <c r="VPA52" s="73"/>
      <c r="VPB52" s="73"/>
      <c r="VPC52" s="73"/>
      <c r="VPD52" s="73"/>
      <c r="VPE52" s="73"/>
      <c r="VPF52" s="73"/>
      <c r="VPG52" s="73"/>
      <c r="VPH52" s="73"/>
      <c r="VPI52" s="73"/>
      <c r="VPJ52" s="73"/>
      <c r="VPK52" s="73"/>
      <c r="VPL52" s="73"/>
      <c r="VPM52" s="73"/>
      <c r="VPN52" s="73"/>
      <c r="VPO52" s="73"/>
      <c r="VPP52" s="73"/>
      <c r="VPQ52" s="73"/>
      <c r="VPR52" s="73"/>
      <c r="VPS52" s="73"/>
      <c r="VPT52" s="73"/>
      <c r="VPU52" s="73"/>
      <c r="VPV52" s="73"/>
      <c r="VPW52" s="73"/>
      <c r="VPX52" s="73"/>
      <c r="VPY52" s="73"/>
      <c r="VPZ52" s="73"/>
      <c r="VQA52" s="73"/>
      <c r="VQB52" s="73"/>
      <c r="VQC52" s="73"/>
      <c r="VQD52" s="73"/>
      <c r="VQE52" s="73"/>
      <c r="VQF52" s="73"/>
      <c r="VQG52" s="73"/>
      <c r="VQH52" s="73"/>
      <c r="VQI52" s="73"/>
      <c r="VQJ52" s="73"/>
      <c r="VQK52" s="73"/>
      <c r="VQL52" s="73"/>
      <c r="VQM52" s="73"/>
      <c r="VQN52" s="73"/>
      <c r="VQO52" s="73"/>
      <c r="VQP52" s="73"/>
      <c r="VQQ52" s="73"/>
      <c r="VQR52" s="73"/>
      <c r="VQS52" s="73"/>
      <c r="VQT52" s="73"/>
      <c r="VQU52" s="73"/>
      <c r="VQV52" s="73"/>
      <c r="VQW52" s="73"/>
      <c r="VQX52" s="73"/>
      <c r="VQY52" s="73"/>
      <c r="VQZ52" s="73"/>
      <c r="VRA52" s="73"/>
      <c r="VRB52" s="73"/>
      <c r="VRC52" s="73"/>
      <c r="VRD52" s="73"/>
      <c r="VRE52" s="73"/>
      <c r="VRF52" s="73"/>
      <c r="VRG52" s="73"/>
      <c r="VRH52" s="73"/>
      <c r="VRI52" s="73"/>
      <c r="VRJ52" s="73"/>
      <c r="VRK52" s="73"/>
      <c r="VRL52" s="73"/>
      <c r="VRM52" s="73"/>
      <c r="VRN52" s="73"/>
      <c r="VRO52" s="73"/>
      <c r="VRP52" s="73"/>
      <c r="VRQ52" s="73"/>
      <c r="VRR52" s="73"/>
      <c r="VRS52" s="73"/>
      <c r="VRT52" s="73"/>
      <c r="VRU52" s="73"/>
      <c r="VRV52" s="73"/>
      <c r="VRW52" s="73"/>
      <c r="VRX52" s="73"/>
      <c r="VRY52" s="73"/>
      <c r="VRZ52" s="73"/>
      <c r="VSA52" s="73"/>
      <c r="VSB52" s="73"/>
      <c r="VSC52" s="73"/>
      <c r="VSD52" s="73"/>
      <c r="VSE52" s="73"/>
      <c r="VSF52" s="73"/>
      <c r="VSG52" s="73"/>
      <c r="VSH52" s="73"/>
      <c r="VSI52" s="73"/>
      <c r="VSJ52" s="73"/>
      <c r="VSK52" s="73"/>
      <c r="VSL52" s="73"/>
      <c r="VSM52" s="73"/>
      <c r="VSN52" s="73"/>
      <c r="VSO52" s="73"/>
      <c r="VSP52" s="73"/>
      <c r="VSQ52" s="73"/>
      <c r="VSR52" s="73"/>
      <c r="VSS52" s="73"/>
      <c r="VST52" s="73"/>
      <c r="VSU52" s="73"/>
      <c r="VSV52" s="73"/>
      <c r="VSW52" s="73"/>
      <c r="VSX52" s="73"/>
      <c r="VSY52" s="73"/>
      <c r="VSZ52" s="73"/>
      <c r="VTA52" s="73"/>
      <c r="VTB52" s="73"/>
      <c r="VTC52" s="73"/>
      <c r="VTD52" s="73"/>
      <c r="VTE52" s="73"/>
      <c r="VTF52" s="73"/>
      <c r="VTG52" s="73"/>
      <c r="VTH52" s="73"/>
      <c r="VTI52" s="73"/>
      <c r="VTJ52" s="73"/>
      <c r="VTK52" s="73"/>
      <c r="VTL52" s="73"/>
      <c r="VTM52" s="73"/>
      <c r="VTN52" s="73"/>
      <c r="VTO52" s="73"/>
      <c r="VTP52" s="73"/>
      <c r="VTQ52" s="73"/>
      <c r="VTR52" s="73"/>
      <c r="VTS52" s="73"/>
      <c r="VTT52" s="73"/>
      <c r="VTU52" s="73"/>
      <c r="VTV52" s="73"/>
      <c r="VTW52" s="73"/>
      <c r="VTX52" s="73"/>
      <c r="VTY52" s="73"/>
      <c r="VTZ52" s="73"/>
      <c r="VUA52" s="73"/>
      <c r="VUB52" s="73"/>
      <c r="VUC52" s="73"/>
      <c r="VUD52" s="73"/>
      <c r="VUE52" s="73"/>
      <c r="VUF52" s="73"/>
      <c r="VUG52" s="73"/>
      <c r="VUH52" s="73"/>
      <c r="VUI52" s="73"/>
      <c r="VUJ52" s="73"/>
      <c r="VUK52" s="73"/>
      <c r="VUL52" s="73"/>
      <c r="VUM52" s="73"/>
      <c r="VUN52" s="73"/>
      <c r="VUO52" s="73"/>
      <c r="VUP52" s="73"/>
      <c r="VUQ52" s="73"/>
      <c r="VUR52" s="73"/>
      <c r="VUS52" s="73"/>
      <c r="VUT52" s="73"/>
      <c r="VUU52" s="73"/>
      <c r="VUV52" s="73"/>
      <c r="VUW52" s="73"/>
      <c r="VUX52" s="73"/>
      <c r="VUY52" s="73"/>
      <c r="VUZ52" s="73"/>
      <c r="VVA52" s="73"/>
      <c r="VVB52" s="73"/>
      <c r="VVC52" s="73"/>
      <c r="VVD52" s="73"/>
      <c r="VVE52" s="73"/>
      <c r="VVF52" s="73"/>
      <c r="VVG52" s="73"/>
      <c r="VVH52" s="73"/>
      <c r="VVI52" s="73"/>
      <c r="VVJ52" s="73"/>
      <c r="VVK52" s="73"/>
      <c r="VVL52" s="73"/>
      <c r="VVM52" s="73"/>
      <c r="VVN52" s="73"/>
      <c r="VVO52" s="73"/>
      <c r="VVP52" s="73"/>
      <c r="VVQ52" s="73"/>
      <c r="VVR52" s="73"/>
      <c r="VVS52" s="73"/>
      <c r="VVT52" s="73"/>
      <c r="VVU52" s="73"/>
      <c r="VVV52" s="73"/>
      <c r="VVW52" s="73"/>
      <c r="VVX52" s="73"/>
      <c r="VVY52" s="73"/>
      <c r="VVZ52" s="73"/>
      <c r="VWA52" s="73"/>
      <c r="VWB52" s="73"/>
      <c r="VWC52" s="73"/>
      <c r="VWD52" s="73"/>
      <c r="VWE52" s="73"/>
      <c r="VWF52" s="73"/>
      <c r="VWG52" s="73"/>
      <c r="VWH52" s="73"/>
      <c r="VWI52" s="73"/>
      <c r="VWJ52" s="73"/>
      <c r="VWK52" s="73"/>
      <c r="VWL52" s="73"/>
      <c r="VWM52" s="73"/>
      <c r="VWN52" s="73"/>
      <c r="VWO52" s="73"/>
      <c r="VWP52" s="73"/>
      <c r="VWQ52" s="73"/>
      <c r="VWR52" s="73"/>
      <c r="VWS52" s="73"/>
      <c r="VWT52" s="73"/>
      <c r="VWU52" s="73"/>
      <c r="VWV52" s="73"/>
      <c r="VWW52" s="73"/>
      <c r="VWX52" s="73"/>
      <c r="VWY52" s="73"/>
      <c r="VWZ52" s="73"/>
      <c r="VXA52" s="73"/>
      <c r="VXB52" s="73"/>
      <c r="VXC52" s="73"/>
      <c r="VXD52" s="73"/>
      <c r="VXE52" s="73"/>
      <c r="VXF52" s="73"/>
      <c r="VXG52" s="73"/>
      <c r="VXH52" s="73"/>
      <c r="VXI52" s="73"/>
      <c r="VXJ52" s="73"/>
      <c r="VXK52" s="73"/>
      <c r="VXL52" s="73"/>
      <c r="VXM52" s="73"/>
      <c r="VXN52" s="73"/>
      <c r="VXO52" s="73"/>
      <c r="VXP52" s="73"/>
      <c r="VXQ52" s="73"/>
      <c r="VXR52" s="73"/>
      <c r="VXS52" s="73"/>
      <c r="VXT52" s="73"/>
      <c r="VXU52" s="73"/>
      <c r="VXV52" s="73"/>
      <c r="VXW52" s="73"/>
      <c r="VXX52" s="73"/>
      <c r="VXY52" s="73"/>
      <c r="VXZ52" s="73"/>
      <c r="VYA52" s="73"/>
      <c r="VYB52" s="73"/>
      <c r="VYC52" s="73"/>
      <c r="VYD52" s="73"/>
      <c r="VYE52" s="73"/>
      <c r="VYF52" s="73"/>
      <c r="VYG52" s="73"/>
      <c r="VYH52" s="73"/>
      <c r="VYI52" s="73"/>
      <c r="VYJ52" s="73"/>
      <c r="VYK52" s="73"/>
      <c r="VYL52" s="73"/>
      <c r="VYM52" s="73"/>
      <c r="VYN52" s="73"/>
      <c r="VYO52" s="73"/>
      <c r="VYP52" s="73"/>
      <c r="VYQ52" s="73"/>
      <c r="VYR52" s="73"/>
      <c r="VYS52" s="73"/>
      <c r="VYT52" s="73"/>
      <c r="VYU52" s="73"/>
      <c r="VYV52" s="73"/>
      <c r="VYW52" s="73"/>
      <c r="VYX52" s="73"/>
      <c r="VYY52" s="73"/>
      <c r="VYZ52" s="73"/>
      <c r="VZA52" s="73"/>
      <c r="VZB52" s="73"/>
      <c r="VZC52" s="73"/>
      <c r="VZD52" s="73"/>
      <c r="VZE52" s="73"/>
      <c r="VZF52" s="73"/>
      <c r="VZG52" s="73"/>
      <c r="VZH52" s="73"/>
      <c r="VZI52" s="73"/>
      <c r="VZJ52" s="73"/>
      <c r="VZK52" s="73"/>
      <c r="VZL52" s="73"/>
      <c r="VZM52" s="73"/>
      <c r="VZN52" s="73"/>
      <c r="VZO52" s="73"/>
      <c r="VZP52" s="73"/>
      <c r="VZQ52" s="73"/>
      <c r="VZR52" s="73"/>
      <c r="VZS52" s="73"/>
      <c r="VZT52" s="73"/>
      <c r="VZU52" s="73"/>
      <c r="VZV52" s="73"/>
      <c r="VZW52" s="73"/>
      <c r="VZX52" s="73"/>
      <c r="VZY52" s="73"/>
      <c r="VZZ52" s="73"/>
      <c r="WAA52" s="73"/>
      <c r="WAB52" s="73"/>
      <c r="WAC52" s="73"/>
      <c r="WAD52" s="73"/>
      <c r="WAE52" s="73"/>
      <c r="WAF52" s="73"/>
      <c r="WAG52" s="73"/>
      <c r="WAH52" s="73"/>
      <c r="WAI52" s="73"/>
      <c r="WAJ52" s="73"/>
      <c r="WAK52" s="73"/>
      <c r="WAL52" s="73"/>
      <c r="WAM52" s="73"/>
      <c r="WAN52" s="73"/>
      <c r="WAO52" s="73"/>
      <c r="WAP52" s="73"/>
      <c r="WAQ52" s="73"/>
      <c r="WAR52" s="73"/>
      <c r="WAS52" s="73"/>
      <c r="WAT52" s="73"/>
      <c r="WAU52" s="73"/>
      <c r="WAV52" s="73"/>
      <c r="WAW52" s="73"/>
      <c r="WAX52" s="73"/>
      <c r="WAY52" s="73"/>
      <c r="WAZ52" s="73"/>
      <c r="WBA52" s="73"/>
      <c r="WBB52" s="73"/>
      <c r="WBC52" s="73"/>
      <c r="WBD52" s="73"/>
      <c r="WBE52" s="73"/>
      <c r="WBF52" s="73"/>
      <c r="WBG52" s="73"/>
      <c r="WBH52" s="73"/>
      <c r="WBI52" s="73"/>
      <c r="WBJ52" s="73"/>
      <c r="WBK52" s="73"/>
      <c r="WBL52" s="73"/>
      <c r="WBM52" s="73"/>
      <c r="WBN52" s="73"/>
      <c r="WBO52" s="73"/>
      <c r="WBP52" s="73"/>
      <c r="WBQ52" s="73"/>
      <c r="WBR52" s="73"/>
      <c r="WBS52" s="73"/>
      <c r="WBT52" s="73"/>
      <c r="WBU52" s="73"/>
      <c r="WBV52" s="73"/>
      <c r="WBW52" s="73"/>
      <c r="WBX52" s="73"/>
      <c r="WBY52" s="73"/>
      <c r="WBZ52" s="73"/>
      <c r="WCA52" s="73"/>
      <c r="WCB52" s="73"/>
      <c r="WCC52" s="73"/>
      <c r="WCD52" s="73"/>
      <c r="WCE52" s="73"/>
      <c r="WCF52" s="73"/>
      <c r="WCG52" s="73"/>
      <c r="WCH52" s="73"/>
      <c r="WCI52" s="73"/>
      <c r="WCJ52" s="73"/>
      <c r="WCK52" s="73"/>
      <c r="WCL52" s="73"/>
      <c r="WCM52" s="73"/>
      <c r="WCN52" s="73"/>
      <c r="WCO52" s="73"/>
      <c r="WCP52" s="73"/>
      <c r="WCQ52" s="73"/>
      <c r="WCR52" s="73"/>
      <c r="WCS52" s="73"/>
      <c r="WCT52" s="73"/>
      <c r="WCU52" s="73"/>
      <c r="WCV52" s="73"/>
      <c r="WCW52" s="73"/>
      <c r="WCX52" s="73"/>
      <c r="WCY52" s="73"/>
      <c r="WCZ52" s="73"/>
      <c r="WDA52" s="73"/>
      <c r="WDB52" s="73"/>
      <c r="WDC52" s="73"/>
      <c r="WDD52" s="73"/>
      <c r="WDE52" s="73"/>
      <c r="WDF52" s="73"/>
      <c r="WDG52" s="73"/>
      <c r="WDH52" s="73"/>
      <c r="WDI52" s="73"/>
      <c r="WDJ52" s="73"/>
      <c r="WDK52" s="73"/>
      <c r="WDL52" s="73"/>
      <c r="WDM52" s="73"/>
      <c r="WDN52" s="73"/>
      <c r="WDO52" s="73"/>
      <c r="WDP52" s="73"/>
      <c r="WDQ52" s="73"/>
      <c r="WDR52" s="73"/>
      <c r="WDS52" s="73"/>
      <c r="WDT52" s="73"/>
      <c r="WDU52" s="73"/>
      <c r="WDV52" s="73"/>
      <c r="WDW52" s="73"/>
      <c r="WDX52" s="73"/>
      <c r="WDY52" s="73"/>
      <c r="WDZ52" s="73"/>
      <c r="WEA52" s="73"/>
      <c r="WEB52" s="73"/>
      <c r="WEC52" s="73"/>
      <c r="WED52" s="73"/>
      <c r="WEE52" s="73"/>
      <c r="WEF52" s="73"/>
      <c r="WEG52" s="73"/>
      <c r="WEH52" s="73"/>
      <c r="WEI52" s="73"/>
      <c r="WEJ52" s="73"/>
      <c r="WEK52" s="73"/>
      <c r="WEL52" s="73"/>
      <c r="WEM52" s="73"/>
      <c r="WEN52" s="73"/>
      <c r="WEO52" s="73"/>
      <c r="WEP52" s="73"/>
      <c r="WEQ52" s="73"/>
      <c r="WER52" s="73"/>
      <c r="WES52" s="73"/>
      <c r="WET52" s="73"/>
      <c r="WEU52" s="73"/>
      <c r="WEV52" s="73"/>
      <c r="WEW52" s="73"/>
      <c r="WEX52" s="73"/>
      <c r="WEY52" s="73"/>
      <c r="WEZ52" s="73"/>
      <c r="WFA52" s="73"/>
      <c r="WFB52" s="73"/>
      <c r="WFC52" s="73"/>
      <c r="WFD52" s="73"/>
      <c r="WFE52" s="73"/>
      <c r="WFF52" s="73"/>
      <c r="WFG52" s="73"/>
      <c r="WFH52" s="73"/>
      <c r="WFI52" s="73"/>
      <c r="WFJ52" s="73"/>
      <c r="WFK52" s="73"/>
      <c r="WFL52" s="73"/>
      <c r="WFM52" s="73"/>
      <c r="WFN52" s="73"/>
      <c r="WFO52" s="73"/>
      <c r="WFP52" s="73"/>
      <c r="WFQ52" s="73"/>
      <c r="WFR52" s="73"/>
      <c r="WFS52" s="73"/>
      <c r="WFT52" s="73"/>
      <c r="WFU52" s="73"/>
      <c r="WFV52" s="73"/>
      <c r="WFW52" s="73"/>
      <c r="WFX52" s="73"/>
      <c r="WFY52" s="73"/>
      <c r="WFZ52" s="73"/>
      <c r="WGA52" s="73"/>
      <c r="WGB52" s="73"/>
      <c r="WGC52" s="73"/>
      <c r="WGD52" s="73"/>
      <c r="WGE52" s="73"/>
      <c r="WGF52" s="73"/>
      <c r="WGG52" s="73"/>
      <c r="WGH52" s="73"/>
      <c r="WGI52" s="73"/>
      <c r="WGJ52" s="73"/>
      <c r="WGK52" s="73"/>
      <c r="WGL52" s="73"/>
      <c r="WGM52" s="73"/>
      <c r="WGN52" s="73"/>
      <c r="WGO52" s="73"/>
      <c r="WGP52" s="73"/>
      <c r="WGQ52" s="73"/>
      <c r="WGR52" s="73"/>
      <c r="WGS52" s="73"/>
      <c r="WGT52" s="73"/>
      <c r="WGU52" s="73"/>
      <c r="WGV52" s="73"/>
      <c r="WGW52" s="73"/>
      <c r="WGX52" s="73"/>
      <c r="WGY52" s="73"/>
      <c r="WGZ52" s="73"/>
      <c r="WHA52" s="73"/>
      <c r="WHB52" s="73"/>
      <c r="WHC52" s="73"/>
      <c r="WHD52" s="73"/>
      <c r="WHE52" s="73"/>
      <c r="WHF52" s="73"/>
      <c r="WHG52" s="73"/>
      <c r="WHH52" s="73"/>
      <c r="WHI52" s="73"/>
      <c r="WHJ52" s="73"/>
      <c r="WHK52" s="73"/>
      <c r="WHL52" s="73"/>
      <c r="WHM52" s="73"/>
      <c r="WHN52" s="73"/>
      <c r="WHO52" s="73"/>
      <c r="WHP52" s="73"/>
      <c r="WHQ52" s="73"/>
      <c r="WHR52" s="73"/>
      <c r="WHS52" s="73"/>
      <c r="WHT52" s="73"/>
      <c r="WHU52" s="73"/>
      <c r="WHV52" s="73"/>
      <c r="WHW52" s="73"/>
      <c r="WHX52" s="73"/>
      <c r="WHY52" s="73"/>
      <c r="WHZ52" s="73"/>
      <c r="WIA52" s="73"/>
      <c r="WIB52" s="73"/>
      <c r="WIC52" s="73"/>
      <c r="WID52" s="73"/>
      <c r="WIE52" s="73"/>
      <c r="WIF52" s="73"/>
      <c r="WIG52" s="73"/>
      <c r="WIH52" s="73"/>
      <c r="WII52" s="73"/>
      <c r="WIJ52" s="73"/>
      <c r="WIK52" s="73"/>
      <c r="WIL52" s="73"/>
      <c r="WIM52" s="73"/>
      <c r="WIN52" s="73"/>
      <c r="WIO52" s="73"/>
      <c r="WIP52" s="73"/>
      <c r="WIQ52" s="73"/>
      <c r="WIR52" s="73"/>
      <c r="WIS52" s="73"/>
      <c r="WIT52" s="73"/>
      <c r="WIU52" s="73"/>
      <c r="WIV52" s="73"/>
      <c r="WIW52" s="73"/>
      <c r="WIX52" s="73"/>
      <c r="WIY52" s="73"/>
      <c r="WIZ52" s="73"/>
      <c r="WJA52" s="73"/>
      <c r="WJB52" s="73"/>
      <c r="WJC52" s="73"/>
      <c r="WJD52" s="73"/>
      <c r="WJE52" s="73"/>
      <c r="WJF52" s="73"/>
      <c r="WJG52" s="73"/>
      <c r="WJH52" s="73"/>
      <c r="WJI52" s="73"/>
      <c r="WJJ52" s="73"/>
      <c r="WJK52" s="73"/>
      <c r="WJL52" s="73"/>
      <c r="WJM52" s="73"/>
      <c r="WJN52" s="73"/>
      <c r="WJO52" s="73"/>
      <c r="WJP52" s="73"/>
      <c r="WJQ52" s="73"/>
      <c r="WJR52" s="73"/>
      <c r="WJS52" s="73"/>
      <c r="WJT52" s="73"/>
      <c r="WJU52" s="73"/>
      <c r="WJV52" s="73"/>
      <c r="WJW52" s="73"/>
      <c r="WJX52" s="73"/>
      <c r="WJY52" s="73"/>
      <c r="WJZ52" s="73"/>
      <c r="WKA52" s="73"/>
      <c r="WKB52" s="73"/>
      <c r="WKC52" s="73"/>
      <c r="WKD52" s="73"/>
      <c r="WKE52" s="73"/>
      <c r="WKF52" s="73"/>
      <c r="WKG52" s="73"/>
      <c r="WKH52" s="73"/>
      <c r="WKI52" s="73"/>
      <c r="WKJ52" s="73"/>
      <c r="WKK52" s="73"/>
      <c r="WKL52" s="73"/>
      <c r="WKM52" s="73"/>
      <c r="WKN52" s="73"/>
      <c r="WKO52" s="73"/>
      <c r="WKP52" s="73"/>
      <c r="WKQ52" s="73"/>
      <c r="WKR52" s="73"/>
      <c r="WKS52" s="73"/>
      <c r="WKT52" s="73"/>
      <c r="WKU52" s="73"/>
      <c r="WKV52" s="73"/>
      <c r="WKW52" s="73"/>
      <c r="WKX52" s="73"/>
      <c r="WKY52" s="73"/>
      <c r="WKZ52" s="73"/>
      <c r="WLA52" s="73"/>
      <c r="WLB52" s="73"/>
      <c r="WLC52" s="73"/>
      <c r="WLD52" s="73"/>
      <c r="WLE52" s="73"/>
      <c r="WLF52" s="73"/>
      <c r="WLG52" s="73"/>
      <c r="WLH52" s="73"/>
      <c r="WLI52" s="73"/>
      <c r="WLJ52" s="73"/>
      <c r="WLK52" s="73"/>
      <c r="WLL52" s="73"/>
      <c r="WLM52" s="73"/>
      <c r="WLN52" s="73"/>
      <c r="WLO52" s="73"/>
      <c r="WLP52" s="73"/>
      <c r="WLQ52" s="73"/>
      <c r="WLR52" s="73"/>
      <c r="WLS52" s="73"/>
      <c r="WLT52" s="73"/>
      <c r="WLU52" s="73"/>
      <c r="WLV52" s="73"/>
      <c r="WLW52" s="73"/>
      <c r="WLX52" s="73"/>
      <c r="WLY52" s="73"/>
      <c r="WLZ52" s="73"/>
      <c r="WMA52" s="73"/>
      <c r="WMB52" s="73"/>
      <c r="WMC52" s="73"/>
      <c r="WMD52" s="73"/>
      <c r="WME52" s="73"/>
      <c r="WMF52" s="73"/>
      <c r="WMG52" s="73"/>
      <c r="WMH52" s="73"/>
      <c r="WMI52" s="73"/>
      <c r="WMJ52" s="73"/>
      <c r="WMK52" s="73"/>
      <c r="WML52" s="73"/>
      <c r="WMM52" s="73"/>
      <c r="WMN52" s="73"/>
      <c r="WMO52" s="73"/>
      <c r="WMP52" s="73"/>
      <c r="WMQ52" s="73"/>
      <c r="WMR52" s="73"/>
      <c r="WMS52" s="73"/>
      <c r="WMT52" s="73"/>
      <c r="WMU52" s="73"/>
      <c r="WMV52" s="73"/>
      <c r="WMW52" s="73"/>
      <c r="WMX52" s="73"/>
      <c r="WMY52" s="73"/>
      <c r="WMZ52" s="73"/>
      <c r="WNA52" s="73"/>
      <c r="WNB52" s="73"/>
      <c r="WNC52" s="73"/>
      <c r="WND52" s="73"/>
      <c r="WNE52" s="73"/>
      <c r="WNF52" s="73"/>
      <c r="WNG52" s="73"/>
      <c r="WNH52" s="73"/>
      <c r="WNI52" s="73"/>
      <c r="WNJ52" s="73"/>
      <c r="WNK52" s="73"/>
      <c r="WNL52" s="73"/>
      <c r="WNM52" s="73"/>
      <c r="WNN52" s="73"/>
      <c r="WNO52" s="73"/>
      <c r="WNP52" s="73"/>
      <c r="WNQ52" s="73"/>
      <c r="WNR52" s="73"/>
      <c r="WNS52" s="73"/>
      <c r="WNT52" s="73"/>
      <c r="WNU52" s="73"/>
      <c r="WNV52" s="73"/>
      <c r="WNW52" s="73"/>
      <c r="WNX52" s="73"/>
      <c r="WNY52" s="73"/>
      <c r="WNZ52" s="73"/>
      <c r="WOA52" s="73"/>
      <c r="WOB52" s="73"/>
      <c r="WOC52" s="73"/>
      <c r="WOD52" s="73"/>
      <c r="WOE52" s="73"/>
      <c r="WOF52" s="73"/>
      <c r="WOG52" s="73"/>
      <c r="WOH52" s="73"/>
      <c r="WOI52" s="73"/>
      <c r="WOJ52" s="73"/>
      <c r="WOK52" s="73"/>
      <c r="WOL52" s="73"/>
      <c r="WOM52" s="73"/>
      <c r="WON52" s="73"/>
      <c r="WOO52" s="73"/>
      <c r="WOP52" s="73"/>
      <c r="WOQ52" s="73"/>
      <c r="WOR52" s="73"/>
      <c r="WOS52" s="73"/>
      <c r="WOT52" s="73"/>
      <c r="WOU52" s="73"/>
      <c r="WOV52" s="73"/>
      <c r="WOW52" s="73"/>
      <c r="WOX52" s="73"/>
      <c r="WOY52" s="73"/>
      <c r="WOZ52" s="73"/>
      <c r="WPA52" s="73"/>
      <c r="WPB52" s="73"/>
      <c r="WPC52" s="73"/>
      <c r="WPD52" s="73"/>
      <c r="WPE52" s="73"/>
      <c r="WPF52" s="73"/>
      <c r="WPG52" s="73"/>
      <c r="WPH52" s="73"/>
      <c r="WPI52" s="73"/>
      <c r="WPJ52" s="73"/>
      <c r="WPK52" s="73"/>
      <c r="WPL52" s="73"/>
      <c r="WPM52" s="73"/>
      <c r="WPN52" s="73"/>
      <c r="WPO52" s="73"/>
      <c r="WPP52" s="73"/>
      <c r="WPQ52" s="73"/>
      <c r="WPR52" s="73"/>
      <c r="WPS52" s="73"/>
      <c r="WPT52" s="73"/>
      <c r="WPU52" s="73"/>
      <c r="WPV52" s="73"/>
      <c r="WPW52" s="73"/>
      <c r="WPX52" s="73"/>
      <c r="WPY52" s="73"/>
      <c r="WPZ52" s="73"/>
      <c r="WQA52" s="73"/>
      <c r="WQB52" s="73"/>
      <c r="WQC52" s="73"/>
      <c r="WQD52" s="73"/>
      <c r="WQE52" s="73"/>
      <c r="WQF52" s="73"/>
      <c r="WQG52" s="73"/>
      <c r="WQH52" s="73"/>
      <c r="WQI52" s="73"/>
      <c r="WQJ52" s="73"/>
      <c r="WQK52" s="73"/>
      <c r="WQL52" s="73"/>
      <c r="WQM52" s="73"/>
      <c r="WQN52" s="73"/>
      <c r="WQO52" s="73"/>
      <c r="WQP52" s="73"/>
      <c r="WQQ52" s="73"/>
      <c r="WQR52" s="73"/>
      <c r="WQS52" s="73"/>
      <c r="WQT52" s="73"/>
      <c r="WQU52" s="73"/>
      <c r="WQV52" s="73"/>
      <c r="WQW52" s="73"/>
      <c r="WQX52" s="73"/>
      <c r="WQY52" s="73"/>
      <c r="WQZ52" s="73"/>
      <c r="WRA52" s="73"/>
      <c r="WRB52" s="73"/>
      <c r="WRC52" s="73"/>
      <c r="WRD52" s="73"/>
      <c r="WRE52" s="73"/>
      <c r="WRF52" s="73"/>
      <c r="WRG52" s="73"/>
      <c r="WRH52" s="73"/>
      <c r="WRI52" s="73"/>
      <c r="WRJ52" s="73"/>
      <c r="WRK52" s="73"/>
      <c r="WRL52" s="73"/>
      <c r="WRM52" s="73"/>
      <c r="WRN52" s="73"/>
      <c r="WRO52" s="73"/>
      <c r="WRP52" s="73"/>
      <c r="WRQ52" s="73"/>
      <c r="WRR52" s="73"/>
      <c r="WRS52" s="73"/>
      <c r="WRT52" s="73"/>
      <c r="WRU52" s="73"/>
      <c r="WRV52" s="73"/>
      <c r="WRW52" s="73"/>
      <c r="WRX52" s="73"/>
      <c r="WRY52" s="73"/>
      <c r="WRZ52" s="73"/>
      <c r="WSA52" s="73"/>
      <c r="WSB52" s="73"/>
      <c r="WSC52" s="73"/>
      <c r="WSD52" s="73"/>
      <c r="WSE52" s="73"/>
      <c r="WSF52" s="73"/>
      <c r="WSG52" s="73"/>
      <c r="WSH52" s="73"/>
      <c r="WSI52" s="73"/>
      <c r="WSJ52" s="73"/>
      <c r="WSK52" s="73"/>
      <c r="WSL52" s="73"/>
      <c r="WSM52" s="73"/>
      <c r="WSN52" s="73"/>
      <c r="WSO52" s="73"/>
      <c r="WSP52" s="73"/>
      <c r="WSQ52" s="73"/>
      <c r="WSR52" s="73"/>
      <c r="WSS52" s="73"/>
      <c r="WST52" s="73"/>
      <c r="WSU52" s="73"/>
      <c r="WSV52" s="73"/>
      <c r="WSW52" s="73"/>
      <c r="WSX52" s="73"/>
      <c r="WSY52" s="73"/>
      <c r="WSZ52" s="73"/>
      <c r="WTA52" s="73"/>
      <c r="WTB52" s="73"/>
      <c r="WTC52" s="73"/>
      <c r="WTD52" s="73"/>
      <c r="WTE52" s="73"/>
      <c r="WTF52" s="73"/>
      <c r="WTG52" s="73"/>
      <c r="WTH52" s="73"/>
      <c r="WTI52" s="73"/>
      <c r="WTJ52" s="73"/>
      <c r="WTK52" s="73"/>
      <c r="WTL52" s="73"/>
      <c r="WTM52" s="73"/>
      <c r="WTN52" s="73"/>
      <c r="WTO52" s="73"/>
      <c r="WTP52" s="73"/>
      <c r="WTQ52" s="73"/>
      <c r="WTR52" s="73"/>
      <c r="WTS52" s="73"/>
      <c r="WTT52" s="73"/>
      <c r="WTU52" s="73"/>
      <c r="WTV52" s="73"/>
      <c r="WTW52" s="73"/>
      <c r="WTX52" s="73"/>
      <c r="WTY52" s="73"/>
      <c r="WTZ52" s="73"/>
      <c r="WUA52" s="73"/>
      <c r="WUB52" s="73"/>
      <c r="WUC52" s="73"/>
      <c r="WUD52" s="73"/>
      <c r="WUE52" s="73"/>
      <c r="WUF52" s="73"/>
      <c r="WUG52" s="73"/>
      <c r="WUH52" s="73"/>
      <c r="WUI52" s="73"/>
      <c r="WUJ52" s="73"/>
      <c r="WUK52" s="73"/>
      <c r="WUL52" s="73"/>
      <c r="WUM52" s="73"/>
      <c r="WUN52" s="73"/>
      <c r="WUO52" s="73"/>
      <c r="WUP52" s="73"/>
      <c r="WUQ52" s="73"/>
      <c r="WUR52" s="73"/>
      <c r="WUS52" s="73"/>
      <c r="WUT52" s="73"/>
      <c r="WUU52" s="73"/>
      <c r="WUV52" s="73"/>
      <c r="WUW52" s="73"/>
      <c r="WUX52" s="73"/>
      <c r="WUY52" s="73"/>
      <c r="WUZ52" s="73"/>
      <c r="WVA52" s="73"/>
      <c r="WVB52" s="73"/>
      <c r="WVC52" s="73"/>
      <c r="WVD52" s="73"/>
      <c r="WVE52" s="73"/>
      <c r="WVF52" s="73"/>
      <c r="WVG52" s="73"/>
      <c r="WVH52" s="73"/>
      <c r="WVI52" s="73"/>
      <c r="WVJ52" s="73"/>
      <c r="WVK52" s="73"/>
      <c r="WVL52" s="73"/>
      <c r="WVM52" s="73"/>
      <c r="WVN52" s="73"/>
      <c r="WVO52" s="73"/>
      <c r="WVP52" s="73"/>
      <c r="WVQ52" s="73"/>
      <c r="WVR52" s="73"/>
      <c r="WVS52" s="73"/>
      <c r="WVT52" s="73"/>
      <c r="WVU52" s="73"/>
      <c r="WVV52" s="73"/>
      <c r="WVW52" s="73"/>
      <c r="WVX52" s="73"/>
      <c r="WVY52" s="73"/>
      <c r="WVZ52" s="73"/>
      <c r="WWA52" s="73"/>
      <c r="WWB52" s="73"/>
      <c r="WWC52" s="73"/>
      <c r="WWD52" s="73"/>
      <c r="WWE52" s="73"/>
      <c r="WWF52" s="73"/>
      <c r="WWG52" s="73"/>
      <c r="WWH52" s="73"/>
      <c r="WWI52" s="73"/>
      <c r="WWJ52" s="73"/>
      <c r="WWK52" s="73"/>
      <c r="WWL52" s="73"/>
      <c r="WWM52" s="73"/>
      <c r="WWN52" s="73"/>
      <c r="WWO52" s="73"/>
      <c r="WWP52" s="73"/>
      <c r="WWQ52" s="73"/>
      <c r="WWR52" s="73"/>
      <c r="WWS52" s="73"/>
      <c r="WWT52" s="73"/>
      <c r="WWU52" s="73"/>
      <c r="WWV52" s="73"/>
      <c r="WWW52" s="73"/>
      <c r="WWX52" s="73"/>
      <c r="WWY52" s="73"/>
      <c r="WWZ52" s="73"/>
      <c r="WXA52" s="73"/>
      <c r="WXB52" s="73"/>
      <c r="WXC52" s="73"/>
      <c r="WXD52" s="73"/>
      <c r="WXE52" s="73"/>
      <c r="WXF52" s="73"/>
      <c r="WXG52" s="73"/>
      <c r="WXH52" s="73"/>
      <c r="WXI52" s="73"/>
      <c r="WXJ52" s="73"/>
      <c r="WXK52" s="73"/>
      <c r="WXL52" s="73"/>
      <c r="WXM52" s="73"/>
      <c r="WXN52" s="73"/>
      <c r="WXO52" s="73"/>
      <c r="WXP52" s="73"/>
      <c r="WXQ52" s="73"/>
      <c r="WXR52" s="73"/>
      <c r="WXS52" s="73"/>
      <c r="WXT52" s="73"/>
      <c r="WXU52" s="73"/>
      <c r="WXV52" s="73"/>
      <c r="WXW52" s="73"/>
      <c r="WXX52" s="73"/>
      <c r="WXY52" s="73"/>
      <c r="WXZ52" s="73"/>
      <c r="WYA52" s="73"/>
      <c r="WYB52" s="73"/>
      <c r="WYC52" s="73"/>
      <c r="WYD52" s="73"/>
      <c r="WYE52" s="73"/>
      <c r="WYF52" s="73"/>
      <c r="WYG52" s="73"/>
      <c r="WYH52" s="73"/>
      <c r="WYI52" s="73"/>
      <c r="WYJ52" s="73"/>
      <c r="WYK52" s="73"/>
      <c r="WYL52" s="73"/>
      <c r="WYM52" s="73"/>
      <c r="WYN52" s="73"/>
      <c r="WYO52" s="73"/>
      <c r="WYP52" s="73"/>
      <c r="WYQ52" s="73"/>
      <c r="WYR52" s="73"/>
      <c r="WYS52" s="73"/>
      <c r="WYT52" s="73"/>
      <c r="WYU52" s="73"/>
      <c r="WYV52" s="73"/>
      <c r="WYW52" s="73"/>
      <c r="WYX52" s="73"/>
      <c r="WYY52" s="73"/>
      <c r="WYZ52" s="73"/>
      <c r="WZA52" s="73"/>
      <c r="WZB52" s="73"/>
      <c r="WZC52" s="73"/>
      <c r="WZD52" s="73"/>
      <c r="WZE52" s="73"/>
      <c r="WZF52" s="73"/>
      <c r="WZG52" s="73"/>
      <c r="WZH52" s="73"/>
      <c r="WZI52" s="73"/>
      <c r="WZJ52" s="73"/>
      <c r="WZK52" s="73"/>
      <c r="WZL52" s="73"/>
      <c r="WZM52" s="73"/>
      <c r="WZN52" s="73"/>
      <c r="WZO52" s="73"/>
      <c r="WZP52" s="73"/>
      <c r="WZQ52" s="73"/>
      <c r="WZR52" s="73"/>
      <c r="WZS52" s="73"/>
      <c r="WZT52" s="73"/>
      <c r="WZU52" s="73"/>
      <c r="WZV52" s="73"/>
      <c r="WZW52" s="73"/>
      <c r="WZX52" s="73"/>
      <c r="WZY52" s="73"/>
      <c r="WZZ52" s="73"/>
      <c r="XAA52" s="73"/>
      <c r="XAB52" s="73"/>
      <c r="XAC52" s="73"/>
      <c r="XAD52" s="73"/>
      <c r="XAE52" s="73"/>
      <c r="XAF52" s="73"/>
      <c r="XAG52" s="73"/>
      <c r="XAH52" s="73"/>
      <c r="XAI52" s="73"/>
      <c r="XAJ52" s="73"/>
      <c r="XAK52" s="73"/>
      <c r="XAL52" s="73"/>
      <c r="XAM52" s="73"/>
      <c r="XAN52" s="73"/>
      <c r="XAO52" s="73"/>
      <c r="XAP52" s="73"/>
      <c r="XAQ52" s="73"/>
      <c r="XAR52" s="73"/>
      <c r="XAS52" s="73"/>
      <c r="XAT52" s="73"/>
      <c r="XAU52" s="73"/>
      <c r="XAV52" s="73"/>
      <c r="XAW52" s="73"/>
      <c r="XAX52" s="73"/>
      <c r="XAY52" s="73"/>
      <c r="XAZ52" s="73"/>
      <c r="XBA52" s="73"/>
      <c r="XBB52" s="73"/>
      <c r="XBC52" s="73"/>
      <c r="XBD52" s="73"/>
      <c r="XBE52" s="73"/>
      <c r="XBF52" s="73"/>
      <c r="XBG52" s="73"/>
      <c r="XBH52" s="73"/>
      <c r="XBI52" s="73"/>
      <c r="XBJ52" s="73"/>
      <c r="XBK52" s="73"/>
      <c r="XBL52" s="73"/>
      <c r="XBM52" s="73"/>
      <c r="XBN52" s="73"/>
      <c r="XBO52" s="73"/>
      <c r="XBP52" s="73"/>
      <c r="XBQ52" s="73"/>
      <c r="XBR52" s="73"/>
      <c r="XBS52" s="73"/>
      <c r="XBT52" s="73"/>
      <c r="XBU52" s="73"/>
      <c r="XBV52" s="73"/>
      <c r="XBW52" s="73"/>
      <c r="XBX52" s="73"/>
      <c r="XBY52" s="73"/>
      <c r="XBZ52" s="73"/>
      <c r="XCA52" s="73"/>
      <c r="XCB52" s="73"/>
      <c r="XCC52" s="73"/>
      <c r="XCD52" s="73"/>
      <c r="XCE52" s="73"/>
      <c r="XCF52" s="73"/>
      <c r="XCG52" s="73"/>
      <c r="XCH52" s="73"/>
      <c r="XCI52" s="73"/>
      <c r="XCJ52" s="73"/>
      <c r="XCK52" s="73"/>
      <c r="XCL52" s="73"/>
      <c r="XCM52" s="73"/>
      <c r="XCN52" s="73"/>
      <c r="XCO52" s="73"/>
      <c r="XCP52" s="73"/>
      <c r="XCQ52" s="73"/>
      <c r="XCR52" s="73"/>
      <c r="XCS52" s="73"/>
      <c r="XCT52" s="73"/>
      <c r="XCU52" s="73"/>
      <c r="XCV52" s="73"/>
      <c r="XCW52" s="73"/>
      <c r="XCX52" s="73"/>
      <c r="XCY52" s="73"/>
      <c r="XCZ52" s="73"/>
      <c r="XDA52" s="73"/>
      <c r="XDB52" s="73"/>
      <c r="XDC52" s="73"/>
      <c r="XDD52" s="73"/>
      <c r="XDE52" s="73"/>
      <c r="XDF52" s="73"/>
      <c r="XDG52" s="73"/>
      <c r="XDH52" s="73"/>
      <c r="XDI52" s="73"/>
      <c r="XDJ52" s="73"/>
      <c r="XDK52" s="73"/>
      <c r="XDL52" s="73"/>
      <c r="XDM52" s="73"/>
      <c r="XDN52" s="73"/>
      <c r="XDO52" s="73"/>
      <c r="XDP52" s="73"/>
      <c r="XDQ52" s="73"/>
      <c r="XDR52" s="73"/>
      <c r="XDS52" s="73"/>
      <c r="XDT52" s="73"/>
      <c r="XDU52" s="73"/>
      <c r="XDV52" s="73"/>
      <c r="XDW52" s="73"/>
      <c r="XDX52" s="73"/>
      <c r="XDY52" s="73"/>
      <c r="XDZ52" s="73"/>
      <c r="XEA52" s="73"/>
      <c r="XEB52" s="73"/>
      <c r="XEC52" s="73"/>
      <c r="XED52" s="73"/>
      <c r="XEE52" s="73"/>
      <c r="XEF52" s="73"/>
      <c r="XEG52" s="73"/>
      <c r="XEH52" s="73"/>
      <c r="XEI52" s="73"/>
      <c r="XEJ52" s="73"/>
      <c r="XEK52" s="73"/>
      <c r="XEL52" s="73"/>
      <c r="XEM52" s="73"/>
      <c r="XEN52" s="73"/>
      <c r="XEO52" s="73"/>
      <c r="XEP52" s="73"/>
      <c r="XEQ52" s="73"/>
      <c r="XER52" s="73"/>
      <c r="XES52" s="73"/>
      <c r="XET52" s="73"/>
      <c r="XEU52" s="73"/>
      <c r="XEV52" s="73"/>
      <c r="XEW52" s="73"/>
      <c r="XEX52" s="73"/>
      <c r="XEY52" s="73"/>
      <c r="XEZ52" s="73"/>
      <c r="XFA52" s="73"/>
      <c r="XFB52" s="73"/>
    </row>
    <row r="53" spans="1:16382">
      <c r="A53" s="218" t="s">
        <v>198</v>
      </c>
      <c r="B53" s="767" t="str">
        <f>B36</f>
        <v>030161</v>
      </c>
      <c r="C53" s="66" t="str">
        <f>INDEX(ProjectSummary!$C$6:$F$20,MATCH(B19,ProjectSummary!$C$6:$C$20,0),4)</f>
        <v>LOCKHART ROAD</v>
      </c>
      <c r="D53" s="343">
        <f>Assumptions!$D$28</f>
        <v>40</v>
      </c>
      <c r="E53" s="74">
        <f t="shared" ref="E53:E67" si="8">SUM(F53:AT53)</f>
        <v>2505.3678719999994</v>
      </c>
      <c r="F53" s="206">
        <f>(F19/$D$53)*VMTCalc!J17</f>
        <v>0</v>
      </c>
      <c r="G53" s="206">
        <f>(G19/$D$53)*VMTCalc!K17</f>
        <v>0</v>
      </c>
      <c r="H53" s="206">
        <f>(H19/$D$53)*VMTCalc!L17</f>
        <v>0</v>
      </c>
      <c r="I53" s="206">
        <f>(I19/$D$53)*VMTCalc!M17</f>
        <v>0</v>
      </c>
      <c r="J53" s="206">
        <f>(J19/$D$53)*VMTCalc!N17</f>
        <v>0</v>
      </c>
      <c r="K53" s="206">
        <f>(K19/$D$53)*VMTCalc!O17</f>
        <v>0</v>
      </c>
      <c r="L53" s="206">
        <f>(L19/$D$53)*VMTCalc!P17</f>
        <v>0</v>
      </c>
      <c r="M53" s="206">
        <f>(M19/$D$53)*VMTCalc!Q17</f>
        <v>0</v>
      </c>
      <c r="N53" s="206">
        <f>(N19/$D$53)*VMTCalc!R17</f>
        <v>0</v>
      </c>
      <c r="O53" s="206">
        <f>(O19/$D$53)*VMTCalc!S17</f>
        <v>0</v>
      </c>
      <c r="P53" s="206">
        <f>(P19/$D$53)*VMTCalc!T17</f>
        <v>0</v>
      </c>
      <c r="Q53" s="206">
        <f>(Q19/$D$53)*VMTCalc!U17</f>
        <v>0</v>
      </c>
      <c r="R53" s="206">
        <f>(R19/$D$53)*VMTCalc!V17</f>
        <v>0</v>
      </c>
      <c r="S53" s="206">
        <f>(S19/$D$53)*VMTCalc!W17</f>
        <v>208.78065599999999</v>
      </c>
      <c r="T53" s="206">
        <f>(T19/$D$53)*VMTCalc!X17</f>
        <v>208.78065599999999</v>
      </c>
      <c r="U53" s="206">
        <f>(U19/$D$53)*VMTCalc!Y17</f>
        <v>208.78065599999999</v>
      </c>
      <c r="V53" s="206">
        <f>(V19/$D$53)*VMTCalc!Z17</f>
        <v>208.78065599999999</v>
      </c>
      <c r="W53" s="206">
        <f>(W19/$D$53)*VMTCalc!AA17</f>
        <v>208.78065599999999</v>
      </c>
      <c r="X53" s="206">
        <f>(X19/$D$53)*VMTCalc!AB17</f>
        <v>208.78065599999999</v>
      </c>
      <c r="Y53" s="206">
        <f>(Y19/$D$53)*VMTCalc!AC17</f>
        <v>208.78065599999999</v>
      </c>
      <c r="Z53" s="206">
        <f>(Z19/$D$53)*VMTCalc!AD17</f>
        <v>208.78065599999999</v>
      </c>
      <c r="AA53" s="206">
        <f>(AA19/$D$53)*VMTCalc!AE17</f>
        <v>208.78065599999999</v>
      </c>
      <c r="AB53" s="206">
        <f>(AB19/$D$53)*VMTCalc!AF17</f>
        <v>208.78065599999999</v>
      </c>
      <c r="AC53" s="206">
        <f>(AC19/$D$53)*VMTCalc!AG17</f>
        <v>208.78065599999999</v>
      </c>
      <c r="AD53" s="206">
        <f>(AD19/$D$53)*VMTCalc!AH17</f>
        <v>208.78065599999999</v>
      </c>
      <c r="AE53" s="206">
        <f>(AE19/$D$53)*VMTCalc!AI17</f>
        <v>0</v>
      </c>
      <c r="AF53" s="206">
        <f>(AF19/$D$53)*VMTCalc!AJ17</f>
        <v>0</v>
      </c>
      <c r="AG53" s="206">
        <f>(AG19/$D$53)*VMTCalc!AK17</f>
        <v>0</v>
      </c>
      <c r="AH53" s="206">
        <f>(AH19/$D$53)*VMTCalc!AL17</f>
        <v>0</v>
      </c>
      <c r="AI53" s="206">
        <f>(AI19/$D$53)*VMTCalc!AM17</f>
        <v>0</v>
      </c>
      <c r="AJ53" s="206">
        <f>(AJ19/$D$53)*VMTCalc!AN17</f>
        <v>0</v>
      </c>
      <c r="AK53" s="206">
        <f>(AK19/$D$53)*VMTCalc!AO17</f>
        <v>0</v>
      </c>
      <c r="AL53" s="206">
        <f>(AL19/$D$53)*VMTCalc!AP17</f>
        <v>0</v>
      </c>
      <c r="AM53" s="206">
        <f>(AM19/$D$53)*VMTCalc!AQ17</f>
        <v>0</v>
      </c>
      <c r="AN53" s="206">
        <f>(AN19/$D$53)*VMTCalc!AR17</f>
        <v>0</v>
      </c>
      <c r="AO53" s="206">
        <f>(AO19/$D$53)*VMTCalc!AS17</f>
        <v>0</v>
      </c>
      <c r="AP53" s="206">
        <f>(AP19/$D$53)*VMTCalc!AT17</f>
        <v>0</v>
      </c>
      <c r="AQ53" s="206">
        <f>(AQ19/$D$53)*VMTCalc!AU17</f>
        <v>0</v>
      </c>
      <c r="AR53" s="206">
        <f>(AR19/$D$53)*VMTCalc!AV17</f>
        <v>0</v>
      </c>
      <c r="AS53" s="206">
        <f>(AS19/$D$53)*VMTCalc!AW17</f>
        <v>0</v>
      </c>
      <c r="AT53" s="206">
        <f>(AT19/$D$53)*VMTCalc!AX17</f>
        <v>0</v>
      </c>
    </row>
    <row r="54" spans="1:16382">
      <c r="A54" s="218" t="s">
        <v>198</v>
      </c>
      <c r="B54" s="767" t="str">
        <f t="shared" ref="B54:B67" si="9">B37</f>
        <v>030148</v>
      </c>
      <c r="C54" s="66" t="str">
        <f>INDEX(ProjectSummary!$C$6:$F$20,MATCH(B20,ProjectSummary!$C$6:$C$20,0),4)</f>
        <v>MILLS ROAD</v>
      </c>
      <c r="E54" s="74">
        <f t="shared" si="8"/>
        <v>5010.7357439999987</v>
      </c>
      <c r="F54" s="206">
        <f>(F20/$D$53)*VMTCalc!J18</f>
        <v>0</v>
      </c>
      <c r="G54" s="206">
        <f>(G20/$D$53)*VMTCalc!K18</f>
        <v>0</v>
      </c>
      <c r="H54" s="206">
        <f>(H20/$D$53)*VMTCalc!L18</f>
        <v>0</v>
      </c>
      <c r="I54" s="206">
        <f>(I20/$D$53)*VMTCalc!M18</f>
        <v>0</v>
      </c>
      <c r="J54" s="206">
        <f>(J20/$D$53)*VMTCalc!N18</f>
        <v>0</v>
      </c>
      <c r="K54" s="206">
        <f>(K20/$D$53)*VMTCalc!O18</f>
        <v>0</v>
      </c>
      <c r="L54" s="206">
        <f>(L20/$D$53)*VMTCalc!P18</f>
        <v>0</v>
      </c>
      <c r="M54" s="206">
        <f>(M20/$D$53)*VMTCalc!Q18</f>
        <v>0</v>
      </c>
      <c r="N54" s="206">
        <f>(N20/$D$53)*VMTCalc!R18</f>
        <v>0</v>
      </c>
      <c r="O54" s="206">
        <f>(O20/$D$53)*VMTCalc!S18</f>
        <v>0</v>
      </c>
      <c r="P54" s="206">
        <f>(P20/$D$53)*VMTCalc!T18</f>
        <v>0</v>
      </c>
      <c r="Q54" s="206">
        <f>(Q20/$D$53)*VMTCalc!U18</f>
        <v>0</v>
      </c>
      <c r="R54" s="206">
        <f>(R20/$D$53)*VMTCalc!V18</f>
        <v>0</v>
      </c>
      <c r="S54" s="206">
        <f>(S20/$D$53)*VMTCalc!W18</f>
        <v>417.56131199999999</v>
      </c>
      <c r="T54" s="206">
        <f>(T20/$D$53)*VMTCalc!X18</f>
        <v>417.56131199999999</v>
      </c>
      <c r="U54" s="206">
        <f>(U20/$D$53)*VMTCalc!Y18</f>
        <v>417.56131199999999</v>
      </c>
      <c r="V54" s="206">
        <f>(V20/$D$53)*VMTCalc!Z18</f>
        <v>417.56131199999999</v>
      </c>
      <c r="W54" s="206">
        <f>(W20/$D$53)*VMTCalc!AA18</f>
        <v>417.56131199999999</v>
      </c>
      <c r="X54" s="206">
        <f>(X20/$D$53)*VMTCalc!AB18</f>
        <v>417.56131199999999</v>
      </c>
      <c r="Y54" s="206">
        <f>(Y20/$D$53)*VMTCalc!AC18</f>
        <v>417.56131199999999</v>
      </c>
      <c r="Z54" s="206">
        <f>(Z20/$D$53)*VMTCalc!AD18</f>
        <v>417.56131199999999</v>
      </c>
      <c r="AA54" s="206">
        <f>(AA20/$D$53)*VMTCalc!AE18</f>
        <v>417.56131199999999</v>
      </c>
      <c r="AB54" s="206">
        <f>(AB20/$D$53)*VMTCalc!AF18</f>
        <v>417.56131199999999</v>
      </c>
      <c r="AC54" s="206">
        <f>(AC20/$D$53)*VMTCalc!AG18</f>
        <v>417.56131199999999</v>
      </c>
      <c r="AD54" s="206">
        <f>(AD20/$D$53)*VMTCalc!AH18</f>
        <v>417.56131199999999</v>
      </c>
      <c r="AE54" s="206">
        <f>(AE20/$D$53)*VMTCalc!AI18</f>
        <v>0</v>
      </c>
      <c r="AF54" s="206">
        <f>(AF20/$D$53)*VMTCalc!AJ18</f>
        <v>0</v>
      </c>
      <c r="AG54" s="206">
        <f>(AG20/$D$53)*VMTCalc!AK18</f>
        <v>0</v>
      </c>
      <c r="AH54" s="206">
        <f>(AH20/$D$53)*VMTCalc!AL18</f>
        <v>0</v>
      </c>
      <c r="AI54" s="206">
        <f>(AI20/$D$53)*VMTCalc!AM18</f>
        <v>0</v>
      </c>
      <c r="AJ54" s="206">
        <f>(AJ20/$D$53)*VMTCalc!AN18</f>
        <v>0</v>
      </c>
      <c r="AK54" s="206">
        <f>(AK20/$D$53)*VMTCalc!AO18</f>
        <v>0</v>
      </c>
      <c r="AL54" s="206">
        <f>(AL20/$D$53)*VMTCalc!AP18</f>
        <v>0</v>
      </c>
      <c r="AM54" s="206">
        <f>(AM20/$D$53)*VMTCalc!AQ18</f>
        <v>0</v>
      </c>
      <c r="AN54" s="206">
        <f>(AN20/$D$53)*VMTCalc!AR18</f>
        <v>0</v>
      </c>
      <c r="AO54" s="206">
        <f>(AO20/$D$53)*VMTCalc!AS18</f>
        <v>0</v>
      </c>
      <c r="AP54" s="206">
        <f>(AP20/$D$53)*VMTCalc!AT18</f>
        <v>0</v>
      </c>
      <c r="AQ54" s="206">
        <f>(AQ20/$D$53)*VMTCalc!AU18</f>
        <v>0</v>
      </c>
      <c r="AR54" s="206">
        <f>(AR20/$D$53)*VMTCalc!AV18</f>
        <v>0</v>
      </c>
      <c r="AS54" s="206">
        <f>(AS20/$D$53)*VMTCalc!AW18</f>
        <v>0</v>
      </c>
      <c r="AT54" s="206">
        <f>(AT20/$D$53)*VMTCalc!AX18</f>
        <v>0</v>
      </c>
    </row>
    <row r="55" spans="1:16382">
      <c r="A55" s="218" t="s">
        <v>198</v>
      </c>
      <c r="B55" s="767" t="str">
        <f t="shared" si="9"/>
        <v>030265</v>
      </c>
      <c r="C55" s="66" t="str">
        <f>INDEX(ProjectSummary!$C$6:$F$20,MATCH(B21,ProjectSummary!$C$6:$C$20,0),4)</f>
        <v>ROBINSON ROAD</v>
      </c>
      <c r="E55" s="74">
        <f t="shared" si="8"/>
        <v>5010.7357439999987</v>
      </c>
      <c r="F55" s="206">
        <f>(F21/$D$53)*VMTCalc!J19</f>
        <v>0</v>
      </c>
      <c r="G55" s="206">
        <f>(G21/$D$53)*VMTCalc!K19</f>
        <v>0</v>
      </c>
      <c r="H55" s="206">
        <f>(H21/$D$53)*VMTCalc!L19</f>
        <v>0</v>
      </c>
      <c r="I55" s="206">
        <f>(I21/$D$53)*VMTCalc!M19</f>
        <v>0</v>
      </c>
      <c r="J55" s="206">
        <f>(J21/$D$53)*VMTCalc!N19</f>
        <v>0</v>
      </c>
      <c r="K55" s="206">
        <f>(K21/$D$53)*VMTCalc!O19</f>
        <v>0</v>
      </c>
      <c r="L55" s="206">
        <f>(L21/$D$53)*VMTCalc!P19</f>
        <v>0</v>
      </c>
      <c r="M55" s="206">
        <f>(M21/$D$53)*VMTCalc!Q19</f>
        <v>0</v>
      </c>
      <c r="N55" s="206">
        <f>(N21/$D$53)*VMTCalc!R19</f>
        <v>0</v>
      </c>
      <c r="O55" s="206">
        <f>(O21/$D$53)*VMTCalc!S19</f>
        <v>0</v>
      </c>
      <c r="P55" s="206">
        <f>(P21/$D$53)*VMTCalc!T19</f>
        <v>0</v>
      </c>
      <c r="Q55" s="206">
        <f>(Q21/$D$53)*VMTCalc!U19</f>
        <v>0</v>
      </c>
      <c r="R55" s="206">
        <f>(R21/$D$53)*VMTCalc!V19</f>
        <v>0</v>
      </c>
      <c r="S55" s="206">
        <f>(S21/$D$53)*VMTCalc!W19</f>
        <v>417.56131199999999</v>
      </c>
      <c r="T55" s="206">
        <f>(T21/$D$53)*VMTCalc!X19</f>
        <v>417.56131199999999</v>
      </c>
      <c r="U55" s="206">
        <f>(U21/$D$53)*VMTCalc!Y19</f>
        <v>417.56131199999999</v>
      </c>
      <c r="V55" s="206">
        <f>(V21/$D$53)*VMTCalc!Z19</f>
        <v>417.56131199999999</v>
      </c>
      <c r="W55" s="206">
        <f>(W21/$D$53)*VMTCalc!AA19</f>
        <v>417.56131199999999</v>
      </c>
      <c r="X55" s="206">
        <f>(X21/$D$53)*VMTCalc!AB19</f>
        <v>417.56131199999999</v>
      </c>
      <c r="Y55" s="206">
        <f>(Y21/$D$53)*VMTCalc!AC19</f>
        <v>417.56131199999999</v>
      </c>
      <c r="Z55" s="206">
        <f>(Z21/$D$53)*VMTCalc!AD19</f>
        <v>417.56131199999999</v>
      </c>
      <c r="AA55" s="206">
        <f>(AA21/$D$53)*VMTCalc!AE19</f>
        <v>417.56131199999999</v>
      </c>
      <c r="AB55" s="206">
        <f>(AB21/$D$53)*VMTCalc!AF19</f>
        <v>417.56131199999999</v>
      </c>
      <c r="AC55" s="206">
        <f>(AC21/$D$53)*VMTCalc!AG19</f>
        <v>417.56131199999999</v>
      </c>
      <c r="AD55" s="206">
        <f>(AD21/$D$53)*VMTCalc!AH19</f>
        <v>417.56131199999999</v>
      </c>
      <c r="AE55" s="206">
        <f>(AE21/$D$53)*VMTCalc!AI19</f>
        <v>0</v>
      </c>
      <c r="AF55" s="206">
        <f>(AF21/$D$53)*VMTCalc!AJ19</f>
        <v>0</v>
      </c>
      <c r="AG55" s="206">
        <f>(AG21/$D$53)*VMTCalc!AK19</f>
        <v>0</v>
      </c>
      <c r="AH55" s="206">
        <f>(AH21/$D$53)*VMTCalc!AL19</f>
        <v>0</v>
      </c>
      <c r="AI55" s="206">
        <f>(AI21/$D$53)*VMTCalc!AM19</f>
        <v>0</v>
      </c>
      <c r="AJ55" s="206">
        <f>(AJ21/$D$53)*VMTCalc!AN19</f>
        <v>0</v>
      </c>
      <c r="AK55" s="206">
        <f>(AK21/$D$53)*VMTCalc!AO19</f>
        <v>0</v>
      </c>
      <c r="AL55" s="206">
        <f>(AL21/$D$53)*VMTCalc!AP19</f>
        <v>0</v>
      </c>
      <c r="AM55" s="206">
        <f>(AM21/$D$53)*VMTCalc!AQ19</f>
        <v>0</v>
      </c>
      <c r="AN55" s="206">
        <f>(AN21/$D$53)*VMTCalc!AR19</f>
        <v>0</v>
      </c>
      <c r="AO55" s="206">
        <f>(AO21/$D$53)*VMTCalc!AS19</f>
        <v>0</v>
      </c>
      <c r="AP55" s="206">
        <f>(AP21/$D$53)*VMTCalc!AT19</f>
        <v>0</v>
      </c>
      <c r="AQ55" s="206">
        <f>(AQ21/$D$53)*VMTCalc!AU19</f>
        <v>0</v>
      </c>
      <c r="AR55" s="206">
        <f>(AR21/$D$53)*VMTCalc!AV19</f>
        <v>0</v>
      </c>
      <c r="AS55" s="206">
        <f>(AS21/$D$53)*VMTCalc!AW19</f>
        <v>0</v>
      </c>
      <c r="AT55" s="206">
        <f>(AT21/$D$53)*VMTCalc!AX19</f>
        <v>0</v>
      </c>
    </row>
    <row r="56" spans="1:16382">
      <c r="A56" s="218" t="s">
        <v>198</v>
      </c>
      <c r="B56" s="767">
        <f t="shared" si="9"/>
        <v>830106</v>
      </c>
      <c r="C56" s="66" t="str">
        <f>INDEX(ProjectSummary!$C$6:$F$20,MATCH(B22,ProjectSummary!$C$6:$C$20,0),4)</f>
        <v>BOGGER HOLLAR ROAD</v>
      </c>
      <c r="E56" s="74">
        <f t="shared" si="8"/>
        <v>1409.2694280000005</v>
      </c>
      <c r="F56" s="206">
        <f>(F22/$D$53)*VMTCalc!J20</f>
        <v>0</v>
      </c>
      <c r="G56" s="206">
        <f>(G22/$D$53)*VMTCalc!K20</f>
        <v>0</v>
      </c>
      <c r="H56" s="206">
        <f>(H22/$D$53)*VMTCalc!L20</f>
        <v>0</v>
      </c>
      <c r="I56" s="206">
        <f>(I22/$D$53)*VMTCalc!M20</f>
        <v>0</v>
      </c>
      <c r="J56" s="206">
        <f>(J22/$D$53)*VMTCalc!N20</f>
        <v>0</v>
      </c>
      <c r="K56" s="206">
        <f>(K22/$D$53)*VMTCalc!O20</f>
        <v>0</v>
      </c>
      <c r="L56" s="206">
        <f>(L22/$D$53)*VMTCalc!P20</f>
        <v>0</v>
      </c>
      <c r="M56" s="206">
        <f>(M22/$D$53)*VMTCalc!Q20</f>
        <v>0</v>
      </c>
      <c r="N56" s="206">
        <f>(N22/$D$53)*VMTCalc!R20</f>
        <v>0</v>
      </c>
      <c r="O56" s="206">
        <f>(O22/$D$53)*VMTCalc!S20</f>
        <v>0</v>
      </c>
      <c r="P56" s="206">
        <f>(P22/$D$53)*VMTCalc!T20</f>
        <v>0</v>
      </c>
      <c r="Q56" s="206">
        <f>(Q22/$D$53)*VMTCalc!U20</f>
        <v>0</v>
      </c>
      <c r="R56" s="206">
        <f>(R22/$D$53)*VMTCalc!V20</f>
        <v>0</v>
      </c>
      <c r="S56" s="206">
        <f>(S22/$D$53)*VMTCalc!W20</f>
        <v>117.43911900000001</v>
      </c>
      <c r="T56" s="206">
        <f>(T22/$D$53)*VMTCalc!X20</f>
        <v>117.43911900000001</v>
      </c>
      <c r="U56" s="206">
        <f>(U22/$D$53)*VMTCalc!Y20</f>
        <v>117.43911900000001</v>
      </c>
      <c r="V56" s="206">
        <f>(V22/$D$53)*VMTCalc!Z20</f>
        <v>117.43911900000001</v>
      </c>
      <c r="W56" s="206">
        <f>(W22/$D$53)*VMTCalc!AA20</f>
        <v>117.43911900000001</v>
      </c>
      <c r="X56" s="206">
        <f>(X22/$D$53)*VMTCalc!AB20</f>
        <v>117.43911900000001</v>
      </c>
      <c r="Y56" s="206">
        <f>(Y22/$D$53)*VMTCalc!AC20</f>
        <v>117.43911900000001</v>
      </c>
      <c r="Z56" s="206">
        <f>(Z22/$D$53)*VMTCalc!AD20</f>
        <v>117.43911900000001</v>
      </c>
      <c r="AA56" s="206">
        <f>(AA22/$D$53)*VMTCalc!AE20</f>
        <v>117.43911900000001</v>
      </c>
      <c r="AB56" s="206">
        <f>(AB22/$D$53)*VMTCalc!AF20</f>
        <v>117.43911900000001</v>
      </c>
      <c r="AC56" s="206">
        <f>(AC22/$D$53)*VMTCalc!AG20</f>
        <v>117.43911900000001</v>
      </c>
      <c r="AD56" s="206">
        <f>(AD22/$D$53)*VMTCalc!AH20</f>
        <v>117.43911900000001</v>
      </c>
      <c r="AE56" s="206">
        <f>(AE22/$D$53)*VMTCalc!AI20</f>
        <v>0</v>
      </c>
      <c r="AF56" s="206">
        <f>(AF22/$D$53)*VMTCalc!AJ20</f>
        <v>0</v>
      </c>
      <c r="AG56" s="206">
        <f>(AG22/$D$53)*VMTCalc!AK20</f>
        <v>0</v>
      </c>
      <c r="AH56" s="206">
        <f>(AH22/$D$53)*VMTCalc!AL20</f>
        <v>0</v>
      </c>
      <c r="AI56" s="206">
        <f>(AI22/$D$53)*VMTCalc!AM20</f>
        <v>0</v>
      </c>
      <c r="AJ56" s="206">
        <f>(AJ22/$D$53)*VMTCalc!AN20</f>
        <v>0</v>
      </c>
      <c r="AK56" s="206">
        <f>(AK22/$D$53)*VMTCalc!AO20</f>
        <v>0</v>
      </c>
      <c r="AL56" s="206">
        <f>(AL22/$D$53)*VMTCalc!AP20</f>
        <v>0</v>
      </c>
      <c r="AM56" s="206">
        <f>(AM22/$D$53)*VMTCalc!AQ20</f>
        <v>0</v>
      </c>
      <c r="AN56" s="206">
        <f>(AN22/$D$53)*VMTCalc!AR20</f>
        <v>0</v>
      </c>
      <c r="AO56" s="206">
        <f>(AO22/$D$53)*VMTCalc!AS20</f>
        <v>0</v>
      </c>
      <c r="AP56" s="206">
        <f>(AP22/$D$53)*VMTCalc!AT20</f>
        <v>0</v>
      </c>
      <c r="AQ56" s="206">
        <f>(AQ22/$D$53)*VMTCalc!AU20</f>
        <v>0</v>
      </c>
      <c r="AR56" s="206">
        <f>(AR22/$D$53)*VMTCalc!AV20</f>
        <v>0</v>
      </c>
      <c r="AS56" s="206">
        <f>(AS22/$D$53)*VMTCalc!AW20</f>
        <v>0</v>
      </c>
      <c r="AT56" s="206">
        <f>(AT22/$D$53)*VMTCalc!AX20</f>
        <v>0</v>
      </c>
    </row>
    <row r="57" spans="1:16382">
      <c r="A57" s="218" t="s">
        <v>198</v>
      </c>
      <c r="B57" s="767">
        <f t="shared" si="9"/>
        <v>830081</v>
      </c>
      <c r="C57" s="66" t="str">
        <f>INDEX(ProjectSummary!$C$6:$F$20,MATCH(B23,ProjectSummary!$C$6:$C$20,0),4)</f>
        <v>BRIDGE ROAD</v>
      </c>
      <c r="E57" s="74">
        <f t="shared" si="8"/>
        <v>8267.7139776000022</v>
      </c>
      <c r="F57" s="206">
        <f>(F23/$D$53)*VMTCalc!J21</f>
        <v>0</v>
      </c>
      <c r="G57" s="206">
        <f>(G23/$D$53)*VMTCalc!K21</f>
        <v>0</v>
      </c>
      <c r="H57" s="206">
        <f>(H23/$D$53)*VMTCalc!L21</f>
        <v>0</v>
      </c>
      <c r="I57" s="206">
        <f>(I23/$D$53)*VMTCalc!M21</f>
        <v>0</v>
      </c>
      <c r="J57" s="206">
        <f>(J23/$D$53)*VMTCalc!N21</f>
        <v>0</v>
      </c>
      <c r="K57" s="206">
        <f>(K23/$D$53)*VMTCalc!O21</f>
        <v>0</v>
      </c>
      <c r="L57" s="206">
        <f>(L23/$D$53)*VMTCalc!P21</f>
        <v>0</v>
      </c>
      <c r="M57" s="206">
        <f>(M23/$D$53)*VMTCalc!Q21</f>
        <v>0</v>
      </c>
      <c r="N57" s="206">
        <f>(N23/$D$53)*VMTCalc!R21</f>
        <v>0</v>
      </c>
      <c r="O57" s="206">
        <f>(O23/$D$53)*VMTCalc!S21</f>
        <v>0</v>
      </c>
      <c r="P57" s="206">
        <f>(P23/$D$53)*VMTCalc!T21</f>
        <v>0</v>
      </c>
      <c r="Q57" s="206">
        <f>(Q23/$D$53)*VMTCalc!U21</f>
        <v>0</v>
      </c>
      <c r="R57" s="206">
        <f>(R23/$D$53)*VMTCalc!V21</f>
        <v>0</v>
      </c>
      <c r="S57" s="206">
        <f>(S23/$D$53)*VMTCalc!W21</f>
        <v>688.97616480000011</v>
      </c>
      <c r="T57" s="206">
        <f>(T23/$D$53)*VMTCalc!X21</f>
        <v>688.97616480000011</v>
      </c>
      <c r="U57" s="206">
        <f>(U23/$D$53)*VMTCalc!Y21</f>
        <v>688.97616480000011</v>
      </c>
      <c r="V57" s="206">
        <f>(V23/$D$53)*VMTCalc!Z21</f>
        <v>688.97616480000011</v>
      </c>
      <c r="W57" s="206">
        <f>(W23/$D$53)*VMTCalc!AA21</f>
        <v>688.97616480000011</v>
      </c>
      <c r="X57" s="206">
        <f>(X23/$D$53)*VMTCalc!AB21</f>
        <v>688.97616480000011</v>
      </c>
      <c r="Y57" s="206">
        <f>(Y23/$D$53)*VMTCalc!AC21</f>
        <v>688.97616480000011</v>
      </c>
      <c r="Z57" s="206">
        <f>(Z23/$D$53)*VMTCalc!AD21</f>
        <v>688.97616480000011</v>
      </c>
      <c r="AA57" s="206">
        <f>(AA23/$D$53)*VMTCalc!AE21</f>
        <v>688.97616480000011</v>
      </c>
      <c r="AB57" s="206">
        <f>(AB23/$D$53)*VMTCalc!AF21</f>
        <v>688.97616480000011</v>
      </c>
      <c r="AC57" s="206">
        <f>(AC23/$D$53)*VMTCalc!AG21</f>
        <v>688.97616480000011</v>
      </c>
      <c r="AD57" s="206">
        <f>(AD23/$D$53)*VMTCalc!AH21</f>
        <v>688.97616480000011</v>
      </c>
      <c r="AE57" s="206">
        <f>(AE23/$D$53)*VMTCalc!AI21</f>
        <v>0</v>
      </c>
      <c r="AF57" s="206">
        <f>(AF23/$D$53)*VMTCalc!AJ21</f>
        <v>0</v>
      </c>
      <c r="AG57" s="206">
        <f>(AG23/$D$53)*VMTCalc!AK21</f>
        <v>0</v>
      </c>
      <c r="AH57" s="206">
        <f>(AH23/$D$53)*VMTCalc!AL21</f>
        <v>0</v>
      </c>
      <c r="AI57" s="206">
        <f>(AI23/$D$53)*VMTCalc!AM21</f>
        <v>0</v>
      </c>
      <c r="AJ57" s="206">
        <f>(AJ23/$D$53)*VMTCalc!AN21</f>
        <v>0</v>
      </c>
      <c r="AK57" s="206">
        <f>(AK23/$D$53)*VMTCalc!AO21</f>
        <v>0</v>
      </c>
      <c r="AL57" s="206">
        <f>(AL23/$D$53)*VMTCalc!AP21</f>
        <v>0</v>
      </c>
      <c r="AM57" s="206">
        <f>(AM23/$D$53)*VMTCalc!AQ21</f>
        <v>0</v>
      </c>
      <c r="AN57" s="206">
        <f>(AN23/$D$53)*VMTCalc!AR21</f>
        <v>0</v>
      </c>
      <c r="AO57" s="206">
        <f>(AO23/$D$53)*VMTCalc!AS21</f>
        <v>0</v>
      </c>
      <c r="AP57" s="206">
        <f>(AP23/$D$53)*VMTCalc!AT21</f>
        <v>0</v>
      </c>
      <c r="AQ57" s="206">
        <f>(AQ23/$D$53)*VMTCalc!AU21</f>
        <v>0</v>
      </c>
      <c r="AR57" s="206">
        <f>(AR23/$D$53)*VMTCalc!AV21</f>
        <v>0</v>
      </c>
      <c r="AS57" s="206">
        <f>(AS23/$D$53)*VMTCalc!AW21</f>
        <v>0</v>
      </c>
      <c r="AT57" s="206">
        <f>(AT23/$D$53)*VMTCalc!AX21</f>
        <v>0</v>
      </c>
    </row>
    <row r="58" spans="1:16382">
      <c r="A58" s="218" t="s">
        <v>198</v>
      </c>
      <c r="B58" s="767">
        <f t="shared" si="9"/>
        <v>830200</v>
      </c>
      <c r="C58" s="66" t="str">
        <f>INDEX(ProjectSummary!$C$6:$F$20,MATCH(B24,ProjectSummary!$C$6:$C$20,0),4)</f>
        <v>BRIDGE PORT ROAD</v>
      </c>
      <c r="E58" s="74">
        <f t="shared" si="8"/>
        <v>313.17098399999992</v>
      </c>
      <c r="F58" s="206">
        <f>(F24/$D$53)*VMTCalc!J22</f>
        <v>0</v>
      </c>
      <c r="G58" s="206">
        <f>(G24/$D$53)*VMTCalc!K22</f>
        <v>0</v>
      </c>
      <c r="H58" s="206">
        <f>(H24/$D$53)*VMTCalc!L22</f>
        <v>0</v>
      </c>
      <c r="I58" s="206">
        <f>(I24/$D$53)*VMTCalc!M22</f>
        <v>0</v>
      </c>
      <c r="J58" s="206">
        <f>(J24/$D$53)*VMTCalc!N22</f>
        <v>0</v>
      </c>
      <c r="K58" s="206">
        <f>(K24/$D$53)*VMTCalc!O22</f>
        <v>0</v>
      </c>
      <c r="L58" s="206">
        <f>(L24/$D$53)*VMTCalc!P22</f>
        <v>0</v>
      </c>
      <c r="M58" s="206">
        <f>(M24/$D$53)*VMTCalc!Q22</f>
        <v>0</v>
      </c>
      <c r="N58" s="206">
        <f>(N24/$D$53)*VMTCalc!R22</f>
        <v>0</v>
      </c>
      <c r="O58" s="206">
        <f>(O24/$D$53)*VMTCalc!S22</f>
        <v>0</v>
      </c>
      <c r="P58" s="206">
        <f>(P24/$D$53)*VMTCalc!T22</f>
        <v>0</v>
      </c>
      <c r="Q58" s="206">
        <f>(Q24/$D$53)*VMTCalc!U22</f>
        <v>0</v>
      </c>
      <c r="R58" s="206">
        <f>(R24/$D$53)*VMTCalc!V22</f>
        <v>0</v>
      </c>
      <c r="S58" s="206">
        <f>(S24/$D$53)*VMTCalc!W22</f>
        <v>26.097581999999999</v>
      </c>
      <c r="T58" s="206">
        <f>(T24/$D$53)*VMTCalc!X22</f>
        <v>26.097581999999999</v>
      </c>
      <c r="U58" s="206">
        <f>(U24/$D$53)*VMTCalc!Y22</f>
        <v>26.097581999999999</v>
      </c>
      <c r="V58" s="206">
        <f>(V24/$D$53)*VMTCalc!Z22</f>
        <v>26.097581999999999</v>
      </c>
      <c r="W58" s="206">
        <f>(W24/$D$53)*VMTCalc!AA22</f>
        <v>26.097581999999999</v>
      </c>
      <c r="X58" s="206">
        <f>(X24/$D$53)*VMTCalc!AB22</f>
        <v>26.097581999999999</v>
      </c>
      <c r="Y58" s="206">
        <f>(Y24/$D$53)*VMTCalc!AC22</f>
        <v>26.097581999999999</v>
      </c>
      <c r="Z58" s="206">
        <f>(Z24/$D$53)*VMTCalc!AD22</f>
        <v>26.097581999999999</v>
      </c>
      <c r="AA58" s="206">
        <f>(AA24/$D$53)*VMTCalc!AE22</f>
        <v>26.097581999999999</v>
      </c>
      <c r="AB58" s="206">
        <f>(AB24/$D$53)*VMTCalc!AF22</f>
        <v>26.097581999999999</v>
      </c>
      <c r="AC58" s="206">
        <f>(AC24/$D$53)*VMTCalc!AG22</f>
        <v>26.097581999999999</v>
      </c>
      <c r="AD58" s="206">
        <f>(AD24/$D$53)*VMTCalc!AH22</f>
        <v>26.097581999999999</v>
      </c>
      <c r="AE58" s="206">
        <f>(AE24/$D$53)*VMTCalc!AI22</f>
        <v>0</v>
      </c>
      <c r="AF58" s="206">
        <f>(AF24/$D$53)*VMTCalc!AJ22</f>
        <v>0</v>
      </c>
      <c r="AG58" s="206">
        <f>(AG24/$D$53)*VMTCalc!AK22</f>
        <v>0</v>
      </c>
      <c r="AH58" s="206">
        <f>(AH24/$D$53)*VMTCalc!AL22</f>
        <v>0</v>
      </c>
      <c r="AI58" s="206">
        <f>(AI24/$D$53)*VMTCalc!AM22</f>
        <v>0</v>
      </c>
      <c r="AJ58" s="206">
        <f>(AJ24/$D$53)*VMTCalc!AN22</f>
        <v>0</v>
      </c>
      <c r="AK58" s="206">
        <f>(AK24/$D$53)*VMTCalc!AO22</f>
        <v>0</v>
      </c>
      <c r="AL58" s="206">
        <f>(AL24/$D$53)*VMTCalc!AP22</f>
        <v>0</v>
      </c>
      <c r="AM58" s="206">
        <f>(AM24/$D$53)*VMTCalc!AQ22</f>
        <v>0</v>
      </c>
      <c r="AN58" s="206">
        <f>(AN24/$D$53)*VMTCalc!AR22</f>
        <v>0</v>
      </c>
      <c r="AO58" s="206">
        <f>(AO24/$D$53)*VMTCalc!AS22</f>
        <v>0</v>
      </c>
      <c r="AP58" s="206">
        <f>(AP24/$D$53)*VMTCalc!AT22</f>
        <v>0</v>
      </c>
      <c r="AQ58" s="206">
        <f>(AQ24/$D$53)*VMTCalc!AU22</f>
        <v>0</v>
      </c>
      <c r="AR58" s="206">
        <f>(AR24/$D$53)*VMTCalc!AV22</f>
        <v>0</v>
      </c>
      <c r="AS58" s="206">
        <f>(AS24/$D$53)*VMTCalc!AW22</f>
        <v>0</v>
      </c>
      <c r="AT58" s="206">
        <f>(AT24/$D$53)*VMTCalc!AX22</f>
        <v>0</v>
      </c>
    </row>
    <row r="59" spans="1:16382">
      <c r="A59" s="218" t="s">
        <v>198</v>
      </c>
      <c r="B59" s="767">
        <f t="shared" si="9"/>
        <v>120173</v>
      </c>
      <c r="C59" s="66" t="str">
        <f>INDEX(ProjectSummary!$C$6:$F$20,MATCH(B25,ProjectSummary!$C$6:$C$20,0),4)</f>
        <v>PEACH ORCHARD ROAD</v>
      </c>
      <c r="E59" s="74">
        <f t="shared" si="8"/>
        <v>19583.625532800001</v>
      </c>
      <c r="F59" s="206">
        <f>(F25/$D$53)*VMTCalc!J23</f>
        <v>0</v>
      </c>
      <c r="G59" s="206">
        <f>(G25/$D$53)*VMTCalc!K23</f>
        <v>0</v>
      </c>
      <c r="H59" s="206">
        <f>(H25/$D$53)*VMTCalc!L23</f>
        <v>0</v>
      </c>
      <c r="I59" s="206">
        <f>(I25/$D$53)*VMTCalc!M23</f>
        <v>0</v>
      </c>
      <c r="J59" s="206">
        <f>(J25/$D$53)*VMTCalc!N23</f>
        <v>0</v>
      </c>
      <c r="K59" s="206">
        <f>(K25/$D$53)*VMTCalc!O23</f>
        <v>0</v>
      </c>
      <c r="L59" s="206">
        <f>(L25/$D$53)*VMTCalc!P23</f>
        <v>0</v>
      </c>
      <c r="M59" s="206">
        <f>(M25/$D$53)*VMTCalc!Q23</f>
        <v>0</v>
      </c>
      <c r="N59" s="206">
        <f>(N25/$D$53)*VMTCalc!R23</f>
        <v>0</v>
      </c>
      <c r="O59" s="206">
        <f>(O25/$D$53)*VMTCalc!S23</f>
        <v>0</v>
      </c>
      <c r="P59" s="206">
        <f>(P25/$D$53)*VMTCalc!T23</f>
        <v>0</v>
      </c>
      <c r="Q59" s="206">
        <f>(Q25/$D$53)*VMTCalc!U23</f>
        <v>0</v>
      </c>
      <c r="R59" s="206">
        <f>(R25/$D$53)*VMTCalc!V23</f>
        <v>0</v>
      </c>
      <c r="S59" s="206">
        <f>(S25/$D$53)*VMTCalc!W23</f>
        <v>1631.9687944000002</v>
      </c>
      <c r="T59" s="206">
        <f>(T25/$D$53)*VMTCalc!X23</f>
        <v>1631.9687944000002</v>
      </c>
      <c r="U59" s="206">
        <f>(U25/$D$53)*VMTCalc!Y23</f>
        <v>1631.9687944000002</v>
      </c>
      <c r="V59" s="206">
        <f>(V25/$D$53)*VMTCalc!Z23</f>
        <v>1631.9687944000002</v>
      </c>
      <c r="W59" s="206">
        <f>(W25/$D$53)*VMTCalc!AA23</f>
        <v>1631.9687944000002</v>
      </c>
      <c r="X59" s="206">
        <f>(X25/$D$53)*VMTCalc!AB23</f>
        <v>1631.9687944000002</v>
      </c>
      <c r="Y59" s="206">
        <f>(Y25/$D$53)*VMTCalc!AC23</f>
        <v>1631.9687944000002</v>
      </c>
      <c r="Z59" s="206">
        <f>(Z25/$D$53)*VMTCalc!AD23</f>
        <v>1631.9687944000002</v>
      </c>
      <c r="AA59" s="206">
        <f>(AA25/$D$53)*VMTCalc!AE23</f>
        <v>1631.9687944000002</v>
      </c>
      <c r="AB59" s="206">
        <f>(AB25/$D$53)*VMTCalc!AF23</f>
        <v>1631.9687944000002</v>
      </c>
      <c r="AC59" s="206">
        <f>(AC25/$D$53)*VMTCalc!AG23</f>
        <v>1631.9687944000002</v>
      </c>
      <c r="AD59" s="206">
        <f>(AD25/$D$53)*VMTCalc!AH23</f>
        <v>1631.9687944000002</v>
      </c>
      <c r="AE59" s="206">
        <f>(AE25/$D$53)*VMTCalc!AI23</f>
        <v>0</v>
      </c>
      <c r="AF59" s="206">
        <f>(AF25/$D$53)*VMTCalc!AJ23</f>
        <v>0</v>
      </c>
      <c r="AG59" s="206">
        <f>(AG25/$D$53)*VMTCalc!AK23</f>
        <v>0</v>
      </c>
      <c r="AH59" s="206">
        <f>(AH25/$D$53)*VMTCalc!AL23</f>
        <v>0</v>
      </c>
      <c r="AI59" s="206">
        <f>(AI25/$D$53)*VMTCalc!AM23</f>
        <v>0</v>
      </c>
      <c r="AJ59" s="206">
        <f>(AJ25/$D$53)*VMTCalc!AN23</f>
        <v>0</v>
      </c>
      <c r="AK59" s="206">
        <f>(AK25/$D$53)*VMTCalc!AO23</f>
        <v>0</v>
      </c>
      <c r="AL59" s="206">
        <f>(AL25/$D$53)*VMTCalc!AP23</f>
        <v>0</v>
      </c>
      <c r="AM59" s="206">
        <f>(AM25/$D$53)*VMTCalc!AQ23</f>
        <v>0</v>
      </c>
      <c r="AN59" s="206">
        <f>(AN25/$D$53)*VMTCalc!AR23</f>
        <v>0</v>
      </c>
      <c r="AO59" s="206">
        <f>(AO25/$D$53)*VMTCalc!AS23</f>
        <v>0</v>
      </c>
      <c r="AP59" s="206">
        <f>(AP25/$D$53)*VMTCalc!AT23</f>
        <v>0</v>
      </c>
      <c r="AQ59" s="206">
        <f>(AQ25/$D$53)*VMTCalc!AU23</f>
        <v>0</v>
      </c>
      <c r="AR59" s="206">
        <f>(AR25/$D$53)*VMTCalc!AV23</f>
        <v>0</v>
      </c>
      <c r="AS59" s="206">
        <f>(AS25/$D$53)*VMTCalc!AW23</f>
        <v>0</v>
      </c>
      <c r="AT59" s="206">
        <f>(AT25/$D$53)*VMTCalc!AX23</f>
        <v>0</v>
      </c>
    </row>
    <row r="60" spans="1:16382">
      <c r="A60" s="218" t="s">
        <v>198</v>
      </c>
      <c r="B60" s="767">
        <f t="shared" si="9"/>
        <v>890074</v>
      </c>
      <c r="C60" s="66" t="str">
        <f>INDEX(ProjectSummary!$C$6:$F$20,MATCH(B26,ProjectSummary!$C$6:$C$20,0),4)</f>
        <v>MONROE-ANSONVILLE ROAD</v>
      </c>
      <c r="E60" s="74">
        <f t="shared" si="8"/>
        <v>12787.815180000003</v>
      </c>
      <c r="F60" s="206">
        <f>(F26/$D$53)*VMTCalc!J24</f>
        <v>0</v>
      </c>
      <c r="G60" s="206">
        <f>(G26/$D$53)*VMTCalc!K24</f>
        <v>0</v>
      </c>
      <c r="H60" s="206">
        <f>(H26/$D$53)*VMTCalc!L24</f>
        <v>0</v>
      </c>
      <c r="I60" s="206">
        <f>(I26/$D$53)*VMTCalc!M24</f>
        <v>0</v>
      </c>
      <c r="J60" s="206">
        <f>(J26/$D$53)*VMTCalc!N24</f>
        <v>0</v>
      </c>
      <c r="K60" s="206">
        <f>(K26/$D$53)*VMTCalc!O24</f>
        <v>0</v>
      </c>
      <c r="L60" s="206">
        <f>(L26/$D$53)*VMTCalc!P24</f>
        <v>0</v>
      </c>
      <c r="M60" s="206">
        <f>(M26/$D$53)*VMTCalc!Q24</f>
        <v>0</v>
      </c>
      <c r="N60" s="206">
        <f>(N26/$D$53)*VMTCalc!R24</f>
        <v>0</v>
      </c>
      <c r="O60" s="206">
        <f>(O26/$D$53)*VMTCalc!S24</f>
        <v>0</v>
      </c>
      <c r="P60" s="206">
        <f>(P26/$D$53)*VMTCalc!T24</f>
        <v>0</v>
      </c>
      <c r="Q60" s="206">
        <f>(Q26/$D$53)*VMTCalc!U24</f>
        <v>0</v>
      </c>
      <c r="R60" s="206">
        <f>(R26/$D$53)*VMTCalc!V24</f>
        <v>0</v>
      </c>
      <c r="S60" s="206">
        <f>(S26/$D$53)*VMTCalc!W24</f>
        <v>1065.6512650000002</v>
      </c>
      <c r="T60" s="206">
        <f>(T26/$D$53)*VMTCalc!X24</f>
        <v>1065.6512650000002</v>
      </c>
      <c r="U60" s="206">
        <f>(U26/$D$53)*VMTCalc!Y24</f>
        <v>1065.6512650000002</v>
      </c>
      <c r="V60" s="206">
        <f>(V26/$D$53)*VMTCalc!Z24</f>
        <v>1065.6512650000002</v>
      </c>
      <c r="W60" s="206">
        <f>(W26/$D$53)*VMTCalc!AA24</f>
        <v>1065.6512650000002</v>
      </c>
      <c r="X60" s="206">
        <f>(X26/$D$53)*VMTCalc!AB24</f>
        <v>1065.6512650000002</v>
      </c>
      <c r="Y60" s="206">
        <f>(Y26/$D$53)*VMTCalc!AC24</f>
        <v>1065.6512650000002</v>
      </c>
      <c r="Z60" s="206">
        <f>(Z26/$D$53)*VMTCalc!AD24</f>
        <v>1065.6512650000002</v>
      </c>
      <c r="AA60" s="206">
        <f>(AA26/$D$53)*VMTCalc!AE24</f>
        <v>1065.6512650000002</v>
      </c>
      <c r="AB60" s="206">
        <f>(AB26/$D$53)*VMTCalc!AF24</f>
        <v>1065.6512650000002</v>
      </c>
      <c r="AC60" s="206">
        <f>(AC26/$D$53)*VMTCalc!AG24</f>
        <v>1065.6512650000002</v>
      </c>
      <c r="AD60" s="206">
        <f>(AD26/$D$53)*VMTCalc!AH24</f>
        <v>1065.6512650000002</v>
      </c>
      <c r="AE60" s="206">
        <f>(AE26/$D$53)*VMTCalc!AI24</f>
        <v>0</v>
      </c>
      <c r="AF60" s="206">
        <f>(AF26/$D$53)*VMTCalc!AJ24</f>
        <v>0</v>
      </c>
      <c r="AG60" s="206">
        <f>(AG26/$D$53)*VMTCalc!AK24</f>
        <v>0</v>
      </c>
      <c r="AH60" s="206">
        <f>(AH26/$D$53)*VMTCalc!AL24</f>
        <v>0</v>
      </c>
      <c r="AI60" s="206">
        <f>(AI26/$D$53)*VMTCalc!AM24</f>
        <v>0</v>
      </c>
      <c r="AJ60" s="206">
        <f>(AJ26/$D$53)*VMTCalc!AN24</f>
        <v>0</v>
      </c>
      <c r="AK60" s="206">
        <f>(AK26/$D$53)*VMTCalc!AO24</f>
        <v>0</v>
      </c>
      <c r="AL60" s="206">
        <f>(AL26/$D$53)*VMTCalc!AP24</f>
        <v>0</v>
      </c>
      <c r="AM60" s="206">
        <f>(AM26/$D$53)*VMTCalc!AQ24</f>
        <v>0</v>
      </c>
      <c r="AN60" s="206">
        <f>(AN26/$D$53)*VMTCalc!AR24</f>
        <v>0</v>
      </c>
      <c r="AO60" s="206">
        <f>(AO26/$D$53)*VMTCalc!AS24</f>
        <v>0</v>
      </c>
      <c r="AP60" s="206">
        <f>(AP26/$D$53)*VMTCalc!AT24</f>
        <v>0</v>
      </c>
      <c r="AQ60" s="206">
        <f>(AQ26/$D$53)*VMTCalc!AU24</f>
        <v>0</v>
      </c>
      <c r="AR60" s="206">
        <f>(AR26/$D$53)*VMTCalc!AV24</f>
        <v>0</v>
      </c>
      <c r="AS60" s="206">
        <f>(AS26/$D$53)*VMTCalc!AW24</f>
        <v>0</v>
      </c>
      <c r="AT60" s="206">
        <f>(AT26/$D$53)*VMTCalc!AX24</f>
        <v>0</v>
      </c>
    </row>
    <row r="61" spans="1:16382">
      <c r="A61" s="218" t="s">
        <v>198</v>
      </c>
      <c r="B61" s="767">
        <f t="shared" si="9"/>
        <v>890170</v>
      </c>
      <c r="C61" s="66" t="str">
        <f>INDEX(ProjectSummary!$C$6:$F$20,MATCH(B27,ProjectSummary!$C$6:$C$20,0),4)</f>
        <v>POTTERS ROAD</v>
      </c>
      <c r="E61" s="74">
        <f t="shared" si="8"/>
        <v>10021.471487999997</v>
      </c>
      <c r="F61" s="206">
        <f>(F27/$D$53)*VMTCalc!J25</f>
        <v>0</v>
      </c>
      <c r="G61" s="206">
        <f>(G27/$D$53)*VMTCalc!K25</f>
        <v>0</v>
      </c>
      <c r="H61" s="206">
        <f>(H27/$D$53)*VMTCalc!L25</f>
        <v>0</v>
      </c>
      <c r="I61" s="206">
        <f>(I27/$D$53)*VMTCalc!M25</f>
        <v>0</v>
      </c>
      <c r="J61" s="206">
        <f>(J27/$D$53)*VMTCalc!N25</f>
        <v>0</v>
      </c>
      <c r="K61" s="206">
        <f>(K27/$D$53)*VMTCalc!O25</f>
        <v>0</v>
      </c>
      <c r="L61" s="206">
        <f>(L27/$D$53)*VMTCalc!P25</f>
        <v>0</v>
      </c>
      <c r="M61" s="206">
        <f>(M27/$D$53)*VMTCalc!Q25</f>
        <v>0</v>
      </c>
      <c r="N61" s="206">
        <f>(N27/$D$53)*VMTCalc!R25</f>
        <v>0</v>
      </c>
      <c r="O61" s="206">
        <f>(O27/$D$53)*VMTCalc!S25</f>
        <v>0</v>
      </c>
      <c r="P61" s="206">
        <f>(P27/$D$53)*VMTCalc!T25</f>
        <v>0</v>
      </c>
      <c r="Q61" s="206">
        <f>(Q27/$D$53)*VMTCalc!U25</f>
        <v>0</v>
      </c>
      <c r="R61" s="206">
        <f>(R27/$D$53)*VMTCalc!V25</f>
        <v>0</v>
      </c>
      <c r="S61" s="206">
        <f>(S27/$D$53)*VMTCalc!W25</f>
        <v>835.12262399999997</v>
      </c>
      <c r="T61" s="206">
        <f>(T27/$D$53)*VMTCalc!X25</f>
        <v>835.12262399999997</v>
      </c>
      <c r="U61" s="206">
        <f>(U27/$D$53)*VMTCalc!Y25</f>
        <v>835.12262399999997</v>
      </c>
      <c r="V61" s="206">
        <f>(V27/$D$53)*VMTCalc!Z25</f>
        <v>835.12262399999997</v>
      </c>
      <c r="W61" s="206">
        <f>(W27/$D$53)*VMTCalc!AA25</f>
        <v>835.12262399999997</v>
      </c>
      <c r="X61" s="206">
        <f>(X27/$D$53)*VMTCalc!AB25</f>
        <v>835.12262399999997</v>
      </c>
      <c r="Y61" s="206">
        <f>(Y27/$D$53)*VMTCalc!AC25</f>
        <v>835.12262399999997</v>
      </c>
      <c r="Z61" s="206">
        <f>(Z27/$D$53)*VMTCalc!AD25</f>
        <v>835.12262399999997</v>
      </c>
      <c r="AA61" s="206">
        <f>(AA27/$D$53)*VMTCalc!AE25</f>
        <v>835.12262399999997</v>
      </c>
      <c r="AB61" s="206">
        <f>(AB27/$D$53)*VMTCalc!AF25</f>
        <v>835.12262399999997</v>
      </c>
      <c r="AC61" s="206">
        <f>(AC27/$D$53)*VMTCalc!AG25</f>
        <v>835.12262399999997</v>
      </c>
      <c r="AD61" s="206">
        <f>(AD27/$D$53)*VMTCalc!AH25</f>
        <v>835.12262399999997</v>
      </c>
      <c r="AE61" s="206">
        <f>(AE27/$D$53)*VMTCalc!AI25</f>
        <v>0</v>
      </c>
      <c r="AF61" s="206">
        <f>(AF27/$D$53)*VMTCalc!AJ25</f>
        <v>0</v>
      </c>
      <c r="AG61" s="206">
        <f>(AG27/$D$53)*VMTCalc!AK25</f>
        <v>0</v>
      </c>
      <c r="AH61" s="206">
        <f>(AH27/$D$53)*VMTCalc!AL25</f>
        <v>0</v>
      </c>
      <c r="AI61" s="206">
        <f>(AI27/$D$53)*VMTCalc!AM25</f>
        <v>0</v>
      </c>
      <c r="AJ61" s="206">
        <f>(AJ27/$D$53)*VMTCalc!AN25</f>
        <v>0</v>
      </c>
      <c r="AK61" s="206">
        <f>(AK27/$D$53)*VMTCalc!AO25</f>
        <v>0</v>
      </c>
      <c r="AL61" s="206">
        <f>(AL27/$D$53)*VMTCalc!AP25</f>
        <v>0</v>
      </c>
      <c r="AM61" s="206">
        <f>(AM27/$D$53)*VMTCalc!AQ25</f>
        <v>0</v>
      </c>
      <c r="AN61" s="206">
        <f>(AN27/$D$53)*VMTCalc!AR25</f>
        <v>0</v>
      </c>
      <c r="AO61" s="206">
        <f>(AO27/$D$53)*VMTCalc!AS25</f>
        <v>0</v>
      </c>
      <c r="AP61" s="206">
        <f>(AP27/$D$53)*VMTCalc!AT25</f>
        <v>0</v>
      </c>
      <c r="AQ61" s="206">
        <f>(AQ27/$D$53)*VMTCalc!AU25</f>
        <v>0</v>
      </c>
      <c r="AR61" s="206">
        <f>(AR27/$D$53)*VMTCalc!AV25</f>
        <v>0</v>
      </c>
      <c r="AS61" s="206">
        <f>(AS27/$D$53)*VMTCalc!AW25</f>
        <v>0</v>
      </c>
      <c r="AT61" s="206">
        <f>(AT27/$D$53)*VMTCalc!AX25</f>
        <v>0</v>
      </c>
    </row>
    <row r="62" spans="1:16382">
      <c r="A62" s="218" t="s">
        <v>198</v>
      </c>
      <c r="B62" s="767">
        <f t="shared" si="9"/>
        <v>890312</v>
      </c>
      <c r="C62" s="66" t="str">
        <f>INDEX(ProjectSummary!$C$6:$F$20,MATCH(B28,ProjectSummary!$C$6:$C$20,0),4)</f>
        <v>SHANNON ROAD</v>
      </c>
      <c r="E62" s="74">
        <f t="shared" si="8"/>
        <v>43217.595791999986</v>
      </c>
      <c r="F62" s="206">
        <f>(F28/$D$53)*VMTCalc!J26</f>
        <v>0</v>
      </c>
      <c r="G62" s="206">
        <f>(G28/$D$53)*VMTCalc!K26</f>
        <v>0</v>
      </c>
      <c r="H62" s="206">
        <f>(H28/$D$53)*VMTCalc!L26</f>
        <v>0</v>
      </c>
      <c r="I62" s="206">
        <f>(I28/$D$53)*VMTCalc!M26</f>
        <v>0</v>
      </c>
      <c r="J62" s="206">
        <f>(J28/$D$53)*VMTCalc!N26</f>
        <v>0</v>
      </c>
      <c r="K62" s="206">
        <f>(K28/$D$53)*VMTCalc!O26</f>
        <v>0</v>
      </c>
      <c r="L62" s="206">
        <f>(L28/$D$53)*VMTCalc!P26</f>
        <v>0</v>
      </c>
      <c r="M62" s="206">
        <f>(M28/$D$53)*VMTCalc!Q26</f>
        <v>0</v>
      </c>
      <c r="N62" s="206">
        <f>(N28/$D$53)*VMTCalc!R26</f>
        <v>0</v>
      </c>
      <c r="O62" s="206">
        <f>(O28/$D$53)*VMTCalc!S26</f>
        <v>0</v>
      </c>
      <c r="P62" s="206">
        <f>(P28/$D$53)*VMTCalc!T26</f>
        <v>0</v>
      </c>
      <c r="Q62" s="206">
        <f>(Q28/$D$53)*VMTCalc!U26</f>
        <v>0</v>
      </c>
      <c r="R62" s="206">
        <f>(R28/$D$53)*VMTCalc!V26</f>
        <v>0</v>
      </c>
      <c r="S62" s="206">
        <f>(S28/$D$53)*VMTCalc!W26</f>
        <v>3601.4663159999996</v>
      </c>
      <c r="T62" s="206">
        <f>(T28/$D$53)*VMTCalc!X26</f>
        <v>3601.4663159999996</v>
      </c>
      <c r="U62" s="206">
        <f>(U28/$D$53)*VMTCalc!Y26</f>
        <v>3601.4663159999996</v>
      </c>
      <c r="V62" s="206">
        <f>(V28/$D$53)*VMTCalc!Z26</f>
        <v>3601.4663159999996</v>
      </c>
      <c r="W62" s="206">
        <f>(W28/$D$53)*VMTCalc!AA26</f>
        <v>3601.4663159999996</v>
      </c>
      <c r="X62" s="206">
        <f>(X28/$D$53)*VMTCalc!AB26</f>
        <v>3601.4663159999996</v>
      </c>
      <c r="Y62" s="206">
        <f>(Y28/$D$53)*VMTCalc!AC26</f>
        <v>3601.4663159999996</v>
      </c>
      <c r="Z62" s="206">
        <f>(Z28/$D$53)*VMTCalc!AD26</f>
        <v>3601.4663159999996</v>
      </c>
      <c r="AA62" s="206">
        <f>(AA28/$D$53)*VMTCalc!AE26</f>
        <v>3601.4663159999996</v>
      </c>
      <c r="AB62" s="206">
        <f>(AB28/$D$53)*VMTCalc!AF26</f>
        <v>3601.4663159999996</v>
      </c>
      <c r="AC62" s="206">
        <f>(AC28/$D$53)*VMTCalc!AG26</f>
        <v>3601.4663159999996</v>
      </c>
      <c r="AD62" s="206">
        <f>(AD28/$D$53)*VMTCalc!AH26</f>
        <v>3601.4663159999996</v>
      </c>
      <c r="AE62" s="206">
        <f>(AE28/$D$53)*VMTCalc!AI26</f>
        <v>0</v>
      </c>
      <c r="AF62" s="206">
        <f>(AF28/$D$53)*VMTCalc!AJ26</f>
        <v>0</v>
      </c>
      <c r="AG62" s="206">
        <f>(AG28/$D$53)*VMTCalc!AK26</f>
        <v>0</v>
      </c>
      <c r="AH62" s="206">
        <f>(AH28/$D$53)*VMTCalc!AL26</f>
        <v>0</v>
      </c>
      <c r="AI62" s="206">
        <f>(AI28/$D$53)*VMTCalc!AM26</f>
        <v>0</v>
      </c>
      <c r="AJ62" s="206">
        <f>(AJ28/$D$53)*VMTCalc!AN26</f>
        <v>0</v>
      </c>
      <c r="AK62" s="206">
        <f>(AK28/$D$53)*VMTCalc!AO26</f>
        <v>0</v>
      </c>
      <c r="AL62" s="206">
        <f>(AL28/$D$53)*VMTCalc!AP26</f>
        <v>0</v>
      </c>
      <c r="AM62" s="206">
        <f>(AM28/$D$53)*VMTCalc!AQ26</f>
        <v>0</v>
      </c>
      <c r="AN62" s="206">
        <f>(AN28/$D$53)*VMTCalc!AR26</f>
        <v>0</v>
      </c>
      <c r="AO62" s="206">
        <f>(AO28/$D$53)*VMTCalc!AS26</f>
        <v>0</v>
      </c>
      <c r="AP62" s="206">
        <f>(AP28/$D$53)*VMTCalc!AT26</f>
        <v>0</v>
      </c>
      <c r="AQ62" s="206">
        <f>(AQ28/$D$53)*VMTCalc!AU26</f>
        <v>0</v>
      </c>
      <c r="AR62" s="206">
        <f>(AR28/$D$53)*VMTCalc!AV26</f>
        <v>0</v>
      </c>
      <c r="AS62" s="206">
        <f>(AS28/$D$53)*VMTCalc!AW26</f>
        <v>0</v>
      </c>
      <c r="AT62" s="206">
        <f>(AT28/$D$53)*VMTCalc!AX26</f>
        <v>0</v>
      </c>
    </row>
    <row r="63" spans="1:16382">
      <c r="A63" s="218" t="s">
        <v>198</v>
      </c>
      <c r="B63" s="767">
        <f t="shared" si="9"/>
        <v>890144</v>
      </c>
      <c r="C63" s="66" t="str">
        <f>INDEX(ProjectSummary!$C$6:$F$20,MATCH(B29,ProjectSummary!$C$6:$C$20,0),4)</f>
        <v>STACK ROAD</v>
      </c>
      <c r="E63" s="74">
        <f t="shared" si="8"/>
        <v>22548.310848000008</v>
      </c>
      <c r="F63" s="206">
        <f>(F29/$D$53)*VMTCalc!J27</f>
        <v>0</v>
      </c>
      <c r="G63" s="206">
        <f>(G29/$D$53)*VMTCalc!K27</f>
        <v>0</v>
      </c>
      <c r="H63" s="206">
        <f>(H29/$D$53)*VMTCalc!L27</f>
        <v>0</v>
      </c>
      <c r="I63" s="206">
        <f>(I29/$D$53)*VMTCalc!M27</f>
        <v>0</v>
      </c>
      <c r="J63" s="206">
        <f>(J29/$D$53)*VMTCalc!N27</f>
        <v>0</v>
      </c>
      <c r="K63" s="206">
        <f>(K29/$D$53)*VMTCalc!O27</f>
        <v>0</v>
      </c>
      <c r="L63" s="206">
        <f>(L29/$D$53)*VMTCalc!P27</f>
        <v>0</v>
      </c>
      <c r="M63" s="206">
        <f>(M29/$D$53)*VMTCalc!Q27</f>
        <v>0</v>
      </c>
      <c r="N63" s="206">
        <f>(N29/$D$53)*VMTCalc!R27</f>
        <v>0</v>
      </c>
      <c r="O63" s="206">
        <f>(O29/$D$53)*VMTCalc!S27</f>
        <v>0</v>
      </c>
      <c r="P63" s="206">
        <f>(P29/$D$53)*VMTCalc!T27</f>
        <v>0</v>
      </c>
      <c r="Q63" s="206">
        <f>(Q29/$D$53)*VMTCalc!U27</f>
        <v>0</v>
      </c>
      <c r="R63" s="206">
        <f>(R29/$D$53)*VMTCalc!V27</f>
        <v>0</v>
      </c>
      <c r="S63" s="206">
        <f>(S29/$D$53)*VMTCalc!W27</f>
        <v>1879.0259040000001</v>
      </c>
      <c r="T63" s="206">
        <f>(T29/$D$53)*VMTCalc!X27</f>
        <v>1879.0259040000001</v>
      </c>
      <c r="U63" s="206">
        <f>(U29/$D$53)*VMTCalc!Y27</f>
        <v>1879.0259040000001</v>
      </c>
      <c r="V63" s="206">
        <f>(V29/$D$53)*VMTCalc!Z27</f>
        <v>1879.0259040000001</v>
      </c>
      <c r="W63" s="206">
        <f>(W29/$D$53)*VMTCalc!AA27</f>
        <v>1879.0259040000001</v>
      </c>
      <c r="X63" s="206">
        <f>(X29/$D$53)*VMTCalc!AB27</f>
        <v>1879.0259040000001</v>
      </c>
      <c r="Y63" s="206">
        <f>(Y29/$D$53)*VMTCalc!AC27</f>
        <v>1879.0259040000001</v>
      </c>
      <c r="Z63" s="206">
        <f>(Z29/$D$53)*VMTCalc!AD27</f>
        <v>1879.0259040000001</v>
      </c>
      <c r="AA63" s="206">
        <f>(AA29/$D$53)*VMTCalc!AE27</f>
        <v>1879.0259040000001</v>
      </c>
      <c r="AB63" s="206">
        <f>(AB29/$D$53)*VMTCalc!AF27</f>
        <v>1879.0259040000001</v>
      </c>
      <c r="AC63" s="206">
        <f>(AC29/$D$53)*VMTCalc!AG27</f>
        <v>1879.0259040000001</v>
      </c>
      <c r="AD63" s="206">
        <f>(AD29/$D$53)*VMTCalc!AH27</f>
        <v>1879.0259040000001</v>
      </c>
      <c r="AE63" s="206">
        <f>(AE29/$D$53)*VMTCalc!AI27</f>
        <v>0</v>
      </c>
      <c r="AF63" s="206">
        <f>(AF29/$D$53)*VMTCalc!AJ27</f>
        <v>0</v>
      </c>
      <c r="AG63" s="206">
        <f>(AG29/$D$53)*VMTCalc!AK27</f>
        <v>0</v>
      </c>
      <c r="AH63" s="206">
        <f>(AH29/$D$53)*VMTCalc!AL27</f>
        <v>0</v>
      </c>
      <c r="AI63" s="206">
        <f>(AI29/$D$53)*VMTCalc!AM27</f>
        <v>0</v>
      </c>
      <c r="AJ63" s="206">
        <f>(AJ29/$D$53)*VMTCalc!AN27</f>
        <v>0</v>
      </c>
      <c r="AK63" s="206">
        <f>(AK29/$D$53)*VMTCalc!AO27</f>
        <v>0</v>
      </c>
      <c r="AL63" s="206">
        <f>(AL29/$D$53)*VMTCalc!AP27</f>
        <v>0</v>
      </c>
      <c r="AM63" s="206">
        <f>(AM29/$D$53)*VMTCalc!AQ27</f>
        <v>0</v>
      </c>
      <c r="AN63" s="206">
        <f>(AN29/$D$53)*VMTCalc!AR27</f>
        <v>0</v>
      </c>
      <c r="AO63" s="206">
        <f>(AO29/$D$53)*VMTCalc!AS27</f>
        <v>0</v>
      </c>
      <c r="AP63" s="206">
        <f>(AP29/$D$53)*VMTCalc!AT27</f>
        <v>0</v>
      </c>
      <c r="AQ63" s="206">
        <f>(AQ29/$D$53)*VMTCalc!AU27</f>
        <v>0</v>
      </c>
      <c r="AR63" s="206">
        <f>(AR29/$D$53)*VMTCalc!AV27</f>
        <v>0</v>
      </c>
      <c r="AS63" s="206">
        <f>(AS29/$D$53)*VMTCalc!AW27</f>
        <v>0</v>
      </c>
      <c r="AT63" s="206">
        <f>(AT29/$D$53)*VMTCalc!AX27</f>
        <v>0</v>
      </c>
    </row>
    <row r="64" spans="1:16382">
      <c r="A64" s="218">
        <v>1</v>
      </c>
      <c r="B64" s="767">
        <f t="shared" si="9"/>
        <v>890067</v>
      </c>
      <c r="C64" s="66" t="str">
        <f>INDEX(ProjectSummary!$C$6:$F$20,MATCH(B30,ProjectSummary!$C$6:$C$20,0),4)</f>
        <v>AUSTIN GROVE CHURCH ROAD</v>
      </c>
      <c r="E64" s="74">
        <f t="shared" si="8"/>
        <v>23748.799620000013</v>
      </c>
      <c r="F64" s="206">
        <f>(F30/$D$53)*VMTCalc!J28</f>
        <v>0</v>
      </c>
      <c r="G64" s="206">
        <f>(G30/$D$53)*VMTCalc!K28</f>
        <v>0</v>
      </c>
      <c r="H64" s="206">
        <f>(H30/$D$53)*VMTCalc!L28</f>
        <v>0</v>
      </c>
      <c r="I64" s="206">
        <f>(I30/$D$53)*VMTCalc!M28</f>
        <v>0</v>
      </c>
      <c r="J64" s="206">
        <f>(J30/$D$53)*VMTCalc!N28</f>
        <v>0</v>
      </c>
      <c r="K64" s="206">
        <f>(K30/$D$53)*VMTCalc!O28</f>
        <v>0</v>
      </c>
      <c r="L64" s="206">
        <f>(L30/$D$53)*VMTCalc!P28</f>
        <v>0</v>
      </c>
      <c r="M64" s="206">
        <f>(M30/$D$53)*VMTCalc!Q28</f>
        <v>0</v>
      </c>
      <c r="N64" s="206">
        <f>(N30/$D$53)*VMTCalc!R28</f>
        <v>0</v>
      </c>
      <c r="O64" s="206">
        <f>(O30/$D$53)*VMTCalc!S28</f>
        <v>0</v>
      </c>
      <c r="P64" s="206">
        <f>(P30/$D$53)*VMTCalc!T28</f>
        <v>0</v>
      </c>
      <c r="Q64" s="206">
        <f>(Q30/$D$53)*VMTCalc!U28</f>
        <v>0</v>
      </c>
      <c r="R64" s="206">
        <f>(R30/$D$53)*VMTCalc!V28</f>
        <v>0</v>
      </c>
      <c r="S64" s="206">
        <f>(S30/$D$53)*VMTCalc!W28</f>
        <v>1826.8307400000006</v>
      </c>
      <c r="T64" s="206">
        <f>(T30/$D$53)*VMTCalc!X28</f>
        <v>1826.8307400000006</v>
      </c>
      <c r="U64" s="206">
        <f>(U30/$D$53)*VMTCalc!Y28</f>
        <v>1826.8307400000006</v>
      </c>
      <c r="V64" s="206">
        <f>(V30/$D$53)*VMTCalc!Z28</f>
        <v>1826.8307400000006</v>
      </c>
      <c r="W64" s="206">
        <f>(W30/$D$53)*VMTCalc!AA28</f>
        <v>1826.8307400000006</v>
      </c>
      <c r="X64" s="206">
        <f>(X30/$D$53)*VMTCalc!AB28</f>
        <v>1826.8307400000006</v>
      </c>
      <c r="Y64" s="206">
        <f>(Y30/$D$53)*VMTCalc!AC28</f>
        <v>1826.8307400000006</v>
      </c>
      <c r="Z64" s="206">
        <f>(Z30/$D$53)*VMTCalc!AD28</f>
        <v>1826.8307400000006</v>
      </c>
      <c r="AA64" s="206">
        <f>(AA30/$D$53)*VMTCalc!AE28</f>
        <v>1826.8307400000006</v>
      </c>
      <c r="AB64" s="206">
        <f>(AB30/$D$53)*VMTCalc!AF28</f>
        <v>1826.8307400000006</v>
      </c>
      <c r="AC64" s="206">
        <f>(AC30/$D$53)*VMTCalc!AG28</f>
        <v>1826.8307400000006</v>
      </c>
      <c r="AD64" s="206">
        <f>(AD30/$D$53)*VMTCalc!AH28</f>
        <v>1826.8307400000006</v>
      </c>
      <c r="AE64" s="206">
        <f>(AE30/$D$53)*VMTCalc!AI28</f>
        <v>1826.8307400000006</v>
      </c>
      <c r="AF64" s="206">
        <f>(AF30/$D$53)*VMTCalc!AJ28</f>
        <v>0</v>
      </c>
      <c r="AG64" s="206">
        <f>(AG30/$D$53)*VMTCalc!AK28</f>
        <v>0</v>
      </c>
      <c r="AH64" s="206">
        <f>(AH30/$D$53)*VMTCalc!AL28</f>
        <v>0</v>
      </c>
      <c r="AI64" s="206">
        <f>(AI30/$D$53)*VMTCalc!AM28</f>
        <v>0</v>
      </c>
      <c r="AJ64" s="206">
        <f>(AJ30/$D$53)*VMTCalc!AN28</f>
        <v>0</v>
      </c>
      <c r="AK64" s="206">
        <f>(AK30/$D$53)*VMTCalc!AO28</f>
        <v>0</v>
      </c>
      <c r="AL64" s="206">
        <f>(AL30/$D$53)*VMTCalc!AP28</f>
        <v>0</v>
      </c>
      <c r="AM64" s="206">
        <f>(AM30/$D$53)*VMTCalc!AQ28</f>
        <v>0</v>
      </c>
      <c r="AN64" s="206">
        <f>(AN30/$D$53)*VMTCalc!AR28</f>
        <v>0</v>
      </c>
      <c r="AO64" s="206">
        <f>(AO30/$D$53)*VMTCalc!AS28</f>
        <v>0</v>
      </c>
      <c r="AP64" s="206">
        <f>(AP30/$D$53)*VMTCalc!AT28</f>
        <v>0</v>
      </c>
      <c r="AQ64" s="206">
        <f>(AQ30/$D$53)*VMTCalc!AU28</f>
        <v>0</v>
      </c>
      <c r="AR64" s="206">
        <f>(AR30/$D$53)*VMTCalc!AV28</f>
        <v>0</v>
      </c>
      <c r="AS64" s="206">
        <f>(AS30/$D$53)*VMTCalc!AW28</f>
        <v>0</v>
      </c>
      <c r="AT64" s="206">
        <f>(AT30/$D$53)*VMTCalc!AX28</f>
        <v>0</v>
      </c>
    </row>
    <row r="65" spans="1:16382">
      <c r="A65" s="66">
        <v>1</v>
      </c>
      <c r="B65" s="767">
        <f t="shared" si="9"/>
        <v>830012</v>
      </c>
      <c r="C65" s="66" t="str">
        <f>INDEX(ProjectSummary!$C$6:$F$20,MATCH(B31,ProjectSummary!$C$6:$C$20,0),4)</f>
        <v>MOUNTAIN CREEK ROAD</v>
      </c>
      <c r="E65" s="74">
        <f t="shared" si="8"/>
        <v>2374.879962</v>
      </c>
      <c r="F65" s="206">
        <f>(F31/$D$53)*VMTCalc!J29</f>
        <v>0</v>
      </c>
      <c r="G65" s="206">
        <f>(G31/$D$53)*VMTCalc!K29</f>
        <v>0</v>
      </c>
      <c r="H65" s="206">
        <f>(H31/$D$53)*VMTCalc!L29</f>
        <v>0</v>
      </c>
      <c r="I65" s="206">
        <f>(I31/$D$53)*VMTCalc!M29</f>
        <v>0</v>
      </c>
      <c r="J65" s="206">
        <f>(J31/$D$53)*VMTCalc!N29</f>
        <v>0</v>
      </c>
      <c r="K65" s="206">
        <f>(K31/$D$53)*VMTCalc!O29</f>
        <v>0</v>
      </c>
      <c r="L65" s="206">
        <f>(L31/$D$53)*VMTCalc!P29</f>
        <v>0</v>
      </c>
      <c r="M65" s="206">
        <f>(M31/$D$53)*VMTCalc!Q29</f>
        <v>0</v>
      </c>
      <c r="N65" s="206">
        <f>(N31/$D$53)*VMTCalc!R29</f>
        <v>0</v>
      </c>
      <c r="O65" s="206">
        <f>(O31/$D$53)*VMTCalc!S29</f>
        <v>0</v>
      </c>
      <c r="P65" s="206">
        <f>(P31/$D$53)*VMTCalc!T29</f>
        <v>0</v>
      </c>
      <c r="Q65" s="206">
        <f>(Q31/$D$53)*VMTCalc!U29</f>
        <v>0</v>
      </c>
      <c r="R65" s="206">
        <f>(R31/$D$53)*VMTCalc!V29</f>
        <v>0</v>
      </c>
      <c r="S65" s="206">
        <f>(S31/$D$53)*VMTCalc!W29</f>
        <v>182.68307399999998</v>
      </c>
      <c r="T65" s="206">
        <f>(T31/$D$53)*VMTCalc!X29</f>
        <v>182.68307399999998</v>
      </c>
      <c r="U65" s="206">
        <f>(U31/$D$53)*VMTCalc!Y29</f>
        <v>182.68307399999998</v>
      </c>
      <c r="V65" s="206">
        <f>(V31/$D$53)*VMTCalc!Z29</f>
        <v>182.68307399999998</v>
      </c>
      <c r="W65" s="206">
        <f>(W31/$D$53)*VMTCalc!AA29</f>
        <v>182.68307399999998</v>
      </c>
      <c r="X65" s="206">
        <f>(X31/$D$53)*VMTCalc!AB29</f>
        <v>182.68307399999998</v>
      </c>
      <c r="Y65" s="206">
        <f>(Y31/$D$53)*VMTCalc!AC29</f>
        <v>182.68307399999998</v>
      </c>
      <c r="Z65" s="206">
        <f>(Z31/$D$53)*VMTCalc!AD29</f>
        <v>182.68307399999998</v>
      </c>
      <c r="AA65" s="206">
        <f>(AA31/$D$53)*VMTCalc!AE29</f>
        <v>182.68307399999998</v>
      </c>
      <c r="AB65" s="206">
        <f>(AB31/$D$53)*VMTCalc!AF29</f>
        <v>182.68307399999998</v>
      </c>
      <c r="AC65" s="206">
        <f>(AC31/$D$53)*VMTCalc!AG29</f>
        <v>182.68307399999998</v>
      </c>
      <c r="AD65" s="206">
        <f>(AD31/$D$53)*VMTCalc!AH29</f>
        <v>182.68307399999998</v>
      </c>
      <c r="AE65" s="206">
        <f>(AE31/$D$53)*VMTCalc!AI29</f>
        <v>182.68307399999998</v>
      </c>
      <c r="AF65" s="206">
        <f>(AF31/$D$53)*VMTCalc!AJ29</f>
        <v>0</v>
      </c>
      <c r="AG65" s="206">
        <f>(AG31/$D$53)*VMTCalc!AK29</f>
        <v>0</v>
      </c>
      <c r="AH65" s="206">
        <f>(AH31/$D$53)*VMTCalc!AL29</f>
        <v>0</v>
      </c>
      <c r="AI65" s="206">
        <f>(AI31/$D$53)*VMTCalc!AM29</f>
        <v>0</v>
      </c>
      <c r="AJ65" s="206">
        <f>(AJ31/$D$53)*VMTCalc!AN29</f>
        <v>0</v>
      </c>
      <c r="AK65" s="206">
        <f>(AK31/$D$53)*VMTCalc!AO29</f>
        <v>0</v>
      </c>
      <c r="AL65" s="206">
        <f>(AL31/$D$53)*VMTCalc!AP29</f>
        <v>0</v>
      </c>
      <c r="AM65" s="206">
        <f>(AM31/$D$53)*VMTCalc!AQ29</f>
        <v>0</v>
      </c>
      <c r="AN65" s="206">
        <f>(AN31/$D$53)*VMTCalc!AR29</f>
        <v>0</v>
      </c>
      <c r="AO65" s="206">
        <f>(AO31/$D$53)*VMTCalc!AS29</f>
        <v>0</v>
      </c>
      <c r="AP65" s="206">
        <f>(AP31/$D$53)*VMTCalc!AT29</f>
        <v>0</v>
      </c>
      <c r="AQ65" s="206">
        <f>(AQ31/$D$53)*VMTCalc!AU29</f>
        <v>0</v>
      </c>
      <c r="AR65" s="206">
        <f>(AR31/$D$53)*VMTCalc!AV29</f>
        <v>0</v>
      </c>
      <c r="AS65" s="206">
        <f>(AS31/$D$53)*VMTCalc!AW29</f>
        <v>0</v>
      </c>
      <c r="AT65" s="206">
        <f>(AT31/$D$53)*VMTCalc!AX29</f>
        <v>0</v>
      </c>
    </row>
    <row r="66" spans="1:16382">
      <c r="A66" s="66">
        <v>1</v>
      </c>
      <c r="B66" s="767">
        <f t="shared" si="9"/>
        <v>120050</v>
      </c>
      <c r="C66" s="66" t="str">
        <f>INDEX(ProjectSummary!$C$6:$F$20,MATCH(B32,ProjectSummary!$C$6:$C$20,0),4)</f>
        <v>PENNINGER ROAD</v>
      </c>
      <c r="E66" s="74">
        <f t="shared" si="8"/>
        <v>3799.8079392</v>
      </c>
      <c r="F66" s="206">
        <f>(F32/$D$53)*VMTCalc!J30</f>
        <v>0</v>
      </c>
      <c r="G66" s="206">
        <f>(G32/$D$53)*VMTCalc!K30</f>
        <v>0</v>
      </c>
      <c r="H66" s="206">
        <f>(H32/$D$53)*VMTCalc!L30</f>
        <v>0</v>
      </c>
      <c r="I66" s="206">
        <f>(I32/$D$53)*VMTCalc!M30</f>
        <v>0</v>
      </c>
      <c r="J66" s="206">
        <f>(J32/$D$53)*VMTCalc!N30</f>
        <v>0</v>
      </c>
      <c r="K66" s="206">
        <f>(K32/$D$53)*VMTCalc!O30</f>
        <v>0</v>
      </c>
      <c r="L66" s="206">
        <f>(L32/$D$53)*VMTCalc!P30</f>
        <v>0</v>
      </c>
      <c r="M66" s="206">
        <f>(M32/$D$53)*VMTCalc!Q30</f>
        <v>0</v>
      </c>
      <c r="N66" s="206">
        <f>(N32/$D$53)*VMTCalc!R30</f>
        <v>0</v>
      </c>
      <c r="O66" s="206">
        <f>(O32/$D$53)*VMTCalc!S30</f>
        <v>0</v>
      </c>
      <c r="P66" s="206">
        <f>(P32/$D$53)*VMTCalc!T30</f>
        <v>0</v>
      </c>
      <c r="Q66" s="206">
        <f>(Q32/$D$53)*VMTCalc!U30</f>
        <v>0</v>
      </c>
      <c r="R66" s="206">
        <f>(R32/$D$53)*VMTCalc!V30</f>
        <v>0</v>
      </c>
      <c r="S66" s="206">
        <f>(S32/$D$53)*VMTCalc!W30</f>
        <v>292.29291840000008</v>
      </c>
      <c r="T66" s="206">
        <f>(T32/$D$53)*VMTCalc!X30</f>
        <v>292.29291840000008</v>
      </c>
      <c r="U66" s="206">
        <f>(U32/$D$53)*VMTCalc!Y30</f>
        <v>292.29291840000008</v>
      </c>
      <c r="V66" s="206">
        <f>(V32/$D$53)*VMTCalc!Z30</f>
        <v>292.29291840000008</v>
      </c>
      <c r="W66" s="206">
        <f>(W32/$D$53)*VMTCalc!AA30</f>
        <v>292.29291840000008</v>
      </c>
      <c r="X66" s="206">
        <f>(X32/$D$53)*VMTCalc!AB30</f>
        <v>292.29291840000008</v>
      </c>
      <c r="Y66" s="206">
        <f>(Y32/$D$53)*VMTCalc!AC30</f>
        <v>292.29291840000008</v>
      </c>
      <c r="Z66" s="206">
        <f>(Z32/$D$53)*VMTCalc!AD30</f>
        <v>292.29291840000008</v>
      </c>
      <c r="AA66" s="206">
        <f>(AA32/$D$53)*VMTCalc!AE30</f>
        <v>292.29291840000008</v>
      </c>
      <c r="AB66" s="206">
        <f>(AB32/$D$53)*VMTCalc!AF30</f>
        <v>292.29291840000008</v>
      </c>
      <c r="AC66" s="206">
        <f>(AC32/$D$53)*VMTCalc!AG30</f>
        <v>292.29291840000008</v>
      </c>
      <c r="AD66" s="206">
        <f>(AD32/$D$53)*VMTCalc!AH30</f>
        <v>292.29291840000008</v>
      </c>
      <c r="AE66" s="206">
        <f>(AE32/$D$53)*VMTCalc!AI30</f>
        <v>292.29291840000008</v>
      </c>
      <c r="AF66" s="206">
        <f>(AF32/$D$53)*VMTCalc!AJ30</f>
        <v>0</v>
      </c>
      <c r="AG66" s="206">
        <f>(AG32/$D$53)*VMTCalc!AK30</f>
        <v>0</v>
      </c>
      <c r="AH66" s="206">
        <f>(AH32/$D$53)*VMTCalc!AL30</f>
        <v>0</v>
      </c>
      <c r="AI66" s="206">
        <f>(AI32/$D$53)*VMTCalc!AM30</f>
        <v>0</v>
      </c>
      <c r="AJ66" s="206">
        <f>(AJ32/$D$53)*VMTCalc!AN30</f>
        <v>0</v>
      </c>
      <c r="AK66" s="206">
        <f>(AK32/$D$53)*VMTCalc!AO30</f>
        <v>0</v>
      </c>
      <c r="AL66" s="206">
        <f>(AL32/$D$53)*VMTCalc!AP30</f>
        <v>0</v>
      </c>
      <c r="AM66" s="206">
        <f>(AM32/$D$53)*VMTCalc!AQ30</f>
        <v>0</v>
      </c>
      <c r="AN66" s="206">
        <f>(AN32/$D$53)*VMTCalc!AR30</f>
        <v>0</v>
      </c>
      <c r="AO66" s="206">
        <f>(AO32/$D$53)*VMTCalc!AS30</f>
        <v>0</v>
      </c>
      <c r="AP66" s="206">
        <f>(AP32/$D$53)*VMTCalc!AT30</f>
        <v>0</v>
      </c>
      <c r="AQ66" s="206">
        <f>(AQ32/$D$53)*VMTCalc!AU30</f>
        <v>0</v>
      </c>
      <c r="AR66" s="206">
        <f>(AR32/$D$53)*VMTCalc!AV30</f>
        <v>0</v>
      </c>
      <c r="AS66" s="206">
        <f>(AS32/$D$53)*VMTCalc!AW30</f>
        <v>0</v>
      </c>
      <c r="AT66" s="206">
        <f>(AT32/$D$53)*VMTCalc!AX30</f>
        <v>0</v>
      </c>
    </row>
    <row r="67" spans="1:16382">
      <c r="A67" s="66">
        <v>1</v>
      </c>
      <c r="B67" s="767">
        <f t="shared" si="9"/>
        <v>590060</v>
      </c>
      <c r="C67" s="66" t="str">
        <f>INDEX(ProjectSummary!$C$6:$F$20,MATCH(B33,ProjectSummary!$C$6:$C$20,0),4)</f>
        <v>ROBINSON CHURCH ROAD</v>
      </c>
      <c r="E67" s="74">
        <f t="shared" si="8"/>
        <v>306359.51509800006</v>
      </c>
      <c r="F67" s="206">
        <f>(F33/$D$53)*VMTCalc!J31</f>
        <v>0</v>
      </c>
      <c r="G67" s="206">
        <f>(G33/$D$53)*VMTCalc!K31</f>
        <v>0</v>
      </c>
      <c r="H67" s="206">
        <f>(H33/$D$53)*VMTCalc!L31</f>
        <v>0</v>
      </c>
      <c r="I67" s="206">
        <f>(I33/$D$53)*VMTCalc!M31</f>
        <v>0</v>
      </c>
      <c r="J67" s="206">
        <f>(J33/$D$53)*VMTCalc!N31</f>
        <v>0</v>
      </c>
      <c r="K67" s="206">
        <f>(K33/$D$53)*VMTCalc!O31</f>
        <v>0</v>
      </c>
      <c r="L67" s="206">
        <f>(L33/$D$53)*VMTCalc!P31</f>
        <v>0</v>
      </c>
      <c r="M67" s="206">
        <f>(M33/$D$53)*VMTCalc!Q31</f>
        <v>0</v>
      </c>
      <c r="N67" s="206">
        <f>(N33/$D$53)*VMTCalc!R31</f>
        <v>0</v>
      </c>
      <c r="O67" s="206">
        <f>(O33/$D$53)*VMTCalc!S31</f>
        <v>0</v>
      </c>
      <c r="P67" s="206">
        <f>(P33/$D$53)*VMTCalc!T31</f>
        <v>0</v>
      </c>
      <c r="Q67" s="206">
        <f>(Q33/$D$53)*VMTCalc!U31</f>
        <v>0</v>
      </c>
      <c r="R67" s="206">
        <f>(R33/$D$53)*VMTCalc!V31</f>
        <v>0</v>
      </c>
      <c r="S67" s="206">
        <f>(S33/$D$53)*VMTCalc!W31</f>
        <v>23566.116546000005</v>
      </c>
      <c r="T67" s="206">
        <f>(T33/$D$53)*VMTCalc!X31</f>
        <v>23566.116546000005</v>
      </c>
      <c r="U67" s="206">
        <f>(U33/$D$53)*VMTCalc!Y31</f>
        <v>23566.116546000005</v>
      </c>
      <c r="V67" s="206">
        <f>(V33/$D$53)*VMTCalc!Z31</f>
        <v>23566.116546000005</v>
      </c>
      <c r="W67" s="206">
        <f>(W33/$D$53)*VMTCalc!AA31</f>
        <v>23566.116546000005</v>
      </c>
      <c r="X67" s="206">
        <f>(X33/$D$53)*VMTCalc!AB31</f>
        <v>23566.116546000005</v>
      </c>
      <c r="Y67" s="206">
        <f>(Y33/$D$53)*VMTCalc!AC31</f>
        <v>23566.116546000005</v>
      </c>
      <c r="Z67" s="206">
        <f>(Z33/$D$53)*VMTCalc!AD31</f>
        <v>23566.116546000005</v>
      </c>
      <c r="AA67" s="206">
        <f>(AA33/$D$53)*VMTCalc!AE31</f>
        <v>23566.116546000005</v>
      </c>
      <c r="AB67" s="206">
        <f>(AB33/$D$53)*VMTCalc!AF31</f>
        <v>23566.116546000005</v>
      </c>
      <c r="AC67" s="206">
        <f>(AC33/$D$53)*VMTCalc!AG31</f>
        <v>23566.116546000005</v>
      </c>
      <c r="AD67" s="206">
        <f>(AD33/$D$53)*VMTCalc!AH31</f>
        <v>23566.116546000005</v>
      </c>
      <c r="AE67" s="206">
        <f>(AE33/$D$53)*VMTCalc!AI31</f>
        <v>23566.116546000005</v>
      </c>
      <c r="AF67" s="206">
        <f>(AF33/$D$53)*VMTCalc!AJ31</f>
        <v>0</v>
      </c>
      <c r="AG67" s="206">
        <f>(AG33/$D$53)*VMTCalc!AK31</f>
        <v>0</v>
      </c>
      <c r="AH67" s="206">
        <f>(AH33/$D$53)*VMTCalc!AL31</f>
        <v>0</v>
      </c>
      <c r="AI67" s="206">
        <f>(AI33/$D$53)*VMTCalc!AM31</f>
        <v>0</v>
      </c>
      <c r="AJ67" s="206">
        <f>(AJ33/$D$53)*VMTCalc!AN31</f>
        <v>0</v>
      </c>
      <c r="AK67" s="206">
        <f>(AK33/$D$53)*VMTCalc!AO31</f>
        <v>0</v>
      </c>
      <c r="AL67" s="206">
        <f>(AL33/$D$53)*VMTCalc!AP31</f>
        <v>0</v>
      </c>
      <c r="AM67" s="206">
        <f>(AM33/$D$53)*VMTCalc!AQ31</f>
        <v>0</v>
      </c>
      <c r="AN67" s="206">
        <f>(AN33/$D$53)*VMTCalc!AR31</f>
        <v>0</v>
      </c>
      <c r="AO67" s="206">
        <f>(AO33/$D$53)*VMTCalc!AS31</f>
        <v>0</v>
      </c>
      <c r="AP67" s="206">
        <f>(AP33/$D$53)*VMTCalc!AT31</f>
        <v>0</v>
      </c>
      <c r="AQ67" s="206">
        <f>(AQ33/$D$53)*VMTCalc!AU31</f>
        <v>0</v>
      </c>
      <c r="AR67" s="206">
        <f>(AR33/$D$53)*VMTCalc!AV31</f>
        <v>0</v>
      </c>
      <c r="AS67" s="206">
        <f>(AS33/$D$53)*VMTCalc!AW31</f>
        <v>0</v>
      </c>
      <c r="AT67" s="206">
        <f>(AT33/$D$53)*VMTCalc!AX31</f>
        <v>0</v>
      </c>
    </row>
    <row r="68" spans="1:16382">
      <c r="A68" s="4"/>
    </row>
    <row r="69" spans="1:16382" ht="30">
      <c r="A69" s="873" t="s">
        <v>203</v>
      </c>
      <c r="B69" s="4" t="s">
        <v>120</v>
      </c>
      <c r="C69" s="102" t="s">
        <v>221</v>
      </c>
      <c r="E69" s="73">
        <f>SUM(F69:AT69)</f>
        <v>6443593.9064503992</v>
      </c>
      <c r="F69" s="73">
        <f>SUM(F70:F84)</f>
        <v>0</v>
      </c>
      <c r="G69" s="73">
        <f t="shared" ref="G69:AT69" si="10">SUM(G70:G84)</f>
        <v>0</v>
      </c>
      <c r="H69" s="73">
        <f t="shared" si="10"/>
        <v>0</v>
      </c>
      <c r="I69" s="73">
        <f t="shared" si="10"/>
        <v>0</v>
      </c>
      <c r="J69" s="73">
        <f t="shared" si="10"/>
        <v>0</v>
      </c>
      <c r="K69" s="73">
        <f t="shared" si="10"/>
        <v>0</v>
      </c>
      <c r="L69" s="73">
        <f t="shared" si="10"/>
        <v>0</v>
      </c>
      <c r="M69" s="73">
        <f t="shared" si="10"/>
        <v>0</v>
      </c>
      <c r="N69" s="73">
        <f t="shared" si="10"/>
        <v>0</v>
      </c>
      <c r="O69" s="73">
        <f t="shared" si="10"/>
        <v>0</v>
      </c>
      <c r="P69" s="73">
        <f t="shared" si="10"/>
        <v>0</v>
      </c>
      <c r="Q69" s="73">
        <f t="shared" si="10"/>
        <v>0</v>
      </c>
      <c r="R69" s="73">
        <f t="shared" si="10"/>
        <v>0</v>
      </c>
      <c r="S69" s="73">
        <f t="shared" si="10"/>
        <v>508290.4257424</v>
      </c>
      <c r="T69" s="73">
        <f t="shared" si="10"/>
        <v>508290.4257424</v>
      </c>
      <c r="U69" s="73">
        <f t="shared" si="10"/>
        <v>508290.4257424</v>
      </c>
      <c r="V69" s="73">
        <f t="shared" si="10"/>
        <v>508290.4257424</v>
      </c>
      <c r="W69" s="73">
        <f t="shared" si="10"/>
        <v>508290.4257424</v>
      </c>
      <c r="X69" s="73">
        <f t="shared" si="10"/>
        <v>508290.4257424</v>
      </c>
      <c r="Y69" s="73">
        <f t="shared" si="10"/>
        <v>508290.4257424</v>
      </c>
      <c r="Z69" s="73">
        <f t="shared" si="10"/>
        <v>508290.4257424</v>
      </c>
      <c r="AA69" s="73">
        <f t="shared" si="10"/>
        <v>508290.4257424</v>
      </c>
      <c r="AB69" s="73">
        <f t="shared" si="10"/>
        <v>508290.4257424</v>
      </c>
      <c r="AC69" s="73">
        <f t="shared" si="10"/>
        <v>508290.4257424</v>
      </c>
      <c r="AD69" s="73">
        <f t="shared" si="10"/>
        <v>508290.4257424</v>
      </c>
      <c r="AE69" s="73">
        <f t="shared" si="10"/>
        <v>344108.79754160001</v>
      </c>
      <c r="AF69" s="73">
        <f t="shared" si="10"/>
        <v>0</v>
      </c>
      <c r="AG69" s="73">
        <f t="shared" si="10"/>
        <v>0</v>
      </c>
      <c r="AH69" s="73">
        <f t="shared" si="10"/>
        <v>0</v>
      </c>
      <c r="AI69" s="73">
        <f t="shared" si="10"/>
        <v>0</v>
      </c>
      <c r="AJ69" s="73">
        <f t="shared" si="10"/>
        <v>0</v>
      </c>
      <c r="AK69" s="73">
        <f t="shared" si="10"/>
        <v>0</v>
      </c>
      <c r="AL69" s="73">
        <f t="shared" si="10"/>
        <v>0</v>
      </c>
      <c r="AM69" s="73">
        <f t="shared" si="10"/>
        <v>0</v>
      </c>
      <c r="AN69" s="73">
        <f t="shared" si="10"/>
        <v>0</v>
      </c>
      <c r="AO69" s="73">
        <f t="shared" si="10"/>
        <v>0</v>
      </c>
      <c r="AP69" s="73">
        <f t="shared" si="10"/>
        <v>0</v>
      </c>
      <c r="AQ69" s="73">
        <f t="shared" si="10"/>
        <v>0</v>
      </c>
      <c r="AR69" s="73">
        <f t="shared" si="10"/>
        <v>0</v>
      </c>
      <c r="AS69" s="73">
        <f t="shared" si="10"/>
        <v>0</v>
      </c>
      <c r="AT69" s="73">
        <f t="shared" si="10"/>
        <v>0</v>
      </c>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c r="CX69" s="73"/>
      <c r="CY69" s="73"/>
      <c r="CZ69" s="73"/>
      <c r="DA69" s="73"/>
      <c r="DB69" s="73"/>
      <c r="DC69" s="73"/>
      <c r="DD69" s="73"/>
      <c r="DE69" s="73"/>
      <c r="DF69" s="73"/>
      <c r="DG69" s="73"/>
      <c r="DH69" s="73"/>
      <c r="DI69" s="73"/>
      <c r="DJ69" s="73"/>
      <c r="DK69" s="73"/>
      <c r="DL69" s="73"/>
      <c r="DM69" s="73"/>
      <c r="DN69" s="73"/>
      <c r="DO69" s="73"/>
      <c r="DP69" s="73"/>
      <c r="DQ69" s="73"/>
      <c r="DR69" s="73"/>
      <c r="DS69" s="73"/>
      <c r="DT69" s="73"/>
      <c r="DU69" s="73"/>
      <c r="DV69" s="73"/>
      <c r="DW69" s="73"/>
      <c r="DX69" s="73"/>
      <c r="DY69" s="73"/>
      <c r="DZ69" s="73"/>
      <c r="EA69" s="73"/>
      <c r="EB69" s="73"/>
      <c r="EC69" s="73"/>
      <c r="ED69" s="73"/>
      <c r="EE69" s="73"/>
      <c r="EF69" s="73"/>
      <c r="EG69" s="73"/>
      <c r="EH69" s="73"/>
      <c r="EI69" s="73"/>
      <c r="EJ69" s="73"/>
      <c r="EK69" s="73"/>
      <c r="EL69" s="73"/>
      <c r="EM69" s="73"/>
      <c r="EN69" s="73"/>
      <c r="EO69" s="73"/>
      <c r="EP69" s="73"/>
      <c r="EQ69" s="73"/>
      <c r="ER69" s="73"/>
      <c r="ES69" s="73"/>
      <c r="ET69" s="73"/>
      <c r="EU69" s="73"/>
      <c r="EV69" s="73"/>
      <c r="EW69" s="73"/>
      <c r="EX69" s="73"/>
      <c r="EY69" s="73"/>
      <c r="EZ69" s="73"/>
      <c r="FA69" s="73"/>
      <c r="FB69" s="73"/>
      <c r="FC69" s="73"/>
      <c r="FD69" s="73"/>
      <c r="FE69" s="73"/>
      <c r="FF69" s="73"/>
      <c r="FG69" s="73"/>
      <c r="FH69" s="73"/>
      <c r="FI69" s="73"/>
      <c r="FJ69" s="73"/>
      <c r="FK69" s="73"/>
      <c r="FL69" s="73"/>
      <c r="FM69" s="73"/>
      <c r="FN69" s="73"/>
      <c r="FO69" s="73"/>
      <c r="FP69" s="73"/>
      <c r="FQ69" s="73"/>
      <c r="FR69" s="73"/>
      <c r="FS69" s="73"/>
      <c r="FT69" s="73"/>
      <c r="FU69" s="73"/>
      <c r="FV69" s="73"/>
      <c r="FW69" s="73"/>
      <c r="FX69" s="73"/>
      <c r="FY69" s="73"/>
      <c r="FZ69" s="73"/>
      <c r="GA69" s="73"/>
      <c r="GB69" s="73"/>
      <c r="GC69" s="73"/>
      <c r="GD69" s="73"/>
      <c r="GE69" s="73"/>
      <c r="GF69" s="73"/>
      <c r="GG69" s="73"/>
      <c r="GH69" s="73"/>
      <c r="GI69" s="73"/>
      <c r="GJ69" s="73"/>
      <c r="GK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V69" s="73"/>
      <c r="IW69" s="73"/>
      <c r="IX69" s="73"/>
      <c r="IY69" s="73"/>
      <c r="IZ69" s="73"/>
      <c r="JA69" s="73"/>
      <c r="JB69" s="73"/>
      <c r="JC69" s="73"/>
      <c r="JD69" s="73"/>
      <c r="JE69" s="73"/>
      <c r="JF69" s="73"/>
      <c r="JG69" s="73"/>
      <c r="JH69" s="73"/>
      <c r="JI69" s="73"/>
      <c r="JJ69" s="73"/>
      <c r="JK69" s="73"/>
      <c r="JL69" s="73"/>
      <c r="JM69" s="73"/>
      <c r="JN69" s="73"/>
      <c r="JO69" s="73"/>
      <c r="JP69" s="73"/>
      <c r="JQ69" s="73"/>
      <c r="JR69" s="73"/>
      <c r="JS69" s="73"/>
      <c r="JT69" s="73"/>
      <c r="JU69" s="73"/>
      <c r="JV69" s="73"/>
      <c r="JW69" s="73"/>
      <c r="JX69" s="73"/>
      <c r="JY69" s="73"/>
      <c r="JZ69" s="73"/>
      <c r="KA69" s="73"/>
      <c r="KB69" s="73"/>
      <c r="KC69" s="73"/>
      <c r="KD69" s="73"/>
      <c r="KE69" s="73"/>
      <c r="KF69" s="73"/>
      <c r="KG69" s="73"/>
      <c r="KH69" s="73"/>
      <c r="KI69" s="73"/>
      <c r="KJ69" s="73"/>
      <c r="KK69" s="73"/>
      <c r="KL69" s="73"/>
      <c r="KM69" s="73"/>
      <c r="KN69" s="73"/>
      <c r="KO69" s="73"/>
      <c r="KP69" s="73"/>
      <c r="KQ69" s="73"/>
      <c r="KR69" s="73"/>
      <c r="KS69" s="73"/>
      <c r="KT69" s="73"/>
      <c r="KU69" s="73"/>
      <c r="KV69" s="73"/>
      <c r="KW69" s="73"/>
      <c r="KX69" s="73"/>
      <c r="KY69" s="73"/>
      <c r="KZ69" s="73"/>
      <c r="LA69" s="73"/>
      <c r="LB69" s="73"/>
      <c r="LC69" s="73"/>
      <c r="LD69" s="73"/>
      <c r="LE69" s="73"/>
      <c r="LF69" s="73"/>
      <c r="LG69" s="73"/>
      <c r="LH69" s="73"/>
      <c r="LI69" s="73"/>
      <c r="LJ69" s="73"/>
      <c r="LK69" s="73"/>
      <c r="LL69" s="73"/>
      <c r="LM69" s="73"/>
      <c r="LN69" s="73"/>
      <c r="LO69" s="73"/>
      <c r="LP69" s="73"/>
      <c r="LQ69" s="73"/>
      <c r="LR69" s="73"/>
      <c r="LS69" s="73"/>
      <c r="LT69" s="73"/>
      <c r="LU69" s="73"/>
      <c r="LV69" s="73"/>
      <c r="LW69" s="73"/>
      <c r="LX69" s="73"/>
      <c r="LY69" s="73"/>
      <c r="LZ69" s="73"/>
      <c r="MA69" s="73"/>
      <c r="MB69" s="73"/>
      <c r="MC69" s="73"/>
      <c r="MD69" s="73"/>
      <c r="ME69" s="73"/>
      <c r="MF69" s="73"/>
      <c r="MG69" s="73"/>
      <c r="MH69" s="73"/>
      <c r="MI69" s="73"/>
      <c r="MJ69" s="73"/>
      <c r="MK69" s="73"/>
      <c r="ML69" s="73"/>
      <c r="MM69" s="73"/>
      <c r="MN69" s="73"/>
      <c r="MO69" s="73"/>
      <c r="MP69" s="73"/>
      <c r="MQ69" s="73"/>
      <c r="MR69" s="73"/>
      <c r="MS69" s="73"/>
      <c r="MT69" s="73"/>
      <c r="MU69" s="73"/>
      <c r="MV69" s="73"/>
      <c r="MW69" s="73"/>
      <c r="MX69" s="73"/>
      <c r="MY69" s="73"/>
      <c r="MZ69" s="73"/>
      <c r="NA69" s="73"/>
      <c r="NB69" s="73"/>
      <c r="NC69" s="73"/>
      <c r="ND69" s="73"/>
      <c r="NE69" s="73"/>
      <c r="NF69" s="73"/>
      <c r="NG69" s="73"/>
      <c r="NH69" s="73"/>
      <c r="NI69" s="73"/>
      <c r="NJ69" s="73"/>
      <c r="NK69" s="73"/>
      <c r="NL69" s="73"/>
      <c r="NM69" s="73"/>
      <c r="NN69" s="73"/>
      <c r="NO69" s="73"/>
      <c r="NP69" s="73"/>
      <c r="NQ69" s="73"/>
      <c r="NR69" s="73"/>
      <c r="NS69" s="73"/>
      <c r="NT69" s="73"/>
      <c r="NU69" s="73"/>
      <c r="NV69" s="73"/>
      <c r="NW69" s="73"/>
      <c r="NX69" s="73"/>
      <c r="NY69" s="73"/>
      <c r="NZ69" s="73"/>
      <c r="OA69" s="73"/>
      <c r="OB69" s="73"/>
      <c r="OC69" s="73"/>
      <c r="OD69" s="73"/>
      <c r="OE69" s="73"/>
      <c r="OF69" s="73"/>
      <c r="OG69" s="73"/>
      <c r="OH69" s="73"/>
      <c r="OI69" s="73"/>
      <c r="OJ69" s="73"/>
      <c r="OK69" s="73"/>
      <c r="OL69" s="73"/>
      <c r="OM69" s="73"/>
      <c r="ON69" s="73"/>
      <c r="OO69" s="73"/>
      <c r="OP69" s="73"/>
      <c r="OQ69" s="73"/>
      <c r="OR69" s="73"/>
      <c r="OS69" s="73"/>
      <c r="OT69" s="73"/>
      <c r="OU69" s="73"/>
      <c r="OV69" s="73"/>
      <c r="OW69" s="73"/>
      <c r="OX69" s="73"/>
      <c r="OY69" s="73"/>
      <c r="OZ69" s="73"/>
      <c r="PA69" s="73"/>
      <c r="PB69" s="73"/>
      <c r="PC69" s="73"/>
      <c r="PD69" s="73"/>
      <c r="PE69" s="73"/>
      <c r="PF69" s="73"/>
      <c r="PG69" s="73"/>
      <c r="PH69" s="73"/>
      <c r="PI69" s="73"/>
      <c r="PJ69" s="73"/>
      <c r="PK69" s="73"/>
      <c r="PL69" s="73"/>
      <c r="PM69" s="73"/>
      <c r="PN69" s="73"/>
      <c r="PO69" s="73"/>
      <c r="PP69" s="73"/>
      <c r="PQ69" s="73"/>
      <c r="PR69" s="73"/>
      <c r="PS69" s="73"/>
      <c r="PT69" s="73"/>
      <c r="PU69" s="73"/>
      <c r="PV69" s="73"/>
      <c r="PW69" s="73"/>
      <c r="PX69" s="73"/>
      <c r="PY69" s="73"/>
      <c r="PZ69" s="73"/>
      <c r="QA69" s="73"/>
      <c r="QB69" s="73"/>
      <c r="QC69" s="73"/>
      <c r="QD69" s="73"/>
      <c r="QE69" s="73"/>
      <c r="QF69" s="73"/>
      <c r="QG69" s="73"/>
      <c r="QH69" s="73"/>
      <c r="QI69" s="73"/>
      <c r="QJ69" s="73"/>
      <c r="QK69" s="73"/>
      <c r="QL69" s="73"/>
      <c r="QM69" s="73"/>
      <c r="QN69" s="73"/>
      <c r="QO69" s="73"/>
      <c r="QP69" s="73"/>
      <c r="QQ69" s="73"/>
      <c r="QR69" s="73"/>
      <c r="QS69" s="73"/>
      <c r="QT69" s="73"/>
      <c r="QU69" s="73"/>
      <c r="QV69" s="73"/>
      <c r="QW69" s="73"/>
      <c r="QX69" s="73"/>
      <c r="QY69" s="73"/>
      <c r="QZ69" s="73"/>
      <c r="RA69" s="73"/>
      <c r="RB69" s="73"/>
      <c r="RC69" s="73"/>
      <c r="RD69" s="73"/>
      <c r="RE69" s="73"/>
      <c r="RF69" s="73"/>
      <c r="RG69" s="73"/>
      <c r="RH69" s="73"/>
      <c r="RI69" s="73"/>
      <c r="RJ69" s="73"/>
      <c r="RK69" s="73"/>
      <c r="RL69" s="73"/>
      <c r="RM69" s="73"/>
      <c r="RN69" s="73"/>
      <c r="RO69" s="73"/>
      <c r="RP69" s="73"/>
      <c r="RQ69" s="73"/>
      <c r="RR69" s="73"/>
      <c r="RS69" s="73"/>
      <c r="RT69" s="73"/>
      <c r="RU69" s="73"/>
      <c r="RV69" s="73"/>
      <c r="RW69" s="73"/>
      <c r="RX69" s="73"/>
      <c r="RY69" s="73"/>
      <c r="RZ69" s="73"/>
      <c r="SA69" s="73"/>
      <c r="SB69" s="73"/>
      <c r="SC69" s="73"/>
      <c r="SD69" s="73"/>
      <c r="SE69" s="73"/>
      <c r="SF69" s="73"/>
      <c r="SG69" s="73"/>
      <c r="SH69" s="73"/>
      <c r="SI69" s="73"/>
      <c r="SJ69" s="73"/>
      <c r="SK69" s="73"/>
      <c r="SL69" s="73"/>
      <c r="SM69" s="73"/>
      <c r="SN69" s="73"/>
      <c r="SO69" s="73"/>
      <c r="SP69" s="73"/>
      <c r="SQ69" s="73"/>
      <c r="SR69" s="73"/>
      <c r="SS69" s="73"/>
      <c r="ST69" s="73"/>
      <c r="SU69" s="73"/>
      <c r="SV69" s="73"/>
      <c r="SW69" s="73"/>
      <c r="SX69" s="73"/>
      <c r="SY69" s="73"/>
      <c r="SZ69" s="73"/>
      <c r="TA69" s="73"/>
      <c r="TB69" s="73"/>
      <c r="TC69" s="73"/>
      <c r="TD69" s="73"/>
      <c r="TE69" s="73"/>
      <c r="TF69" s="73"/>
      <c r="TG69" s="73"/>
      <c r="TH69" s="73"/>
      <c r="TI69" s="73"/>
      <c r="TJ69" s="73"/>
      <c r="TK69" s="73"/>
      <c r="TL69" s="73"/>
      <c r="TM69" s="73"/>
      <c r="TN69" s="73"/>
      <c r="TO69" s="73"/>
      <c r="TP69" s="73"/>
      <c r="TQ69" s="73"/>
      <c r="TR69" s="73"/>
      <c r="TS69" s="73"/>
      <c r="TT69" s="73"/>
      <c r="TU69" s="73"/>
      <c r="TV69" s="73"/>
      <c r="TW69" s="73"/>
      <c r="TX69" s="73"/>
      <c r="TY69" s="73"/>
      <c r="TZ69" s="73"/>
      <c r="UA69" s="73"/>
      <c r="UB69" s="73"/>
      <c r="UC69" s="73"/>
      <c r="UD69" s="73"/>
      <c r="UE69" s="73"/>
      <c r="UF69" s="73"/>
      <c r="UG69" s="73"/>
      <c r="UH69" s="73"/>
      <c r="UI69" s="73"/>
      <c r="UJ69" s="73"/>
      <c r="UK69" s="73"/>
      <c r="UL69" s="73"/>
      <c r="UM69" s="73"/>
      <c r="UN69" s="73"/>
      <c r="UO69" s="73"/>
      <c r="UP69" s="73"/>
      <c r="UQ69" s="73"/>
      <c r="UR69" s="73"/>
      <c r="US69" s="73"/>
      <c r="UT69" s="73"/>
      <c r="UU69" s="73"/>
      <c r="UV69" s="73"/>
      <c r="UW69" s="73"/>
      <c r="UX69" s="73"/>
      <c r="UY69" s="73"/>
      <c r="UZ69" s="73"/>
      <c r="VA69" s="73"/>
      <c r="VB69" s="73"/>
      <c r="VC69" s="73"/>
      <c r="VD69" s="73"/>
      <c r="VE69" s="73"/>
      <c r="VF69" s="73"/>
      <c r="VG69" s="73"/>
      <c r="VH69" s="73"/>
      <c r="VI69" s="73"/>
      <c r="VJ69" s="73"/>
      <c r="VK69" s="73"/>
      <c r="VL69" s="73"/>
      <c r="VM69" s="73"/>
      <c r="VN69" s="73"/>
      <c r="VO69" s="73"/>
      <c r="VP69" s="73"/>
      <c r="VQ69" s="73"/>
      <c r="VR69" s="73"/>
      <c r="VS69" s="73"/>
      <c r="VT69" s="73"/>
      <c r="VU69" s="73"/>
      <c r="VV69" s="73"/>
      <c r="VW69" s="73"/>
      <c r="VX69" s="73"/>
      <c r="VY69" s="73"/>
      <c r="VZ69" s="73"/>
      <c r="WA69" s="73"/>
      <c r="WB69" s="73"/>
      <c r="WC69" s="73"/>
      <c r="WD69" s="73"/>
      <c r="WE69" s="73"/>
      <c r="WF69" s="73"/>
      <c r="WG69" s="73"/>
      <c r="WH69" s="73"/>
      <c r="WI69" s="73"/>
      <c r="WJ69" s="73"/>
      <c r="WK69" s="73"/>
      <c r="WL69" s="73"/>
      <c r="WM69" s="73"/>
      <c r="WN69" s="73"/>
      <c r="WO69" s="73"/>
      <c r="WP69" s="73"/>
      <c r="WQ69" s="73"/>
      <c r="WR69" s="73"/>
      <c r="WS69" s="73"/>
      <c r="WT69" s="73"/>
      <c r="WU69" s="73"/>
      <c r="WV69" s="73"/>
      <c r="WW69" s="73"/>
      <c r="WX69" s="73"/>
      <c r="WY69" s="73"/>
      <c r="WZ69" s="73"/>
      <c r="XA69" s="73"/>
      <c r="XB69" s="73"/>
      <c r="XC69" s="73"/>
      <c r="XD69" s="73"/>
      <c r="XE69" s="73"/>
      <c r="XF69" s="73"/>
      <c r="XG69" s="73"/>
      <c r="XH69" s="73"/>
      <c r="XI69" s="73"/>
      <c r="XJ69" s="73"/>
      <c r="XK69" s="73"/>
      <c r="XL69" s="73"/>
      <c r="XM69" s="73"/>
      <c r="XN69" s="73"/>
      <c r="XO69" s="73"/>
      <c r="XP69" s="73"/>
      <c r="XQ69" s="73"/>
      <c r="XR69" s="73"/>
      <c r="XS69" s="73"/>
      <c r="XT69" s="73"/>
      <c r="XU69" s="73"/>
      <c r="XV69" s="73"/>
      <c r="XW69" s="73"/>
      <c r="XX69" s="73"/>
      <c r="XY69" s="73"/>
      <c r="XZ69" s="73"/>
      <c r="YA69" s="73"/>
      <c r="YB69" s="73"/>
      <c r="YC69" s="73"/>
      <c r="YD69" s="73"/>
      <c r="YE69" s="73"/>
      <c r="YF69" s="73"/>
      <c r="YG69" s="73"/>
      <c r="YH69" s="73"/>
      <c r="YI69" s="73"/>
      <c r="YJ69" s="73"/>
      <c r="YK69" s="73"/>
      <c r="YL69" s="73"/>
      <c r="YM69" s="73"/>
      <c r="YN69" s="73"/>
      <c r="YO69" s="73"/>
      <c r="YP69" s="73"/>
      <c r="YQ69" s="73"/>
      <c r="YR69" s="73"/>
      <c r="YS69" s="73"/>
      <c r="YT69" s="73"/>
      <c r="YU69" s="73"/>
      <c r="YV69" s="73"/>
      <c r="YW69" s="73"/>
      <c r="YX69" s="73"/>
      <c r="YY69" s="73"/>
      <c r="YZ69" s="73"/>
      <c r="ZA69" s="73"/>
      <c r="ZB69" s="73"/>
      <c r="ZC69" s="73"/>
      <c r="ZD69" s="73"/>
      <c r="ZE69" s="73"/>
      <c r="ZF69" s="73"/>
      <c r="ZG69" s="73"/>
      <c r="ZH69" s="73"/>
      <c r="ZI69" s="73"/>
      <c r="ZJ69" s="73"/>
      <c r="ZK69" s="73"/>
      <c r="ZL69" s="73"/>
      <c r="ZM69" s="73"/>
      <c r="ZN69" s="73"/>
      <c r="ZO69" s="73"/>
      <c r="ZP69" s="73"/>
      <c r="ZQ69" s="73"/>
      <c r="ZR69" s="73"/>
      <c r="ZS69" s="73"/>
      <c r="ZT69" s="73"/>
      <c r="ZU69" s="73"/>
      <c r="ZV69" s="73"/>
      <c r="ZW69" s="73"/>
      <c r="ZX69" s="73"/>
      <c r="ZY69" s="73"/>
      <c r="ZZ69" s="73"/>
      <c r="AAA69" s="73"/>
      <c r="AAB69" s="73"/>
      <c r="AAC69" s="73"/>
      <c r="AAD69" s="73"/>
      <c r="AAE69" s="73"/>
      <c r="AAF69" s="73"/>
      <c r="AAG69" s="73"/>
      <c r="AAH69" s="73"/>
      <c r="AAI69" s="73"/>
      <c r="AAJ69" s="73"/>
      <c r="AAK69" s="73"/>
      <c r="AAL69" s="73"/>
      <c r="AAM69" s="73"/>
      <c r="AAN69" s="73"/>
      <c r="AAO69" s="73"/>
      <c r="AAP69" s="73"/>
      <c r="AAQ69" s="73"/>
      <c r="AAR69" s="73"/>
      <c r="AAS69" s="73"/>
      <c r="AAT69" s="73"/>
      <c r="AAU69" s="73"/>
      <c r="AAV69" s="73"/>
      <c r="AAW69" s="73"/>
      <c r="AAX69" s="73"/>
      <c r="AAY69" s="73"/>
      <c r="AAZ69" s="73"/>
      <c r="ABA69" s="73"/>
      <c r="ABB69" s="73"/>
      <c r="ABC69" s="73"/>
      <c r="ABD69" s="73"/>
      <c r="ABE69" s="73"/>
      <c r="ABF69" s="73"/>
      <c r="ABG69" s="73"/>
      <c r="ABH69" s="73"/>
      <c r="ABI69" s="73"/>
      <c r="ABJ69" s="73"/>
      <c r="ABK69" s="73"/>
      <c r="ABL69" s="73"/>
      <c r="ABM69" s="73"/>
      <c r="ABN69" s="73"/>
      <c r="ABO69" s="73"/>
      <c r="ABP69" s="73"/>
      <c r="ABQ69" s="73"/>
      <c r="ABR69" s="73"/>
      <c r="ABS69" s="73"/>
      <c r="ABT69" s="73"/>
      <c r="ABU69" s="73"/>
      <c r="ABV69" s="73"/>
      <c r="ABW69" s="73"/>
      <c r="ABX69" s="73"/>
      <c r="ABY69" s="73"/>
      <c r="ABZ69" s="73"/>
      <c r="ACA69" s="73"/>
      <c r="ACB69" s="73"/>
      <c r="ACC69" s="73"/>
      <c r="ACD69" s="73"/>
      <c r="ACE69" s="73"/>
      <c r="ACF69" s="73"/>
      <c r="ACG69" s="73"/>
      <c r="ACH69" s="73"/>
      <c r="ACI69" s="73"/>
      <c r="ACJ69" s="73"/>
      <c r="ACK69" s="73"/>
      <c r="ACL69" s="73"/>
      <c r="ACM69" s="73"/>
      <c r="ACN69" s="73"/>
      <c r="ACO69" s="73"/>
      <c r="ACP69" s="73"/>
      <c r="ACQ69" s="73"/>
      <c r="ACR69" s="73"/>
      <c r="ACS69" s="73"/>
      <c r="ACT69" s="73"/>
      <c r="ACU69" s="73"/>
      <c r="ACV69" s="73"/>
      <c r="ACW69" s="73"/>
      <c r="ACX69" s="73"/>
      <c r="ACY69" s="73"/>
      <c r="ACZ69" s="73"/>
      <c r="ADA69" s="73"/>
      <c r="ADB69" s="73"/>
      <c r="ADC69" s="73"/>
      <c r="ADD69" s="73"/>
      <c r="ADE69" s="73"/>
      <c r="ADF69" s="73"/>
      <c r="ADG69" s="73"/>
      <c r="ADH69" s="73"/>
      <c r="ADI69" s="73"/>
      <c r="ADJ69" s="73"/>
      <c r="ADK69" s="73"/>
      <c r="ADL69" s="73"/>
      <c r="ADM69" s="73"/>
      <c r="ADN69" s="73"/>
      <c r="ADO69" s="73"/>
      <c r="ADP69" s="73"/>
      <c r="ADQ69" s="73"/>
      <c r="ADR69" s="73"/>
      <c r="ADS69" s="73"/>
      <c r="ADT69" s="73"/>
      <c r="ADU69" s="73"/>
      <c r="ADV69" s="73"/>
      <c r="ADW69" s="73"/>
      <c r="ADX69" s="73"/>
      <c r="ADY69" s="73"/>
      <c r="ADZ69" s="73"/>
      <c r="AEA69" s="73"/>
      <c r="AEB69" s="73"/>
      <c r="AEC69" s="73"/>
      <c r="AED69" s="73"/>
      <c r="AEE69" s="73"/>
      <c r="AEF69" s="73"/>
      <c r="AEG69" s="73"/>
      <c r="AEH69" s="73"/>
      <c r="AEI69" s="73"/>
      <c r="AEJ69" s="73"/>
      <c r="AEK69" s="73"/>
      <c r="AEL69" s="73"/>
      <c r="AEM69" s="73"/>
      <c r="AEN69" s="73"/>
      <c r="AEO69" s="73"/>
      <c r="AEP69" s="73"/>
      <c r="AEQ69" s="73"/>
      <c r="AER69" s="73"/>
      <c r="AES69" s="73"/>
      <c r="AET69" s="73"/>
      <c r="AEU69" s="73"/>
      <c r="AEV69" s="73"/>
      <c r="AEW69" s="73"/>
      <c r="AEX69" s="73"/>
      <c r="AEY69" s="73"/>
      <c r="AEZ69" s="73"/>
      <c r="AFA69" s="73"/>
      <c r="AFB69" s="73"/>
      <c r="AFC69" s="73"/>
      <c r="AFD69" s="73"/>
      <c r="AFE69" s="73"/>
      <c r="AFF69" s="73"/>
      <c r="AFG69" s="73"/>
      <c r="AFH69" s="73"/>
      <c r="AFI69" s="73"/>
      <c r="AFJ69" s="73"/>
      <c r="AFK69" s="73"/>
      <c r="AFL69" s="73"/>
      <c r="AFM69" s="73"/>
      <c r="AFN69" s="73"/>
      <c r="AFO69" s="73"/>
      <c r="AFP69" s="73"/>
      <c r="AFQ69" s="73"/>
      <c r="AFR69" s="73"/>
      <c r="AFS69" s="73"/>
      <c r="AFT69" s="73"/>
      <c r="AFU69" s="73"/>
      <c r="AFV69" s="73"/>
      <c r="AFW69" s="73"/>
      <c r="AFX69" s="73"/>
      <c r="AFY69" s="73"/>
      <c r="AFZ69" s="73"/>
      <c r="AGA69" s="73"/>
      <c r="AGB69" s="73"/>
      <c r="AGC69" s="73"/>
      <c r="AGD69" s="73"/>
      <c r="AGE69" s="73"/>
      <c r="AGF69" s="73"/>
      <c r="AGG69" s="73"/>
      <c r="AGH69" s="73"/>
      <c r="AGI69" s="73"/>
      <c r="AGJ69" s="73"/>
      <c r="AGK69" s="73"/>
      <c r="AGL69" s="73"/>
      <c r="AGM69" s="73"/>
      <c r="AGN69" s="73"/>
      <c r="AGO69" s="73"/>
      <c r="AGP69" s="73"/>
      <c r="AGQ69" s="73"/>
      <c r="AGR69" s="73"/>
      <c r="AGS69" s="73"/>
      <c r="AGT69" s="73"/>
      <c r="AGU69" s="73"/>
      <c r="AGV69" s="73"/>
      <c r="AGW69" s="73"/>
      <c r="AGX69" s="73"/>
      <c r="AGY69" s="73"/>
      <c r="AGZ69" s="73"/>
      <c r="AHA69" s="73"/>
      <c r="AHB69" s="73"/>
      <c r="AHC69" s="73"/>
      <c r="AHD69" s="73"/>
      <c r="AHE69" s="73"/>
      <c r="AHF69" s="73"/>
      <c r="AHG69" s="73"/>
      <c r="AHH69" s="73"/>
      <c r="AHI69" s="73"/>
      <c r="AHJ69" s="73"/>
      <c r="AHK69" s="73"/>
      <c r="AHL69" s="73"/>
      <c r="AHM69" s="73"/>
      <c r="AHN69" s="73"/>
      <c r="AHO69" s="73"/>
      <c r="AHP69" s="73"/>
      <c r="AHQ69" s="73"/>
      <c r="AHR69" s="73"/>
      <c r="AHS69" s="73"/>
      <c r="AHT69" s="73"/>
      <c r="AHU69" s="73"/>
      <c r="AHV69" s="73"/>
      <c r="AHW69" s="73"/>
      <c r="AHX69" s="73"/>
      <c r="AHY69" s="73"/>
      <c r="AHZ69" s="73"/>
      <c r="AIA69" s="73"/>
      <c r="AIB69" s="73"/>
      <c r="AIC69" s="73"/>
      <c r="AID69" s="73"/>
      <c r="AIE69" s="73"/>
      <c r="AIF69" s="73"/>
      <c r="AIG69" s="73"/>
      <c r="AIH69" s="73"/>
      <c r="AII69" s="73"/>
      <c r="AIJ69" s="73"/>
      <c r="AIK69" s="73"/>
      <c r="AIL69" s="73"/>
      <c r="AIM69" s="73"/>
      <c r="AIN69" s="73"/>
      <c r="AIO69" s="73"/>
      <c r="AIP69" s="73"/>
      <c r="AIQ69" s="73"/>
      <c r="AIR69" s="73"/>
      <c r="AIS69" s="73"/>
      <c r="AIT69" s="73"/>
      <c r="AIU69" s="73"/>
      <c r="AIV69" s="73"/>
      <c r="AIW69" s="73"/>
      <c r="AIX69" s="73"/>
      <c r="AIY69" s="73"/>
      <c r="AIZ69" s="73"/>
      <c r="AJA69" s="73"/>
      <c r="AJB69" s="73"/>
      <c r="AJC69" s="73"/>
      <c r="AJD69" s="73"/>
      <c r="AJE69" s="73"/>
      <c r="AJF69" s="73"/>
      <c r="AJG69" s="73"/>
      <c r="AJH69" s="73"/>
      <c r="AJI69" s="73"/>
      <c r="AJJ69" s="73"/>
      <c r="AJK69" s="73"/>
      <c r="AJL69" s="73"/>
      <c r="AJM69" s="73"/>
      <c r="AJN69" s="73"/>
      <c r="AJO69" s="73"/>
      <c r="AJP69" s="73"/>
      <c r="AJQ69" s="73"/>
      <c r="AJR69" s="73"/>
      <c r="AJS69" s="73"/>
      <c r="AJT69" s="73"/>
      <c r="AJU69" s="73"/>
      <c r="AJV69" s="73"/>
      <c r="AJW69" s="73"/>
      <c r="AJX69" s="73"/>
      <c r="AJY69" s="73"/>
      <c r="AJZ69" s="73"/>
      <c r="AKA69" s="73"/>
      <c r="AKB69" s="73"/>
      <c r="AKC69" s="73"/>
      <c r="AKD69" s="73"/>
      <c r="AKE69" s="73"/>
      <c r="AKF69" s="73"/>
      <c r="AKG69" s="73"/>
      <c r="AKH69" s="73"/>
      <c r="AKI69" s="73"/>
      <c r="AKJ69" s="73"/>
      <c r="AKK69" s="73"/>
      <c r="AKL69" s="73"/>
      <c r="AKM69" s="73"/>
      <c r="AKN69" s="73"/>
      <c r="AKO69" s="73"/>
      <c r="AKP69" s="73"/>
      <c r="AKQ69" s="73"/>
      <c r="AKR69" s="73"/>
      <c r="AKS69" s="73"/>
      <c r="AKT69" s="73"/>
      <c r="AKU69" s="73"/>
      <c r="AKV69" s="73"/>
      <c r="AKW69" s="73"/>
      <c r="AKX69" s="73"/>
      <c r="AKY69" s="73"/>
      <c r="AKZ69" s="73"/>
      <c r="ALA69" s="73"/>
      <c r="ALB69" s="73"/>
      <c r="ALC69" s="73"/>
      <c r="ALD69" s="73"/>
      <c r="ALE69" s="73"/>
      <c r="ALF69" s="73"/>
      <c r="ALG69" s="73"/>
      <c r="ALH69" s="73"/>
      <c r="ALI69" s="73"/>
      <c r="ALJ69" s="73"/>
      <c r="ALK69" s="73"/>
      <c r="ALL69" s="73"/>
      <c r="ALM69" s="73"/>
      <c r="ALN69" s="73"/>
      <c r="ALO69" s="73"/>
      <c r="ALP69" s="73"/>
      <c r="ALQ69" s="73"/>
      <c r="ALR69" s="73"/>
      <c r="ALS69" s="73"/>
      <c r="ALT69" s="73"/>
      <c r="ALU69" s="73"/>
      <c r="ALV69" s="73"/>
      <c r="ALW69" s="73"/>
      <c r="ALX69" s="73"/>
      <c r="ALY69" s="73"/>
      <c r="ALZ69" s="73"/>
      <c r="AMA69" s="73"/>
      <c r="AMB69" s="73"/>
      <c r="AMC69" s="73"/>
      <c r="AMD69" s="73"/>
      <c r="AME69" s="73"/>
      <c r="AMF69" s="73"/>
      <c r="AMG69" s="73"/>
      <c r="AMH69" s="73"/>
      <c r="AMI69" s="73"/>
      <c r="AMJ69" s="73"/>
      <c r="AMK69" s="73"/>
      <c r="AML69" s="73"/>
      <c r="AMM69" s="73"/>
      <c r="AMN69" s="73"/>
      <c r="AMO69" s="73"/>
      <c r="AMP69" s="73"/>
      <c r="AMQ69" s="73"/>
      <c r="AMR69" s="73"/>
      <c r="AMS69" s="73"/>
      <c r="AMT69" s="73"/>
      <c r="AMU69" s="73"/>
      <c r="AMV69" s="73"/>
      <c r="AMW69" s="73"/>
      <c r="AMX69" s="73"/>
      <c r="AMY69" s="73"/>
      <c r="AMZ69" s="73"/>
      <c r="ANA69" s="73"/>
      <c r="ANB69" s="73"/>
      <c r="ANC69" s="73"/>
      <c r="AND69" s="73"/>
      <c r="ANE69" s="73"/>
      <c r="ANF69" s="73"/>
      <c r="ANG69" s="73"/>
      <c r="ANH69" s="73"/>
      <c r="ANI69" s="73"/>
      <c r="ANJ69" s="73"/>
      <c r="ANK69" s="73"/>
      <c r="ANL69" s="73"/>
      <c r="ANM69" s="73"/>
      <c r="ANN69" s="73"/>
      <c r="ANO69" s="73"/>
      <c r="ANP69" s="73"/>
      <c r="ANQ69" s="73"/>
      <c r="ANR69" s="73"/>
      <c r="ANS69" s="73"/>
      <c r="ANT69" s="73"/>
      <c r="ANU69" s="73"/>
      <c r="ANV69" s="73"/>
      <c r="ANW69" s="73"/>
      <c r="ANX69" s="73"/>
      <c r="ANY69" s="73"/>
      <c r="ANZ69" s="73"/>
      <c r="AOA69" s="73"/>
      <c r="AOB69" s="73"/>
      <c r="AOC69" s="73"/>
      <c r="AOD69" s="73"/>
      <c r="AOE69" s="73"/>
      <c r="AOF69" s="73"/>
      <c r="AOG69" s="73"/>
      <c r="AOH69" s="73"/>
      <c r="AOI69" s="73"/>
      <c r="AOJ69" s="73"/>
      <c r="AOK69" s="73"/>
      <c r="AOL69" s="73"/>
      <c r="AOM69" s="73"/>
      <c r="AON69" s="73"/>
      <c r="AOO69" s="73"/>
      <c r="AOP69" s="73"/>
      <c r="AOQ69" s="73"/>
      <c r="AOR69" s="73"/>
      <c r="AOS69" s="73"/>
      <c r="AOT69" s="73"/>
      <c r="AOU69" s="73"/>
      <c r="AOV69" s="73"/>
      <c r="AOW69" s="73"/>
      <c r="AOX69" s="73"/>
      <c r="AOY69" s="73"/>
      <c r="AOZ69" s="73"/>
      <c r="APA69" s="73"/>
      <c r="APB69" s="73"/>
      <c r="APC69" s="73"/>
      <c r="APD69" s="73"/>
      <c r="APE69" s="73"/>
      <c r="APF69" s="73"/>
      <c r="APG69" s="73"/>
      <c r="APH69" s="73"/>
      <c r="API69" s="73"/>
      <c r="APJ69" s="73"/>
      <c r="APK69" s="73"/>
      <c r="APL69" s="73"/>
      <c r="APM69" s="73"/>
      <c r="APN69" s="73"/>
      <c r="APO69" s="73"/>
      <c r="APP69" s="73"/>
      <c r="APQ69" s="73"/>
      <c r="APR69" s="73"/>
      <c r="APS69" s="73"/>
      <c r="APT69" s="73"/>
      <c r="APU69" s="73"/>
      <c r="APV69" s="73"/>
      <c r="APW69" s="73"/>
      <c r="APX69" s="73"/>
      <c r="APY69" s="73"/>
      <c r="APZ69" s="73"/>
      <c r="AQA69" s="73"/>
      <c r="AQB69" s="73"/>
      <c r="AQC69" s="73"/>
      <c r="AQD69" s="73"/>
      <c r="AQE69" s="73"/>
      <c r="AQF69" s="73"/>
      <c r="AQG69" s="73"/>
      <c r="AQH69" s="73"/>
      <c r="AQI69" s="73"/>
      <c r="AQJ69" s="73"/>
      <c r="AQK69" s="73"/>
      <c r="AQL69" s="73"/>
      <c r="AQM69" s="73"/>
      <c r="AQN69" s="73"/>
      <c r="AQO69" s="73"/>
      <c r="AQP69" s="73"/>
      <c r="AQQ69" s="73"/>
      <c r="AQR69" s="73"/>
      <c r="AQS69" s="73"/>
      <c r="AQT69" s="73"/>
      <c r="AQU69" s="73"/>
      <c r="AQV69" s="73"/>
      <c r="AQW69" s="73"/>
      <c r="AQX69" s="73"/>
      <c r="AQY69" s="73"/>
      <c r="AQZ69" s="73"/>
      <c r="ARA69" s="73"/>
      <c r="ARB69" s="73"/>
      <c r="ARC69" s="73"/>
      <c r="ARD69" s="73"/>
      <c r="ARE69" s="73"/>
      <c r="ARF69" s="73"/>
      <c r="ARG69" s="73"/>
      <c r="ARH69" s="73"/>
      <c r="ARI69" s="73"/>
      <c r="ARJ69" s="73"/>
      <c r="ARK69" s="73"/>
      <c r="ARL69" s="73"/>
      <c r="ARM69" s="73"/>
      <c r="ARN69" s="73"/>
      <c r="ARO69" s="73"/>
      <c r="ARP69" s="73"/>
      <c r="ARQ69" s="73"/>
      <c r="ARR69" s="73"/>
      <c r="ARS69" s="73"/>
      <c r="ART69" s="73"/>
      <c r="ARU69" s="73"/>
      <c r="ARV69" s="73"/>
      <c r="ARW69" s="73"/>
      <c r="ARX69" s="73"/>
      <c r="ARY69" s="73"/>
      <c r="ARZ69" s="73"/>
      <c r="ASA69" s="73"/>
      <c r="ASB69" s="73"/>
      <c r="ASC69" s="73"/>
      <c r="ASD69" s="73"/>
      <c r="ASE69" s="73"/>
      <c r="ASF69" s="73"/>
      <c r="ASG69" s="73"/>
      <c r="ASH69" s="73"/>
      <c r="ASI69" s="73"/>
      <c r="ASJ69" s="73"/>
      <c r="ASK69" s="73"/>
      <c r="ASL69" s="73"/>
      <c r="ASM69" s="73"/>
      <c r="ASN69" s="73"/>
      <c r="ASO69" s="73"/>
      <c r="ASP69" s="73"/>
      <c r="ASQ69" s="73"/>
      <c r="ASR69" s="73"/>
      <c r="ASS69" s="73"/>
      <c r="AST69" s="73"/>
      <c r="ASU69" s="73"/>
      <c r="ASV69" s="73"/>
      <c r="ASW69" s="73"/>
      <c r="ASX69" s="73"/>
      <c r="ASY69" s="73"/>
      <c r="ASZ69" s="73"/>
      <c r="ATA69" s="73"/>
      <c r="ATB69" s="73"/>
      <c r="ATC69" s="73"/>
      <c r="ATD69" s="73"/>
      <c r="ATE69" s="73"/>
      <c r="ATF69" s="73"/>
      <c r="ATG69" s="73"/>
      <c r="ATH69" s="73"/>
      <c r="ATI69" s="73"/>
      <c r="ATJ69" s="73"/>
      <c r="ATK69" s="73"/>
      <c r="ATL69" s="73"/>
      <c r="ATM69" s="73"/>
      <c r="ATN69" s="73"/>
      <c r="ATO69" s="73"/>
      <c r="ATP69" s="73"/>
      <c r="ATQ69" s="73"/>
      <c r="ATR69" s="73"/>
      <c r="ATS69" s="73"/>
      <c r="ATT69" s="73"/>
      <c r="ATU69" s="73"/>
      <c r="ATV69" s="73"/>
      <c r="ATW69" s="73"/>
      <c r="ATX69" s="73"/>
      <c r="ATY69" s="73"/>
      <c r="ATZ69" s="73"/>
      <c r="AUA69" s="73"/>
      <c r="AUB69" s="73"/>
      <c r="AUC69" s="73"/>
      <c r="AUD69" s="73"/>
      <c r="AUE69" s="73"/>
      <c r="AUF69" s="73"/>
      <c r="AUG69" s="73"/>
      <c r="AUH69" s="73"/>
      <c r="AUI69" s="73"/>
      <c r="AUJ69" s="73"/>
      <c r="AUK69" s="73"/>
      <c r="AUL69" s="73"/>
      <c r="AUM69" s="73"/>
      <c r="AUN69" s="73"/>
      <c r="AUO69" s="73"/>
      <c r="AUP69" s="73"/>
      <c r="AUQ69" s="73"/>
      <c r="AUR69" s="73"/>
      <c r="AUS69" s="73"/>
      <c r="AUT69" s="73"/>
      <c r="AUU69" s="73"/>
      <c r="AUV69" s="73"/>
      <c r="AUW69" s="73"/>
      <c r="AUX69" s="73"/>
      <c r="AUY69" s="73"/>
      <c r="AUZ69" s="73"/>
      <c r="AVA69" s="73"/>
      <c r="AVB69" s="73"/>
      <c r="AVC69" s="73"/>
      <c r="AVD69" s="73"/>
      <c r="AVE69" s="73"/>
      <c r="AVF69" s="73"/>
      <c r="AVG69" s="73"/>
      <c r="AVH69" s="73"/>
      <c r="AVI69" s="73"/>
      <c r="AVJ69" s="73"/>
      <c r="AVK69" s="73"/>
      <c r="AVL69" s="73"/>
      <c r="AVM69" s="73"/>
      <c r="AVN69" s="73"/>
      <c r="AVO69" s="73"/>
      <c r="AVP69" s="73"/>
      <c r="AVQ69" s="73"/>
      <c r="AVR69" s="73"/>
      <c r="AVS69" s="73"/>
      <c r="AVT69" s="73"/>
      <c r="AVU69" s="73"/>
      <c r="AVV69" s="73"/>
      <c r="AVW69" s="73"/>
      <c r="AVX69" s="73"/>
      <c r="AVY69" s="73"/>
      <c r="AVZ69" s="73"/>
      <c r="AWA69" s="73"/>
      <c r="AWB69" s="73"/>
      <c r="AWC69" s="73"/>
      <c r="AWD69" s="73"/>
      <c r="AWE69" s="73"/>
      <c r="AWF69" s="73"/>
      <c r="AWG69" s="73"/>
      <c r="AWH69" s="73"/>
      <c r="AWI69" s="73"/>
      <c r="AWJ69" s="73"/>
      <c r="AWK69" s="73"/>
      <c r="AWL69" s="73"/>
      <c r="AWM69" s="73"/>
      <c r="AWN69" s="73"/>
      <c r="AWO69" s="73"/>
      <c r="AWP69" s="73"/>
      <c r="AWQ69" s="73"/>
      <c r="AWR69" s="73"/>
      <c r="AWS69" s="73"/>
      <c r="AWT69" s="73"/>
      <c r="AWU69" s="73"/>
      <c r="AWV69" s="73"/>
      <c r="AWW69" s="73"/>
      <c r="AWX69" s="73"/>
      <c r="AWY69" s="73"/>
      <c r="AWZ69" s="73"/>
      <c r="AXA69" s="73"/>
      <c r="AXB69" s="73"/>
      <c r="AXC69" s="73"/>
      <c r="AXD69" s="73"/>
      <c r="AXE69" s="73"/>
      <c r="AXF69" s="73"/>
      <c r="AXG69" s="73"/>
      <c r="AXH69" s="73"/>
      <c r="AXI69" s="73"/>
      <c r="AXJ69" s="73"/>
      <c r="AXK69" s="73"/>
      <c r="AXL69" s="73"/>
      <c r="AXM69" s="73"/>
      <c r="AXN69" s="73"/>
      <c r="AXO69" s="73"/>
      <c r="AXP69" s="73"/>
      <c r="AXQ69" s="73"/>
      <c r="AXR69" s="73"/>
      <c r="AXS69" s="73"/>
      <c r="AXT69" s="73"/>
      <c r="AXU69" s="73"/>
      <c r="AXV69" s="73"/>
      <c r="AXW69" s="73"/>
      <c r="AXX69" s="73"/>
      <c r="AXY69" s="73"/>
      <c r="AXZ69" s="73"/>
      <c r="AYA69" s="73"/>
      <c r="AYB69" s="73"/>
      <c r="AYC69" s="73"/>
      <c r="AYD69" s="73"/>
      <c r="AYE69" s="73"/>
      <c r="AYF69" s="73"/>
      <c r="AYG69" s="73"/>
      <c r="AYH69" s="73"/>
      <c r="AYI69" s="73"/>
      <c r="AYJ69" s="73"/>
      <c r="AYK69" s="73"/>
      <c r="AYL69" s="73"/>
      <c r="AYM69" s="73"/>
      <c r="AYN69" s="73"/>
      <c r="AYO69" s="73"/>
      <c r="AYP69" s="73"/>
      <c r="AYQ69" s="73"/>
      <c r="AYR69" s="73"/>
      <c r="AYS69" s="73"/>
      <c r="AYT69" s="73"/>
      <c r="AYU69" s="73"/>
      <c r="AYV69" s="73"/>
      <c r="AYW69" s="73"/>
      <c r="AYX69" s="73"/>
      <c r="AYY69" s="73"/>
      <c r="AYZ69" s="73"/>
      <c r="AZA69" s="73"/>
      <c r="AZB69" s="73"/>
      <c r="AZC69" s="73"/>
      <c r="AZD69" s="73"/>
      <c r="AZE69" s="73"/>
      <c r="AZF69" s="73"/>
      <c r="AZG69" s="73"/>
      <c r="AZH69" s="73"/>
      <c r="AZI69" s="73"/>
      <c r="AZJ69" s="73"/>
      <c r="AZK69" s="73"/>
      <c r="AZL69" s="73"/>
      <c r="AZM69" s="73"/>
      <c r="AZN69" s="73"/>
      <c r="AZO69" s="73"/>
      <c r="AZP69" s="73"/>
      <c r="AZQ69" s="73"/>
      <c r="AZR69" s="73"/>
      <c r="AZS69" s="73"/>
      <c r="AZT69" s="73"/>
      <c r="AZU69" s="73"/>
      <c r="AZV69" s="73"/>
      <c r="AZW69" s="73"/>
      <c r="AZX69" s="73"/>
      <c r="AZY69" s="73"/>
      <c r="AZZ69" s="73"/>
      <c r="BAA69" s="73"/>
      <c r="BAB69" s="73"/>
      <c r="BAC69" s="73"/>
      <c r="BAD69" s="73"/>
      <c r="BAE69" s="73"/>
      <c r="BAF69" s="73"/>
      <c r="BAG69" s="73"/>
      <c r="BAH69" s="73"/>
      <c r="BAI69" s="73"/>
      <c r="BAJ69" s="73"/>
      <c r="BAK69" s="73"/>
      <c r="BAL69" s="73"/>
      <c r="BAM69" s="73"/>
      <c r="BAN69" s="73"/>
      <c r="BAO69" s="73"/>
      <c r="BAP69" s="73"/>
      <c r="BAQ69" s="73"/>
      <c r="BAR69" s="73"/>
      <c r="BAS69" s="73"/>
      <c r="BAT69" s="73"/>
      <c r="BAU69" s="73"/>
      <c r="BAV69" s="73"/>
      <c r="BAW69" s="73"/>
      <c r="BAX69" s="73"/>
      <c r="BAY69" s="73"/>
      <c r="BAZ69" s="73"/>
      <c r="BBA69" s="73"/>
      <c r="BBB69" s="73"/>
      <c r="BBC69" s="73"/>
      <c r="BBD69" s="73"/>
      <c r="BBE69" s="73"/>
      <c r="BBF69" s="73"/>
      <c r="BBG69" s="73"/>
      <c r="BBH69" s="73"/>
      <c r="BBI69" s="73"/>
      <c r="BBJ69" s="73"/>
      <c r="BBK69" s="73"/>
      <c r="BBL69" s="73"/>
      <c r="BBM69" s="73"/>
      <c r="BBN69" s="73"/>
      <c r="BBO69" s="73"/>
      <c r="BBP69" s="73"/>
      <c r="BBQ69" s="73"/>
      <c r="BBR69" s="73"/>
      <c r="BBS69" s="73"/>
      <c r="BBT69" s="73"/>
      <c r="BBU69" s="73"/>
      <c r="BBV69" s="73"/>
      <c r="BBW69" s="73"/>
      <c r="BBX69" s="73"/>
      <c r="BBY69" s="73"/>
      <c r="BBZ69" s="73"/>
      <c r="BCA69" s="73"/>
      <c r="BCB69" s="73"/>
      <c r="BCC69" s="73"/>
      <c r="BCD69" s="73"/>
      <c r="BCE69" s="73"/>
      <c r="BCF69" s="73"/>
      <c r="BCG69" s="73"/>
      <c r="BCH69" s="73"/>
      <c r="BCI69" s="73"/>
      <c r="BCJ69" s="73"/>
      <c r="BCK69" s="73"/>
      <c r="BCL69" s="73"/>
      <c r="BCM69" s="73"/>
      <c r="BCN69" s="73"/>
      <c r="BCO69" s="73"/>
      <c r="BCP69" s="73"/>
      <c r="BCQ69" s="73"/>
      <c r="BCR69" s="73"/>
      <c r="BCS69" s="73"/>
      <c r="BCT69" s="73"/>
      <c r="BCU69" s="73"/>
      <c r="BCV69" s="73"/>
      <c r="BCW69" s="73"/>
      <c r="BCX69" s="73"/>
      <c r="BCY69" s="73"/>
      <c r="BCZ69" s="73"/>
      <c r="BDA69" s="73"/>
      <c r="BDB69" s="73"/>
      <c r="BDC69" s="73"/>
      <c r="BDD69" s="73"/>
      <c r="BDE69" s="73"/>
      <c r="BDF69" s="73"/>
      <c r="BDG69" s="73"/>
      <c r="BDH69" s="73"/>
      <c r="BDI69" s="73"/>
      <c r="BDJ69" s="73"/>
      <c r="BDK69" s="73"/>
      <c r="BDL69" s="73"/>
      <c r="BDM69" s="73"/>
      <c r="BDN69" s="73"/>
      <c r="BDO69" s="73"/>
      <c r="BDP69" s="73"/>
      <c r="BDQ69" s="73"/>
      <c r="BDR69" s="73"/>
      <c r="BDS69" s="73"/>
      <c r="BDT69" s="73"/>
      <c r="BDU69" s="73"/>
      <c r="BDV69" s="73"/>
      <c r="BDW69" s="73"/>
      <c r="BDX69" s="73"/>
      <c r="BDY69" s="73"/>
      <c r="BDZ69" s="73"/>
      <c r="BEA69" s="73"/>
      <c r="BEB69" s="73"/>
      <c r="BEC69" s="73"/>
      <c r="BED69" s="73"/>
      <c r="BEE69" s="73"/>
      <c r="BEF69" s="73"/>
      <c r="BEG69" s="73"/>
      <c r="BEH69" s="73"/>
      <c r="BEI69" s="73"/>
      <c r="BEJ69" s="73"/>
      <c r="BEK69" s="73"/>
      <c r="BEL69" s="73"/>
      <c r="BEM69" s="73"/>
      <c r="BEN69" s="73"/>
      <c r="BEO69" s="73"/>
      <c r="BEP69" s="73"/>
      <c r="BEQ69" s="73"/>
      <c r="BER69" s="73"/>
      <c r="BES69" s="73"/>
      <c r="BET69" s="73"/>
      <c r="BEU69" s="73"/>
      <c r="BEV69" s="73"/>
      <c r="BEW69" s="73"/>
      <c r="BEX69" s="73"/>
      <c r="BEY69" s="73"/>
      <c r="BEZ69" s="73"/>
      <c r="BFA69" s="73"/>
      <c r="BFB69" s="73"/>
      <c r="BFC69" s="73"/>
      <c r="BFD69" s="73"/>
      <c r="BFE69" s="73"/>
      <c r="BFF69" s="73"/>
      <c r="BFG69" s="73"/>
      <c r="BFH69" s="73"/>
      <c r="BFI69" s="73"/>
      <c r="BFJ69" s="73"/>
      <c r="BFK69" s="73"/>
      <c r="BFL69" s="73"/>
      <c r="BFM69" s="73"/>
      <c r="BFN69" s="73"/>
      <c r="BFO69" s="73"/>
      <c r="BFP69" s="73"/>
      <c r="BFQ69" s="73"/>
      <c r="BFR69" s="73"/>
      <c r="BFS69" s="73"/>
      <c r="BFT69" s="73"/>
      <c r="BFU69" s="73"/>
      <c r="BFV69" s="73"/>
      <c r="BFW69" s="73"/>
      <c r="BFX69" s="73"/>
      <c r="BFY69" s="73"/>
      <c r="BFZ69" s="73"/>
      <c r="BGA69" s="73"/>
      <c r="BGB69" s="73"/>
      <c r="BGC69" s="73"/>
      <c r="BGD69" s="73"/>
      <c r="BGE69" s="73"/>
      <c r="BGF69" s="73"/>
      <c r="BGG69" s="73"/>
      <c r="BGH69" s="73"/>
      <c r="BGI69" s="73"/>
      <c r="BGJ69" s="73"/>
      <c r="BGK69" s="73"/>
      <c r="BGL69" s="73"/>
      <c r="BGM69" s="73"/>
      <c r="BGN69" s="73"/>
      <c r="BGO69" s="73"/>
      <c r="BGP69" s="73"/>
      <c r="BGQ69" s="73"/>
      <c r="BGR69" s="73"/>
      <c r="BGS69" s="73"/>
      <c r="BGT69" s="73"/>
      <c r="BGU69" s="73"/>
      <c r="BGV69" s="73"/>
      <c r="BGW69" s="73"/>
      <c r="BGX69" s="73"/>
      <c r="BGY69" s="73"/>
      <c r="BGZ69" s="73"/>
      <c r="BHA69" s="73"/>
      <c r="BHB69" s="73"/>
      <c r="BHC69" s="73"/>
      <c r="BHD69" s="73"/>
      <c r="BHE69" s="73"/>
      <c r="BHF69" s="73"/>
      <c r="BHG69" s="73"/>
      <c r="BHH69" s="73"/>
      <c r="BHI69" s="73"/>
      <c r="BHJ69" s="73"/>
      <c r="BHK69" s="73"/>
      <c r="BHL69" s="73"/>
      <c r="BHM69" s="73"/>
      <c r="BHN69" s="73"/>
      <c r="BHO69" s="73"/>
      <c r="BHP69" s="73"/>
      <c r="BHQ69" s="73"/>
      <c r="BHR69" s="73"/>
      <c r="BHS69" s="73"/>
      <c r="BHT69" s="73"/>
      <c r="BHU69" s="73"/>
      <c r="BHV69" s="73"/>
      <c r="BHW69" s="73"/>
      <c r="BHX69" s="73"/>
      <c r="BHY69" s="73"/>
      <c r="BHZ69" s="73"/>
      <c r="BIA69" s="73"/>
      <c r="BIB69" s="73"/>
      <c r="BIC69" s="73"/>
      <c r="BID69" s="73"/>
      <c r="BIE69" s="73"/>
      <c r="BIF69" s="73"/>
      <c r="BIG69" s="73"/>
      <c r="BIH69" s="73"/>
      <c r="BII69" s="73"/>
      <c r="BIJ69" s="73"/>
      <c r="BIK69" s="73"/>
      <c r="BIL69" s="73"/>
      <c r="BIM69" s="73"/>
      <c r="BIN69" s="73"/>
      <c r="BIO69" s="73"/>
      <c r="BIP69" s="73"/>
      <c r="BIQ69" s="73"/>
      <c r="BIR69" s="73"/>
      <c r="BIS69" s="73"/>
      <c r="BIT69" s="73"/>
      <c r="BIU69" s="73"/>
      <c r="BIV69" s="73"/>
      <c r="BIW69" s="73"/>
      <c r="BIX69" s="73"/>
      <c r="BIY69" s="73"/>
      <c r="BIZ69" s="73"/>
      <c r="BJA69" s="73"/>
      <c r="BJB69" s="73"/>
      <c r="BJC69" s="73"/>
      <c r="BJD69" s="73"/>
      <c r="BJE69" s="73"/>
      <c r="BJF69" s="73"/>
      <c r="BJG69" s="73"/>
      <c r="BJH69" s="73"/>
      <c r="BJI69" s="73"/>
      <c r="BJJ69" s="73"/>
      <c r="BJK69" s="73"/>
      <c r="BJL69" s="73"/>
      <c r="BJM69" s="73"/>
      <c r="BJN69" s="73"/>
      <c r="BJO69" s="73"/>
      <c r="BJP69" s="73"/>
      <c r="BJQ69" s="73"/>
      <c r="BJR69" s="73"/>
      <c r="BJS69" s="73"/>
      <c r="BJT69" s="73"/>
      <c r="BJU69" s="73"/>
      <c r="BJV69" s="73"/>
      <c r="BJW69" s="73"/>
      <c r="BJX69" s="73"/>
      <c r="BJY69" s="73"/>
      <c r="BJZ69" s="73"/>
      <c r="BKA69" s="73"/>
      <c r="BKB69" s="73"/>
      <c r="BKC69" s="73"/>
      <c r="BKD69" s="73"/>
      <c r="BKE69" s="73"/>
      <c r="BKF69" s="73"/>
      <c r="BKG69" s="73"/>
      <c r="BKH69" s="73"/>
      <c r="BKI69" s="73"/>
      <c r="BKJ69" s="73"/>
      <c r="BKK69" s="73"/>
      <c r="BKL69" s="73"/>
      <c r="BKM69" s="73"/>
      <c r="BKN69" s="73"/>
      <c r="BKO69" s="73"/>
      <c r="BKP69" s="73"/>
      <c r="BKQ69" s="73"/>
      <c r="BKR69" s="73"/>
      <c r="BKS69" s="73"/>
      <c r="BKT69" s="73"/>
      <c r="BKU69" s="73"/>
      <c r="BKV69" s="73"/>
      <c r="BKW69" s="73"/>
      <c r="BKX69" s="73"/>
      <c r="BKY69" s="73"/>
      <c r="BKZ69" s="73"/>
      <c r="BLA69" s="73"/>
      <c r="BLB69" s="73"/>
      <c r="BLC69" s="73"/>
      <c r="BLD69" s="73"/>
      <c r="BLE69" s="73"/>
      <c r="BLF69" s="73"/>
      <c r="BLG69" s="73"/>
      <c r="BLH69" s="73"/>
      <c r="BLI69" s="73"/>
      <c r="BLJ69" s="73"/>
      <c r="BLK69" s="73"/>
      <c r="BLL69" s="73"/>
      <c r="BLM69" s="73"/>
      <c r="BLN69" s="73"/>
      <c r="BLO69" s="73"/>
      <c r="BLP69" s="73"/>
      <c r="BLQ69" s="73"/>
      <c r="BLR69" s="73"/>
      <c r="BLS69" s="73"/>
      <c r="BLT69" s="73"/>
      <c r="BLU69" s="73"/>
      <c r="BLV69" s="73"/>
      <c r="BLW69" s="73"/>
      <c r="BLX69" s="73"/>
      <c r="BLY69" s="73"/>
      <c r="BLZ69" s="73"/>
      <c r="BMA69" s="73"/>
      <c r="BMB69" s="73"/>
      <c r="BMC69" s="73"/>
      <c r="BMD69" s="73"/>
      <c r="BME69" s="73"/>
      <c r="BMF69" s="73"/>
      <c r="BMG69" s="73"/>
      <c r="BMH69" s="73"/>
      <c r="BMI69" s="73"/>
      <c r="BMJ69" s="73"/>
      <c r="BMK69" s="73"/>
      <c r="BML69" s="73"/>
      <c r="BMM69" s="73"/>
      <c r="BMN69" s="73"/>
      <c r="BMO69" s="73"/>
      <c r="BMP69" s="73"/>
      <c r="BMQ69" s="73"/>
      <c r="BMR69" s="73"/>
      <c r="BMS69" s="73"/>
      <c r="BMT69" s="73"/>
      <c r="BMU69" s="73"/>
      <c r="BMV69" s="73"/>
      <c r="BMW69" s="73"/>
      <c r="BMX69" s="73"/>
      <c r="BMY69" s="73"/>
      <c r="BMZ69" s="73"/>
      <c r="BNA69" s="73"/>
      <c r="BNB69" s="73"/>
      <c r="BNC69" s="73"/>
      <c r="BND69" s="73"/>
      <c r="BNE69" s="73"/>
      <c r="BNF69" s="73"/>
      <c r="BNG69" s="73"/>
      <c r="BNH69" s="73"/>
      <c r="BNI69" s="73"/>
      <c r="BNJ69" s="73"/>
      <c r="BNK69" s="73"/>
      <c r="BNL69" s="73"/>
      <c r="BNM69" s="73"/>
      <c r="BNN69" s="73"/>
      <c r="BNO69" s="73"/>
      <c r="BNP69" s="73"/>
      <c r="BNQ69" s="73"/>
      <c r="BNR69" s="73"/>
      <c r="BNS69" s="73"/>
      <c r="BNT69" s="73"/>
      <c r="BNU69" s="73"/>
      <c r="BNV69" s="73"/>
      <c r="BNW69" s="73"/>
      <c r="BNX69" s="73"/>
      <c r="BNY69" s="73"/>
      <c r="BNZ69" s="73"/>
      <c r="BOA69" s="73"/>
      <c r="BOB69" s="73"/>
      <c r="BOC69" s="73"/>
      <c r="BOD69" s="73"/>
      <c r="BOE69" s="73"/>
      <c r="BOF69" s="73"/>
      <c r="BOG69" s="73"/>
      <c r="BOH69" s="73"/>
      <c r="BOI69" s="73"/>
      <c r="BOJ69" s="73"/>
      <c r="BOK69" s="73"/>
      <c r="BOL69" s="73"/>
      <c r="BOM69" s="73"/>
      <c r="BON69" s="73"/>
      <c r="BOO69" s="73"/>
      <c r="BOP69" s="73"/>
      <c r="BOQ69" s="73"/>
      <c r="BOR69" s="73"/>
      <c r="BOS69" s="73"/>
      <c r="BOT69" s="73"/>
      <c r="BOU69" s="73"/>
      <c r="BOV69" s="73"/>
      <c r="BOW69" s="73"/>
      <c r="BOX69" s="73"/>
      <c r="BOY69" s="73"/>
      <c r="BOZ69" s="73"/>
      <c r="BPA69" s="73"/>
      <c r="BPB69" s="73"/>
      <c r="BPC69" s="73"/>
      <c r="BPD69" s="73"/>
      <c r="BPE69" s="73"/>
      <c r="BPF69" s="73"/>
      <c r="BPG69" s="73"/>
      <c r="BPH69" s="73"/>
      <c r="BPI69" s="73"/>
      <c r="BPJ69" s="73"/>
      <c r="BPK69" s="73"/>
      <c r="BPL69" s="73"/>
      <c r="BPM69" s="73"/>
      <c r="BPN69" s="73"/>
      <c r="BPO69" s="73"/>
      <c r="BPP69" s="73"/>
      <c r="BPQ69" s="73"/>
      <c r="BPR69" s="73"/>
      <c r="BPS69" s="73"/>
      <c r="BPT69" s="73"/>
      <c r="BPU69" s="73"/>
      <c r="BPV69" s="73"/>
      <c r="BPW69" s="73"/>
      <c r="BPX69" s="73"/>
      <c r="BPY69" s="73"/>
      <c r="BPZ69" s="73"/>
      <c r="BQA69" s="73"/>
      <c r="BQB69" s="73"/>
      <c r="BQC69" s="73"/>
      <c r="BQD69" s="73"/>
      <c r="BQE69" s="73"/>
      <c r="BQF69" s="73"/>
      <c r="BQG69" s="73"/>
      <c r="BQH69" s="73"/>
      <c r="BQI69" s="73"/>
      <c r="BQJ69" s="73"/>
      <c r="BQK69" s="73"/>
      <c r="BQL69" s="73"/>
      <c r="BQM69" s="73"/>
      <c r="BQN69" s="73"/>
      <c r="BQO69" s="73"/>
      <c r="BQP69" s="73"/>
      <c r="BQQ69" s="73"/>
      <c r="BQR69" s="73"/>
      <c r="BQS69" s="73"/>
      <c r="BQT69" s="73"/>
      <c r="BQU69" s="73"/>
      <c r="BQV69" s="73"/>
      <c r="BQW69" s="73"/>
      <c r="BQX69" s="73"/>
      <c r="BQY69" s="73"/>
      <c r="BQZ69" s="73"/>
      <c r="BRA69" s="73"/>
      <c r="BRB69" s="73"/>
      <c r="BRC69" s="73"/>
      <c r="BRD69" s="73"/>
      <c r="BRE69" s="73"/>
      <c r="BRF69" s="73"/>
      <c r="BRG69" s="73"/>
      <c r="BRH69" s="73"/>
      <c r="BRI69" s="73"/>
      <c r="BRJ69" s="73"/>
      <c r="BRK69" s="73"/>
      <c r="BRL69" s="73"/>
      <c r="BRM69" s="73"/>
      <c r="BRN69" s="73"/>
      <c r="BRO69" s="73"/>
      <c r="BRP69" s="73"/>
      <c r="BRQ69" s="73"/>
      <c r="BRR69" s="73"/>
      <c r="BRS69" s="73"/>
      <c r="BRT69" s="73"/>
      <c r="BRU69" s="73"/>
      <c r="BRV69" s="73"/>
      <c r="BRW69" s="73"/>
      <c r="BRX69" s="73"/>
      <c r="BRY69" s="73"/>
      <c r="BRZ69" s="73"/>
      <c r="BSA69" s="73"/>
      <c r="BSB69" s="73"/>
      <c r="BSC69" s="73"/>
      <c r="BSD69" s="73"/>
      <c r="BSE69" s="73"/>
      <c r="BSF69" s="73"/>
      <c r="BSG69" s="73"/>
      <c r="BSH69" s="73"/>
      <c r="BSI69" s="73"/>
      <c r="BSJ69" s="73"/>
      <c r="BSK69" s="73"/>
      <c r="BSL69" s="73"/>
      <c r="BSM69" s="73"/>
      <c r="BSN69" s="73"/>
      <c r="BSO69" s="73"/>
      <c r="BSP69" s="73"/>
      <c r="BSQ69" s="73"/>
      <c r="BSR69" s="73"/>
      <c r="BSS69" s="73"/>
      <c r="BST69" s="73"/>
      <c r="BSU69" s="73"/>
      <c r="BSV69" s="73"/>
      <c r="BSW69" s="73"/>
      <c r="BSX69" s="73"/>
      <c r="BSY69" s="73"/>
      <c r="BSZ69" s="73"/>
      <c r="BTA69" s="73"/>
      <c r="BTB69" s="73"/>
      <c r="BTC69" s="73"/>
      <c r="BTD69" s="73"/>
      <c r="BTE69" s="73"/>
      <c r="BTF69" s="73"/>
      <c r="BTG69" s="73"/>
      <c r="BTH69" s="73"/>
      <c r="BTI69" s="73"/>
      <c r="BTJ69" s="73"/>
      <c r="BTK69" s="73"/>
      <c r="BTL69" s="73"/>
      <c r="BTM69" s="73"/>
      <c r="BTN69" s="73"/>
      <c r="BTO69" s="73"/>
      <c r="BTP69" s="73"/>
      <c r="BTQ69" s="73"/>
      <c r="BTR69" s="73"/>
      <c r="BTS69" s="73"/>
      <c r="BTT69" s="73"/>
      <c r="BTU69" s="73"/>
      <c r="BTV69" s="73"/>
      <c r="BTW69" s="73"/>
      <c r="BTX69" s="73"/>
      <c r="BTY69" s="73"/>
      <c r="BTZ69" s="73"/>
      <c r="BUA69" s="73"/>
      <c r="BUB69" s="73"/>
      <c r="BUC69" s="73"/>
      <c r="BUD69" s="73"/>
      <c r="BUE69" s="73"/>
      <c r="BUF69" s="73"/>
      <c r="BUG69" s="73"/>
      <c r="BUH69" s="73"/>
      <c r="BUI69" s="73"/>
      <c r="BUJ69" s="73"/>
      <c r="BUK69" s="73"/>
      <c r="BUL69" s="73"/>
      <c r="BUM69" s="73"/>
      <c r="BUN69" s="73"/>
      <c r="BUO69" s="73"/>
      <c r="BUP69" s="73"/>
      <c r="BUQ69" s="73"/>
      <c r="BUR69" s="73"/>
      <c r="BUS69" s="73"/>
      <c r="BUT69" s="73"/>
      <c r="BUU69" s="73"/>
      <c r="BUV69" s="73"/>
      <c r="BUW69" s="73"/>
      <c r="BUX69" s="73"/>
      <c r="BUY69" s="73"/>
      <c r="BUZ69" s="73"/>
      <c r="BVA69" s="73"/>
      <c r="BVB69" s="73"/>
      <c r="BVC69" s="73"/>
      <c r="BVD69" s="73"/>
      <c r="BVE69" s="73"/>
      <c r="BVF69" s="73"/>
      <c r="BVG69" s="73"/>
      <c r="BVH69" s="73"/>
      <c r="BVI69" s="73"/>
      <c r="BVJ69" s="73"/>
      <c r="BVK69" s="73"/>
      <c r="BVL69" s="73"/>
      <c r="BVM69" s="73"/>
      <c r="BVN69" s="73"/>
      <c r="BVO69" s="73"/>
      <c r="BVP69" s="73"/>
      <c r="BVQ69" s="73"/>
      <c r="BVR69" s="73"/>
      <c r="BVS69" s="73"/>
      <c r="BVT69" s="73"/>
      <c r="BVU69" s="73"/>
      <c r="BVV69" s="73"/>
      <c r="BVW69" s="73"/>
      <c r="BVX69" s="73"/>
      <c r="BVY69" s="73"/>
      <c r="BVZ69" s="73"/>
      <c r="BWA69" s="73"/>
      <c r="BWB69" s="73"/>
      <c r="BWC69" s="73"/>
      <c r="BWD69" s="73"/>
      <c r="BWE69" s="73"/>
      <c r="BWF69" s="73"/>
      <c r="BWG69" s="73"/>
      <c r="BWH69" s="73"/>
      <c r="BWI69" s="73"/>
      <c r="BWJ69" s="73"/>
      <c r="BWK69" s="73"/>
      <c r="BWL69" s="73"/>
      <c r="BWM69" s="73"/>
      <c r="BWN69" s="73"/>
      <c r="BWO69" s="73"/>
      <c r="BWP69" s="73"/>
      <c r="BWQ69" s="73"/>
      <c r="BWR69" s="73"/>
      <c r="BWS69" s="73"/>
      <c r="BWT69" s="73"/>
      <c r="BWU69" s="73"/>
      <c r="BWV69" s="73"/>
      <c r="BWW69" s="73"/>
      <c r="BWX69" s="73"/>
      <c r="BWY69" s="73"/>
      <c r="BWZ69" s="73"/>
      <c r="BXA69" s="73"/>
      <c r="BXB69" s="73"/>
      <c r="BXC69" s="73"/>
      <c r="BXD69" s="73"/>
      <c r="BXE69" s="73"/>
      <c r="BXF69" s="73"/>
      <c r="BXG69" s="73"/>
      <c r="BXH69" s="73"/>
      <c r="BXI69" s="73"/>
      <c r="BXJ69" s="73"/>
      <c r="BXK69" s="73"/>
      <c r="BXL69" s="73"/>
      <c r="BXM69" s="73"/>
      <c r="BXN69" s="73"/>
      <c r="BXO69" s="73"/>
      <c r="BXP69" s="73"/>
      <c r="BXQ69" s="73"/>
      <c r="BXR69" s="73"/>
      <c r="BXS69" s="73"/>
      <c r="BXT69" s="73"/>
      <c r="BXU69" s="73"/>
      <c r="BXV69" s="73"/>
      <c r="BXW69" s="73"/>
      <c r="BXX69" s="73"/>
      <c r="BXY69" s="73"/>
      <c r="BXZ69" s="73"/>
      <c r="BYA69" s="73"/>
      <c r="BYB69" s="73"/>
      <c r="BYC69" s="73"/>
      <c r="BYD69" s="73"/>
      <c r="BYE69" s="73"/>
      <c r="BYF69" s="73"/>
      <c r="BYG69" s="73"/>
      <c r="BYH69" s="73"/>
      <c r="BYI69" s="73"/>
      <c r="BYJ69" s="73"/>
      <c r="BYK69" s="73"/>
      <c r="BYL69" s="73"/>
      <c r="BYM69" s="73"/>
      <c r="BYN69" s="73"/>
      <c r="BYO69" s="73"/>
      <c r="BYP69" s="73"/>
      <c r="BYQ69" s="73"/>
      <c r="BYR69" s="73"/>
      <c r="BYS69" s="73"/>
      <c r="BYT69" s="73"/>
      <c r="BYU69" s="73"/>
      <c r="BYV69" s="73"/>
      <c r="BYW69" s="73"/>
      <c r="BYX69" s="73"/>
      <c r="BYY69" s="73"/>
      <c r="BYZ69" s="73"/>
      <c r="BZA69" s="73"/>
      <c r="BZB69" s="73"/>
      <c r="BZC69" s="73"/>
      <c r="BZD69" s="73"/>
      <c r="BZE69" s="73"/>
      <c r="BZF69" s="73"/>
      <c r="BZG69" s="73"/>
      <c r="BZH69" s="73"/>
      <c r="BZI69" s="73"/>
      <c r="BZJ69" s="73"/>
      <c r="BZK69" s="73"/>
      <c r="BZL69" s="73"/>
      <c r="BZM69" s="73"/>
      <c r="BZN69" s="73"/>
      <c r="BZO69" s="73"/>
      <c r="BZP69" s="73"/>
      <c r="BZQ69" s="73"/>
      <c r="BZR69" s="73"/>
      <c r="BZS69" s="73"/>
      <c r="BZT69" s="73"/>
      <c r="BZU69" s="73"/>
      <c r="BZV69" s="73"/>
      <c r="BZW69" s="73"/>
      <c r="BZX69" s="73"/>
      <c r="BZY69" s="73"/>
      <c r="BZZ69" s="73"/>
      <c r="CAA69" s="73"/>
      <c r="CAB69" s="73"/>
      <c r="CAC69" s="73"/>
      <c r="CAD69" s="73"/>
      <c r="CAE69" s="73"/>
      <c r="CAF69" s="73"/>
      <c r="CAG69" s="73"/>
      <c r="CAH69" s="73"/>
      <c r="CAI69" s="73"/>
      <c r="CAJ69" s="73"/>
      <c r="CAK69" s="73"/>
      <c r="CAL69" s="73"/>
      <c r="CAM69" s="73"/>
      <c r="CAN69" s="73"/>
      <c r="CAO69" s="73"/>
      <c r="CAP69" s="73"/>
      <c r="CAQ69" s="73"/>
      <c r="CAR69" s="73"/>
      <c r="CAS69" s="73"/>
      <c r="CAT69" s="73"/>
      <c r="CAU69" s="73"/>
      <c r="CAV69" s="73"/>
      <c r="CAW69" s="73"/>
      <c r="CAX69" s="73"/>
      <c r="CAY69" s="73"/>
      <c r="CAZ69" s="73"/>
      <c r="CBA69" s="73"/>
      <c r="CBB69" s="73"/>
      <c r="CBC69" s="73"/>
      <c r="CBD69" s="73"/>
      <c r="CBE69" s="73"/>
      <c r="CBF69" s="73"/>
      <c r="CBG69" s="73"/>
      <c r="CBH69" s="73"/>
      <c r="CBI69" s="73"/>
      <c r="CBJ69" s="73"/>
      <c r="CBK69" s="73"/>
      <c r="CBL69" s="73"/>
      <c r="CBM69" s="73"/>
      <c r="CBN69" s="73"/>
      <c r="CBO69" s="73"/>
      <c r="CBP69" s="73"/>
      <c r="CBQ69" s="73"/>
      <c r="CBR69" s="73"/>
      <c r="CBS69" s="73"/>
      <c r="CBT69" s="73"/>
      <c r="CBU69" s="73"/>
      <c r="CBV69" s="73"/>
      <c r="CBW69" s="73"/>
      <c r="CBX69" s="73"/>
      <c r="CBY69" s="73"/>
      <c r="CBZ69" s="73"/>
      <c r="CCA69" s="73"/>
      <c r="CCB69" s="73"/>
      <c r="CCC69" s="73"/>
      <c r="CCD69" s="73"/>
      <c r="CCE69" s="73"/>
      <c r="CCF69" s="73"/>
      <c r="CCG69" s="73"/>
      <c r="CCH69" s="73"/>
      <c r="CCI69" s="73"/>
      <c r="CCJ69" s="73"/>
      <c r="CCK69" s="73"/>
      <c r="CCL69" s="73"/>
      <c r="CCM69" s="73"/>
      <c r="CCN69" s="73"/>
      <c r="CCO69" s="73"/>
      <c r="CCP69" s="73"/>
      <c r="CCQ69" s="73"/>
      <c r="CCR69" s="73"/>
      <c r="CCS69" s="73"/>
      <c r="CCT69" s="73"/>
      <c r="CCU69" s="73"/>
      <c r="CCV69" s="73"/>
      <c r="CCW69" s="73"/>
      <c r="CCX69" s="73"/>
      <c r="CCY69" s="73"/>
      <c r="CCZ69" s="73"/>
      <c r="CDA69" s="73"/>
      <c r="CDB69" s="73"/>
      <c r="CDC69" s="73"/>
      <c r="CDD69" s="73"/>
      <c r="CDE69" s="73"/>
      <c r="CDF69" s="73"/>
      <c r="CDG69" s="73"/>
      <c r="CDH69" s="73"/>
      <c r="CDI69" s="73"/>
      <c r="CDJ69" s="73"/>
      <c r="CDK69" s="73"/>
      <c r="CDL69" s="73"/>
      <c r="CDM69" s="73"/>
      <c r="CDN69" s="73"/>
      <c r="CDO69" s="73"/>
      <c r="CDP69" s="73"/>
      <c r="CDQ69" s="73"/>
      <c r="CDR69" s="73"/>
      <c r="CDS69" s="73"/>
      <c r="CDT69" s="73"/>
      <c r="CDU69" s="73"/>
      <c r="CDV69" s="73"/>
      <c r="CDW69" s="73"/>
      <c r="CDX69" s="73"/>
      <c r="CDY69" s="73"/>
      <c r="CDZ69" s="73"/>
      <c r="CEA69" s="73"/>
      <c r="CEB69" s="73"/>
      <c r="CEC69" s="73"/>
      <c r="CED69" s="73"/>
      <c r="CEE69" s="73"/>
      <c r="CEF69" s="73"/>
      <c r="CEG69" s="73"/>
      <c r="CEH69" s="73"/>
      <c r="CEI69" s="73"/>
      <c r="CEJ69" s="73"/>
      <c r="CEK69" s="73"/>
      <c r="CEL69" s="73"/>
      <c r="CEM69" s="73"/>
      <c r="CEN69" s="73"/>
      <c r="CEO69" s="73"/>
      <c r="CEP69" s="73"/>
      <c r="CEQ69" s="73"/>
      <c r="CER69" s="73"/>
      <c r="CES69" s="73"/>
      <c r="CET69" s="73"/>
      <c r="CEU69" s="73"/>
      <c r="CEV69" s="73"/>
      <c r="CEW69" s="73"/>
      <c r="CEX69" s="73"/>
      <c r="CEY69" s="73"/>
      <c r="CEZ69" s="73"/>
      <c r="CFA69" s="73"/>
      <c r="CFB69" s="73"/>
      <c r="CFC69" s="73"/>
      <c r="CFD69" s="73"/>
      <c r="CFE69" s="73"/>
      <c r="CFF69" s="73"/>
      <c r="CFG69" s="73"/>
      <c r="CFH69" s="73"/>
      <c r="CFI69" s="73"/>
      <c r="CFJ69" s="73"/>
      <c r="CFK69" s="73"/>
      <c r="CFL69" s="73"/>
      <c r="CFM69" s="73"/>
      <c r="CFN69" s="73"/>
      <c r="CFO69" s="73"/>
      <c r="CFP69" s="73"/>
      <c r="CFQ69" s="73"/>
      <c r="CFR69" s="73"/>
      <c r="CFS69" s="73"/>
      <c r="CFT69" s="73"/>
      <c r="CFU69" s="73"/>
      <c r="CFV69" s="73"/>
      <c r="CFW69" s="73"/>
      <c r="CFX69" s="73"/>
      <c r="CFY69" s="73"/>
      <c r="CFZ69" s="73"/>
      <c r="CGA69" s="73"/>
      <c r="CGB69" s="73"/>
      <c r="CGC69" s="73"/>
      <c r="CGD69" s="73"/>
      <c r="CGE69" s="73"/>
      <c r="CGF69" s="73"/>
      <c r="CGG69" s="73"/>
      <c r="CGH69" s="73"/>
      <c r="CGI69" s="73"/>
      <c r="CGJ69" s="73"/>
      <c r="CGK69" s="73"/>
      <c r="CGL69" s="73"/>
      <c r="CGM69" s="73"/>
      <c r="CGN69" s="73"/>
      <c r="CGO69" s="73"/>
      <c r="CGP69" s="73"/>
      <c r="CGQ69" s="73"/>
      <c r="CGR69" s="73"/>
      <c r="CGS69" s="73"/>
      <c r="CGT69" s="73"/>
      <c r="CGU69" s="73"/>
      <c r="CGV69" s="73"/>
      <c r="CGW69" s="73"/>
      <c r="CGX69" s="73"/>
      <c r="CGY69" s="73"/>
      <c r="CGZ69" s="73"/>
      <c r="CHA69" s="73"/>
      <c r="CHB69" s="73"/>
      <c r="CHC69" s="73"/>
      <c r="CHD69" s="73"/>
      <c r="CHE69" s="73"/>
      <c r="CHF69" s="73"/>
      <c r="CHG69" s="73"/>
      <c r="CHH69" s="73"/>
      <c r="CHI69" s="73"/>
      <c r="CHJ69" s="73"/>
      <c r="CHK69" s="73"/>
      <c r="CHL69" s="73"/>
      <c r="CHM69" s="73"/>
      <c r="CHN69" s="73"/>
      <c r="CHO69" s="73"/>
      <c r="CHP69" s="73"/>
      <c r="CHQ69" s="73"/>
      <c r="CHR69" s="73"/>
      <c r="CHS69" s="73"/>
      <c r="CHT69" s="73"/>
      <c r="CHU69" s="73"/>
      <c r="CHV69" s="73"/>
      <c r="CHW69" s="73"/>
      <c r="CHX69" s="73"/>
      <c r="CHY69" s="73"/>
      <c r="CHZ69" s="73"/>
      <c r="CIA69" s="73"/>
      <c r="CIB69" s="73"/>
      <c r="CIC69" s="73"/>
      <c r="CID69" s="73"/>
      <c r="CIE69" s="73"/>
      <c r="CIF69" s="73"/>
      <c r="CIG69" s="73"/>
      <c r="CIH69" s="73"/>
      <c r="CII69" s="73"/>
      <c r="CIJ69" s="73"/>
      <c r="CIK69" s="73"/>
      <c r="CIL69" s="73"/>
      <c r="CIM69" s="73"/>
      <c r="CIN69" s="73"/>
      <c r="CIO69" s="73"/>
      <c r="CIP69" s="73"/>
      <c r="CIQ69" s="73"/>
      <c r="CIR69" s="73"/>
      <c r="CIS69" s="73"/>
      <c r="CIT69" s="73"/>
      <c r="CIU69" s="73"/>
      <c r="CIV69" s="73"/>
      <c r="CIW69" s="73"/>
      <c r="CIX69" s="73"/>
      <c r="CIY69" s="73"/>
      <c r="CIZ69" s="73"/>
      <c r="CJA69" s="73"/>
      <c r="CJB69" s="73"/>
      <c r="CJC69" s="73"/>
      <c r="CJD69" s="73"/>
      <c r="CJE69" s="73"/>
      <c r="CJF69" s="73"/>
      <c r="CJG69" s="73"/>
      <c r="CJH69" s="73"/>
      <c r="CJI69" s="73"/>
      <c r="CJJ69" s="73"/>
      <c r="CJK69" s="73"/>
      <c r="CJL69" s="73"/>
      <c r="CJM69" s="73"/>
      <c r="CJN69" s="73"/>
      <c r="CJO69" s="73"/>
      <c r="CJP69" s="73"/>
      <c r="CJQ69" s="73"/>
      <c r="CJR69" s="73"/>
      <c r="CJS69" s="73"/>
      <c r="CJT69" s="73"/>
      <c r="CJU69" s="73"/>
      <c r="CJV69" s="73"/>
      <c r="CJW69" s="73"/>
      <c r="CJX69" s="73"/>
      <c r="CJY69" s="73"/>
      <c r="CJZ69" s="73"/>
      <c r="CKA69" s="73"/>
      <c r="CKB69" s="73"/>
      <c r="CKC69" s="73"/>
      <c r="CKD69" s="73"/>
      <c r="CKE69" s="73"/>
      <c r="CKF69" s="73"/>
      <c r="CKG69" s="73"/>
      <c r="CKH69" s="73"/>
      <c r="CKI69" s="73"/>
      <c r="CKJ69" s="73"/>
      <c r="CKK69" s="73"/>
      <c r="CKL69" s="73"/>
      <c r="CKM69" s="73"/>
      <c r="CKN69" s="73"/>
      <c r="CKO69" s="73"/>
      <c r="CKP69" s="73"/>
      <c r="CKQ69" s="73"/>
      <c r="CKR69" s="73"/>
      <c r="CKS69" s="73"/>
      <c r="CKT69" s="73"/>
      <c r="CKU69" s="73"/>
      <c r="CKV69" s="73"/>
      <c r="CKW69" s="73"/>
      <c r="CKX69" s="73"/>
      <c r="CKY69" s="73"/>
      <c r="CKZ69" s="73"/>
      <c r="CLA69" s="73"/>
      <c r="CLB69" s="73"/>
      <c r="CLC69" s="73"/>
      <c r="CLD69" s="73"/>
      <c r="CLE69" s="73"/>
      <c r="CLF69" s="73"/>
      <c r="CLG69" s="73"/>
      <c r="CLH69" s="73"/>
      <c r="CLI69" s="73"/>
      <c r="CLJ69" s="73"/>
      <c r="CLK69" s="73"/>
      <c r="CLL69" s="73"/>
      <c r="CLM69" s="73"/>
      <c r="CLN69" s="73"/>
      <c r="CLO69" s="73"/>
      <c r="CLP69" s="73"/>
      <c r="CLQ69" s="73"/>
      <c r="CLR69" s="73"/>
      <c r="CLS69" s="73"/>
      <c r="CLT69" s="73"/>
      <c r="CLU69" s="73"/>
      <c r="CLV69" s="73"/>
      <c r="CLW69" s="73"/>
      <c r="CLX69" s="73"/>
      <c r="CLY69" s="73"/>
      <c r="CLZ69" s="73"/>
      <c r="CMA69" s="73"/>
      <c r="CMB69" s="73"/>
      <c r="CMC69" s="73"/>
      <c r="CMD69" s="73"/>
      <c r="CME69" s="73"/>
      <c r="CMF69" s="73"/>
      <c r="CMG69" s="73"/>
      <c r="CMH69" s="73"/>
      <c r="CMI69" s="73"/>
      <c r="CMJ69" s="73"/>
      <c r="CMK69" s="73"/>
      <c r="CML69" s="73"/>
      <c r="CMM69" s="73"/>
      <c r="CMN69" s="73"/>
      <c r="CMO69" s="73"/>
      <c r="CMP69" s="73"/>
      <c r="CMQ69" s="73"/>
      <c r="CMR69" s="73"/>
      <c r="CMS69" s="73"/>
      <c r="CMT69" s="73"/>
      <c r="CMU69" s="73"/>
      <c r="CMV69" s="73"/>
      <c r="CMW69" s="73"/>
      <c r="CMX69" s="73"/>
      <c r="CMY69" s="73"/>
      <c r="CMZ69" s="73"/>
      <c r="CNA69" s="73"/>
      <c r="CNB69" s="73"/>
      <c r="CNC69" s="73"/>
      <c r="CND69" s="73"/>
      <c r="CNE69" s="73"/>
      <c r="CNF69" s="73"/>
      <c r="CNG69" s="73"/>
      <c r="CNH69" s="73"/>
      <c r="CNI69" s="73"/>
      <c r="CNJ69" s="73"/>
      <c r="CNK69" s="73"/>
      <c r="CNL69" s="73"/>
      <c r="CNM69" s="73"/>
      <c r="CNN69" s="73"/>
      <c r="CNO69" s="73"/>
      <c r="CNP69" s="73"/>
      <c r="CNQ69" s="73"/>
      <c r="CNR69" s="73"/>
      <c r="CNS69" s="73"/>
      <c r="CNT69" s="73"/>
      <c r="CNU69" s="73"/>
      <c r="CNV69" s="73"/>
      <c r="CNW69" s="73"/>
      <c r="CNX69" s="73"/>
      <c r="CNY69" s="73"/>
      <c r="CNZ69" s="73"/>
      <c r="COA69" s="73"/>
      <c r="COB69" s="73"/>
      <c r="COC69" s="73"/>
      <c r="COD69" s="73"/>
      <c r="COE69" s="73"/>
      <c r="COF69" s="73"/>
      <c r="COG69" s="73"/>
      <c r="COH69" s="73"/>
      <c r="COI69" s="73"/>
      <c r="COJ69" s="73"/>
      <c r="COK69" s="73"/>
      <c r="COL69" s="73"/>
      <c r="COM69" s="73"/>
      <c r="CON69" s="73"/>
      <c r="COO69" s="73"/>
      <c r="COP69" s="73"/>
      <c r="COQ69" s="73"/>
      <c r="COR69" s="73"/>
      <c r="COS69" s="73"/>
      <c r="COT69" s="73"/>
      <c r="COU69" s="73"/>
      <c r="COV69" s="73"/>
      <c r="COW69" s="73"/>
      <c r="COX69" s="73"/>
      <c r="COY69" s="73"/>
      <c r="COZ69" s="73"/>
      <c r="CPA69" s="73"/>
      <c r="CPB69" s="73"/>
      <c r="CPC69" s="73"/>
      <c r="CPD69" s="73"/>
      <c r="CPE69" s="73"/>
      <c r="CPF69" s="73"/>
      <c r="CPG69" s="73"/>
      <c r="CPH69" s="73"/>
      <c r="CPI69" s="73"/>
      <c r="CPJ69" s="73"/>
      <c r="CPK69" s="73"/>
      <c r="CPL69" s="73"/>
      <c r="CPM69" s="73"/>
      <c r="CPN69" s="73"/>
      <c r="CPO69" s="73"/>
      <c r="CPP69" s="73"/>
      <c r="CPQ69" s="73"/>
      <c r="CPR69" s="73"/>
      <c r="CPS69" s="73"/>
      <c r="CPT69" s="73"/>
      <c r="CPU69" s="73"/>
      <c r="CPV69" s="73"/>
      <c r="CPW69" s="73"/>
      <c r="CPX69" s="73"/>
      <c r="CPY69" s="73"/>
      <c r="CPZ69" s="73"/>
      <c r="CQA69" s="73"/>
      <c r="CQB69" s="73"/>
      <c r="CQC69" s="73"/>
      <c r="CQD69" s="73"/>
      <c r="CQE69" s="73"/>
      <c r="CQF69" s="73"/>
      <c r="CQG69" s="73"/>
      <c r="CQH69" s="73"/>
      <c r="CQI69" s="73"/>
      <c r="CQJ69" s="73"/>
      <c r="CQK69" s="73"/>
      <c r="CQL69" s="73"/>
      <c r="CQM69" s="73"/>
      <c r="CQN69" s="73"/>
      <c r="CQO69" s="73"/>
      <c r="CQP69" s="73"/>
      <c r="CQQ69" s="73"/>
      <c r="CQR69" s="73"/>
      <c r="CQS69" s="73"/>
      <c r="CQT69" s="73"/>
      <c r="CQU69" s="73"/>
      <c r="CQV69" s="73"/>
      <c r="CQW69" s="73"/>
      <c r="CQX69" s="73"/>
      <c r="CQY69" s="73"/>
      <c r="CQZ69" s="73"/>
      <c r="CRA69" s="73"/>
      <c r="CRB69" s="73"/>
      <c r="CRC69" s="73"/>
      <c r="CRD69" s="73"/>
      <c r="CRE69" s="73"/>
      <c r="CRF69" s="73"/>
      <c r="CRG69" s="73"/>
      <c r="CRH69" s="73"/>
      <c r="CRI69" s="73"/>
      <c r="CRJ69" s="73"/>
      <c r="CRK69" s="73"/>
      <c r="CRL69" s="73"/>
      <c r="CRM69" s="73"/>
      <c r="CRN69" s="73"/>
      <c r="CRO69" s="73"/>
      <c r="CRP69" s="73"/>
      <c r="CRQ69" s="73"/>
      <c r="CRR69" s="73"/>
      <c r="CRS69" s="73"/>
      <c r="CRT69" s="73"/>
      <c r="CRU69" s="73"/>
      <c r="CRV69" s="73"/>
      <c r="CRW69" s="73"/>
      <c r="CRX69" s="73"/>
      <c r="CRY69" s="73"/>
      <c r="CRZ69" s="73"/>
      <c r="CSA69" s="73"/>
      <c r="CSB69" s="73"/>
      <c r="CSC69" s="73"/>
      <c r="CSD69" s="73"/>
      <c r="CSE69" s="73"/>
      <c r="CSF69" s="73"/>
      <c r="CSG69" s="73"/>
      <c r="CSH69" s="73"/>
      <c r="CSI69" s="73"/>
      <c r="CSJ69" s="73"/>
      <c r="CSK69" s="73"/>
      <c r="CSL69" s="73"/>
      <c r="CSM69" s="73"/>
      <c r="CSN69" s="73"/>
      <c r="CSO69" s="73"/>
      <c r="CSP69" s="73"/>
      <c r="CSQ69" s="73"/>
      <c r="CSR69" s="73"/>
      <c r="CSS69" s="73"/>
      <c r="CST69" s="73"/>
      <c r="CSU69" s="73"/>
      <c r="CSV69" s="73"/>
      <c r="CSW69" s="73"/>
      <c r="CSX69" s="73"/>
      <c r="CSY69" s="73"/>
      <c r="CSZ69" s="73"/>
      <c r="CTA69" s="73"/>
      <c r="CTB69" s="73"/>
      <c r="CTC69" s="73"/>
      <c r="CTD69" s="73"/>
      <c r="CTE69" s="73"/>
      <c r="CTF69" s="73"/>
      <c r="CTG69" s="73"/>
      <c r="CTH69" s="73"/>
      <c r="CTI69" s="73"/>
      <c r="CTJ69" s="73"/>
      <c r="CTK69" s="73"/>
      <c r="CTL69" s="73"/>
      <c r="CTM69" s="73"/>
      <c r="CTN69" s="73"/>
      <c r="CTO69" s="73"/>
      <c r="CTP69" s="73"/>
      <c r="CTQ69" s="73"/>
      <c r="CTR69" s="73"/>
      <c r="CTS69" s="73"/>
      <c r="CTT69" s="73"/>
      <c r="CTU69" s="73"/>
      <c r="CTV69" s="73"/>
      <c r="CTW69" s="73"/>
      <c r="CTX69" s="73"/>
      <c r="CTY69" s="73"/>
      <c r="CTZ69" s="73"/>
      <c r="CUA69" s="73"/>
      <c r="CUB69" s="73"/>
      <c r="CUC69" s="73"/>
      <c r="CUD69" s="73"/>
      <c r="CUE69" s="73"/>
      <c r="CUF69" s="73"/>
      <c r="CUG69" s="73"/>
      <c r="CUH69" s="73"/>
      <c r="CUI69" s="73"/>
      <c r="CUJ69" s="73"/>
      <c r="CUK69" s="73"/>
      <c r="CUL69" s="73"/>
      <c r="CUM69" s="73"/>
      <c r="CUN69" s="73"/>
      <c r="CUO69" s="73"/>
      <c r="CUP69" s="73"/>
      <c r="CUQ69" s="73"/>
      <c r="CUR69" s="73"/>
      <c r="CUS69" s="73"/>
      <c r="CUT69" s="73"/>
      <c r="CUU69" s="73"/>
      <c r="CUV69" s="73"/>
      <c r="CUW69" s="73"/>
      <c r="CUX69" s="73"/>
      <c r="CUY69" s="73"/>
      <c r="CUZ69" s="73"/>
      <c r="CVA69" s="73"/>
      <c r="CVB69" s="73"/>
      <c r="CVC69" s="73"/>
      <c r="CVD69" s="73"/>
      <c r="CVE69" s="73"/>
      <c r="CVF69" s="73"/>
      <c r="CVG69" s="73"/>
      <c r="CVH69" s="73"/>
      <c r="CVI69" s="73"/>
      <c r="CVJ69" s="73"/>
      <c r="CVK69" s="73"/>
      <c r="CVL69" s="73"/>
      <c r="CVM69" s="73"/>
      <c r="CVN69" s="73"/>
      <c r="CVO69" s="73"/>
      <c r="CVP69" s="73"/>
      <c r="CVQ69" s="73"/>
      <c r="CVR69" s="73"/>
      <c r="CVS69" s="73"/>
      <c r="CVT69" s="73"/>
      <c r="CVU69" s="73"/>
      <c r="CVV69" s="73"/>
      <c r="CVW69" s="73"/>
      <c r="CVX69" s="73"/>
      <c r="CVY69" s="73"/>
      <c r="CVZ69" s="73"/>
      <c r="CWA69" s="73"/>
      <c r="CWB69" s="73"/>
      <c r="CWC69" s="73"/>
      <c r="CWD69" s="73"/>
      <c r="CWE69" s="73"/>
      <c r="CWF69" s="73"/>
      <c r="CWG69" s="73"/>
      <c r="CWH69" s="73"/>
      <c r="CWI69" s="73"/>
      <c r="CWJ69" s="73"/>
      <c r="CWK69" s="73"/>
      <c r="CWL69" s="73"/>
      <c r="CWM69" s="73"/>
      <c r="CWN69" s="73"/>
      <c r="CWO69" s="73"/>
      <c r="CWP69" s="73"/>
      <c r="CWQ69" s="73"/>
      <c r="CWR69" s="73"/>
      <c r="CWS69" s="73"/>
      <c r="CWT69" s="73"/>
      <c r="CWU69" s="73"/>
      <c r="CWV69" s="73"/>
      <c r="CWW69" s="73"/>
      <c r="CWX69" s="73"/>
      <c r="CWY69" s="73"/>
      <c r="CWZ69" s="73"/>
      <c r="CXA69" s="73"/>
      <c r="CXB69" s="73"/>
      <c r="CXC69" s="73"/>
      <c r="CXD69" s="73"/>
      <c r="CXE69" s="73"/>
      <c r="CXF69" s="73"/>
      <c r="CXG69" s="73"/>
      <c r="CXH69" s="73"/>
      <c r="CXI69" s="73"/>
      <c r="CXJ69" s="73"/>
      <c r="CXK69" s="73"/>
      <c r="CXL69" s="73"/>
      <c r="CXM69" s="73"/>
      <c r="CXN69" s="73"/>
      <c r="CXO69" s="73"/>
      <c r="CXP69" s="73"/>
      <c r="CXQ69" s="73"/>
      <c r="CXR69" s="73"/>
      <c r="CXS69" s="73"/>
      <c r="CXT69" s="73"/>
      <c r="CXU69" s="73"/>
      <c r="CXV69" s="73"/>
      <c r="CXW69" s="73"/>
      <c r="CXX69" s="73"/>
      <c r="CXY69" s="73"/>
      <c r="CXZ69" s="73"/>
      <c r="CYA69" s="73"/>
      <c r="CYB69" s="73"/>
      <c r="CYC69" s="73"/>
      <c r="CYD69" s="73"/>
      <c r="CYE69" s="73"/>
      <c r="CYF69" s="73"/>
      <c r="CYG69" s="73"/>
      <c r="CYH69" s="73"/>
      <c r="CYI69" s="73"/>
      <c r="CYJ69" s="73"/>
      <c r="CYK69" s="73"/>
      <c r="CYL69" s="73"/>
      <c r="CYM69" s="73"/>
      <c r="CYN69" s="73"/>
      <c r="CYO69" s="73"/>
      <c r="CYP69" s="73"/>
      <c r="CYQ69" s="73"/>
      <c r="CYR69" s="73"/>
      <c r="CYS69" s="73"/>
      <c r="CYT69" s="73"/>
      <c r="CYU69" s="73"/>
      <c r="CYV69" s="73"/>
      <c r="CYW69" s="73"/>
      <c r="CYX69" s="73"/>
      <c r="CYY69" s="73"/>
      <c r="CYZ69" s="73"/>
      <c r="CZA69" s="73"/>
      <c r="CZB69" s="73"/>
      <c r="CZC69" s="73"/>
      <c r="CZD69" s="73"/>
      <c r="CZE69" s="73"/>
      <c r="CZF69" s="73"/>
      <c r="CZG69" s="73"/>
      <c r="CZH69" s="73"/>
      <c r="CZI69" s="73"/>
      <c r="CZJ69" s="73"/>
      <c r="CZK69" s="73"/>
      <c r="CZL69" s="73"/>
      <c r="CZM69" s="73"/>
      <c r="CZN69" s="73"/>
      <c r="CZO69" s="73"/>
      <c r="CZP69" s="73"/>
      <c r="CZQ69" s="73"/>
      <c r="CZR69" s="73"/>
      <c r="CZS69" s="73"/>
      <c r="CZT69" s="73"/>
      <c r="CZU69" s="73"/>
      <c r="CZV69" s="73"/>
      <c r="CZW69" s="73"/>
      <c r="CZX69" s="73"/>
      <c r="CZY69" s="73"/>
      <c r="CZZ69" s="73"/>
      <c r="DAA69" s="73"/>
      <c r="DAB69" s="73"/>
      <c r="DAC69" s="73"/>
      <c r="DAD69" s="73"/>
      <c r="DAE69" s="73"/>
      <c r="DAF69" s="73"/>
      <c r="DAG69" s="73"/>
      <c r="DAH69" s="73"/>
      <c r="DAI69" s="73"/>
      <c r="DAJ69" s="73"/>
      <c r="DAK69" s="73"/>
      <c r="DAL69" s="73"/>
      <c r="DAM69" s="73"/>
      <c r="DAN69" s="73"/>
      <c r="DAO69" s="73"/>
      <c r="DAP69" s="73"/>
      <c r="DAQ69" s="73"/>
      <c r="DAR69" s="73"/>
      <c r="DAS69" s="73"/>
      <c r="DAT69" s="73"/>
      <c r="DAU69" s="73"/>
      <c r="DAV69" s="73"/>
      <c r="DAW69" s="73"/>
      <c r="DAX69" s="73"/>
      <c r="DAY69" s="73"/>
      <c r="DAZ69" s="73"/>
      <c r="DBA69" s="73"/>
      <c r="DBB69" s="73"/>
      <c r="DBC69" s="73"/>
      <c r="DBD69" s="73"/>
      <c r="DBE69" s="73"/>
      <c r="DBF69" s="73"/>
      <c r="DBG69" s="73"/>
      <c r="DBH69" s="73"/>
      <c r="DBI69" s="73"/>
      <c r="DBJ69" s="73"/>
      <c r="DBK69" s="73"/>
      <c r="DBL69" s="73"/>
      <c r="DBM69" s="73"/>
      <c r="DBN69" s="73"/>
      <c r="DBO69" s="73"/>
      <c r="DBP69" s="73"/>
      <c r="DBQ69" s="73"/>
      <c r="DBR69" s="73"/>
      <c r="DBS69" s="73"/>
      <c r="DBT69" s="73"/>
      <c r="DBU69" s="73"/>
      <c r="DBV69" s="73"/>
      <c r="DBW69" s="73"/>
      <c r="DBX69" s="73"/>
      <c r="DBY69" s="73"/>
      <c r="DBZ69" s="73"/>
      <c r="DCA69" s="73"/>
      <c r="DCB69" s="73"/>
      <c r="DCC69" s="73"/>
      <c r="DCD69" s="73"/>
      <c r="DCE69" s="73"/>
      <c r="DCF69" s="73"/>
      <c r="DCG69" s="73"/>
      <c r="DCH69" s="73"/>
      <c r="DCI69" s="73"/>
      <c r="DCJ69" s="73"/>
      <c r="DCK69" s="73"/>
      <c r="DCL69" s="73"/>
      <c r="DCM69" s="73"/>
      <c r="DCN69" s="73"/>
      <c r="DCO69" s="73"/>
      <c r="DCP69" s="73"/>
      <c r="DCQ69" s="73"/>
      <c r="DCR69" s="73"/>
      <c r="DCS69" s="73"/>
      <c r="DCT69" s="73"/>
      <c r="DCU69" s="73"/>
      <c r="DCV69" s="73"/>
      <c r="DCW69" s="73"/>
      <c r="DCX69" s="73"/>
      <c r="DCY69" s="73"/>
      <c r="DCZ69" s="73"/>
      <c r="DDA69" s="73"/>
      <c r="DDB69" s="73"/>
      <c r="DDC69" s="73"/>
      <c r="DDD69" s="73"/>
      <c r="DDE69" s="73"/>
      <c r="DDF69" s="73"/>
      <c r="DDG69" s="73"/>
      <c r="DDH69" s="73"/>
      <c r="DDI69" s="73"/>
      <c r="DDJ69" s="73"/>
      <c r="DDK69" s="73"/>
      <c r="DDL69" s="73"/>
      <c r="DDM69" s="73"/>
      <c r="DDN69" s="73"/>
      <c r="DDO69" s="73"/>
      <c r="DDP69" s="73"/>
      <c r="DDQ69" s="73"/>
      <c r="DDR69" s="73"/>
      <c r="DDS69" s="73"/>
      <c r="DDT69" s="73"/>
      <c r="DDU69" s="73"/>
      <c r="DDV69" s="73"/>
      <c r="DDW69" s="73"/>
      <c r="DDX69" s="73"/>
      <c r="DDY69" s="73"/>
      <c r="DDZ69" s="73"/>
      <c r="DEA69" s="73"/>
      <c r="DEB69" s="73"/>
      <c r="DEC69" s="73"/>
      <c r="DED69" s="73"/>
      <c r="DEE69" s="73"/>
      <c r="DEF69" s="73"/>
      <c r="DEG69" s="73"/>
      <c r="DEH69" s="73"/>
      <c r="DEI69" s="73"/>
      <c r="DEJ69" s="73"/>
      <c r="DEK69" s="73"/>
      <c r="DEL69" s="73"/>
      <c r="DEM69" s="73"/>
      <c r="DEN69" s="73"/>
      <c r="DEO69" s="73"/>
      <c r="DEP69" s="73"/>
      <c r="DEQ69" s="73"/>
      <c r="DER69" s="73"/>
      <c r="DES69" s="73"/>
      <c r="DET69" s="73"/>
      <c r="DEU69" s="73"/>
      <c r="DEV69" s="73"/>
      <c r="DEW69" s="73"/>
      <c r="DEX69" s="73"/>
      <c r="DEY69" s="73"/>
      <c r="DEZ69" s="73"/>
      <c r="DFA69" s="73"/>
      <c r="DFB69" s="73"/>
      <c r="DFC69" s="73"/>
      <c r="DFD69" s="73"/>
      <c r="DFE69" s="73"/>
      <c r="DFF69" s="73"/>
      <c r="DFG69" s="73"/>
      <c r="DFH69" s="73"/>
      <c r="DFI69" s="73"/>
      <c r="DFJ69" s="73"/>
      <c r="DFK69" s="73"/>
      <c r="DFL69" s="73"/>
      <c r="DFM69" s="73"/>
      <c r="DFN69" s="73"/>
      <c r="DFO69" s="73"/>
      <c r="DFP69" s="73"/>
      <c r="DFQ69" s="73"/>
      <c r="DFR69" s="73"/>
      <c r="DFS69" s="73"/>
      <c r="DFT69" s="73"/>
      <c r="DFU69" s="73"/>
      <c r="DFV69" s="73"/>
      <c r="DFW69" s="73"/>
      <c r="DFX69" s="73"/>
      <c r="DFY69" s="73"/>
      <c r="DFZ69" s="73"/>
      <c r="DGA69" s="73"/>
      <c r="DGB69" s="73"/>
      <c r="DGC69" s="73"/>
      <c r="DGD69" s="73"/>
      <c r="DGE69" s="73"/>
      <c r="DGF69" s="73"/>
      <c r="DGG69" s="73"/>
      <c r="DGH69" s="73"/>
      <c r="DGI69" s="73"/>
      <c r="DGJ69" s="73"/>
      <c r="DGK69" s="73"/>
      <c r="DGL69" s="73"/>
      <c r="DGM69" s="73"/>
      <c r="DGN69" s="73"/>
      <c r="DGO69" s="73"/>
      <c r="DGP69" s="73"/>
      <c r="DGQ69" s="73"/>
      <c r="DGR69" s="73"/>
      <c r="DGS69" s="73"/>
      <c r="DGT69" s="73"/>
      <c r="DGU69" s="73"/>
      <c r="DGV69" s="73"/>
      <c r="DGW69" s="73"/>
      <c r="DGX69" s="73"/>
      <c r="DGY69" s="73"/>
      <c r="DGZ69" s="73"/>
      <c r="DHA69" s="73"/>
      <c r="DHB69" s="73"/>
      <c r="DHC69" s="73"/>
      <c r="DHD69" s="73"/>
      <c r="DHE69" s="73"/>
      <c r="DHF69" s="73"/>
      <c r="DHG69" s="73"/>
      <c r="DHH69" s="73"/>
      <c r="DHI69" s="73"/>
      <c r="DHJ69" s="73"/>
      <c r="DHK69" s="73"/>
      <c r="DHL69" s="73"/>
      <c r="DHM69" s="73"/>
      <c r="DHN69" s="73"/>
      <c r="DHO69" s="73"/>
      <c r="DHP69" s="73"/>
      <c r="DHQ69" s="73"/>
      <c r="DHR69" s="73"/>
      <c r="DHS69" s="73"/>
      <c r="DHT69" s="73"/>
      <c r="DHU69" s="73"/>
      <c r="DHV69" s="73"/>
      <c r="DHW69" s="73"/>
      <c r="DHX69" s="73"/>
      <c r="DHY69" s="73"/>
      <c r="DHZ69" s="73"/>
      <c r="DIA69" s="73"/>
      <c r="DIB69" s="73"/>
      <c r="DIC69" s="73"/>
      <c r="DID69" s="73"/>
      <c r="DIE69" s="73"/>
      <c r="DIF69" s="73"/>
      <c r="DIG69" s="73"/>
      <c r="DIH69" s="73"/>
      <c r="DII69" s="73"/>
      <c r="DIJ69" s="73"/>
      <c r="DIK69" s="73"/>
      <c r="DIL69" s="73"/>
      <c r="DIM69" s="73"/>
      <c r="DIN69" s="73"/>
      <c r="DIO69" s="73"/>
      <c r="DIP69" s="73"/>
      <c r="DIQ69" s="73"/>
      <c r="DIR69" s="73"/>
      <c r="DIS69" s="73"/>
      <c r="DIT69" s="73"/>
      <c r="DIU69" s="73"/>
      <c r="DIV69" s="73"/>
      <c r="DIW69" s="73"/>
      <c r="DIX69" s="73"/>
      <c r="DIY69" s="73"/>
      <c r="DIZ69" s="73"/>
      <c r="DJA69" s="73"/>
      <c r="DJB69" s="73"/>
      <c r="DJC69" s="73"/>
      <c r="DJD69" s="73"/>
      <c r="DJE69" s="73"/>
      <c r="DJF69" s="73"/>
      <c r="DJG69" s="73"/>
      <c r="DJH69" s="73"/>
      <c r="DJI69" s="73"/>
      <c r="DJJ69" s="73"/>
      <c r="DJK69" s="73"/>
      <c r="DJL69" s="73"/>
      <c r="DJM69" s="73"/>
      <c r="DJN69" s="73"/>
      <c r="DJO69" s="73"/>
      <c r="DJP69" s="73"/>
      <c r="DJQ69" s="73"/>
      <c r="DJR69" s="73"/>
      <c r="DJS69" s="73"/>
      <c r="DJT69" s="73"/>
      <c r="DJU69" s="73"/>
      <c r="DJV69" s="73"/>
      <c r="DJW69" s="73"/>
      <c r="DJX69" s="73"/>
      <c r="DJY69" s="73"/>
      <c r="DJZ69" s="73"/>
      <c r="DKA69" s="73"/>
      <c r="DKB69" s="73"/>
      <c r="DKC69" s="73"/>
      <c r="DKD69" s="73"/>
      <c r="DKE69" s="73"/>
      <c r="DKF69" s="73"/>
      <c r="DKG69" s="73"/>
      <c r="DKH69" s="73"/>
      <c r="DKI69" s="73"/>
      <c r="DKJ69" s="73"/>
      <c r="DKK69" s="73"/>
      <c r="DKL69" s="73"/>
      <c r="DKM69" s="73"/>
      <c r="DKN69" s="73"/>
      <c r="DKO69" s="73"/>
      <c r="DKP69" s="73"/>
      <c r="DKQ69" s="73"/>
      <c r="DKR69" s="73"/>
      <c r="DKS69" s="73"/>
      <c r="DKT69" s="73"/>
      <c r="DKU69" s="73"/>
      <c r="DKV69" s="73"/>
      <c r="DKW69" s="73"/>
      <c r="DKX69" s="73"/>
      <c r="DKY69" s="73"/>
      <c r="DKZ69" s="73"/>
      <c r="DLA69" s="73"/>
      <c r="DLB69" s="73"/>
      <c r="DLC69" s="73"/>
      <c r="DLD69" s="73"/>
      <c r="DLE69" s="73"/>
      <c r="DLF69" s="73"/>
      <c r="DLG69" s="73"/>
      <c r="DLH69" s="73"/>
      <c r="DLI69" s="73"/>
      <c r="DLJ69" s="73"/>
      <c r="DLK69" s="73"/>
      <c r="DLL69" s="73"/>
      <c r="DLM69" s="73"/>
      <c r="DLN69" s="73"/>
      <c r="DLO69" s="73"/>
      <c r="DLP69" s="73"/>
      <c r="DLQ69" s="73"/>
      <c r="DLR69" s="73"/>
      <c r="DLS69" s="73"/>
      <c r="DLT69" s="73"/>
      <c r="DLU69" s="73"/>
      <c r="DLV69" s="73"/>
      <c r="DLW69" s="73"/>
      <c r="DLX69" s="73"/>
      <c r="DLY69" s="73"/>
      <c r="DLZ69" s="73"/>
      <c r="DMA69" s="73"/>
      <c r="DMB69" s="73"/>
      <c r="DMC69" s="73"/>
      <c r="DMD69" s="73"/>
      <c r="DME69" s="73"/>
      <c r="DMF69" s="73"/>
      <c r="DMG69" s="73"/>
      <c r="DMH69" s="73"/>
      <c r="DMI69" s="73"/>
      <c r="DMJ69" s="73"/>
      <c r="DMK69" s="73"/>
      <c r="DML69" s="73"/>
      <c r="DMM69" s="73"/>
      <c r="DMN69" s="73"/>
      <c r="DMO69" s="73"/>
      <c r="DMP69" s="73"/>
      <c r="DMQ69" s="73"/>
      <c r="DMR69" s="73"/>
      <c r="DMS69" s="73"/>
      <c r="DMT69" s="73"/>
      <c r="DMU69" s="73"/>
      <c r="DMV69" s="73"/>
      <c r="DMW69" s="73"/>
      <c r="DMX69" s="73"/>
      <c r="DMY69" s="73"/>
      <c r="DMZ69" s="73"/>
      <c r="DNA69" s="73"/>
      <c r="DNB69" s="73"/>
      <c r="DNC69" s="73"/>
      <c r="DND69" s="73"/>
      <c r="DNE69" s="73"/>
      <c r="DNF69" s="73"/>
      <c r="DNG69" s="73"/>
      <c r="DNH69" s="73"/>
      <c r="DNI69" s="73"/>
      <c r="DNJ69" s="73"/>
      <c r="DNK69" s="73"/>
      <c r="DNL69" s="73"/>
      <c r="DNM69" s="73"/>
      <c r="DNN69" s="73"/>
      <c r="DNO69" s="73"/>
      <c r="DNP69" s="73"/>
      <c r="DNQ69" s="73"/>
      <c r="DNR69" s="73"/>
      <c r="DNS69" s="73"/>
      <c r="DNT69" s="73"/>
      <c r="DNU69" s="73"/>
      <c r="DNV69" s="73"/>
      <c r="DNW69" s="73"/>
      <c r="DNX69" s="73"/>
      <c r="DNY69" s="73"/>
      <c r="DNZ69" s="73"/>
      <c r="DOA69" s="73"/>
      <c r="DOB69" s="73"/>
      <c r="DOC69" s="73"/>
      <c r="DOD69" s="73"/>
      <c r="DOE69" s="73"/>
      <c r="DOF69" s="73"/>
      <c r="DOG69" s="73"/>
      <c r="DOH69" s="73"/>
      <c r="DOI69" s="73"/>
      <c r="DOJ69" s="73"/>
      <c r="DOK69" s="73"/>
      <c r="DOL69" s="73"/>
      <c r="DOM69" s="73"/>
      <c r="DON69" s="73"/>
      <c r="DOO69" s="73"/>
      <c r="DOP69" s="73"/>
      <c r="DOQ69" s="73"/>
      <c r="DOR69" s="73"/>
      <c r="DOS69" s="73"/>
      <c r="DOT69" s="73"/>
      <c r="DOU69" s="73"/>
      <c r="DOV69" s="73"/>
      <c r="DOW69" s="73"/>
      <c r="DOX69" s="73"/>
      <c r="DOY69" s="73"/>
      <c r="DOZ69" s="73"/>
      <c r="DPA69" s="73"/>
      <c r="DPB69" s="73"/>
      <c r="DPC69" s="73"/>
      <c r="DPD69" s="73"/>
      <c r="DPE69" s="73"/>
      <c r="DPF69" s="73"/>
      <c r="DPG69" s="73"/>
      <c r="DPH69" s="73"/>
      <c r="DPI69" s="73"/>
      <c r="DPJ69" s="73"/>
      <c r="DPK69" s="73"/>
      <c r="DPL69" s="73"/>
      <c r="DPM69" s="73"/>
      <c r="DPN69" s="73"/>
      <c r="DPO69" s="73"/>
      <c r="DPP69" s="73"/>
      <c r="DPQ69" s="73"/>
      <c r="DPR69" s="73"/>
      <c r="DPS69" s="73"/>
      <c r="DPT69" s="73"/>
      <c r="DPU69" s="73"/>
      <c r="DPV69" s="73"/>
      <c r="DPW69" s="73"/>
      <c r="DPX69" s="73"/>
      <c r="DPY69" s="73"/>
      <c r="DPZ69" s="73"/>
      <c r="DQA69" s="73"/>
      <c r="DQB69" s="73"/>
      <c r="DQC69" s="73"/>
      <c r="DQD69" s="73"/>
      <c r="DQE69" s="73"/>
      <c r="DQF69" s="73"/>
      <c r="DQG69" s="73"/>
      <c r="DQH69" s="73"/>
      <c r="DQI69" s="73"/>
      <c r="DQJ69" s="73"/>
      <c r="DQK69" s="73"/>
      <c r="DQL69" s="73"/>
      <c r="DQM69" s="73"/>
      <c r="DQN69" s="73"/>
      <c r="DQO69" s="73"/>
      <c r="DQP69" s="73"/>
      <c r="DQQ69" s="73"/>
      <c r="DQR69" s="73"/>
      <c r="DQS69" s="73"/>
      <c r="DQT69" s="73"/>
      <c r="DQU69" s="73"/>
      <c r="DQV69" s="73"/>
      <c r="DQW69" s="73"/>
      <c r="DQX69" s="73"/>
      <c r="DQY69" s="73"/>
      <c r="DQZ69" s="73"/>
      <c r="DRA69" s="73"/>
      <c r="DRB69" s="73"/>
      <c r="DRC69" s="73"/>
      <c r="DRD69" s="73"/>
      <c r="DRE69" s="73"/>
      <c r="DRF69" s="73"/>
      <c r="DRG69" s="73"/>
      <c r="DRH69" s="73"/>
      <c r="DRI69" s="73"/>
      <c r="DRJ69" s="73"/>
      <c r="DRK69" s="73"/>
      <c r="DRL69" s="73"/>
      <c r="DRM69" s="73"/>
      <c r="DRN69" s="73"/>
      <c r="DRO69" s="73"/>
      <c r="DRP69" s="73"/>
      <c r="DRQ69" s="73"/>
      <c r="DRR69" s="73"/>
      <c r="DRS69" s="73"/>
      <c r="DRT69" s="73"/>
      <c r="DRU69" s="73"/>
      <c r="DRV69" s="73"/>
      <c r="DRW69" s="73"/>
      <c r="DRX69" s="73"/>
      <c r="DRY69" s="73"/>
      <c r="DRZ69" s="73"/>
      <c r="DSA69" s="73"/>
      <c r="DSB69" s="73"/>
      <c r="DSC69" s="73"/>
      <c r="DSD69" s="73"/>
      <c r="DSE69" s="73"/>
      <c r="DSF69" s="73"/>
      <c r="DSG69" s="73"/>
      <c r="DSH69" s="73"/>
      <c r="DSI69" s="73"/>
      <c r="DSJ69" s="73"/>
      <c r="DSK69" s="73"/>
      <c r="DSL69" s="73"/>
      <c r="DSM69" s="73"/>
      <c r="DSN69" s="73"/>
      <c r="DSO69" s="73"/>
      <c r="DSP69" s="73"/>
      <c r="DSQ69" s="73"/>
      <c r="DSR69" s="73"/>
      <c r="DSS69" s="73"/>
      <c r="DST69" s="73"/>
      <c r="DSU69" s="73"/>
      <c r="DSV69" s="73"/>
      <c r="DSW69" s="73"/>
      <c r="DSX69" s="73"/>
      <c r="DSY69" s="73"/>
      <c r="DSZ69" s="73"/>
      <c r="DTA69" s="73"/>
      <c r="DTB69" s="73"/>
      <c r="DTC69" s="73"/>
      <c r="DTD69" s="73"/>
      <c r="DTE69" s="73"/>
      <c r="DTF69" s="73"/>
      <c r="DTG69" s="73"/>
      <c r="DTH69" s="73"/>
      <c r="DTI69" s="73"/>
      <c r="DTJ69" s="73"/>
      <c r="DTK69" s="73"/>
      <c r="DTL69" s="73"/>
      <c r="DTM69" s="73"/>
      <c r="DTN69" s="73"/>
      <c r="DTO69" s="73"/>
      <c r="DTP69" s="73"/>
      <c r="DTQ69" s="73"/>
      <c r="DTR69" s="73"/>
      <c r="DTS69" s="73"/>
      <c r="DTT69" s="73"/>
      <c r="DTU69" s="73"/>
      <c r="DTV69" s="73"/>
      <c r="DTW69" s="73"/>
      <c r="DTX69" s="73"/>
      <c r="DTY69" s="73"/>
      <c r="DTZ69" s="73"/>
      <c r="DUA69" s="73"/>
      <c r="DUB69" s="73"/>
      <c r="DUC69" s="73"/>
      <c r="DUD69" s="73"/>
      <c r="DUE69" s="73"/>
      <c r="DUF69" s="73"/>
      <c r="DUG69" s="73"/>
      <c r="DUH69" s="73"/>
      <c r="DUI69" s="73"/>
      <c r="DUJ69" s="73"/>
      <c r="DUK69" s="73"/>
      <c r="DUL69" s="73"/>
      <c r="DUM69" s="73"/>
      <c r="DUN69" s="73"/>
      <c r="DUO69" s="73"/>
      <c r="DUP69" s="73"/>
      <c r="DUQ69" s="73"/>
      <c r="DUR69" s="73"/>
      <c r="DUS69" s="73"/>
      <c r="DUT69" s="73"/>
      <c r="DUU69" s="73"/>
      <c r="DUV69" s="73"/>
      <c r="DUW69" s="73"/>
      <c r="DUX69" s="73"/>
      <c r="DUY69" s="73"/>
      <c r="DUZ69" s="73"/>
      <c r="DVA69" s="73"/>
      <c r="DVB69" s="73"/>
      <c r="DVC69" s="73"/>
      <c r="DVD69" s="73"/>
      <c r="DVE69" s="73"/>
      <c r="DVF69" s="73"/>
      <c r="DVG69" s="73"/>
      <c r="DVH69" s="73"/>
      <c r="DVI69" s="73"/>
      <c r="DVJ69" s="73"/>
      <c r="DVK69" s="73"/>
      <c r="DVL69" s="73"/>
      <c r="DVM69" s="73"/>
      <c r="DVN69" s="73"/>
      <c r="DVO69" s="73"/>
      <c r="DVP69" s="73"/>
      <c r="DVQ69" s="73"/>
      <c r="DVR69" s="73"/>
      <c r="DVS69" s="73"/>
      <c r="DVT69" s="73"/>
      <c r="DVU69" s="73"/>
      <c r="DVV69" s="73"/>
      <c r="DVW69" s="73"/>
      <c r="DVX69" s="73"/>
      <c r="DVY69" s="73"/>
      <c r="DVZ69" s="73"/>
      <c r="DWA69" s="73"/>
      <c r="DWB69" s="73"/>
      <c r="DWC69" s="73"/>
      <c r="DWD69" s="73"/>
      <c r="DWE69" s="73"/>
      <c r="DWF69" s="73"/>
      <c r="DWG69" s="73"/>
      <c r="DWH69" s="73"/>
      <c r="DWI69" s="73"/>
      <c r="DWJ69" s="73"/>
      <c r="DWK69" s="73"/>
      <c r="DWL69" s="73"/>
      <c r="DWM69" s="73"/>
      <c r="DWN69" s="73"/>
      <c r="DWO69" s="73"/>
      <c r="DWP69" s="73"/>
      <c r="DWQ69" s="73"/>
      <c r="DWR69" s="73"/>
      <c r="DWS69" s="73"/>
      <c r="DWT69" s="73"/>
      <c r="DWU69" s="73"/>
      <c r="DWV69" s="73"/>
      <c r="DWW69" s="73"/>
      <c r="DWX69" s="73"/>
      <c r="DWY69" s="73"/>
      <c r="DWZ69" s="73"/>
      <c r="DXA69" s="73"/>
      <c r="DXB69" s="73"/>
      <c r="DXC69" s="73"/>
      <c r="DXD69" s="73"/>
      <c r="DXE69" s="73"/>
      <c r="DXF69" s="73"/>
      <c r="DXG69" s="73"/>
      <c r="DXH69" s="73"/>
      <c r="DXI69" s="73"/>
      <c r="DXJ69" s="73"/>
      <c r="DXK69" s="73"/>
      <c r="DXL69" s="73"/>
      <c r="DXM69" s="73"/>
      <c r="DXN69" s="73"/>
      <c r="DXO69" s="73"/>
      <c r="DXP69" s="73"/>
      <c r="DXQ69" s="73"/>
      <c r="DXR69" s="73"/>
      <c r="DXS69" s="73"/>
      <c r="DXT69" s="73"/>
      <c r="DXU69" s="73"/>
      <c r="DXV69" s="73"/>
      <c r="DXW69" s="73"/>
      <c r="DXX69" s="73"/>
      <c r="DXY69" s="73"/>
      <c r="DXZ69" s="73"/>
      <c r="DYA69" s="73"/>
      <c r="DYB69" s="73"/>
      <c r="DYC69" s="73"/>
      <c r="DYD69" s="73"/>
      <c r="DYE69" s="73"/>
      <c r="DYF69" s="73"/>
      <c r="DYG69" s="73"/>
      <c r="DYH69" s="73"/>
      <c r="DYI69" s="73"/>
      <c r="DYJ69" s="73"/>
      <c r="DYK69" s="73"/>
      <c r="DYL69" s="73"/>
      <c r="DYM69" s="73"/>
      <c r="DYN69" s="73"/>
      <c r="DYO69" s="73"/>
      <c r="DYP69" s="73"/>
      <c r="DYQ69" s="73"/>
      <c r="DYR69" s="73"/>
      <c r="DYS69" s="73"/>
      <c r="DYT69" s="73"/>
      <c r="DYU69" s="73"/>
      <c r="DYV69" s="73"/>
      <c r="DYW69" s="73"/>
      <c r="DYX69" s="73"/>
      <c r="DYY69" s="73"/>
      <c r="DYZ69" s="73"/>
      <c r="DZA69" s="73"/>
      <c r="DZB69" s="73"/>
      <c r="DZC69" s="73"/>
      <c r="DZD69" s="73"/>
      <c r="DZE69" s="73"/>
      <c r="DZF69" s="73"/>
      <c r="DZG69" s="73"/>
      <c r="DZH69" s="73"/>
      <c r="DZI69" s="73"/>
      <c r="DZJ69" s="73"/>
      <c r="DZK69" s="73"/>
      <c r="DZL69" s="73"/>
      <c r="DZM69" s="73"/>
      <c r="DZN69" s="73"/>
      <c r="DZO69" s="73"/>
      <c r="DZP69" s="73"/>
      <c r="DZQ69" s="73"/>
      <c r="DZR69" s="73"/>
      <c r="DZS69" s="73"/>
      <c r="DZT69" s="73"/>
      <c r="DZU69" s="73"/>
      <c r="DZV69" s="73"/>
      <c r="DZW69" s="73"/>
      <c r="DZX69" s="73"/>
      <c r="DZY69" s="73"/>
      <c r="DZZ69" s="73"/>
      <c r="EAA69" s="73"/>
      <c r="EAB69" s="73"/>
      <c r="EAC69" s="73"/>
      <c r="EAD69" s="73"/>
      <c r="EAE69" s="73"/>
      <c r="EAF69" s="73"/>
      <c r="EAG69" s="73"/>
      <c r="EAH69" s="73"/>
      <c r="EAI69" s="73"/>
      <c r="EAJ69" s="73"/>
      <c r="EAK69" s="73"/>
      <c r="EAL69" s="73"/>
      <c r="EAM69" s="73"/>
      <c r="EAN69" s="73"/>
      <c r="EAO69" s="73"/>
      <c r="EAP69" s="73"/>
      <c r="EAQ69" s="73"/>
      <c r="EAR69" s="73"/>
      <c r="EAS69" s="73"/>
      <c r="EAT69" s="73"/>
      <c r="EAU69" s="73"/>
      <c r="EAV69" s="73"/>
      <c r="EAW69" s="73"/>
      <c r="EAX69" s="73"/>
      <c r="EAY69" s="73"/>
      <c r="EAZ69" s="73"/>
      <c r="EBA69" s="73"/>
      <c r="EBB69" s="73"/>
      <c r="EBC69" s="73"/>
      <c r="EBD69" s="73"/>
      <c r="EBE69" s="73"/>
      <c r="EBF69" s="73"/>
      <c r="EBG69" s="73"/>
      <c r="EBH69" s="73"/>
      <c r="EBI69" s="73"/>
      <c r="EBJ69" s="73"/>
      <c r="EBK69" s="73"/>
      <c r="EBL69" s="73"/>
      <c r="EBM69" s="73"/>
      <c r="EBN69" s="73"/>
      <c r="EBO69" s="73"/>
      <c r="EBP69" s="73"/>
      <c r="EBQ69" s="73"/>
      <c r="EBR69" s="73"/>
      <c r="EBS69" s="73"/>
      <c r="EBT69" s="73"/>
      <c r="EBU69" s="73"/>
      <c r="EBV69" s="73"/>
      <c r="EBW69" s="73"/>
      <c r="EBX69" s="73"/>
      <c r="EBY69" s="73"/>
      <c r="EBZ69" s="73"/>
      <c r="ECA69" s="73"/>
      <c r="ECB69" s="73"/>
      <c r="ECC69" s="73"/>
      <c r="ECD69" s="73"/>
      <c r="ECE69" s="73"/>
      <c r="ECF69" s="73"/>
      <c r="ECG69" s="73"/>
      <c r="ECH69" s="73"/>
      <c r="ECI69" s="73"/>
      <c r="ECJ69" s="73"/>
      <c r="ECK69" s="73"/>
      <c r="ECL69" s="73"/>
      <c r="ECM69" s="73"/>
      <c r="ECN69" s="73"/>
      <c r="ECO69" s="73"/>
      <c r="ECP69" s="73"/>
      <c r="ECQ69" s="73"/>
      <c r="ECR69" s="73"/>
      <c r="ECS69" s="73"/>
      <c r="ECT69" s="73"/>
      <c r="ECU69" s="73"/>
      <c r="ECV69" s="73"/>
      <c r="ECW69" s="73"/>
      <c r="ECX69" s="73"/>
      <c r="ECY69" s="73"/>
      <c r="ECZ69" s="73"/>
      <c r="EDA69" s="73"/>
      <c r="EDB69" s="73"/>
      <c r="EDC69" s="73"/>
      <c r="EDD69" s="73"/>
      <c r="EDE69" s="73"/>
      <c r="EDF69" s="73"/>
      <c r="EDG69" s="73"/>
      <c r="EDH69" s="73"/>
      <c r="EDI69" s="73"/>
      <c r="EDJ69" s="73"/>
      <c r="EDK69" s="73"/>
      <c r="EDL69" s="73"/>
      <c r="EDM69" s="73"/>
      <c r="EDN69" s="73"/>
      <c r="EDO69" s="73"/>
      <c r="EDP69" s="73"/>
      <c r="EDQ69" s="73"/>
      <c r="EDR69" s="73"/>
      <c r="EDS69" s="73"/>
      <c r="EDT69" s="73"/>
      <c r="EDU69" s="73"/>
      <c r="EDV69" s="73"/>
      <c r="EDW69" s="73"/>
      <c r="EDX69" s="73"/>
      <c r="EDY69" s="73"/>
      <c r="EDZ69" s="73"/>
      <c r="EEA69" s="73"/>
      <c r="EEB69" s="73"/>
      <c r="EEC69" s="73"/>
      <c r="EED69" s="73"/>
      <c r="EEE69" s="73"/>
      <c r="EEF69" s="73"/>
      <c r="EEG69" s="73"/>
      <c r="EEH69" s="73"/>
      <c r="EEI69" s="73"/>
      <c r="EEJ69" s="73"/>
      <c r="EEK69" s="73"/>
      <c r="EEL69" s="73"/>
      <c r="EEM69" s="73"/>
      <c r="EEN69" s="73"/>
      <c r="EEO69" s="73"/>
      <c r="EEP69" s="73"/>
      <c r="EEQ69" s="73"/>
      <c r="EER69" s="73"/>
      <c r="EES69" s="73"/>
      <c r="EET69" s="73"/>
      <c r="EEU69" s="73"/>
      <c r="EEV69" s="73"/>
      <c r="EEW69" s="73"/>
      <c r="EEX69" s="73"/>
      <c r="EEY69" s="73"/>
      <c r="EEZ69" s="73"/>
      <c r="EFA69" s="73"/>
      <c r="EFB69" s="73"/>
      <c r="EFC69" s="73"/>
      <c r="EFD69" s="73"/>
      <c r="EFE69" s="73"/>
      <c r="EFF69" s="73"/>
      <c r="EFG69" s="73"/>
      <c r="EFH69" s="73"/>
      <c r="EFI69" s="73"/>
      <c r="EFJ69" s="73"/>
      <c r="EFK69" s="73"/>
      <c r="EFL69" s="73"/>
      <c r="EFM69" s="73"/>
      <c r="EFN69" s="73"/>
      <c r="EFO69" s="73"/>
      <c r="EFP69" s="73"/>
      <c r="EFQ69" s="73"/>
      <c r="EFR69" s="73"/>
      <c r="EFS69" s="73"/>
      <c r="EFT69" s="73"/>
      <c r="EFU69" s="73"/>
      <c r="EFV69" s="73"/>
      <c r="EFW69" s="73"/>
      <c r="EFX69" s="73"/>
      <c r="EFY69" s="73"/>
      <c r="EFZ69" s="73"/>
      <c r="EGA69" s="73"/>
      <c r="EGB69" s="73"/>
      <c r="EGC69" s="73"/>
      <c r="EGD69" s="73"/>
      <c r="EGE69" s="73"/>
      <c r="EGF69" s="73"/>
      <c r="EGG69" s="73"/>
      <c r="EGH69" s="73"/>
      <c r="EGI69" s="73"/>
      <c r="EGJ69" s="73"/>
      <c r="EGK69" s="73"/>
      <c r="EGL69" s="73"/>
      <c r="EGM69" s="73"/>
      <c r="EGN69" s="73"/>
      <c r="EGO69" s="73"/>
      <c r="EGP69" s="73"/>
      <c r="EGQ69" s="73"/>
      <c r="EGR69" s="73"/>
      <c r="EGS69" s="73"/>
      <c r="EGT69" s="73"/>
      <c r="EGU69" s="73"/>
      <c r="EGV69" s="73"/>
      <c r="EGW69" s="73"/>
      <c r="EGX69" s="73"/>
      <c r="EGY69" s="73"/>
      <c r="EGZ69" s="73"/>
      <c r="EHA69" s="73"/>
      <c r="EHB69" s="73"/>
      <c r="EHC69" s="73"/>
      <c r="EHD69" s="73"/>
      <c r="EHE69" s="73"/>
      <c r="EHF69" s="73"/>
      <c r="EHG69" s="73"/>
      <c r="EHH69" s="73"/>
      <c r="EHI69" s="73"/>
      <c r="EHJ69" s="73"/>
      <c r="EHK69" s="73"/>
      <c r="EHL69" s="73"/>
      <c r="EHM69" s="73"/>
      <c r="EHN69" s="73"/>
      <c r="EHO69" s="73"/>
      <c r="EHP69" s="73"/>
      <c r="EHQ69" s="73"/>
      <c r="EHR69" s="73"/>
      <c r="EHS69" s="73"/>
      <c r="EHT69" s="73"/>
      <c r="EHU69" s="73"/>
      <c r="EHV69" s="73"/>
      <c r="EHW69" s="73"/>
      <c r="EHX69" s="73"/>
      <c r="EHY69" s="73"/>
      <c r="EHZ69" s="73"/>
      <c r="EIA69" s="73"/>
      <c r="EIB69" s="73"/>
      <c r="EIC69" s="73"/>
      <c r="EID69" s="73"/>
      <c r="EIE69" s="73"/>
      <c r="EIF69" s="73"/>
      <c r="EIG69" s="73"/>
      <c r="EIH69" s="73"/>
      <c r="EII69" s="73"/>
      <c r="EIJ69" s="73"/>
      <c r="EIK69" s="73"/>
      <c r="EIL69" s="73"/>
      <c r="EIM69" s="73"/>
      <c r="EIN69" s="73"/>
      <c r="EIO69" s="73"/>
      <c r="EIP69" s="73"/>
      <c r="EIQ69" s="73"/>
      <c r="EIR69" s="73"/>
      <c r="EIS69" s="73"/>
      <c r="EIT69" s="73"/>
      <c r="EIU69" s="73"/>
      <c r="EIV69" s="73"/>
      <c r="EIW69" s="73"/>
      <c r="EIX69" s="73"/>
      <c r="EIY69" s="73"/>
      <c r="EIZ69" s="73"/>
      <c r="EJA69" s="73"/>
      <c r="EJB69" s="73"/>
      <c r="EJC69" s="73"/>
      <c r="EJD69" s="73"/>
      <c r="EJE69" s="73"/>
      <c r="EJF69" s="73"/>
      <c r="EJG69" s="73"/>
      <c r="EJH69" s="73"/>
      <c r="EJI69" s="73"/>
      <c r="EJJ69" s="73"/>
      <c r="EJK69" s="73"/>
      <c r="EJL69" s="73"/>
      <c r="EJM69" s="73"/>
      <c r="EJN69" s="73"/>
      <c r="EJO69" s="73"/>
      <c r="EJP69" s="73"/>
      <c r="EJQ69" s="73"/>
      <c r="EJR69" s="73"/>
      <c r="EJS69" s="73"/>
      <c r="EJT69" s="73"/>
      <c r="EJU69" s="73"/>
      <c r="EJV69" s="73"/>
      <c r="EJW69" s="73"/>
      <c r="EJX69" s="73"/>
      <c r="EJY69" s="73"/>
      <c r="EJZ69" s="73"/>
      <c r="EKA69" s="73"/>
      <c r="EKB69" s="73"/>
      <c r="EKC69" s="73"/>
      <c r="EKD69" s="73"/>
      <c r="EKE69" s="73"/>
      <c r="EKF69" s="73"/>
      <c r="EKG69" s="73"/>
      <c r="EKH69" s="73"/>
      <c r="EKI69" s="73"/>
      <c r="EKJ69" s="73"/>
      <c r="EKK69" s="73"/>
      <c r="EKL69" s="73"/>
      <c r="EKM69" s="73"/>
      <c r="EKN69" s="73"/>
      <c r="EKO69" s="73"/>
      <c r="EKP69" s="73"/>
      <c r="EKQ69" s="73"/>
      <c r="EKR69" s="73"/>
      <c r="EKS69" s="73"/>
      <c r="EKT69" s="73"/>
      <c r="EKU69" s="73"/>
      <c r="EKV69" s="73"/>
      <c r="EKW69" s="73"/>
      <c r="EKX69" s="73"/>
      <c r="EKY69" s="73"/>
      <c r="EKZ69" s="73"/>
      <c r="ELA69" s="73"/>
      <c r="ELB69" s="73"/>
      <c r="ELC69" s="73"/>
      <c r="ELD69" s="73"/>
      <c r="ELE69" s="73"/>
      <c r="ELF69" s="73"/>
      <c r="ELG69" s="73"/>
      <c r="ELH69" s="73"/>
      <c r="ELI69" s="73"/>
      <c r="ELJ69" s="73"/>
      <c r="ELK69" s="73"/>
      <c r="ELL69" s="73"/>
      <c r="ELM69" s="73"/>
      <c r="ELN69" s="73"/>
      <c r="ELO69" s="73"/>
      <c r="ELP69" s="73"/>
      <c r="ELQ69" s="73"/>
      <c r="ELR69" s="73"/>
      <c r="ELS69" s="73"/>
      <c r="ELT69" s="73"/>
      <c r="ELU69" s="73"/>
      <c r="ELV69" s="73"/>
      <c r="ELW69" s="73"/>
      <c r="ELX69" s="73"/>
      <c r="ELY69" s="73"/>
      <c r="ELZ69" s="73"/>
      <c r="EMA69" s="73"/>
      <c r="EMB69" s="73"/>
      <c r="EMC69" s="73"/>
      <c r="EMD69" s="73"/>
      <c r="EME69" s="73"/>
      <c r="EMF69" s="73"/>
      <c r="EMG69" s="73"/>
      <c r="EMH69" s="73"/>
      <c r="EMI69" s="73"/>
      <c r="EMJ69" s="73"/>
      <c r="EMK69" s="73"/>
      <c r="EML69" s="73"/>
      <c r="EMM69" s="73"/>
      <c r="EMN69" s="73"/>
      <c r="EMO69" s="73"/>
      <c r="EMP69" s="73"/>
      <c r="EMQ69" s="73"/>
      <c r="EMR69" s="73"/>
      <c r="EMS69" s="73"/>
      <c r="EMT69" s="73"/>
      <c r="EMU69" s="73"/>
      <c r="EMV69" s="73"/>
      <c r="EMW69" s="73"/>
      <c r="EMX69" s="73"/>
      <c r="EMY69" s="73"/>
      <c r="EMZ69" s="73"/>
      <c r="ENA69" s="73"/>
      <c r="ENB69" s="73"/>
      <c r="ENC69" s="73"/>
      <c r="END69" s="73"/>
      <c r="ENE69" s="73"/>
      <c r="ENF69" s="73"/>
      <c r="ENG69" s="73"/>
      <c r="ENH69" s="73"/>
      <c r="ENI69" s="73"/>
      <c r="ENJ69" s="73"/>
      <c r="ENK69" s="73"/>
      <c r="ENL69" s="73"/>
      <c r="ENM69" s="73"/>
      <c r="ENN69" s="73"/>
      <c r="ENO69" s="73"/>
      <c r="ENP69" s="73"/>
      <c r="ENQ69" s="73"/>
      <c r="ENR69" s="73"/>
      <c r="ENS69" s="73"/>
      <c r="ENT69" s="73"/>
      <c r="ENU69" s="73"/>
      <c r="ENV69" s="73"/>
      <c r="ENW69" s="73"/>
      <c r="ENX69" s="73"/>
      <c r="ENY69" s="73"/>
      <c r="ENZ69" s="73"/>
      <c r="EOA69" s="73"/>
      <c r="EOB69" s="73"/>
      <c r="EOC69" s="73"/>
      <c r="EOD69" s="73"/>
      <c r="EOE69" s="73"/>
      <c r="EOF69" s="73"/>
      <c r="EOG69" s="73"/>
      <c r="EOH69" s="73"/>
      <c r="EOI69" s="73"/>
      <c r="EOJ69" s="73"/>
      <c r="EOK69" s="73"/>
      <c r="EOL69" s="73"/>
      <c r="EOM69" s="73"/>
      <c r="EON69" s="73"/>
      <c r="EOO69" s="73"/>
      <c r="EOP69" s="73"/>
      <c r="EOQ69" s="73"/>
      <c r="EOR69" s="73"/>
      <c r="EOS69" s="73"/>
      <c r="EOT69" s="73"/>
      <c r="EOU69" s="73"/>
      <c r="EOV69" s="73"/>
      <c r="EOW69" s="73"/>
      <c r="EOX69" s="73"/>
      <c r="EOY69" s="73"/>
      <c r="EOZ69" s="73"/>
      <c r="EPA69" s="73"/>
      <c r="EPB69" s="73"/>
      <c r="EPC69" s="73"/>
      <c r="EPD69" s="73"/>
      <c r="EPE69" s="73"/>
      <c r="EPF69" s="73"/>
      <c r="EPG69" s="73"/>
      <c r="EPH69" s="73"/>
      <c r="EPI69" s="73"/>
      <c r="EPJ69" s="73"/>
      <c r="EPK69" s="73"/>
      <c r="EPL69" s="73"/>
      <c r="EPM69" s="73"/>
      <c r="EPN69" s="73"/>
      <c r="EPO69" s="73"/>
      <c r="EPP69" s="73"/>
      <c r="EPQ69" s="73"/>
      <c r="EPR69" s="73"/>
      <c r="EPS69" s="73"/>
      <c r="EPT69" s="73"/>
      <c r="EPU69" s="73"/>
      <c r="EPV69" s="73"/>
      <c r="EPW69" s="73"/>
      <c r="EPX69" s="73"/>
      <c r="EPY69" s="73"/>
      <c r="EPZ69" s="73"/>
      <c r="EQA69" s="73"/>
      <c r="EQB69" s="73"/>
      <c r="EQC69" s="73"/>
      <c r="EQD69" s="73"/>
      <c r="EQE69" s="73"/>
      <c r="EQF69" s="73"/>
      <c r="EQG69" s="73"/>
      <c r="EQH69" s="73"/>
      <c r="EQI69" s="73"/>
      <c r="EQJ69" s="73"/>
      <c r="EQK69" s="73"/>
      <c r="EQL69" s="73"/>
      <c r="EQM69" s="73"/>
      <c r="EQN69" s="73"/>
      <c r="EQO69" s="73"/>
      <c r="EQP69" s="73"/>
      <c r="EQQ69" s="73"/>
      <c r="EQR69" s="73"/>
      <c r="EQS69" s="73"/>
      <c r="EQT69" s="73"/>
      <c r="EQU69" s="73"/>
      <c r="EQV69" s="73"/>
      <c r="EQW69" s="73"/>
      <c r="EQX69" s="73"/>
      <c r="EQY69" s="73"/>
      <c r="EQZ69" s="73"/>
      <c r="ERA69" s="73"/>
      <c r="ERB69" s="73"/>
      <c r="ERC69" s="73"/>
      <c r="ERD69" s="73"/>
      <c r="ERE69" s="73"/>
      <c r="ERF69" s="73"/>
      <c r="ERG69" s="73"/>
      <c r="ERH69" s="73"/>
      <c r="ERI69" s="73"/>
      <c r="ERJ69" s="73"/>
      <c r="ERK69" s="73"/>
      <c r="ERL69" s="73"/>
      <c r="ERM69" s="73"/>
      <c r="ERN69" s="73"/>
      <c r="ERO69" s="73"/>
      <c r="ERP69" s="73"/>
      <c r="ERQ69" s="73"/>
      <c r="ERR69" s="73"/>
      <c r="ERS69" s="73"/>
      <c r="ERT69" s="73"/>
      <c r="ERU69" s="73"/>
      <c r="ERV69" s="73"/>
      <c r="ERW69" s="73"/>
      <c r="ERX69" s="73"/>
      <c r="ERY69" s="73"/>
      <c r="ERZ69" s="73"/>
      <c r="ESA69" s="73"/>
      <c r="ESB69" s="73"/>
      <c r="ESC69" s="73"/>
      <c r="ESD69" s="73"/>
      <c r="ESE69" s="73"/>
      <c r="ESF69" s="73"/>
      <c r="ESG69" s="73"/>
      <c r="ESH69" s="73"/>
      <c r="ESI69" s="73"/>
      <c r="ESJ69" s="73"/>
      <c r="ESK69" s="73"/>
      <c r="ESL69" s="73"/>
      <c r="ESM69" s="73"/>
      <c r="ESN69" s="73"/>
      <c r="ESO69" s="73"/>
      <c r="ESP69" s="73"/>
      <c r="ESQ69" s="73"/>
      <c r="ESR69" s="73"/>
      <c r="ESS69" s="73"/>
      <c r="EST69" s="73"/>
      <c r="ESU69" s="73"/>
      <c r="ESV69" s="73"/>
      <c r="ESW69" s="73"/>
      <c r="ESX69" s="73"/>
      <c r="ESY69" s="73"/>
      <c r="ESZ69" s="73"/>
      <c r="ETA69" s="73"/>
      <c r="ETB69" s="73"/>
      <c r="ETC69" s="73"/>
      <c r="ETD69" s="73"/>
      <c r="ETE69" s="73"/>
      <c r="ETF69" s="73"/>
      <c r="ETG69" s="73"/>
      <c r="ETH69" s="73"/>
      <c r="ETI69" s="73"/>
      <c r="ETJ69" s="73"/>
      <c r="ETK69" s="73"/>
      <c r="ETL69" s="73"/>
      <c r="ETM69" s="73"/>
      <c r="ETN69" s="73"/>
      <c r="ETO69" s="73"/>
      <c r="ETP69" s="73"/>
      <c r="ETQ69" s="73"/>
      <c r="ETR69" s="73"/>
      <c r="ETS69" s="73"/>
      <c r="ETT69" s="73"/>
      <c r="ETU69" s="73"/>
      <c r="ETV69" s="73"/>
      <c r="ETW69" s="73"/>
      <c r="ETX69" s="73"/>
      <c r="ETY69" s="73"/>
      <c r="ETZ69" s="73"/>
      <c r="EUA69" s="73"/>
      <c r="EUB69" s="73"/>
      <c r="EUC69" s="73"/>
      <c r="EUD69" s="73"/>
      <c r="EUE69" s="73"/>
      <c r="EUF69" s="73"/>
      <c r="EUG69" s="73"/>
      <c r="EUH69" s="73"/>
      <c r="EUI69" s="73"/>
      <c r="EUJ69" s="73"/>
      <c r="EUK69" s="73"/>
      <c r="EUL69" s="73"/>
      <c r="EUM69" s="73"/>
      <c r="EUN69" s="73"/>
      <c r="EUO69" s="73"/>
      <c r="EUP69" s="73"/>
      <c r="EUQ69" s="73"/>
      <c r="EUR69" s="73"/>
      <c r="EUS69" s="73"/>
      <c r="EUT69" s="73"/>
      <c r="EUU69" s="73"/>
      <c r="EUV69" s="73"/>
      <c r="EUW69" s="73"/>
      <c r="EUX69" s="73"/>
      <c r="EUY69" s="73"/>
      <c r="EUZ69" s="73"/>
      <c r="EVA69" s="73"/>
      <c r="EVB69" s="73"/>
      <c r="EVC69" s="73"/>
      <c r="EVD69" s="73"/>
      <c r="EVE69" s="73"/>
      <c r="EVF69" s="73"/>
      <c r="EVG69" s="73"/>
      <c r="EVH69" s="73"/>
      <c r="EVI69" s="73"/>
      <c r="EVJ69" s="73"/>
      <c r="EVK69" s="73"/>
      <c r="EVL69" s="73"/>
      <c r="EVM69" s="73"/>
      <c r="EVN69" s="73"/>
      <c r="EVO69" s="73"/>
      <c r="EVP69" s="73"/>
      <c r="EVQ69" s="73"/>
      <c r="EVR69" s="73"/>
      <c r="EVS69" s="73"/>
      <c r="EVT69" s="73"/>
      <c r="EVU69" s="73"/>
      <c r="EVV69" s="73"/>
      <c r="EVW69" s="73"/>
      <c r="EVX69" s="73"/>
      <c r="EVY69" s="73"/>
      <c r="EVZ69" s="73"/>
      <c r="EWA69" s="73"/>
      <c r="EWB69" s="73"/>
      <c r="EWC69" s="73"/>
      <c r="EWD69" s="73"/>
      <c r="EWE69" s="73"/>
      <c r="EWF69" s="73"/>
      <c r="EWG69" s="73"/>
      <c r="EWH69" s="73"/>
      <c r="EWI69" s="73"/>
      <c r="EWJ69" s="73"/>
      <c r="EWK69" s="73"/>
      <c r="EWL69" s="73"/>
      <c r="EWM69" s="73"/>
      <c r="EWN69" s="73"/>
      <c r="EWO69" s="73"/>
      <c r="EWP69" s="73"/>
      <c r="EWQ69" s="73"/>
      <c r="EWR69" s="73"/>
      <c r="EWS69" s="73"/>
      <c r="EWT69" s="73"/>
      <c r="EWU69" s="73"/>
      <c r="EWV69" s="73"/>
      <c r="EWW69" s="73"/>
      <c r="EWX69" s="73"/>
      <c r="EWY69" s="73"/>
      <c r="EWZ69" s="73"/>
      <c r="EXA69" s="73"/>
      <c r="EXB69" s="73"/>
      <c r="EXC69" s="73"/>
      <c r="EXD69" s="73"/>
      <c r="EXE69" s="73"/>
      <c r="EXF69" s="73"/>
      <c r="EXG69" s="73"/>
      <c r="EXH69" s="73"/>
      <c r="EXI69" s="73"/>
      <c r="EXJ69" s="73"/>
      <c r="EXK69" s="73"/>
      <c r="EXL69" s="73"/>
      <c r="EXM69" s="73"/>
      <c r="EXN69" s="73"/>
      <c r="EXO69" s="73"/>
      <c r="EXP69" s="73"/>
      <c r="EXQ69" s="73"/>
      <c r="EXR69" s="73"/>
      <c r="EXS69" s="73"/>
      <c r="EXT69" s="73"/>
      <c r="EXU69" s="73"/>
      <c r="EXV69" s="73"/>
      <c r="EXW69" s="73"/>
      <c r="EXX69" s="73"/>
      <c r="EXY69" s="73"/>
      <c r="EXZ69" s="73"/>
      <c r="EYA69" s="73"/>
      <c r="EYB69" s="73"/>
      <c r="EYC69" s="73"/>
      <c r="EYD69" s="73"/>
      <c r="EYE69" s="73"/>
      <c r="EYF69" s="73"/>
      <c r="EYG69" s="73"/>
      <c r="EYH69" s="73"/>
      <c r="EYI69" s="73"/>
      <c r="EYJ69" s="73"/>
      <c r="EYK69" s="73"/>
      <c r="EYL69" s="73"/>
      <c r="EYM69" s="73"/>
      <c r="EYN69" s="73"/>
      <c r="EYO69" s="73"/>
      <c r="EYP69" s="73"/>
      <c r="EYQ69" s="73"/>
      <c r="EYR69" s="73"/>
      <c r="EYS69" s="73"/>
      <c r="EYT69" s="73"/>
      <c r="EYU69" s="73"/>
      <c r="EYV69" s="73"/>
      <c r="EYW69" s="73"/>
      <c r="EYX69" s="73"/>
      <c r="EYY69" s="73"/>
      <c r="EYZ69" s="73"/>
      <c r="EZA69" s="73"/>
      <c r="EZB69" s="73"/>
      <c r="EZC69" s="73"/>
      <c r="EZD69" s="73"/>
      <c r="EZE69" s="73"/>
      <c r="EZF69" s="73"/>
      <c r="EZG69" s="73"/>
      <c r="EZH69" s="73"/>
      <c r="EZI69" s="73"/>
      <c r="EZJ69" s="73"/>
      <c r="EZK69" s="73"/>
      <c r="EZL69" s="73"/>
      <c r="EZM69" s="73"/>
      <c r="EZN69" s="73"/>
      <c r="EZO69" s="73"/>
      <c r="EZP69" s="73"/>
      <c r="EZQ69" s="73"/>
      <c r="EZR69" s="73"/>
      <c r="EZS69" s="73"/>
      <c r="EZT69" s="73"/>
      <c r="EZU69" s="73"/>
      <c r="EZV69" s="73"/>
      <c r="EZW69" s="73"/>
      <c r="EZX69" s="73"/>
      <c r="EZY69" s="73"/>
      <c r="EZZ69" s="73"/>
      <c r="FAA69" s="73"/>
      <c r="FAB69" s="73"/>
      <c r="FAC69" s="73"/>
      <c r="FAD69" s="73"/>
      <c r="FAE69" s="73"/>
      <c r="FAF69" s="73"/>
      <c r="FAG69" s="73"/>
      <c r="FAH69" s="73"/>
      <c r="FAI69" s="73"/>
      <c r="FAJ69" s="73"/>
      <c r="FAK69" s="73"/>
      <c r="FAL69" s="73"/>
      <c r="FAM69" s="73"/>
      <c r="FAN69" s="73"/>
      <c r="FAO69" s="73"/>
      <c r="FAP69" s="73"/>
      <c r="FAQ69" s="73"/>
      <c r="FAR69" s="73"/>
      <c r="FAS69" s="73"/>
      <c r="FAT69" s="73"/>
      <c r="FAU69" s="73"/>
      <c r="FAV69" s="73"/>
      <c r="FAW69" s="73"/>
      <c r="FAX69" s="73"/>
      <c r="FAY69" s="73"/>
      <c r="FAZ69" s="73"/>
      <c r="FBA69" s="73"/>
      <c r="FBB69" s="73"/>
      <c r="FBC69" s="73"/>
      <c r="FBD69" s="73"/>
      <c r="FBE69" s="73"/>
      <c r="FBF69" s="73"/>
      <c r="FBG69" s="73"/>
      <c r="FBH69" s="73"/>
      <c r="FBI69" s="73"/>
      <c r="FBJ69" s="73"/>
      <c r="FBK69" s="73"/>
      <c r="FBL69" s="73"/>
      <c r="FBM69" s="73"/>
      <c r="FBN69" s="73"/>
      <c r="FBO69" s="73"/>
      <c r="FBP69" s="73"/>
      <c r="FBQ69" s="73"/>
      <c r="FBR69" s="73"/>
      <c r="FBS69" s="73"/>
      <c r="FBT69" s="73"/>
      <c r="FBU69" s="73"/>
      <c r="FBV69" s="73"/>
      <c r="FBW69" s="73"/>
      <c r="FBX69" s="73"/>
      <c r="FBY69" s="73"/>
      <c r="FBZ69" s="73"/>
      <c r="FCA69" s="73"/>
      <c r="FCB69" s="73"/>
      <c r="FCC69" s="73"/>
      <c r="FCD69" s="73"/>
      <c r="FCE69" s="73"/>
      <c r="FCF69" s="73"/>
      <c r="FCG69" s="73"/>
      <c r="FCH69" s="73"/>
      <c r="FCI69" s="73"/>
      <c r="FCJ69" s="73"/>
      <c r="FCK69" s="73"/>
      <c r="FCL69" s="73"/>
      <c r="FCM69" s="73"/>
      <c r="FCN69" s="73"/>
      <c r="FCO69" s="73"/>
      <c r="FCP69" s="73"/>
      <c r="FCQ69" s="73"/>
      <c r="FCR69" s="73"/>
      <c r="FCS69" s="73"/>
      <c r="FCT69" s="73"/>
      <c r="FCU69" s="73"/>
      <c r="FCV69" s="73"/>
      <c r="FCW69" s="73"/>
      <c r="FCX69" s="73"/>
      <c r="FCY69" s="73"/>
      <c r="FCZ69" s="73"/>
      <c r="FDA69" s="73"/>
      <c r="FDB69" s="73"/>
      <c r="FDC69" s="73"/>
      <c r="FDD69" s="73"/>
      <c r="FDE69" s="73"/>
      <c r="FDF69" s="73"/>
      <c r="FDG69" s="73"/>
      <c r="FDH69" s="73"/>
      <c r="FDI69" s="73"/>
      <c r="FDJ69" s="73"/>
      <c r="FDK69" s="73"/>
      <c r="FDL69" s="73"/>
      <c r="FDM69" s="73"/>
      <c r="FDN69" s="73"/>
      <c r="FDO69" s="73"/>
      <c r="FDP69" s="73"/>
      <c r="FDQ69" s="73"/>
      <c r="FDR69" s="73"/>
      <c r="FDS69" s="73"/>
      <c r="FDT69" s="73"/>
      <c r="FDU69" s="73"/>
      <c r="FDV69" s="73"/>
      <c r="FDW69" s="73"/>
      <c r="FDX69" s="73"/>
      <c r="FDY69" s="73"/>
      <c r="FDZ69" s="73"/>
      <c r="FEA69" s="73"/>
      <c r="FEB69" s="73"/>
      <c r="FEC69" s="73"/>
      <c r="FED69" s="73"/>
      <c r="FEE69" s="73"/>
      <c r="FEF69" s="73"/>
      <c r="FEG69" s="73"/>
      <c r="FEH69" s="73"/>
      <c r="FEI69" s="73"/>
      <c r="FEJ69" s="73"/>
      <c r="FEK69" s="73"/>
      <c r="FEL69" s="73"/>
      <c r="FEM69" s="73"/>
      <c r="FEN69" s="73"/>
      <c r="FEO69" s="73"/>
      <c r="FEP69" s="73"/>
      <c r="FEQ69" s="73"/>
      <c r="FER69" s="73"/>
      <c r="FES69" s="73"/>
      <c r="FET69" s="73"/>
      <c r="FEU69" s="73"/>
      <c r="FEV69" s="73"/>
      <c r="FEW69" s="73"/>
      <c r="FEX69" s="73"/>
      <c r="FEY69" s="73"/>
      <c r="FEZ69" s="73"/>
      <c r="FFA69" s="73"/>
      <c r="FFB69" s="73"/>
      <c r="FFC69" s="73"/>
      <c r="FFD69" s="73"/>
      <c r="FFE69" s="73"/>
      <c r="FFF69" s="73"/>
      <c r="FFG69" s="73"/>
      <c r="FFH69" s="73"/>
      <c r="FFI69" s="73"/>
      <c r="FFJ69" s="73"/>
      <c r="FFK69" s="73"/>
      <c r="FFL69" s="73"/>
      <c r="FFM69" s="73"/>
      <c r="FFN69" s="73"/>
      <c r="FFO69" s="73"/>
      <c r="FFP69" s="73"/>
      <c r="FFQ69" s="73"/>
      <c r="FFR69" s="73"/>
      <c r="FFS69" s="73"/>
      <c r="FFT69" s="73"/>
      <c r="FFU69" s="73"/>
      <c r="FFV69" s="73"/>
      <c r="FFW69" s="73"/>
      <c r="FFX69" s="73"/>
      <c r="FFY69" s="73"/>
      <c r="FFZ69" s="73"/>
      <c r="FGA69" s="73"/>
      <c r="FGB69" s="73"/>
      <c r="FGC69" s="73"/>
      <c r="FGD69" s="73"/>
      <c r="FGE69" s="73"/>
      <c r="FGF69" s="73"/>
      <c r="FGG69" s="73"/>
      <c r="FGH69" s="73"/>
      <c r="FGI69" s="73"/>
      <c r="FGJ69" s="73"/>
      <c r="FGK69" s="73"/>
      <c r="FGL69" s="73"/>
      <c r="FGM69" s="73"/>
      <c r="FGN69" s="73"/>
      <c r="FGO69" s="73"/>
      <c r="FGP69" s="73"/>
      <c r="FGQ69" s="73"/>
      <c r="FGR69" s="73"/>
      <c r="FGS69" s="73"/>
      <c r="FGT69" s="73"/>
      <c r="FGU69" s="73"/>
      <c r="FGV69" s="73"/>
      <c r="FGW69" s="73"/>
      <c r="FGX69" s="73"/>
      <c r="FGY69" s="73"/>
      <c r="FGZ69" s="73"/>
      <c r="FHA69" s="73"/>
      <c r="FHB69" s="73"/>
      <c r="FHC69" s="73"/>
      <c r="FHD69" s="73"/>
      <c r="FHE69" s="73"/>
      <c r="FHF69" s="73"/>
      <c r="FHG69" s="73"/>
      <c r="FHH69" s="73"/>
      <c r="FHI69" s="73"/>
      <c r="FHJ69" s="73"/>
      <c r="FHK69" s="73"/>
      <c r="FHL69" s="73"/>
      <c r="FHM69" s="73"/>
      <c r="FHN69" s="73"/>
      <c r="FHO69" s="73"/>
      <c r="FHP69" s="73"/>
      <c r="FHQ69" s="73"/>
      <c r="FHR69" s="73"/>
      <c r="FHS69" s="73"/>
      <c r="FHT69" s="73"/>
      <c r="FHU69" s="73"/>
      <c r="FHV69" s="73"/>
      <c r="FHW69" s="73"/>
      <c r="FHX69" s="73"/>
      <c r="FHY69" s="73"/>
      <c r="FHZ69" s="73"/>
      <c r="FIA69" s="73"/>
      <c r="FIB69" s="73"/>
      <c r="FIC69" s="73"/>
      <c r="FID69" s="73"/>
      <c r="FIE69" s="73"/>
      <c r="FIF69" s="73"/>
      <c r="FIG69" s="73"/>
      <c r="FIH69" s="73"/>
      <c r="FII69" s="73"/>
      <c r="FIJ69" s="73"/>
      <c r="FIK69" s="73"/>
      <c r="FIL69" s="73"/>
      <c r="FIM69" s="73"/>
      <c r="FIN69" s="73"/>
      <c r="FIO69" s="73"/>
      <c r="FIP69" s="73"/>
      <c r="FIQ69" s="73"/>
      <c r="FIR69" s="73"/>
      <c r="FIS69" s="73"/>
      <c r="FIT69" s="73"/>
      <c r="FIU69" s="73"/>
      <c r="FIV69" s="73"/>
      <c r="FIW69" s="73"/>
      <c r="FIX69" s="73"/>
      <c r="FIY69" s="73"/>
      <c r="FIZ69" s="73"/>
      <c r="FJA69" s="73"/>
      <c r="FJB69" s="73"/>
      <c r="FJC69" s="73"/>
      <c r="FJD69" s="73"/>
      <c r="FJE69" s="73"/>
      <c r="FJF69" s="73"/>
      <c r="FJG69" s="73"/>
      <c r="FJH69" s="73"/>
      <c r="FJI69" s="73"/>
      <c r="FJJ69" s="73"/>
      <c r="FJK69" s="73"/>
      <c r="FJL69" s="73"/>
      <c r="FJM69" s="73"/>
      <c r="FJN69" s="73"/>
      <c r="FJO69" s="73"/>
      <c r="FJP69" s="73"/>
      <c r="FJQ69" s="73"/>
      <c r="FJR69" s="73"/>
      <c r="FJS69" s="73"/>
      <c r="FJT69" s="73"/>
      <c r="FJU69" s="73"/>
      <c r="FJV69" s="73"/>
      <c r="FJW69" s="73"/>
      <c r="FJX69" s="73"/>
      <c r="FJY69" s="73"/>
      <c r="FJZ69" s="73"/>
      <c r="FKA69" s="73"/>
      <c r="FKB69" s="73"/>
      <c r="FKC69" s="73"/>
      <c r="FKD69" s="73"/>
      <c r="FKE69" s="73"/>
      <c r="FKF69" s="73"/>
      <c r="FKG69" s="73"/>
      <c r="FKH69" s="73"/>
      <c r="FKI69" s="73"/>
      <c r="FKJ69" s="73"/>
      <c r="FKK69" s="73"/>
      <c r="FKL69" s="73"/>
      <c r="FKM69" s="73"/>
      <c r="FKN69" s="73"/>
      <c r="FKO69" s="73"/>
      <c r="FKP69" s="73"/>
      <c r="FKQ69" s="73"/>
      <c r="FKR69" s="73"/>
      <c r="FKS69" s="73"/>
      <c r="FKT69" s="73"/>
      <c r="FKU69" s="73"/>
      <c r="FKV69" s="73"/>
      <c r="FKW69" s="73"/>
      <c r="FKX69" s="73"/>
      <c r="FKY69" s="73"/>
      <c r="FKZ69" s="73"/>
      <c r="FLA69" s="73"/>
      <c r="FLB69" s="73"/>
      <c r="FLC69" s="73"/>
      <c r="FLD69" s="73"/>
      <c r="FLE69" s="73"/>
      <c r="FLF69" s="73"/>
      <c r="FLG69" s="73"/>
      <c r="FLH69" s="73"/>
      <c r="FLI69" s="73"/>
      <c r="FLJ69" s="73"/>
      <c r="FLK69" s="73"/>
      <c r="FLL69" s="73"/>
      <c r="FLM69" s="73"/>
      <c r="FLN69" s="73"/>
      <c r="FLO69" s="73"/>
      <c r="FLP69" s="73"/>
      <c r="FLQ69" s="73"/>
      <c r="FLR69" s="73"/>
      <c r="FLS69" s="73"/>
      <c r="FLT69" s="73"/>
      <c r="FLU69" s="73"/>
      <c r="FLV69" s="73"/>
      <c r="FLW69" s="73"/>
      <c r="FLX69" s="73"/>
      <c r="FLY69" s="73"/>
      <c r="FLZ69" s="73"/>
      <c r="FMA69" s="73"/>
      <c r="FMB69" s="73"/>
      <c r="FMC69" s="73"/>
      <c r="FMD69" s="73"/>
      <c r="FME69" s="73"/>
      <c r="FMF69" s="73"/>
      <c r="FMG69" s="73"/>
      <c r="FMH69" s="73"/>
      <c r="FMI69" s="73"/>
      <c r="FMJ69" s="73"/>
      <c r="FMK69" s="73"/>
      <c r="FML69" s="73"/>
      <c r="FMM69" s="73"/>
      <c r="FMN69" s="73"/>
      <c r="FMO69" s="73"/>
      <c r="FMP69" s="73"/>
      <c r="FMQ69" s="73"/>
      <c r="FMR69" s="73"/>
      <c r="FMS69" s="73"/>
      <c r="FMT69" s="73"/>
      <c r="FMU69" s="73"/>
      <c r="FMV69" s="73"/>
      <c r="FMW69" s="73"/>
      <c r="FMX69" s="73"/>
      <c r="FMY69" s="73"/>
      <c r="FMZ69" s="73"/>
      <c r="FNA69" s="73"/>
      <c r="FNB69" s="73"/>
      <c r="FNC69" s="73"/>
      <c r="FND69" s="73"/>
      <c r="FNE69" s="73"/>
      <c r="FNF69" s="73"/>
      <c r="FNG69" s="73"/>
      <c r="FNH69" s="73"/>
      <c r="FNI69" s="73"/>
      <c r="FNJ69" s="73"/>
      <c r="FNK69" s="73"/>
      <c r="FNL69" s="73"/>
      <c r="FNM69" s="73"/>
      <c r="FNN69" s="73"/>
      <c r="FNO69" s="73"/>
      <c r="FNP69" s="73"/>
      <c r="FNQ69" s="73"/>
      <c r="FNR69" s="73"/>
      <c r="FNS69" s="73"/>
      <c r="FNT69" s="73"/>
      <c r="FNU69" s="73"/>
      <c r="FNV69" s="73"/>
      <c r="FNW69" s="73"/>
      <c r="FNX69" s="73"/>
      <c r="FNY69" s="73"/>
      <c r="FNZ69" s="73"/>
      <c r="FOA69" s="73"/>
      <c r="FOB69" s="73"/>
      <c r="FOC69" s="73"/>
      <c r="FOD69" s="73"/>
      <c r="FOE69" s="73"/>
      <c r="FOF69" s="73"/>
      <c r="FOG69" s="73"/>
      <c r="FOH69" s="73"/>
      <c r="FOI69" s="73"/>
      <c r="FOJ69" s="73"/>
      <c r="FOK69" s="73"/>
      <c r="FOL69" s="73"/>
      <c r="FOM69" s="73"/>
      <c r="FON69" s="73"/>
      <c r="FOO69" s="73"/>
      <c r="FOP69" s="73"/>
      <c r="FOQ69" s="73"/>
      <c r="FOR69" s="73"/>
      <c r="FOS69" s="73"/>
      <c r="FOT69" s="73"/>
      <c r="FOU69" s="73"/>
      <c r="FOV69" s="73"/>
      <c r="FOW69" s="73"/>
      <c r="FOX69" s="73"/>
      <c r="FOY69" s="73"/>
      <c r="FOZ69" s="73"/>
      <c r="FPA69" s="73"/>
      <c r="FPB69" s="73"/>
      <c r="FPC69" s="73"/>
      <c r="FPD69" s="73"/>
      <c r="FPE69" s="73"/>
      <c r="FPF69" s="73"/>
      <c r="FPG69" s="73"/>
      <c r="FPH69" s="73"/>
      <c r="FPI69" s="73"/>
      <c r="FPJ69" s="73"/>
      <c r="FPK69" s="73"/>
      <c r="FPL69" s="73"/>
      <c r="FPM69" s="73"/>
      <c r="FPN69" s="73"/>
      <c r="FPO69" s="73"/>
      <c r="FPP69" s="73"/>
      <c r="FPQ69" s="73"/>
      <c r="FPR69" s="73"/>
      <c r="FPS69" s="73"/>
      <c r="FPT69" s="73"/>
      <c r="FPU69" s="73"/>
      <c r="FPV69" s="73"/>
      <c r="FPW69" s="73"/>
      <c r="FPX69" s="73"/>
      <c r="FPY69" s="73"/>
      <c r="FPZ69" s="73"/>
      <c r="FQA69" s="73"/>
      <c r="FQB69" s="73"/>
      <c r="FQC69" s="73"/>
      <c r="FQD69" s="73"/>
      <c r="FQE69" s="73"/>
      <c r="FQF69" s="73"/>
      <c r="FQG69" s="73"/>
      <c r="FQH69" s="73"/>
      <c r="FQI69" s="73"/>
      <c r="FQJ69" s="73"/>
      <c r="FQK69" s="73"/>
      <c r="FQL69" s="73"/>
      <c r="FQM69" s="73"/>
      <c r="FQN69" s="73"/>
      <c r="FQO69" s="73"/>
      <c r="FQP69" s="73"/>
      <c r="FQQ69" s="73"/>
      <c r="FQR69" s="73"/>
      <c r="FQS69" s="73"/>
      <c r="FQT69" s="73"/>
      <c r="FQU69" s="73"/>
      <c r="FQV69" s="73"/>
      <c r="FQW69" s="73"/>
      <c r="FQX69" s="73"/>
      <c r="FQY69" s="73"/>
      <c r="FQZ69" s="73"/>
      <c r="FRA69" s="73"/>
      <c r="FRB69" s="73"/>
      <c r="FRC69" s="73"/>
      <c r="FRD69" s="73"/>
      <c r="FRE69" s="73"/>
      <c r="FRF69" s="73"/>
      <c r="FRG69" s="73"/>
      <c r="FRH69" s="73"/>
      <c r="FRI69" s="73"/>
      <c r="FRJ69" s="73"/>
      <c r="FRK69" s="73"/>
      <c r="FRL69" s="73"/>
      <c r="FRM69" s="73"/>
      <c r="FRN69" s="73"/>
      <c r="FRO69" s="73"/>
      <c r="FRP69" s="73"/>
      <c r="FRQ69" s="73"/>
      <c r="FRR69" s="73"/>
      <c r="FRS69" s="73"/>
      <c r="FRT69" s="73"/>
      <c r="FRU69" s="73"/>
      <c r="FRV69" s="73"/>
      <c r="FRW69" s="73"/>
      <c r="FRX69" s="73"/>
      <c r="FRY69" s="73"/>
      <c r="FRZ69" s="73"/>
      <c r="FSA69" s="73"/>
      <c r="FSB69" s="73"/>
      <c r="FSC69" s="73"/>
      <c r="FSD69" s="73"/>
      <c r="FSE69" s="73"/>
      <c r="FSF69" s="73"/>
      <c r="FSG69" s="73"/>
      <c r="FSH69" s="73"/>
      <c r="FSI69" s="73"/>
      <c r="FSJ69" s="73"/>
      <c r="FSK69" s="73"/>
      <c r="FSL69" s="73"/>
      <c r="FSM69" s="73"/>
      <c r="FSN69" s="73"/>
      <c r="FSO69" s="73"/>
      <c r="FSP69" s="73"/>
      <c r="FSQ69" s="73"/>
      <c r="FSR69" s="73"/>
      <c r="FSS69" s="73"/>
      <c r="FST69" s="73"/>
      <c r="FSU69" s="73"/>
      <c r="FSV69" s="73"/>
      <c r="FSW69" s="73"/>
      <c r="FSX69" s="73"/>
      <c r="FSY69" s="73"/>
      <c r="FSZ69" s="73"/>
      <c r="FTA69" s="73"/>
      <c r="FTB69" s="73"/>
      <c r="FTC69" s="73"/>
      <c r="FTD69" s="73"/>
      <c r="FTE69" s="73"/>
      <c r="FTF69" s="73"/>
      <c r="FTG69" s="73"/>
      <c r="FTH69" s="73"/>
      <c r="FTI69" s="73"/>
      <c r="FTJ69" s="73"/>
      <c r="FTK69" s="73"/>
      <c r="FTL69" s="73"/>
      <c r="FTM69" s="73"/>
      <c r="FTN69" s="73"/>
      <c r="FTO69" s="73"/>
      <c r="FTP69" s="73"/>
      <c r="FTQ69" s="73"/>
      <c r="FTR69" s="73"/>
      <c r="FTS69" s="73"/>
      <c r="FTT69" s="73"/>
      <c r="FTU69" s="73"/>
      <c r="FTV69" s="73"/>
      <c r="FTW69" s="73"/>
      <c r="FTX69" s="73"/>
      <c r="FTY69" s="73"/>
      <c r="FTZ69" s="73"/>
      <c r="FUA69" s="73"/>
      <c r="FUB69" s="73"/>
      <c r="FUC69" s="73"/>
      <c r="FUD69" s="73"/>
      <c r="FUE69" s="73"/>
      <c r="FUF69" s="73"/>
      <c r="FUG69" s="73"/>
      <c r="FUH69" s="73"/>
      <c r="FUI69" s="73"/>
      <c r="FUJ69" s="73"/>
      <c r="FUK69" s="73"/>
      <c r="FUL69" s="73"/>
      <c r="FUM69" s="73"/>
      <c r="FUN69" s="73"/>
      <c r="FUO69" s="73"/>
      <c r="FUP69" s="73"/>
      <c r="FUQ69" s="73"/>
      <c r="FUR69" s="73"/>
      <c r="FUS69" s="73"/>
      <c r="FUT69" s="73"/>
      <c r="FUU69" s="73"/>
      <c r="FUV69" s="73"/>
      <c r="FUW69" s="73"/>
      <c r="FUX69" s="73"/>
      <c r="FUY69" s="73"/>
      <c r="FUZ69" s="73"/>
      <c r="FVA69" s="73"/>
      <c r="FVB69" s="73"/>
      <c r="FVC69" s="73"/>
      <c r="FVD69" s="73"/>
      <c r="FVE69" s="73"/>
      <c r="FVF69" s="73"/>
      <c r="FVG69" s="73"/>
      <c r="FVH69" s="73"/>
      <c r="FVI69" s="73"/>
      <c r="FVJ69" s="73"/>
      <c r="FVK69" s="73"/>
      <c r="FVL69" s="73"/>
      <c r="FVM69" s="73"/>
      <c r="FVN69" s="73"/>
      <c r="FVO69" s="73"/>
      <c r="FVP69" s="73"/>
      <c r="FVQ69" s="73"/>
      <c r="FVR69" s="73"/>
      <c r="FVS69" s="73"/>
      <c r="FVT69" s="73"/>
      <c r="FVU69" s="73"/>
      <c r="FVV69" s="73"/>
      <c r="FVW69" s="73"/>
      <c r="FVX69" s="73"/>
      <c r="FVY69" s="73"/>
      <c r="FVZ69" s="73"/>
      <c r="FWA69" s="73"/>
      <c r="FWB69" s="73"/>
      <c r="FWC69" s="73"/>
      <c r="FWD69" s="73"/>
      <c r="FWE69" s="73"/>
      <c r="FWF69" s="73"/>
      <c r="FWG69" s="73"/>
      <c r="FWH69" s="73"/>
      <c r="FWI69" s="73"/>
      <c r="FWJ69" s="73"/>
      <c r="FWK69" s="73"/>
      <c r="FWL69" s="73"/>
      <c r="FWM69" s="73"/>
      <c r="FWN69" s="73"/>
      <c r="FWO69" s="73"/>
      <c r="FWP69" s="73"/>
      <c r="FWQ69" s="73"/>
      <c r="FWR69" s="73"/>
      <c r="FWS69" s="73"/>
      <c r="FWT69" s="73"/>
      <c r="FWU69" s="73"/>
      <c r="FWV69" s="73"/>
      <c r="FWW69" s="73"/>
      <c r="FWX69" s="73"/>
      <c r="FWY69" s="73"/>
      <c r="FWZ69" s="73"/>
      <c r="FXA69" s="73"/>
      <c r="FXB69" s="73"/>
      <c r="FXC69" s="73"/>
      <c r="FXD69" s="73"/>
      <c r="FXE69" s="73"/>
      <c r="FXF69" s="73"/>
      <c r="FXG69" s="73"/>
      <c r="FXH69" s="73"/>
      <c r="FXI69" s="73"/>
      <c r="FXJ69" s="73"/>
      <c r="FXK69" s="73"/>
      <c r="FXL69" s="73"/>
      <c r="FXM69" s="73"/>
      <c r="FXN69" s="73"/>
      <c r="FXO69" s="73"/>
      <c r="FXP69" s="73"/>
      <c r="FXQ69" s="73"/>
      <c r="FXR69" s="73"/>
      <c r="FXS69" s="73"/>
      <c r="FXT69" s="73"/>
      <c r="FXU69" s="73"/>
      <c r="FXV69" s="73"/>
      <c r="FXW69" s="73"/>
      <c r="FXX69" s="73"/>
      <c r="FXY69" s="73"/>
      <c r="FXZ69" s="73"/>
      <c r="FYA69" s="73"/>
      <c r="FYB69" s="73"/>
      <c r="FYC69" s="73"/>
      <c r="FYD69" s="73"/>
      <c r="FYE69" s="73"/>
      <c r="FYF69" s="73"/>
      <c r="FYG69" s="73"/>
      <c r="FYH69" s="73"/>
      <c r="FYI69" s="73"/>
      <c r="FYJ69" s="73"/>
      <c r="FYK69" s="73"/>
      <c r="FYL69" s="73"/>
      <c r="FYM69" s="73"/>
      <c r="FYN69" s="73"/>
      <c r="FYO69" s="73"/>
      <c r="FYP69" s="73"/>
      <c r="FYQ69" s="73"/>
      <c r="FYR69" s="73"/>
      <c r="FYS69" s="73"/>
      <c r="FYT69" s="73"/>
      <c r="FYU69" s="73"/>
      <c r="FYV69" s="73"/>
      <c r="FYW69" s="73"/>
      <c r="FYX69" s="73"/>
      <c r="FYY69" s="73"/>
      <c r="FYZ69" s="73"/>
      <c r="FZA69" s="73"/>
      <c r="FZB69" s="73"/>
      <c r="FZC69" s="73"/>
      <c r="FZD69" s="73"/>
      <c r="FZE69" s="73"/>
      <c r="FZF69" s="73"/>
      <c r="FZG69" s="73"/>
      <c r="FZH69" s="73"/>
      <c r="FZI69" s="73"/>
      <c r="FZJ69" s="73"/>
      <c r="FZK69" s="73"/>
      <c r="FZL69" s="73"/>
      <c r="FZM69" s="73"/>
      <c r="FZN69" s="73"/>
      <c r="FZO69" s="73"/>
      <c r="FZP69" s="73"/>
      <c r="FZQ69" s="73"/>
      <c r="FZR69" s="73"/>
      <c r="FZS69" s="73"/>
      <c r="FZT69" s="73"/>
      <c r="FZU69" s="73"/>
      <c r="FZV69" s="73"/>
      <c r="FZW69" s="73"/>
      <c r="FZX69" s="73"/>
      <c r="FZY69" s="73"/>
      <c r="FZZ69" s="73"/>
      <c r="GAA69" s="73"/>
      <c r="GAB69" s="73"/>
      <c r="GAC69" s="73"/>
      <c r="GAD69" s="73"/>
      <c r="GAE69" s="73"/>
      <c r="GAF69" s="73"/>
      <c r="GAG69" s="73"/>
      <c r="GAH69" s="73"/>
      <c r="GAI69" s="73"/>
      <c r="GAJ69" s="73"/>
      <c r="GAK69" s="73"/>
      <c r="GAL69" s="73"/>
      <c r="GAM69" s="73"/>
      <c r="GAN69" s="73"/>
      <c r="GAO69" s="73"/>
      <c r="GAP69" s="73"/>
      <c r="GAQ69" s="73"/>
      <c r="GAR69" s="73"/>
      <c r="GAS69" s="73"/>
      <c r="GAT69" s="73"/>
      <c r="GAU69" s="73"/>
      <c r="GAV69" s="73"/>
      <c r="GAW69" s="73"/>
      <c r="GAX69" s="73"/>
      <c r="GAY69" s="73"/>
      <c r="GAZ69" s="73"/>
      <c r="GBA69" s="73"/>
      <c r="GBB69" s="73"/>
      <c r="GBC69" s="73"/>
      <c r="GBD69" s="73"/>
      <c r="GBE69" s="73"/>
      <c r="GBF69" s="73"/>
      <c r="GBG69" s="73"/>
      <c r="GBH69" s="73"/>
      <c r="GBI69" s="73"/>
      <c r="GBJ69" s="73"/>
      <c r="GBK69" s="73"/>
      <c r="GBL69" s="73"/>
      <c r="GBM69" s="73"/>
      <c r="GBN69" s="73"/>
      <c r="GBO69" s="73"/>
      <c r="GBP69" s="73"/>
      <c r="GBQ69" s="73"/>
      <c r="GBR69" s="73"/>
      <c r="GBS69" s="73"/>
      <c r="GBT69" s="73"/>
      <c r="GBU69" s="73"/>
      <c r="GBV69" s="73"/>
      <c r="GBW69" s="73"/>
      <c r="GBX69" s="73"/>
      <c r="GBY69" s="73"/>
      <c r="GBZ69" s="73"/>
      <c r="GCA69" s="73"/>
      <c r="GCB69" s="73"/>
      <c r="GCC69" s="73"/>
      <c r="GCD69" s="73"/>
      <c r="GCE69" s="73"/>
      <c r="GCF69" s="73"/>
      <c r="GCG69" s="73"/>
      <c r="GCH69" s="73"/>
      <c r="GCI69" s="73"/>
      <c r="GCJ69" s="73"/>
      <c r="GCK69" s="73"/>
      <c r="GCL69" s="73"/>
      <c r="GCM69" s="73"/>
      <c r="GCN69" s="73"/>
      <c r="GCO69" s="73"/>
      <c r="GCP69" s="73"/>
      <c r="GCQ69" s="73"/>
      <c r="GCR69" s="73"/>
      <c r="GCS69" s="73"/>
      <c r="GCT69" s="73"/>
      <c r="GCU69" s="73"/>
      <c r="GCV69" s="73"/>
      <c r="GCW69" s="73"/>
      <c r="GCX69" s="73"/>
      <c r="GCY69" s="73"/>
      <c r="GCZ69" s="73"/>
      <c r="GDA69" s="73"/>
      <c r="GDB69" s="73"/>
      <c r="GDC69" s="73"/>
      <c r="GDD69" s="73"/>
      <c r="GDE69" s="73"/>
      <c r="GDF69" s="73"/>
      <c r="GDG69" s="73"/>
      <c r="GDH69" s="73"/>
      <c r="GDI69" s="73"/>
      <c r="GDJ69" s="73"/>
      <c r="GDK69" s="73"/>
      <c r="GDL69" s="73"/>
      <c r="GDM69" s="73"/>
      <c r="GDN69" s="73"/>
      <c r="GDO69" s="73"/>
      <c r="GDP69" s="73"/>
      <c r="GDQ69" s="73"/>
      <c r="GDR69" s="73"/>
      <c r="GDS69" s="73"/>
      <c r="GDT69" s="73"/>
      <c r="GDU69" s="73"/>
      <c r="GDV69" s="73"/>
      <c r="GDW69" s="73"/>
      <c r="GDX69" s="73"/>
      <c r="GDY69" s="73"/>
      <c r="GDZ69" s="73"/>
      <c r="GEA69" s="73"/>
      <c r="GEB69" s="73"/>
      <c r="GEC69" s="73"/>
      <c r="GED69" s="73"/>
      <c r="GEE69" s="73"/>
      <c r="GEF69" s="73"/>
      <c r="GEG69" s="73"/>
      <c r="GEH69" s="73"/>
      <c r="GEI69" s="73"/>
      <c r="GEJ69" s="73"/>
      <c r="GEK69" s="73"/>
      <c r="GEL69" s="73"/>
      <c r="GEM69" s="73"/>
      <c r="GEN69" s="73"/>
      <c r="GEO69" s="73"/>
      <c r="GEP69" s="73"/>
      <c r="GEQ69" s="73"/>
      <c r="GER69" s="73"/>
      <c r="GES69" s="73"/>
      <c r="GET69" s="73"/>
      <c r="GEU69" s="73"/>
      <c r="GEV69" s="73"/>
      <c r="GEW69" s="73"/>
      <c r="GEX69" s="73"/>
      <c r="GEY69" s="73"/>
      <c r="GEZ69" s="73"/>
      <c r="GFA69" s="73"/>
      <c r="GFB69" s="73"/>
      <c r="GFC69" s="73"/>
      <c r="GFD69" s="73"/>
      <c r="GFE69" s="73"/>
      <c r="GFF69" s="73"/>
      <c r="GFG69" s="73"/>
      <c r="GFH69" s="73"/>
      <c r="GFI69" s="73"/>
      <c r="GFJ69" s="73"/>
      <c r="GFK69" s="73"/>
      <c r="GFL69" s="73"/>
      <c r="GFM69" s="73"/>
      <c r="GFN69" s="73"/>
      <c r="GFO69" s="73"/>
      <c r="GFP69" s="73"/>
      <c r="GFQ69" s="73"/>
      <c r="GFR69" s="73"/>
      <c r="GFS69" s="73"/>
      <c r="GFT69" s="73"/>
      <c r="GFU69" s="73"/>
      <c r="GFV69" s="73"/>
      <c r="GFW69" s="73"/>
      <c r="GFX69" s="73"/>
      <c r="GFY69" s="73"/>
      <c r="GFZ69" s="73"/>
      <c r="GGA69" s="73"/>
      <c r="GGB69" s="73"/>
      <c r="GGC69" s="73"/>
      <c r="GGD69" s="73"/>
      <c r="GGE69" s="73"/>
      <c r="GGF69" s="73"/>
      <c r="GGG69" s="73"/>
      <c r="GGH69" s="73"/>
      <c r="GGI69" s="73"/>
      <c r="GGJ69" s="73"/>
      <c r="GGK69" s="73"/>
      <c r="GGL69" s="73"/>
      <c r="GGM69" s="73"/>
      <c r="GGN69" s="73"/>
      <c r="GGO69" s="73"/>
      <c r="GGP69" s="73"/>
      <c r="GGQ69" s="73"/>
      <c r="GGR69" s="73"/>
      <c r="GGS69" s="73"/>
      <c r="GGT69" s="73"/>
      <c r="GGU69" s="73"/>
      <c r="GGV69" s="73"/>
      <c r="GGW69" s="73"/>
      <c r="GGX69" s="73"/>
      <c r="GGY69" s="73"/>
      <c r="GGZ69" s="73"/>
      <c r="GHA69" s="73"/>
      <c r="GHB69" s="73"/>
      <c r="GHC69" s="73"/>
      <c r="GHD69" s="73"/>
      <c r="GHE69" s="73"/>
      <c r="GHF69" s="73"/>
      <c r="GHG69" s="73"/>
      <c r="GHH69" s="73"/>
      <c r="GHI69" s="73"/>
      <c r="GHJ69" s="73"/>
      <c r="GHK69" s="73"/>
      <c r="GHL69" s="73"/>
      <c r="GHM69" s="73"/>
      <c r="GHN69" s="73"/>
      <c r="GHO69" s="73"/>
      <c r="GHP69" s="73"/>
      <c r="GHQ69" s="73"/>
      <c r="GHR69" s="73"/>
      <c r="GHS69" s="73"/>
      <c r="GHT69" s="73"/>
      <c r="GHU69" s="73"/>
      <c r="GHV69" s="73"/>
      <c r="GHW69" s="73"/>
      <c r="GHX69" s="73"/>
      <c r="GHY69" s="73"/>
      <c r="GHZ69" s="73"/>
      <c r="GIA69" s="73"/>
      <c r="GIB69" s="73"/>
      <c r="GIC69" s="73"/>
      <c r="GID69" s="73"/>
      <c r="GIE69" s="73"/>
      <c r="GIF69" s="73"/>
      <c r="GIG69" s="73"/>
      <c r="GIH69" s="73"/>
      <c r="GII69" s="73"/>
      <c r="GIJ69" s="73"/>
      <c r="GIK69" s="73"/>
      <c r="GIL69" s="73"/>
      <c r="GIM69" s="73"/>
      <c r="GIN69" s="73"/>
      <c r="GIO69" s="73"/>
      <c r="GIP69" s="73"/>
      <c r="GIQ69" s="73"/>
      <c r="GIR69" s="73"/>
      <c r="GIS69" s="73"/>
      <c r="GIT69" s="73"/>
      <c r="GIU69" s="73"/>
      <c r="GIV69" s="73"/>
      <c r="GIW69" s="73"/>
      <c r="GIX69" s="73"/>
      <c r="GIY69" s="73"/>
      <c r="GIZ69" s="73"/>
      <c r="GJA69" s="73"/>
      <c r="GJB69" s="73"/>
      <c r="GJC69" s="73"/>
      <c r="GJD69" s="73"/>
      <c r="GJE69" s="73"/>
      <c r="GJF69" s="73"/>
      <c r="GJG69" s="73"/>
      <c r="GJH69" s="73"/>
      <c r="GJI69" s="73"/>
      <c r="GJJ69" s="73"/>
      <c r="GJK69" s="73"/>
      <c r="GJL69" s="73"/>
      <c r="GJM69" s="73"/>
      <c r="GJN69" s="73"/>
      <c r="GJO69" s="73"/>
      <c r="GJP69" s="73"/>
      <c r="GJQ69" s="73"/>
      <c r="GJR69" s="73"/>
      <c r="GJS69" s="73"/>
      <c r="GJT69" s="73"/>
      <c r="GJU69" s="73"/>
      <c r="GJV69" s="73"/>
      <c r="GJW69" s="73"/>
      <c r="GJX69" s="73"/>
      <c r="GJY69" s="73"/>
      <c r="GJZ69" s="73"/>
      <c r="GKA69" s="73"/>
      <c r="GKB69" s="73"/>
      <c r="GKC69" s="73"/>
      <c r="GKD69" s="73"/>
      <c r="GKE69" s="73"/>
      <c r="GKF69" s="73"/>
      <c r="GKG69" s="73"/>
      <c r="GKH69" s="73"/>
      <c r="GKI69" s="73"/>
      <c r="GKJ69" s="73"/>
      <c r="GKK69" s="73"/>
      <c r="GKL69" s="73"/>
      <c r="GKM69" s="73"/>
      <c r="GKN69" s="73"/>
      <c r="GKO69" s="73"/>
      <c r="GKP69" s="73"/>
      <c r="GKQ69" s="73"/>
      <c r="GKR69" s="73"/>
      <c r="GKS69" s="73"/>
      <c r="GKT69" s="73"/>
      <c r="GKU69" s="73"/>
      <c r="GKV69" s="73"/>
      <c r="GKW69" s="73"/>
      <c r="GKX69" s="73"/>
      <c r="GKY69" s="73"/>
      <c r="GKZ69" s="73"/>
      <c r="GLA69" s="73"/>
      <c r="GLB69" s="73"/>
      <c r="GLC69" s="73"/>
      <c r="GLD69" s="73"/>
      <c r="GLE69" s="73"/>
      <c r="GLF69" s="73"/>
      <c r="GLG69" s="73"/>
      <c r="GLH69" s="73"/>
      <c r="GLI69" s="73"/>
      <c r="GLJ69" s="73"/>
      <c r="GLK69" s="73"/>
      <c r="GLL69" s="73"/>
      <c r="GLM69" s="73"/>
      <c r="GLN69" s="73"/>
      <c r="GLO69" s="73"/>
      <c r="GLP69" s="73"/>
      <c r="GLQ69" s="73"/>
      <c r="GLR69" s="73"/>
      <c r="GLS69" s="73"/>
      <c r="GLT69" s="73"/>
      <c r="GLU69" s="73"/>
      <c r="GLV69" s="73"/>
      <c r="GLW69" s="73"/>
      <c r="GLX69" s="73"/>
      <c r="GLY69" s="73"/>
      <c r="GLZ69" s="73"/>
      <c r="GMA69" s="73"/>
      <c r="GMB69" s="73"/>
      <c r="GMC69" s="73"/>
      <c r="GMD69" s="73"/>
      <c r="GME69" s="73"/>
      <c r="GMF69" s="73"/>
      <c r="GMG69" s="73"/>
      <c r="GMH69" s="73"/>
      <c r="GMI69" s="73"/>
      <c r="GMJ69" s="73"/>
      <c r="GMK69" s="73"/>
      <c r="GML69" s="73"/>
      <c r="GMM69" s="73"/>
      <c r="GMN69" s="73"/>
      <c r="GMO69" s="73"/>
      <c r="GMP69" s="73"/>
      <c r="GMQ69" s="73"/>
      <c r="GMR69" s="73"/>
      <c r="GMS69" s="73"/>
      <c r="GMT69" s="73"/>
      <c r="GMU69" s="73"/>
      <c r="GMV69" s="73"/>
      <c r="GMW69" s="73"/>
      <c r="GMX69" s="73"/>
      <c r="GMY69" s="73"/>
      <c r="GMZ69" s="73"/>
      <c r="GNA69" s="73"/>
      <c r="GNB69" s="73"/>
      <c r="GNC69" s="73"/>
      <c r="GND69" s="73"/>
      <c r="GNE69" s="73"/>
      <c r="GNF69" s="73"/>
      <c r="GNG69" s="73"/>
      <c r="GNH69" s="73"/>
      <c r="GNI69" s="73"/>
      <c r="GNJ69" s="73"/>
      <c r="GNK69" s="73"/>
      <c r="GNL69" s="73"/>
      <c r="GNM69" s="73"/>
      <c r="GNN69" s="73"/>
      <c r="GNO69" s="73"/>
      <c r="GNP69" s="73"/>
      <c r="GNQ69" s="73"/>
      <c r="GNR69" s="73"/>
      <c r="GNS69" s="73"/>
      <c r="GNT69" s="73"/>
      <c r="GNU69" s="73"/>
      <c r="GNV69" s="73"/>
      <c r="GNW69" s="73"/>
      <c r="GNX69" s="73"/>
      <c r="GNY69" s="73"/>
      <c r="GNZ69" s="73"/>
      <c r="GOA69" s="73"/>
      <c r="GOB69" s="73"/>
      <c r="GOC69" s="73"/>
      <c r="GOD69" s="73"/>
      <c r="GOE69" s="73"/>
      <c r="GOF69" s="73"/>
      <c r="GOG69" s="73"/>
      <c r="GOH69" s="73"/>
      <c r="GOI69" s="73"/>
      <c r="GOJ69" s="73"/>
      <c r="GOK69" s="73"/>
      <c r="GOL69" s="73"/>
      <c r="GOM69" s="73"/>
      <c r="GON69" s="73"/>
      <c r="GOO69" s="73"/>
      <c r="GOP69" s="73"/>
      <c r="GOQ69" s="73"/>
      <c r="GOR69" s="73"/>
      <c r="GOS69" s="73"/>
      <c r="GOT69" s="73"/>
      <c r="GOU69" s="73"/>
      <c r="GOV69" s="73"/>
      <c r="GOW69" s="73"/>
      <c r="GOX69" s="73"/>
      <c r="GOY69" s="73"/>
      <c r="GOZ69" s="73"/>
      <c r="GPA69" s="73"/>
      <c r="GPB69" s="73"/>
      <c r="GPC69" s="73"/>
      <c r="GPD69" s="73"/>
      <c r="GPE69" s="73"/>
      <c r="GPF69" s="73"/>
      <c r="GPG69" s="73"/>
      <c r="GPH69" s="73"/>
      <c r="GPI69" s="73"/>
      <c r="GPJ69" s="73"/>
      <c r="GPK69" s="73"/>
      <c r="GPL69" s="73"/>
      <c r="GPM69" s="73"/>
      <c r="GPN69" s="73"/>
      <c r="GPO69" s="73"/>
      <c r="GPP69" s="73"/>
      <c r="GPQ69" s="73"/>
      <c r="GPR69" s="73"/>
      <c r="GPS69" s="73"/>
      <c r="GPT69" s="73"/>
      <c r="GPU69" s="73"/>
      <c r="GPV69" s="73"/>
      <c r="GPW69" s="73"/>
      <c r="GPX69" s="73"/>
      <c r="GPY69" s="73"/>
      <c r="GPZ69" s="73"/>
      <c r="GQA69" s="73"/>
      <c r="GQB69" s="73"/>
      <c r="GQC69" s="73"/>
      <c r="GQD69" s="73"/>
      <c r="GQE69" s="73"/>
      <c r="GQF69" s="73"/>
      <c r="GQG69" s="73"/>
      <c r="GQH69" s="73"/>
      <c r="GQI69" s="73"/>
      <c r="GQJ69" s="73"/>
      <c r="GQK69" s="73"/>
      <c r="GQL69" s="73"/>
      <c r="GQM69" s="73"/>
      <c r="GQN69" s="73"/>
      <c r="GQO69" s="73"/>
      <c r="GQP69" s="73"/>
      <c r="GQQ69" s="73"/>
      <c r="GQR69" s="73"/>
      <c r="GQS69" s="73"/>
      <c r="GQT69" s="73"/>
      <c r="GQU69" s="73"/>
      <c r="GQV69" s="73"/>
      <c r="GQW69" s="73"/>
      <c r="GQX69" s="73"/>
      <c r="GQY69" s="73"/>
      <c r="GQZ69" s="73"/>
      <c r="GRA69" s="73"/>
      <c r="GRB69" s="73"/>
      <c r="GRC69" s="73"/>
      <c r="GRD69" s="73"/>
      <c r="GRE69" s="73"/>
      <c r="GRF69" s="73"/>
      <c r="GRG69" s="73"/>
      <c r="GRH69" s="73"/>
      <c r="GRI69" s="73"/>
      <c r="GRJ69" s="73"/>
      <c r="GRK69" s="73"/>
      <c r="GRL69" s="73"/>
      <c r="GRM69" s="73"/>
      <c r="GRN69" s="73"/>
      <c r="GRO69" s="73"/>
      <c r="GRP69" s="73"/>
      <c r="GRQ69" s="73"/>
      <c r="GRR69" s="73"/>
      <c r="GRS69" s="73"/>
      <c r="GRT69" s="73"/>
      <c r="GRU69" s="73"/>
      <c r="GRV69" s="73"/>
      <c r="GRW69" s="73"/>
      <c r="GRX69" s="73"/>
      <c r="GRY69" s="73"/>
      <c r="GRZ69" s="73"/>
      <c r="GSA69" s="73"/>
      <c r="GSB69" s="73"/>
      <c r="GSC69" s="73"/>
      <c r="GSD69" s="73"/>
      <c r="GSE69" s="73"/>
      <c r="GSF69" s="73"/>
      <c r="GSG69" s="73"/>
      <c r="GSH69" s="73"/>
      <c r="GSI69" s="73"/>
      <c r="GSJ69" s="73"/>
      <c r="GSK69" s="73"/>
      <c r="GSL69" s="73"/>
      <c r="GSM69" s="73"/>
      <c r="GSN69" s="73"/>
      <c r="GSO69" s="73"/>
      <c r="GSP69" s="73"/>
      <c r="GSQ69" s="73"/>
      <c r="GSR69" s="73"/>
      <c r="GSS69" s="73"/>
      <c r="GST69" s="73"/>
      <c r="GSU69" s="73"/>
      <c r="GSV69" s="73"/>
      <c r="GSW69" s="73"/>
      <c r="GSX69" s="73"/>
      <c r="GSY69" s="73"/>
      <c r="GSZ69" s="73"/>
      <c r="GTA69" s="73"/>
      <c r="GTB69" s="73"/>
      <c r="GTC69" s="73"/>
      <c r="GTD69" s="73"/>
      <c r="GTE69" s="73"/>
      <c r="GTF69" s="73"/>
      <c r="GTG69" s="73"/>
      <c r="GTH69" s="73"/>
      <c r="GTI69" s="73"/>
      <c r="GTJ69" s="73"/>
      <c r="GTK69" s="73"/>
      <c r="GTL69" s="73"/>
      <c r="GTM69" s="73"/>
      <c r="GTN69" s="73"/>
      <c r="GTO69" s="73"/>
      <c r="GTP69" s="73"/>
      <c r="GTQ69" s="73"/>
      <c r="GTR69" s="73"/>
      <c r="GTS69" s="73"/>
      <c r="GTT69" s="73"/>
      <c r="GTU69" s="73"/>
      <c r="GTV69" s="73"/>
      <c r="GTW69" s="73"/>
      <c r="GTX69" s="73"/>
      <c r="GTY69" s="73"/>
      <c r="GTZ69" s="73"/>
      <c r="GUA69" s="73"/>
      <c r="GUB69" s="73"/>
      <c r="GUC69" s="73"/>
      <c r="GUD69" s="73"/>
      <c r="GUE69" s="73"/>
      <c r="GUF69" s="73"/>
      <c r="GUG69" s="73"/>
      <c r="GUH69" s="73"/>
      <c r="GUI69" s="73"/>
      <c r="GUJ69" s="73"/>
      <c r="GUK69" s="73"/>
      <c r="GUL69" s="73"/>
      <c r="GUM69" s="73"/>
      <c r="GUN69" s="73"/>
      <c r="GUO69" s="73"/>
      <c r="GUP69" s="73"/>
      <c r="GUQ69" s="73"/>
      <c r="GUR69" s="73"/>
      <c r="GUS69" s="73"/>
      <c r="GUT69" s="73"/>
      <c r="GUU69" s="73"/>
      <c r="GUV69" s="73"/>
      <c r="GUW69" s="73"/>
      <c r="GUX69" s="73"/>
      <c r="GUY69" s="73"/>
      <c r="GUZ69" s="73"/>
      <c r="GVA69" s="73"/>
      <c r="GVB69" s="73"/>
      <c r="GVC69" s="73"/>
      <c r="GVD69" s="73"/>
      <c r="GVE69" s="73"/>
      <c r="GVF69" s="73"/>
      <c r="GVG69" s="73"/>
      <c r="GVH69" s="73"/>
      <c r="GVI69" s="73"/>
      <c r="GVJ69" s="73"/>
      <c r="GVK69" s="73"/>
      <c r="GVL69" s="73"/>
      <c r="GVM69" s="73"/>
      <c r="GVN69" s="73"/>
      <c r="GVO69" s="73"/>
      <c r="GVP69" s="73"/>
      <c r="GVQ69" s="73"/>
      <c r="GVR69" s="73"/>
      <c r="GVS69" s="73"/>
      <c r="GVT69" s="73"/>
      <c r="GVU69" s="73"/>
      <c r="GVV69" s="73"/>
      <c r="GVW69" s="73"/>
      <c r="GVX69" s="73"/>
      <c r="GVY69" s="73"/>
      <c r="GVZ69" s="73"/>
      <c r="GWA69" s="73"/>
      <c r="GWB69" s="73"/>
      <c r="GWC69" s="73"/>
      <c r="GWD69" s="73"/>
      <c r="GWE69" s="73"/>
      <c r="GWF69" s="73"/>
      <c r="GWG69" s="73"/>
      <c r="GWH69" s="73"/>
      <c r="GWI69" s="73"/>
      <c r="GWJ69" s="73"/>
      <c r="GWK69" s="73"/>
      <c r="GWL69" s="73"/>
      <c r="GWM69" s="73"/>
      <c r="GWN69" s="73"/>
      <c r="GWO69" s="73"/>
      <c r="GWP69" s="73"/>
      <c r="GWQ69" s="73"/>
      <c r="GWR69" s="73"/>
      <c r="GWS69" s="73"/>
      <c r="GWT69" s="73"/>
      <c r="GWU69" s="73"/>
      <c r="GWV69" s="73"/>
      <c r="GWW69" s="73"/>
      <c r="GWX69" s="73"/>
      <c r="GWY69" s="73"/>
      <c r="GWZ69" s="73"/>
      <c r="GXA69" s="73"/>
      <c r="GXB69" s="73"/>
      <c r="GXC69" s="73"/>
      <c r="GXD69" s="73"/>
      <c r="GXE69" s="73"/>
      <c r="GXF69" s="73"/>
      <c r="GXG69" s="73"/>
      <c r="GXH69" s="73"/>
      <c r="GXI69" s="73"/>
      <c r="GXJ69" s="73"/>
      <c r="GXK69" s="73"/>
      <c r="GXL69" s="73"/>
      <c r="GXM69" s="73"/>
      <c r="GXN69" s="73"/>
      <c r="GXO69" s="73"/>
      <c r="GXP69" s="73"/>
      <c r="GXQ69" s="73"/>
      <c r="GXR69" s="73"/>
      <c r="GXS69" s="73"/>
      <c r="GXT69" s="73"/>
      <c r="GXU69" s="73"/>
      <c r="GXV69" s="73"/>
      <c r="GXW69" s="73"/>
      <c r="GXX69" s="73"/>
      <c r="GXY69" s="73"/>
      <c r="GXZ69" s="73"/>
      <c r="GYA69" s="73"/>
      <c r="GYB69" s="73"/>
      <c r="GYC69" s="73"/>
      <c r="GYD69" s="73"/>
      <c r="GYE69" s="73"/>
      <c r="GYF69" s="73"/>
      <c r="GYG69" s="73"/>
      <c r="GYH69" s="73"/>
      <c r="GYI69" s="73"/>
      <c r="GYJ69" s="73"/>
      <c r="GYK69" s="73"/>
      <c r="GYL69" s="73"/>
      <c r="GYM69" s="73"/>
      <c r="GYN69" s="73"/>
      <c r="GYO69" s="73"/>
      <c r="GYP69" s="73"/>
      <c r="GYQ69" s="73"/>
      <c r="GYR69" s="73"/>
      <c r="GYS69" s="73"/>
      <c r="GYT69" s="73"/>
      <c r="GYU69" s="73"/>
      <c r="GYV69" s="73"/>
      <c r="GYW69" s="73"/>
      <c r="GYX69" s="73"/>
      <c r="GYY69" s="73"/>
      <c r="GYZ69" s="73"/>
      <c r="GZA69" s="73"/>
      <c r="GZB69" s="73"/>
      <c r="GZC69" s="73"/>
      <c r="GZD69" s="73"/>
      <c r="GZE69" s="73"/>
      <c r="GZF69" s="73"/>
      <c r="GZG69" s="73"/>
      <c r="GZH69" s="73"/>
      <c r="GZI69" s="73"/>
      <c r="GZJ69" s="73"/>
      <c r="GZK69" s="73"/>
      <c r="GZL69" s="73"/>
      <c r="GZM69" s="73"/>
      <c r="GZN69" s="73"/>
      <c r="GZO69" s="73"/>
      <c r="GZP69" s="73"/>
      <c r="GZQ69" s="73"/>
      <c r="GZR69" s="73"/>
      <c r="GZS69" s="73"/>
      <c r="GZT69" s="73"/>
      <c r="GZU69" s="73"/>
      <c r="GZV69" s="73"/>
      <c r="GZW69" s="73"/>
      <c r="GZX69" s="73"/>
      <c r="GZY69" s="73"/>
      <c r="GZZ69" s="73"/>
      <c r="HAA69" s="73"/>
      <c r="HAB69" s="73"/>
      <c r="HAC69" s="73"/>
      <c r="HAD69" s="73"/>
      <c r="HAE69" s="73"/>
      <c r="HAF69" s="73"/>
      <c r="HAG69" s="73"/>
      <c r="HAH69" s="73"/>
      <c r="HAI69" s="73"/>
      <c r="HAJ69" s="73"/>
      <c r="HAK69" s="73"/>
      <c r="HAL69" s="73"/>
      <c r="HAM69" s="73"/>
      <c r="HAN69" s="73"/>
      <c r="HAO69" s="73"/>
      <c r="HAP69" s="73"/>
      <c r="HAQ69" s="73"/>
      <c r="HAR69" s="73"/>
      <c r="HAS69" s="73"/>
      <c r="HAT69" s="73"/>
      <c r="HAU69" s="73"/>
      <c r="HAV69" s="73"/>
      <c r="HAW69" s="73"/>
      <c r="HAX69" s="73"/>
      <c r="HAY69" s="73"/>
      <c r="HAZ69" s="73"/>
      <c r="HBA69" s="73"/>
      <c r="HBB69" s="73"/>
      <c r="HBC69" s="73"/>
      <c r="HBD69" s="73"/>
      <c r="HBE69" s="73"/>
      <c r="HBF69" s="73"/>
      <c r="HBG69" s="73"/>
      <c r="HBH69" s="73"/>
      <c r="HBI69" s="73"/>
      <c r="HBJ69" s="73"/>
      <c r="HBK69" s="73"/>
      <c r="HBL69" s="73"/>
      <c r="HBM69" s="73"/>
      <c r="HBN69" s="73"/>
      <c r="HBO69" s="73"/>
      <c r="HBP69" s="73"/>
      <c r="HBQ69" s="73"/>
      <c r="HBR69" s="73"/>
      <c r="HBS69" s="73"/>
      <c r="HBT69" s="73"/>
      <c r="HBU69" s="73"/>
      <c r="HBV69" s="73"/>
      <c r="HBW69" s="73"/>
      <c r="HBX69" s="73"/>
      <c r="HBY69" s="73"/>
      <c r="HBZ69" s="73"/>
      <c r="HCA69" s="73"/>
      <c r="HCB69" s="73"/>
      <c r="HCC69" s="73"/>
      <c r="HCD69" s="73"/>
      <c r="HCE69" s="73"/>
      <c r="HCF69" s="73"/>
      <c r="HCG69" s="73"/>
      <c r="HCH69" s="73"/>
      <c r="HCI69" s="73"/>
      <c r="HCJ69" s="73"/>
      <c r="HCK69" s="73"/>
      <c r="HCL69" s="73"/>
      <c r="HCM69" s="73"/>
      <c r="HCN69" s="73"/>
      <c r="HCO69" s="73"/>
      <c r="HCP69" s="73"/>
      <c r="HCQ69" s="73"/>
      <c r="HCR69" s="73"/>
      <c r="HCS69" s="73"/>
      <c r="HCT69" s="73"/>
      <c r="HCU69" s="73"/>
      <c r="HCV69" s="73"/>
      <c r="HCW69" s="73"/>
      <c r="HCX69" s="73"/>
      <c r="HCY69" s="73"/>
      <c r="HCZ69" s="73"/>
      <c r="HDA69" s="73"/>
      <c r="HDB69" s="73"/>
      <c r="HDC69" s="73"/>
      <c r="HDD69" s="73"/>
      <c r="HDE69" s="73"/>
      <c r="HDF69" s="73"/>
      <c r="HDG69" s="73"/>
      <c r="HDH69" s="73"/>
      <c r="HDI69" s="73"/>
      <c r="HDJ69" s="73"/>
      <c r="HDK69" s="73"/>
      <c r="HDL69" s="73"/>
      <c r="HDM69" s="73"/>
      <c r="HDN69" s="73"/>
      <c r="HDO69" s="73"/>
      <c r="HDP69" s="73"/>
      <c r="HDQ69" s="73"/>
      <c r="HDR69" s="73"/>
      <c r="HDS69" s="73"/>
      <c r="HDT69" s="73"/>
      <c r="HDU69" s="73"/>
      <c r="HDV69" s="73"/>
      <c r="HDW69" s="73"/>
      <c r="HDX69" s="73"/>
      <c r="HDY69" s="73"/>
      <c r="HDZ69" s="73"/>
      <c r="HEA69" s="73"/>
      <c r="HEB69" s="73"/>
      <c r="HEC69" s="73"/>
      <c r="HED69" s="73"/>
      <c r="HEE69" s="73"/>
      <c r="HEF69" s="73"/>
      <c r="HEG69" s="73"/>
      <c r="HEH69" s="73"/>
      <c r="HEI69" s="73"/>
      <c r="HEJ69" s="73"/>
      <c r="HEK69" s="73"/>
      <c r="HEL69" s="73"/>
      <c r="HEM69" s="73"/>
      <c r="HEN69" s="73"/>
      <c r="HEO69" s="73"/>
      <c r="HEP69" s="73"/>
      <c r="HEQ69" s="73"/>
      <c r="HER69" s="73"/>
      <c r="HES69" s="73"/>
      <c r="HET69" s="73"/>
      <c r="HEU69" s="73"/>
      <c r="HEV69" s="73"/>
      <c r="HEW69" s="73"/>
      <c r="HEX69" s="73"/>
      <c r="HEY69" s="73"/>
      <c r="HEZ69" s="73"/>
      <c r="HFA69" s="73"/>
      <c r="HFB69" s="73"/>
      <c r="HFC69" s="73"/>
      <c r="HFD69" s="73"/>
      <c r="HFE69" s="73"/>
      <c r="HFF69" s="73"/>
      <c r="HFG69" s="73"/>
      <c r="HFH69" s="73"/>
      <c r="HFI69" s="73"/>
      <c r="HFJ69" s="73"/>
      <c r="HFK69" s="73"/>
      <c r="HFL69" s="73"/>
      <c r="HFM69" s="73"/>
      <c r="HFN69" s="73"/>
      <c r="HFO69" s="73"/>
      <c r="HFP69" s="73"/>
      <c r="HFQ69" s="73"/>
      <c r="HFR69" s="73"/>
      <c r="HFS69" s="73"/>
      <c r="HFT69" s="73"/>
      <c r="HFU69" s="73"/>
      <c r="HFV69" s="73"/>
      <c r="HFW69" s="73"/>
      <c r="HFX69" s="73"/>
      <c r="HFY69" s="73"/>
      <c r="HFZ69" s="73"/>
      <c r="HGA69" s="73"/>
      <c r="HGB69" s="73"/>
      <c r="HGC69" s="73"/>
      <c r="HGD69" s="73"/>
      <c r="HGE69" s="73"/>
      <c r="HGF69" s="73"/>
      <c r="HGG69" s="73"/>
      <c r="HGH69" s="73"/>
      <c r="HGI69" s="73"/>
      <c r="HGJ69" s="73"/>
      <c r="HGK69" s="73"/>
      <c r="HGL69" s="73"/>
      <c r="HGM69" s="73"/>
      <c r="HGN69" s="73"/>
      <c r="HGO69" s="73"/>
      <c r="HGP69" s="73"/>
      <c r="HGQ69" s="73"/>
      <c r="HGR69" s="73"/>
      <c r="HGS69" s="73"/>
      <c r="HGT69" s="73"/>
      <c r="HGU69" s="73"/>
      <c r="HGV69" s="73"/>
      <c r="HGW69" s="73"/>
      <c r="HGX69" s="73"/>
      <c r="HGY69" s="73"/>
      <c r="HGZ69" s="73"/>
      <c r="HHA69" s="73"/>
      <c r="HHB69" s="73"/>
      <c r="HHC69" s="73"/>
      <c r="HHD69" s="73"/>
      <c r="HHE69" s="73"/>
      <c r="HHF69" s="73"/>
      <c r="HHG69" s="73"/>
      <c r="HHH69" s="73"/>
      <c r="HHI69" s="73"/>
      <c r="HHJ69" s="73"/>
      <c r="HHK69" s="73"/>
      <c r="HHL69" s="73"/>
      <c r="HHM69" s="73"/>
      <c r="HHN69" s="73"/>
      <c r="HHO69" s="73"/>
      <c r="HHP69" s="73"/>
      <c r="HHQ69" s="73"/>
      <c r="HHR69" s="73"/>
      <c r="HHS69" s="73"/>
      <c r="HHT69" s="73"/>
      <c r="HHU69" s="73"/>
      <c r="HHV69" s="73"/>
      <c r="HHW69" s="73"/>
      <c r="HHX69" s="73"/>
      <c r="HHY69" s="73"/>
      <c r="HHZ69" s="73"/>
      <c r="HIA69" s="73"/>
      <c r="HIB69" s="73"/>
      <c r="HIC69" s="73"/>
      <c r="HID69" s="73"/>
      <c r="HIE69" s="73"/>
      <c r="HIF69" s="73"/>
      <c r="HIG69" s="73"/>
      <c r="HIH69" s="73"/>
      <c r="HII69" s="73"/>
      <c r="HIJ69" s="73"/>
      <c r="HIK69" s="73"/>
      <c r="HIL69" s="73"/>
      <c r="HIM69" s="73"/>
      <c r="HIN69" s="73"/>
      <c r="HIO69" s="73"/>
      <c r="HIP69" s="73"/>
      <c r="HIQ69" s="73"/>
      <c r="HIR69" s="73"/>
      <c r="HIS69" s="73"/>
      <c r="HIT69" s="73"/>
      <c r="HIU69" s="73"/>
      <c r="HIV69" s="73"/>
      <c r="HIW69" s="73"/>
      <c r="HIX69" s="73"/>
      <c r="HIY69" s="73"/>
      <c r="HIZ69" s="73"/>
      <c r="HJA69" s="73"/>
      <c r="HJB69" s="73"/>
      <c r="HJC69" s="73"/>
      <c r="HJD69" s="73"/>
      <c r="HJE69" s="73"/>
      <c r="HJF69" s="73"/>
      <c r="HJG69" s="73"/>
      <c r="HJH69" s="73"/>
      <c r="HJI69" s="73"/>
      <c r="HJJ69" s="73"/>
      <c r="HJK69" s="73"/>
      <c r="HJL69" s="73"/>
      <c r="HJM69" s="73"/>
      <c r="HJN69" s="73"/>
      <c r="HJO69" s="73"/>
      <c r="HJP69" s="73"/>
      <c r="HJQ69" s="73"/>
      <c r="HJR69" s="73"/>
      <c r="HJS69" s="73"/>
      <c r="HJT69" s="73"/>
      <c r="HJU69" s="73"/>
      <c r="HJV69" s="73"/>
      <c r="HJW69" s="73"/>
      <c r="HJX69" s="73"/>
      <c r="HJY69" s="73"/>
      <c r="HJZ69" s="73"/>
      <c r="HKA69" s="73"/>
      <c r="HKB69" s="73"/>
      <c r="HKC69" s="73"/>
      <c r="HKD69" s="73"/>
      <c r="HKE69" s="73"/>
      <c r="HKF69" s="73"/>
      <c r="HKG69" s="73"/>
      <c r="HKH69" s="73"/>
      <c r="HKI69" s="73"/>
      <c r="HKJ69" s="73"/>
      <c r="HKK69" s="73"/>
      <c r="HKL69" s="73"/>
      <c r="HKM69" s="73"/>
      <c r="HKN69" s="73"/>
      <c r="HKO69" s="73"/>
      <c r="HKP69" s="73"/>
      <c r="HKQ69" s="73"/>
      <c r="HKR69" s="73"/>
      <c r="HKS69" s="73"/>
      <c r="HKT69" s="73"/>
      <c r="HKU69" s="73"/>
      <c r="HKV69" s="73"/>
      <c r="HKW69" s="73"/>
      <c r="HKX69" s="73"/>
      <c r="HKY69" s="73"/>
      <c r="HKZ69" s="73"/>
      <c r="HLA69" s="73"/>
      <c r="HLB69" s="73"/>
      <c r="HLC69" s="73"/>
      <c r="HLD69" s="73"/>
      <c r="HLE69" s="73"/>
      <c r="HLF69" s="73"/>
      <c r="HLG69" s="73"/>
      <c r="HLH69" s="73"/>
      <c r="HLI69" s="73"/>
      <c r="HLJ69" s="73"/>
      <c r="HLK69" s="73"/>
      <c r="HLL69" s="73"/>
      <c r="HLM69" s="73"/>
      <c r="HLN69" s="73"/>
      <c r="HLO69" s="73"/>
      <c r="HLP69" s="73"/>
      <c r="HLQ69" s="73"/>
      <c r="HLR69" s="73"/>
      <c r="HLS69" s="73"/>
      <c r="HLT69" s="73"/>
      <c r="HLU69" s="73"/>
      <c r="HLV69" s="73"/>
      <c r="HLW69" s="73"/>
      <c r="HLX69" s="73"/>
      <c r="HLY69" s="73"/>
      <c r="HLZ69" s="73"/>
      <c r="HMA69" s="73"/>
      <c r="HMB69" s="73"/>
      <c r="HMC69" s="73"/>
      <c r="HMD69" s="73"/>
      <c r="HME69" s="73"/>
      <c r="HMF69" s="73"/>
      <c r="HMG69" s="73"/>
      <c r="HMH69" s="73"/>
      <c r="HMI69" s="73"/>
      <c r="HMJ69" s="73"/>
      <c r="HMK69" s="73"/>
      <c r="HML69" s="73"/>
      <c r="HMM69" s="73"/>
      <c r="HMN69" s="73"/>
      <c r="HMO69" s="73"/>
      <c r="HMP69" s="73"/>
      <c r="HMQ69" s="73"/>
      <c r="HMR69" s="73"/>
      <c r="HMS69" s="73"/>
      <c r="HMT69" s="73"/>
      <c r="HMU69" s="73"/>
      <c r="HMV69" s="73"/>
      <c r="HMW69" s="73"/>
      <c r="HMX69" s="73"/>
      <c r="HMY69" s="73"/>
      <c r="HMZ69" s="73"/>
      <c r="HNA69" s="73"/>
      <c r="HNB69" s="73"/>
      <c r="HNC69" s="73"/>
      <c r="HND69" s="73"/>
      <c r="HNE69" s="73"/>
      <c r="HNF69" s="73"/>
      <c r="HNG69" s="73"/>
      <c r="HNH69" s="73"/>
      <c r="HNI69" s="73"/>
      <c r="HNJ69" s="73"/>
      <c r="HNK69" s="73"/>
      <c r="HNL69" s="73"/>
      <c r="HNM69" s="73"/>
      <c r="HNN69" s="73"/>
      <c r="HNO69" s="73"/>
      <c r="HNP69" s="73"/>
      <c r="HNQ69" s="73"/>
      <c r="HNR69" s="73"/>
      <c r="HNS69" s="73"/>
      <c r="HNT69" s="73"/>
      <c r="HNU69" s="73"/>
      <c r="HNV69" s="73"/>
      <c r="HNW69" s="73"/>
      <c r="HNX69" s="73"/>
      <c r="HNY69" s="73"/>
      <c r="HNZ69" s="73"/>
      <c r="HOA69" s="73"/>
      <c r="HOB69" s="73"/>
      <c r="HOC69" s="73"/>
      <c r="HOD69" s="73"/>
      <c r="HOE69" s="73"/>
      <c r="HOF69" s="73"/>
      <c r="HOG69" s="73"/>
      <c r="HOH69" s="73"/>
      <c r="HOI69" s="73"/>
      <c r="HOJ69" s="73"/>
      <c r="HOK69" s="73"/>
      <c r="HOL69" s="73"/>
      <c r="HOM69" s="73"/>
      <c r="HON69" s="73"/>
      <c r="HOO69" s="73"/>
      <c r="HOP69" s="73"/>
      <c r="HOQ69" s="73"/>
      <c r="HOR69" s="73"/>
      <c r="HOS69" s="73"/>
      <c r="HOT69" s="73"/>
      <c r="HOU69" s="73"/>
      <c r="HOV69" s="73"/>
      <c r="HOW69" s="73"/>
      <c r="HOX69" s="73"/>
      <c r="HOY69" s="73"/>
      <c r="HOZ69" s="73"/>
      <c r="HPA69" s="73"/>
      <c r="HPB69" s="73"/>
      <c r="HPC69" s="73"/>
      <c r="HPD69" s="73"/>
      <c r="HPE69" s="73"/>
      <c r="HPF69" s="73"/>
      <c r="HPG69" s="73"/>
      <c r="HPH69" s="73"/>
      <c r="HPI69" s="73"/>
      <c r="HPJ69" s="73"/>
      <c r="HPK69" s="73"/>
      <c r="HPL69" s="73"/>
      <c r="HPM69" s="73"/>
      <c r="HPN69" s="73"/>
      <c r="HPO69" s="73"/>
      <c r="HPP69" s="73"/>
      <c r="HPQ69" s="73"/>
      <c r="HPR69" s="73"/>
      <c r="HPS69" s="73"/>
      <c r="HPT69" s="73"/>
      <c r="HPU69" s="73"/>
      <c r="HPV69" s="73"/>
      <c r="HPW69" s="73"/>
      <c r="HPX69" s="73"/>
      <c r="HPY69" s="73"/>
      <c r="HPZ69" s="73"/>
      <c r="HQA69" s="73"/>
      <c r="HQB69" s="73"/>
      <c r="HQC69" s="73"/>
      <c r="HQD69" s="73"/>
      <c r="HQE69" s="73"/>
      <c r="HQF69" s="73"/>
      <c r="HQG69" s="73"/>
      <c r="HQH69" s="73"/>
      <c r="HQI69" s="73"/>
      <c r="HQJ69" s="73"/>
      <c r="HQK69" s="73"/>
      <c r="HQL69" s="73"/>
      <c r="HQM69" s="73"/>
      <c r="HQN69" s="73"/>
      <c r="HQO69" s="73"/>
      <c r="HQP69" s="73"/>
      <c r="HQQ69" s="73"/>
      <c r="HQR69" s="73"/>
      <c r="HQS69" s="73"/>
      <c r="HQT69" s="73"/>
      <c r="HQU69" s="73"/>
      <c r="HQV69" s="73"/>
      <c r="HQW69" s="73"/>
      <c r="HQX69" s="73"/>
      <c r="HQY69" s="73"/>
      <c r="HQZ69" s="73"/>
      <c r="HRA69" s="73"/>
      <c r="HRB69" s="73"/>
      <c r="HRC69" s="73"/>
      <c r="HRD69" s="73"/>
      <c r="HRE69" s="73"/>
      <c r="HRF69" s="73"/>
      <c r="HRG69" s="73"/>
      <c r="HRH69" s="73"/>
      <c r="HRI69" s="73"/>
      <c r="HRJ69" s="73"/>
      <c r="HRK69" s="73"/>
      <c r="HRL69" s="73"/>
      <c r="HRM69" s="73"/>
      <c r="HRN69" s="73"/>
      <c r="HRO69" s="73"/>
      <c r="HRP69" s="73"/>
      <c r="HRQ69" s="73"/>
      <c r="HRR69" s="73"/>
      <c r="HRS69" s="73"/>
      <c r="HRT69" s="73"/>
      <c r="HRU69" s="73"/>
      <c r="HRV69" s="73"/>
      <c r="HRW69" s="73"/>
      <c r="HRX69" s="73"/>
      <c r="HRY69" s="73"/>
      <c r="HRZ69" s="73"/>
      <c r="HSA69" s="73"/>
      <c r="HSB69" s="73"/>
      <c r="HSC69" s="73"/>
      <c r="HSD69" s="73"/>
      <c r="HSE69" s="73"/>
      <c r="HSF69" s="73"/>
      <c r="HSG69" s="73"/>
      <c r="HSH69" s="73"/>
      <c r="HSI69" s="73"/>
      <c r="HSJ69" s="73"/>
      <c r="HSK69" s="73"/>
      <c r="HSL69" s="73"/>
      <c r="HSM69" s="73"/>
      <c r="HSN69" s="73"/>
      <c r="HSO69" s="73"/>
      <c r="HSP69" s="73"/>
      <c r="HSQ69" s="73"/>
      <c r="HSR69" s="73"/>
      <c r="HSS69" s="73"/>
      <c r="HST69" s="73"/>
      <c r="HSU69" s="73"/>
      <c r="HSV69" s="73"/>
      <c r="HSW69" s="73"/>
      <c r="HSX69" s="73"/>
      <c r="HSY69" s="73"/>
      <c r="HSZ69" s="73"/>
      <c r="HTA69" s="73"/>
      <c r="HTB69" s="73"/>
      <c r="HTC69" s="73"/>
      <c r="HTD69" s="73"/>
      <c r="HTE69" s="73"/>
      <c r="HTF69" s="73"/>
      <c r="HTG69" s="73"/>
      <c r="HTH69" s="73"/>
      <c r="HTI69" s="73"/>
      <c r="HTJ69" s="73"/>
      <c r="HTK69" s="73"/>
      <c r="HTL69" s="73"/>
      <c r="HTM69" s="73"/>
      <c r="HTN69" s="73"/>
      <c r="HTO69" s="73"/>
      <c r="HTP69" s="73"/>
      <c r="HTQ69" s="73"/>
      <c r="HTR69" s="73"/>
      <c r="HTS69" s="73"/>
      <c r="HTT69" s="73"/>
      <c r="HTU69" s="73"/>
      <c r="HTV69" s="73"/>
      <c r="HTW69" s="73"/>
      <c r="HTX69" s="73"/>
      <c r="HTY69" s="73"/>
      <c r="HTZ69" s="73"/>
      <c r="HUA69" s="73"/>
      <c r="HUB69" s="73"/>
      <c r="HUC69" s="73"/>
      <c r="HUD69" s="73"/>
      <c r="HUE69" s="73"/>
      <c r="HUF69" s="73"/>
      <c r="HUG69" s="73"/>
      <c r="HUH69" s="73"/>
      <c r="HUI69" s="73"/>
      <c r="HUJ69" s="73"/>
      <c r="HUK69" s="73"/>
      <c r="HUL69" s="73"/>
      <c r="HUM69" s="73"/>
      <c r="HUN69" s="73"/>
      <c r="HUO69" s="73"/>
      <c r="HUP69" s="73"/>
      <c r="HUQ69" s="73"/>
      <c r="HUR69" s="73"/>
      <c r="HUS69" s="73"/>
      <c r="HUT69" s="73"/>
      <c r="HUU69" s="73"/>
      <c r="HUV69" s="73"/>
      <c r="HUW69" s="73"/>
      <c r="HUX69" s="73"/>
      <c r="HUY69" s="73"/>
      <c r="HUZ69" s="73"/>
      <c r="HVA69" s="73"/>
      <c r="HVB69" s="73"/>
      <c r="HVC69" s="73"/>
      <c r="HVD69" s="73"/>
      <c r="HVE69" s="73"/>
      <c r="HVF69" s="73"/>
      <c r="HVG69" s="73"/>
      <c r="HVH69" s="73"/>
      <c r="HVI69" s="73"/>
      <c r="HVJ69" s="73"/>
      <c r="HVK69" s="73"/>
      <c r="HVL69" s="73"/>
      <c r="HVM69" s="73"/>
      <c r="HVN69" s="73"/>
      <c r="HVO69" s="73"/>
      <c r="HVP69" s="73"/>
      <c r="HVQ69" s="73"/>
      <c r="HVR69" s="73"/>
      <c r="HVS69" s="73"/>
      <c r="HVT69" s="73"/>
      <c r="HVU69" s="73"/>
      <c r="HVV69" s="73"/>
      <c r="HVW69" s="73"/>
      <c r="HVX69" s="73"/>
      <c r="HVY69" s="73"/>
      <c r="HVZ69" s="73"/>
      <c r="HWA69" s="73"/>
      <c r="HWB69" s="73"/>
      <c r="HWC69" s="73"/>
      <c r="HWD69" s="73"/>
      <c r="HWE69" s="73"/>
      <c r="HWF69" s="73"/>
      <c r="HWG69" s="73"/>
      <c r="HWH69" s="73"/>
      <c r="HWI69" s="73"/>
      <c r="HWJ69" s="73"/>
      <c r="HWK69" s="73"/>
      <c r="HWL69" s="73"/>
      <c r="HWM69" s="73"/>
      <c r="HWN69" s="73"/>
      <c r="HWO69" s="73"/>
      <c r="HWP69" s="73"/>
      <c r="HWQ69" s="73"/>
      <c r="HWR69" s="73"/>
      <c r="HWS69" s="73"/>
      <c r="HWT69" s="73"/>
      <c r="HWU69" s="73"/>
      <c r="HWV69" s="73"/>
      <c r="HWW69" s="73"/>
      <c r="HWX69" s="73"/>
      <c r="HWY69" s="73"/>
      <c r="HWZ69" s="73"/>
      <c r="HXA69" s="73"/>
      <c r="HXB69" s="73"/>
      <c r="HXC69" s="73"/>
      <c r="HXD69" s="73"/>
      <c r="HXE69" s="73"/>
      <c r="HXF69" s="73"/>
      <c r="HXG69" s="73"/>
      <c r="HXH69" s="73"/>
      <c r="HXI69" s="73"/>
      <c r="HXJ69" s="73"/>
      <c r="HXK69" s="73"/>
      <c r="HXL69" s="73"/>
      <c r="HXM69" s="73"/>
      <c r="HXN69" s="73"/>
      <c r="HXO69" s="73"/>
      <c r="HXP69" s="73"/>
      <c r="HXQ69" s="73"/>
      <c r="HXR69" s="73"/>
      <c r="HXS69" s="73"/>
      <c r="HXT69" s="73"/>
      <c r="HXU69" s="73"/>
      <c r="HXV69" s="73"/>
      <c r="HXW69" s="73"/>
      <c r="HXX69" s="73"/>
      <c r="HXY69" s="73"/>
      <c r="HXZ69" s="73"/>
      <c r="HYA69" s="73"/>
      <c r="HYB69" s="73"/>
      <c r="HYC69" s="73"/>
      <c r="HYD69" s="73"/>
      <c r="HYE69" s="73"/>
      <c r="HYF69" s="73"/>
      <c r="HYG69" s="73"/>
      <c r="HYH69" s="73"/>
      <c r="HYI69" s="73"/>
      <c r="HYJ69" s="73"/>
      <c r="HYK69" s="73"/>
      <c r="HYL69" s="73"/>
      <c r="HYM69" s="73"/>
      <c r="HYN69" s="73"/>
      <c r="HYO69" s="73"/>
      <c r="HYP69" s="73"/>
      <c r="HYQ69" s="73"/>
      <c r="HYR69" s="73"/>
      <c r="HYS69" s="73"/>
      <c r="HYT69" s="73"/>
      <c r="HYU69" s="73"/>
      <c r="HYV69" s="73"/>
      <c r="HYW69" s="73"/>
      <c r="HYX69" s="73"/>
      <c r="HYY69" s="73"/>
      <c r="HYZ69" s="73"/>
      <c r="HZA69" s="73"/>
      <c r="HZB69" s="73"/>
      <c r="HZC69" s="73"/>
      <c r="HZD69" s="73"/>
      <c r="HZE69" s="73"/>
      <c r="HZF69" s="73"/>
      <c r="HZG69" s="73"/>
      <c r="HZH69" s="73"/>
      <c r="HZI69" s="73"/>
      <c r="HZJ69" s="73"/>
      <c r="HZK69" s="73"/>
      <c r="HZL69" s="73"/>
      <c r="HZM69" s="73"/>
      <c r="HZN69" s="73"/>
      <c r="HZO69" s="73"/>
      <c r="HZP69" s="73"/>
      <c r="HZQ69" s="73"/>
      <c r="HZR69" s="73"/>
      <c r="HZS69" s="73"/>
      <c r="HZT69" s="73"/>
      <c r="HZU69" s="73"/>
      <c r="HZV69" s="73"/>
      <c r="HZW69" s="73"/>
      <c r="HZX69" s="73"/>
      <c r="HZY69" s="73"/>
      <c r="HZZ69" s="73"/>
      <c r="IAA69" s="73"/>
      <c r="IAB69" s="73"/>
      <c r="IAC69" s="73"/>
      <c r="IAD69" s="73"/>
      <c r="IAE69" s="73"/>
      <c r="IAF69" s="73"/>
      <c r="IAG69" s="73"/>
      <c r="IAH69" s="73"/>
      <c r="IAI69" s="73"/>
      <c r="IAJ69" s="73"/>
      <c r="IAK69" s="73"/>
      <c r="IAL69" s="73"/>
      <c r="IAM69" s="73"/>
      <c r="IAN69" s="73"/>
      <c r="IAO69" s="73"/>
      <c r="IAP69" s="73"/>
      <c r="IAQ69" s="73"/>
      <c r="IAR69" s="73"/>
      <c r="IAS69" s="73"/>
      <c r="IAT69" s="73"/>
      <c r="IAU69" s="73"/>
      <c r="IAV69" s="73"/>
      <c r="IAW69" s="73"/>
      <c r="IAX69" s="73"/>
      <c r="IAY69" s="73"/>
      <c r="IAZ69" s="73"/>
      <c r="IBA69" s="73"/>
      <c r="IBB69" s="73"/>
      <c r="IBC69" s="73"/>
      <c r="IBD69" s="73"/>
      <c r="IBE69" s="73"/>
      <c r="IBF69" s="73"/>
      <c r="IBG69" s="73"/>
      <c r="IBH69" s="73"/>
      <c r="IBI69" s="73"/>
      <c r="IBJ69" s="73"/>
      <c r="IBK69" s="73"/>
      <c r="IBL69" s="73"/>
      <c r="IBM69" s="73"/>
      <c r="IBN69" s="73"/>
      <c r="IBO69" s="73"/>
      <c r="IBP69" s="73"/>
      <c r="IBQ69" s="73"/>
      <c r="IBR69" s="73"/>
      <c r="IBS69" s="73"/>
      <c r="IBT69" s="73"/>
      <c r="IBU69" s="73"/>
      <c r="IBV69" s="73"/>
      <c r="IBW69" s="73"/>
      <c r="IBX69" s="73"/>
      <c r="IBY69" s="73"/>
      <c r="IBZ69" s="73"/>
      <c r="ICA69" s="73"/>
      <c r="ICB69" s="73"/>
      <c r="ICC69" s="73"/>
      <c r="ICD69" s="73"/>
      <c r="ICE69" s="73"/>
      <c r="ICF69" s="73"/>
      <c r="ICG69" s="73"/>
      <c r="ICH69" s="73"/>
      <c r="ICI69" s="73"/>
      <c r="ICJ69" s="73"/>
      <c r="ICK69" s="73"/>
      <c r="ICL69" s="73"/>
      <c r="ICM69" s="73"/>
      <c r="ICN69" s="73"/>
      <c r="ICO69" s="73"/>
      <c r="ICP69" s="73"/>
      <c r="ICQ69" s="73"/>
      <c r="ICR69" s="73"/>
      <c r="ICS69" s="73"/>
      <c r="ICT69" s="73"/>
      <c r="ICU69" s="73"/>
      <c r="ICV69" s="73"/>
      <c r="ICW69" s="73"/>
      <c r="ICX69" s="73"/>
      <c r="ICY69" s="73"/>
      <c r="ICZ69" s="73"/>
      <c r="IDA69" s="73"/>
      <c r="IDB69" s="73"/>
      <c r="IDC69" s="73"/>
      <c r="IDD69" s="73"/>
      <c r="IDE69" s="73"/>
      <c r="IDF69" s="73"/>
      <c r="IDG69" s="73"/>
      <c r="IDH69" s="73"/>
      <c r="IDI69" s="73"/>
      <c r="IDJ69" s="73"/>
      <c r="IDK69" s="73"/>
      <c r="IDL69" s="73"/>
      <c r="IDM69" s="73"/>
      <c r="IDN69" s="73"/>
      <c r="IDO69" s="73"/>
      <c r="IDP69" s="73"/>
      <c r="IDQ69" s="73"/>
      <c r="IDR69" s="73"/>
      <c r="IDS69" s="73"/>
      <c r="IDT69" s="73"/>
      <c r="IDU69" s="73"/>
      <c r="IDV69" s="73"/>
      <c r="IDW69" s="73"/>
      <c r="IDX69" s="73"/>
      <c r="IDY69" s="73"/>
      <c r="IDZ69" s="73"/>
      <c r="IEA69" s="73"/>
      <c r="IEB69" s="73"/>
      <c r="IEC69" s="73"/>
      <c r="IED69" s="73"/>
      <c r="IEE69" s="73"/>
      <c r="IEF69" s="73"/>
      <c r="IEG69" s="73"/>
      <c r="IEH69" s="73"/>
      <c r="IEI69" s="73"/>
      <c r="IEJ69" s="73"/>
      <c r="IEK69" s="73"/>
      <c r="IEL69" s="73"/>
      <c r="IEM69" s="73"/>
      <c r="IEN69" s="73"/>
      <c r="IEO69" s="73"/>
      <c r="IEP69" s="73"/>
      <c r="IEQ69" s="73"/>
      <c r="IER69" s="73"/>
      <c r="IES69" s="73"/>
      <c r="IET69" s="73"/>
      <c r="IEU69" s="73"/>
      <c r="IEV69" s="73"/>
      <c r="IEW69" s="73"/>
      <c r="IEX69" s="73"/>
      <c r="IEY69" s="73"/>
      <c r="IEZ69" s="73"/>
      <c r="IFA69" s="73"/>
      <c r="IFB69" s="73"/>
      <c r="IFC69" s="73"/>
      <c r="IFD69" s="73"/>
      <c r="IFE69" s="73"/>
      <c r="IFF69" s="73"/>
      <c r="IFG69" s="73"/>
      <c r="IFH69" s="73"/>
      <c r="IFI69" s="73"/>
      <c r="IFJ69" s="73"/>
      <c r="IFK69" s="73"/>
      <c r="IFL69" s="73"/>
      <c r="IFM69" s="73"/>
      <c r="IFN69" s="73"/>
      <c r="IFO69" s="73"/>
      <c r="IFP69" s="73"/>
      <c r="IFQ69" s="73"/>
      <c r="IFR69" s="73"/>
      <c r="IFS69" s="73"/>
      <c r="IFT69" s="73"/>
      <c r="IFU69" s="73"/>
      <c r="IFV69" s="73"/>
      <c r="IFW69" s="73"/>
      <c r="IFX69" s="73"/>
      <c r="IFY69" s="73"/>
      <c r="IFZ69" s="73"/>
      <c r="IGA69" s="73"/>
      <c r="IGB69" s="73"/>
      <c r="IGC69" s="73"/>
      <c r="IGD69" s="73"/>
      <c r="IGE69" s="73"/>
      <c r="IGF69" s="73"/>
      <c r="IGG69" s="73"/>
      <c r="IGH69" s="73"/>
      <c r="IGI69" s="73"/>
      <c r="IGJ69" s="73"/>
      <c r="IGK69" s="73"/>
      <c r="IGL69" s="73"/>
      <c r="IGM69" s="73"/>
      <c r="IGN69" s="73"/>
      <c r="IGO69" s="73"/>
      <c r="IGP69" s="73"/>
      <c r="IGQ69" s="73"/>
      <c r="IGR69" s="73"/>
      <c r="IGS69" s="73"/>
      <c r="IGT69" s="73"/>
      <c r="IGU69" s="73"/>
      <c r="IGV69" s="73"/>
      <c r="IGW69" s="73"/>
      <c r="IGX69" s="73"/>
      <c r="IGY69" s="73"/>
      <c r="IGZ69" s="73"/>
      <c r="IHA69" s="73"/>
      <c r="IHB69" s="73"/>
      <c r="IHC69" s="73"/>
      <c r="IHD69" s="73"/>
      <c r="IHE69" s="73"/>
      <c r="IHF69" s="73"/>
      <c r="IHG69" s="73"/>
      <c r="IHH69" s="73"/>
      <c r="IHI69" s="73"/>
      <c r="IHJ69" s="73"/>
      <c r="IHK69" s="73"/>
      <c r="IHL69" s="73"/>
      <c r="IHM69" s="73"/>
      <c r="IHN69" s="73"/>
      <c r="IHO69" s="73"/>
      <c r="IHP69" s="73"/>
      <c r="IHQ69" s="73"/>
      <c r="IHR69" s="73"/>
      <c r="IHS69" s="73"/>
      <c r="IHT69" s="73"/>
      <c r="IHU69" s="73"/>
      <c r="IHV69" s="73"/>
      <c r="IHW69" s="73"/>
      <c r="IHX69" s="73"/>
      <c r="IHY69" s="73"/>
      <c r="IHZ69" s="73"/>
      <c r="IIA69" s="73"/>
      <c r="IIB69" s="73"/>
      <c r="IIC69" s="73"/>
      <c r="IID69" s="73"/>
      <c r="IIE69" s="73"/>
      <c r="IIF69" s="73"/>
      <c r="IIG69" s="73"/>
      <c r="IIH69" s="73"/>
      <c r="III69" s="73"/>
      <c r="IIJ69" s="73"/>
      <c r="IIK69" s="73"/>
      <c r="IIL69" s="73"/>
      <c r="IIM69" s="73"/>
      <c r="IIN69" s="73"/>
      <c r="IIO69" s="73"/>
      <c r="IIP69" s="73"/>
      <c r="IIQ69" s="73"/>
      <c r="IIR69" s="73"/>
      <c r="IIS69" s="73"/>
      <c r="IIT69" s="73"/>
      <c r="IIU69" s="73"/>
      <c r="IIV69" s="73"/>
      <c r="IIW69" s="73"/>
      <c r="IIX69" s="73"/>
      <c r="IIY69" s="73"/>
      <c r="IIZ69" s="73"/>
      <c r="IJA69" s="73"/>
      <c r="IJB69" s="73"/>
      <c r="IJC69" s="73"/>
      <c r="IJD69" s="73"/>
      <c r="IJE69" s="73"/>
      <c r="IJF69" s="73"/>
      <c r="IJG69" s="73"/>
      <c r="IJH69" s="73"/>
      <c r="IJI69" s="73"/>
      <c r="IJJ69" s="73"/>
      <c r="IJK69" s="73"/>
      <c r="IJL69" s="73"/>
      <c r="IJM69" s="73"/>
      <c r="IJN69" s="73"/>
      <c r="IJO69" s="73"/>
      <c r="IJP69" s="73"/>
      <c r="IJQ69" s="73"/>
      <c r="IJR69" s="73"/>
      <c r="IJS69" s="73"/>
      <c r="IJT69" s="73"/>
      <c r="IJU69" s="73"/>
      <c r="IJV69" s="73"/>
      <c r="IJW69" s="73"/>
      <c r="IJX69" s="73"/>
      <c r="IJY69" s="73"/>
      <c r="IJZ69" s="73"/>
      <c r="IKA69" s="73"/>
      <c r="IKB69" s="73"/>
      <c r="IKC69" s="73"/>
      <c r="IKD69" s="73"/>
      <c r="IKE69" s="73"/>
      <c r="IKF69" s="73"/>
      <c r="IKG69" s="73"/>
      <c r="IKH69" s="73"/>
      <c r="IKI69" s="73"/>
      <c r="IKJ69" s="73"/>
      <c r="IKK69" s="73"/>
      <c r="IKL69" s="73"/>
      <c r="IKM69" s="73"/>
      <c r="IKN69" s="73"/>
      <c r="IKO69" s="73"/>
      <c r="IKP69" s="73"/>
      <c r="IKQ69" s="73"/>
      <c r="IKR69" s="73"/>
      <c r="IKS69" s="73"/>
      <c r="IKT69" s="73"/>
      <c r="IKU69" s="73"/>
      <c r="IKV69" s="73"/>
      <c r="IKW69" s="73"/>
      <c r="IKX69" s="73"/>
      <c r="IKY69" s="73"/>
      <c r="IKZ69" s="73"/>
      <c r="ILA69" s="73"/>
      <c r="ILB69" s="73"/>
      <c r="ILC69" s="73"/>
      <c r="ILD69" s="73"/>
      <c r="ILE69" s="73"/>
      <c r="ILF69" s="73"/>
      <c r="ILG69" s="73"/>
      <c r="ILH69" s="73"/>
      <c r="ILI69" s="73"/>
      <c r="ILJ69" s="73"/>
      <c r="ILK69" s="73"/>
      <c r="ILL69" s="73"/>
      <c r="ILM69" s="73"/>
      <c r="ILN69" s="73"/>
      <c r="ILO69" s="73"/>
      <c r="ILP69" s="73"/>
      <c r="ILQ69" s="73"/>
      <c r="ILR69" s="73"/>
      <c r="ILS69" s="73"/>
      <c r="ILT69" s="73"/>
      <c r="ILU69" s="73"/>
      <c r="ILV69" s="73"/>
      <c r="ILW69" s="73"/>
      <c r="ILX69" s="73"/>
      <c r="ILY69" s="73"/>
      <c r="ILZ69" s="73"/>
      <c r="IMA69" s="73"/>
      <c r="IMB69" s="73"/>
      <c r="IMC69" s="73"/>
      <c r="IMD69" s="73"/>
      <c r="IME69" s="73"/>
      <c r="IMF69" s="73"/>
      <c r="IMG69" s="73"/>
      <c r="IMH69" s="73"/>
      <c r="IMI69" s="73"/>
      <c r="IMJ69" s="73"/>
      <c r="IMK69" s="73"/>
      <c r="IML69" s="73"/>
      <c r="IMM69" s="73"/>
      <c r="IMN69" s="73"/>
      <c r="IMO69" s="73"/>
      <c r="IMP69" s="73"/>
      <c r="IMQ69" s="73"/>
      <c r="IMR69" s="73"/>
      <c r="IMS69" s="73"/>
      <c r="IMT69" s="73"/>
      <c r="IMU69" s="73"/>
      <c r="IMV69" s="73"/>
      <c r="IMW69" s="73"/>
      <c r="IMX69" s="73"/>
      <c r="IMY69" s="73"/>
      <c r="IMZ69" s="73"/>
      <c r="INA69" s="73"/>
      <c r="INB69" s="73"/>
      <c r="INC69" s="73"/>
      <c r="IND69" s="73"/>
      <c r="INE69" s="73"/>
      <c r="INF69" s="73"/>
      <c r="ING69" s="73"/>
      <c r="INH69" s="73"/>
      <c r="INI69" s="73"/>
      <c r="INJ69" s="73"/>
      <c r="INK69" s="73"/>
      <c r="INL69" s="73"/>
      <c r="INM69" s="73"/>
      <c r="INN69" s="73"/>
      <c r="INO69" s="73"/>
      <c r="INP69" s="73"/>
      <c r="INQ69" s="73"/>
      <c r="INR69" s="73"/>
      <c r="INS69" s="73"/>
      <c r="INT69" s="73"/>
      <c r="INU69" s="73"/>
      <c r="INV69" s="73"/>
      <c r="INW69" s="73"/>
      <c r="INX69" s="73"/>
      <c r="INY69" s="73"/>
      <c r="INZ69" s="73"/>
      <c r="IOA69" s="73"/>
      <c r="IOB69" s="73"/>
      <c r="IOC69" s="73"/>
      <c r="IOD69" s="73"/>
      <c r="IOE69" s="73"/>
      <c r="IOF69" s="73"/>
      <c r="IOG69" s="73"/>
      <c r="IOH69" s="73"/>
      <c r="IOI69" s="73"/>
      <c r="IOJ69" s="73"/>
      <c r="IOK69" s="73"/>
      <c r="IOL69" s="73"/>
      <c r="IOM69" s="73"/>
      <c r="ION69" s="73"/>
      <c r="IOO69" s="73"/>
      <c r="IOP69" s="73"/>
      <c r="IOQ69" s="73"/>
      <c r="IOR69" s="73"/>
      <c r="IOS69" s="73"/>
      <c r="IOT69" s="73"/>
      <c r="IOU69" s="73"/>
      <c r="IOV69" s="73"/>
      <c r="IOW69" s="73"/>
      <c r="IOX69" s="73"/>
      <c r="IOY69" s="73"/>
      <c r="IOZ69" s="73"/>
      <c r="IPA69" s="73"/>
      <c r="IPB69" s="73"/>
      <c r="IPC69" s="73"/>
      <c r="IPD69" s="73"/>
      <c r="IPE69" s="73"/>
      <c r="IPF69" s="73"/>
      <c r="IPG69" s="73"/>
      <c r="IPH69" s="73"/>
      <c r="IPI69" s="73"/>
      <c r="IPJ69" s="73"/>
      <c r="IPK69" s="73"/>
      <c r="IPL69" s="73"/>
      <c r="IPM69" s="73"/>
      <c r="IPN69" s="73"/>
      <c r="IPO69" s="73"/>
      <c r="IPP69" s="73"/>
      <c r="IPQ69" s="73"/>
      <c r="IPR69" s="73"/>
      <c r="IPS69" s="73"/>
      <c r="IPT69" s="73"/>
      <c r="IPU69" s="73"/>
      <c r="IPV69" s="73"/>
      <c r="IPW69" s="73"/>
      <c r="IPX69" s="73"/>
      <c r="IPY69" s="73"/>
      <c r="IPZ69" s="73"/>
      <c r="IQA69" s="73"/>
      <c r="IQB69" s="73"/>
      <c r="IQC69" s="73"/>
      <c r="IQD69" s="73"/>
      <c r="IQE69" s="73"/>
      <c r="IQF69" s="73"/>
      <c r="IQG69" s="73"/>
      <c r="IQH69" s="73"/>
      <c r="IQI69" s="73"/>
      <c r="IQJ69" s="73"/>
      <c r="IQK69" s="73"/>
      <c r="IQL69" s="73"/>
      <c r="IQM69" s="73"/>
      <c r="IQN69" s="73"/>
      <c r="IQO69" s="73"/>
      <c r="IQP69" s="73"/>
      <c r="IQQ69" s="73"/>
      <c r="IQR69" s="73"/>
      <c r="IQS69" s="73"/>
      <c r="IQT69" s="73"/>
      <c r="IQU69" s="73"/>
      <c r="IQV69" s="73"/>
      <c r="IQW69" s="73"/>
      <c r="IQX69" s="73"/>
      <c r="IQY69" s="73"/>
      <c r="IQZ69" s="73"/>
      <c r="IRA69" s="73"/>
      <c r="IRB69" s="73"/>
      <c r="IRC69" s="73"/>
      <c r="IRD69" s="73"/>
      <c r="IRE69" s="73"/>
      <c r="IRF69" s="73"/>
      <c r="IRG69" s="73"/>
      <c r="IRH69" s="73"/>
      <c r="IRI69" s="73"/>
      <c r="IRJ69" s="73"/>
      <c r="IRK69" s="73"/>
      <c r="IRL69" s="73"/>
      <c r="IRM69" s="73"/>
      <c r="IRN69" s="73"/>
      <c r="IRO69" s="73"/>
      <c r="IRP69" s="73"/>
      <c r="IRQ69" s="73"/>
      <c r="IRR69" s="73"/>
      <c r="IRS69" s="73"/>
      <c r="IRT69" s="73"/>
      <c r="IRU69" s="73"/>
      <c r="IRV69" s="73"/>
      <c r="IRW69" s="73"/>
      <c r="IRX69" s="73"/>
      <c r="IRY69" s="73"/>
      <c r="IRZ69" s="73"/>
      <c r="ISA69" s="73"/>
      <c r="ISB69" s="73"/>
      <c r="ISC69" s="73"/>
      <c r="ISD69" s="73"/>
      <c r="ISE69" s="73"/>
      <c r="ISF69" s="73"/>
      <c r="ISG69" s="73"/>
      <c r="ISH69" s="73"/>
      <c r="ISI69" s="73"/>
      <c r="ISJ69" s="73"/>
      <c r="ISK69" s="73"/>
      <c r="ISL69" s="73"/>
      <c r="ISM69" s="73"/>
      <c r="ISN69" s="73"/>
      <c r="ISO69" s="73"/>
      <c r="ISP69" s="73"/>
      <c r="ISQ69" s="73"/>
      <c r="ISR69" s="73"/>
      <c r="ISS69" s="73"/>
      <c r="IST69" s="73"/>
      <c r="ISU69" s="73"/>
      <c r="ISV69" s="73"/>
      <c r="ISW69" s="73"/>
      <c r="ISX69" s="73"/>
      <c r="ISY69" s="73"/>
      <c r="ISZ69" s="73"/>
      <c r="ITA69" s="73"/>
      <c r="ITB69" s="73"/>
      <c r="ITC69" s="73"/>
      <c r="ITD69" s="73"/>
      <c r="ITE69" s="73"/>
      <c r="ITF69" s="73"/>
      <c r="ITG69" s="73"/>
      <c r="ITH69" s="73"/>
      <c r="ITI69" s="73"/>
      <c r="ITJ69" s="73"/>
      <c r="ITK69" s="73"/>
      <c r="ITL69" s="73"/>
      <c r="ITM69" s="73"/>
      <c r="ITN69" s="73"/>
      <c r="ITO69" s="73"/>
      <c r="ITP69" s="73"/>
      <c r="ITQ69" s="73"/>
      <c r="ITR69" s="73"/>
      <c r="ITS69" s="73"/>
      <c r="ITT69" s="73"/>
      <c r="ITU69" s="73"/>
      <c r="ITV69" s="73"/>
      <c r="ITW69" s="73"/>
      <c r="ITX69" s="73"/>
      <c r="ITY69" s="73"/>
      <c r="ITZ69" s="73"/>
      <c r="IUA69" s="73"/>
      <c r="IUB69" s="73"/>
      <c r="IUC69" s="73"/>
      <c r="IUD69" s="73"/>
      <c r="IUE69" s="73"/>
      <c r="IUF69" s="73"/>
      <c r="IUG69" s="73"/>
      <c r="IUH69" s="73"/>
      <c r="IUI69" s="73"/>
      <c r="IUJ69" s="73"/>
      <c r="IUK69" s="73"/>
      <c r="IUL69" s="73"/>
      <c r="IUM69" s="73"/>
      <c r="IUN69" s="73"/>
      <c r="IUO69" s="73"/>
      <c r="IUP69" s="73"/>
      <c r="IUQ69" s="73"/>
      <c r="IUR69" s="73"/>
      <c r="IUS69" s="73"/>
      <c r="IUT69" s="73"/>
      <c r="IUU69" s="73"/>
      <c r="IUV69" s="73"/>
      <c r="IUW69" s="73"/>
      <c r="IUX69" s="73"/>
      <c r="IUY69" s="73"/>
      <c r="IUZ69" s="73"/>
      <c r="IVA69" s="73"/>
      <c r="IVB69" s="73"/>
      <c r="IVC69" s="73"/>
      <c r="IVD69" s="73"/>
      <c r="IVE69" s="73"/>
      <c r="IVF69" s="73"/>
      <c r="IVG69" s="73"/>
      <c r="IVH69" s="73"/>
      <c r="IVI69" s="73"/>
      <c r="IVJ69" s="73"/>
      <c r="IVK69" s="73"/>
      <c r="IVL69" s="73"/>
      <c r="IVM69" s="73"/>
      <c r="IVN69" s="73"/>
      <c r="IVO69" s="73"/>
      <c r="IVP69" s="73"/>
      <c r="IVQ69" s="73"/>
      <c r="IVR69" s="73"/>
      <c r="IVS69" s="73"/>
      <c r="IVT69" s="73"/>
      <c r="IVU69" s="73"/>
      <c r="IVV69" s="73"/>
      <c r="IVW69" s="73"/>
      <c r="IVX69" s="73"/>
      <c r="IVY69" s="73"/>
      <c r="IVZ69" s="73"/>
      <c r="IWA69" s="73"/>
      <c r="IWB69" s="73"/>
      <c r="IWC69" s="73"/>
      <c r="IWD69" s="73"/>
      <c r="IWE69" s="73"/>
      <c r="IWF69" s="73"/>
      <c r="IWG69" s="73"/>
      <c r="IWH69" s="73"/>
      <c r="IWI69" s="73"/>
      <c r="IWJ69" s="73"/>
      <c r="IWK69" s="73"/>
      <c r="IWL69" s="73"/>
      <c r="IWM69" s="73"/>
      <c r="IWN69" s="73"/>
      <c r="IWO69" s="73"/>
      <c r="IWP69" s="73"/>
      <c r="IWQ69" s="73"/>
      <c r="IWR69" s="73"/>
      <c r="IWS69" s="73"/>
      <c r="IWT69" s="73"/>
      <c r="IWU69" s="73"/>
      <c r="IWV69" s="73"/>
      <c r="IWW69" s="73"/>
      <c r="IWX69" s="73"/>
      <c r="IWY69" s="73"/>
      <c r="IWZ69" s="73"/>
      <c r="IXA69" s="73"/>
      <c r="IXB69" s="73"/>
      <c r="IXC69" s="73"/>
      <c r="IXD69" s="73"/>
      <c r="IXE69" s="73"/>
      <c r="IXF69" s="73"/>
      <c r="IXG69" s="73"/>
      <c r="IXH69" s="73"/>
      <c r="IXI69" s="73"/>
      <c r="IXJ69" s="73"/>
      <c r="IXK69" s="73"/>
      <c r="IXL69" s="73"/>
      <c r="IXM69" s="73"/>
      <c r="IXN69" s="73"/>
      <c r="IXO69" s="73"/>
      <c r="IXP69" s="73"/>
      <c r="IXQ69" s="73"/>
      <c r="IXR69" s="73"/>
      <c r="IXS69" s="73"/>
      <c r="IXT69" s="73"/>
      <c r="IXU69" s="73"/>
      <c r="IXV69" s="73"/>
      <c r="IXW69" s="73"/>
      <c r="IXX69" s="73"/>
      <c r="IXY69" s="73"/>
      <c r="IXZ69" s="73"/>
      <c r="IYA69" s="73"/>
      <c r="IYB69" s="73"/>
      <c r="IYC69" s="73"/>
      <c r="IYD69" s="73"/>
      <c r="IYE69" s="73"/>
      <c r="IYF69" s="73"/>
      <c r="IYG69" s="73"/>
      <c r="IYH69" s="73"/>
      <c r="IYI69" s="73"/>
      <c r="IYJ69" s="73"/>
      <c r="IYK69" s="73"/>
      <c r="IYL69" s="73"/>
      <c r="IYM69" s="73"/>
      <c r="IYN69" s="73"/>
      <c r="IYO69" s="73"/>
      <c r="IYP69" s="73"/>
      <c r="IYQ69" s="73"/>
      <c r="IYR69" s="73"/>
      <c r="IYS69" s="73"/>
      <c r="IYT69" s="73"/>
      <c r="IYU69" s="73"/>
      <c r="IYV69" s="73"/>
      <c r="IYW69" s="73"/>
      <c r="IYX69" s="73"/>
      <c r="IYY69" s="73"/>
      <c r="IYZ69" s="73"/>
      <c r="IZA69" s="73"/>
      <c r="IZB69" s="73"/>
      <c r="IZC69" s="73"/>
      <c r="IZD69" s="73"/>
      <c r="IZE69" s="73"/>
      <c r="IZF69" s="73"/>
      <c r="IZG69" s="73"/>
      <c r="IZH69" s="73"/>
      <c r="IZI69" s="73"/>
      <c r="IZJ69" s="73"/>
      <c r="IZK69" s="73"/>
      <c r="IZL69" s="73"/>
      <c r="IZM69" s="73"/>
      <c r="IZN69" s="73"/>
      <c r="IZO69" s="73"/>
      <c r="IZP69" s="73"/>
      <c r="IZQ69" s="73"/>
      <c r="IZR69" s="73"/>
      <c r="IZS69" s="73"/>
      <c r="IZT69" s="73"/>
      <c r="IZU69" s="73"/>
      <c r="IZV69" s="73"/>
      <c r="IZW69" s="73"/>
      <c r="IZX69" s="73"/>
      <c r="IZY69" s="73"/>
      <c r="IZZ69" s="73"/>
      <c r="JAA69" s="73"/>
      <c r="JAB69" s="73"/>
      <c r="JAC69" s="73"/>
      <c r="JAD69" s="73"/>
      <c r="JAE69" s="73"/>
      <c r="JAF69" s="73"/>
      <c r="JAG69" s="73"/>
      <c r="JAH69" s="73"/>
      <c r="JAI69" s="73"/>
      <c r="JAJ69" s="73"/>
      <c r="JAK69" s="73"/>
      <c r="JAL69" s="73"/>
      <c r="JAM69" s="73"/>
      <c r="JAN69" s="73"/>
      <c r="JAO69" s="73"/>
      <c r="JAP69" s="73"/>
      <c r="JAQ69" s="73"/>
      <c r="JAR69" s="73"/>
      <c r="JAS69" s="73"/>
      <c r="JAT69" s="73"/>
      <c r="JAU69" s="73"/>
      <c r="JAV69" s="73"/>
      <c r="JAW69" s="73"/>
      <c r="JAX69" s="73"/>
      <c r="JAY69" s="73"/>
      <c r="JAZ69" s="73"/>
      <c r="JBA69" s="73"/>
      <c r="JBB69" s="73"/>
      <c r="JBC69" s="73"/>
      <c r="JBD69" s="73"/>
      <c r="JBE69" s="73"/>
      <c r="JBF69" s="73"/>
      <c r="JBG69" s="73"/>
      <c r="JBH69" s="73"/>
      <c r="JBI69" s="73"/>
      <c r="JBJ69" s="73"/>
      <c r="JBK69" s="73"/>
      <c r="JBL69" s="73"/>
      <c r="JBM69" s="73"/>
      <c r="JBN69" s="73"/>
      <c r="JBO69" s="73"/>
      <c r="JBP69" s="73"/>
      <c r="JBQ69" s="73"/>
      <c r="JBR69" s="73"/>
      <c r="JBS69" s="73"/>
      <c r="JBT69" s="73"/>
      <c r="JBU69" s="73"/>
      <c r="JBV69" s="73"/>
      <c r="JBW69" s="73"/>
      <c r="JBX69" s="73"/>
      <c r="JBY69" s="73"/>
      <c r="JBZ69" s="73"/>
      <c r="JCA69" s="73"/>
      <c r="JCB69" s="73"/>
      <c r="JCC69" s="73"/>
      <c r="JCD69" s="73"/>
      <c r="JCE69" s="73"/>
      <c r="JCF69" s="73"/>
      <c r="JCG69" s="73"/>
      <c r="JCH69" s="73"/>
      <c r="JCI69" s="73"/>
      <c r="JCJ69" s="73"/>
      <c r="JCK69" s="73"/>
      <c r="JCL69" s="73"/>
      <c r="JCM69" s="73"/>
      <c r="JCN69" s="73"/>
      <c r="JCO69" s="73"/>
      <c r="JCP69" s="73"/>
      <c r="JCQ69" s="73"/>
      <c r="JCR69" s="73"/>
      <c r="JCS69" s="73"/>
      <c r="JCT69" s="73"/>
      <c r="JCU69" s="73"/>
      <c r="JCV69" s="73"/>
      <c r="JCW69" s="73"/>
      <c r="JCX69" s="73"/>
      <c r="JCY69" s="73"/>
      <c r="JCZ69" s="73"/>
      <c r="JDA69" s="73"/>
      <c r="JDB69" s="73"/>
      <c r="JDC69" s="73"/>
      <c r="JDD69" s="73"/>
      <c r="JDE69" s="73"/>
      <c r="JDF69" s="73"/>
      <c r="JDG69" s="73"/>
      <c r="JDH69" s="73"/>
      <c r="JDI69" s="73"/>
      <c r="JDJ69" s="73"/>
      <c r="JDK69" s="73"/>
      <c r="JDL69" s="73"/>
      <c r="JDM69" s="73"/>
      <c r="JDN69" s="73"/>
      <c r="JDO69" s="73"/>
      <c r="JDP69" s="73"/>
      <c r="JDQ69" s="73"/>
      <c r="JDR69" s="73"/>
      <c r="JDS69" s="73"/>
      <c r="JDT69" s="73"/>
      <c r="JDU69" s="73"/>
      <c r="JDV69" s="73"/>
      <c r="JDW69" s="73"/>
      <c r="JDX69" s="73"/>
      <c r="JDY69" s="73"/>
      <c r="JDZ69" s="73"/>
      <c r="JEA69" s="73"/>
      <c r="JEB69" s="73"/>
      <c r="JEC69" s="73"/>
      <c r="JED69" s="73"/>
      <c r="JEE69" s="73"/>
      <c r="JEF69" s="73"/>
      <c r="JEG69" s="73"/>
      <c r="JEH69" s="73"/>
      <c r="JEI69" s="73"/>
      <c r="JEJ69" s="73"/>
      <c r="JEK69" s="73"/>
      <c r="JEL69" s="73"/>
      <c r="JEM69" s="73"/>
      <c r="JEN69" s="73"/>
      <c r="JEO69" s="73"/>
      <c r="JEP69" s="73"/>
      <c r="JEQ69" s="73"/>
      <c r="JER69" s="73"/>
      <c r="JES69" s="73"/>
      <c r="JET69" s="73"/>
      <c r="JEU69" s="73"/>
      <c r="JEV69" s="73"/>
      <c r="JEW69" s="73"/>
      <c r="JEX69" s="73"/>
      <c r="JEY69" s="73"/>
      <c r="JEZ69" s="73"/>
      <c r="JFA69" s="73"/>
      <c r="JFB69" s="73"/>
      <c r="JFC69" s="73"/>
      <c r="JFD69" s="73"/>
      <c r="JFE69" s="73"/>
      <c r="JFF69" s="73"/>
      <c r="JFG69" s="73"/>
      <c r="JFH69" s="73"/>
      <c r="JFI69" s="73"/>
      <c r="JFJ69" s="73"/>
      <c r="JFK69" s="73"/>
      <c r="JFL69" s="73"/>
      <c r="JFM69" s="73"/>
      <c r="JFN69" s="73"/>
      <c r="JFO69" s="73"/>
      <c r="JFP69" s="73"/>
      <c r="JFQ69" s="73"/>
      <c r="JFR69" s="73"/>
      <c r="JFS69" s="73"/>
      <c r="JFT69" s="73"/>
      <c r="JFU69" s="73"/>
      <c r="JFV69" s="73"/>
      <c r="JFW69" s="73"/>
      <c r="JFX69" s="73"/>
      <c r="JFY69" s="73"/>
      <c r="JFZ69" s="73"/>
      <c r="JGA69" s="73"/>
      <c r="JGB69" s="73"/>
      <c r="JGC69" s="73"/>
      <c r="JGD69" s="73"/>
      <c r="JGE69" s="73"/>
      <c r="JGF69" s="73"/>
      <c r="JGG69" s="73"/>
      <c r="JGH69" s="73"/>
      <c r="JGI69" s="73"/>
      <c r="JGJ69" s="73"/>
      <c r="JGK69" s="73"/>
      <c r="JGL69" s="73"/>
      <c r="JGM69" s="73"/>
      <c r="JGN69" s="73"/>
      <c r="JGO69" s="73"/>
      <c r="JGP69" s="73"/>
      <c r="JGQ69" s="73"/>
      <c r="JGR69" s="73"/>
      <c r="JGS69" s="73"/>
      <c r="JGT69" s="73"/>
      <c r="JGU69" s="73"/>
      <c r="JGV69" s="73"/>
      <c r="JGW69" s="73"/>
      <c r="JGX69" s="73"/>
      <c r="JGY69" s="73"/>
      <c r="JGZ69" s="73"/>
      <c r="JHA69" s="73"/>
      <c r="JHB69" s="73"/>
      <c r="JHC69" s="73"/>
      <c r="JHD69" s="73"/>
      <c r="JHE69" s="73"/>
      <c r="JHF69" s="73"/>
      <c r="JHG69" s="73"/>
      <c r="JHH69" s="73"/>
      <c r="JHI69" s="73"/>
      <c r="JHJ69" s="73"/>
      <c r="JHK69" s="73"/>
      <c r="JHL69" s="73"/>
      <c r="JHM69" s="73"/>
      <c r="JHN69" s="73"/>
      <c r="JHO69" s="73"/>
      <c r="JHP69" s="73"/>
      <c r="JHQ69" s="73"/>
      <c r="JHR69" s="73"/>
      <c r="JHS69" s="73"/>
      <c r="JHT69" s="73"/>
      <c r="JHU69" s="73"/>
      <c r="JHV69" s="73"/>
      <c r="JHW69" s="73"/>
      <c r="JHX69" s="73"/>
      <c r="JHY69" s="73"/>
      <c r="JHZ69" s="73"/>
      <c r="JIA69" s="73"/>
      <c r="JIB69" s="73"/>
      <c r="JIC69" s="73"/>
      <c r="JID69" s="73"/>
      <c r="JIE69" s="73"/>
      <c r="JIF69" s="73"/>
      <c r="JIG69" s="73"/>
      <c r="JIH69" s="73"/>
      <c r="JII69" s="73"/>
      <c r="JIJ69" s="73"/>
      <c r="JIK69" s="73"/>
      <c r="JIL69" s="73"/>
      <c r="JIM69" s="73"/>
      <c r="JIN69" s="73"/>
      <c r="JIO69" s="73"/>
      <c r="JIP69" s="73"/>
      <c r="JIQ69" s="73"/>
      <c r="JIR69" s="73"/>
      <c r="JIS69" s="73"/>
      <c r="JIT69" s="73"/>
      <c r="JIU69" s="73"/>
      <c r="JIV69" s="73"/>
      <c r="JIW69" s="73"/>
      <c r="JIX69" s="73"/>
      <c r="JIY69" s="73"/>
      <c r="JIZ69" s="73"/>
      <c r="JJA69" s="73"/>
      <c r="JJB69" s="73"/>
      <c r="JJC69" s="73"/>
      <c r="JJD69" s="73"/>
      <c r="JJE69" s="73"/>
      <c r="JJF69" s="73"/>
      <c r="JJG69" s="73"/>
      <c r="JJH69" s="73"/>
      <c r="JJI69" s="73"/>
      <c r="JJJ69" s="73"/>
      <c r="JJK69" s="73"/>
      <c r="JJL69" s="73"/>
      <c r="JJM69" s="73"/>
      <c r="JJN69" s="73"/>
      <c r="JJO69" s="73"/>
      <c r="JJP69" s="73"/>
      <c r="JJQ69" s="73"/>
      <c r="JJR69" s="73"/>
      <c r="JJS69" s="73"/>
      <c r="JJT69" s="73"/>
      <c r="JJU69" s="73"/>
      <c r="JJV69" s="73"/>
      <c r="JJW69" s="73"/>
      <c r="JJX69" s="73"/>
      <c r="JJY69" s="73"/>
      <c r="JJZ69" s="73"/>
      <c r="JKA69" s="73"/>
      <c r="JKB69" s="73"/>
      <c r="JKC69" s="73"/>
      <c r="JKD69" s="73"/>
      <c r="JKE69" s="73"/>
      <c r="JKF69" s="73"/>
      <c r="JKG69" s="73"/>
      <c r="JKH69" s="73"/>
      <c r="JKI69" s="73"/>
      <c r="JKJ69" s="73"/>
      <c r="JKK69" s="73"/>
      <c r="JKL69" s="73"/>
      <c r="JKM69" s="73"/>
      <c r="JKN69" s="73"/>
      <c r="JKO69" s="73"/>
      <c r="JKP69" s="73"/>
      <c r="JKQ69" s="73"/>
      <c r="JKR69" s="73"/>
      <c r="JKS69" s="73"/>
      <c r="JKT69" s="73"/>
      <c r="JKU69" s="73"/>
      <c r="JKV69" s="73"/>
      <c r="JKW69" s="73"/>
      <c r="JKX69" s="73"/>
      <c r="JKY69" s="73"/>
      <c r="JKZ69" s="73"/>
      <c r="JLA69" s="73"/>
      <c r="JLB69" s="73"/>
      <c r="JLC69" s="73"/>
      <c r="JLD69" s="73"/>
      <c r="JLE69" s="73"/>
      <c r="JLF69" s="73"/>
      <c r="JLG69" s="73"/>
      <c r="JLH69" s="73"/>
      <c r="JLI69" s="73"/>
      <c r="JLJ69" s="73"/>
      <c r="JLK69" s="73"/>
      <c r="JLL69" s="73"/>
      <c r="JLM69" s="73"/>
      <c r="JLN69" s="73"/>
      <c r="JLO69" s="73"/>
      <c r="JLP69" s="73"/>
      <c r="JLQ69" s="73"/>
      <c r="JLR69" s="73"/>
      <c r="JLS69" s="73"/>
      <c r="JLT69" s="73"/>
      <c r="JLU69" s="73"/>
      <c r="JLV69" s="73"/>
      <c r="JLW69" s="73"/>
      <c r="JLX69" s="73"/>
      <c r="JLY69" s="73"/>
      <c r="JLZ69" s="73"/>
      <c r="JMA69" s="73"/>
      <c r="JMB69" s="73"/>
      <c r="JMC69" s="73"/>
      <c r="JMD69" s="73"/>
      <c r="JME69" s="73"/>
      <c r="JMF69" s="73"/>
      <c r="JMG69" s="73"/>
      <c r="JMH69" s="73"/>
      <c r="JMI69" s="73"/>
      <c r="JMJ69" s="73"/>
      <c r="JMK69" s="73"/>
      <c r="JML69" s="73"/>
      <c r="JMM69" s="73"/>
      <c r="JMN69" s="73"/>
      <c r="JMO69" s="73"/>
      <c r="JMP69" s="73"/>
      <c r="JMQ69" s="73"/>
      <c r="JMR69" s="73"/>
      <c r="JMS69" s="73"/>
      <c r="JMT69" s="73"/>
      <c r="JMU69" s="73"/>
      <c r="JMV69" s="73"/>
      <c r="JMW69" s="73"/>
      <c r="JMX69" s="73"/>
      <c r="JMY69" s="73"/>
      <c r="JMZ69" s="73"/>
      <c r="JNA69" s="73"/>
      <c r="JNB69" s="73"/>
      <c r="JNC69" s="73"/>
      <c r="JND69" s="73"/>
      <c r="JNE69" s="73"/>
      <c r="JNF69" s="73"/>
      <c r="JNG69" s="73"/>
      <c r="JNH69" s="73"/>
      <c r="JNI69" s="73"/>
      <c r="JNJ69" s="73"/>
      <c r="JNK69" s="73"/>
      <c r="JNL69" s="73"/>
      <c r="JNM69" s="73"/>
      <c r="JNN69" s="73"/>
      <c r="JNO69" s="73"/>
      <c r="JNP69" s="73"/>
      <c r="JNQ69" s="73"/>
      <c r="JNR69" s="73"/>
      <c r="JNS69" s="73"/>
      <c r="JNT69" s="73"/>
      <c r="JNU69" s="73"/>
      <c r="JNV69" s="73"/>
      <c r="JNW69" s="73"/>
      <c r="JNX69" s="73"/>
      <c r="JNY69" s="73"/>
      <c r="JNZ69" s="73"/>
      <c r="JOA69" s="73"/>
      <c r="JOB69" s="73"/>
      <c r="JOC69" s="73"/>
      <c r="JOD69" s="73"/>
      <c r="JOE69" s="73"/>
      <c r="JOF69" s="73"/>
      <c r="JOG69" s="73"/>
      <c r="JOH69" s="73"/>
      <c r="JOI69" s="73"/>
      <c r="JOJ69" s="73"/>
      <c r="JOK69" s="73"/>
      <c r="JOL69" s="73"/>
      <c r="JOM69" s="73"/>
      <c r="JON69" s="73"/>
      <c r="JOO69" s="73"/>
      <c r="JOP69" s="73"/>
      <c r="JOQ69" s="73"/>
      <c r="JOR69" s="73"/>
      <c r="JOS69" s="73"/>
      <c r="JOT69" s="73"/>
      <c r="JOU69" s="73"/>
      <c r="JOV69" s="73"/>
      <c r="JOW69" s="73"/>
      <c r="JOX69" s="73"/>
      <c r="JOY69" s="73"/>
      <c r="JOZ69" s="73"/>
      <c r="JPA69" s="73"/>
      <c r="JPB69" s="73"/>
      <c r="JPC69" s="73"/>
      <c r="JPD69" s="73"/>
      <c r="JPE69" s="73"/>
      <c r="JPF69" s="73"/>
      <c r="JPG69" s="73"/>
      <c r="JPH69" s="73"/>
      <c r="JPI69" s="73"/>
      <c r="JPJ69" s="73"/>
      <c r="JPK69" s="73"/>
      <c r="JPL69" s="73"/>
      <c r="JPM69" s="73"/>
      <c r="JPN69" s="73"/>
      <c r="JPO69" s="73"/>
      <c r="JPP69" s="73"/>
      <c r="JPQ69" s="73"/>
      <c r="JPR69" s="73"/>
      <c r="JPS69" s="73"/>
      <c r="JPT69" s="73"/>
      <c r="JPU69" s="73"/>
      <c r="JPV69" s="73"/>
      <c r="JPW69" s="73"/>
      <c r="JPX69" s="73"/>
      <c r="JPY69" s="73"/>
      <c r="JPZ69" s="73"/>
      <c r="JQA69" s="73"/>
      <c r="JQB69" s="73"/>
      <c r="JQC69" s="73"/>
      <c r="JQD69" s="73"/>
      <c r="JQE69" s="73"/>
      <c r="JQF69" s="73"/>
      <c r="JQG69" s="73"/>
      <c r="JQH69" s="73"/>
      <c r="JQI69" s="73"/>
      <c r="JQJ69" s="73"/>
      <c r="JQK69" s="73"/>
      <c r="JQL69" s="73"/>
      <c r="JQM69" s="73"/>
      <c r="JQN69" s="73"/>
      <c r="JQO69" s="73"/>
      <c r="JQP69" s="73"/>
      <c r="JQQ69" s="73"/>
      <c r="JQR69" s="73"/>
      <c r="JQS69" s="73"/>
      <c r="JQT69" s="73"/>
      <c r="JQU69" s="73"/>
      <c r="JQV69" s="73"/>
      <c r="JQW69" s="73"/>
      <c r="JQX69" s="73"/>
      <c r="JQY69" s="73"/>
      <c r="JQZ69" s="73"/>
      <c r="JRA69" s="73"/>
      <c r="JRB69" s="73"/>
      <c r="JRC69" s="73"/>
      <c r="JRD69" s="73"/>
      <c r="JRE69" s="73"/>
      <c r="JRF69" s="73"/>
      <c r="JRG69" s="73"/>
      <c r="JRH69" s="73"/>
      <c r="JRI69" s="73"/>
      <c r="JRJ69" s="73"/>
      <c r="JRK69" s="73"/>
      <c r="JRL69" s="73"/>
      <c r="JRM69" s="73"/>
      <c r="JRN69" s="73"/>
      <c r="JRO69" s="73"/>
      <c r="JRP69" s="73"/>
      <c r="JRQ69" s="73"/>
      <c r="JRR69" s="73"/>
      <c r="JRS69" s="73"/>
      <c r="JRT69" s="73"/>
      <c r="JRU69" s="73"/>
      <c r="JRV69" s="73"/>
      <c r="JRW69" s="73"/>
      <c r="JRX69" s="73"/>
      <c r="JRY69" s="73"/>
      <c r="JRZ69" s="73"/>
      <c r="JSA69" s="73"/>
      <c r="JSB69" s="73"/>
      <c r="JSC69" s="73"/>
      <c r="JSD69" s="73"/>
      <c r="JSE69" s="73"/>
      <c r="JSF69" s="73"/>
      <c r="JSG69" s="73"/>
      <c r="JSH69" s="73"/>
      <c r="JSI69" s="73"/>
      <c r="JSJ69" s="73"/>
      <c r="JSK69" s="73"/>
      <c r="JSL69" s="73"/>
      <c r="JSM69" s="73"/>
      <c r="JSN69" s="73"/>
      <c r="JSO69" s="73"/>
      <c r="JSP69" s="73"/>
      <c r="JSQ69" s="73"/>
      <c r="JSR69" s="73"/>
      <c r="JSS69" s="73"/>
      <c r="JST69" s="73"/>
      <c r="JSU69" s="73"/>
      <c r="JSV69" s="73"/>
      <c r="JSW69" s="73"/>
      <c r="JSX69" s="73"/>
      <c r="JSY69" s="73"/>
      <c r="JSZ69" s="73"/>
      <c r="JTA69" s="73"/>
      <c r="JTB69" s="73"/>
      <c r="JTC69" s="73"/>
      <c r="JTD69" s="73"/>
      <c r="JTE69" s="73"/>
      <c r="JTF69" s="73"/>
      <c r="JTG69" s="73"/>
      <c r="JTH69" s="73"/>
      <c r="JTI69" s="73"/>
      <c r="JTJ69" s="73"/>
      <c r="JTK69" s="73"/>
      <c r="JTL69" s="73"/>
      <c r="JTM69" s="73"/>
      <c r="JTN69" s="73"/>
      <c r="JTO69" s="73"/>
      <c r="JTP69" s="73"/>
      <c r="JTQ69" s="73"/>
      <c r="JTR69" s="73"/>
      <c r="JTS69" s="73"/>
      <c r="JTT69" s="73"/>
      <c r="JTU69" s="73"/>
      <c r="JTV69" s="73"/>
      <c r="JTW69" s="73"/>
      <c r="JTX69" s="73"/>
      <c r="JTY69" s="73"/>
      <c r="JTZ69" s="73"/>
      <c r="JUA69" s="73"/>
      <c r="JUB69" s="73"/>
      <c r="JUC69" s="73"/>
      <c r="JUD69" s="73"/>
      <c r="JUE69" s="73"/>
      <c r="JUF69" s="73"/>
      <c r="JUG69" s="73"/>
      <c r="JUH69" s="73"/>
      <c r="JUI69" s="73"/>
      <c r="JUJ69" s="73"/>
      <c r="JUK69" s="73"/>
      <c r="JUL69" s="73"/>
      <c r="JUM69" s="73"/>
      <c r="JUN69" s="73"/>
      <c r="JUO69" s="73"/>
      <c r="JUP69" s="73"/>
      <c r="JUQ69" s="73"/>
      <c r="JUR69" s="73"/>
      <c r="JUS69" s="73"/>
      <c r="JUT69" s="73"/>
      <c r="JUU69" s="73"/>
      <c r="JUV69" s="73"/>
      <c r="JUW69" s="73"/>
      <c r="JUX69" s="73"/>
      <c r="JUY69" s="73"/>
      <c r="JUZ69" s="73"/>
      <c r="JVA69" s="73"/>
      <c r="JVB69" s="73"/>
      <c r="JVC69" s="73"/>
      <c r="JVD69" s="73"/>
      <c r="JVE69" s="73"/>
      <c r="JVF69" s="73"/>
      <c r="JVG69" s="73"/>
      <c r="JVH69" s="73"/>
      <c r="JVI69" s="73"/>
      <c r="JVJ69" s="73"/>
      <c r="JVK69" s="73"/>
      <c r="JVL69" s="73"/>
      <c r="JVM69" s="73"/>
      <c r="JVN69" s="73"/>
      <c r="JVO69" s="73"/>
      <c r="JVP69" s="73"/>
      <c r="JVQ69" s="73"/>
      <c r="JVR69" s="73"/>
      <c r="JVS69" s="73"/>
      <c r="JVT69" s="73"/>
      <c r="JVU69" s="73"/>
      <c r="JVV69" s="73"/>
      <c r="JVW69" s="73"/>
      <c r="JVX69" s="73"/>
      <c r="JVY69" s="73"/>
      <c r="JVZ69" s="73"/>
      <c r="JWA69" s="73"/>
      <c r="JWB69" s="73"/>
      <c r="JWC69" s="73"/>
      <c r="JWD69" s="73"/>
      <c r="JWE69" s="73"/>
      <c r="JWF69" s="73"/>
      <c r="JWG69" s="73"/>
      <c r="JWH69" s="73"/>
      <c r="JWI69" s="73"/>
      <c r="JWJ69" s="73"/>
      <c r="JWK69" s="73"/>
      <c r="JWL69" s="73"/>
      <c r="JWM69" s="73"/>
      <c r="JWN69" s="73"/>
      <c r="JWO69" s="73"/>
      <c r="JWP69" s="73"/>
      <c r="JWQ69" s="73"/>
      <c r="JWR69" s="73"/>
      <c r="JWS69" s="73"/>
      <c r="JWT69" s="73"/>
      <c r="JWU69" s="73"/>
      <c r="JWV69" s="73"/>
      <c r="JWW69" s="73"/>
      <c r="JWX69" s="73"/>
      <c r="JWY69" s="73"/>
      <c r="JWZ69" s="73"/>
      <c r="JXA69" s="73"/>
      <c r="JXB69" s="73"/>
      <c r="JXC69" s="73"/>
      <c r="JXD69" s="73"/>
      <c r="JXE69" s="73"/>
      <c r="JXF69" s="73"/>
      <c r="JXG69" s="73"/>
      <c r="JXH69" s="73"/>
      <c r="JXI69" s="73"/>
      <c r="JXJ69" s="73"/>
      <c r="JXK69" s="73"/>
      <c r="JXL69" s="73"/>
      <c r="JXM69" s="73"/>
      <c r="JXN69" s="73"/>
      <c r="JXO69" s="73"/>
      <c r="JXP69" s="73"/>
      <c r="JXQ69" s="73"/>
      <c r="JXR69" s="73"/>
      <c r="JXS69" s="73"/>
      <c r="JXT69" s="73"/>
      <c r="JXU69" s="73"/>
      <c r="JXV69" s="73"/>
      <c r="JXW69" s="73"/>
      <c r="JXX69" s="73"/>
      <c r="JXY69" s="73"/>
      <c r="JXZ69" s="73"/>
      <c r="JYA69" s="73"/>
      <c r="JYB69" s="73"/>
      <c r="JYC69" s="73"/>
      <c r="JYD69" s="73"/>
      <c r="JYE69" s="73"/>
      <c r="JYF69" s="73"/>
      <c r="JYG69" s="73"/>
      <c r="JYH69" s="73"/>
      <c r="JYI69" s="73"/>
      <c r="JYJ69" s="73"/>
      <c r="JYK69" s="73"/>
      <c r="JYL69" s="73"/>
      <c r="JYM69" s="73"/>
      <c r="JYN69" s="73"/>
      <c r="JYO69" s="73"/>
      <c r="JYP69" s="73"/>
      <c r="JYQ69" s="73"/>
      <c r="JYR69" s="73"/>
      <c r="JYS69" s="73"/>
      <c r="JYT69" s="73"/>
      <c r="JYU69" s="73"/>
      <c r="JYV69" s="73"/>
      <c r="JYW69" s="73"/>
      <c r="JYX69" s="73"/>
      <c r="JYY69" s="73"/>
      <c r="JYZ69" s="73"/>
      <c r="JZA69" s="73"/>
      <c r="JZB69" s="73"/>
      <c r="JZC69" s="73"/>
      <c r="JZD69" s="73"/>
      <c r="JZE69" s="73"/>
      <c r="JZF69" s="73"/>
      <c r="JZG69" s="73"/>
      <c r="JZH69" s="73"/>
      <c r="JZI69" s="73"/>
      <c r="JZJ69" s="73"/>
      <c r="JZK69" s="73"/>
      <c r="JZL69" s="73"/>
      <c r="JZM69" s="73"/>
      <c r="JZN69" s="73"/>
      <c r="JZO69" s="73"/>
      <c r="JZP69" s="73"/>
      <c r="JZQ69" s="73"/>
      <c r="JZR69" s="73"/>
      <c r="JZS69" s="73"/>
      <c r="JZT69" s="73"/>
      <c r="JZU69" s="73"/>
      <c r="JZV69" s="73"/>
      <c r="JZW69" s="73"/>
      <c r="JZX69" s="73"/>
      <c r="JZY69" s="73"/>
      <c r="JZZ69" s="73"/>
      <c r="KAA69" s="73"/>
      <c r="KAB69" s="73"/>
      <c r="KAC69" s="73"/>
      <c r="KAD69" s="73"/>
      <c r="KAE69" s="73"/>
      <c r="KAF69" s="73"/>
      <c r="KAG69" s="73"/>
      <c r="KAH69" s="73"/>
      <c r="KAI69" s="73"/>
      <c r="KAJ69" s="73"/>
      <c r="KAK69" s="73"/>
      <c r="KAL69" s="73"/>
      <c r="KAM69" s="73"/>
      <c r="KAN69" s="73"/>
      <c r="KAO69" s="73"/>
      <c r="KAP69" s="73"/>
      <c r="KAQ69" s="73"/>
      <c r="KAR69" s="73"/>
      <c r="KAS69" s="73"/>
      <c r="KAT69" s="73"/>
      <c r="KAU69" s="73"/>
      <c r="KAV69" s="73"/>
      <c r="KAW69" s="73"/>
      <c r="KAX69" s="73"/>
      <c r="KAY69" s="73"/>
      <c r="KAZ69" s="73"/>
      <c r="KBA69" s="73"/>
      <c r="KBB69" s="73"/>
      <c r="KBC69" s="73"/>
      <c r="KBD69" s="73"/>
      <c r="KBE69" s="73"/>
      <c r="KBF69" s="73"/>
      <c r="KBG69" s="73"/>
      <c r="KBH69" s="73"/>
      <c r="KBI69" s="73"/>
      <c r="KBJ69" s="73"/>
      <c r="KBK69" s="73"/>
      <c r="KBL69" s="73"/>
      <c r="KBM69" s="73"/>
      <c r="KBN69" s="73"/>
      <c r="KBO69" s="73"/>
      <c r="KBP69" s="73"/>
      <c r="KBQ69" s="73"/>
      <c r="KBR69" s="73"/>
      <c r="KBS69" s="73"/>
      <c r="KBT69" s="73"/>
      <c r="KBU69" s="73"/>
      <c r="KBV69" s="73"/>
      <c r="KBW69" s="73"/>
      <c r="KBX69" s="73"/>
      <c r="KBY69" s="73"/>
      <c r="KBZ69" s="73"/>
      <c r="KCA69" s="73"/>
      <c r="KCB69" s="73"/>
      <c r="KCC69" s="73"/>
      <c r="KCD69" s="73"/>
      <c r="KCE69" s="73"/>
      <c r="KCF69" s="73"/>
      <c r="KCG69" s="73"/>
      <c r="KCH69" s="73"/>
      <c r="KCI69" s="73"/>
      <c r="KCJ69" s="73"/>
      <c r="KCK69" s="73"/>
      <c r="KCL69" s="73"/>
      <c r="KCM69" s="73"/>
      <c r="KCN69" s="73"/>
      <c r="KCO69" s="73"/>
      <c r="KCP69" s="73"/>
      <c r="KCQ69" s="73"/>
      <c r="KCR69" s="73"/>
      <c r="KCS69" s="73"/>
      <c r="KCT69" s="73"/>
      <c r="KCU69" s="73"/>
      <c r="KCV69" s="73"/>
      <c r="KCW69" s="73"/>
      <c r="KCX69" s="73"/>
      <c r="KCY69" s="73"/>
      <c r="KCZ69" s="73"/>
      <c r="KDA69" s="73"/>
      <c r="KDB69" s="73"/>
      <c r="KDC69" s="73"/>
      <c r="KDD69" s="73"/>
      <c r="KDE69" s="73"/>
      <c r="KDF69" s="73"/>
      <c r="KDG69" s="73"/>
      <c r="KDH69" s="73"/>
      <c r="KDI69" s="73"/>
      <c r="KDJ69" s="73"/>
      <c r="KDK69" s="73"/>
      <c r="KDL69" s="73"/>
      <c r="KDM69" s="73"/>
      <c r="KDN69" s="73"/>
      <c r="KDO69" s="73"/>
      <c r="KDP69" s="73"/>
      <c r="KDQ69" s="73"/>
      <c r="KDR69" s="73"/>
      <c r="KDS69" s="73"/>
      <c r="KDT69" s="73"/>
      <c r="KDU69" s="73"/>
      <c r="KDV69" s="73"/>
      <c r="KDW69" s="73"/>
      <c r="KDX69" s="73"/>
      <c r="KDY69" s="73"/>
      <c r="KDZ69" s="73"/>
      <c r="KEA69" s="73"/>
      <c r="KEB69" s="73"/>
      <c r="KEC69" s="73"/>
      <c r="KED69" s="73"/>
      <c r="KEE69" s="73"/>
      <c r="KEF69" s="73"/>
      <c r="KEG69" s="73"/>
      <c r="KEH69" s="73"/>
      <c r="KEI69" s="73"/>
      <c r="KEJ69" s="73"/>
      <c r="KEK69" s="73"/>
      <c r="KEL69" s="73"/>
      <c r="KEM69" s="73"/>
      <c r="KEN69" s="73"/>
      <c r="KEO69" s="73"/>
      <c r="KEP69" s="73"/>
      <c r="KEQ69" s="73"/>
      <c r="KER69" s="73"/>
      <c r="KES69" s="73"/>
      <c r="KET69" s="73"/>
      <c r="KEU69" s="73"/>
      <c r="KEV69" s="73"/>
      <c r="KEW69" s="73"/>
      <c r="KEX69" s="73"/>
      <c r="KEY69" s="73"/>
      <c r="KEZ69" s="73"/>
      <c r="KFA69" s="73"/>
      <c r="KFB69" s="73"/>
      <c r="KFC69" s="73"/>
      <c r="KFD69" s="73"/>
      <c r="KFE69" s="73"/>
      <c r="KFF69" s="73"/>
      <c r="KFG69" s="73"/>
      <c r="KFH69" s="73"/>
      <c r="KFI69" s="73"/>
      <c r="KFJ69" s="73"/>
      <c r="KFK69" s="73"/>
      <c r="KFL69" s="73"/>
      <c r="KFM69" s="73"/>
      <c r="KFN69" s="73"/>
      <c r="KFO69" s="73"/>
      <c r="KFP69" s="73"/>
      <c r="KFQ69" s="73"/>
      <c r="KFR69" s="73"/>
      <c r="KFS69" s="73"/>
      <c r="KFT69" s="73"/>
      <c r="KFU69" s="73"/>
      <c r="KFV69" s="73"/>
      <c r="KFW69" s="73"/>
      <c r="KFX69" s="73"/>
      <c r="KFY69" s="73"/>
      <c r="KFZ69" s="73"/>
      <c r="KGA69" s="73"/>
      <c r="KGB69" s="73"/>
      <c r="KGC69" s="73"/>
      <c r="KGD69" s="73"/>
      <c r="KGE69" s="73"/>
      <c r="KGF69" s="73"/>
      <c r="KGG69" s="73"/>
      <c r="KGH69" s="73"/>
      <c r="KGI69" s="73"/>
      <c r="KGJ69" s="73"/>
      <c r="KGK69" s="73"/>
      <c r="KGL69" s="73"/>
      <c r="KGM69" s="73"/>
      <c r="KGN69" s="73"/>
      <c r="KGO69" s="73"/>
      <c r="KGP69" s="73"/>
      <c r="KGQ69" s="73"/>
      <c r="KGR69" s="73"/>
      <c r="KGS69" s="73"/>
      <c r="KGT69" s="73"/>
      <c r="KGU69" s="73"/>
      <c r="KGV69" s="73"/>
      <c r="KGW69" s="73"/>
      <c r="KGX69" s="73"/>
      <c r="KGY69" s="73"/>
      <c r="KGZ69" s="73"/>
      <c r="KHA69" s="73"/>
      <c r="KHB69" s="73"/>
      <c r="KHC69" s="73"/>
      <c r="KHD69" s="73"/>
      <c r="KHE69" s="73"/>
      <c r="KHF69" s="73"/>
      <c r="KHG69" s="73"/>
      <c r="KHH69" s="73"/>
      <c r="KHI69" s="73"/>
      <c r="KHJ69" s="73"/>
      <c r="KHK69" s="73"/>
      <c r="KHL69" s="73"/>
      <c r="KHM69" s="73"/>
      <c r="KHN69" s="73"/>
      <c r="KHO69" s="73"/>
      <c r="KHP69" s="73"/>
      <c r="KHQ69" s="73"/>
      <c r="KHR69" s="73"/>
      <c r="KHS69" s="73"/>
      <c r="KHT69" s="73"/>
      <c r="KHU69" s="73"/>
      <c r="KHV69" s="73"/>
      <c r="KHW69" s="73"/>
      <c r="KHX69" s="73"/>
      <c r="KHY69" s="73"/>
      <c r="KHZ69" s="73"/>
      <c r="KIA69" s="73"/>
      <c r="KIB69" s="73"/>
      <c r="KIC69" s="73"/>
      <c r="KID69" s="73"/>
      <c r="KIE69" s="73"/>
      <c r="KIF69" s="73"/>
      <c r="KIG69" s="73"/>
      <c r="KIH69" s="73"/>
      <c r="KII69" s="73"/>
      <c r="KIJ69" s="73"/>
      <c r="KIK69" s="73"/>
      <c r="KIL69" s="73"/>
      <c r="KIM69" s="73"/>
      <c r="KIN69" s="73"/>
      <c r="KIO69" s="73"/>
      <c r="KIP69" s="73"/>
      <c r="KIQ69" s="73"/>
      <c r="KIR69" s="73"/>
      <c r="KIS69" s="73"/>
      <c r="KIT69" s="73"/>
      <c r="KIU69" s="73"/>
      <c r="KIV69" s="73"/>
      <c r="KIW69" s="73"/>
      <c r="KIX69" s="73"/>
      <c r="KIY69" s="73"/>
      <c r="KIZ69" s="73"/>
      <c r="KJA69" s="73"/>
      <c r="KJB69" s="73"/>
      <c r="KJC69" s="73"/>
      <c r="KJD69" s="73"/>
      <c r="KJE69" s="73"/>
      <c r="KJF69" s="73"/>
      <c r="KJG69" s="73"/>
      <c r="KJH69" s="73"/>
      <c r="KJI69" s="73"/>
      <c r="KJJ69" s="73"/>
      <c r="KJK69" s="73"/>
      <c r="KJL69" s="73"/>
      <c r="KJM69" s="73"/>
      <c r="KJN69" s="73"/>
      <c r="KJO69" s="73"/>
      <c r="KJP69" s="73"/>
      <c r="KJQ69" s="73"/>
      <c r="KJR69" s="73"/>
      <c r="KJS69" s="73"/>
      <c r="KJT69" s="73"/>
      <c r="KJU69" s="73"/>
      <c r="KJV69" s="73"/>
      <c r="KJW69" s="73"/>
      <c r="KJX69" s="73"/>
      <c r="KJY69" s="73"/>
      <c r="KJZ69" s="73"/>
      <c r="KKA69" s="73"/>
      <c r="KKB69" s="73"/>
      <c r="KKC69" s="73"/>
      <c r="KKD69" s="73"/>
      <c r="KKE69" s="73"/>
      <c r="KKF69" s="73"/>
      <c r="KKG69" s="73"/>
      <c r="KKH69" s="73"/>
      <c r="KKI69" s="73"/>
      <c r="KKJ69" s="73"/>
      <c r="KKK69" s="73"/>
      <c r="KKL69" s="73"/>
      <c r="KKM69" s="73"/>
      <c r="KKN69" s="73"/>
      <c r="KKO69" s="73"/>
      <c r="KKP69" s="73"/>
      <c r="KKQ69" s="73"/>
      <c r="KKR69" s="73"/>
      <c r="KKS69" s="73"/>
      <c r="KKT69" s="73"/>
      <c r="KKU69" s="73"/>
      <c r="KKV69" s="73"/>
      <c r="KKW69" s="73"/>
      <c r="KKX69" s="73"/>
      <c r="KKY69" s="73"/>
      <c r="KKZ69" s="73"/>
      <c r="KLA69" s="73"/>
      <c r="KLB69" s="73"/>
      <c r="KLC69" s="73"/>
      <c r="KLD69" s="73"/>
      <c r="KLE69" s="73"/>
      <c r="KLF69" s="73"/>
      <c r="KLG69" s="73"/>
      <c r="KLH69" s="73"/>
      <c r="KLI69" s="73"/>
      <c r="KLJ69" s="73"/>
      <c r="KLK69" s="73"/>
      <c r="KLL69" s="73"/>
      <c r="KLM69" s="73"/>
      <c r="KLN69" s="73"/>
      <c r="KLO69" s="73"/>
      <c r="KLP69" s="73"/>
      <c r="KLQ69" s="73"/>
      <c r="KLR69" s="73"/>
      <c r="KLS69" s="73"/>
      <c r="KLT69" s="73"/>
      <c r="KLU69" s="73"/>
      <c r="KLV69" s="73"/>
      <c r="KLW69" s="73"/>
      <c r="KLX69" s="73"/>
      <c r="KLY69" s="73"/>
      <c r="KLZ69" s="73"/>
      <c r="KMA69" s="73"/>
      <c r="KMB69" s="73"/>
      <c r="KMC69" s="73"/>
      <c r="KMD69" s="73"/>
      <c r="KME69" s="73"/>
      <c r="KMF69" s="73"/>
      <c r="KMG69" s="73"/>
      <c r="KMH69" s="73"/>
      <c r="KMI69" s="73"/>
      <c r="KMJ69" s="73"/>
      <c r="KMK69" s="73"/>
      <c r="KML69" s="73"/>
      <c r="KMM69" s="73"/>
      <c r="KMN69" s="73"/>
      <c r="KMO69" s="73"/>
      <c r="KMP69" s="73"/>
      <c r="KMQ69" s="73"/>
      <c r="KMR69" s="73"/>
      <c r="KMS69" s="73"/>
      <c r="KMT69" s="73"/>
      <c r="KMU69" s="73"/>
      <c r="KMV69" s="73"/>
      <c r="KMW69" s="73"/>
      <c r="KMX69" s="73"/>
      <c r="KMY69" s="73"/>
      <c r="KMZ69" s="73"/>
      <c r="KNA69" s="73"/>
      <c r="KNB69" s="73"/>
      <c r="KNC69" s="73"/>
      <c r="KND69" s="73"/>
      <c r="KNE69" s="73"/>
      <c r="KNF69" s="73"/>
      <c r="KNG69" s="73"/>
      <c r="KNH69" s="73"/>
      <c r="KNI69" s="73"/>
      <c r="KNJ69" s="73"/>
      <c r="KNK69" s="73"/>
      <c r="KNL69" s="73"/>
      <c r="KNM69" s="73"/>
      <c r="KNN69" s="73"/>
      <c r="KNO69" s="73"/>
      <c r="KNP69" s="73"/>
      <c r="KNQ69" s="73"/>
      <c r="KNR69" s="73"/>
      <c r="KNS69" s="73"/>
      <c r="KNT69" s="73"/>
      <c r="KNU69" s="73"/>
      <c r="KNV69" s="73"/>
      <c r="KNW69" s="73"/>
      <c r="KNX69" s="73"/>
      <c r="KNY69" s="73"/>
      <c r="KNZ69" s="73"/>
      <c r="KOA69" s="73"/>
      <c r="KOB69" s="73"/>
      <c r="KOC69" s="73"/>
      <c r="KOD69" s="73"/>
      <c r="KOE69" s="73"/>
      <c r="KOF69" s="73"/>
      <c r="KOG69" s="73"/>
      <c r="KOH69" s="73"/>
      <c r="KOI69" s="73"/>
      <c r="KOJ69" s="73"/>
      <c r="KOK69" s="73"/>
      <c r="KOL69" s="73"/>
      <c r="KOM69" s="73"/>
      <c r="KON69" s="73"/>
      <c r="KOO69" s="73"/>
      <c r="KOP69" s="73"/>
      <c r="KOQ69" s="73"/>
      <c r="KOR69" s="73"/>
      <c r="KOS69" s="73"/>
      <c r="KOT69" s="73"/>
      <c r="KOU69" s="73"/>
      <c r="KOV69" s="73"/>
      <c r="KOW69" s="73"/>
      <c r="KOX69" s="73"/>
      <c r="KOY69" s="73"/>
      <c r="KOZ69" s="73"/>
      <c r="KPA69" s="73"/>
      <c r="KPB69" s="73"/>
      <c r="KPC69" s="73"/>
      <c r="KPD69" s="73"/>
      <c r="KPE69" s="73"/>
      <c r="KPF69" s="73"/>
      <c r="KPG69" s="73"/>
      <c r="KPH69" s="73"/>
      <c r="KPI69" s="73"/>
      <c r="KPJ69" s="73"/>
      <c r="KPK69" s="73"/>
      <c r="KPL69" s="73"/>
      <c r="KPM69" s="73"/>
      <c r="KPN69" s="73"/>
      <c r="KPO69" s="73"/>
      <c r="KPP69" s="73"/>
      <c r="KPQ69" s="73"/>
      <c r="KPR69" s="73"/>
      <c r="KPS69" s="73"/>
      <c r="KPT69" s="73"/>
      <c r="KPU69" s="73"/>
      <c r="KPV69" s="73"/>
      <c r="KPW69" s="73"/>
      <c r="KPX69" s="73"/>
      <c r="KPY69" s="73"/>
      <c r="KPZ69" s="73"/>
      <c r="KQA69" s="73"/>
      <c r="KQB69" s="73"/>
      <c r="KQC69" s="73"/>
      <c r="KQD69" s="73"/>
      <c r="KQE69" s="73"/>
      <c r="KQF69" s="73"/>
      <c r="KQG69" s="73"/>
      <c r="KQH69" s="73"/>
      <c r="KQI69" s="73"/>
      <c r="KQJ69" s="73"/>
      <c r="KQK69" s="73"/>
      <c r="KQL69" s="73"/>
      <c r="KQM69" s="73"/>
      <c r="KQN69" s="73"/>
      <c r="KQO69" s="73"/>
      <c r="KQP69" s="73"/>
      <c r="KQQ69" s="73"/>
      <c r="KQR69" s="73"/>
      <c r="KQS69" s="73"/>
      <c r="KQT69" s="73"/>
      <c r="KQU69" s="73"/>
      <c r="KQV69" s="73"/>
      <c r="KQW69" s="73"/>
      <c r="KQX69" s="73"/>
      <c r="KQY69" s="73"/>
      <c r="KQZ69" s="73"/>
      <c r="KRA69" s="73"/>
      <c r="KRB69" s="73"/>
      <c r="KRC69" s="73"/>
      <c r="KRD69" s="73"/>
      <c r="KRE69" s="73"/>
      <c r="KRF69" s="73"/>
      <c r="KRG69" s="73"/>
      <c r="KRH69" s="73"/>
      <c r="KRI69" s="73"/>
      <c r="KRJ69" s="73"/>
      <c r="KRK69" s="73"/>
      <c r="KRL69" s="73"/>
      <c r="KRM69" s="73"/>
      <c r="KRN69" s="73"/>
      <c r="KRO69" s="73"/>
      <c r="KRP69" s="73"/>
      <c r="KRQ69" s="73"/>
      <c r="KRR69" s="73"/>
      <c r="KRS69" s="73"/>
      <c r="KRT69" s="73"/>
      <c r="KRU69" s="73"/>
      <c r="KRV69" s="73"/>
      <c r="KRW69" s="73"/>
      <c r="KRX69" s="73"/>
      <c r="KRY69" s="73"/>
      <c r="KRZ69" s="73"/>
      <c r="KSA69" s="73"/>
      <c r="KSB69" s="73"/>
      <c r="KSC69" s="73"/>
      <c r="KSD69" s="73"/>
      <c r="KSE69" s="73"/>
      <c r="KSF69" s="73"/>
      <c r="KSG69" s="73"/>
      <c r="KSH69" s="73"/>
      <c r="KSI69" s="73"/>
      <c r="KSJ69" s="73"/>
      <c r="KSK69" s="73"/>
      <c r="KSL69" s="73"/>
      <c r="KSM69" s="73"/>
      <c r="KSN69" s="73"/>
      <c r="KSO69" s="73"/>
      <c r="KSP69" s="73"/>
      <c r="KSQ69" s="73"/>
      <c r="KSR69" s="73"/>
      <c r="KSS69" s="73"/>
      <c r="KST69" s="73"/>
      <c r="KSU69" s="73"/>
      <c r="KSV69" s="73"/>
      <c r="KSW69" s="73"/>
      <c r="KSX69" s="73"/>
      <c r="KSY69" s="73"/>
      <c r="KSZ69" s="73"/>
      <c r="KTA69" s="73"/>
      <c r="KTB69" s="73"/>
      <c r="KTC69" s="73"/>
      <c r="KTD69" s="73"/>
      <c r="KTE69" s="73"/>
      <c r="KTF69" s="73"/>
      <c r="KTG69" s="73"/>
      <c r="KTH69" s="73"/>
      <c r="KTI69" s="73"/>
      <c r="KTJ69" s="73"/>
      <c r="KTK69" s="73"/>
      <c r="KTL69" s="73"/>
      <c r="KTM69" s="73"/>
      <c r="KTN69" s="73"/>
      <c r="KTO69" s="73"/>
      <c r="KTP69" s="73"/>
      <c r="KTQ69" s="73"/>
      <c r="KTR69" s="73"/>
      <c r="KTS69" s="73"/>
      <c r="KTT69" s="73"/>
      <c r="KTU69" s="73"/>
      <c r="KTV69" s="73"/>
      <c r="KTW69" s="73"/>
      <c r="KTX69" s="73"/>
      <c r="KTY69" s="73"/>
      <c r="KTZ69" s="73"/>
      <c r="KUA69" s="73"/>
      <c r="KUB69" s="73"/>
      <c r="KUC69" s="73"/>
      <c r="KUD69" s="73"/>
      <c r="KUE69" s="73"/>
      <c r="KUF69" s="73"/>
      <c r="KUG69" s="73"/>
      <c r="KUH69" s="73"/>
      <c r="KUI69" s="73"/>
      <c r="KUJ69" s="73"/>
      <c r="KUK69" s="73"/>
      <c r="KUL69" s="73"/>
      <c r="KUM69" s="73"/>
      <c r="KUN69" s="73"/>
      <c r="KUO69" s="73"/>
      <c r="KUP69" s="73"/>
      <c r="KUQ69" s="73"/>
      <c r="KUR69" s="73"/>
      <c r="KUS69" s="73"/>
      <c r="KUT69" s="73"/>
      <c r="KUU69" s="73"/>
      <c r="KUV69" s="73"/>
      <c r="KUW69" s="73"/>
      <c r="KUX69" s="73"/>
      <c r="KUY69" s="73"/>
      <c r="KUZ69" s="73"/>
      <c r="KVA69" s="73"/>
      <c r="KVB69" s="73"/>
      <c r="KVC69" s="73"/>
      <c r="KVD69" s="73"/>
      <c r="KVE69" s="73"/>
      <c r="KVF69" s="73"/>
      <c r="KVG69" s="73"/>
      <c r="KVH69" s="73"/>
      <c r="KVI69" s="73"/>
      <c r="KVJ69" s="73"/>
      <c r="KVK69" s="73"/>
      <c r="KVL69" s="73"/>
      <c r="KVM69" s="73"/>
      <c r="KVN69" s="73"/>
      <c r="KVO69" s="73"/>
      <c r="KVP69" s="73"/>
      <c r="KVQ69" s="73"/>
      <c r="KVR69" s="73"/>
      <c r="KVS69" s="73"/>
      <c r="KVT69" s="73"/>
      <c r="KVU69" s="73"/>
      <c r="KVV69" s="73"/>
      <c r="KVW69" s="73"/>
      <c r="KVX69" s="73"/>
      <c r="KVY69" s="73"/>
      <c r="KVZ69" s="73"/>
      <c r="KWA69" s="73"/>
      <c r="KWB69" s="73"/>
      <c r="KWC69" s="73"/>
      <c r="KWD69" s="73"/>
      <c r="KWE69" s="73"/>
      <c r="KWF69" s="73"/>
      <c r="KWG69" s="73"/>
      <c r="KWH69" s="73"/>
      <c r="KWI69" s="73"/>
      <c r="KWJ69" s="73"/>
      <c r="KWK69" s="73"/>
      <c r="KWL69" s="73"/>
      <c r="KWM69" s="73"/>
      <c r="KWN69" s="73"/>
      <c r="KWO69" s="73"/>
      <c r="KWP69" s="73"/>
      <c r="KWQ69" s="73"/>
      <c r="KWR69" s="73"/>
      <c r="KWS69" s="73"/>
      <c r="KWT69" s="73"/>
      <c r="KWU69" s="73"/>
      <c r="KWV69" s="73"/>
      <c r="KWW69" s="73"/>
      <c r="KWX69" s="73"/>
      <c r="KWY69" s="73"/>
      <c r="KWZ69" s="73"/>
      <c r="KXA69" s="73"/>
      <c r="KXB69" s="73"/>
      <c r="KXC69" s="73"/>
      <c r="KXD69" s="73"/>
      <c r="KXE69" s="73"/>
      <c r="KXF69" s="73"/>
      <c r="KXG69" s="73"/>
      <c r="KXH69" s="73"/>
      <c r="KXI69" s="73"/>
      <c r="KXJ69" s="73"/>
      <c r="KXK69" s="73"/>
      <c r="KXL69" s="73"/>
      <c r="KXM69" s="73"/>
      <c r="KXN69" s="73"/>
      <c r="KXO69" s="73"/>
      <c r="KXP69" s="73"/>
      <c r="KXQ69" s="73"/>
      <c r="KXR69" s="73"/>
      <c r="KXS69" s="73"/>
      <c r="KXT69" s="73"/>
      <c r="KXU69" s="73"/>
      <c r="KXV69" s="73"/>
      <c r="KXW69" s="73"/>
      <c r="KXX69" s="73"/>
      <c r="KXY69" s="73"/>
      <c r="KXZ69" s="73"/>
      <c r="KYA69" s="73"/>
      <c r="KYB69" s="73"/>
      <c r="KYC69" s="73"/>
      <c r="KYD69" s="73"/>
      <c r="KYE69" s="73"/>
      <c r="KYF69" s="73"/>
      <c r="KYG69" s="73"/>
      <c r="KYH69" s="73"/>
      <c r="KYI69" s="73"/>
      <c r="KYJ69" s="73"/>
      <c r="KYK69" s="73"/>
      <c r="KYL69" s="73"/>
      <c r="KYM69" s="73"/>
      <c r="KYN69" s="73"/>
      <c r="KYO69" s="73"/>
      <c r="KYP69" s="73"/>
      <c r="KYQ69" s="73"/>
      <c r="KYR69" s="73"/>
      <c r="KYS69" s="73"/>
      <c r="KYT69" s="73"/>
      <c r="KYU69" s="73"/>
      <c r="KYV69" s="73"/>
      <c r="KYW69" s="73"/>
      <c r="KYX69" s="73"/>
      <c r="KYY69" s="73"/>
      <c r="KYZ69" s="73"/>
      <c r="KZA69" s="73"/>
      <c r="KZB69" s="73"/>
      <c r="KZC69" s="73"/>
      <c r="KZD69" s="73"/>
      <c r="KZE69" s="73"/>
      <c r="KZF69" s="73"/>
      <c r="KZG69" s="73"/>
      <c r="KZH69" s="73"/>
      <c r="KZI69" s="73"/>
      <c r="KZJ69" s="73"/>
      <c r="KZK69" s="73"/>
      <c r="KZL69" s="73"/>
      <c r="KZM69" s="73"/>
      <c r="KZN69" s="73"/>
      <c r="KZO69" s="73"/>
      <c r="KZP69" s="73"/>
      <c r="KZQ69" s="73"/>
      <c r="KZR69" s="73"/>
      <c r="KZS69" s="73"/>
      <c r="KZT69" s="73"/>
      <c r="KZU69" s="73"/>
      <c r="KZV69" s="73"/>
      <c r="KZW69" s="73"/>
      <c r="KZX69" s="73"/>
      <c r="KZY69" s="73"/>
      <c r="KZZ69" s="73"/>
      <c r="LAA69" s="73"/>
      <c r="LAB69" s="73"/>
      <c r="LAC69" s="73"/>
      <c r="LAD69" s="73"/>
      <c r="LAE69" s="73"/>
      <c r="LAF69" s="73"/>
      <c r="LAG69" s="73"/>
      <c r="LAH69" s="73"/>
      <c r="LAI69" s="73"/>
      <c r="LAJ69" s="73"/>
      <c r="LAK69" s="73"/>
      <c r="LAL69" s="73"/>
      <c r="LAM69" s="73"/>
      <c r="LAN69" s="73"/>
      <c r="LAO69" s="73"/>
      <c r="LAP69" s="73"/>
      <c r="LAQ69" s="73"/>
      <c r="LAR69" s="73"/>
      <c r="LAS69" s="73"/>
      <c r="LAT69" s="73"/>
      <c r="LAU69" s="73"/>
      <c r="LAV69" s="73"/>
      <c r="LAW69" s="73"/>
      <c r="LAX69" s="73"/>
      <c r="LAY69" s="73"/>
      <c r="LAZ69" s="73"/>
      <c r="LBA69" s="73"/>
      <c r="LBB69" s="73"/>
      <c r="LBC69" s="73"/>
      <c r="LBD69" s="73"/>
      <c r="LBE69" s="73"/>
      <c r="LBF69" s="73"/>
      <c r="LBG69" s="73"/>
      <c r="LBH69" s="73"/>
      <c r="LBI69" s="73"/>
      <c r="LBJ69" s="73"/>
      <c r="LBK69" s="73"/>
      <c r="LBL69" s="73"/>
      <c r="LBM69" s="73"/>
      <c r="LBN69" s="73"/>
      <c r="LBO69" s="73"/>
      <c r="LBP69" s="73"/>
      <c r="LBQ69" s="73"/>
      <c r="LBR69" s="73"/>
      <c r="LBS69" s="73"/>
      <c r="LBT69" s="73"/>
      <c r="LBU69" s="73"/>
      <c r="LBV69" s="73"/>
      <c r="LBW69" s="73"/>
      <c r="LBX69" s="73"/>
      <c r="LBY69" s="73"/>
      <c r="LBZ69" s="73"/>
      <c r="LCA69" s="73"/>
      <c r="LCB69" s="73"/>
      <c r="LCC69" s="73"/>
      <c r="LCD69" s="73"/>
      <c r="LCE69" s="73"/>
      <c r="LCF69" s="73"/>
      <c r="LCG69" s="73"/>
      <c r="LCH69" s="73"/>
      <c r="LCI69" s="73"/>
      <c r="LCJ69" s="73"/>
      <c r="LCK69" s="73"/>
      <c r="LCL69" s="73"/>
      <c r="LCM69" s="73"/>
      <c r="LCN69" s="73"/>
      <c r="LCO69" s="73"/>
      <c r="LCP69" s="73"/>
      <c r="LCQ69" s="73"/>
      <c r="LCR69" s="73"/>
      <c r="LCS69" s="73"/>
      <c r="LCT69" s="73"/>
      <c r="LCU69" s="73"/>
      <c r="LCV69" s="73"/>
      <c r="LCW69" s="73"/>
      <c r="LCX69" s="73"/>
      <c r="LCY69" s="73"/>
      <c r="LCZ69" s="73"/>
      <c r="LDA69" s="73"/>
      <c r="LDB69" s="73"/>
      <c r="LDC69" s="73"/>
      <c r="LDD69" s="73"/>
      <c r="LDE69" s="73"/>
      <c r="LDF69" s="73"/>
      <c r="LDG69" s="73"/>
      <c r="LDH69" s="73"/>
      <c r="LDI69" s="73"/>
      <c r="LDJ69" s="73"/>
      <c r="LDK69" s="73"/>
      <c r="LDL69" s="73"/>
      <c r="LDM69" s="73"/>
      <c r="LDN69" s="73"/>
      <c r="LDO69" s="73"/>
      <c r="LDP69" s="73"/>
      <c r="LDQ69" s="73"/>
      <c r="LDR69" s="73"/>
      <c r="LDS69" s="73"/>
      <c r="LDT69" s="73"/>
      <c r="LDU69" s="73"/>
      <c r="LDV69" s="73"/>
      <c r="LDW69" s="73"/>
      <c r="LDX69" s="73"/>
      <c r="LDY69" s="73"/>
      <c r="LDZ69" s="73"/>
      <c r="LEA69" s="73"/>
      <c r="LEB69" s="73"/>
      <c r="LEC69" s="73"/>
      <c r="LED69" s="73"/>
      <c r="LEE69" s="73"/>
      <c r="LEF69" s="73"/>
      <c r="LEG69" s="73"/>
      <c r="LEH69" s="73"/>
      <c r="LEI69" s="73"/>
      <c r="LEJ69" s="73"/>
      <c r="LEK69" s="73"/>
      <c r="LEL69" s="73"/>
      <c r="LEM69" s="73"/>
      <c r="LEN69" s="73"/>
      <c r="LEO69" s="73"/>
      <c r="LEP69" s="73"/>
      <c r="LEQ69" s="73"/>
      <c r="LER69" s="73"/>
      <c r="LES69" s="73"/>
      <c r="LET69" s="73"/>
      <c r="LEU69" s="73"/>
      <c r="LEV69" s="73"/>
      <c r="LEW69" s="73"/>
      <c r="LEX69" s="73"/>
      <c r="LEY69" s="73"/>
      <c r="LEZ69" s="73"/>
      <c r="LFA69" s="73"/>
      <c r="LFB69" s="73"/>
      <c r="LFC69" s="73"/>
      <c r="LFD69" s="73"/>
      <c r="LFE69" s="73"/>
      <c r="LFF69" s="73"/>
      <c r="LFG69" s="73"/>
      <c r="LFH69" s="73"/>
      <c r="LFI69" s="73"/>
      <c r="LFJ69" s="73"/>
      <c r="LFK69" s="73"/>
      <c r="LFL69" s="73"/>
      <c r="LFM69" s="73"/>
      <c r="LFN69" s="73"/>
      <c r="LFO69" s="73"/>
      <c r="LFP69" s="73"/>
      <c r="LFQ69" s="73"/>
      <c r="LFR69" s="73"/>
      <c r="LFS69" s="73"/>
      <c r="LFT69" s="73"/>
      <c r="LFU69" s="73"/>
      <c r="LFV69" s="73"/>
      <c r="LFW69" s="73"/>
      <c r="LFX69" s="73"/>
      <c r="LFY69" s="73"/>
      <c r="LFZ69" s="73"/>
      <c r="LGA69" s="73"/>
      <c r="LGB69" s="73"/>
      <c r="LGC69" s="73"/>
      <c r="LGD69" s="73"/>
      <c r="LGE69" s="73"/>
      <c r="LGF69" s="73"/>
      <c r="LGG69" s="73"/>
      <c r="LGH69" s="73"/>
      <c r="LGI69" s="73"/>
      <c r="LGJ69" s="73"/>
      <c r="LGK69" s="73"/>
      <c r="LGL69" s="73"/>
      <c r="LGM69" s="73"/>
      <c r="LGN69" s="73"/>
      <c r="LGO69" s="73"/>
      <c r="LGP69" s="73"/>
      <c r="LGQ69" s="73"/>
      <c r="LGR69" s="73"/>
      <c r="LGS69" s="73"/>
      <c r="LGT69" s="73"/>
      <c r="LGU69" s="73"/>
      <c r="LGV69" s="73"/>
      <c r="LGW69" s="73"/>
      <c r="LGX69" s="73"/>
      <c r="LGY69" s="73"/>
      <c r="LGZ69" s="73"/>
      <c r="LHA69" s="73"/>
      <c r="LHB69" s="73"/>
      <c r="LHC69" s="73"/>
      <c r="LHD69" s="73"/>
      <c r="LHE69" s="73"/>
      <c r="LHF69" s="73"/>
      <c r="LHG69" s="73"/>
      <c r="LHH69" s="73"/>
      <c r="LHI69" s="73"/>
      <c r="LHJ69" s="73"/>
      <c r="LHK69" s="73"/>
      <c r="LHL69" s="73"/>
      <c r="LHM69" s="73"/>
      <c r="LHN69" s="73"/>
      <c r="LHO69" s="73"/>
      <c r="LHP69" s="73"/>
      <c r="LHQ69" s="73"/>
      <c r="LHR69" s="73"/>
      <c r="LHS69" s="73"/>
      <c r="LHT69" s="73"/>
      <c r="LHU69" s="73"/>
      <c r="LHV69" s="73"/>
      <c r="LHW69" s="73"/>
      <c r="LHX69" s="73"/>
      <c r="LHY69" s="73"/>
      <c r="LHZ69" s="73"/>
      <c r="LIA69" s="73"/>
      <c r="LIB69" s="73"/>
      <c r="LIC69" s="73"/>
      <c r="LID69" s="73"/>
      <c r="LIE69" s="73"/>
      <c r="LIF69" s="73"/>
      <c r="LIG69" s="73"/>
      <c r="LIH69" s="73"/>
      <c r="LII69" s="73"/>
      <c r="LIJ69" s="73"/>
      <c r="LIK69" s="73"/>
      <c r="LIL69" s="73"/>
      <c r="LIM69" s="73"/>
      <c r="LIN69" s="73"/>
      <c r="LIO69" s="73"/>
      <c r="LIP69" s="73"/>
      <c r="LIQ69" s="73"/>
      <c r="LIR69" s="73"/>
      <c r="LIS69" s="73"/>
      <c r="LIT69" s="73"/>
      <c r="LIU69" s="73"/>
      <c r="LIV69" s="73"/>
      <c r="LIW69" s="73"/>
      <c r="LIX69" s="73"/>
      <c r="LIY69" s="73"/>
      <c r="LIZ69" s="73"/>
      <c r="LJA69" s="73"/>
      <c r="LJB69" s="73"/>
      <c r="LJC69" s="73"/>
      <c r="LJD69" s="73"/>
      <c r="LJE69" s="73"/>
      <c r="LJF69" s="73"/>
      <c r="LJG69" s="73"/>
      <c r="LJH69" s="73"/>
      <c r="LJI69" s="73"/>
      <c r="LJJ69" s="73"/>
      <c r="LJK69" s="73"/>
      <c r="LJL69" s="73"/>
      <c r="LJM69" s="73"/>
      <c r="LJN69" s="73"/>
      <c r="LJO69" s="73"/>
      <c r="LJP69" s="73"/>
      <c r="LJQ69" s="73"/>
      <c r="LJR69" s="73"/>
      <c r="LJS69" s="73"/>
      <c r="LJT69" s="73"/>
      <c r="LJU69" s="73"/>
      <c r="LJV69" s="73"/>
      <c r="LJW69" s="73"/>
      <c r="LJX69" s="73"/>
      <c r="LJY69" s="73"/>
      <c r="LJZ69" s="73"/>
      <c r="LKA69" s="73"/>
      <c r="LKB69" s="73"/>
      <c r="LKC69" s="73"/>
      <c r="LKD69" s="73"/>
      <c r="LKE69" s="73"/>
      <c r="LKF69" s="73"/>
      <c r="LKG69" s="73"/>
      <c r="LKH69" s="73"/>
      <c r="LKI69" s="73"/>
      <c r="LKJ69" s="73"/>
      <c r="LKK69" s="73"/>
      <c r="LKL69" s="73"/>
      <c r="LKM69" s="73"/>
      <c r="LKN69" s="73"/>
      <c r="LKO69" s="73"/>
      <c r="LKP69" s="73"/>
      <c r="LKQ69" s="73"/>
      <c r="LKR69" s="73"/>
      <c r="LKS69" s="73"/>
      <c r="LKT69" s="73"/>
      <c r="LKU69" s="73"/>
      <c r="LKV69" s="73"/>
      <c r="LKW69" s="73"/>
      <c r="LKX69" s="73"/>
      <c r="LKY69" s="73"/>
      <c r="LKZ69" s="73"/>
      <c r="LLA69" s="73"/>
      <c r="LLB69" s="73"/>
      <c r="LLC69" s="73"/>
      <c r="LLD69" s="73"/>
      <c r="LLE69" s="73"/>
      <c r="LLF69" s="73"/>
      <c r="LLG69" s="73"/>
      <c r="LLH69" s="73"/>
      <c r="LLI69" s="73"/>
      <c r="LLJ69" s="73"/>
      <c r="LLK69" s="73"/>
      <c r="LLL69" s="73"/>
      <c r="LLM69" s="73"/>
      <c r="LLN69" s="73"/>
      <c r="LLO69" s="73"/>
      <c r="LLP69" s="73"/>
      <c r="LLQ69" s="73"/>
      <c r="LLR69" s="73"/>
      <c r="LLS69" s="73"/>
      <c r="LLT69" s="73"/>
      <c r="LLU69" s="73"/>
      <c r="LLV69" s="73"/>
      <c r="LLW69" s="73"/>
      <c r="LLX69" s="73"/>
      <c r="LLY69" s="73"/>
      <c r="LLZ69" s="73"/>
      <c r="LMA69" s="73"/>
      <c r="LMB69" s="73"/>
      <c r="LMC69" s="73"/>
      <c r="LMD69" s="73"/>
      <c r="LME69" s="73"/>
      <c r="LMF69" s="73"/>
      <c r="LMG69" s="73"/>
      <c r="LMH69" s="73"/>
      <c r="LMI69" s="73"/>
      <c r="LMJ69" s="73"/>
      <c r="LMK69" s="73"/>
      <c r="LML69" s="73"/>
      <c r="LMM69" s="73"/>
      <c r="LMN69" s="73"/>
      <c r="LMO69" s="73"/>
      <c r="LMP69" s="73"/>
      <c r="LMQ69" s="73"/>
      <c r="LMR69" s="73"/>
      <c r="LMS69" s="73"/>
      <c r="LMT69" s="73"/>
      <c r="LMU69" s="73"/>
      <c r="LMV69" s="73"/>
      <c r="LMW69" s="73"/>
      <c r="LMX69" s="73"/>
      <c r="LMY69" s="73"/>
      <c r="LMZ69" s="73"/>
      <c r="LNA69" s="73"/>
      <c r="LNB69" s="73"/>
      <c r="LNC69" s="73"/>
      <c r="LND69" s="73"/>
      <c r="LNE69" s="73"/>
      <c r="LNF69" s="73"/>
      <c r="LNG69" s="73"/>
      <c r="LNH69" s="73"/>
      <c r="LNI69" s="73"/>
      <c r="LNJ69" s="73"/>
      <c r="LNK69" s="73"/>
      <c r="LNL69" s="73"/>
      <c r="LNM69" s="73"/>
      <c r="LNN69" s="73"/>
      <c r="LNO69" s="73"/>
      <c r="LNP69" s="73"/>
      <c r="LNQ69" s="73"/>
      <c r="LNR69" s="73"/>
      <c r="LNS69" s="73"/>
      <c r="LNT69" s="73"/>
      <c r="LNU69" s="73"/>
      <c r="LNV69" s="73"/>
      <c r="LNW69" s="73"/>
      <c r="LNX69" s="73"/>
      <c r="LNY69" s="73"/>
      <c r="LNZ69" s="73"/>
      <c r="LOA69" s="73"/>
      <c r="LOB69" s="73"/>
      <c r="LOC69" s="73"/>
      <c r="LOD69" s="73"/>
      <c r="LOE69" s="73"/>
      <c r="LOF69" s="73"/>
      <c r="LOG69" s="73"/>
      <c r="LOH69" s="73"/>
      <c r="LOI69" s="73"/>
      <c r="LOJ69" s="73"/>
      <c r="LOK69" s="73"/>
      <c r="LOL69" s="73"/>
      <c r="LOM69" s="73"/>
      <c r="LON69" s="73"/>
      <c r="LOO69" s="73"/>
      <c r="LOP69" s="73"/>
      <c r="LOQ69" s="73"/>
      <c r="LOR69" s="73"/>
      <c r="LOS69" s="73"/>
      <c r="LOT69" s="73"/>
      <c r="LOU69" s="73"/>
      <c r="LOV69" s="73"/>
      <c r="LOW69" s="73"/>
      <c r="LOX69" s="73"/>
      <c r="LOY69" s="73"/>
      <c r="LOZ69" s="73"/>
      <c r="LPA69" s="73"/>
      <c r="LPB69" s="73"/>
      <c r="LPC69" s="73"/>
      <c r="LPD69" s="73"/>
      <c r="LPE69" s="73"/>
      <c r="LPF69" s="73"/>
      <c r="LPG69" s="73"/>
      <c r="LPH69" s="73"/>
      <c r="LPI69" s="73"/>
      <c r="LPJ69" s="73"/>
      <c r="LPK69" s="73"/>
      <c r="LPL69" s="73"/>
      <c r="LPM69" s="73"/>
      <c r="LPN69" s="73"/>
      <c r="LPO69" s="73"/>
      <c r="LPP69" s="73"/>
      <c r="LPQ69" s="73"/>
      <c r="LPR69" s="73"/>
      <c r="LPS69" s="73"/>
      <c r="LPT69" s="73"/>
      <c r="LPU69" s="73"/>
      <c r="LPV69" s="73"/>
      <c r="LPW69" s="73"/>
      <c r="LPX69" s="73"/>
      <c r="LPY69" s="73"/>
      <c r="LPZ69" s="73"/>
      <c r="LQA69" s="73"/>
      <c r="LQB69" s="73"/>
      <c r="LQC69" s="73"/>
      <c r="LQD69" s="73"/>
      <c r="LQE69" s="73"/>
      <c r="LQF69" s="73"/>
      <c r="LQG69" s="73"/>
      <c r="LQH69" s="73"/>
      <c r="LQI69" s="73"/>
      <c r="LQJ69" s="73"/>
      <c r="LQK69" s="73"/>
      <c r="LQL69" s="73"/>
      <c r="LQM69" s="73"/>
      <c r="LQN69" s="73"/>
      <c r="LQO69" s="73"/>
      <c r="LQP69" s="73"/>
      <c r="LQQ69" s="73"/>
      <c r="LQR69" s="73"/>
      <c r="LQS69" s="73"/>
      <c r="LQT69" s="73"/>
      <c r="LQU69" s="73"/>
      <c r="LQV69" s="73"/>
      <c r="LQW69" s="73"/>
      <c r="LQX69" s="73"/>
      <c r="LQY69" s="73"/>
      <c r="LQZ69" s="73"/>
      <c r="LRA69" s="73"/>
      <c r="LRB69" s="73"/>
      <c r="LRC69" s="73"/>
      <c r="LRD69" s="73"/>
      <c r="LRE69" s="73"/>
      <c r="LRF69" s="73"/>
      <c r="LRG69" s="73"/>
      <c r="LRH69" s="73"/>
      <c r="LRI69" s="73"/>
      <c r="LRJ69" s="73"/>
      <c r="LRK69" s="73"/>
      <c r="LRL69" s="73"/>
      <c r="LRM69" s="73"/>
      <c r="LRN69" s="73"/>
      <c r="LRO69" s="73"/>
      <c r="LRP69" s="73"/>
      <c r="LRQ69" s="73"/>
      <c r="LRR69" s="73"/>
      <c r="LRS69" s="73"/>
      <c r="LRT69" s="73"/>
      <c r="LRU69" s="73"/>
      <c r="LRV69" s="73"/>
      <c r="LRW69" s="73"/>
      <c r="LRX69" s="73"/>
      <c r="LRY69" s="73"/>
      <c r="LRZ69" s="73"/>
      <c r="LSA69" s="73"/>
      <c r="LSB69" s="73"/>
      <c r="LSC69" s="73"/>
      <c r="LSD69" s="73"/>
      <c r="LSE69" s="73"/>
      <c r="LSF69" s="73"/>
      <c r="LSG69" s="73"/>
      <c r="LSH69" s="73"/>
      <c r="LSI69" s="73"/>
      <c r="LSJ69" s="73"/>
      <c r="LSK69" s="73"/>
      <c r="LSL69" s="73"/>
      <c r="LSM69" s="73"/>
      <c r="LSN69" s="73"/>
      <c r="LSO69" s="73"/>
      <c r="LSP69" s="73"/>
      <c r="LSQ69" s="73"/>
      <c r="LSR69" s="73"/>
      <c r="LSS69" s="73"/>
      <c r="LST69" s="73"/>
      <c r="LSU69" s="73"/>
      <c r="LSV69" s="73"/>
      <c r="LSW69" s="73"/>
      <c r="LSX69" s="73"/>
      <c r="LSY69" s="73"/>
      <c r="LSZ69" s="73"/>
      <c r="LTA69" s="73"/>
      <c r="LTB69" s="73"/>
      <c r="LTC69" s="73"/>
      <c r="LTD69" s="73"/>
      <c r="LTE69" s="73"/>
      <c r="LTF69" s="73"/>
      <c r="LTG69" s="73"/>
      <c r="LTH69" s="73"/>
      <c r="LTI69" s="73"/>
      <c r="LTJ69" s="73"/>
      <c r="LTK69" s="73"/>
      <c r="LTL69" s="73"/>
      <c r="LTM69" s="73"/>
      <c r="LTN69" s="73"/>
      <c r="LTO69" s="73"/>
      <c r="LTP69" s="73"/>
      <c r="LTQ69" s="73"/>
      <c r="LTR69" s="73"/>
      <c r="LTS69" s="73"/>
      <c r="LTT69" s="73"/>
      <c r="LTU69" s="73"/>
      <c r="LTV69" s="73"/>
      <c r="LTW69" s="73"/>
      <c r="LTX69" s="73"/>
      <c r="LTY69" s="73"/>
      <c r="LTZ69" s="73"/>
      <c r="LUA69" s="73"/>
      <c r="LUB69" s="73"/>
      <c r="LUC69" s="73"/>
      <c r="LUD69" s="73"/>
      <c r="LUE69" s="73"/>
      <c r="LUF69" s="73"/>
      <c r="LUG69" s="73"/>
      <c r="LUH69" s="73"/>
      <c r="LUI69" s="73"/>
      <c r="LUJ69" s="73"/>
      <c r="LUK69" s="73"/>
      <c r="LUL69" s="73"/>
      <c r="LUM69" s="73"/>
      <c r="LUN69" s="73"/>
      <c r="LUO69" s="73"/>
      <c r="LUP69" s="73"/>
      <c r="LUQ69" s="73"/>
      <c r="LUR69" s="73"/>
      <c r="LUS69" s="73"/>
      <c r="LUT69" s="73"/>
      <c r="LUU69" s="73"/>
      <c r="LUV69" s="73"/>
      <c r="LUW69" s="73"/>
      <c r="LUX69" s="73"/>
      <c r="LUY69" s="73"/>
      <c r="LUZ69" s="73"/>
      <c r="LVA69" s="73"/>
      <c r="LVB69" s="73"/>
      <c r="LVC69" s="73"/>
      <c r="LVD69" s="73"/>
      <c r="LVE69" s="73"/>
      <c r="LVF69" s="73"/>
      <c r="LVG69" s="73"/>
      <c r="LVH69" s="73"/>
      <c r="LVI69" s="73"/>
      <c r="LVJ69" s="73"/>
      <c r="LVK69" s="73"/>
      <c r="LVL69" s="73"/>
      <c r="LVM69" s="73"/>
      <c r="LVN69" s="73"/>
      <c r="LVO69" s="73"/>
      <c r="LVP69" s="73"/>
      <c r="LVQ69" s="73"/>
      <c r="LVR69" s="73"/>
      <c r="LVS69" s="73"/>
      <c r="LVT69" s="73"/>
      <c r="LVU69" s="73"/>
      <c r="LVV69" s="73"/>
      <c r="LVW69" s="73"/>
      <c r="LVX69" s="73"/>
      <c r="LVY69" s="73"/>
      <c r="LVZ69" s="73"/>
      <c r="LWA69" s="73"/>
      <c r="LWB69" s="73"/>
      <c r="LWC69" s="73"/>
      <c r="LWD69" s="73"/>
      <c r="LWE69" s="73"/>
      <c r="LWF69" s="73"/>
      <c r="LWG69" s="73"/>
      <c r="LWH69" s="73"/>
      <c r="LWI69" s="73"/>
      <c r="LWJ69" s="73"/>
      <c r="LWK69" s="73"/>
      <c r="LWL69" s="73"/>
      <c r="LWM69" s="73"/>
      <c r="LWN69" s="73"/>
      <c r="LWO69" s="73"/>
      <c r="LWP69" s="73"/>
      <c r="LWQ69" s="73"/>
      <c r="LWR69" s="73"/>
      <c r="LWS69" s="73"/>
      <c r="LWT69" s="73"/>
      <c r="LWU69" s="73"/>
      <c r="LWV69" s="73"/>
      <c r="LWW69" s="73"/>
      <c r="LWX69" s="73"/>
      <c r="LWY69" s="73"/>
      <c r="LWZ69" s="73"/>
      <c r="LXA69" s="73"/>
      <c r="LXB69" s="73"/>
      <c r="LXC69" s="73"/>
      <c r="LXD69" s="73"/>
      <c r="LXE69" s="73"/>
      <c r="LXF69" s="73"/>
      <c r="LXG69" s="73"/>
      <c r="LXH69" s="73"/>
      <c r="LXI69" s="73"/>
      <c r="LXJ69" s="73"/>
      <c r="LXK69" s="73"/>
      <c r="LXL69" s="73"/>
      <c r="LXM69" s="73"/>
      <c r="LXN69" s="73"/>
      <c r="LXO69" s="73"/>
      <c r="LXP69" s="73"/>
      <c r="LXQ69" s="73"/>
      <c r="LXR69" s="73"/>
      <c r="LXS69" s="73"/>
      <c r="LXT69" s="73"/>
      <c r="LXU69" s="73"/>
      <c r="LXV69" s="73"/>
      <c r="LXW69" s="73"/>
      <c r="LXX69" s="73"/>
      <c r="LXY69" s="73"/>
      <c r="LXZ69" s="73"/>
      <c r="LYA69" s="73"/>
      <c r="LYB69" s="73"/>
      <c r="LYC69" s="73"/>
      <c r="LYD69" s="73"/>
      <c r="LYE69" s="73"/>
      <c r="LYF69" s="73"/>
      <c r="LYG69" s="73"/>
      <c r="LYH69" s="73"/>
      <c r="LYI69" s="73"/>
      <c r="LYJ69" s="73"/>
      <c r="LYK69" s="73"/>
      <c r="LYL69" s="73"/>
      <c r="LYM69" s="73"/>
      <c r="LYN69" s="73"/>
      <c r="LYO69" s="73"/>
      <c r="LYP69" s="73"/>
      <c r="LYQ69" s="73"/>
      <c r="LYR69" s="73"/>
      <c r="LYS69" s="73"/>
      <c r="LYT69" s="73"/>
      <c r="LYU69" s="73"/>
      <c r="LYV69" s="73"/>
      <c r="LYW69" s="73"/>
      <c r="LYX69" s="73"/>
      <c r="LYY69" s="73"/>
      <c r="LYZ69" s="73"/>
      <c r="LZA69" s="73"/>
      <c r="LZB69" s="73"/>
      <c r="LZC69" s="73"/>
      <c r="LZD69" s="73"/>
      <c r="LZE69" s="73"/>
      <c r="LZF69" s="73"/>
      <c r="LZG69" s="73"/>
      <c r="LZH69" s="73"/>
      <c r="LZI69" s="73"/>
      <c r="LZJ69" s="73"/>
      <c r="LZK69" s="73"/>
      <c r="LZL69" s="73"/>
      <c r="LZM69" s="73"/>
      <c r="LZN69" s="73"/>
      <c r="LZO69" s="73"/>
      <c r="LZP69" s="73"/>
      <c r="LZQ69" s="73"/>
      <c r="LZR69" s="73"/>
      <c r="LZS69" s="73"/>
      <c r="LZT69" s="73"/>
      <c r="LZU69" s="73"/>
      <c r="LZV69" s="73"/>
      <c r="LZW69" s="73"/>
      <c r="LZX69" s="73"/>
      <c r="LZY69" s="73"/>
      <c r="LZZ69" s="73"/>
      <c r="MAA69" s="73"/>
      <c r="MAB69" s="73"/>
      <c r="MAC69" s="73"/>
      <c r="MAD69" s="73"/>
      <c r="MAE69" s="73"/>
      <c r="MAF69" s="73"/>
      <c r="MAG69" s="73"/>
      <c r="MAH69" s="73"/>
      <c r="MAI69" s="73"/>
      <c r="MAJ69" s="73"/>
      <c r="MAK69" s="73"/>
      <c r="MAL69" s="73"/>
      <c r="MAM69" s="73"/>
      <c r="MAN69" s="73"/>
      <c r="MAO69" s="73"/>
      <c r="MAP69" s="73"/>
      <c r="MAQ69" s="73"/>
      <c r="MAR69" s="73"/>
      <c r="MAS69" s="73"/>
      <c r="MAT69" s="73"/>
      <c r="MAU69" s="73"/>
      <c r="MAV69" s="73"/>
      <c r="MAW69" s="73"/>
      <c r="MAX69" s="73"/>
      <c r="MAY69" s="73"/>
      <c r="MAZ69" s="73"/>
      <c r="MBA69" s="73"/>
      <c r="MBB69" s="73"/>
      <c r="MBC69" s="73"/>
      <c r="MBD69" s="73"/>
      <c r="MBE69" s="73"/>
      <c r="MBF69" s="73"/>
      <c r="MBG69" s="73"/>
      <c r="MBH69" s="73"/>
      <c r="MBI69" s="73"/>
      <c r="MBJ69" s="73"/>
      <c r="MBK69" s="73"/>
      <c r="MBL69" s="73"/>
      <c r="MBM69" s="73"/>
      <c r="MBN69" s="73"/>
      <c r="MBO69" s="73"/>
      <c r="MBP69" s="73"/>
      <c r="MBQ69" s="73"/>
      <c r="MBR69" s="73"/>
      <c r="MBS69" s="73"/>
      <c r="MBT69" s="73"/>
      <c r="MBU69" s="73"/>
      <c r="MBV69" s="73"/>
      <c r="MBW69" s="73"/>
      <c r="MBX69" s="73"/>
      <c r="MBY69" s="73"/>
      <c r="MBZ69" s="73"/>
      <c r="MCA69" s="73"/>
      <c r="MCB69" s="73"/>
      <c r="MCC69" s="73"/>
      <c r="MCD69" s="73"/>
      <c r="MCE69" s="73"/>
      <c r="MCF69" s="73"/>
      <c r="MCG69" s="73"/>
      <c r="MCH69" s="73"/>
      <c r="MCI69" s="73"/>
      <c r="MCJ69" s="73"/>
      <c r="MCK69" s="73"/>
      <c r="MCL69" s="73"/>
      <c r="MCM69" s="73"/>
      <c r="MCN69" s="73"/>
      <c r="MCO69" s="73"/>
      <c r="MCP69" s="73"/>
      <c r="MCQ69" s="73"/>
      <c r="MCR69" s="73"/>
      <c r="MCS69" s="73"/>
      <c r="MCT69" s="73"/>
      <c r="MCU69" s="73"/>
      <c r="MCV69" s="73"/>
      <c r="MCW69" s="73"/>
      <c r="MCX69" s="73"/>
      <c r="MCY69" s="73"/>
      <c r="MCZ69" s="73"/>
      <c r="MDA69" s="73"/>
      <c r="MDB69" s="73"/>
      <c r="MDC69" s="73"/>
      <c r="MDD69" s="73"/>
      <c r="MDE69" s="73"/>
      <c r="MDF69" s="73"/>
      <c r="MDG69" s="73"/>
      <c r="MDH69" s="73"/>
      <c r="MDI69" s="73"/>
      <c r="MDJ69" s="73"/>
      <c r="MDK69" s="73"/>
      <c r="MDL69" s="73"/>
      <c r="MDM69" s="73"/>
      <c r="MDN69" s="73"/>
      <c r="MDO69" s="73"/>
      <c r="MDP69" s="73"/>
      <c r="MDQ69" s="73"/>
      <c r="MDR69" s="73"/>
      <c r="MDS69" s="73"/>
      <c r="MDT69" s="73"/>
      <c r="MDU69" s="73"/>
      <c r="MDV69" s="73"/>
      <c r="MDW69" s="73"/>
      <c r="MDX69" s="73"/>
      <c r="MDY69" s="73"/>
      <c r="MDZ69" s="73"/>
      <c r="MEA69" s="73"/>
      <c r="MEB69" s="73"/>
      <c r="MEC69" s="73"/>
      <c r="MED69" s="73"/>
      <c r="MEE69" s="73"/>
      <c r="MEF69" s="73"/>
      <c r="MEG69" s="73"/>
      <c r="MEH69" s="73"/>
      <c r="MEI69" s="73"/>
      <c r="MEJ69" s="73"/>
      <c r="MEK69" s="73"/>
      <c r="MEL69" s="73"/>
      <c r="MEM69" s="73"/>
      <c r="MEN69" s="73"/>
      <c r="MEO69" s="73"/>
      <c r="MEP69" s="73"/>
      <c r="MEQ69" s="73"/>
      <c r="MER69" s="73"/>
      <c r="MES69" s="73"/>
      <c r="MET69" s="73"/>
      <c r="MEU69" s="73"/>
      <c r="MEV69" s="73"/>
      <c r="MEW69" s="73"/>
      <c r="MEX69" s="73"/>
      <c r="MEY69" s="73"/>
      <c r="MEZ69" s="73"/>
      <c r="MFA69" s="73"/>
      <c r="MFB69" s="73"/>
      <c r="MFC69" s="73"/>
      <c r="MFD69" s="73"/>
      <c r="MFE69" s="73"/>
      <c r="MFF69" s="73"/>
      <c r="MFG69" s="73"/>
      <c r="MFH69" s="73"/>
      <c r="MFI69" s="73"/>
      <c r="MFJ69" s="73"/>
      <c r="MFK69" s="73"/>
      <c r="MFL69" s="73"/>
      <c r="MFM69" s="73"/>
      <c r="MFN69" s="73"/>
      <c r="MFO69" s="73"/>
      <c r="MFP69" s="73"/>
      <c r="MFQ69" s="73"/>
      <c r="MFR69" s="73"/>
      <c r="MFS69" s="73"/>
      <c r="MFT69" s="73"/>
      <c r="MFU69" s="73"/>
      <c r="MFV69" s="73"/>
      <c r="MFW69" s="73"/>
      <c r="MFX69" s="73"/>
      <c r="MFY69" s="73"/>
      <c r="MFZ69" s="73"/>
      <c r="MGA69" s="73"/>
      <c r="MGB69" s="73"/>
      <c r="MGC69" s="73"/>
      <c r="MGD69" s="73"/>
      <c r="MGE69" s="73"/>
      <c r="MGF69" s="73"/>
      <c r="MGG69" s="73"/>
      <c r="MGH69" s="73"/>
      <c r="MGI69" s="73"/>
      <c r="MGJ69" s="73"/>
      <c r="MGK69" s="73"/>
      <c r="MGL69" s="73"/>
      <c r="MGM69" s="73"/>
      <c r="MGN69" s="73"/>
      <c r="MGO69" s="73"/>
      <c r="MGP69" s="73"/>
      <c r="MGQ69" s="73"/>
      <c r="MGR69" s="73"/>
      <c r="MGS69" s="73"/>
      <c r="MGT69" s="73"/>
      <c r="MGU69" s="73"/>
      <c r="MGV69" s="73"/>
      <c r="MGW69" s="73"/>
      <c r="MGX69" s="73"/>
      <c r="MGY69" s="73"/>
      <c r="MGZ69" s="73"/>
      <c r="MHA69" s="73"/>
      <c r="MHB69" s="73"/>
      <c r="MHC69" s="73"/>
      <c r="MHD69" s="73"/>
      <c r="MHE69" s="73"/>
      <c r="MHF69" s="73"/>
      <c r="MHG69" s="73"/>
      <c r="MHH69" s="73"/>
      <c r="MHI69" s="73"/>
      <c r="MHJ69" s="73"/>
      <c r="MHK69" s="73"/>
      <c r="MHL69" s="73"/>
      <c r="MHM69" s="73"/>
      <c r="MHN69" s="73"/>
      <c r="MHO69" s="73"/>
      <c r="MHP69" s="73"/>
      <c r="MHQ69" s="73"/>
      <c r="MHR69" s="73"/>
      <c r="MHS69" s="73"/>
      <c r="MHT69" s="73"/>
      <c r="MHU69" s="73"/>
      <c r="MHV69" s="73"/>
      <c r="MHW69" s="73"/>
      <c r="MHX69" s="73"/>
      <c r="MHY69" s="73"/>
      <c r="MHZ69" s="73"/>
      <c r="MIA69" s="73"/>
      <c r="MIB69" s="73"/>
      <c r="MIC69" s="73"/>
      <c r="MID69" s="73"/>
      <c r="MIE69" s="73"/>
      <c r="MIF69" s="73"/>
      <c r="MIG69" s="73"/>
      <c r="MIH69" s="73"/>
      <c r="MII69" s="73"/>
      <c r="MIJ69" s="73"/>
      <c r="MIK69" s="73"/>
      <c r="MIL69" s="73"/>
      <c r="MIM69" s="73"/>
      <c r="MIN69" s="73"/>
      <c r="MIO69" s="73"/>
      <c r="MIP69" s="73"/>
      <c r="MIQ69" s="73"/>
      <c r="MIR69" s="73"/>
      <c r="MIS69" s="73"/>
      <c r="MIT69" s="73"/>
      <c r="MIU69" s="73"/>
      <c r="MIV69" s="73"/>
      <c r="MIW69" s="73"/>
      <c r="MIX69" s="73"/>
      <c r="MIY69" s="73"/>
      <c r="MIZ69" s="73"/>
      <c r="MJA69" s="73"/>
      <c r="MJB69" s="73"/>
      <c r="MJC69" s="73"/>
      <c r="MJD69" s="73"/>
      <c r="MJE69" s="73"/>
      <c r="MJF69" s="73"/>
      <c r="MJG69" s="73"/>
      <c r="MJH69" s="73"/>
      <c r="MJI69" s="73"/>
      <c r="MJJ69" s="73"/>
      <c r="MJK69" s="73"/>
      <c r="MJL69" s="73"/>
      <c r="MJM69" s="73"/>
      <c r="MJN69" s="73"/>
      <c r="MJO69" s="73"/>
      <c r="MJP69" s="73"/>
      <c r="MJQ69" s="73"/>
      <c r="MJR69" s="73"/>
      <c r="MJS69" s="73"/>
      <c r="MJT69" s="73"/>
      <c r="MJU69" s="73"/>
      <c r="MJV69" s="73"/>
      <c r="MJW69" s="73"/>
      <c r="MJX69" s="73"/>
      <c r="MJY69" s="73"/>
      <c r="MJZ69" s="73"/>
      <c r="MKA69" s="73"/>
      <c r="MKB69" s="73"/>
      <c r="MKC69" s="73"/>
      <c r="MKD69" s="73"/>
      <c r="MKE69" s="73"/>
      <c r="MKF69" s="73"/>
      <c r="MKG69" s="73"/>
      <c r="MKH69" s="73"/>
      <c r="MKI69" s="73"/>
      <c r="MKJ69" s="73"/>
      <c r="MKK69" s="73"/>
      <c r="MKL69" s="73"/>
      <c r="MKM69" s="73"/>
      <c r="MKN69" s="73"/>
      <c r="MKO69" s="73"/>
      <c r="MKP69" s="73"/>
      <c r="MKQ69" s="73"/>
      <c r="MKR69" s="73"/>
      <c r="MKS69" s="73"/>
      <c r="MKT69" s="73"/>
      <c r="MKU69" s="73"/>
      <c r="MKV69" s="73"/>
      <c r="MKW69" s="73"/>
      <c r="MKX69" s="73"/>
      <c r="MKY69" s="73"/>
      <c r="MKZ69" s="73"/>
      <c r="MLA69" s="73"/>
      <c r="MLB69" s="73"/>
      <c r="MLC69" s="73"/>
      <c r="MLD69" s="73"/>
      <c r="MLE69" s="73"/>
      <c r="MLF69" s="73"/>
      <c r="MLG69" s="73"/>
      <c r="MLH69" s="73"/>
      <c r="MLI69" s="73"/>
      <c r="MLJ69" s="73"/>
      <c r="MLK69" s="73"/>
      <c r="MLL69" s="73"/>
      <c r="MLM69" s="73"/>
      <c r="MLN69" s="73"/>
      <c r="MLO69" s="73"/>
      <c r="MLP69" s="73"/>
      <c r="MLQ69" s="73"/>
      <c r="MLR69" s="73"/>
      <c r="MLS69" s="73"/>
      <c r="MLT69" s="73"/>
      <c r="MLU69" s="73"/>
      <c r="MLV69" s="73"/>
      <c r="MLW69" s="73"/>
      <c r="MLX69" s="73"/>
      <c r="MLY69" s="73"/>
      <c r="MLZ69" s="73"/>
      <c r="MMA69" s="73"/>
      <c r="MMB69" s="73"/>
      <c r="MMC69" s="73"/>
      <c r="MMD69" s="73"/>
      <c r="MME69" s="73"/>
      <c r="MMF69" s="73"/>
      <c r="MMG69" s="73"/>
      <c r="MMH69" s="73"/>
      <c r="MMI69" s="73"/>
      <c r="MMJ69" s="73"/>
      <c r="MMK69" s="73"/>
      <c r="MML69" s="73"/>
      <c r="MMM69" s="73"/>
      <c r="MMN69" s="73"/>
      <c r="MMO69" s="73"/>
      <c r="MMP69" s="73"/>
      <c r="MMQ69" s="73"/>
      <c r="MMR69" s="73"/>
      <c r="MMS69" s="73"/>
      <c r="MMT69" s="73"/>
      <c r="MMU69" s="73"/>
      <c r="MMV69" s="73"/>
      <c r="MMW69" s="73"/>
      <c r="MMX69" s="73"/>
      <c r="MMY69" s="73"/>
      <c r="MMZ69" s="73"/>
      <c r="MNA69" s="73"/>
      <c r="MNB69" s="73"/>
      <c r="MNC69" s="73"/>
      <c r="MND69" s="73"/>
      <c r="MNE69" s="73"/>
      <c r="MNF69" s="73"/>
      <c r="MNG69" s="73"/>
      <c r="MNH69" s="73"/>
      <c r="MNI69" s="73"/>
      <c r="MNJ69" s="73"/>
      <c r="MNK69" s="73"/>
      <c r="MNL69" s="73"/>
      <c r="MNM69" s="73"/>
      <c r="MNN69" s="73"/>
      <c r="MNO69" s="73"/>
      <c r="MNP69" s="73"/>
      <c r="MNQ69" s="73"/>
      <c r="MNR69" s="73"/>
      <c r="MNS69" s="73"/>
      <c r="MNT69" s="73"/>
      <c r="MNU69" s="73"/>
      <c r="MNV69" s="73"/>
      <c r="MNW69" s="73"/>
      <c r="MNX69" s="73"/>
      <c r="MNY69" s="73"/>
      <c r="MNZ69" s="73"/>
      <c r="MOA69" s="73"/>
      <c r="MOB69" s="73"/>
      <c r="MOC69" s="73"/>
      <c r="MOD69" s="73"/>
      <c r="MOE69" s="73"/>
      <c r="MOF69" s="73"/>
      <c r="MOG69" s="73"/>
      <c r="MOH69" s="73"/>
      <c r="MOI69" s="73"/>
      <c r="MOJ69" s="73"/>
      <c r="MOK69" s="73"/>
      <c r="MOL69" s="73"/>
      <c r="MOM69" s="73"/>
      <c r="MON69" s="73"/>
      <c r="MOO69" s="73"/>
      <c r="MOP69" s="73"/>
      <c r="MOQ69" s="73"/>
      <c r="MOR69" s="73"/>
      <c r="MOS69" s="73"/>
      <c r="MOT69" s="73"/>
      <c r="MOU69" s="73"/>
      <c r="MOV69" s="73"/>
      <c r="MOW69" s="73"/>
      <c r="MOX69" s="73"/>
      <c r="MOY69" s="73"/>
      <c r="MOZ69" s="73"/>
      <c r="MPA69" s="73"/>
      <c r="MPB69" s="73"/>
      <c r="MPC69" s="73"/>
      <c r="MPD69" s="73"/>
      <c r="MPE69" s="73"/>
      <c r="MPF69" s="73"/>
      <c r="MPG69" s="73"/>
      <c r="MPH69" s="73"/>
      <c r="MPI69" s="73"/>
      <c r="MPJ69" s="73"/>
      <c r="MPK69" s="73"/>
      <c r="MPL69" s="73"/>
      <c r="MPM69" s="73"/>
      <c r="MPN69" s="73"/>
      <c r="MPO69" s="73"/>
      <c r="MPP69" s="73"/>
      <c r="MPQ69" s="73"/>
      <c r="MPR69" s="73"/>
      <c r="MPS69" s="73"/>
      <c r="MPT69" s="73"/>
      <c r="MPU69" s="73"/>
      <c r="MPV69" s="73"/>
      <c r="MPW69" s="73"/>
      <c r="MPX69" s="73"/>
      <c r="MPY69" s="73"/>
      <c r="MPZ69" s="73"/>
      <c r="MQA69" s="73"/>
      <c r="MQB69" s="73"/>
      <c r="MQC69" s="73"/>
      <c r="MQD69" s="73"/>
      <c r="MQE69" s="73"/>
      <c r="MQF69" s="73"/>
      <c r="MQG69" s="73"/>
      <c r="MQH69" s="73"/>
      <c r="MQI69" s="73"/>
      <c r="MQJ69" s="73"/>
      <c r="MQK69" s="73"/>
      <c r="MQL69" s="73"/>
      <c r="MQM69" s="73"/>
      <c r="MQN69" s="73"/>
      <c r="MQO69" s="73"/>
      <c r="MQP69" s="73"/>
      <c r="MQQ69" s="73"/>
      <c r="MQR69" s="73"/>
      <c r="MQS69" s="73"/>
      <c r="MQT69" s="73"/>
      <c r="MQU69" s="73"/>
      <c r="MQV69" s="73"/>
      <c r="MQW69" s="73"/>
      <c r="MQX69" s="73"/>
      <c r="MQY69" s="73"/>
      <c r="MQZ69" s="73"/>
      <c r="MRA69" s="73"/>
      <c r="MRB69" s="73"/>
      <c r="MRC69" s="73"/>
      <c r="MRD69" s="73"/>
      <c r="MRE69" s="73"/>
      <c r="MRF69" s="73"/>
      <c r="MRG69" s="73"/>
      <c r="MRH69" s="73"/>
      <c r="MRI69" s="73"/>
      <c r="MRJ69" s="73"/>
      <c r="MRK69" s="73"/>
      <c r="MRL69" s="73"/>
      <c r="MRM69" s="73"/>
      <c r="MRN69" s="73"/>
      <c r="MRO69" s="73"/>
      <c r="MRP69" s="73"/>
      <c r="MRQ69" s="73"/>
      <c r="MRR69" s="73"/>
      <c r="MRS69" s="73"/>
      <c r="MRT69" s="73"/>
      <c r="MRU69" s="73"/>
      <c r="MRV69" s="73"/>
      <c r="MRW69" s="73"/>
      <c r="MRX69" s="73"/>
      <c r="MRY69" s="73"/>
      <c r="MRZ69" s="73"/>
      <c r="MSA69" s="73"/>
      <c r="MSB69" s="73"/>
      <c r="MSC69" s="73"/>
      <c r="MSD69" s="73"/>
      <c r="MSE69" s="73"/>
      <c r="MSF69" s="73"/>
      <c r="MSG69" s="73"/>
      <c r="MSH69" s="73"/>
      <c r="MSI69" s="73"/>
      <c r="MSJ69" s="73"/>
      <c r="MSK69" s="73"/>
      <c r="MSL69" s="73"/>
      <c r="MSM69" s="73"/>
      <c r="MSN69" s="73"/>
      <c r="MSO69" s="73"/>
      <c r="MSP69" s="73"/>
      <c r="MSQ69" s="73"/>
      <c r="MSR69" s="73"/>
      <c r="MSS69" s="73"/>
      <c r="MST69" s="73"/>
      <c r="MSU69" s="73"/>
      <c r="MSV69" s="73"/>
      <c r="MSW69" s="73"/>
      <c r="MSX69" s="73"/>
      <c r="MSY69" s="73"/>
      <c r="MSZ69" s="73"/>
      <c r="MTA69" s="73"/>
      <c r="MTB69" s="73"/>
      <c r="MTC69" s="73"/>
      <c r="MTD69" s="73"/>
      <c r="MTE69" s="73"/>
      <c r="MTF69" s="73"/>
      <c r="MTG69" s="73"/>
      <c r="MTH69" s="73"/>
      <c r="MTI69" s="73"/>
      <c r="MTJ69" s="73"/>
      <c r="MTK69" s="73"/>
      <c r="MTL69" s="73"/>
      <c r="MTM69" s="73"/>
      <c r="MTN69" s="73"/>
      <c r="MTO69" s="73"/>
      <c r="MTP69" s="73"/>
      <c r="MTQ69" s="73"/>
      <c r="MTR69" s="73"/>
      <c r="MTS69" s="73"/>
      <c r="MTT69" s="73"/>
      <c r="MTU69" s="73"/>
      <c r="MTV69" s="73"/>
      <c r="MTW69" s="73"/>
      <c r="MTX69" s="73"/>
      <c r="MTY69" s="73"/>
      <c r="MTZ69" s="73"/>
      <c r="MUA69" s="73"/>
      <c r="MUB69" s="73"/>
      <c r="MUC69" s="73"/>
      <c r="MUD69" s="73"/>
      <c r="MUE69" s="73"/>
      <c r="MUF69" s="73"/>
      <c r="MUG69" s="73"/>
      <c r="MUH69" s="73"/>
      <c r="MUI69" s="73"/>
      <c r="MUJ69" s="73"/>
      <c r="MUK69" s="73"/>
      <c r="MUL69" s="73"/>
      <c r="MUM69" s="73"/>
      <c r="MUN69" s="73"/>
      <c r="MUO69" s="73"/>
      <c r="MUP69" s="73"/>
      <c r="MUQ69" s="73"/>
      <c r="MUR69" s="73"/>
      <c r="MUS69" s="73"/>
      <c r="MUT69" s="73"/>
      <c r="MUU69" s="73"/>
      <c r="MUV69" s="73"/>
      <c r="MUW69" s="73"/>
      <c r="MUX69" s="73"/>
      <c r="MUY69" s="73"/>
      <c r="MUZ69" s="73"/>
      <c r="MVA69" s="73"/>
      <c r="MVB69" s="73"/>
      <c r="MVC69" s="73"/>
      <c r="MVD69" s="73"/>
      <c r="MVE69" s="73"/>
      <c r="MVF69" s="73"/>
      <c r="MVG69" s="73"/>
      <c r="MVH69" s="73"/>
      <c r="MVI69" s="73"/>
      <c r="MVJ69" s="73"/>
      <c r="MVK69" s="73"/>
      <c r="MVL69" s="73"/>
      <c r="MVM69" s="73"/>
      <c r="MVN69" s="73"/>
      <c r="MVO69" s="73"/>
      <c r="MVP69" s="73"/>
      <c r="MVQ69" s="73"/>
      <c r="MVR69" s="73"/>
      <c r="MVS69" s="73"/>
      <c r="MVT69" s="73"/>
      <c r="MVU69" s="73"/>
      <c r="MVV69" s="73"/>
      <c r="MVW69" s="73"/>
      <c r="MVX69" s="73"/>
      <c r="MVY69" s="73"/>
      <c r="MVZ69" s="73"/>
      <c r="MWA69" s="73"/>
      <c r="MWB69" s="73"/>
      <c r="MWC69" s="73"/>
      <c r="MWD69" s="73"/>
      <c r="MWE69" s="73"/>
      <c r="MWF69" s="73"/>
      <c r="MWG69" s="73"/>
      <c r="MWH69" s="73"/>
      <c r="MWI69" s="73"/>
      <c r="MWJ69" s="73"/>
      <c r="MWK69" s="73"/>
      <c r="MWL69" s="73"/>
      <c r="MWM69" s="73"/>
      <c r="MWN69" s="73"/>
      <c r="MWO69" s="73"/>
      <c r="MWP69" s="73"/>
      <c r="MWQ69" s="73"/>
      <c r="MWR69" s="73"/>
      <c r="MWS69" s="73"/>
      <c r="MWT69" s="73"/>
      <c r="MWU69" s="73"/>
      <c r="MWV69" s="73"/>
      <c r="MWW69" s="73"/>
      <c r="MWX69" s="73"/>
      <c r="MWY69" s="73"/>
      <c r="MWZ69" s="73"/>
      <c r="MXA69" s="73"/>
      <c r="MXB69" s="73"/>
      <c r="MXC69" s="73"/>
      <c r="MXD69" s="73"/>
      <c r="MXE69" s="73"/>
      <c r="MXF69" s="73"/>
      <c r="MXG69" s="73"/>
      <c r="MXH69" s="73"/>
      <c r="MXI69" s="73"/>
      <c r="MXJ69" s="73"/>
      <c r="MXK69" s="73"/>
      <c r="MXL69" s="73"/>
      <c r="MXM69" s="73"/>
      <c r="MXN69" s="73"/>
      <c r="MXO69" s="73"/>
      <c r="MXP69" s="73"/>
      <c r="MXQ69" s="73"/>
      <c r="MXR69" s="73"/>
      <c r="MXS69" s="73"/>
      <c r="MXT69" s="73"/>
      <c r="MXU69" s="73"/>
      <c r="MXV69" s="73"/>
      <c r="MXW69" s="73"/>
      <c r="MXX69" s="73"/>
      <c r="MXY69" s="73"/>
      <c r="MXZ69" s="73"/>
      <c r="MYA69" s="73"/>
      <c r="MYB69" s="73"/>
      <c r="MYC69" s="73"/>
      <c r="MYD69" s="73"/>
      <c r="MYE69" s="73"/>
      <c r="MYF69" s="73"/>
      <c r="MYG69" s="73"/>
      <c r="MYH69" s="73"/>
      <c r="MYI69" s="73"/>
      <c r="MYJ69" s="73"/>
      <c r="MYK69" s="73"/>
      <c r="MYL69" s="73"/>
      <c r="MYM69" s="73"/>
      <c r="MYN69" s="73"/>
      <c r="MYO69" s="73"/>
      <c r="MYP69" s="73"/>
      <c r="MYQ69" s="73"/>
      <c r="MYR69" s="73"/>
      <c r="MYS69" s="73"/>
      <c r="MYT69" s="73"/>
      <c r="MYU69" s="73"/>
      <c r="MYV69" s="73"/>
      <c r="MYW69" s="73"/>
      <c r="MYX69" s="73"/>
      <c r="MYY69" s="73"/>
      <c r="MYZ69" s="73"/>
      <c r="MZA69" s="73"/>
      <c r="MZB69" s="73"/>
      <c r="MZC69" s="73"/>
      <c r="MZD69" s="73"/>
      <c r="MZE69" s="73"/>
      <c r="MZF69" s="73"/>
      <c r="MZG69" s="73"/>
      <c r="MZH69" s="73"/>
      <c r="MZI69" s="73"/>
      <c r="MZJ69" s="73"/>
      <c r="MZK69" s="73"/>
      <c r="MZL69" s="73"/>
      <c r="MZM69" s="73"/>
      <c r="MZN69" s="73"/>
      <c r="MZO69" s="73"/>
      <c r="MZP69" s="73"/>
      <c r="MZQ69" s="73"/>
      <c r="MZR69" s="73"/>
      <c r="MZS69" s="73"/>
      <c r="MZT69" s="73"/>
      <c r="MZU69" s="73"/>
      <c r="MZV69" s="73"/>
      <c r="MZW69" s="73"/>
      <c r="MZX69" s="73"/>
      <c r="MZY69" s="73"/>
      <c r="MZZ69" s="73"/>
      <c r="NAA69" s="73"/>
      <c r="NAB69" s="73"/>
      <c r="NAC69" s="73"/>
      <c r="NAD69" s="73"/>
      <c r="NAE69" s="73"/>
      <c r="NAF69" s="73"/>
      <c r="NAG69" s="73"/>
      <c r="NAH69" s="73"/>
      <c r="NAI69" s="73"/>
      <c r="NAJ69" s="73"/>
      <c r="NAK69" s="73"/>
      <c r="NAL69" s="73"/>
      <c r="NAM69" s="73"/>
      <c r="NAN69" s="73"/>
      <c r="NAO69" s="73"/>
      <c r="NAP69" s="73"/>
      <c r="NAQ69" s="73"/>
      <c r="NAR69" s="73"/>
      <c r="NAS69" s="73"/>
      <c r="NAT69" s="73"/>
      <c r="NAU69" s="73"/>
      <c r="NAV69" s="73"/>
      <c r="NAW69" s="73"/>
      <c r="NAX69" s="73"/>
      <c r="NAY69" s="73"/>
      <c r="NAZ69" s="73"/>
      <c r="NBA69" s="73"/>
      <c r="NBB69" s="73"/>
      <c r="NBC69" s="73"/>
      <c r="NBD69" s="73"/>
      <c r="NBE69" s="73"/>
      <c r="NBF69" s="73"/>
      <c r="NBG69" s="73"/>
      <c r="NBH69" s="73"/>
      <c r="NBI69" s="73"/>
      <c r="NBJ69" s="73"/>
      <c r="NBK69" s="73"/>
      <c r="NBL69" s="73"/>
      <c r="NBM69" s="73"/>
      <c r="NBN69" s="73"/>
      <c r="NBO69" s="73"/>
      <c r="NBP69" s="73"/>
      <c r="NBQ69" s="73"/>
      <c r="NBR69" s="73"/>
      <c r="NBS69" s="73"/>
      <c r="NBT69" s="73"/>
      <c r="NBU69" s="73"/>
      <c r="NBV69" s="73"/>
      <c r="NBW69" s="73"/>
      <c r="NBX69" s="73"/>
      <c r="NBY69" s="73"/>
      <c r="NBZ69" s="73"/>
      <c r="NCA69" s="73"/>
      <c r="NCB69" s="73"/>
      <c r="NCC69" s="73"/>
      <c r="NCD69" s="73"/>
      <c r="NCE69" s="73"/>
      <c r="NCF69" s="73"/>
      <c r="NCG69" s="73"/>
      <c r="NCH69" s="73"/>
      <c r="NCI69" s="73"/>
      <c r="NCJ69" s="73"/>
      <c r="NCK69" s="73"/>
      <c r="NCL69" s="73"/>
      <c r="NCM69" s="73"/>
      <c r="NCN69" s="73"/>
      <c r="NCO69" s="73"/>
      <c r="NCP69" s="73"/>
      <c r="NCQ69" s="73"/>
      <c r="NCR69" s="73"/>
      <c r="NCS69" s="73"/>
      <c r="NCT69" s="73"/>
      <c r="NCU69" s="73"/>
      <c r="NCV69" s="73"/>
      <c r="NCW69" s="73"/>
      <c r="NCX69" s="73"/>
      <c r="NCY69" s="73"/>
      <c r="NCZ69" s="73"/>
      <c r="NDA69" s="73"/>
      <c r="NDB69" s="73"/>
      <c r="NDC69" s="73"/>
      <c r="NDD69" s="73"/>
      <c r="NDE69" s="73"/>
      <c r="NDF69" s="73"/>
      <c r="NDG69" s="73"/>
      <c r="NDH69" s="73"/>
      <c r="NDI69" s="73"/>
      <c r="NDJ69" s="73"/>
      <c r="NDK69" s="73"/>
      <c r="NDL69" s="73"/>
      <c r="NDM69" s="73"/>
      <c r="NDN69" s="73"/>
      <c r="NDO69" s="73"/>
      <c r="NDP69" s="73"/>
      <c r="NDQ69" s="73"/>
      <c r="NDR69" s="73"/>
      <c r="NDS69" s="73"/>
      <c r="NDT69" s="73"/>
      <c r="NDU69" s="73"/>
      <c r="NDV69" s="73"/>
      <c r="NDW69" s="73"/>
      <c r="NDX69" s="73"/>
      <c r="NDY69" s="73"/>
      <c r="NDZ69" s="73"/>
      <c r="NEA69" s="73"/>
      <c r="NEB69" s="73"/>
      <c r="NEC69" s="73"/>
      <c r="NED69" s="73"/>
      <c r="NEE69" s="73"/>
      <c r="NEF69" s="73"/>
      <c r="NEG69" s="73"/>
      <c r="NEH69" s="73"/>
      <c r="NEI69" s="73"/>
      <c r="NEJ69" s="73"/>
      <c r="NEK69" s="73"/>
      <c r="NEL69" s="73"/>
      <c r="NEM69" s="73"/>
      <c r="NEN69" s="73"/>
      <c r="NEO69" s="73"/>
      <c r="NEP69" s="73"/>
      <c r="NEQ69" s="73"/>
      <c r="NER69" s="73"/>
      <c r="NES69" s="73"/>
      <c r="NET69" s="73"/>
      <c r="NEU69" s="73"/>
      <c r="NEV69" s="73"/>
      <c r="NEW69" s="73"/>
      <c r="NEX69" s="73"/>
      <c r="NEY69" s="73"/>
      <c r="NEZ69" s="73"/>
      <c r="NFA69" s="73"/>
      <c r="NFB69" s="73"/>
      <c r="NFC69" s="73"/>
      <c r="NFD69" s="73"/>
      <c r="NFE69" s="73"/>
      <c r="NFF69" s="73"/>
      <c r="NFG69" s="73"/>
      <c r="NFH69" s="73"/>
      <c r="NFI69" s="73"/>
      <c r="NFJ69" s="73"/>
      <c r="NFK69" s="73"/>
      <c r="NFL69" s="73"/>
      <c r="NFM69" s="73"/>
      <c r="NFN69" s="73"/>
      <c r="NFO69" s="73"/>
      <c r="NFP69" s="73"/>
      <c r="NFQ69" s="73"/>
      <c r="NFR69" s="73"/>
      <c r="NFS69" s="73"/>
      <c r="NFT69" s="73"/>
      <c r="NFU69" s="73"/>
      <c r="NFV69" s="73"/>
      <c r="NFW69" s="73"/>
      <c r="NFX69" s="73"/>
      <c r="NFY69" s="73"/>
      <c r="NFZ69" s="73"/>
      <c r="NGA69" s="73"/>
      <c r="NGB69" s="73"/>
      <c r="NGC69" s="73"/>
      <c r="NGD69" s="73"/>
      <c r="NGE69" s="73"/>
      <c r="NGF69" s="73"/>
      <c r="NGG69" s="73"/>
      <c r="NGH69" s="73"/>
      <c r="NGI69" s="73"/>
      <c r="NGJ69" s="73"/>
      <c r="NGK69" s="73"/>
      <c r="NGL69" s="73"/>
      <c r="NGM69" s="73"/>
      <c r="NGN69" s="73"/>
      <c r="NGO69" s="73"/>
      <c r="NGP69" s="73"/>
      <c r="NGQ69" s="73"/>
      <c r="NGR69" s="73"/>
      <c r="NGS69" s="73"/>
      <c r="NGT69" s="73"/>
      <c r="NGU69" s="73"/>
      <c r="NGV69" s="73"/>
      <c r="NGW69" s="73"/>
      <c r="NGX69" s="73"/>
      <c r="NGY69" s="73"/>
      <c r="NGZ69" s="73"/>
      <c r="NHA69" s="73"/>
      <c r="NHB69" s="73"/>
      <c r="NHC69" s="73"/>
      <c r="NHD69" s="73"/>
      <c r="NHE69" s="73"/>
      <c r="NHF69" s="73"/>
      <c r="NHG69" s="73"/>
      <c r="NHH69" s="73"/>
      <c r="NHI69" s="73"/>
      <c r="NHJ69" s="73"/>
      <c r="NHK69" s="73"/>
      <c r="NHL69" s="73"/>
      <c r="NHM69" s="73"/>
      <c r="NHN69" s="73"/>
      <c r="NHO69" s="73"/>
      <c r="NHP69" s="73"/>
      <c r="NHQ69" s="73"/>
      <c r="NHR69" s="73"/>
      <c r="NHS69" s="73"/>
      <c r="NHT69" s="73"/>
      <c r="NHU69" s="73"/>
      <c r="NHV69" s="73"/>
      <c r="NHW69" s="73"/>
      <c r="NHX69" s="73"/>
      <c r="NHY69" s="73"/>
      <c r="NHZ69" s="73"/>
      <c r="NIA69" s="73"/>
      <c r="NIB69" s="73"/>
      <c r="NIC69" s="73"/>
      <c r="NID69" s="73"/>
      <c r="NIE69" s="73"/>
      <c r="NIF69" s="73"/>
      <c r="NIG69" s="73"/>
      <c r="NIH69" s="73"/>
      <c r="NII69" s="73"/>
      <c r="NIJ69" s="73"/>
      <c r="NIK69" s="73"/>
      <c r="NIL69" s="73"/>
      <c r="NIM69" s="73"/>
      <c r="NIN69" s="73"/>
      <c r="NIO69" s="73"/>
      <c r="NIP69" s="73"/>
      <c r="NIQ69" s="73"/>
      <c r="NIR69" s="73"/>
      <c r="NIS69" s="73"/>
      <c r="NIT69" s="73"/>
      <c r="NIU69" s="73"/>
      <c r="NIV69" s="73"/>
      <c r="NIW69" s="73"/>
      <c r="NIX69" s="73"/>
      <c r="NIY69" s="73"/>
      <c r="NIZ69" s="73"/>
      <c r="NJA69" s="73"/>
      <c r="NJB69" s="73"/>
      <c r="NJC69" s="73"/>
      <c r="NJD69" s="73"/>
      <c r="NJE69" s="73"/>
      <c r="NJF69" s="73"/>
      <c r="NJG69" s="73"/>
      <c r="NJH69" s="73"/>
      <c r="NJI69" s="73"/>
      <c r="NJJ69" s="73"/>
      <c r="NJK69" s="73"/>
      <c r="NJL69" s="73"/>
      <c r="NJM69" s="73"/>
      <c r="NJN69" s="73"/>
      <c r="NJO69" s="73"/>
      <c r="NJP69" s="73"/>
      <c r="NJQ69" s="73"/>
      <c r="NJR69" s="73"/>
      <c r="NJS69" s="73"/>
      <c r="NJT69" s="73"/>
      <c r="NJU69" s="73"/>
      <c r="NJV69" s="73"/>
      <c r="NJW69" s="73"/>
      <c r="NJX69" s="73"/>
      <c r="NJY69" s="73"/>
      <c r="NJZ69" s="73"/>
      <c r="NKA69" s="73"/>
      <c r="NKB69" s="73"/>
      <c r="NKC69" s="73"/>
      <c r="NKD69" s="73"/>
      <c r="NKE69" s="73"/>
      <c r="NKF69" s="73"/>
      <c r="NKG69" s="73"/>
      <c r="NKH69" s="73"/>
      <c r="NKI69" s="73"/>
      <c r="NKJ69" s="73"/>
      <c r="NKK69" s="73"/>
      <c r="NKL69" s="73"/>
      <c r="NKM69" s="73"/>
      <c r="NKN69" s="73"/>
      <c r="NKO69" s="73"/>
      <c r="NKP69" s="73"/>
      <c r="NKQ69" s="73"/>
      <c r="NKR69" s="73"/>
      <c r="NKS69" s="73"/>
      <c r="NKT69" s="73"/>
      <c r="NKU69" s="73"/>
      <c r="NKV69" s="73"/>
      <c r="NKW69" s="73"/>
      <c r="NKX69" s="73"/>
      <c r="NKY69" s="73"/>
      <c r="NKZ69" s="73"/>
      <c r="NLA69" s="73"/>
      <c r="NLB69" s="73"/>
      <c r="NLC69" s="73"/>
      <c r="NLD69" s="73"/>
      <c r="NLE69" s="73"/>
      <c r="NLF69" s="73"/>
      <c r="NLG69" s="73"/>
      <c r="NLH69" s="73"/>
      <c r="NLI69" s="73"/>
      <c r="NLJ69" s="73"/>
      <c r="NLK69" s="73"/>
      <c r="NLL69" s="73"/>
      <c r="NLM69" s="73"/>
      <c r="NLN69" s="73"/>
      <c r="NLO69" s="73"/>
      <c r="NLP69" s="73"/>
      <c r="NLQ69" s="73"/>
      <c r="NLR69" s="73"/>
      <c r="NLS69" s="73"/>
      <c r="NLT69" s="73"/>
      <c r="NLU69" s="73"/>
      <c r="NLV69" s="73"/>
      <c r="NLW69" s="73"/>
      <c r="NLX69" s="73"/>
      <c r="NLY69" s="73"/>
      <c r="NLZ69" s="73"/>
      <c r="NMA69" s="73"/>
      <c r="NMB69" s="73"/>
      <c r="NMC69" s="73"/>
      <c r="NMD69" s="73"/>
      <c r="NME69" s="73"/>
      <c r="NMF69" s="73"/>
      <c r="NMG69" s="73"/>
      <c r="NMH69" s="73"/>
      <c r="NMI69" s="73"/>
      <c r="NMJ69" s="73"/>
      <c r="NMK69" s="73"/>
      <c r="NML69" s="73"/>
      <c r="NMM69" s="73"/>
      <c r="NMN69" s="73"/>
      <c r="NMO69" s="73"/>
      <c r="NMP69" s="73"/>
      <c r="NMQ69" s="73"/>
      <c r="NMR69" s="73"/>
      <c r="NMS69" s="73"/>
      <c r="NMT69" s="73"/>
      <c r="NMU69" s="73"/>
      <c r="NMV69" s="73"/>
      <c r="NMW69" s="73"/>
      <c r="NMX69" s="73"/>
      <c r="NMY69" s="73"/>
      <c r="NMZ69" s="73"/>
      <c r="NNA69" s="73"/>
      <c r="NNB69" s="73"/>
      <c r="NNC69" s="73"/>
      <c r="NND69" s="73"/>
      <c r="NNE69" s="73"/>
      <c r="NNF69" s="73"/>
      <c r="NNG69" s="73"/>
      <c r="NNH69" s="73"/>
      <c r="NNI69" s="73"/>
      <c r="NNJ69" s="73"/>
      <c r="NNK69" s="73"/>
      <c r="NNL69" s="73"/>
      <c r="NNM69" s="73"/>
      <c r="NNN69" s="73"/>
      <c r="NNO69" s="73"/>
      <c r="NNP69" s="73"/>
      <c r="NNQ69" s="73"/>
      <c r="NNR69" s="73"/>
      <c r="NNS69" s="73"/>
      <c r="NNT69" s="73"/>
      <c r="NNU69" s="73"/>
      <c r="NNV69" s="73"/>
      <c r="NNW69" s="73"/>
      <c r="NNX69" s="73"/>
      <c r="NNY69" s="73"/>
      <c r="NNZ69" s="73"/>
      <c r="NOA69" s="73"/>
      <c r="NOB69" s="73"/>
      <c r="NOC69" s="73"/>
      <c r="NOD69" s="73"/>
      <c r="NOE69" s="73"/>
      <c r="NOF69" s="73"/>
      <c r="NOG69" s="73"/>
      <c r="NOH69" s="73"/>
      <c r="NOI69" s="73"/>
      <c r="NOJ69" s="73"/>
      <c r="NOK69" s="73"/>
      <c r="NOL69" s="73"/>
      <c r="NOM69" s="73"/>
      <c r="NON69" s="73"/>
      <c r="NOO69" s="73"/>
      <c r="NOP69" s="73"/>
      <c r="NOQ69" s="73"/>
      <c r="NOR69" s="73"/>
      <c r="NOS69" s="73"/>
      <c r="NOT69" s="73"/>
      <c r="NOU69" s="73"/>
      <c r="NOV69" s="73"/>
      <c r="NOW69" s="73"/>
      <c r="NOX69" s="73"/>
      <c r="NOY69" s="73"/>
      <c r="NOZ69" s="73"/>
      <c r="NPA69" s="73"/>
      <c r="NPB69" s="73"/>
      <c r="NPC69" s="73"/>
      <c r="NPD69" s="73"/>
      <c r="NPE69" s="73"/>
      <c r="NPF69" s="73"/>
      <c r="NPG69" s="73"/>
      <c r="NPH69" s="73"/>
      <c r="NPI69" s="73"/>
      <c r="NPJ69" s="73"/>
      <c r="NPK69" s="73"/>
      <c r="NPL69" s="73"/>
      <c r="NPM69" s="73"/>
      <c r="NPN69" s="73"/>
      <c r="NPO69" s="73"/>
      <c r="NPP69" s="73"/>
      <c r="NPQ69" s="73"/>
      <c r="NPR69" s="73"/>
      <c r="NPS69" s="73"/>
      <c r="NPT69" s="73"/>
      <c r="NPU69" s="73"/>
      <c r="NPV69" s="73"/>
      <c r="NPW69" s="73"/>
      <c r="NPX69" s="73"/>
      <c r="NPY69" s="73"/>
      <c r="NPZ69" s="73"/>
      <c r="NQA69" s="73"/>
      <c r="NQB69" s="73"/>
      <c r="NQC69" s="73"/>
      <c r="NQD69" s="73"/>
      <c r="NQE69" s="73"/>
      <c r="NQF69" s="73"/>
      <c r="NQG69" s="73"/>
      <c r="NQH69" s="73"/>
      <c r="NQI69" s="73"/>
      <c r="NQJ69" s="73"/>
      <c r="NQK69" s="73"/>
      <c r="NQL69" s="73"/>
      <c r="NQM69" s="73"/>
      <c r="NQN69" s="73"/>
      <c r="NQO69" s="73"/>
      <c r="NQP69" s="73"/>
      <c r="NQQ69" s="73"/>
      <c r="NQR69" s="73"/>
      <c r="NQS69" s="73"/>
      <c r="NQT69" s="73"/>
      <c r="NQU69" s="73"/>
      <c r="NQV69" s="73"/>
      <c r="NQW69" s="73"/>
      <c r="NQX69" s="73"/>
      <c r="NQY69" s="73"/>
      <c r="NQZ69" s="73"/>
      <c r="NRA69" s="73"/>
      <c r="NRB69" s="73"/>
      <c r="NRC69" s="73"/>
      <c r="NRD69" s="73"/>
      <c r="NRE69" s="73"/>
      <c r="NRF69" s="73"/>
      <c r="NRG69" s="73"/>
      <c r="NRH69" s="73"/>
      <c r="NRI69" s="73"/>
      <c r="NRJ69" s="73"/>
      <c r="NRK69" s="73"/>
      <c r="NRL69" s="73"/>
      <c r="NRM69" s="73"/>
      <c r="NRN69" s="73"/>
      <c r="NRO69" s="73"/>
      <c r="NRP69" s="73"/>
      <c r="NRQ69" s="73"/>
      <c r="NRR69" s="73"/>
      <c r="NRS69" s="73"/>
      <c r="NRT69" s="73"/>
      <c r="NRU69" s="73"/>
      <c r="NRV69" s="73"/>
      <c r="NRW69" s="73"/>
      <c r="NRX69" s="73"/>
      <c r="NRY69" s="73"/>
      <c r="NRZ69" s="73"/>
      <c r="NSA69" s="73"/>
      <c r="NSB69" s="73"/>
      <c r="NSC69" s="73"/>
      <c r="NSD69" s="73"/>
      <c r="NSE69" s="73"/>
      <c r="NSF69" s="73"/>
      <c r="NSG69" s="73"/>
      <c r="NSH69" s="73"/>
      <c r="NSI69" s="73"/>
      <c r="NSJ69" s="73"/>
      <c r="NSK69" s="73"/>
      <c r="NSL69" s="73"/>
      <c r="NSM69" s="73"/>
      <c r="NSN69" s="73"/>
      <c r="NSO69" s="73"/>
      <c r="NSP69" s="73"/>
      <c r="NSQ69" s="73"/>
      <c r="NSR69" s="73"/>
      <c r="NSS69" s="73"/>
      <c r="NST69" s="73"/>
      <c r="NSU69" s="73"/>
      <c r="NSV69" s="73"/>
      <c r="NSW69" s="73"/>
      <c r="NSX69" s="73"/>
      <c r="NSY69" s="73"/>
      <c r="NSZ69" s="73"/>
      <c r="NTA69" s="73"/>
      <c r="NTB69" s="73"/>
      <c r="NTC69" s="73"/>
      <c r="NTD69" s="73"/>
      <c r="NTE69" s="73"/>
      <c r="NTF69" s="73"/>
      <c r="NTG69" s="73"/>
      <c r="NTH69" s="73"/>
      <c r="NTI69" s="73"/>
      <c r="NTJ69" s="73"/>
      <c r="NTK69" s="73"/>
      <c r="NTL69" s="73"/>
      <c r="NTM69" s="73"/>
      <c r="NTN69" s="73"/>
      <c r="NTO69" s="73"/>
      <c r="NTP69" s="73"/>
      <c r="NTQ69" s="73"/>
      <c r="NTR69" s="73"/>
      <c r="NTS69" s="73"/>
      <c r="NTT69" s="73"/>
      <c r="NTU69" s="73"/>
      <c r="NTV69" s="73"/>
      <c r="NTW69" s="73"/>
      <c r="NTX69" s="73"/>
      <c r="NTY69" s="73"/>
      <c r="NTZ69" s="73"/>
      <c r="NUA69" s="73"/>
      <c r="NUB69" s="73"/>
      <c r="NUC69" s="73"/>
      <c r="NUD69" s="73"/>
      <c r="NUE69" s="73"/>
      <c r="NUF69" s="73"/>
      <c r="NUG69" s="73"/>
      <c r="NUH69" s="73"/>
      <c r="NUI69" s="73"/>
      <c r="NUJ69" s="73"/>
      <c r="NUK69" s="73"/>
      <c r="NUL69" s="73"/>
      <c r="NUM69" s="73"/>
      <c r="NUN69" s="73"/>
      <c r="NUO69" s="73"/>
      <c r="NUP69" s="73"/>
      <c r="NUQ69" s="73"/>
      <c r="NUR69" s="73"/>
      <c r="NUS69" s="73"/>
      <c r="NUT69" s="73"/>
      <c r="NUU69" s="73"/>
      <c r="NUV69" s="73"/>
      <c r="NUW69" s="73"/>
      <c r="NUX69" s="73"/>
      <c r="NUY69" s="73"/>
      <c r="NUZ69" s="73"/>
      <c r="NVA69" s="73"/>
      <c r="NVB69" s="73"/>
      <c r="NVC69" s="73"/>
      <c r="NVD69" s="73"/>
      <c r="NVE69" s="73"/>
      <c r="NVF69" s="73"/>
      <c r="NVG69" s="73"/>
      <c r="NVH69" s="73"/>
      <c r="NVI69" s="73"/>
      <c r="NVJ69" s="73"/>
      <c r="NVK69" s="73"/>
      <c r="NVL69" s="73"/>
      <c r="NVM69" s="73"/>
      <c r="NVN69" s="73"/>
      <c r="NVO69" s="73"/>
      <c r="NVP69" s="73"/>
      <c r="NVQ69" s="73"/>
      <c r="NVR69" s="73"/>
      <c r="NVS69" s="73"/>
      <c r="NVT69" s="73"/>
      <c r="NVU69" s="73"/>
      <c r="NVV69" s="73"/>
      <c r="NVW69" s="73"/>
      <c r="NVX69" s="73"/>
      <c r="NVY69" s="73"/>
      <c r="NVZ69" s="73"/>
      <c r="NWA69" s="73"/>
      <c r="NWB69" s="73"/>
      <c r="NWC69" s="73"/>
      <c r="NWD69" s="73"/>
      <c r="NWE69" s="73"/>
      <c r="NWF69" s="73"/>
      <c r="NWG69" s="73"/>
      <c r="NWH69" s="73"/>
      <c r="NWI69" s="73"/>
      <c r="NWJ69" s="73"/>
      <c r="NWK69" s="73"/>
      <c r="NWL69" s="73"/>
      <c r="NWM69" s="73"/>
      <c r="NWN69" s="73"/>
      <c r="NWO69" s="73"/>
      <c r="NWP69" s="73"/>
      <c r="NWQ69" s="73"/>
      <c r="NWR69" s="73"/>
      <c r="NWS69" s="73"/>
      <c r="NWT69" s="73"/>
      <c r="NWU69" s="73"/>
      <c r="NWV69" s="73"/>
      <c r="NWW69" s="73"/>
      <c r="NWX69" s="73"/>
      <c r="NWY69" s="73"/>
      <c r="NWZ69" s="73"/>
      <c r="NXA69" s="73"/>
      <c r="NXB69" s="73"/>
      <c r="NXC69" s="73"/>
      <c r="NXD69" s="73"/>
      <c r="NXE69" s="73"/>
      <c r="NXF69" s="73"/>
      <c r="NXG69" s="73"/>
      <c r="NXH69" s="73"/>
      <c r="NXI69" s="73"/>
      <c r="NXJ69" s="73"/>
      <c r="NXK69" s="73"/>
      <c r="NXL69" s="73"/>
      <c r="NXM69" s="73"/>
      <c r="NXN69" s="73"/>
      <c r="NXO69" s="73"/>
      <c r="NXP69" s="73"/>
      <c r="NXQ69" s="73"/>
      <c r="NXR69" s="73"/>
      <c r="NXS69" s="73"/>
      <c r="NXT69" s="73"/>
      <c r="NXU69" s="73"/>
      <c r="NXV69" s="73"/>
      <c r="NXW69" s="73"/>
      <c r="NXX69" s="73"/>
      <c r="NXY69" s="73"/>
      <c r="NXZ69" s="73"/>
      <c r="NYA69" s="73"/>
      <c r="NYB69" s="73"/>
      <c r="NYC69" s="73"/>
      <c r="NYD69" s="73"/>
      <c r="NYE69" s="73"/>
      <c r="NYF69" s="73"/>
      <c r="NYG69" s="73"/>
      <c r="NYH69" s="73"/>
      <c r="NYI69" s="73"/>
      <c r="NYJ69" s="73"/>
      <c r="NYK69" s="73"/>
      <c r="NYL69" s="73"/>
      <c r="NYM69" s="73"/>
      <c r="NYN69" s="73"/>
      <c r="NYO69" s="73"/>
      <c r="NYP69" s="73"/>
      <c r="NYQ69" s="73"/>
      <c r="NYR69" s="73"/>
      <c r="NYS69" s="73"/>
      <c r="NYT69" s="73"/>
      <c r="NYU69" s="73"/>
      <c r="NYV69" s="73"/>
      <c r="NYW69" s="73"/>
      <c r="NYX69" s="73"/>
      <c r="NYY69" s="73"/>
      <c r="NYZ69" s="73"/>
      <c r="NZA69" s="73"/>
      <c r="NZB69" s="73"/>
      <c r="NZC69" s="73"/>
      <c r="NZD69" s="73"/>
      <c r="NZE69" s="73"/>
      <c r="NZF69" s="73"/>
      <c r="NZG69" s="73"/>
      <c r="NZH69" s="73"/>
      <c r="NZI69" s="73"/>
      <c r="NZJ69" s="73"/>
      <c r="NZK69" s="73"/>
      <c r="NZL69" s="73"/>
      <c r="NZM69" s="73"/>
      <c r="NZN69" s="73"/>
      <c r="NZO69" s="73"/>
      <c r="NZP69" s="73"/>
      <c r="NZQ69" s="73"/>
      <c r="NZR69" s="73"/>
      <c r="NZS69" s="73"/>
      <c r="NZT69" s="73"/>
      <c r="NZU69" s="73"/>
      <c r="NZV69" s="73"/>
      <c r="NZW69" s="73"/>
      <c r="NZX69" s="73"/>
      <c r="NZY69" s="73"/>
      <c r="NZZ69" s="73"/>
      <c r="OAA69" s="73"/>
      <c r="OAB69" s="73"/>
      <c r="OAC69" s="73"/>
      <c r="OAD69" s="73"/>
      <c r="OAE69" s="73"/>
      <c r="OAF69" s="73"/>
      <c r="OAG69" s="73"/>
      <c r="OAH69" s="73"/>
      <c r="OAI69" s="73"/>
      <c r="OAJ69" s="73"/>
      <c r="OAK69" s="73"/>
      <c r="OAL69" s="73"/>
      <c r="OAM69" s="73"/>
      <c r="OAN69" s="73"/>
      <c r="OAO69" s="73"/>
      <c r="OAP69" s="73"/>
      <c r="OAQ69" s="73"/>
      <c r="OAR69" s="73"/>
      <c r="OAS69" s="73"/>
      <c r="OAT69" s="73"/>
      <c r="OAU69" s="73"/>
      <c r="OAV69" s="73"/>
      <c r="OAW69" s="73"/>
      <c r="OAX69" s="73"/>
      <c r="OAY69" s="73"/>
      <c r="OAZ69" s="73"/>
      <c r="OBA69" s="73"/>
      <c r="OBB69" s="73"/>
      <c r="OBC69" s="73"/>
      <c r="OBD69" s="73"/>
      <c r="OBE69" s="73"/>
      <c r="OBF69" s="73"/>
      <c r="OBG69" s="73"/>
      <c r="OBH69" s="73"/>
      <c r="OBI69" s="73"/>
      <c r="OBJ69" s="73"/>
      <c r="OBK69" s="73"/>
      <c r="OBL69" s="73"/>
      <c r="OBM69" s="73"/>
      <c r="OBN69" s="73"/>
      <c r="OBO69" s="73"/>
      <c r="OBP69" s="73"/>
      <c r="OBQ69" s="73"/>
      <c r="OBR69" s="73"/>
      <c r="OBS69" s="73"/>
      <c r="OBT69" s="73"/>
      <c r="OBU69" s="73"/>
      <c r="OBV69" s="73"/>
      <c r="OBW69" s="73"/>
      <c r="OBX69" s="73"/>
      <c r="OBY69" s="73"/>
      <c r="OBZ69" s="73"/>
      <c r="OCA69" s="73"/>
      <c r="OCB69" s="73"/>
      <c r="OCC69" s="73"/>
      <c r="OCD69" s="73"/>
      <c r="OCE69" s="73"/>
      <c r="OCF69" s="73"/>
      <c r="OCG69" s="73"/>
      <c r="OCH69" s="73"/>
      <c r="OCI69" s="73"/>
      <c r="OCJ69" s="73"/>
      <c r="OCK69" s="73"/>
      <c r="OCL69" s="73"/>
      <c r="OCM69" s="73"/>
      <c r="OCN69" s="73"/>
      <c r="OCO69" s="73"/>
      <c r="OCP69" s="73"/>
      <c r="OCQ69" s="73"/>
      <c r="OCR69" s="73"/>
      <c r="OCS69" s="73"/>
      <c r="OCT69" s="73"/>
      <c r="OCU69" s="73"/>
      <c r="OCV69" s="73"/>
      <c r="OCW69" s="73"/>
      <c r="OCX69" s="73"/>
      <c r="OCY69" s="73"/>
      <c r="OCZ69" s="73"/>
      <c r="ODA69" s="73"/>
      <c r="ODB69" s="73"/>
      <c r="ODC69" s="73"/>
      <c r="ODD69" s="73"/>
      <c r="ODE69" s="73"/>
      <c r="ODF69" s="73"/>
      <c r="ODG69" s="73"/>
      <c r="ODH69" s="73"/>
      <c r="ODI69" s="73"/>
      <c r="ODJ69" s="73"/>
      <c r="ODK69" s="73"/>
      <c r="ODL69" s="73"/>
      <c r="ODM69" s="73"/>
      <c r="ODN69" s="73"/>
      <c r="ODO69" s="73"/>
      <c r="ODP69" s="73"/>
      <c r="ODQ69" s="73"/>
      <c r="ODR69" s="73"/>
      <c r="ODS69" s="73"/>
      <c r="ODT69" s="73"/>
      <c r="ODU69" s="73"/>
      <c r="ODV69" s="73"/>
      <c r="ODW69" s="73"/>
      <c r="ODX69" s="73"/>
      <c r="ODY69" s="73"/>
      <c r="ODZ69" s="73"/>
      <c r="OEA69" s="73"/>
      <c r="OEB69" s="73"/>
      <c r="OEC69" s="73"/>
      <c r="OED69" s="73"/>
      <c r="OEE69" s="73"/>
      <c r="OEF69" s="73"/>
      <c r="OEG69" s="73"/>
      <c r="OEH69" s="73"/>
      <c r="OEI69" s="73"/>
      <c r="OEJ69" s="73"/>
      <c r="OEK69" s="73"/>
      <c r="OEL69" s="73"/>
      <c r="OEM69" s="73"/>
      <c r="OEN69" s="73"/>
      <c r="OEO69" s="73"/>
      <c r="OEP69" s="73"/>
      <c r="OEQ69" s="73"/>
      <c r="OER69" s="73"/>
      <c r="OES69" s="73"/>
      <c r="OET69" s="73"/>
      <c r="OEU69" s="73"/>
      <c r="OEV69" s="73"/>
      <c r="OEW69" s="73"/>
      <c r="OEX69" s="73"/>
      <c r="OEY69" s="73"/>
      <c r="OEZ69" s="73"/>
      <c r="OFA69" s="73"/>
      <c r="OFB69" s="73"/>
      <c r="OFC69" s="73"/>
      <c r="OFD69" s="73"/>
      <c r="OFE69" s="73"/>
      <c r="OFF69" s="73"/>
      <c r="OFG69" s="73"/>
      <c r="OFH69" s="73"/>
      <c r="OFI69" s="73"/>
      <c r="OFJ69" s="73"/>
      <c r="OFK69" s="73"/>
      <c r="OFL69" s="73"/>
      <c r="OFM69" s="73"/>
      <c r="OFN69" s="73"/>
      <c r="OFO69" s="73"/>
      <c r="OFP69" s="73"/>
      <c r="OFQ69" s="73"/>
      <c r="OFR69" s="73"/>
      <c r="OFS69" s="73"/>
      <c r="OFT69" s="73"/>
      <c r="OFU69" s="73"/>
      <c r="OFV69" s="73"/>
      <c r="OFW69" s="73"/>
      <c r="OFX69" s="73"/>
      <c r="OFY69" s="73"/>
      <c r="OFZ69" s="73"/>
      <c r="OGA69" s="73"/>
      <c r="OGB69" s="73"/>
      <c r="OGC69" s="73"/>
      <c r="OGD69" s="73"/>
      <c r="OGE69" s="73"/>
      <c r="OGF69" s="73"/>
      <c r="OGG69" s="73"/>
      <c r="OGH69" s="73"/>
      <c r="OGI69" s="73"/>
      <c r="OGJ69" s="73"/>
      <c r="OGK69" s="73"/>
      <c r="OGL69" s="73"/>
      <c r="OGM69" s="73"/>
      <c r="OGN69" s="73"/>
      <c r="OGO69" s="73"/>
      <c r="OGP69" s="73"/>
      <c r="OGQ69" s="73"/>
      <c r="OGR69" s="73"/>
      <c r="OGS69" s="73"/>
      <c r="OGT69" s="73"/>
      <c r="OGU69" s="73"/>
      <c r="OGV69" s="73"/>
      <c r="OGW69" s="73"/>
      <c r="OGX69" s="73"/>
      <c r="OGY69" s="73"/>
      <c r="OGZ69" s="73"/>
      <c r="OHA69" s="73"/>
      <c r="OHB69" s="73"/>
      <c r="OHC69" s="73"/>
      <c r="OHD69" s="73"/>
      <c r="OHE69" s="73"/>
      <c r="OHF69" s="73"/>
      <c r="OHG69" s="73"/>
      <c r="OHH69" s="73"/>
      <c r="OHI69" s="73"/>
      <c r="OHJ69" s="73"/>
      <c r="OHK69" s="73"/>
      <c r="OHL69" s="73"/>
      <c r="OHM69" s="73"/>
      <c r="OHN69" s="73"/>
      <c r="OHO69" s="73"/>
      <c r="OHP69" s="73"/>
      <c r="OHQ69" s="73"/>
      <c r="OHR69" s="73"/>
      <c r="OHS69" s="73"/>
      <c r="OHT69" s="73"/>
      <c r="OHU69" s="73"/>
      <c r="OHV69" s="73"/>
      <c r="OHW69" s="73"/>
      <c r="OHX69" s="73"/>
      <c r="OHY69" s="73"/>
      <c r="OHZ69" s="73"/>
      <c r="OIA69" s="73"/>
      <c r="OIB69" s="73"/>
      <c r="OIC69" s="73"/>
      <c r="OID69" s="73"/>
      <c r="OIE69" s="73"/>
      <c r="OIF69" s="73"/>
      <c r="OIG69" s="73"/>
      <c r="OIH69" s="73"/>
      <c r="OII69" s="73"/>
      <c r="OIJ69" s="73"/>
      <c r="OIK69" s="73"/>
      <c r="OIL69" s="73"/>
      <c r="OIM69" s="73"/>
      <c r="OIN69" s="73"/>
      <c r="OIO69" s="73"/>
      <c r="OIP69" s="73"/>
      <c r="OIQ69" s="73"/>
      <c r="OIR69" s="73"/>
      <c r="OIS69" s="73"/>
      <c r="OIT69" s="73"/>
      <c r="OIU69" s="73"/>
      <c r="OIV69" s="73"/>
      <c r="OIW69" s="73"/>
      <c r="OIX69" s="73"/>
      <c r="OIY69" s="73"/>
      <c r="OIZ69" s="73"/>
      <c r="OJA69" s="73"/>
      <c r="OJB69" s="73"/>
      <c r="OJC69" s="73"/>
      <c r="OJD69" s="73"/>
      <c r="OJE69" s="73"/>
      <c r="OJF69" s="73"/>
      <c r="OJG69" s="73"/>
      <c r="OJH69" s="73"/>
      <c r="OJI69" s="73"/>
      <c r="OJJ69" s="73"/>
      <c r="OJK69" s="73"/>
      <c r="OJL69" s="73"/>
      <c r="OJM69" s="73"/>
      <c r="OJN69" s="73"/>
      <c r="OJO69" s="73"/>
      <c r="OJP69" s="73"/>
      <c r="OJQ69" s="73"/>
      <c r="OJR69" s="73"/>
      <c r="OJS69" s="73"/>
      <c r="OJT69" s="73"/>
      <c r="OJU69" s="73"/>
      <c r="OJV69" s="73"/>
      <c r="OJW69" s="73"/>
      <c r="OJX69" s="73"/>
      <c r="OJY69" s="73"/>
      <c r="OJZ69" s="73"/>
      <c r="OKA69" s="73"/>
      <c r="OKB69" s="73"/>
      <c r="OKC69" s="73"/>
      <c r="OKD69" s="73"/>
      <c r="OKE69" s="73"/>
      <c r="OKF69" s="73"/>
      <c r="OKG69" s="73"/>
      <c r="OKH69" s="73"/>
      <c r="OKI69" s="73"/>
      <c r="OKJ69" s="73"/>
      <c r="OKK69" s="73"/>
      <c r="OKL69" s="73"/>
      <c r="OKM69" s="73"/>
      <c r="OKN69" s="73"/>
      <c r="OKO69" s="73"/>
      <c r="OKP69" s="73"/>
      <c r="OKQ69" s="73"/>
      <c r="OKR69" s="73"/>
      <c r="OKS69" s="73"/>
      <c r="OKT69" s="73"/>
      <c r="OKU69" s="73"/>
      <c r="OKV69" s="73"/>
      <c r="OKW69" s="73"/>
      <c r="OKX69" s="73"/>
      <c r="OKY69" s="73"/>
      <c r="OKZ69" s="73"/>
      <c r="OLA69" s="73"/>
      <c r="OLB69" s="73"/>
      <c r="OLC69" s="73"/>
      <c r="OLD69" s="73"/>
      <c r="OLE69" s="73"/>
      <c r="OLF69" s="73"/>
      <c r="OLG69" s="73"/>
      <c r="OLH69" s="73"/>
      <c r="OLI69" s="73"/>
      <c r="OLJ69" s="73"/>
      <c r="OLK69" s="73"/>
      <c r="OLL69" s="73"/>
      <c r="OLM69" s="73"/>
      <c r="OLN69" s="73"/>
      <c r="OLO69" s="73"/>
      <c r="OLP69" s="73"/>
      <c r="OLQ69" s="73"/>
      <c r="OLR69" s="73"/>
      <c r="OLS69" s="73"/>
      <c r="OLT69" s="73"/>
      <c r="OLU69" s="73"/>
      <c r="OLV69" s="73"/>
      <c r="OLW69" s="73"/>
      <c r="OLX69" s="73"/>
      <c r="OLY69" s="73"/>
      <c r="OLZ69" s="73"/>
      <c r="OMA69" s="73"/>
      <c r="OMB69" s="73"/>
      <c r="OMC69" s="73"/>
      <c r="OMD69" s="73"/>
      <c r="OME69" s="73"/>
      <c r="OMF69" s="73"/>
      <c r="OMG69" s="73"/>
      <c r="OMH69" s="73"/>
      <c r="OMI69" s="73"/>
      <c r="OMJ69" s="73"/>
      <c r="OMK69" s="73"/>
      <c r="OML69" s="73"/>
      <c r="OMM69" s="73"/>
      <c r="OMN69" s="73"/>
      <c r="OMO69" s="73"/>
      <c r="OMP69" s="73"/>
      <c r="OMQ69" s="73"/>
      <c r="OMR69" s="73"/>
      <c r="OMS69" s="73"/>
      <c r="OMT69" s="73"/>
      <c r="OMU69" s="73"/>
      <c r="OMV69" s="73"/>
      <c r="OMW69" s="73"/>
      <c r="OMX69" s="73"/>
      <c r="OMY69" s="73"/>
      <c r="OMZ69" s="73"/>
      <c r="ONA69" s="73"/>
      <c r="ONB69" s="73"/>
      <c r="ONC69" s="73"/>
      <c r="OND69" s="73"/>
      <c r="ONE69" s="73"/>
      <c r="ONF69" s="73"/>
      <c r="ONG69" s="73"/>
      <c r="ONH69" s="73"/>
      <c r="ONI69" s="73"/>
      <c r="ONJ69" s="73"/>
      <c r="ONK69" s="73"/>
      <c r="ONL69" s="73"/>
      <c r="ONM69" s="73"/>
      <c r="ONN69" s="73"/>
      <c r="ONO69" s="73"/>
      <c r="ONP69" s="73"/>
      <c r="ONQ69" s="73"/>
      <c r="ONR69" s="73"/>
      <c r="ONS69" s="73"/>
      <c r="ONT69" s="73"/>
      <c r="ONU69" s="73"/>
      <c r="ONV69" s="73"/>
      <c r="ONW69" s="73"/>
      <c r="ONX69" s="73"/>
      <c r="ONY69" s="73"/>
      <c r="ONZ69" s="73"/>
      <c r="OOA69" s="73"/>
      <c r="OOB69" s="73"/>
      <c r="OOC69" s="73"/>
      <c r="OOD69" s="73"/>
      <c r="OOE69" s="73"/>
      <c r="OOF69" s="73"/>
      <c r="OOG69" s="73"/>
      <c r="OOH69" s="73"/>
      <c r="OOI69" s="73"/>
      <c r="OOJ69" s="73"/>
      <c r="OOK69" s="73"/>
      <c r="OOL69" s="73"/>
      <c r="OOM69" s="73"/>
      <c r="OON69" s="73"/>
      <c r="OOO69" s="73"/>
      <c r="OOP69" s="73"/>
      <c r="OOQ69" s="73"/>
      <c r="OOR69" s="73"/>
      <c r="OOS69" s="73"/>
      <c r="OOT69" s="73"/>
      <c r="OOU69" s="73"/>
      <c r="OOV69" s="73"/>
      <c r="OOW69" s="73"/>
      <c r="OOX69" s="73"/>
      <c r="OOY69" s="73"/>
      <c r="OOZ69" s="73"/>
      <c r="OPA69" s="73"/>
      <c r="OPB69" s="73"/>
      <c r="OPC69" s="73"/>
      <c r="OPD69" s="73"/>
      <c r="OPE69" s="73"/>
      <c r="OPF69" s="73"/>
      <c r="OPG69" s="73"/>
      <c r="OPH69" s="73"/>
      <c r="OPI69" s="73"/>
      <c r="OPJ69" s="73"/>
      <c r="OPK69" s="73"/>
      <c r="OPL69" s="73"/>
      <c r="OPM69" s="73"/>
      <c r="OPN69" s="73"/>
      <c r="OPO69" s="73"/>
      <c r="OPP69" s="73"/>
      <c r="OPQ69" s="73"/>
      <c r="OPR69" s="73"/>
      <c r="OPS69" s="73"/>
      <c r="OPT69" s="73"/>
      <c r="OPU69" s="73"/>
      <c r="OPV69" s="73"/>
      <c r="OPW69" s="73"/>
      <c r="OPX69" s="73"/>
      <c r="OPY69" s="73"/>
      <c r="OPZ69" s="73"/>
      <c r="OQA69" s="73"/>
      <c r="OQB69" s="73"/>
      <c r="OQC69" s="73"/>
      <c r="OQD69" s="73"/>
      <c r="OQE69" s="73"/>
      <c r="OQF69" s="73"/>
      <c r="OQG69" s="73"/>
      <c r="OQH69" s="73"/>
      <c r="OQI69" s="73"/>
      <c r="OQJ69" s="73"/>
      <c r="OQK69" s="73"/>
      <c r="OQL69" s="73"/>
      <c r="OQM69" s="73"/>
      <c r="OQN69" s="73"/>
      <c r="OQO69" s="73"/>
      <c r="OQP69" s="73"/>
      <c r="OQQ69" s="73"/>
      <c r="OQR69" s="73"/>
      <c r="OQS69" s="73"/>
      <c r="OQT69" s="73"/>
      <c r="OQU69" s="73"/>
      <c r="OQV69" s="73"/>
      <c r="OQW69" s="73"/>
      <c r="OQX69" s="73"/>
      <c r="OQY69" s="73"/>
      <c r="OQZ69" s="73"/>
      <c r="ORA69" s="73"/>
      <c r="ORB69" s="73"/>
      <c r="ORC69" s="73"/>
      <c r="ORD69" s="73"/>
      <c r="ORE69" s="73"/>
      <c r="ORF69" s="73"/>
      <c r="ORG69" s="73"/>
      <c r="ORH69" s="73"/>
      <c r="ORI69" s="73"/>
      <c r="ORJ69" s="73"/>
      <c r="ORK69" s="73"/>
      <c r="ORL69" s="73"/>
      <c r="ORM69" s="73"/>
      <c r="ORN69" s="73"/>
      <c r="ORO69" s="73"/>
      <c r="ORP69" s="73"/>
      <c r="ORQ69" s="73"/>
      <c r="ORR69" s="73"/>
      <c r="ORS69" s="73"/>
      <c r="ORT69" s="73"/>
      <c r="ORU69" s="73"/>
      <c r="ORV69" s="73"/>
      <c r="ORW69" s="73"/>
      <c r="ORX69" s="73"/>
      <c r="ORY69" s="73"/>
      <c r="ORZ69" s="73"/>
      <c r="OSA69" s="73"/>
      <c r="OSB69" s="73"/>
      <c r="OSC69" s="73"/>
      <c r="OSD69" s="73"/>
      <c r="OSE69" s="73"/>
      <c r="OSF69" s="73"/>
      <c r="OSG69" s="73"/>
      <c r="OSH69" s="73"/>
      <c r="OSI69" s="73"/>
      <c r="OSJ69" s="73"/>
      <c r="OSK69" s="73"/>
      <c r="OSL69" s="73"/>
      <c r="OSM69" s="73"/>
      <c r="OSN69" s="73"/>
      <c r="OSO69" s="73"/>
      <c r="OSP69" s="73"/>
      <c r="OSQ69" s="73"/>
      <c r="OSR69" s="73"/>
      <c r="OSS69" s="73"/>
      <c r="OST69" s="73"/>
      <c r="OSU69" s="73"/>
      <c r="OSV69" s="73"/>
      <c r="OSW69" s="73"/>
      <c r="OSX69" s="73"/>
      <c r="OSY69" s="73"/>
      <c r="OSZ69" s="73"/>
      <c r="OTA69" s="73"/>
      <c r="OTB69" s="73"/>
      <c r="OTC69" s="73"/>
      <c r="OTD69" s="73"/>
      <c r="OTE69" s="73"/>
      <c r="OTF69" s="73"/>
      <c r="OTG69" s="73"/>
      <c r="OTH69" s="73"/>
      <c r="OTI69" s="73"/>
      <c r="OTJ69" s="73"/>
      <c r="OTK69" s="73"/>
      <c r="OTL69" s="73"/>
      <c r="OTM69" s="73"/>
      <c r="OTN69" s="73"/>
      <c r="OTO69" s="73"/>
      <c r="OTP69" s="73"/>
      <c r="OTQ69" s="73"/>
      <c r="OTR69" s="73"/>
      <c r="OTS69" s="73"/>
      <c r="OTT69" s="73"/>
      <c r="OTU69" s="73"/>
      <c r="OTV69" s="73"/>
      <c r="OTW69" s="73"/>
      <c r="OTX69" s="73"/>
      <c r="OTY69" s="73"/>
      <c r="OTZ69" s="73"/>
      <c r="OUA69" s="73"/>
      <c r="OUB69" s="73"/>
      <c r="OUC69" s="73"/>
      <c r="OUD69" s="73"/>
      <c r="OUE69" s="73"/>
      <c r="OUF69" s="73"/>
      <c r="OUG69" s="73"/>
      <c r="OUH69" s="73"/>
      <c r="OUI69" s="73"/>
      <c r="OUJ69" s="73"/>
      <c r="OUK69" s="73"/>
      <c r="OUL69" s="73"/>
      <c r="OUM69" s="73"/>
      <c r="OUN69" s="73"/>
      <c r="OUO69" s="73"/>
      <c r="OUP69" s="73"/>
      <c r="OUQ69" s="73"/>
      <c r="OUR69" s="73"/>
      <c r="OUS69" s="73"/>
      <c r="OUT69" s="73"/>
      <c r="OUU69" s="73"/>
      <c r="OUV69" s="73"/>
      <c r="OUW69" s="73"/>
      <c r="OUX69" s="73"/>
      <c r="OUY69" s="73"/>
      <c r="OUZ69" s="73"/>
      <c r="OVA69" s="73"/>
      <c r="OVB69" s="73"/>
      <c r="OVC69" s="73"/>
      <c r="OVD69" s="73"/>
      <c r="OVE69" s="73"/>
      <c r="OVF69" s="73"/>
      <c r="OVG69" s="73"/>
      <c r="OVH69" s="73"/>
      <c r="OVI69" s="73"/>
      <c r="OVJ69" s="73"/>
      <c r="OVK69" s="73"/>
      <c r="OVL69" s="73"/>
      <c r="OVM69" s="73"/>
      <c r="OVN69" s="73"/>
      <c r="OVO69" s="73"/>
      <c r="OVP69" s="73"/>
      <c r="OVQ69" s="73"/>
      <c r="OVR69" s="73"/>
      <c r="OVS69" s="73"/>
      <c r="OVT69" s="73"/>
      <c r="OVU69" s="73"/>
      <c r="OVV69" s="73"/>
      <c r="OVW69" s="73"/>
      <c r="OVX69" s="73"/>
      <c r="OVY69" s="73"/>
      <c r="OVZ69" s="73"/>
      <c r="OWA69" s="73"/>
      <c r="OWB69" s="73"/>
      <c r="OWC69" s="73"/>
      <c r="OWD69" s="73"/>
      <c r="OWE69" s="73"/>
      <c r="OWF69" s="73"/>
      <c r="OWG69" s="73"/>
      <c r="OWH69" s="73"/>
      <c r="OWI69" s="73"/>
      <c r="OWJ69" s="73"/>
      <c r="OWK69" s="73"/>
      <c r="OWL69" s="73"/>
      <c r="OWM69" s="73"/>
      <c r="OWN69" s="73"/>
      <c r="OWO69" s="73"/>
      <c r="OWP69" s="73"/>
      <c r="OWQ69" s="73"/>
      <c r="OWR69" s="73"/>
      <c r="OWS69" s="73"/>
      <c r="OWT69" s="73"/>
      <c r="OWU69" s="73"/>
      <c r="OWV69" s="73"/>
      <c r="OWW69" s="73"/>
      <c r="OWX69" s="73"/>
      <c r="OWY69" s="73"/>
      <c r="OWZ69" s="73"/>
      <c r="OXA69" s="73"/>
      <c r="OXB69" s="73"/>
      <c r="OXC69" s="73"/>
      <c r="OXD69" s="73"/>
      <c r="OXE69" s="73"/>
      <c r="OXF69" s="73"/>
      <c r="OXG69" s="73"/>
      <c r="OXH69" s="73"/>
      <c r="OXI69" s="73"/>
      <c r="OXJ69" s="73"/>
      <c r="OXK69" s="73"/>
      <c r="OXL69" s="73"/>
      <c r="OXM69" s="73"/>
      <c r="OXN69" s="73"/>
      <c r="OXO69" s="73"/>
      <c r="OXP69" s="73"/>
      <c r="OXQ69" s="73"/>
      <c r="OXR69" s="73"/>
      <c r="OXS69" s="73"/>
      <c r="OXT69" s="73"/>
      <c r="OXU69" s="73"/>
      <c r="OXV69" s="73"/>
      <c r="OXW69" s="73"/>
      <c r="OXX69" s="73"/>
      <c r="OXY69" s="73"/>
      <c r="OXZ69" s="73"/>
      <c r="OYA69" s="73"/>
      <c r="OYB69" s="73"/>
      <c r="OYC69" s="73"/>
      <c r="OYD69" s="73"/>
      <c r="OYE69" s="73"/>
      <c r="OYF69" s="73"/>
      <c r="OYG69" s="73"/>
      <c r="OYH69" s="73"/>
      <c r="OYI69" s="73"/>
      <c r="OYJ69" s="73"/>
      <c r="OYK69" s="73"/>
      <c r="OYL69" s="73"/>
      <c r="OYM69" s="73"/>
      <c r="OYN69" s="73"/>
      <c r="OYO69" s="73"/>
      <c r="OYP69" s="73"/>
      <c r="OYQ69" s="73"/>
      <c r="OYR69" s="73"/>
      <c r="OYS69" s="73"/>
      <c r="OYT69" s="73"/>
      <c r="OYU69" s="73"/>
      <c r="OYV69" s="73"/>
      <c r="OYW69" s="73"/>
      <c r="OYX69" s="73"/>
      <c r="OYY69" s="73"/>
      <c r="OYZ69" s="73"/>
      <c r="OZA69" s="73"/>
      <c r="OZB69" s="73"/>
      <c r="OZC69" s="73"/>
      <c r="OZD69" s="73"/>
      <c r="OZE69" s="73"/>
      <c r="OZF69" s="73"/>
      <c r="OZG69" s="73"/>
      <c r="OZH69" s="73"/>
      <c r="OZI69" s="73"/>
      <c r="OZJ69" s="73"/>
      <c r="OZK69" s="73"/>
      <c r="OZL69" s="73"/>
      <c r="OZM69" s="73"/>
      <c r="OZN69" s="73"/>
      <c r="OZO69" s="73"/>
      <c r="OZP69" s="73"/>
      <c r="OZQ69" s="73"/>
      <c r="OZR69" s="73"/>
      <c r="OZS69" s="73"/>
      <c r="OZT69" s="73"/>
      <c r="OZU69" s="73"/>
      <c r="OZV69" s="73"/>
      <c r="OZW69" s="73"/>
      <c r="OZX69" s="73"/>
      <c r="OZY69" s="73"/>
      <c r="OZZ69" s="73"/>
      <c r="PAA69" s="73"/>
      <c r="PAB69" s="73"/>
      <c r="PAC69" s="73"/>
      <c r="PAD69" s="73"/>
      <c r="PAE69" s="73"/>
      <c r="PAF69" s="73"/>
      <c r="PAG69" s="73"/>
      <c r="PAH69" s="73"/>
      <c r="PAI69" s="73"/>
      <c r="PAJ69" s="73"/>
      <c r="PAK69" s="73"/>
      <c r="PAL69" s="73"/>
      <c r="PAM69" s="73"/>
      <c r="PAN69" s="73"/>
      <c r="PAO69" s="73"/>
      <c r="PAP69" s="73"/>
      <c r="PAQ69" s="73"/>
      <c r="PAR69" s="73"/>
      <c r="PAS69" s="73"/>
      <c r="PAT69" s="73"/>
      <c r="PAU69" s="73"/>
      <c r="PAV69" s="73"/>
      <c r="PAW69" s="73"/>
      <c r="PAX69" s="73"/>
      <c r="PAY69" s="73"/>
      <c r="PAZ69" s="73"/>
      <c r="PBA69" s="73"/>
      <c r="PBB69" s="73"/>
      <c r="PBC69" s="73"/>
      <c r="PBD69" s="73"/>
      <c r="PBE69" s="73"/>
      <c r="PBF69" s="73"/>
      <c r="PBG69" s="73"/>
      <c r="PBH69" s="73"/>
      <c r="PBI69" s="73"/>
      <c r="PBJ69" s="73"/>
      <c r="PBK69" s="73"/>
      <c r="PBL69" s="73"/>
      <c r="PBM69" s="73"/>
      <c r="PBN69" s="73"/>
      <c r="PBO69" s="73"/>
      <c r="PBP69" s="73"/>
      <c r="PBQ69" s="73"/>
      <c r="PBR69" s="73"/>
      <c r="PBS69" s="73"/>
      <c r="PBT69" s="73"/>
      <c r="PBU69" s="73"/>
      <c r="PBV69" s="73"/>
      <c r="PBW69" s="73"/>
      <c r="PBX69" s="73"/>
      <c r="PBY69" s="73"/>
      <c r="PBZ69" s="73"/>
      <c r="PCA69" s="73"/>
      <c r="PCB69" s="73"/>
      <c r="PCC69" s="73"/>
      <c r="PCD69" s="73"/>
      <c r="PCE69" s="73"/>
      <c r="PCF69" s="73"/>
      <c r="PCG69" s="73"/>
      <c r="PCH69" s="73"/>
      <c r="PCI69" s="73"/>
      <c r="PCJ69" s="73"/>
      <c r="PCK69" s="73"/>
      <c r="PCL69" s="73"/>
      <c r="PCM69" s="73"/>
      <c r="PCN69" s="73"/>
      <c r="PCO69" s="73"/>
      <c r="PCP69" s="73"/>
      <c r="PCQ69" s="73"/>
      <c r="PCR69" s="73"/>
      <c r="PCS69" s="73"/>
      <c r="PCT69" s="73"/>
      <c r="PCU69" s="73"/>
      <c r="PCV69" s="73"/>
      <c r="PCW69" s="73"/>
      <c r="PCX69" s="73"/>
      <c r="PCY69" s="73"/>
      <c r="PCZ69" s="73"/>
      <c r="PDA69" s="73"/>
      <c r="PDB69" s="73"/>
      <c r="PDC69" s="73"/>
      <c r="PDD69" s="73"/>
      <c r="PDE69" s="73"/>
      <c r="PDF69" s="73"/>
      <c r="PDG69" s="73"/>
      <c r="PDH69" s="73"/>
      <c r="PDI69" s="73"/>
      <c r="PDJ69" s="73"/>
      <c r="PDK69" s="73"/>
      <c r="PDL69" s="73"/>
      <c r="PDM69" s="73"/>
      <c r="PDN69" s="73"/>
      <c r="PDO69" s="73"/>
      <c r="PDP69" s="73"/>
      <c r="PDQ69" s="73"/>
      <c r="PDR69" s="73"/>
      <c r="PDS69" s="73"/>
      <c r="PDT69" s="73"/>
      <c r="PDU69" s="73"/>
      <c r="PDV69" s="73"/>
      <c r="PDW69" s="73"/>
      <c r="PDX69" s="73"/>
      <c r="PDY69" s="73"/>
      <c r="PDZ69" s="73"/>
      <c r="PEA69" s="73"/>
      <c r="PEB69" s="73"/>
      <c r="PEC69" s="73"/>
      <c r="PED69" s="73"/>
      <c r="PEE69" s="73"/>
      <c r="PEF69" s="73"/>
      <c r="PEG69" s="73"/>
      <c r="PEH69" s="73"/>
      <c r="PEI69" s="73"/>
      <c r="PEJ69" s="73"/>
      <c r="PEK69" s="73"/>
      <c r="PEL69" s="73"/>
      <c r="PEM69" s="73"/>
      <c r="PEN69" s="73"/>
      <c r="PEO69" s="73"/>
      <c r="PEP69" s="73"/>
      <c r="PEQ69" s="73"/>
      <c r="PER69" s="73"/>
      <c r="PES69" s="73"/>
      <c r="PET69" s="73"/>
      <c r="PEU69" s="73"/>
      <c r="PEV69" s="73"/>
      <c r="PEW69" s="73"/>
      <c r="PEX69" s="73"/>
      <c r="PEY69" s="73"/>
      <c r="PEZ69" s="73"/>
      <c r="PFA69" s="73"/>
      <c r="PFB69" s="73"/>
      <c r="PFC69" s="73"/>
      <c r="PFD69" s="73"/>
      <c r="PFE69" s="73"/>
      <c r="PFF69" s="73"/>
      <c r="PFG69" s="73"/>
      <c r="PFH69" s="73"/>
      <c r="PFI69" s="73"/>
      <c r="PFJ69" s="73"/>
      <c r="PFK69" s="73"/>
      <c r="PFL69" s="73"/>
      <c r="PFM69" s="73"/>
      <c r="PFN69" s="73"/>
      <c r="PFO69" s="73"/>
      <c r="PFP69" s="73"/>
      <c r="PFQ69" s="73"/>
      <c r="PFR69" s="73"/>
      <c r="PFS69" s="73"/>
      <c r="PFT69" s="73"/>
      <c r="PFU69" s="73"/>
      <c r="PFV69" s="73"/>
      <c r="PFW69" s="73"/>
      <c r="PFX69" s="73"/>
      <c r="PFY69" s="73"/>
      <c r="PFZ69" s="73"/>
      <c r="PGA69" s="73"/>
      <c r="PGB69" s="73"/>
      <c r="PGC69" s="73"/>
      <c r="PGD69" s="73"/>
      <c r="PGE69" s="73"/>
      <c r="PGF69" s="73"/>
      <c r="PGG69" s="73"/>
      <c r="PGH69" s="73"/>
      <c r="PGI69" s="73"/>
      <c r="PGJ69" s="73"/>
      <c r="PGK69" s="73"/>
      <c r="PGL69" s="73"/>
      <c r="PGM69" s="73"/>
      <c r="PGN69" s="73"/>
      <c r="PGO69" s="73"/>
      <c r="PGP69" s="73"/>
      <c r="PGQ69" s="73"/>
      <c r="PGR69" s="73"/>
      <c r="PGS69" s="73"/>
      <c r="PGT69" s="73"/>
      <c r="PGU69" s="73"/>
      <c r="PGV69" s="73"/>
      <c r="PGW69" s="73"/>
      <c r="PGX69" s="73"/>
      <c r="PGY69" s="73"/>
      <c r="PGZ69" s="73"/>
      <c r="PHA69" s="73"/>
      <c r="PHB69" s="73"/>
      <c r="PHC69" s="73"/>
      <c r="PHD69" s="73"/>
      <c r="PHE69" s="73"/>
      <c r="PHF69" s="73"/>
      <c r="PHG69" s="73"/>
      <c r="PHH69" s="73"/>
      <c r="PHI69" s="73"/>
      <c r="PHJ69" s="73"/>
      <c r="PHK69" s="73"/>
      <c r="PHL69" s="73"/>
      <c r="PHM69" s="73"/>
      <c r="PHN69" s="73"/>
      <c r="PHO69" s="73"/>
      <c r="PHP69" s="73"/>
      <c r="PHQ69" s="73"/>
      <c r="PHR69" s="73"/>
      <c r="PHS69" s="73"/>
      <c r="PHT69" s="73"/>
      <c r="PHU69" s="73"/>
      <c r="PHV69" s="73"/>
      <c r="PHW69" s="73"/>
      <c r="PHX69" s="73"/>
      <c r="PHY69" s="73"/>
      <c r="PHZ69" s="73"/>
      <c r="PIA69" s="73"/>
      <c r="PIB69" s="73"/>
      <c r="PIC69" s="73"/>
      <c r="PID69" s="73"/>
      <c r="PIE69" s="73"/>
      <c r="PIF69" s="73"/>
      <c r="PIG69" s="73"/>
      <c r="PIH69" s="73"/>
      <c r="PII69" s="73"/>
      <c r="PIJ69" s="73"/>
      <c r="PIK69" s="73"/>
      <c r="PIL69" s="73"/>
      <c r="PIM69" s="73"/>
      <c r="PIN69" s="73"/>
      <c r="PIO69" s="73"/>
      <c r="PIP69" s="73"/>
      <c r="PIQ69" s="73"/>
      <c r="PIR69" s="73"/>
      <c r="PIS69" s="73"/>
      <c r="PIT69" s="73"/>
      <c r="PIU69" s="73"/>
      <c r="PIV69" s="73"/>
      <c r="PIW69" s="73"/>
      <c r="PIX69" s="73"/>
      <c r="PIY69" s="73"/>
      <c r="PIZ69" s="73"/>
      <c r="PJA69" s="73"/>
      <c r="PJB69" s="73"/>
      <c r="PJC69" s="73"/>
      <c r="PJD69" s="73"/>
      <c r="PJE69" s="73"/>
      <c r="PJF69" s="73"/>
      <c r="PJG69" s="73"/>
      <c r="PJH69" s="73"/>
      <c r="PJI69" s="73"/>
      <c r="PJJ69" s="73"/>
      <c r="PJK69" s="73"/>
      <c r="PJL69" s="73"/>
      <c r="PJM69" s="73"/>
      <c r="PJN69" s="73"/>
      <c r="PJO69" s="73"/>
      <c r="PJP69" s="73"/>
      <c r="PJQ69" s="73"/>
      <c r="PJR69" s="73"/>
      <c r="PJS69" s="73"/>
      <c r="PJT69" s="73"/>
      <c r="PJU69" s="73"/>
      <c r="PJV69" s="73"/>
      <c r="PJW69" s="73"/>
      <c r="PJX69" s="73"/>
      <c r="PJY69" s="73"/>
      <c r="PJZ69" s="73"/>
      <c r="PKA69" s="73"/>
      <c r="PKB69" s="73"/>
      <c r="PKC69" s="73"/>
      <c r="PKD69" s="73"/>
      <c r="PKE69" s="73"/>
      <c r="PKF69" s="73"/>
      <c r="PKG69" s="73"/>
      <c r="PKH69" s="73"/>
      <c r="PKI69" s="73"/>
      <c r="PKJ69" s="73"/>
      <c r="PKK69" s="73"/>
      <c r="PKL69" s="73"/>
      <c r="PKM69" s="73"/>
      <c r="PKN69" s="73"/>
      <c r="PKO69" s="73"/>
      <c r="PKP69" s="73"/>
      <c r="PKQ69" s="73"/>
      <c r="PKR69" s="73"/>
      <c r="PKS69" s="73"/>
      <c r="PKT69" s="73"/>
      <c r="PKU69" s="73"/>
      <c r="PKV69" s="73"/>
      <c r="PKW69" s="73"/>
      <c r="PKX69" s="73"/>
      <c r="PKY69" s="73"/>
      <c r="PKZ69" s="73"/>
      <c r="PLA69" s="73"/>
      <c r="PLB69" s="73"/>
      <c r="PLC69" s="73"/>
      <c r="PLD69" s="73"/>
      <c r="PLE69" s="73"/>
      <c r="PLF69" s="73"/>
      <c r="PLG69" s="73"/>
      <c r="PLH69" s="73"/>
      <c r="PLI69" s="73"/>
      <c r="PLJ69" s="73"/>
      <c r="PLK69" s="73"/>
      <c r="PLL69" s="73"/>
      <c r="PLM69" s="73"/>
      <c r="PLN69" s="73"/>
      <c r="PLO69" s="73"/>
      <c r="PLP69" s="73"/>
      <c r="PLQ69" s="73"/>
      <c r="PLR69" s="73"/>
      <c r="PLS69" s="73"/>
      <c r="PLT69" s="73"/>
      <c r="PLU69" s="73"/>
      <c r="PLV69" s="73"/>
      <c r="PLW69" s="73"/>
      <c r="PLX69" s="73"/>
      <c r="PLY69" s="73"/>
      <c r="PLZ69" s="73"/>
      <c r="PMA69" s="73"/>
      <c r="PMB69" s="73"/>
      <c r="PMC69" s="73"/>
      <c r="PMD69" s="73"/>
      <c r="PME69" s="73"/>
      <c r="PMF69" s="73"/>
      <c r="PMG69" s="73"/>
      <c r="PMH69" s="73"/>
      <c r="PMI69" s="73"/>
      <c r="PMJ69" s="73"/>
      <c r="PMK69" s="73"/>
      <c r="PML69" s="73"/>
      <c r="PMM69" s="73"/>
      <c r="PMN69" s="73"/>
      <c r="PMO69" s="73"/>
      <c r="PMP69" s="73"/>
      <c r="PMQ69" s="73"/>
      <c r="PMR69" s="73"/>
      <c r="PMS69" s="73"/>
      <c r="PMT69" s="73"/>
      <c r="PMU69" s="73"/>
      <c r="PMV69" s="73"/>
      <c r="PMW69" s="73"/>
      <c r="PMX69" s="73"/>
      <c r="PMY69" s="73"/>
      <c r="PMZ69" s="73"/>
      <c r="PNA69" s="73"/>
      <c r="PNB69" s="73"/>
      <c r="PNC69" s="73"/>
      <c r="PND69" s="73"/>
      <c r="PNE69" s="73"/>
      <c r="PNF69" s="73"/>
      <c r="PNG69" s="73"/>
      <c r="PNH69" s="73"/>
      <c r="PNI69" s="73"/>
      <c r="PNJ69" s="73"/>
      <c r="PNK69" s="73"/>
      <c r="PNL69" s="73"/>
      <c r="PNM69" s="73"/>
      <c r="PNN69" s="73"/>
      <c r="PNO69" s="73"/>
      <c r="PNP69" s="73"/>
      <c r="PNQ69" s="73"/>
      <c r="PNR69" s="73"/>
      <c r="PNS69" s="73"/>
      <c r="PNT69" s="73"/>
      <c r="PNU69" s="73"/>
      <c r="PNV69" s="73"/>
      <c r="PNW69" s="73"/>
      <c r="PNX69" s="73"/>
      <c r="PNY69" s="73"/>
      <c r="PNZ69" s="73"/>
      <c r="POA69" s="73"/>
      <c r="POB69" s="73"/>
      <c r="POC69" s="73"/>
      <c r="POD69" s="73"/>
      <c r="POE69" s="73"/>
      <c r="POF69" s="73"/>
      <c r="POG69" s="73"/>
      <c r="POH69" s="73"/>
      <c r="POI69" s="73"/>
      <c r="POJ69" s="73"/>
      <c r="POK69" s="73"/>
      <c r="POL69" s="73"/>
      <c r="POM69" s="73"/>
      <c r="PON69" s="73"/>
      <c r="POO69" s="73"/>
      <c r="POP69" s="73"/>
      <c r="POQ69" s="73"/>
      <c r="POR69" s="73"/>
      <c r="POS69" s="73"/>
      <c r="POT69" s="73"/>
      <c r="POU69" s="73"/>
      <c r="POV69" s="73"/>
      <c r="POW69" s="73"/>
      <c r="POX69" s="73"/>
      <c r="POY69" s="73"/>
      <c r="POZ69" s="73"/>
      <c r="PPA69" s="73"/>
      <c r="PPB69" s="73"/>
      <c r="PPC69" s="73"/>
      <c r="PPD69" s="73"/>
      <c r="PPE69" s="73"/>
      <c r="PPF69" s="73"/>
      <c r="PPG69" s="73"/>
      <c r="PPH69" s="73"/>
      <c r="PPI69" s="73"/>
      <c r="PPJ69" s="73"/>
      <c r="PPK69" s="73"/>
      <c r="PPL69" s="73"/>
      <c r="PPM69" s="73"/>
      <c r="PPN69" s="73"/>
      <c r="PPO69" s="73"/>
      <c r="PPP69" s="73"/>
      <c r="PPQ69" s="73"/>
      <c r="PPR69" s="73"/>
      <c r="PPS69" s="73"/>
      <c r="PPT69" s="73"/>
      <c r="PPU69" s="73"/>
      <c r="PPV69" s="73"/>
      <c r="PPW69" s="73"/>
      <c r="PPX69" s="73"/>
      <c r="PPY69" s="73"/>
      <c r="PPZ69" s="73"/>
      <c r="PQA69" s="73"/>
      <c r="PQB69" s="73"/>
      <c r="PQC69" s="73"/>
      <c r="PQD69" s="73"/>
      <c r="PQE69" s="73"/>
      <c r="PQF69" s="73"/>
      <c r="PQG69" s="73"/>
      <c r="PQH69" s="73"/>
      <c r="PQI69" s="73"/>
      <c r="PQJ69" s="73"/>
      <c r="PQK69" s="73"/>
      <c r="PQL69" s="73"/>
      <c r="PQM69" s="73"/>
      <c r="PQN69" s="73"/>
      <c r="PQO69" s="73"/>
      <c r="PQP69" s="73"/>
      <c r="PQQ69" s="73"/>
      <c r="PQR69" s="73"/>
      <c r="PQS69" s="73"/>
      <c r="PQT69" s="73"/>
      <c r="PQU69" s="73"/>
      <c r="PQV69" s="73"/>
      <c r="PQW69" s="73"/>
      <c r="PQX69" s="73"/>
      <c r="PQY69" s="73"/>
      <c r="PQZ69" s="73"/>
      <c r="PRA69" s="73"/>
      <c r="PRB69" s="73"/>
      <c r="PRC69" s="73"/>
      <c r="PRD69" s="73"/>
      <c r="PRE69" s="73"/>
      <c r="PRF69" s="73"/>
      <c r="PRG69" s="73"/>
      <c r="PRH69" s="73"/>
      <c r="PRI69" s="73"/>
      <c r="PRJ69" s="73"/>
      <c r="PRK69" s="73"/>
      <c r="PRL69" s="73"/>
      <c r="PRM69" s="73"/>
      <c r="PRN69" s="73"/>
      <c r="PRO69" s="73"/>
      <c r="PRP69" s="73"/>
      <c r="PRQ69" s="73"/>
      <c r="PRR69" s="73"/>
      <c r="PRS69" s="73"/>
      <c r="PRT69" s="73"/>
      <c r="PRU69" s="73"/>
      <c r="PRV69" s="73"/>
      <c r="PRW69" s="73"/>
      <c r="PRX69" s="73"/>
      <c r="PRY69" s="73"/>
      <c r="PRZ69" s="73"/>
      <c r="PSA69" s="73"/>
      <c r="PSB69" s="73"/>
      <c r="PSC69" s="73"/>
      <c r="PSD69" s="73"/>
      <c r="PSE69" s="73"/>
      <c r="PSF69" s="73"/>
      <c r="PSG69" s="73"/>
      <c r="PSH69" s="73"/>
      <c r="PSI69" s="73"/>
      <c r="PSJ69" s="73"/>
      <c r="PSK69" s="73"/>
      <c r="PSL69" s="73"/>
      <c r="PSM69" s="73"/>
      <c r="PSN69" s="73"/>
      <c r="PSO69" s="73"/>
      <c r="PSP69" s="73"/>
      <c r="PSQ69" s="73"/>
      <c r="PSR69" s="73"/>
      <c r="PSS69" s="73"/>
      <c r="PST69" s="73"/>
      <c r="PSU69" s="73"/>
      <c r="PSV69" s="73"/>
      <c r="PSW69" s="73"/>
      <c r="PSX69" s="73"/>
      <c r="PSY69" s="73"/>
      <c r="PSZ69" s="73"/>
      <c r="PTA69" s="73"/>
      <c r="PTB69" s="73"/>
      <c r="PTC69" s="73"/>
      <c r="PTD69" s="73"/>
      <c r="PTE69" s="73"/>
      <c r="PTF69" s="73"/>
      <c r="PTG69" s="73"/>
      <c r="PTH69" s="73"/>
      <c r="PTI69" s="73"/>
      <c r="PTJ69" s="73"/>
      <c r="PTK69" s="73"/>
      <c r="PTL69" s="73"/>
      <c r="PTM69" s="73"/>
      <c r="PTN69" s="73"/>
      <c r="PTO69" s="73"/>
      <c r="PTP69" s="73"/>
      <c r="PTQ69" s="73"/>
      <c r="PTR69" s="73"/>
      <c r="PTS69" s="73"/>
      <c r="PTT69" s="73"/>
      <c r="PTU69" s="73"/>
      <c r="PTV69" s="73"/>
      <c r="PTW69" s="73"/>
      <c r="PTX69" s="73"/>
      <c r="PTY69" s="73"/>
      <c r="PTZ69" s="73"/>
      <c r="PUA69" s="73"/>
      <c r="PUB69" s="73"/>
      <c r="PUC69" s="73"/>
      <c r="PUD69" s="73"/>
      <c r="PUE69" s="73"/>
      <c r="PUF69" s="73"/>
      <c r="PUG69" s="73"/>
      <c r="PUH69" s="73"/>
      <c r="PUI69" s="73"/>
      <c r="PUJ69" s="73"/>
      <c r="PUK69" s="73"/>
      <c r="PUL69" s="73"/>
      <c r="PUM69" s="73"/>
      <c r="PUN69" s="73"/>
      <c r="PUO69" s="73"/>
      <c r="PUP69" s="73"/>
      <c r="PUQ69" s="73"/>
      <c r="PUR69" s="73"/>
      <c r="PUS69" s="73"/>
      <c r="PUT69" s="73"/>
      <c r="PUU69" s="73"/>
      <c r="PUV69" s="73"/>
      <c r="PUW69" s="73"/>
      <c r="PUX69" s="73"/>
      <c r="PUY69" s="73"/>
      <c r="PUZ69" s="73"/>
      <c r="PVA69" s="73"/>
      <c r="PVB69" s="73"/>
      <c r="PVC69" s="73"/>
      <c r="PVD69" s="73"/>
      <c r="PVE69" s="73"/>
      <c r="PVF69" s="73"/>
      <c r="PVG69" s="73"/>
      <c r="PVH69" s="73"/>
      <c r="PVI69" s="73"/>
      <c r="PVJ69" s="73"/>
      <c r="PVK69" s="73"/>
      <c r="PVL69" s="73"/>
      <c r="PVM69" s="73"/>
      <c r="PVN69" s="73"/>
      <c r="PVO69" s="73"/>
      <c r="PVP69" s="73"/>
      <c r="PVQ69" s="73"/>
      <c r="PVR69" s="73"/>
      <c r="PVS69" s="73"/>
      <c r="PVT69" s="73"/>
      <c r="PVU69" s="73"/>
      <c r="PVV69" s="73"/>
      <c r="PVW69" s="73"/>
      <c r="PVX69" s="73"/>
      <c r="PVY69" s="73"/>
      <c r="PVZ69" s="73"/>
      <c r="PWA69" s="73"/>
      <c r="PWB69" s="73"/>
      <c r="PWC69" s="73"/>
      <c r="PWD69" s="73"/>
      <c r="PWE69" s="73"/>
      <c r="PWF69" s="73"/>
      <c r="PWG69" s="73"/>
      <c r="PWH69" s="73"/>
      <c r="PWI69" s="73"/>
      <c r="PWJ69" s="73"/>
      <c r="PWK69" s="73"/>
      <c r="PWL69" s="73"/>
      <c r="PWM69" s="73"/>
      <c r="PWN69" s="73"/>
      <c r="PWO69" s="73"/>
      <c r="PWP69" s="73"/>
      <c r="PWQ69" s="73"/>
      <c r="PWR69" s="73"/>
      <c r="PWS69" s="73"/>
      <c r="PWT69" s="73"/>
      <c r="PWU69" s="73"/>
      <c r="PWV69" s="73"/>
      <c r="PWW69" s="73"/>
      <c r="PWX69" s="73"/>
      <c r="PWY69" s="73"/>
      <c r="PWZ69" s="73"/>
      <c r="PXA69" s="73"/>
      <c r="PXB69" s="73"/>
      <c r="PXC69" s="73"/>
      <c r="PXD69" s="73"/>
      <c r="PXE69" s="73"/>
      <c r="PXF69" s="73"/>
      <c r="PXG69" s="73"/>
      <c r="PXH69" s="73"/>
      <c r="PXI69" s="73"/>
      <c r="PXJ69" s="73"/>
      <c r="PXK69" s="73"/>
      <c r="PXL69" s="73"/>
      <c r="PXM69" s="73"/>
      <c r="PXN69" s="73"/>
      <c r="PXO69" s="73"/>
      <c r="PXP69" s="73"/>
      <c r="PXQ69" s="73"/>
      <c r="PXR69" s="73"/>
      <c r="PXS69" s="73"/>
      <c r="PXT69" s="73"/>
      <c r="PXU69" s="73"/>
      <c r="PXV69" s="73"/>
      <c r="PXW69" s="73"/>
      <c r="PXX69" s="73"/>
      <c r="PXY69" s="73"/>
      <c r="PXZ69" s="73"/>
      <c r="PYA69" s="73"/>
      <c r="PYB69" s="73"/>
      <c r="PYC69" s="73"/>
      <c r="PYD69" s="73"/>
      <c r="PYE69" s="73"/>
      <c r="PYF69" s="73"/>
      <c r="PYG69" s="73"/>
      <c r="PYH69" s="73"/>
      <c r="PYI69" s="73"/>
      <c r="PYJ69" s="73"/>
      <c r="PYK69" s="73"/>
      <c r="PYL69" s="73"/>
      <c r="PYM69" s="73"/>
      <c r="PYN69" s="73"/>
      <c r="PYO69" s="73"/>
      <c r="PYP69" s="73"/>
      <c r="PYQ69" s="73"/>
      <c r="PYR69" s="73"/>
      <c r="PYS69" s="73"/>
      <c r="PYT69" s="73"/>
      <c r="PYU69" s="73"/>
      <c r="PYV69" s="73"/>
      <c r="PYW69" s="73"/>
      <c r="PYX69" s="73"/>
      <c r="PYY69" s="73"/>
      <c r="PYZ69" s="73"/>
      <c r="PZA69" s="73"/>
      <c r="PZB69" s="73"/>
      <c r="PZC69" s="73"/>
      <c r="PZD69" s="73"/>
      <c r="PZE69" s="73"/>
      <c r="PZF69" s="73"/>
      <c r="PZG69" s="73"/>
      <c r="PZH69" s="73"/>
      <c r="PZI69" s="73"/>
      <c r="PZJ69" s="73"/>
      <c r="PZK69" s="73"/>
      <c r="PZL69" s="73"/>
      <c r="PZM69" s="73"/>
      <c r="PZN69" s="73"/>
      <c r="PZO69" s="73"/>
      <c r="PZP69" s="73"/>
      <c r="PZQ69" s="73"/>
      <c r="PZR69" s="73"/>
      <c r="PZS69" s="73"/>
      <c r="PZT69" s="73"/>
      <c r="PZU69" s="73"/>
      <c r="PZV69" s="73"/>
      <c r="PZW69" s="73"/>
      <c r="PZX69" s="73"/>
      <c r="PZY69" s="73"/>
      <c r="PZZ69" s="73"/>
      <c r="QAA69" s="73"/>
      <c r="QAB69" s="73"/>
      <c r="QAC69" s="73"/>
      <c r="QAD69" s="73"/>
      <c r="QAE69" s="73"/>
      <c r="QAF69" s="73"/>
      <c r="QAG69" s="73"/>
      <c r="QAH69" s="73"/>
      <c r="QAI69" s="73"/>
      <c r="QAJ69" s="73"/>
      <c r="QAK69" s="73"/>
      <c r="QAL69" s="73"/>
      <c r="QAM69" s="73"/>
      <c r="QAN69" s="73"/>
      <c r="QAO69" s="73"/>
      <c r="QAP69" s="73"/>
      <c r="QAQ69" s="73"/>
      <c r="QAR69" s="73"/>
      <c r="QAS69" s="73"/>
      <c r="QAT69" s="73"/>
      <c r="QAU69" s="73"/>
      <c r="QAV69" s="73"/>
      <c r="QAW69" s="73"/>
      <c r="QAX69" s="73"/>
      <c r="QAY69" s="73"/>
      <c r="QAZ69" s="73"/>
      <c r="QBA69" s="73"/>
      <c r="QBB69" s="73"/>
      <c r="QBC69" s="73"/>
      <c r="QBD69" s="73"/>
      <c r="QBE69" s="73"/>
      <c r="QBF69" s="73"/>
      <c r="QBG69" s="73"/>
      <c r="QBH69" s="73"/>
      <c r="QBI69" s="73"/>
      <c r="QBJ69" s="73"/>
      <c r="QBK69" s="73"/>
      <c r="QBL69" s="73"/>
      <c r="QBM69" s="73"/>
      <c r="QBN69" s="73"/>
      <c r="QBO69" s="73"/>
      <c r="QBP69" s="73"/>
      <c r="QBQ69" s="73"/>
      <c r="QBR69" s="73"/>
      <c r="QBS69" s="73"/>
      <c r="QBT69" s="73"/>
      <c r="QBU69" s="73"/>
      <c r="QBV69" s="73"/>
      <c r="QBW69" s="73"/>
      <c r="QBX69" s="73"/>
      <c r="QBY69" s="73"/>
      <c r="QBZ69" s="73"/>
      <c r="QCA69" s="73"/>
      <c r="QCB69" s="73"/>
      <c r="QCC69" s="73"/>
      <c r="QCD69" s="73"/>
      <c r="QCE69" s="73"/>
      <c r="QCF69" s="73"/>
      <c r="QCG69" s="73"/>
      <c r="QCH69" s="73"/>
      <c r="QCI69" s="73"/>
      <c r="QCJ69" s="73"/>
      <c r="QCK69" s="73"/>
      <c r="QCL69" s="73"/>
      <c r="QCM69" s="73"/>
      <c r="QCN69" s="73"/>
      <c r="QCO69" s="73"/>
      <c r="QCP69" s="73"/>
      <c r="QCQ69" s="73"/>
      <c r="QCR69" s="73"/>
      <c r="QCS69" s="73"/>
      <c r="QCT69" s="73"/>
      <c r="QCU69" s="73"/>
      <c r="QCV69" s="73"/>
      <c r="QCW69" s="73"/>
      <c r="QCX69" s="73"/>
      <c r="QCY69" s="73"/>
      <c r="QCZ69" s="73"/>
      <c r="QDA69" s="73"/>
      <c r="QDB69" s="73"/>
      <c r="QDC69" s="73"/>
      <c r="QDD69" s="73"/>
      <c r="QDE69" s="73"/>
      <c r="QDF69" s="73"/>
      <c r="QDG69" s="73"/>
      <c r="QDH69" s="73"/>
      <c r="QDI69" s="73"/>
      <c r="QDJ69" s="73"/>
      <c r="QDK69" s="73"/>
      <c r="QDL69" s="73"/>
      <c r="QDM69" s="73"/>
      <c r="QDN69" s="73"/>
      <c r="QDO69" s="73"/>
      <c r="QDP69" s="73"/>
      <c r="QDQ69" s="73"/>
      <c r="QDR69" s="73"/>
      <c r="QDS69" s="73"/>
      <c r="QDT69" s="73"/>
      <c r="QDU69" s="73"/>
      <c r="QDV69" s="73"/>
      <c r="QDW69" s="73"/>
      <c r="QDX69" s="73"/>
      <c r="QDY69" s="73"/>
      <c r="QDZ69" s="73"/>
      <c r="QEA69" s="73"/>
      <c r="QEB69" s="73"/>
      <c r="QEC69" s="73"/>
      <c r="QED69" s="73"/>
      <c r="QEE69" s="73"/>
      <c r="QEF69" s="73"/>
      <c r="QEG69" s="73"/>
      <c r="QEH69" s="73"/>
      <c r="QEI69" s="73"/>
      <c r="QEJ69" s="73"/>
      <c r="QEK69" s="73"/>
      <c r="QEL69" s="73"/>
      <c r="QEM69" s="73"/>
      <c r="QEN69" s="73"/>
      <c r="QEO69" s="73"/>
      <c r="QEP69" s="73"/>
      <c r="QEQ69" s="73"/>
      <c r="QER69" s="73"/>
      <c r="QES69" s="73"/>
      <c r="QET69" s="73"/>
      <c r="QEU69" s="73"/>
      <c r="QEV69" s="73"/>
      <c r="QEW69" s="73"/>
      <c r="QEX69" s="73"/>
      <c r="QEY69" s="73"/>
      <c r="QEZ69" s="73"/>
      <c r="QFA69" s="73"/>
      <c r="QFB69" s="73"/>
      <c r="QFC69" s="73"/>
      <c r="QFD69" s="73"/>
      <c r="QFE69" s="73"/>
      <c r="QFF69" s="73"/>
      <c r="QFG69" s="73"/>
      <c r="QFH69" s="73"/>
      <c r="QFI69" s="73"/>
      <c r="QFJ69" s="73"/>
      <c r="QFK69" s="73"/>
      <c r="QFL69" s="73"/>
      <c r="QFM69" s="73"/>
      <c r="QFN69" s="73"/>
      <c r="QFO69" s="73"/>
      <c r="QFP69" s="73"/>
      <c r="QFQ69" s="73"/>
      <c r="QFR69" s="73"/>
      <c r="QFS69" s="73"/>
      <c r="QFT69" s="73"/>
      <c r="QFU69" s="73"/>
      <c r="QFV69" s="73"/>
      <c r="QFW69" s="73"/>
      <c r="QFX69" s="73"/>
      <c r="QFY69" s="73"/>
      <c r="QFZ69" s="73"/>
      <c r="QGA69" s="73"/>
      <c r="QGB69" s="73"/>
      <c r="QGC69" s="73"/>
      <c r="QGD69" s="73"/>
      <c r="QGE69" s="73"/>
      <c r="QGF69" s="73"/>
      <c r="QGG69" s="73"/>
      <c r="QGH69" s="73"/>
      <c r="QGI69" s="73"/>
      <c r="QGJ69" s="73"/>
      <c r="QGK69" s="73"/>
      <c r="QGL69" s="73"/>
      <c r="QGM69" s="73"/>
      <c r="QGN69" s="73"/>
      <c r="QGO69" s="73"/>
      <c r="QGP69" s="73"/>
      <c r="QGQ69" s="73"/>
      <c r="QGR69" s="73"/>
      <c r="QGS69" s="73"/>
      <c r="QGT69" s="73"/>
      <c r="QGU69" s="73"/>
      <c r="QGV69" s="73"/>
      <c r="QGW69" s="73"/>
      <c r="QGX69" s="73"/>
      <c r="QGY69" s="73"/>
      <c r="QGZ69" s="73"/>
      <c r="QHA69" s="73"/>
      <c r="QHB69" s="73"/>
      <c r="QHC69" s="73"/>
      <c r="QHD69" s="73"/>
      <c r="QHE69" s="73"/>
      <c r="QHF69" s="73"/>
      <c r="QHG69" s="73"/>
      <c r="QHH69" s="73"/>
      <c r="QHI69" s="73"/>
      <c r="QHJ69" s="73"/>
      <c r="QHK69" s="73"/>
      <c r="QHL69" s="73"/>
      <c r="QHM69" s="73"/>
      <c r="QHN69" s="73"/>
      <c r="QHO69" s="73"/>
      <c r="QHP69" s="73"/>
      <c r="QHQ69" s="73"/>
      <c r="QHR69" s="73"/>
      <c r="QHS69" s="73"/>
      <c r="QHT69" s="73"/>
      <c r="QHU69" s="73"/>
      <c r="QHV69" s="73"/>
      <c r="QHW69" s="73"/>
      <c r="QHX69" s="73"/>
      <c r="QHY69" s="73"/>
      <c r="QHZ69" s="73"/>
      <c r="QIA69" s="73"/>
      <c r="QIB69" s="73"/>
      <c r="QIC69" s="73"/>
      <c r="QID69" s="73"/>
      <c r="QIE69" s="73"/>
      <c r="QIF69" s="73"/>
      <c r="QIG69" s="73"/>
      <c r="QIH69" s="73"/>
      <c r="QII69" s="73"/>
      <c r="QIJ69" s="73"/>
      <c r="QIK69" s="73"/>
      <c r="QIL69" s="73"/>
      <c r="QIM69" s="73"/>
      <c r="QIN69" s="73"/>
      <c r="QIO69" s="73"/>
      <c r="QIP69" s="73"/>
      <c r="QIQ69" s="73"/>
      <c r="QIR69" s="73"/>
      <c r="QIS69" s="73"/>
      <c r="QIT69" s="73"/>
      <c r="QIU69" s="73"/>
      <c r="QIV69" s="73"/>
      <c r="QIW69" s="73"/>
      <c r="QIX69" s="73"/>
      <c r="QIY69" s="73"/>
      <c r="QIZ69" s="73"/>
      <c r="QJA69" s="73"/>
      <c r="QJB69" s="73"/>
      <c r="QJC69" s="73"/>
      <c r="QJD69" s="73"/>
      <c r="QJE69" s="73"/>
      <c r="QJF69" s="73"/>
      <c r="QJG69" s="73"/>
      <c r="QJH69" s="73"/>
      <c r="QJI69" s="73"/>
      <c r="QJJ69" s="73"/>
      <c r="QJK69" s="73"/>
      <c r="QJL69" s="73"/>
      <c r="QJM69" s="73"/>
      <c r="QJN69" s="73"/>
      <c r="QJO69" s="73"/>
      <c r="QJP69" s="73"/>
      <c r="QJQ69" s="73"/>
      <c r="QJR69" s="73"/>
      <c r="QJS69" s="73"/>
      <c r="QJT69" s="73"/>
      <c r="QJU69" s="73"/>
      <c r="QJV69" s="73"/>
      <c r="QJW69" s="73"/>
      <c r="QJX69" s="73"/>
      <c r="QJY69" s="73"/>
      <c r="QJZ69" s="73"/>
      <c r="QKA69" s="73"/>
      <c r="QKB69" s="73"/>
      <c r="QKC69" s="73"/>
      <c r="QKD69" s="73"/>
      <c r="QKE69" s="73"/>
      <c r="QKF69" s="73"/>
      <c r="QKG69" s="73"/>
      <c r="QKH69" s="73"/>
      <c r="QKI69" s="73"/>
      <c r="QKJ69" s="73"/>
      <c r="QKK69" s="73"/>
      <c r="QKL69" s="73"/>
      <c r="QKM69" s="73"/>
      <c r="QKN69" s="73"/>
      <c r="QKO69" s="73"/>
      <c r="QKP69" s="73"/>
      <c r="QKQ69" s="73"/>
      <c r="QKR69" s="73"/>
      <c r="QKS69" s="73"/>
      <c r="QKT69" s="73"/>
      <c r="QKU69" s="73"/>
      <c r="QKV69" s="73"/>
      <c r="QKW69" s="73"/>
      <c r="QKX69" s="73"/>
      <c r="QKY69" s="73"/>
      <c r="QKZ69" s="73"/>
      <c r="QLA69" s="73"/>
      <c r="QLB69" s="73"/>
      <c r="QLC69" s="73"/>
      <c r="QLD69" s="73"/>
      <c r="QLE69" s="73"/>
      <c r="QLF69" s="73"/>
      <c r="QLG69" s="73"/>
      <c r="QLH69" s="73"/>
      <c r="QLI69" s="73"/>
      <c r="QLJ69" s="73"/>
      <c r="QLK69" s="73"/>
      <c r="QLL69" s="73"/>
      <c r="QLM69" s="73"/>
      <c r="QLN69" s="73"/>
      <c r="QLO69" s="73"/>
      <c r="QLP69" s="73"/>
      <c r="QLQ69" s="73"/>
      <c r="QLR69" s="73"/>
      <c r="QLS69" s="73"/>
      <c r="QLT69" s="73"/>
      <c r="QLU69" s="73"/>
      <c r="QLV69" s="73"/>
      <c r="QLW69" s="73"/>
      <c r="QLX69" s="73"/>
      <c r="QLY69" s="73"/>
      <c r="QLZ69" s="73"/>
      <c r="QMA69" s="73"/>
      <c r="QMB69" s="73"/>
      <c r="QMC69" s="73"/>
      <c r="QMD69" s="73"/>
      <c r="QME69" s="73"/>
      <c r="QMF69" s="73"/>
      <c r="QMG69" s="73"/>
      <c r="QMH69" s="73"/>
      <c r="QMI69" s="73"/>
      <c r="QMJ69" s="73"/>
      <c r="QMK69" s="73"/>
      <c r="QML69" s="73"/>
      <c r="QMM69" s="73"/>
      <c r="QMN69" s="73"/>
      <c r="QMO69" s="73"/>
      <c r="QMP69" s="73"/>
      <c r="QMQ69" s="73"/>
      <c r="QMR69" s="73"/>
      <c r="QMS69" s="73"/>
      <c r="QMT69" s="73"/>
      <c r="QMU69" s="73"/>
      <c r="QMV69" s="73"/>
      <c r="QMW69" s="73"/>
      <c r="QMX69" s="73"/>
      <c r="QMY69" s="73"/>
      <c r="QMZ69" s="73"/>
      <c r="QNA69" s="73"/>
      <c r="QNB69" s="73"/>
      <c r="QNC69" s="73"/>
      <c r="QND69" s="73"/>
      <c r="QNE69" s="73"/>
      <c r="QNF69" s="73"/>
      <c r="QNG69" s="73"/>
      <c r="QNH69" s="73"/>
      <c r="QNI69" s="73"/>
      <c r="QNJ69" s="73"/>
      <c r="QNK69" s="73"/>
      <c r="QNL69" s="73"/>
      <c r="QNM69" s="73"/>
      <c r="QNN69" s="73"/>
      <c r="QNO69" s="73"/>
      <c r="QNP69" s="73"/>
      <c r="QNQ69" s="73"/>
      <c r="QNR69" s="73"/>
      <c r="QNS69" s="73"/>
      <c r="QNT69" s="73"/>
      <c r="QNU69" s="73"/>
      <c r="QNV69" s="73"/>
      <c r="QNW69" s="73"/>
      <c r="QNX69" s="73"/>
      <c r="QNY69" s="73"/>
      <c r="QNZ69" s="73"/>
      <c r="QOA69" s="73"/>
      <c r="QOB69" s="73"/>
      <c r="QOC69" s="73"/>
      <c r="QOD69" s="73"/>
      <c r="QOE69" s="73"/>
      <c r="QOF69" s="73"/>
      <c r="QOG69" s="73"/>
      <c r="QOH69" s="73"/>
      <c r="QOI69" s="73"/>
      <c r="QOJ69" s="73"/>
      <c r="QOK69" s="73"/>
      <c r="QOL69" s="73"/>
      <c r="QOM69" s="73"/>
      <c r="QON69" s="73"/>
      <c r="QOO69" s="73"/>
      <c r="QOP69" s="73"/>
      <c r="QOQ69" s="73"/>
      <c r="QOR69" s="73"/>
      <c r="QOS69" s="73"/>
      <c r="QOT69" s="73"/>
      <c r="QOU69" s="73"/>
      <c r="QOV69" s="73"/>
      <c r="QOW69" s="73"/>
      <c r="QOX69" s="73"/>
      <c r="QOY69" s="73"/>
      <c r="QOZ69" s="73"/>
      <c r="QPA69" s="73"/>
      <c r="QPB69" s="73"/>
      <c r="QPC69" s="73"/>
      <c r="QPD69" s="73"/>
      <c r="QPE69" s="73"/>
      <c r="QPF69" s="73"/>
      <c r="QPG69" s="73"/>
      <c r="QPH69" s="73"/>
      <c r="QPI69" s="73"/>
      <c r="QPJ69" s="73"/>
      <c r="QPK69" s="73"/>
      <c r="QPL69" s="73"/>
      <c r="QPM69" s="73"/>
      <c r="QPN69" s="73"/>
      <c r="QPO69" s="73"/>
      <c r="QPP69" s="73"/>
      <c r="QPQ69" s="73"/>
      <c r="QPR69" s="73"/>
      <c r="QPS69" s="73"/>
      <c r="QPT69" s="73"/>
      <c r="QPU69" s="73"/>
      <c r="QPV69" s="73"/>
      <c r="QPW69" s="73"/>
      <c r="QPX69" s="73"/>
      <c r="QPY69" s="73"/>
      <c r="QPZ69" s="73"/>
      <c r="QQA69" s="73"/>
      <c r="QQB69" s="73"/>
      <c r="QQC69" s="73"/>
      <c r="QQD69" s="73"/>
      <c r="QQE69" s="73"/>
      <c r="QQF69" s="73"/>
      <c r="QQG69" s="73"/>
      <c r="QQH69" s="73"/>
      <c r="QQI69" s="73"/>
      <c r="QQJ69" s="73"/>
      <c r="QQK69" s="73"/>
      <c r="QQL69" s="73"/>
      <c r="QQM69" s="73"/>
      <c r="QQN69" s="73"/>
      <c r="QQO69" s="73"/>
      <c r="QQP69" s="73"/>
      <c r="QQQ69" s="73"/>
      <c r="QQR69" s="73"/>
      <c r="QQS69" s="73"/>
      <c r="QQT69" s="73"/>
      <c r="QQU69" s="73"/>
      <c r="QQV69" s="73"/>
      <c r="QQW69" s="73"/>
      <c r="QQX69" s="73"/>
      <c r="QQY69" s="73"/>
      <c r="QQZ69" s="73"/>
      <c r="QRA69" s="73"/>
      <c r="QRB69" s="73"/>
      <c r="QRC69" s="73"/>
      <c r="QRD69" s="73"/>
      <c r="QRE69" s="73"/>
      <c r="QRF69" s="73"/>
      <c r="QRG69" s="73"/>
      <c r="QRH69" s="73"/>
      <c r="QRI69" s="73"/>
      <c r="QRJ69" s="73"/>
      <c r="QRK69" s="73"/>
      <c r="QRL69" s="73"/>
      <c r="QRM69" s="73"/>
      <c r="QRN69" s="73"/>
      <c r="QRO69" s="73"/>
      <c r="QRP69" s="73"/>
      <c r="QRQ69" s="73"/>
      <c r="QRR69" s="73"/>
      <c r="QRS69" s="73"/>
      <c r="QRT69" s="73"/>
      <c r="QRU69" s="73"/>
      <c r="QRV69" s="73"/>
      <c r="QRW69" s="73"/>
      <c r="QRX69" s="73"/>
      <c r="QRY69" s="73"/>
      <c r="QRZ69" s="73"/>
      <c r="QSA69" s="73"/>
      <c r="QSB69" s="73"/>
      <c r="QSC69" s="73"/>
      <c r="QSD69" s="73"/>
      <c r="QSE69" s="73"/>
      <c r="QSF69" s="73"/>
      <c r="QSG69" s="73"/>
      <c r="QSH69" s="73"/>
      <c r="QSI69" s="73"/>
      <c r="QSJ69" s="73"/>
      <c r="QSK69" s="73"/>
      <c r="QSL69" s="73"/>
      <c r="QSM69" s="73"/>
      <c r="QSN69" s="73"/>
      <c r="QSO69" s="73"/>
      <c r="QSP69" s="73"/>
      <c r="QSQ69" s="73"/>
      <c r="QSR69" s="73"/>
      <c r="QSS69" s="73"/>
      <c r="QST69" s="73"/>
      <c r="QSU69" s="73"/>
      <c r="QSV69" s="73"/>
      <c r="QSW69" s="73"/>
      <c r="QSX69" s="73"/>
      <c r="QSY69" s="73"/>
      <c r="QSZ69" s="73"/>
      <c r="QTA69" s="73"/>
      <c r="QTB69" s="73"/>
      <c r="QTC69" s="73"/>
      <c r="QTD69" s="73"/>
      <c r="QTE69" s="73"/>
      <c r="QTF69" s="73"/>
      <c r="QTG69" s="73"/>
      <c r="QTH69" s="73"/>
      <c r="QTI69" s="73"/>
      <c r="QTJ69" s="73"/>
      <c r="QTK69" s="73"/>
      <c r="QTL69" s="73"/>
      <c r="QTM69" s="73"/>
      <c r="QTN69" s="73"/>
      <c r="QTO69" s="73"/>
      <c r="QTP69" s="73"/>
      <c r="QTQ69" s="73"/>
      <c r="QTR69" s="73"/>
      <c r="QTS69" s="73"/>
      <c r="QTT69" s="73"/>
      <c r="QTU69" s="73"/>
      <c r="QTV69" s="73"/>
      <c r="QTW69" s="73"/>
      <c r="QTX69" s="73"/>
      <c r="QTY69" s="73"/>
      <c r="QTZ69" s="73"/>
      <c r="QUA69" s="73"/>
      <c r="QUB69" s="73"/>
      <c r="QUC69" s="73"/>
      <c r="QUD69" s="73"/>
      <c r="QUE69" s="73"/>
      <c r="QUF69" s="73"/>
      <c r="QUG69" s="73"/>
      <c r="QUH69" s="73"/>
      <c r="QUI69" s="73"/>
      <c r="QUJ69" s="73"/>
      <c r="QUK69" s="73"/>
      <c r="QUL69" s="73"/>
      <c r="QUM69" s="73"/>
      <c r="QUN69" s="73"/>
      <c r="QUO69" s="73"/>
      <c r="QUP69" s="73"/>
      <c r="QUQ69" s="73"/>
      <c r="QUR69" s="73"/>
      <c r="QUS69" s="73"/>
      <c r="QUT69" s="73"/>
      <c r="QUU69" s="73"/>
      <c r="QUV69" s="73"/>
      <c r="QUW69" s="73"/>
      <c r="QUX69" s="73"/>
      <c r="QUY69" s="73"/>
      <c r="QUZ69" s="73"/>
      <c r="QVA69" s="73"/>
      <c r="QVB69" s="73"/>
      <c r="QVC69" s="73"/>
      <c r="QVD69" s="73"/>
      <c r="QVE69" s="73"/>
      <c r="QVF69" s="73"/>
      <c r="QVG69" s="73"/>
      <c r="QVH69" s="73"/>
      <c r="QVI69" s="73"/>
      <c r="QVJ69" s="73"/>
      <c r="QVK69" s="73"/>
      <c r="QVL69" s="73"/>
      <c r="QVM69" s="73"/>
      <c r="QVN69" s="73"/>
      <c r="QVO69" s="73"/>
      <c r="QVP69" s="73"/>
      <c r="QVQ69" s="73"/>
      <c r="QVR69" s="73"/>
      <c r="QVS69" s="73"/>
      <c r="QVT69" s="73"/>
      <c r="QVU69" s="73"/>
      <c r="QVV69" s="73"/>
      <c r="QVW69" s="73"/>
      <c r="QVX69" s="73"/>
      <c r="QVY69" s="73"/>
      <c r="QVZ69" s="73"/>
      <c r="QWA69" s="73"/>
      <c r="QWB69" s="73"/>
      <c r="QWC69" s="73"/>
      <c r="QWD69" s="73"/>
      <c r="QWE69" s="73"/>
      <c r="QWF69" s="73"/>
      <c r="QWG69" s="73"/>
      <c r="QWH69" s="73"/>
      <c r="QWI69" s="73"/>
      <c r="QWJ69" s="73"/>
      <c r="QWK69" s="73"/>
      <c r="QWL69" s="73"/>
      <c r="QWM69" s="73"/>
      <c r="QWN69" s="73"/>
      <c r="QWO69" s="73"/>
      <c r="QWP69" s="73"/>
      <c r="QWQ69" s="73"/>
      <c r="QWR69" s="73"/>
      <c r="QWS69" s="73"/>
      <c r="QWT69" s="73"/>
      <c r="QWU69" s="73"/>
      <c r="QWV69" s="73"/>
      <c r="QWW69" s="73"/>
      <c r="QWX69" s="73"/>
      <c r="QWY69" s="73"/>
      <c r="QWZ69" s="73"/>
      <c r="QXA69" s="73"/>
      <c r="QXB69" s="73"/>
      <c r="QXC69" s="73"/>
      <c r="QXD69" s="73"/>
      <c r="QXE69" s="73"/>
      <c r="QXF69" s="73"/>
      <c r="QXG69" s="73"/>
      <c r="QXH69" s="73"/>
      <c r="QXI69" s="73"/>
      <c r="QXJ69" s="73"/>
      <c r="QXK69" s="73"/>
      <c r="QXL69" s="73"/>
      <c r="QXM69" s="73"/>
      <c r="QXN69" s="73"/>
      <c r="QXO69" s="73"/>
      <c r="QXP69" s="73"/>
      <c r="QXQ69" s="73"/>
      <c r="QXR69" s="73"/>
      <c r="QXS69" s="73"/>
      <c r="QXT69" s="73"/>
      <c r="QXU69" s="73"/>
      <c r="QXV69" s="73"/>
      <c r="QXW69" s="73"/>
      <c r="QXX69" s="73"/>
      <c r="QXY69" s="73"/>
      <c r="QXZ69" s="73"/>
      <c r="QYA69" s="73"/>
      <c r="QYB69" s="73"/>
      <c r="QYC69" s="73"/>
      <c r="QYD69" s="73"/>
      <c r="QYE69" s="73"/>
      <c r="QYF69" s="73"/>
      <c r="QYG69" s="73"/>
      <c r="QYH69" s="73"/>
      <c r="QYI69" s="73"/>
      <c r="QYJ69" s="73"/>
      <c r="QYK69" s="73"/>
      <c r="QYL69" s="73"/>
      <c r="QYM69" s="73"/>
      <c r="QYN69" s="73"/>
      <c r="QYO69" s="73"/>
      <c r="QYP69" s="73"/>
      <c r="QYQ69" s="73"/>
      <c r="QYR69" s="73"/>
      <c r="QYS69" s="73"/>
      <c r="QYT69" s="73"/>
      <c r="QYU69" s="73"/>
      <c r="QYV69" s="73"/>
      <c r="QYW69" s="73"/>
      <c r="QYX69" s="73"/>
      <c r="QYY69" s="73"/>
      <c r="QYZ69" s="73"/>
      <c r="QZA69" s="73"/>
      <c r="QZB69" s="73"/>
      <c r="QZC69" s="73"/>
      <c r="QZD69" s="73"/>
      <c r="QZE69" s="73"/>
      <c r="QZF69" s="73"/>
      <c r="QZG69" s="73"/>
      <c r="QZH69" s="73"/>
      <c r="QZI69" s="73"/>
      <c r="QZJ69" s="73"/>
      <c r="QZK69" s="73"/>
      <c r="QZL69" s="73"/>
      <c r="QZM69" s="73"/>
      <c r="QZN69" s="73"/>
      <c r="QZO69" s="73"/>
      <c r="QZP69" s="73"/>
      <c r="QZQ69" s="73"/>
      <c r="QZR69" s="73"/>
      <c r="QZS69" s="73"/>
      <c r="QZT69" s="73"/>
      <c r="QZU69" s="73"/>
      <c r="QZV69" s="73"/>
      <c r="QZW69" s="73"/>
      <c r="QZX69" s="73"/>
      <c r="QZY69" s="73"/>
      <c r="QZZ69" s="73"/>
      <c r="RAA69" s="73"/>
      <c r="RAB69" s="73"/>
      <c r="RAC69" s="73"/>
      <c r="RAD69" s="73"/>
      <c r="RAE69" s="73"/>
      <c r="RAF69" s="73"/>
      <c r="RAG69" s="73"/>
      <c r="RAH69" s="73"/>
      <c r="RAI69" s="73"/>
      <c r="RAJ69" s="73"/>
      <c r="RAK69" s="73"/>
      <c r="RAL69" s="73"/>
      <c r="RAM69" s="73"/>
      <c r="RAN69" s="73"/>
      <c r="RAO69" s="73"/>
      <c r="RAP69" s="73"/>
      <c r="RAQ69" s="73"/>
      <c r="RAR69" s="73"/>
      <c r="RAS69" s="73"/>
      <c r="RAT69" s="73"/>
      <c r="RAU69" s="73"/>
      <c r="RAV69" s="73"/>
      <c r="RAW69" s="73"/>
      <c r="RAX69" s="73"/>
      <c r="RAY69" s="73"/>
      <c r="RAZ69" s="73"/>
      <c r="RBA69" s="73"/>
      <c r="RBB69" s="73"/>
      <c r="RBC69" s="73"/>
      <c r="RBD69" s="73"/>
      <c r="RBE69" s="73"/>
      <c r="RBF69" s="73"/>
      <c r="RBG69" s="73"/>
      <c r="RBH69" s="73"/>
      <c r="RBI69" s="73"/>
      <c r="RBJ69" s="73"/>
      <c r="RBK69" s="73"/>
      <c r="RBL69" s="73"/>
      <c r="RBM69" s="73"/>
      <c r="RBN69" s="73"/>
      <c r="RBO69" s="73"/>
      <c r="RBP69" s="73"/>
      <c r="RBQ69" s="73"/>
      <c r="RBR69" s="73"/>
      <c r="RBS69" s="73"/>
      <c r="RBT69" s="73"/>
      <c r="RBU69" s="73"/>
      <c r="RBV69" s="73"/>
      <c r="RBW69" s="73"/>
      <c r="RBX69" s="73"/>
      <c r="RBY69" s="73"/>
      <c r="RBZ69" s="73"/>
      <c r="RCA69" s="73"/>
      <c r="RCB69" s="73"/>
      <c r="RCC69" s="73"/>
      <c r="RCD69" s="73"/>
      <c r="RCE69" s="73"/>
      <c r="RCF69" s="73"/>
      <c r="RCG69" s="73"/>
      <c r="RCH69" s="73"/>
      <c r="RCI69" s="73"/>
      <c r="RCJ69" s="73"/>
      <c r="RCK69" s="73"/>
      <c r="RCL69" s="73"/>
      <c r="RCM69" s="73"/>
      <c r="RCN69" s="73"/>
      <c r="RCO69" s="73"/>
      <c r="RCP69" s="73"/>
      <c r="RCQ69" s="73"/>
      <c r="RCR69" s="73"/>
      <c r="RCS69" s="73"/>
      <c r="RCT69" s="73"/>
      <c r="RCU69" s="73"/>
      <c r="RCV69" s="73"/>
      <c r="RCW69" s="73"/>
      <c r="RCX69" s="73"/>
      <c r="RCY69" s="73"/>
      <c r="RCZ69" s="73"/>
      <c r="RDA69" s="73"/>
      <c r="RDB69" s="73"/>
      <c r="RDC69" s="73"/>
      <c r="RDD69" s="73"/>
      <c r="RDE69" s="73"/>
      <c r="RDF69" s="73"/>
      <c r="RDG69" s="73"/>
      <c r="RDH69" s="73"/>
      <c r="RDI69" s="73"/>
      <c r="RDJ69" s="73"/>
      <c r="RDK69" s="73"/>
      <c r="RDL69" s="73"/>
      <c r="RDM69" s="73"/>
      <c r="RDN69" s="73"/>
      <c r="RDO69" s="73"/>
      <c r="RDP69" s="73"/>
      <c r="RDQ69" s="73"/>
      <c r="RDR69" s="73"/>
      <c r="RDS69" s="73"/>
      <c r="RDT69" s="73"/>
      <c r="RDU69" s="73"/>
      <c r="RDV69" s="73"/>
      <c r="RDW69" s="73"/>
      <c r="RDX69" s="73"/>
      <c r="RDY69" s="73"/>
      <c r="RDZ69" s="73"/>
      <c r="REA69" s="73"/>
      <c r="REB69" s="73"/>
      <c r="REC69" s="73"/>
      <c r="RED69" s="73"/>
      <c r="REE69" s="73"/>
      <c r="REF69" s="73"/>
      <c r="REG69" s="73"/>
      <c r="REH69" s="73"/>
      <c r="REI69" s="73"/>
      <c r="REJ69" s="73"/>
      <c r="REK69" s="73"/>
      <c r="REL69" s="73"/>
      <c r="REM69" s="73"/>
      <c r="REN69" s="73"/>
      <c r="REO69" s="73"/>
      <c r="REP69" s="73"/>
      <c r="REQ69" s="73"/>
      <c r="RER69" s="73"/>
      <c r="RES69" s="73"/>
      <c r="RET69" s="73"/>
      <c r="REU69" s="73"/>
      <c r="REV69" s="73"/>
      <c r="REW69" s="73"/>
      <c r="REX69" s="73"/>
      <c r="REY69" s="73"/>
      <c r="REZ69" s="73"/>
      <c r="RFA69" s="73"/>
      <c r="RFB69" s="73"/>
      <c r="RFC69" s="73"/>
      <c r="RFD69" s="73"/>
      <c r="RFE69" s="73"/>
      <c r="RFF69" s="73"/>
      <c r="RFG69" s="73"/>
      <c r="RFH69" s="73"/>
      <c r="RFI69" s="73"/>
      <c r="RFJ69" s="73"/>
      <c r="RFK69" s="73"/>
      <c r="RFL69" s="73"/>
      <c r="RFM69" s="73"/>
      <c r="RFN69" s="73"/>
      <c r="RFO69" s="73"/>
      <c r="RFP69" s="73"/>
      <c r="RFQ69" s="73"/>
      <c r="RFR69" s="73"/>
      <c r="RFS69" s="73"/>
      <c r="RFT69" s="73"/>
      <c r="RFU69" s="73"/>
      <c r="RFV69" s="73"/>
      <c r="RFW69" s="73"/>
      <c r="RFX69" s="73"/>
      <c r="RFY69" s="73"/>
      <c r="RFZ69" s="73"/>
      <c r="RGA69" s="73"/>
      <c r="RGB69" s="73"/>
      <c r="RGC69" s="73"/>
      <c r="RGD69" s="73"/>
      <c r="RGE69" s="73"/>
      <c r="RGF69" s="73"/>
      <c r="RGG69" s="73"/>
      <c r="RGH69" s="73"/>
      <c r="RGI69" s="73"/>
      <c r="RGJ69" s="73"/>
      <c r="RGK69" s="73"/>
      <c r="RGL69" s="73"/>
      <c r="RGM69" s="73"/>
      <c r="RGN69" s="73"/>
      <c r="RGO69" s="73"/>
      <c r="RGP69" s="73"/>
      <c r="RGQ69" s="73"/>
      <c r="RGR69" s="73"/>
      <c r="RGS69" s="73"/>
      <c r="RGT69" s="73"/>
      <c r="RGU69" s="73"/>
      <c r="RGV69" s="73"/>
      <c r="RGW69" s="73"/>
      <c r="RGX69" s="73"/>
      <c r="RGY69" s="73"/>
      <c r="RGZ69" s="73"/>
      <c r="RHA69" s="73"/>
      <c r="RHB69" s="73"/>
      <c r="RHC69" s="73"/>
      <c r="RHD69" s="73"/>
      <c r="RHE69" s="73"/>
      <c r="RHF69" s="73"/>
      <c r="RHG69" s="73"/>
      <c r="RHH69" s="73"/>
      <c r="RHI69" s="73"/>
      <c r="RHJ69" s="73"/>
      <c r="RHK69" s="73"/>
      <c r="RHL69" s="73"/>
      <c r="RHM69" s="73"/>
      <c r="RHN69" s="73"/>
      <c r="RHO69" s="73"/>
      <c r="RHP69" s="73"/>
      <c r="RHQ69" s="73"/>
      <c r="RHR69" s="73"/>
      <c r="RHS69" s="73"/>
      <c r="RHT69" s="73"/>
      <c r="RHU69" s="73"/>
      <c r="RHV69" s="73"/>
      <c r="RHW69" s="73"/>
      <c r="RHX69" s="73"/>
      <c r="RHY69" s="73"/>
      <c r="RHZ69" s="73"/>
      <c r="RIA69" s="73"/>
      <c r="RIB69" s="73"/>
      <c r="RIC69" s="73"/>
      <c r="RID69" s="73"/>
      <c r="RIE69" s="73"/>
      <c r="RIF69" s="73"/>
      <c r="RIG69" s="73"/>
      <c r="RIH69" s="73"/>
      <c r="RII69" s="73"/>
      <c r="RIJ69" s="73"/>
      <c r="RIK69" s="73"/>
      <c r="RIL69" s="73"/>
      <c r="RIM69" s="73"/>
      <c r="RIN69" s="73"/>
      <c r="RIO69" s="73"/>
      <c r="RIP69" s="73"/>
      <c r="RIQ69" s="73"/>
      <c r="RIR69" s="73"/>
      <c r="RIS69" s="73"/>
      <c r="RIT69" s="73"/>
      <c r="RIU69" s="73"/>
      <c r="RIV69" s="73"/>
      <c r="RIW69" s="73"/>
      <c r="RIX69" s="73"/>
      <c r="RIY69" s="73"/>
      <c r="RIZ69" s="73"/>
      <c r="RJA69" s="73"/>
      <c r="RJB69" s="73"/>
      <c r="RJC69" s="73"/>
      <c r="RJD69" s="73"/>
      <c r="RJE69" s="73"/>
      <c r="RJF69" s="73"/>
      <c r="RJG69" s="73"/>
      <c r="RJH69" s="73"/>
      <c r="RJI69" s="73"/>
      <c r="RJJ69" s="73"/>
      <c r="RJK69" s="73"/>
      <c r="RJL69" s="73"/>
      <c r="RJM69" s="73"/>
      <c r="RJN69" s="73"/>
      <c r="RJO69" s="73"/>
      <c r="RJP69" s="73"/>
      <c r="RJQ69" s="73"/>
      <c r="RJR69" s="73"/>
      <c r="RJS69" s="73"/>
      <c r="RJT69" s="73"/>
      <c r="RJU69" s="73"/>
      <c r="RJV69" s="73"/>
      <c r="RJW69" s="73"/>
      <c r="RJX69" s="73"/>
      <c r="RJY69" s="73"/>
      <c r="RJZ69" s="73"/>
      <c r="RKA69" s="73"/>
      <c r="RKB69" s="73"/>
      <c r="RKC69" s="73"/>
      <c r="RKD69" s="73"/>
      <c r="RKE69" s="73"/>
      <c r="RKF69" s="73"/>
      <c r="RKG69" s="73"/>
      <c r="RKH69" s="73"/>
      <c r="RKI69" s="73"/>
      <c r="RKJ69" s="73"/>
      <c r="RKK69" s="73"/>
      <c r="RKL69" s="73"/>
      <c r="RKM69" s="73"/>
      <c r="RKN69" s="73"/>
      <c r="RKO69" s="73"/>
      <c r="RKP69" s="73"/>
      <c r="RKQ69" s="73"/>
      <c r="RKR69" s="73"/>
      <c r="RKS69" s="73"/>
      <c r="RKT69" s="73"/>
      <c r="RKU69" s="73"/>
      <c r="RKV69" s="73"/>
      <c r="RKW69" s="73"/>
      <c r="RKX69" s="73"/>
      <c r="RKY69" s="73"/>
      <c r="RKZ69" s="73"/>
      <c r="RLA69" s="73"/>
      <c r="RLB69" s="73"/>
      <c r="RLC69" s="73"/>
      <c r="RLD69" s="73"/>
      <c r="RLE69" s="73"/>
      <c r="RLF69" s="73"/>
      <c r="RLG69" s="73"/>
      <c r="RLH69" s="73"/>
      <c r="RLI69" s="73"/>
      <c r="RLJ69" s="73"/>
      <c r="RLK69" s="73"/>
      <c r="RLL69" s="73"/>
      <c r="RLM69" s="73"/>
      <c r="RLN69" s="73"/>
      <c r="RLO69" s="73"/>
      <c r="RLP69" s="73"/>
      <c r="RLQ69" s="73"/>
      <c r="RLR69" s="73"/>
      <c r="RLS69" s="73"/>
      <c r="RLT69" s="73"/>
      <c r="RLU69" s="73"/>
      <c r="RLV69" s="73"/>
      <c r="RLW69" s="73"/>
      <c r="RLX69" s="73"/>
      <c r="RLY69" s="73"/>
      <c r="RLZ69" s="73"/>
      <c r="RMA69" s="73"/>
      <c r="RMB69" s="73"/>
      <c r="RMC69" s="73"/>
      <c r="RMD69" s="73"/>
      <c r="RME69" s="73"/>
      <c r="RMF69" s="73"/>
      <c r="RMG69" s="73"/>
      <c r="RMH69" s="73"/>
      <c r="RMI69" s="73"/>
      <c r="RMJ69" s="73"/>
      <c r="RMK69" s="73"/>
      <c r="RML69" s="73"/>
      <c r="RMM69" s="73"/>
      <c r="RMN69" s="73"/>
      <c r="RMO69" s="73"/>
      <c r="RMP69" s="73"/>
      <c r="RMQ69" s="73"/>
      <c r="RMR69" s="73"/>
      <c r="RMS69" s="73"/>
      <c r="RMT69" s="73"/>
      <c r="RMU69" s="73"/>
      <c r="RMV69" s="73"/>
      <c r="RMW69" s="73"/>
      <c r="RMX69" s="73"/>
      <c r="RMY69" s="73"/>
      <c r="RMZ69" s="73"/>
      <c r="RNA69" s="73"/>
      <c r="RNB69" s="73"/>
      <c r="RNC69" s="73"/>
      <c r="RND69" s="73"/>
      <c r="RNE69" s="73"/>
      <c r="RNF69" s="73"/>
      <c r="RNG69" s="73"/>
      <c r="RNH69" s="73"/>
      <c r="RNI69" s="73"/>
      <c r="RNJ69" s="73"/>
      <c r="RNK69" s="73"/>
      <c r="RNL69" s="73"/>
      <c r="RNM69" s="73"/>
      <c r="RNN69" s="73"/>
      <c r="RNO69" s="73"/>
      <c r="RNP69" s="73"/>
      <c r="RNQ69" s="73"/>
      <c r="RNR69" s="73"/>
      <c r="RNS69" s="73"/>
      <c r="RNT69" s="73"/>
      <c r="RNU69" s="73"/>
      <c r="RNV69" s="73"/>
      <c r="RNW69" s="73"/>
      <c r="RNX69" s="73"/>
      <c r="RNY69" s="73"/>
      <c r="RNZ69" s="73"/>
      <c r="ROA69" s="73"/>
      <c r="ROB69" s="73"/>
      <c r="ROC69" s="73"/>
      <c r="ROD69" s="73"/>
      <c r="ROE69" s="73"/>
      <c r="ROF69" s="73"/>
      <c r="ROG69" s="73"/>
      <c r="ROH69" s="73"/>
      <c r="ROI69" s="73"/>
      <c r="ROJ69" s="73"/>
      <c r="ROK69" s="73"/>
      <c r="ROL69" s="73"/>
      <c r="ROM69" s="73"/>
      <c r="RON69" s="73"/>
      <c r="ROO69" s="73"/>
      <c r="ROP69" s="73"/>
      <c r="ROQ69" s="73"/>
      <c r="ROR69" s="73"/>
      <c r="ROS69" s="73"/>
      <c r="ROT69" s="73"/>
      <c r="ROU69" s="73"/>
      <c r="ROV69" s="73"/>
      <c r="ROW69" s="73"/>
      <c r="ROX69" s="73"/>
      <c r="ROY69" s="73"/>
      <c r="ROZ69" s="73"/>
      <c r="RPA69" s="73"/>
      <c r="RPB69" s="73"/>
      <c r="RPC69" s="73"/>
      <c r="RPD69" s="73"/>
      <c r="RPE69" s="73"/>
      <c r="RPF69" s="73"/>
      <c r="RPG69" s="73"/>
      <c r="RPH69" s="73"/>
      <c r="RPI69" s="73"/>
      <c r="RPJ69" s="73"/>
      <c r="RPK69" s="73"/>
      <c r="RPL69" s="73"/>
      <c r="RPM69" s="73"/>
      <c r="RPN69" s="73"/>
      <c r="RPO69" s="73"/>
      <c r="RPP69" s="73"/>
      <c r="RPQ69" s="73"/>
      <c r="RPR69" s="73"/>
      <c r="RPS69" s="73"/>
      <c r="RPT69" s="73"/>
      <c r="RPU69" s="73"/>
      <c r="RPV69" s="73"/>
      <c r="RPW69" s="73"/>
      <c r="RPX69" s="73"/>
      <c r="RPY69" s="73"/>
      <c r="RPZ69" s="73"/>
      <c r="RQA69" s="73"/>
      <c r="RQB69" s="73"/>
      <c r="RQC69" s="73"/>
      <c r="RQD69" s="73"/>
      <c r="RQE69" s="73"/>
      <c r="RQF69" s="73"/>
      <c r="RQG69" s="73"/>
      <c r="RQH69" s="73"/>
      <c r="RQI69" s="73"/>
      <c r="RQJ69" s="73"/>
      <c r="RQK69" s="73"/>
      <c r="RQL69" s="73"/>
      <c r="RQM69" s="73"/>
      <c r="RQN69" s="73"/>
      <c r="RQO69" s="73"/>
      <c r="RQP69" s="73"/>
      <c r="RQQ69" s="73"/>
      <c r="RQR69" s="73"/>
      <c r="RQS69" s="73"/>
      <c r="RQT69" s="73"/>
      <c r="RQU69" s="73"/>
      <c r="RQV69" s="73"/>
      <c r="RQW69" s="73"/>
      <c r="RQX69" s="73"/>
      <c r="RQY69" s="73"/>
      <c r="RQZ69" s="73"/>
      <c r="RRA69" s="73"/>
      <c r="RRB69" s="73"/>
      <c r="RRC69" s="73"/>
      <c r="RRD69" s="73"/>
      <c r="RRE69" s="73"/>
      <c r="RRF69" s="73"/>
      <c r="RRG69" s="73"/>
      <c r="RRH69" s="73"/>
      <c r="RRI69" s="73"/>
      <c r="RRJ69" s="73"/>
      <c r="RRK69" s="73"/>
      <c r="RRL69" s="73"/>
      <c r="RRM69" s="73"/>
      <c r="RRN69" s="73"/>
      <c r="RRO69" s="73"/>
      <c r="RRP69" s="73"/>
      <c r="RRQ69" s="73"/>
      <c r="RRR69" s="73"/>
      <c r="RRS69" s="73"/>
      <c r="RRT69" s="73"/>
      <c r="RRU69" s="73"/>
      <c r="RRV69" s="73"/>
      <c r="RRW69" s="73"/>
      <c r="RRX69" s="73"/>
      <c r="RRY69" s="73"/>
      <c r="RRZ69" s="73"/>
      <c r="RSA69" s="73"/>
      <c r="RSB69" s="73"/>
      <c r="RSC69" s="73"/>
      <c r="RSD69" s="73"/>
      <c r="RSE69" s="73"/>
      <c r="RSF69" s="73"/>
      <c r="RSG69" s="73"/>
      <c r="RSH69" s="73"/>
      <c r="RSI69" s="73"/>
      <c r="RSJ69" s="73"/>
      <c r="RSK69" s="73"/>
      <c r="RSL69" s="73"/>
      <c r="RSM69" s="73"/>
      <c r="RSN69" s="73"/>
      <c r="RSO69" s="73"/>
      <c r="RSP69" s="73"/>
      <c r="RSQ69" s="73"/>
      <c r="RSR69" s="73"/>
      <c r="RSS69" s="73"/>
      <c r="RST69" s="73"/>
      <c r="RSU69" s="73"/>
      <c r="RSV69" s="73"/>
      <c r="RSW69" s="73"/>
      <c r="RSX69" s="73"/>
      <c r="RSY69" s="73"/>
      <c r="RSZ69" s="73"/>
      <c r="RTA69" s="73"/>
      <c r="RTB69" s="73"/>
      <c r="RTC69" s="73"/>
      <c r="RTD69" s="73"/>
      <c r="RTE69" s="73"/>
      <c r="RTF69" s="73"/>
      <c r="RTG69" s="73"/>
      <c r="RTH69" s="73"/>
      <c r="RTI69" s="73"/>
      <c r="RTJ69" s="73"/>
      <c r="RTK69" s="73"/>
      <c r="RTL69" s="73"/>
      <c r="RTM69" s="73"/>
      <c r="RTN69" s="73"/>
      <c r="RTO69" s="73"/>
      <c r="RTP69" s="73"/>
      <c r="RTQ69" s="73"/>
      <c r="RTR69" s="73"/>
      <c r="RTS69" s="73"/>
      <c r="RTT69" s="73"/>
      <c r="RTU69" s="73"/>
      <c r="RTV69" s="73"/>
      <c r="RTW69" s="73"/>
      <c r="RTX69" s="73"/>
      <c r="RTY69" s="73"/>
      <c r="RTZ69" s="73"/>
      <c r="RUA69" s="73"/>
      <c r="RUB69" s="73"/>
      <c r="RUC69" s="73"/>
      <c r="RUD69" s="73"/>
      <c r="RUE69" s="73"/>
      <c r="RUF69" s="73"/>
      <c r="RUG69" s="73"/>
      <c r="RUH69" s="73"/>
      <c r="RUI69" s="73"/>
      <c r="RUJ69" s="73"/>
      <c r="RUK69" s="73"/>
      <c r="RUL69" s="73"/>
      <c r="RUM69" s="73"/>
      <c r="RUN69" s="73"/>
      <c r="RUO69" s="73"/>
      <c r="RUP69" s="73"/>
      <c r="RUQ69" s="73"/>
      <c r="RUR69" s="73"/>
      <c r="RUS69" s="73"/>
      <c r="RUT69" s="73"/>
      <c r="RUU69" s="73"/>
      <c r="RUV69" s="73"/>
      <c r="RUW69" s="73"/>
      <c r="RUX69" s="73"/>
      <c r="RUY69" s="73"/>
      <c r="RUZ69" s="73"/>
      <c r="RVA69" s="73"/>
      <c r="RVB69" s="73"/>
      <c r="RVC69" s="73"/>
      <c r="RVD69" s="73"/>
      <c r="RVE69" s="73"/>
      <c r="RVF69" s="73"/>
      <c r="RVG69" s="73"/>
      <c r="RVH69" s="73"/>
      <c r="RVI69" s="73"/>
      <c r="RVJ69" s="73"/>
      <c r="RVK69" s="73"/>
      <c r="RVL69" s="73"/>
      <c r="RVM69" s="73"/>
      <c r="RVN69" s="73"/>
      <c r="RVO69" s="73"/>
      <c r="RVP69" s="73"/>
      <c r="RVQ69" s="73"/>
      <c r="RVR69" s="73"/>
      <c r="RVS69" s="73"/>
      <c r="RVT69" s="73"/>
      <c r="RVU69" s="73"/>
      <c r="RVV69" s="73"/>
      <c r="RVW69" s="73"/>
      <c r="RVX69" s="73"/>
      <c r="RVY69" s="73"/>
      <c r="RVZ69" s="73"/>
      <c r="RWA69" s="73"/>
      <c r="RWB69" s="73"/>
      <c r="RWC69" s="73"/>
      <c r="RWD69" s="73"/>
      <c r="RWE69" s="73"/>
      <c r="RWF69" s="73"/>
      <c r="RWG69" s="73"/>
      <c r="RWH69" s="73"/>
      <c r="RWI69" s="73"/>
      <c r="RWJ69" s="73"/>
      <c r="RWK69" s="73"/>
      <c r="RWL69" s="73"/>
      <c r="RWM69" s="73"/>
      <c r="RWN69" s="73"/>
      <c r="RWO69" s="73"/>
      <c r="RWP69" s="73"/>
      <c r="RWQ69" s="73"/>
      <c r="RWR69" s="73"/>
      <c r="RWS69" s="73"/>
      <c r="RWT69" s="73"/>
      <c r="RWU69" s="73"/>
      <c r="RWV69" s="73"/>
      <c r="RWW69" s="73"/>
      <c r="RWX69" s="73"/>
      <c r="RWY69" s="73"/>
      <c r="RWZ69" s="73"/>
      <c r="RXA69" s="73"/>
      <c r="RXB69" s="73"/>
      <c r="RXC69" s="73"/>
      <c r="RXD69" s="73"/>
      <c r="RXE69" s="73"/>
      <c r="RXF69" s="73"/>
      <c r="RXG69" s="73"/>
      <c r="RXH69" s="73"/>
      <c r="RXI69" s="73"/>
      <c r="RXJ69" s="73"/>
      <c r="RXK69" s="73"/>
      <c r="RXL69" s="73"/>
      <c r="RXM69" s="73"/>
      <c r="RXN69" s="73"/>
      <c r="RXO69" s="73"/>
      <c r="RXP69" s="73"/>
      <c r="RXQ69" s="73"/>
      <c r="RXR69" s="73"/>
      <c r="RXS69" s="73"/>
      <c r="RXT69" s="73"/>
      <c r="RXU69" s="73"/>
      <c r="RXV69" s="73"/>
      <c r="RXW69" s="73"/>
      <c r="RXX69" s="73"/>
      <c r="RXY69" s="73"/>
      <c r="RXZ69" s="73"/>
      <c r="RYA69" s="73"/>
      <c r="RYB69" s="73"/>
      <c r="RYC69" s="73"/>
      <c r="RYD69" s="73"/>
      <c r="RYE69" s="73"/>
      <c r="RYF69" s="73"/>
      <c r="RYG69" s="73"/>
      <c r="RYH69" s="73"/>
      <c r="RYI69" s="73"/>
      <c r="RYJ69" s="73"/>
      <c r="RYK69" s="73"/>
      <c r="RYL69" s="73"/>
      <c r="RYM69" s="73"/>
      <c r="RYN69" s="73"/>
      <c r="RYO69" s="73"/>
      <c r="RYP69" s="73"/>
      <c r="RYQ69" s="73"/>
      <c r="RYR69" s="73"/>
      <c r="RYS69" s="73"/>
      <c r="RYT69" s="73"/>
      <c r="RYU69" s="73"/>
      <c r="RYV69" s="73"/>
      <c r="RYW69" s="73"/>
      <c r="RYX69" s="73"/>
      <c r="RYY69" s="73"/>
      <c r="RYZ69" s="73"/>
      <c r="RZA69" s="73"/>
      <c r="RZB69" s="73"/>
      <c r="RZC69" s="73"/>
      <c r="RZD69" s="73"/>
      <c r="RZE69" s="73"/>
      <c r="RZF69" s="73"/>
      <c r="RZG69" s="73"/>
      <c r="RZH69" s="73"/>
      <c r="RZI69" s="73"/>
      <c r="RZJ69" s="73"/>
      <c r="RZK69" s="73"/>
      <c r="RZL69" s="73"/>
      <c r="RZM69" s="73"/>
      <c r="RZN69" s="73"/>
      <c r="RZO69" s="73"/>
      <c r="RZP69" s="73"/>
      <c r="RZQ69" s="73"/>
      <c r="RZR69" s="73"/>
      <c r="RZS69" s="73"/>
      <c r="RZT69" s="73"/>
      <c r="RZU69" s="73"/>
      <c r="RZV69" s="73"/>
      <c r="RZW69" s="73"/>
      <c r="RZX69" s="73"/>
      <c r="RZY69" s="73"/>
      <c r="RZZ69" s="73"/>
      <c r="SAA69" s="73"/>
      <c r="SAB69" s="73"/>
      <c r="SAC69" s="73"/>
      <c r="SAD69" s="73"/>
      <c r="SAE69" s="73"/>
      <c r="SAF69" s="73"/>
      <c r="SAG69" s="73"/>
      <c r="SAH69" s="73"/>
      <c r="SAI69" s="73"/>
      <c r="SAJ69" s="73"/>
      <c r="SAK69" s="73"/>
      <c r="SAL69" s="73"/>
      <c r="SAM69" s="73"/>
      <c r="SAN69" s="73"/>
      <c r="SAO69" s="73"/>
      <c r="SAP69" s="73"/>
      <c r="SAQ69" s="73"/>
      <c r="SAR69" s="73"/>
      <c r="SAS69" s="73"/>
      <c r="SAT69" s="73"/>
      <c r="SAU69" s="73"/>
      <c r="SAV69" s="73"/>
      <c r="SAW69" s="73"/>
      <c r="SAX69" s="73"/>
      <c r="SAY69" s="73"/>
      <c r="SAZ69" s="73"/>
      <c r="SBA69" s="73"/>
      <c r="SBB69" s="73"/>
      <c r="SBC69" s="73"/>
      <c r="SBD69" s="73"/>
      <c r="SBE69" s="73"/>
      <c r="SBF69" s="73"/>
      <c r="SBG69" s="73"/>
      <c r="SBH69" s="73"/>
      <c r="SBI69" s="73"/>
      <c r="SBJ69" s="73"/>
      <c r="SBK69" s="73"/>
      <c r="SBL69" s="73"/>
      <c r="SBM69" s="73"/>
      <c r="SBN69" s="73"/>
      <c r="SBO69" s="73"/>
      <c r="SBP69" s="73"/>
      <c r="SBQ69" s="73"/>
      <c r="SBR69" s="73"/>
      <c r="SBS69" s="73"/>
      <c r="SBT69" s="73"/>
      <c r="SBU69" s="73"/>
      <c r="SBV69" s="73"/>
      <c r="SBW69" s="73"/>
      <c r="SBX69" s="73"/>
      <c r="SBY69" s="73"/>
      <c r="SBZ69" s="73"/>
      <c r="SCA69" s="73"/>
      <c r="SCB69" s="73"/>
      <c r="SCC69" s="73"/>
      <c r="SCD69" s="73"/>
      <c r="SCE69" s="73"/>
      <c r="SCF69" s="73"/>
      <c r="SCG69" s="73"/>
      <c r="SCH69" s="73"/>
      <c r="SCI69" s="73"/>
      <c r="SCJ69" s="73"/>
      <c r="SCK69" s="73"/>
      <c r="SCL69" s="73"/>
      <c r="SCM69" s="73"/>
      <c r="SCN69" s="73"/>
      <c r="SCO69" s="73"/>
      <c r="SCP69" s="73"/>
      <c r="SCQ69" s="73"/>
      <c r="SCR69" s="73"/>
      <c r="SCS69" s="73"/>
      <c r="SCT69" s="73"/>
      <c r="SCU69" s="73"/>
      <c r="SCV69" s="73"/>
      <c r="SCW69" s="73"/>
      <c r="SCX69" s="73"/>
      <c r="SCY69" s="73"/>
      <c r="SCZ69" s="73"/>
      <c r="SDA69" s="73"/>
      <c r="SDB69" s="73"/>
      <c r="SDC69" s="73"/>
      <c r="SDD69" s="73"/>
      <c r="SDE69" s="73"/>
      <c r="SDF69" s="73"/>
      <c r="SDG69" s="73"/>
      <c r="SDH69" s="73"/>
      <c r="SDI69" s="73"/>
      <c r="SDJ69" s="73"/>
      <c r="SDK69" s="73"/>
      <c r="SDL69" s="73"/>
      <c r="SDM69" s="73"/>
      <c r="SDN69" s="73"/>
      <c r="SDO69" s="73"/>
      <c r="SDP69" s="73"/>
      <c r="SDQ69" s="73"/>
      <c r="SDR69" s="73"/>
      <c r="SDS69" s="73"/>
      <c r="SDT69" s="73"/>
      <c r="SDU69" s="73"/>
      <c r="SDV69" s="73"/>
      <c r="SDW69" s="73"/>
      <c r="SDX69" s="73"/>
      <c r="SDY69" s="73"/>
      <c r="SDZ69" s="73"/>
      <c r="SEA69" s="73"/>
      <c r="SEB69" s="73"/>
      <c r="SEC69" s="73"/>
      <c r="SED69" s="73"/>
      <c r="SEE69" s="73"/>
      <c r="SEF69" s="73"/>
      <c r="SEG69" s="73"/>
      <c r="SEH69" s="73"/>
      <c r="SEI69" s="73"/>
      <c r="SEJ69" s="73"/>
      <c r="SEK69" s="73"/>
      <c r="SEL69" s="73"/>
      <c r="SEM69" s="73"/>
      <c r="SEN69" s="73"/>
      <c r="SEO69" s="73"/>
      <c r="SEP69" s="73"/>
      <c r="SEQ69" s="73"/>
      <c r="SER69" s="73"/>
      <c r="SES69" s="73"/>
      <c r="SET69" s="73"/>
      <c r="SEU69" s="73"/>
      <c r="SEV69" s="73"/>
      <c r="SEW69" s="73"/>
      <c r="SEX69" s="73"/>
      <c r="SEY69" s="73"/>
      <c r="SEZ69" s="73"/>
      <c r="SFA69" s="73"/>
      <c r="SFB69" s="73"/>
      <c r="SFC69" s="73"/>
      <c r="SFD69" s="73"/>
      <c r="SFE69" s="73"/>
      <c r="SFF69" s="73"/>
      <c r="SFG69" s="73"/>
      <c r="SFH69" s="73"/>
      <c r="SFI69" s="73"/>
      <c r="SFJ69" s="73"/>
      <c r="SFK69" s="73"/>
      <c r="SFL69" s="73"/>
      <c r="SFM69" s="73"/>
      <c r="SFN69" s="73"/>
      <c r="SFO69" s="73"/>
      <c r="SFP69" s="73"/>
      <c r="SFQ69" s="73"/>
      <c r="SFR69" s="73"/>
      <c r="SFS69" s="73"/>
      <c r="SFT69" s="73"/>
      <c r="SFU69" s="73"/>
      <c r="SFV69" s="73"/>
      <c r="SFW69" s="73"/>
      <c r="SFX69" s="73"/>
      <c r="SFY69" s="73"/>
      <c r="SFZ69" s="73"/>
      <c r="SGA69" s="73"/>
      <c r="SGB69" s="73"/>
      <c r="SGC69" s="73"/>
      <c r="SGD69" s="73"/>
      <c r="SGE69" s="73"/>
      <c r="SGF69" s="73"/>
      <c r="SGG69" s="73"/>
      <c r="SGH69" s="73"/>
      <c r="SGI69" s="73"/>
      <c r="SGJ69" s="73"/>
      <c r="SGK69" s="73"/>
      <c r="SGL69" s="73"/>
      <c r="SGM69" s="73"/>
      <c r="SGN69" s="73"/>
      <c r="SGO69" s="73"/>
      <c r="SGP69" s="73"/>
      <c r="SGQ69" s="73"/>
      <c r="SGR69" s="73"/>
      <c r="SGS69" s="73"/>
      <c r="SGT69" s="73"/>
      <c r="SGU69" s="73"/>
      <c r="SGV69" s="73"/>
      <c r="SGW69" s="73"/>
      <c r="SGX69" s="73"/>
      <c r="SGY69" s="73"/>
      <c r="SGZ69" s="73"/>
      <c r="SHA69" s="73"/>
      <c r="SHB69" s="73"/>
      <c r="SHC69" s="73"/>
      <c r="SHD69" s="73"/>
      <c r="SHE69" s="73"/>
      <c r="SHF69" s="73"/>
      <c r="SHG69" s="73"/>
      <c r="SHH69" s="73"/>
      <c r="SHI69" s="73"/>
      <c r="SHJ69" s="73"/>
      <c r="SHK69" s="73"/>
      <c r="SHL69" s="73"/>
      <c r="SHM69" s="73"/>
      <c r="SHN69" s="73"/>
      <c r="SHO69" s="73"/>
      <c r="SHP69" s="73"/>
      <c r="SHQ69" s="73"/>
      <c r="SHR69" s="73"/>
      <c r="SHS69" s="73"/>
      <c r="SHT69" s="73"/>
      <c r="SHU69" s="73"/>
      <c r="SHV69" s="73"/>
      <c r="SHW69" s="73"/>
      <c r="SHX69" s="73"/>
      <c r="SHY69" s="73"/>
      <c r="SHZ69" s="73"/>
      <c r="SIA69" s="73"/>
      <c r="SIB69" s="73"/>
      <c r="SIC69" s="73"/>
      <c r="SID69" s="73"/>
      <c r="SIE69" s="73"/>
      <c r="SIF69" s="73"/>
      <c r="SIG69" s="73"/>
      <c r="SIH69" s="73"/>
      <c r="SII69" s="73"/>
      <c r="SIJ69" s="73"/>
      <c r="SIK69" s="73"/>
      <c r="SIL69" s="73"/>
      <c r="SIM69" s="73"/>
      <c r="SIN69" s="73"/>
      <c r="SIO69" s="73"/>
      <c r="SIP69" s="73"/>
      <c r="SIQ69" s="73"/>
      <c r="SIR69" s="73"/>
      <c r="SIS69" s="73"/>
      <c r="SIT69" s="73"/>
      <c r="SIU69" s="73"/>
      <c r="SIV69" s="73"/>
      <c r="SIW69" s="73"/>
      <c r="SIX69" s="73"/>
      <c r="SIY69" s="73"/>
      <c r="SIZ69" s="73"/>
      <c r="SJA69" s="73"/>
      <c r="SJB69" s="73"/>
      <c r="SJC69" s="73"/>
      <c r="SJD69" s="73"/>
      <c r="SJE69" s="73"/>
      <c r="SJF69" s="73"/>
      <c r="SJG69" s="73"/>
      <c r="SJH69" s="73"/>
      <c r="SJI69" s="73"/>
      <c r="SJJ69" s="73"/>
      <c r="SJK69" s="73"/>
      <c r="SJL69" s="73"/>
      <c r="SJM69" s="73"/>
      <c r="SJN69" s="73"/>
      <c r="SJO69" s="73"/>
      <c r="SJP69" s="73"/>
      <c r="SJQ69" s="73"/>
      <c r="SJR69" s="73"/>
      <c r="SJS69" s="73"/>
      <c r="SJT69" s="73"/>
      <c r="SJU69" s="73"/>
      <c r="SJV69" s="73"/>
      <c r="SJW69" s="73"/>
      <c r="SJX69" s="73"/>
      <c r="SJY69" s="73"/>
      <c r="SJZ69" s="73"/>
      <c r="SKA69" s="73"/>
      <c r="SKB69" s="73"/>
      <c r="SKC69" s="73"/>
      <c r="SKD69" s="73"/>
      <c r="SKE69" s="73"/>
      <c r="SKF69" s="73"/>
      <c r="SKG69" s="73"/>
      <c r="SKH69" s="73"/>
      <c r="SKI69" s="73"/>
      <c r="SKJ69" s="73"/>
      <c r="SKK69" s="73"/>
      <c r="SKL69" s="73"/>
      <c r="SKM69" s="73"/>
      <c r="SKN69" s="73"/>
      <c r="SKO69" s="73"/>
      <c r="SKP69" s="73"/>
      <c r="SKQ69" s="73"/>
      <c r="SKR69" s="73"/>
      <c r="SKS69" s="73"/>
      <c r="SKT69" s="73"/>
      <c r="SKU69" s="73"/>
      <c r="SKV69" s="73"/>
      <c r="SKW69" s="73"/>
      <c r="SKX69" s="73"/>
      <c r="SKY69" s="73"/>
      <c r="SKZ69" s="73"/>
      <c r="SLA69" s="73"/>
      <c r="SLB69" s="73"/>
      <c r="SLC69" s="73"/>
      <c r="SLD69" s="73"/>
      <c r="SLE69" s="73"/>
      <c r="SLF69" s="73"/>
      <c r="SLG69" s="73"/>
      <c r="SLH69" s="73"/>
      <c r="SLI69" s="73"/>
      <c r="SLJ69" s="73"/>
      <c r="SLK69" s="73"/>
      <c r="SLL69" s="73"/>
      <c r="SLM69" s="73"/>
      <c r="SLN69" s="73"/>
      <c r="SLO69" s="73"/>
      <c r="SLP69" s="73"/>
      <c r="SLQ69" s="73"/>
      <c r="SLR69" s="73"/>
      <c r="SLS69" s="73"/>
      <c r="SLT69" s="73"/>
      <c r="SLU69" s="73"/>
      <c r="SLV69" s="73"/>
      <c r="SLW69" s="73"/>
      <c r="SLX69" s="73"/>
      <c r="SLY69" s="73"/>
      <c r="SLZ69" s="73"/>
      <c r="SMA69" s="73"/>
      <c r="SMB69" s="73"/>
      <c r="SMC69" s="73"/>
      <c r="SMD69" s="73"/>
      <c r="SME69" s="73"/>
      <c r="SMF69" s="73"/>
      <c r="SMG69" s="73"/>
      <c r="SMH69" s="73"/>
      <c r="SMI69" s="73"/>
      <c r="SMJ69" s="73"/>
      <c r="SMK69" s="73"/>
      <c r="SML69" s="73"/>
      <c r="SMM69" s="73"/>
      <c r="SMN69" s="73"/>
      <c r="SMO69" s="73"/>
      <c r="SMP69" s="73"/>
      <c r="SMQ69" s="73"/>
      <c r="SMR69" s="73"/>
      <c r="SMS69" s="73"/>
      <c r="SMT69" s="73"/>
      <c r="SMU69" s="73"/>
      <c r="SMV69" s="73"/>
      <c r="SMW69" s="73"/>
      <c r="SMX69" s="73"/>
      <c r="SMY69" s="73"/>
      <c r="SMZ69" s="73"/>
      <c r="SNA69" s="73"/>
      <c r="SNB69" s="73"/>
      <c r="SNC69" s="73"/>
      <c r="SND69" s="73"/>
      <c r="SNE69" s="73"/>
      <c r="SNF69" s="73"/>
      <c r="SNG69" s="73"/>
      <c r="SNH69" s="73"/>
      <c r="SNI69" s="73"/>
      <c r="SNJ69" s="73"/>
      <c r="SNK69" s="73"/>
      <c r="SNL69" s="73"/>
      <c r="SNM69" s="73"/>
      <c r="SNN69" s="73"/>
      <c r="SNO69" s="73"/>
      <c r="SNP69" s="73"/>
      <c r="SNQ69" s="73"/>
      <c r="SNR69" s="73"/>
      <c r="SNS69" s="73"/>
      <c r="SNT69" s="73"/>
      <c r="SNU69" s="73"/>
      <c r="SNV69" s="73"/>
      <c r="SNW69" s="73"/>
      <c r="SNX69" s="73"/>
      <c r="SNY69" s="73"/>
      <c r="SNZ69" s="73"/>
      <c r="SOA69" s="73"/>
      <c r="SOB69" s="73"/>
      <c r="SOC69" s="73"/>
      <c r="SOD69" s="73"/>
      <c r="SOE69" s="73"/>
      <c r="SOF69" s="73"/>
      <c r="SOG69" s="73"/>
      <c r="SOH69" s="73"/>
      <c r="SOI69" s="73"/>
      <c r="SOJ69" s="73"/>
      <c r="SOK69" s="73"/>
      <c r="SOL69" s="73"/>
      <c r="SOM69" s="73"/>
      <c r="SON69" s="73"/>
      <c r="SOO69" s="73"/>
      <c r="SOP69" s="73"/>
      <c r="SOQ69" s="73"/>
      <c r="SOR69" s="73"/>
      <c r="SOS69" s="73"/>
      <c r="SOT69" s="73"/>
      <c r="SOU69" s="73"/>
      <c r="SOV69" s="73"/>
      <c r="SOW69" s="73"/>
      <c r="SOX69" s="73"/>
      <c r="SOY69" s="73"/>
      <c r="SOZ69" s="73"/>
      <c r="SPA69" s="73"/>
      <c r="SPB69" s="73"/>
      <c r="SPC69" s="73"/>
      <c r="SPD69" s="73"/>
      <c r="SPE69" s="73"/>
      <c r="SPF69" s="73"/>
      <c r="SPG69" s="73"/>
      <c r="SPH69" s="73"/>
      <c r="SPI69" s="73"/>
      <c r="SPJ69" s="73"/>
      <c r="SPK69" s="73"/>
      <c r="SPL69" s="73"/>
      <c r="SPM69" s="73"/>
      <c r="SPN69" s="73"/>
      <c r="SPO69" s="73"/>
      <c r="SPP69" s="73"/>
      <c r="SPQ69" s="73"/>
      <c r="SPR69" s="73"/>
      <c r="SPS69" s="73"/>
      <c r="SPT69" s="73"/>
      <c r="SPU69" s="73"/>
      <c r="SPV69" s="73"/>
      <c r="SPW69" s="73"/>
      <c r="SPX69" s="73"/>
      <c r="SPY69" s="73"/>
      <c r="SPZ69" s="73"/>
      <c r="SQA69" s="73"/>
      <c r="SQB69" s="73"/>
      <c r="SQC69" s="73"/>
      <c r="SQD69" s="73"/>
      <c r="SQE69" s="73"/>
      <c r="SQF69" s="73"/>
      <c r="SQG69" s="73"/>
      <c r="SQH69" s="73"/>
      <c r="SQI69" s="73"/>
      <c r="SQJ69" s="73"/>
      <c r="SQK69" s="73"/>
      <c r="SQL69" s="73"/>
      <c r="SQM69" s="73"/>
      <c r="SQN69" s="73"/>
      <c r="SQO69" s="73"/>
      <c r="SQP69" s="73"/>
      <c r="SQQ69" s="73"/>
      <c r="SQR69" s="73"/>
      <c r="SQS69" s="73"/>
      <c r="SQT69" s="73"/>
      <c r="SQU69" s="73"/>
      <c r="SQV69" s="73"/>
      <c r="SQW69" s="73"/>
      <c r="SQX69" s="73"/>
      <c r="SQY69" s="73"/>
      <c r="SQZ69" s="73"/>
      <c r="SRA69" s="73"/>
      <c r="SRB69" s="73"/>
      <c r="SRC69" s="73"/>
      <c r="SRD69" s="73"/>
      <c r="SRE69" s="73"/>
      <c r="SRF69" s="73"/>
      <c r="SRG69" s="73"/>
      <c r="SRH69" s="73"/>
      <c r="SRI69" s="73"/>
      <c r="SRJ69" s="73"/>
      <c r="SRK69" s="73"/>
      <c r="SRL69" s="73"/>
      <c r="SRM69" s="73"/>
      <c r="SRN69" s="73"/>
      <c r="SRO69" s="73"/>
      <c r="SRP69" s="73"/>
      <c r="SRQ69" s="73"/>
      <c r="SRR69" s="73"/>
      <c r="SRS69" s="73"/>
      <c r="SRT69" s="73"/>
      <c r="SRU69" s="73"/>
      <c r="SRV69" s="73"/>
      <c r="SRW69" s="73"/>
      <c r="SRX69" s="73"/>
      <c r="SRY69" s="73"/>
      <c r="SRZ69" s="73"/>
      <c r="SSA69" s="73"/>
      <c r="SSB69" s="73"/>
      <c r="SSC69" s="73"/>
      <c r="SSD69" s="73"/>
      <c r="SSE69" s="73"/>
      <c r="SSF69" s="73"/>
      <c r="SSG69" s="73"/>
      <c r="SSH69" s="73"/>
      <c r="SSI69" s="73"/>
      <c r="SSJ69" s="73"/>
      <c r="SSK69" s="73"/>
      <c r="SSL69" s="73"/>
      <c r="SSM69" s="73"/>
      <c r="SSN69" s="73"/>
      <c r="SSO69" s="73"/>
      <c r="SSP69" s="73"/>
      <c r="SSQ69" s="73"/>
      <c r="SSR69" s="73"/>
      <c r="SSS69" s="73"/>
      <c r="SST69" s="73"/>
      <c r="SSU69" s="73"/>
      <c r="SSV69" s="73"/>
      <c r="SSW69" s="73"/>
      <c r="SSX69" s="73"/>
      <c r="SSY69" s="73"/>
      <c r="SSZ69" s="73"/>
      <c r="STA69" s="73"/>
      <c r="STB69" s="73"/>
      <c r="STC69" s="73"/>
      <c r="STD69" s="73"/>
      <c r="STE69" s="73"/>
      <c r="STF69" s="73"/>
      <c r="STG69" s="73"/>
      <c r="STH69" s="73"/>
      <c r="STI69" s="73"/>
      <c r="STJ69" s="73"/>
      <c r="STK69" s="73"/>
      <c r="STL69" s="73"/>
      <c r="STM69" s="73"/>
      <c r="STN69" s="73"/>
      <c r="STO69" s="73"/>
      <c r="STP69" s="73"/>
      <c r="STQ69" s="73"/>
      <c r="STR69" s="73"/>
      <c r="STS69" s="73"/>
      <c r="STT69" s="73"/>
      <c r="STU69" s="73"/>
      <c r="STV69" s="73"/>
      <c r="STW69" s="73"/>
      <c r="STX69" s="73"/>
      <c r="STY69" s="73"/>
      <c r="STZ69" s="73"/>
      <c r="SUA69" s="73"/>
      <c r="SUB69" s="73"/>
      <c r="SUC69" s="73"/>
      <c r="SUD69" s="73"/>
      <c r="SUE69" s="73"/>
      <c r="SUF69" s="73"/>
      <c r="SUG69" s="73"/>
      <c r="SUH69" s="73"/>
      <c r="SUI69" s="73"/>
      <c r="SUJ69" s="73"/>
      <c r="SUK69" s="73"/>
      <c r="SUL69" s="73"/>
      <c r="SUM69" s="73"/>
      <c r="SUN69" s="73"/>
      <c r="SUO69" s="73"/>
      <c r="SUP69" s="73"/>
      <c r="SUQ69" s="73"/>
      <c r="SUR69" s="73"/>
      <c r="SUS69" s="73"/>
      <c r="SUT69" s="73"/>
      <c r="SUU69" s="73"/>
      <c r="SUV69" s="73"/>
      <c r="SUW69" s="73"/>
      <c r="SUX69" s="73"/>
      <c r="SUY69" s="73"/>
      <c r="SUZ69" s="73"/>
      <c r="SVA69" s="73"/>
      <c r="SVB69" s="73"/>
      <c r="SVC69" s="73"/>
      <c r="SVD69" s="73"/>
      <c r="SVE69" s="73"/>
      <c r="SVF69" s="73"/>
      <c r="SVG69" s="73"/>
      <c r="SVH69" s="73"/>
      <c r="SVI69" s="73"/>
      <c r="SVJ69" s="73"/>
      <c r="SVK69" s="73"/>
      <c r="SVL69" s="73"/>
      <c r="SVM69" s="73"/>
      <c r="SVN69" s="73"/>
      <c r="SVO69" s="73"/>
      <c r="SVP69" s="73"/>
      <c r="SVQ69" s="73"/>
      <c r="SVR69" s="73"/>
      <c r="SVS69" s="73"/>
      <c r="SVT69" s="73"/>
      <c r="SVU69" s="73"/>
      <c r="SVV69" s="73"/>
      <c r="SVW69" s="73"/>
      <c r="SVX69" s="73"/>
      <c r="SVY69" s="73"/>
      <c r="SVZ69" s="73"/>
      <c r="SWA69" s="73"/>
      <c r="SWB69" s="73"/>
      <c r="SWC69" s="73"/>
      <c r="SWD69" s="73"/>
      <c r="SWE69" s="73"/>
      <c r="SWF69" s="73"/>
      <c r="SWG69" s="73"/>
      <c r="SWH69" s="73"/>
      <c r="SWI69" s="73"/>
      <c r="SWJ69" s="73"/>
      <c r="SWK69" s="73"/>
      <c r="SWL69" s="73"/>
      <c r="SWM69" s="73"/>
      <c r="SWN69" s="73"/>
      <c r="SWO69" s="73"/>
      <c r="SWP69" s="73"/>
      <c r="SWQ69" s="73"/>
      <c r="SWR69" s="73"/>
      <c r="SWS69" s="73"/>
      <c r="SWT69" s="73"/>
      <c r="SWU69" s="73"/>
      <c r="SWV69" s="73"/>
      <c r="SWW69" s="73"/>
      <c r="SWX69" s="73"/>
      <c r="SWY69" s="73"/>
      <c r="SWZ69" s="73"/>
      <c r="SXA69" s="73"/>
      <c r="SXB69" s="73"/>
      <c r="SXC69" s="73"/>
      <c r="SXD69" s="73"/>
      <c r="SXE69" s="73"/>
      <c r="SXF69" s="73"/>
      <c r="SXG69" s="73"/>
      <c r="SXH69" s="73"/>
      <c r="SXI69" s="73"/>
      <c r="SXJ69" s="73"/>
      <c r="SXK69" s="73"/>
      <c r="SXL69" s="73"/>
      <c r="SXM69" s="73"/>
      <c r="SXN69" s="73"/>
      <c r="SXO69" s="73"/>
      <c r="SXP69" s="73"/>
      <c r="SXQ69" s="73"/>
      <c r="SXR69" s="73"/>
      <c r="SXS69" s="73"/>
      <c r="SXT69" s="73"/>
      <c r="SXU69" s="73"/>
      <c r="SXV69" s="73"/>
      <c r="SXW69" s="73"/>
      <c r="SXX69" s="73"/>
      <c r="SXY69" s="73"/>
      <c r="SXZ69" s="73"/>
      <c r="SYA69" s="73"/>
      <c r="SYB69" s="73"/>
      <c r="SYC69" s="73"/>
      <c r="SYD69" s="73"/>
      <c r="SYE69" s="73"/>
      <c r="SYF69" s="73"/>
      <c r="SYG69" s="73"/>
      <c r="SYH69" s="73"/>
      <c r="SYI69" s="73"/>
      <c r="SYJ69" s="73"/>
      <c r="SYK69" s="73"/>
      <c r="SYL69" s="73"/>
      <c r="SYM69" s="73"/>
      <c r="SYN69" s="73"/>
      <c r="SYO69" s="73"/>
      <c r="SYP69" s="73"/>
      <c r="SYQ69" s="73"/>
      <c r="SYR69" s="73"/>
      <c r="SYS69" s="73"/>
      <c r="SYT69" s="73"/>
      <c r="SYU69" s="73"/>
      <c r="SYV69" s="73"/>
      <c r="SYW69" s="73"/>
      <c r="SYX69" s="73"/>
      <c r="SYY69" s="73"/>
      <c r="SYZ69" s="73"/>
      <c r="SZA69" s="73"/>
      <c r="SZB69" s="73"/>
      <c r="SZC69" s="73"/>
      <c r="SZD69" s="73"/>
      <c r="SZE69" s="73"/>
      <c r="SZF69" s="73"/>
      <c r="SZG69" s="73"/>
      <c r="SZH69" s="73"/>
      <c r="SZI69" s="73"/>
      <c r="SZJ69" s="73"/>
      <c r="SZK69" s="73"/>
      <c r="SZL69" s="73"/>
      <c r="SZM69" s="73"/>
      <c r="SZN69" s="73"/>
      <c r="SZO69" s="73"/>
      <c r="SZP69" s="73"/>
      <c r="SZQ69" s="73"/>
      <c r="SZR69" s="73"/>
      <c r="SZS69" s="73"/>
      <c r="SZT69" s="73"/>
      <c r="SZU69" s="73"/>
      <c r="SZV69" s="73"/>
      <c r="SZW69" s="73"/>
      <c r="SZX69" s="73"/>
      <c r="SZY69" s="73"/>
      <c r="SZZ69" s="73"/>
      <c r="TAA69" s="73"/>
      <c r="TAB69" s="73"/>
      <c r="TAC69" s="73"/>
      <c r="TAD69" s="73"/>
      <c r="TAE69" s="73"/>
      <c r="TAF69" s="73"/>
      <c r="TAG69" s="73"/>
      <c r="TAH69" s="73"/>
      <c r="TAI69" s="73"/>
      <c r="TAJ69" s="73"/>
      <c r="TAK69" s="73"/>
      <c r="TAL69" s="73"/>
      <c r="TAM69" s="73"/>
      <c r="TAN69" s="73"/>
      <c r="TAO69" s="73"/>
      <c r="TAP69" s="73"/>
      <c r="TAQ69" s="73"/>
      <c r="TAR69" s="73"/>
      <c r="TAS69" s="73"/>
      <c r="TAT69" s="73"/>
      <c r="TAU69" s="73"/>
      <c r="TAV69" s="73"/>
      <c r="TAW69" s="73"/>
      <c r="TAX69" s="73"/>
      <c r="TAY69" s="73"/>
      <c r="TAZ69" s="73"/>
      <c r="TBA69" s="73"/>
      <c r="TBB69" s="73"/>
      <c r="TBC69" s="73"/>
      <c r="TBD69" s="73"/>
      <c r="TBE69" s="73"/>
      <c r="TBF69" s="73"/>
      <c r="TBG69" s="73"/>
      <c r="TBH69" s="73"/>
      <c r="TBI69" s="73"/>
      <c r="TBJ69" s="73"/>
      <c r="TBK69" s="73"/>
      <c r="TBL69" s="73"/>
      <c r="TBM69" s="73"/>
      <c r="TBN69" s="73"/>
      <c r="TBO69" s="73"/>
      <c r="TBP69" s="73"/>
      <c r="TBQ69" s="73"/>
      <c r="TBR69" s="73"/>
      <c r="TBS69" s="73"/>
      <c r="TBT69" s="73"/>
      <c r="TBU69" s="73"/>
      <c r="TBV69" s="73"/>
      <c r="TBW69" s="73"/>
      <c r="TBX69" s="73"/>
      <c r="TBY69" s="73"/>
      <c r="TBZ69" s="73"/>
      <c r="TCA69" s="73"/>
      <c r="TCB69" s="73"/>
      <c r="TCC69" s="73"/>
      <c r="TCD69" s="73"/>
      <c r="TCE69" s="73"/>
      <c r="TCF69" s="73"/>
      <c r="TCG69" s="73"/>
      <c r="TCH69" s="73"/>
      <c r="TCI69" s="73"/>
      <c r="TCJ69" s="73"/>
      <c r="TCK69" s="73"/>
      <c r="TCL69" s="73"/>
      <c r="TCM69" s="73"/>
      <c r="TCN69" s="73"/>
      <c r="TCO69" s="73"/>
      <c r="TCP69" s="73"/>
      <c r="TCQ69" s="73"/>
      <c r="TCR69" s="73"/>
      <c r="TCS69" s="73"/>
      <c r="TCT69" s="73"/>
      <c r="TCU69" s="73"/>
      <c r="TCV69" s="73"/>
      <c r="TCW69" s="73"/>
      <c r="TCX69" s="73"/>
      <c r="TCY69" s="73"/>
      <c r="TCZ69" s="73"/>
      <c r="TDA69" s="73"/>
      <c r="TDB69" s="73"/>
      <c r="TDC69" s="73"/>
      <c r="TDD69" s="73"/>
      <c r="TDE69" s="73"/>
      <c r="TDF69" s="73"/>
      <c r="TDG69" s="73"/>
      <c r="TDH69" s="73"/>
      <c r="TDI69" s="73"/>
      <c r="TDJ69" s="73"/>
      <c r="TDK69" s="73"/>
      <c r="TDL69" s="73"/>
      <c r="TDM69" s="73"/>
      <c r="TDN69" s="73"/>
      <c r="TDO69" s="73"/>
      <c r="TDP69" s="73"/>
      <c r="TDQ69" s="73"/>
      <c r="TDR69" s="73"/>
      <c r="TDS69" s="73"/>
      <c r="TDT69" s="73"/>
      <c r="TDU69" s="73"/>
      <c r="TDV69" s="73"/>
      <c r="TDW69" s="73"/>
      <c r="TDX69" s="73"/>
      <c r="TDY69" s="73"/>
      <c r="TDZ69" s="73"/>
      <c r="TEA69" s="73"/>
      <c r="TEB69" s="73"/>
      <c r="TEC69" s="73"/>
      <c r="TED69" s="73"/>
      <c r="TEE69" s="73"/>
      <c r="TEF69" s="73"/>
      <c r="TEG69" s="73"/>
      <c r="TEH69" s="73"/>
      <c r="TEI69" s="73"/>
      <c r="TEJ69" s="73"/>
      <c r="TEK69" s="73"/>
      <c r="TEL69" s="73"/>
      <c r="TEM69" s="73"/>
      <c r="TEN69" s="73"/>
      <c r="TEO69" s="73"/>
      <c r="TEP69" s="73"/>
      <c r="TEQ69" s="73"/>
      <c r="TER69" s="73"/>
      <c r="TES69" s="73"/>
      <c r="TET69" s="73"/>
      <c r="TEU69" s="73"/>
      <c r="TEV69" s="73"/>
      <c r="TEW69" s="73"/>
      <c r="TEX69" s="73"/>
      <c r="TEY69" s="73"/>
      <c r="TEZ69" s="73"/>
      <c r="TFA69" s="73"/>
      <c r="TFB69" s="73"/>
      <c r="TFC69" s="73"/>
      <c r="TFD69" s="73"/>
      <c r="TFE69" s="73"/>
      <c r="TFF69" s="73"/>
      <c r="TFG69" s="73"/>
      <c r="TFH69" s="73"/>
      <c r="TFI69" s="73"/>
      <c r="TFJ69" s="73"/>
      <c r="TFK69" s="73"/>
      <c r="TFL69" s="73"/>
      <c r="TFM69" s="73"/>
      <c r="TFN69" s="73"/>
      <c r="TFO69" s="73"/>
      <c r="TFP69" s="73"/>
      <c r="TFQ69" s="73"/>
      <c r="TFR69" s="73"/>
      <c r="TFS69" s="73"/>
      <c r="TFT69" s="73"/>
      <c r="TFU69" s="73"/>
      <c r="TFV69" s="73"/>
      <c r="TFW69" s="73"/>
      <c r="TFX69" s="73"/>
      <c r="TFY69" s="73"/>
      <c r="TFZ69" s="73"/>
      <c r="TGA69" s="73"/>
      <c r="TGB69" s="73"/>
      <c r="TGC69" s="73"/>
      <c r="TGD69" s="73"/>
      <c r="TGE69" s="73"/>
      <c r="TGF69" s="73"/>
      <c r="TGG69" s="73"/>
      <c r="TGH69" s="73"/>
      <c r="TGI69" s="73"/>
      <c r="TGJ69" s="73"/>
      <c r="TGK69" s="73"/>
      <c r="TGL69" s="73"/>
      <c r="TGM69" s="73"/>
      <c r="TGN69" s="73"/>
      <c r="TGO69" s="73"/>
      <c r="TGP69" s="73"/>
      <c r="TGQ69" s="73"/>
      <c r="TGR69" s="73"/>
      <c r="TGS69" s="73"/>
      <c r="TGT69" s="73"/>
      <c r="TGU69" s="73"/>
      <c r="TGV69" s="73"/>
      <c r="TGW69" s="73"/>
      <c r="TGX69" s="73"/>
      <c r="TGY69" s="73"/>
      <c r="TGZ69" s="73"/>
      <c r="THA69" s="73"/>
      <c r="THB69" s="73"/>
      <c r="THC69" s="73"/>
      <c r="THD69" s="73"/>
      <c r="THE69" s="73"/>
      <c r="THF69" s="73"/>
      <c r="THG69" s="73"/>
      <c r="THH69" s="73"/>
      <c r="THI69" s="73"/>
      <c r="THJ69" s="73"/>
      <c r="THK69" s="73"/>
      <c r="THL69" s="73"/>
      <c r="THM69" s="73"/>
      <c r="THN69" s="73"/>
      <c r="THO69" s="73"/>
      <c r="THP69" s="73"/>
      <c r="THQ69" s="73"/>
      <c r="THR69" s="73"/>
      <c r="THS69" s="73"/>
      <c r="THT69" s="73"/>
      <c r="THU69" s="73"/>
      <c r="THV69" s="73"/>
      <c r="THW69" s="73"/>
      <c r="THX69" s="73"/>
      <c r="THY69" s="73"/>
      <c r="THZ69" s="73"/>
      <c r="TIA69" s="73"/>
      <c r="TIB69" s="73"/>
      <c r="TIC69" s="73"/>
      <c r="TID69" s="73"/>
      <c r="TIE69" s="73"/>
      <c r="TIF69" s="73"/>
      <c r="TIG69" s="73"/>
      <c r="TIH69" s="73"/>
      <c r="TII69" s="73"/>
      <c r="TIJ69" s="73"/>
      <c r="TIK69" s="73"/>
      <c r="TIL69" s="73"/>
      <c r="TIM69" s="73"/>
      <c r="TIN69" s="73"/>
      <c r="TIO69" s="73"/>
      <c r="TIP69" s="73"/>
      <c r="TIQ69" s="73"/>
      <c r="TIR69" s="73"/>
      <c r="TIS69" s="73"/>
      <c r="TIT69" s="73"/>
      <c r="TIU69" s="73"/>
      <c r="TIV69" s="73"/>
      <c r="TIW69" s="73"/>
      <c r="TIX69" s="73"/>
      <c r="TIY69" s="73"/>
      <c r="TIZ69" s="73"/>
      <c r="TJA69" s="73"/>
      <c r="TJB69" s="73"/>
      <c r="TJC69" s="73"/>
      <c r="TJD69" s="73"/>
      <c r="TJE69" s="73"/>
      <c r="TJF69" s="73"/>
      <c r="TJG69" s="73"/>
      <c r="TJH69" s="73"/>
      <c r="TJI69" s="73"/>
      <c r="TJJ69" s="73"/>
      <c r="TJK69" s="73"/>
      <c r="TJL69" s="73"/>
      <c r="TJM69" s="73"/>
      <c r="TJN69" s="73"/>
      <c r="TJO69" s="73"/>
      <c r="TJP69" s="73"/>
      <c r="TJQ69" s="73"/>
      <c r="TJR69" s="73"/>
      <c r="TJS69" s="73"/>
      <c r="TJT69" s="73"/>
      <c r="TJU69" s="73"/>
      <c r="TJV69" s="73"/>
      <c r="TJW69" s="73"/>
      <c r="TJX69" s="73"/>
      <c r="TJY69" s="73"/>
      <c r="TJZ69" s="73"/>
      <c r="TKA69" s="73"/>
      <c r="TKB69" s="73"/>
      <c r="TKC69" s="73"/>
      <c r="TKD69" s="73"/>
      <c r="TKE69" s="73"/>
      <c r="TKF69" s="73"/>
      <c r="TKG69" s="73"/>
      <c r="TKH69" s="73"/>
      <c r="TKI69" s="73"/>
      <c r="TKJ69" s="73"/>
      <c r="TKK69" s="73"/>
      <c r="TKL69" s="73"/>
      <c r="TKM69" s="73"/>
      <c r="TKN69" s="73"/>
      <c r="TKO69" s="73"/>
      <c r="TKP69" s="73"/>
      <c r="TKQ69" s="73"/>
      <c r="TKR69" s="73"/>
      <c r="TKS69" s="73"/>
      <c r="TKT69" s="73"/>
      <c r="TKU69" s="73"/>
      <c r="TKV69" s="73"/>
      <c r="TKW69" s="73"/>
      <c r="TKX69" s="73"/>
      <c r="TKY69" s="73"/>
      <c r="TKZ69" s="73"/>
      <c r="TLA69" s="73"/>
      <c r="TLB69" s="73"/>
      <c r="TLC69" s="73"/>
      <c r="TLD69" s="73"/>
      <c r="TLE69" s="73"/>
      <c r="TLF69" s="73"/>
      <c r="TLG69" s="73"/>
      <c r="TLH69" s="73"/>
      <c r="TLI69" s="73"/>
      <c r="TLJ69" s="73"/>
      <c r="TLK69" s="73"/>
      <c r="TLL69" s="73"/>
      <c r="TLM69" s="73"/>
      <c r="TLN69" s="73"/>
      <c r="TLO69" s="73"/>
      <c r="TLP69" s="73"/>
      <c r="TLQ69" s="73"/>
      <c r="TLR69" s="73"/>
      <c r="TLS69" s="73"/>
      <c r="TLT69" s="73"/>
      <c r="TLU69" s="73"/>
      <c r="TLV69" s="73"/>
      <c r="TLW69" s="73"/>
      <c r="TLX69" s="73"/>
      <c r="TLY69" s="73"/>
      <c r="TLZ69" s="73"/>
      <c r="TMA69" s="73"/>
      <c r="TMB69" s="73"/>
      <c r="TMC69" s="73"/>
      <c r="TMD69" s="73"/>
      <c r="TME69" s="73"/>
      <c r="TMF69" s="73"/>
      <c r="TMG69" s="73"/>
      <c r="TMH69" s="73"/>
      <c r="TMI69" s="73"/>
      <c r="TMJ69" s="73"/>
      <c r="TMK69" s="73"/>
      <c r="TML69" s="73"/>
      <c r="TMM69" s="73"/>
      <c r="TMN69" s="73"/>
      <c r="TMO69" s="73"/>
      <c r="TMP69" s="73"/>
      <c r="TMQ69" s="73"/>
      <c r="TMR69" s="73"/>
      <c r="TMS69" s="73"/>
      <c r="TMT69" s="73"/>
      <c r="TMU69" s="73"/>
      <c r="TMV69" s="73"/>
      <c r="TMW69" s="73"/>
      <c r="TMX69" s="73"/>
      <c r="TMY69" s="73"/>
      <c r="TMZ69" s="73"/>
      <c r="TNA69" s="73"/>
      <c r="TNB69" s="73"/>
      <c r="TNC69" s="73"/>
      <c r="TND69" s="73"/>
      <c r="TNE69" s="73"/>
      <c r="TNF69" s="73"/>
      <c r="TNG69" s="73"/>
      <c r="TNH69" s="73"/>
      <c r="TNI69" s="73"/>
      <c r="TNJ69" s="73"/>
      <c r="TNK69" s="73"/>
      <c r="TNL69" s="73"/>
      <c r="TNM69" s="73"/>
      <c r="TNN69" s="73"/>
      <c r="TNO69" s="73"/>
      <c r="TNP69" s="73"/>
      <c r="TNQ69" s="73"/>
      <c r="TNR69" s="73"/>
      <c r="TNS69" s="73"/>
      <c r="TNT69" s="73"/>
      <c r="TNU69" s="73"/>
      <c r="TNV69" s="73"/>
      <c r="TNW69" s="73"/>
      <c r="TNX69" s="73"/>
      <c r="TNY69" s="73"/>
      <c r="TNZ69" s="73"/>
      <c r="TOA69" s="73"/>
      <c r="TOB69" s="73"/>
      <c r="TOC69" s="73"/>
      <c r="TOD69" s="73"/>
      <c r="TOE69" s="73"/>
      <c r="TOF69" s="73"/>
      <c r="TOG69" s="73"/>
      <c r="TOH69" s="73"/>
      <c r="TOI69" s="73"/>
      <c r="TOJ69" s="73"/>
      <c r="TOK69" s="73"/>
      <c r="TOL69" s="73"/>
      <c r="TOM69" s="73"/>
      <c r="TON69" s="73"/>
      <c r="TOO69" s="73"/>
      <c r="TOP69" s="73"/>
      <c r="TOQ69" s="73"/>
      <c r="TOR69" s="73"/>
      <c r="TOS69" s="73"/>
      <c r="TOT69" s="73"/>
      <c r="TOU69" s="73"/>
      <c r="TOV69" s="73"/>
      <c r="TOW69" s="73"/>
      <c r="TOX69" s="73"/>
      <c r="TOY69" s="73"/>
      <c r="TOZ69" s="73"/>
      <c r="TPA69" s="73"/>
      <c r="TPB69" s="73"/>
      <c r="TPC69" s="73"/>
      <c r="TPD69" s="73"/>
      <c r="TPE69" s="73"/>
      <c r="TPF69" s="73"/>
      <c r="TPG69" s="73"/>
      <c r="TPH69" s="73"/>
      <c r="TPI69" s="73"/>
      <c r="TPJ69" s="73"/>
      <c r="TPK69" s="73"/>
      <c r="TPL69" s="73"/>
      <c r="TPM69" s="73"/>
      <c r="TPN69" s="73"/>
      <c r="TPO69" s="73"/>
      <c r="TPP69" s="73"/>
      <c r="TPQ69" s="73"/>
      <c r="TPR69" s="73"/>
      <c r="TPS69" s="73"/>
      <c r="TPT69" s="73"/>
      <c r="TPU69" s="73"/>
      <c r="TPV69" s="73"/>
      <c r="TPW69" s="73"/>
      <c r="TPX69" s="73"/>
      <c r="TPY69" s="73"/>
      <c r="TPZ69" s="73"/>
      <c r="TQA69" s="73"/>
      <c r="TQB69" s="73"/>
      <c r="TQC69" s="73"/>
      <c r="TQD69" s="73"/>
      <c r="TQE69" s="73"/>
      <c r="TQF69" s="73"/>
      <c r="TQG69" s="73"/>
      <c r="TQH69" s="73"/>
      <c r="TQI69" s="73"/>
      <c r="TQJ69" s="73"/>
      <c r="TQK69" s="73"/>
      <c r="TQL69" s="73"/>
      <c r="TQM69" s="73"/>
      <c r="TQN69" s="73"/>
      <c r="TQO69" s="73"/>
      <c r="TQP69" s="73"/>
      <c r="TQQ69" s="73"/>
      <c r="TQR69" s="73"/>
      <c r="TQS69" s="73"/>
      <c r="TQT69" s="73"/>
      <c r="TQU69" s="73"/>
      <c r="TQV69" s="73"/>
      <c r="TQW69" s="73"/>
      <c r="TQX69" s="73"/>
      <c r="TQY69" s="73"/>
      <c r="TQZ69" s="73"/>
      <c r="TRA69" s="73"/>
      <c r="TRB69" s="73"/>
      <c r="TRC69" s="73"/>
      <c r="TRD69" s="73"/>
      <c r="TRE69" s="73"/>
      <c r="TRF69" s="73"/>
      <c r="TRG69" s="73"/>
      <c r="TRH69" s="73"/>
      <c r="TRI69" s="73"/>
      <c r="TRJ69" s="73"/>
      <c r="TRK69" s="73"/>
      <c r="TRL69" s="73"/>
      <c r="TRM69" s="73"/>
      <c r="TRN69" s="73"/>
      <c r="TRO69" s="73"/>
      <c r="TRP69" s="73"/>
      <c r="TRQ69" s="73"/>
      <c r="TRR69" s="73"/>
      <c r="TRS69" s="73"/>
      <c r="TRT69" s="73"/>
      <c r="TRU69" s="73"/>
      <c r="TRV69" s="73"/>
      <c r="TRW69" s="73"/>
      <c r="TRX69" s="73"/>
      <c r="TRY69" s="73"/>
      <c r="TRZ69" s="73"/>
      <c r="TSA69" s="73"/>
      <c r="TSB69" s="73"/>
      <c r="TSC69" s="73"/>
      <c r="TSD69" s="73"/>
      <c r="TSE69" s="73"/>
      <c r="TSF69" s="73"/>
      <c r="TSG69" s="73"/>
      <c r="TSH69" s="73"/>
      <c r="TSI69" s="73"/>
      <c r="TSJ69" s="73"/>
      <c r="TSK69" s="73"/>
      <c r="TSL69" s="73"/>
      <c r="TSM69" s="73"/>
      <c r="TSN69" s="73"/>
      <c r="TSO69" s="73"/>
      <c r="TSP69" s="73"/>
      <c r="TSQ69" s="73"/>
      <c r="TSR69" s="73"/>
      <c r="TSS69" s="73"/>
      <c r="TST69" s="73"/>
      <c r="TSU69" s="73"/>
      <c r="TSV69" s="73"/>
      <c r="TSW69" s="73"/>
      <c r="TSX69" s="73"/>
      <c r="TSY69" s="73"/>
      <c r="TSZ69" s="73"/>
      <c r="TTA69" s="73"/>
      <c r="TTB69" s="73"/>
      <c r="TTC69" s="73"/>
      <c r="TTD69" s="73"/>
      <c r="TTE69" s="73"/>
      <c r="TTF69" s="73"/>
      <c r="TTG69" s="73"/>
      <c r="TTH69" s="73"/>
      <c r="TTI69" s="73"/>
      <c r="TTJ69" s="73"/>
      <c r="TTK69" s="73"/>
      <c r="TTL69" s="73"/>
      <c r="TTM69" s="73"/>
      <c r="TTN69" s="73"/>
      <c r="TTO69" s="73"/>
      <c r="TTP69" s="73"/>
      <c r="TTQ69" s="73"/>
      <c r="TTR69" s="73"/>
      <c r="TTS69" s="73"/>
      <c r="TTT69" s="73"/>
      <c r="TTU69" s="73"/>
      <c r="TTV69" s="73"/>
      <c r="TTW69" s="73"/>
      <c r="TTX69" s="73"/>
      <c r="TTY69" s="73"/>
      <c r="TTZ69" s="73"/>
      <c r="TUA69" s="73"/>
      <c r="TUB69" s="73"/>
      <c r="TUC69" s="73"/>
      <c r="TUD69" s="73"/>
      <c r="TUE69" s="73"/>
      <c r="TUF69" s="73"/>
      <c r="TUG69" s="73"/>
      <c r="TUH69" s="73"/>
      <c r="TUI69" s="73"/>
      <c r="TUJ69" s="73"/>
      <c r="TUK69" s="73"/>
      <c r="TUL69" s="73"/>
      <c r="TUM69" s="73"/>
      <c r="TUN69" s="73"/>
      <c r="TUO69" s="73"/>
      <c r="TUP69" s="73"/>
      <c r="TUQ69" s="73"/>
      <c r="TUR69" s="73"/>
      <c r="TUS69" s="73"/>
      <c r="TUT69" s="73"/>
      <c r="TUU69" s="73"/>
      <c r="TUV69" s="73"/>
      <c r="TUW69" s="73"/>
      <c r="TUX69" s="73"/>
      <c r="TUY69" s="73"/>
      <c r="TUZ69" s="73"/>
      <c r="TVA69" s="73"/>
      <c r="TVB69" s="73"/>
      <c r="TVC69" s="73"/>
      <c r="TVD69" s="73"/>
      <c r="TVE69" s="73"/>
      <c r="TVF69" s="73"/>
      <c r="TVG69" s="73"/>
      <c r="TVH69" s="73"/>
      <c r="TVI69" s="73"/>
      <c r="TVJ69" s="73"/>
      <c r="TVK69" s="73"/>
      <c r="TVL69" s="73"/>
      <c r="TVM69" s="73"/>
      <c r="TVN69" s="73"/>
      <c r="TVO69" s="73"/>
      <c r="TVP69" s="73"/>
      <c r="TVQ69" s="73"/>
      <c r="TVR69" s="73"/>
      <c r="TVS69" s="73"/>
      <c r="TVT69" s="73"/>
      <c r="TVU69" s="73"/>
      <c r="TVV69" s="73"/>
      <c r="TVW69" s="73"/>
      <c r="TVX69" s="73"/>
      <c r="TVY69" s="73"/>
      <c r="TVZ69" s="73"/>
      <c r="TWA69" s="73"/>
      <c r="TWB69" s="73"/>
      <c r="TWC69" s="73"/>
      <c r="TWD69" s="73"/>
      <c r="TWE69" s="73"/>
      <c r="TWF69" s="73"/>
      <c r="TWG69" s="73"/>
      <c r="TWH69" s="73"/>
      <c r="TWI69" s="73"/>
      <c r="TWJ69" s="73"/>
      <c r="TWK69" s="73"/>
      <c r="TWL69" s="73"/>
      <c r="TWM69" s="73"/>
      <c r="TWN69" s="73"/>
      <c r="TWO69" s="73"/>
      <c r="TWP69" s="73"/>
      <c r="TWQ69" s="73"/>
      <c r="TWR69" s="73"/>
      <c r="TWS69" s="73"/>
      <c r="TWT69" s="73"/>
      <c r="TWU69" s="73"/>
      <c r="TWV69" s="73"/>
      <c r="TWW69" s="73"/>
      <c r="TWX69" s="73"/>
      <c r="TWY69" s="73"/>
      <c r="TWZ69" s="73"/>
      <c r="TXA69" s="73"/>
      <c r="TXB69" s="73"/>
      <c r="TXC69" s="73"/>
      <c r="TXD69" s="73"/>
      <c r="TXE69" s="73"/>
      <c r="TXF69" s="73"/>
      <c r="TXG69" s="73"/>
      <c r="TXH69" s="73"/>
      <c r="TXI69" s="73"/>
      <c r="TXJ69" s="73"/>
      <c r="TXK69" s="73"/>
      <c r="TXL69" s="73"/>
      <c r="TXM69" s="73"/>
      <c r="TXN69" s="73"/>
      <c r="TXO69" s="73"/>
      <c r="TXP69" s="73"/>
      <c r="TXQ69" s="73"/>
      <c r="TXR69" s="73"/>
      <c r="TXS69" s="73"/>
      <c r="TXT69" s="73"/>
      <c r="TXU69" s="73"/>
      <c r="TXV69" s="73"/>
      <c r="TXW69" s="73"/>
      <c r="TXX69" s="73"/>
      <c r="TXY69" s="73"/>
      <c r="TXZ69" s="73"/>
      <c r="TYA69" s="73"/>
      <c r="TYB69" s="73"/>
      <c r="TYC69" s="73"/>
      <c r="TYD69" s="73"/>
      <c r="TYE69" s="73"/>
      <c r="TYF69" s="73"/>
      <c r="TYG69" s="73"/>
      <c r="TYH69" s="73"/>
      <c r="TYI69" s="73"/>
      <c r="TYJ69" s="73"/>
      <c r="TYK69" s="73"/>
      <c r="TYL69" s="73"/>
      <c r="TYM69" s="73"/>
      <c r="TYN69" s="73"/>
      <c r="TYO69" s="73"/>
      <c r="TYP69" s="73"/>
      <c r="TYQ69" s="73"/>
      <c r="TYR69" s="73"/>
      <c r="TYS69" s="73"/>
      <c r="TYT69" s="73"/>
      <c r="TYU69" s="73"/>
      <c r="TYV69" s="73"/>
      <c r="TYW69" s="73"/>
      <c r="TYX69" s="73"/>
      <c r="TYY69" s="73"/>
      <c r="TYZ69" s="73"/>
      <c r="TZA69" s="73"/>
      <c r="TZB69" s="73"/>
      <c r="TZC69" s="73"/>
      <c r="TZD69" s="73"/>
      <c r="TZE69" s="73"/>
      <c r="TZF69" s="73"/>
      <c r="TZG69" s="73"/>
      <c r="TZH69" s="73"/>
      <c r="TZI69" s="73"/>
      <c r="TZJ69" s="73"/>
      <c r="TZK69" s="73"/>
      <c r="TZL69" s="73"/>
      <c r="TZM69" s="73"/>
      <c r="TZN69" s="73"/>
      <c r="TZO69" s="73"/>
      <c r="TZP69" s="73"/>
      <c r="TZQ69" s="73"/>
      <c r="TZR69" s="73"/>
      <c r="TZS69" s="73"/>
      <c r="TZT69" s="73"/>
      <c r="TZU69" s="73"/>
      <c r="TZV69" s="73"/>
      <c r="TZW69" s="73"/>
      <c r="TZX69" s="73"/>
      <c r="TZY69" s="73"/>
      <c r="TZZ69" s="73"/>
      <c r="UAA69" s="73"/>
      <c r="UAB69" s="73"/>
      <c r="UAC69" s="73"/>
      <c r="UAD69" s="73"/>
      <c r="UAE69" s="73"/>
      <c r="UAF69" s="73"/>
      <c r="UAG69" s="73"/>
      <c r="UAH69" s="73"/>
      <c r="UAI69" s="73"/>
      <c r="UAJ69" s="73"/>
      <c r="UAK69" s="73"/>
      <c r="UAL69" s="73"/>
      <c r="UAM69" s="73"/>
      <c r="UAN69" s="73"/>
      <c r="UAO69" s="73"/>
      <c r="UAP69" s="73"/>
      <c r="UAQ69" s="73"/>
      <c r="UAR69" s="73"/>
      <c r="UAS69" s="73"/>
      <c r="UAT69" s="73"/>
      <c r="UAU69" s="73"/>
      <c r="UAV69" s="73"/>
      <c r="UAW69" s="73"/>
      <c r="UAX69" s="73"/>
      <c r="UAY69" s="73"/>
      <c r="UAZ69" s="73"/>
      <c r="UBA69" s="73"/>
      <c r="UBB69" s="73"/>
      <c r="UBC69" s="73"/>
      <c r="UBD69" s="73"/>
      <c r="UBE69" s="73"/>
      <c r="UBF69" s="73"/>
      <c r="UBG69" s="73"/>
      <c r="UBH69" s="73"/>
      <c r="UBI69" s="73"/>
      <c r="UBJ69" s="73"/>
      <c r="UBK69" s="73"/>
      <c r="UBL69" s="73"/>
      <c r="UBM69" s="73"/>
      <c r="UBN69" s="73"/>
      <c r="UBO69" s="73"/>
      <c r="UBP69" s="73"/>
      <c r="UBQ69" s="73"/>
      <c r="UBR69" s="73"/>
      <c r="UBS69" s="73"/>
      <c r="UBT69" s="73"/>
      <c r="UBU69" s="73"/>
      <c r="UBV69" s="73"/>
      <c r="UBW69" s="73"/>
      <c r="UBX69" s="73"/>
      <c r="UBY69" s="73"/>
      <c r="UBZ69" s="73"/>
      <c r="UCA69" s="73"/>
      <c r="UCB69" s="73"/>
      <c r="UCC69" s="73"/>
      <c r="UCD69" s="73"/>
      <c r="UCE69" s="73"/>
      <c r="UCF69" s="73"/>
      <c r="UCG69" s="73"/>
      <c r="UCH69" s="73"/>
      <c r="UCI69" s="73"/>
      <c r="UCJ69" s="73"/>
      <c r="UCK69" s="73"/>
      <c r="UCL69" s="73"/>
      <c r="UCM69" s="73"/>
      <c r="UCN69" s="73"/>
      <c r="UCO69" s="73"/>
      <c r="UCP69" s="73"/>
      <c r="UCQ69" s="73"/>
      <c r="UCR69" s="73"/>
      <c r="UCS69" s="73"/>
      <c r="UCT69" s="73"/>
      <c r="UCU69" s="73"/>
      <c r="UCV69" s="73"/>
      <c r="UCW69" s="73"/>
      <c r="UCX69" s="73"/>
      <c r="UCY69" s="73"/>
      <c r="UCZ69" s="73"/>
      <c r="UDA69" s="73"/>
      <c r="UDB69" s="73"/>
      <c r="UDC69" s="73"/>
      <c r="UDD69" s="73"/>
      <c r="UDE69" s="73"/>
      <c r="UDF69" s="73"/>
      <c r="UDG69" s="73"/>
      <c r="UDH69" s="73"/>
      <c r="UDI69" s="73"/>
      <c r="UDJ69" s="73"/>
      <c r="UDK69" s="73"/>
      <c r="UDL69" s="73"/>
      <c r="UDM69" s="73"/>
      <c r="UDN69" s="73"/>
      <c r="UDO69" s="73"/>
      <c r="UDP69" s="73"/>
      <c r="UDQ69" s="73"/>
      <c r="UDR69" s="73"/>
      <c r="UDS69" s="73"/>
      <c r="UDT69" s="73"/>
      <c r="UDU69" s="73"/>
      <c r="UDV69" s="73"/>
      <c r="UDW69" s="73"/>
      <c r="UDX69" s="73"/>
      <c r="UDY69" s="73"/>
      <c r="UDZ69" s="73"/>
      <c r="UEA69" s="73"/>
      <c r="UEB69" s="73"/>
      <c r="UEC69" s="73"/>
      <c r="UED69" s="73"/>
      <c r="UEE69" s="73"/>
      <c r="UEF69" s="73"/>
      <c r="UEG69" s="73"/>
      <c r="UEH69" s="73"/>
      <c r="UEI69" s="73"/>
      <c r="UEJ69" s="73"/>
      <c r="UEK69" s="73"/>
      <c r="UEL69" s="73"/>
      <c r="UEM69" s="73"/>
      <c r="UEN69" s="73"/>
      <c r="UEO69" s="73"/>
      <c r="UEP69" s="73"/>
      <c r="UEQ69" s="73"/>
      <c r="UER69" s="73"/>
      <c r="UES69" s="73"/>
      <c r="UET69" s="73"/>
      <c r="UEU69" s="73"/>
      <c r="UEV69" s="73"/>
      <c r="UEW69" s="73"/>
      <c r="UEX69" s="73"/>
      <c r="UEY69" s="73"/>
      <c r="UEZ69" s="73"/>
      <c r="UFA69" s="73"/>
      <c r="UFB69" s="73"/>
      <c r="UFC69" s="73"/>
      <c r="UFD69" s="73"/>
      <c r="UFE69" s="73"/>
      <c r="UFF69" s="73"/>
      <c r="UFG69" s="73"/>
      <c r="UFH69" s="73"/>
      <c r="UFI69" s="73"/>
      <c r="UFJ69" s="73"/>
      <c r="UFK69" s="73"/>
      <c r="UFL69" s="73"/>
      <c r="UFM69" s="73"/>
      <c r="UFN69" s="73"/>
      <c r="UFO69" s="73"/>
      <c r="UFP69" s="73"/>
      <c r="UFQ69" s="73"/>
      <c r="UFR69" s="73"/>
      <c r="UFS69" s="73"/>
      <c r="UFT69" s="73"/>
      <c r="UFU69" s="73"/>
      <c r="UFV69" s="73"/>
      <c r="UFW69" s="73"/>
      <c r="UFX69" s="73"/>
      <c r="UFY69" s="73"/>
      <c r="UFZ69" s="73"/>
      <c r="UGA69" s="73"/>
      <c r="UGB69" s="73"/>
      <c r="UGC69" s="73"/>
      <c r="UGD69" s="73"/>
      <c r="UGE69" s="73"/>
      <c r="UGF69" s="73"/>
      <c r="UGG69" s="73"/>
      <c r="UGH69" s="73"/>
      <c r="UGI69" s="73"/>
      <c r="UGJ69" s="73"/>
      <c r="UGK69" s="73"/>
      <c r="UGL69" s="73"/>
      <c r="UGM69" s="73"/>
      <c r="UGN69" s="73"/>
      <c r="UGO69" s="73"/>
      <c r="UGP69" s="73"/>
      <c r="UGQ69" s="73"/>
      <c r="UGR69" s="73"/>
      <c r="UGS69" s="73"/>
      <c r="UGT69" s="73"/>
      <c r="UGU69" s="73"/>
      <c r="UGV69" s="73"/>
      <c r="UGW69" s="73"/>
      <c r="UGX69" s="73"/>
      <c r="UGY69" s="73"/>
      <c r="UGZ69" s="73"/>
      <c r="UHA69" s="73"/>
      <c r="UHB69" s="73"/>
      <c r="UHC69" s="73"/>
      <c r="UHD69" s="73"/>
      <c r="UHE69" s="73"/>
      <c r="UHF69" s="73"/>
      <c r="UHG69" s="73"/>
      <c r="UHH69" s="73"/>
      <c r="UHI69" s="73"/>
      <c r="UHJ69" s="73"/>
      <c r="UHK69" s="73"/>
      <c r="UHL69" s="73"/>
      <c r="UHM69" s="73"/>
      <c r="UHN69" s="73"/>
      <c r="UHO69" s="73"/>
      <c r="UHP69" s="73"/>
      <c r="UHQ69" s="73"/>
      <c r="UHR69" s="73"/>
      <c r="UHS69" s="73"/>
      <c r="UHT69" s="73"/>
      <c r="UHU69" s="73"/>
      <c r="UHV69" s="73"/>
      <c r="UHW69" s="73"/>
      <c r="UHX69" s="73"/>
      <c r="UHY69" s="73"/>
      <c r="UHZ69" s="73"/>
      <c r="UIA69" s="73"/>
      <c r="UIB69" s="73"/>
      <c r="UIC69" s="73"/>
      <c r="UID69" s="73"/>
      <c r="UIE69" s="73"/>
      <c r="UIF69" s="73"/>
      <c r="UIG69" s="73"/>
      <c r="UIH69" s="73"/>
      <c r="UII69" s="73"/>
      <c r="UIJ69" s="73"/>
      <c r="UIK69" s="73"/>
      <c r="UIL69" s="73"/>
      <c r="UIM69" s="73"/>
      <c r="UIN69" s="73"/>
      <c r="UIO69" s="73"/>
      <c r="UIP69" s="73"/>
      <c r="UIQ69" s="73"/>
      <c r="UIR69" s="73"/>
      <c r="UIS69" s="73"/>
      <c r="UIT69" s="73"/>
      <c r="UIU69" s="73"/>
      <c r="UIV69" s="73"/>
      <c r="UIW69" s="73"/>
      <c r="UIX69" s="73"/>
      <c r="UIY69" s="73"/>
      <c r="UIZ69" s="73"/>
      <c r="UJA69" s="73"/>
      <c r="UJB69" s="73"/>
      <c r="UJC69" s="73"/>
      <c r="UJD69" s="73"/>
      <c r="UJE69" s="73"/>
      <c r="UJF69" s="73"/>
      <c r="UJG69" s="73"/>
      <c r="UJH69" s="73"/>
      <c r="UJI69" s="73"/>
      <c r="UJJ69" s="73"/>
      <c r="UJK69" s="73"/>
      <c r="UJL69" s="73"/>
      <c r="UJM69" s="73"/>
      <c r="UJN69" s="73"/>
      <c r="UJO69" s="73"/>
      <c r="UJP69" s="73"/>
      <c r="UJQ69" s="73"/>
      <c r="UJR69" s="73"/>
      <c r="UJS69" s="73"/>
      <c r="UJT69" s="73"/>
      <c r="UJU69" s="73"/>
      <c r="UJV69" s="73"/>
      <c r="UJW69" s="73"/>
      <c r="UJX69" s="73"/>
      <c r="UJY69" s="73"/>
      <c r="UJZ69" s="73"/>
      <c r="UKA69" s="73"/>
      <c r="UKB69" s="73"/>
      <c r="UKC69" s="73"/>
      <c r="UKD69" s="73"/>
      <c r="UKE69" s="73"/>
      <c r="UKF69" s="73"/>
      <c r="UKG69" s="73"/>
      <c r="UKH69" s="73"/>
      <c r="UKI69" s="73"/>
      <c r="UKJ69" s="73"/>
      <c r="UKK69" s="73"/>
      <c r="UKL69" s="73"/>
      <c r="UKM69" s="73"/>
      <c r="UKN69" s="73"/>
      <c r="UKO69" s="73"/>
      <c r="UKP69" s="73"/>
      <c r="UKQ69" s="73"/>
      <c r="UKR69" s="73"/>
      <c r="UKS69" s="73"/>
      <c r="UKT69" s="73"/>
      <c r="UKU69" s="73"/>
      <c r="UKV69" s="73"/>
      <c r="UKW69" s="73"/>
      <c r="UKX69" s="73"/>
      <c r="UKY69" s="73"/>
      <c r="UKZ69" s="73"/>
      <c r="ULA69" s="73"/>
      <c r="ULB69" s="73"/>
      <c r="ULC69" s="73"/>
      <c r="ULD69" s="73"/>
      <c r="ULE69" s="73"/>
      <c r="ULF69" s="73"/>
      <c r="ULG69" s="73"/>
      <c r="ULH69" s="73"/>
      <c r="ULI69" s="73"/>
      <c r="ULJ69" s="73"/>
      <c r="ULK69" s="73"/>
      <c r="ULL69" s="73"/>
      <c r="ULM69" s="73"/>
      <c r="ULN69" s="73"/>
      <c r="ULO69" s="73"/>
      <c r="ULP69" s="73"/>
      <c r="ULQ69" s="73"/>
      <c r="ULR69" s="73"/>
      <c r="ULS69" s="73"/>
      <c r="ULT69" s="73"/>
      <c r="ULU69" s="73"/>
      <c r="ULV69" s="73"/>
      <c r="ULW69" s="73"/>
      <c r="ULX69" s="73"/>
      <c r="ULY69" s="73"/>
      <c r="ULZ69" s="73"/>
      <c r="UMA69" s="73"/>
      <c r="UMB69" s="73"/>
      <c r="UMC69" s="73"/>
      <c r="UMD69" s="73"/>
      <c r="UME69" s="73"/>
      <c r="UMF69" s="73"/>
      <c r="UMG69" s="73"/>
      <c r="UMH69" s="73"/>
      <c r="UMI69" s="73"/>
      <c r="UMJ69" s="73"/>
      <c r="UMK69" s="73"/>
      <c r="UML69" s="73"/>
      <c r="UMM69" s="73"/>
      <c r="UMN69" s="73"/>
      <c r="UMO69" s="73"/>
      <c r="UMP69" s="73"/>
      <c r="UMQ69" s="73"/>
      <c r="UMR69" s="73"/>
      <c r="UMS69" s="73"/>
      <c r="UMT69" s="73"/>
      <c r="UMU69" s="73"/>
      <c r="UMV69" s="73"/>
      <c r="UMW69" s="73"/>
      <c r="UMX69" s="73"/>
      <c r="UMY69" s="73"/>
      <c r="UMZ69" s="73"/>
      <c r="UNA69" s="73"/>
      <c r="UNB69" s="73"/>
      <c r="UNC69" s="73"/>
      <c r="UND69" s="73"/>
      <c r="UNE69" s="73"/>
      <c r="UNF69" s="73"/>
      <c r="UNG69" s="73"/>
      <c r="UNH69" s="73"/>
      <c r="UNI69" s="73"/>
      <c r="UNJ69" s="73"/>
      <c r="UNK69" s="73"/>
      <c r="UNL69" s="73"/>
      <c r="UNM69" s="73"/>
      <c r="UNN69" s="73"/>
      <c r="UNO69" s="73"/>
      <c r="UNP69" s="73"/>
      <c r="UNQ69" s="73"/>
      <c r="UNR69" s="73"/>
      <c r="UNS69" s="73"/>
      <c r="UNT69" s="73"/>
      <c r="UNU69" s="73"/>
      <c r="UNV69" s="73"/>
      <c r="UNW69" s="73"/>
      <c r="UNX69" s="73"/>
      <c r="UNY69" s="73"/>
      <c r="UNZ69" s="73"/>
      <c r="UOA69" s="73"/>
      <c r="UOB69" s="73"/>
      <c r="UOC69" s="73"/>
      <c r="UOD69" s="73"/>
      <c r="UOE69" s="73"/>
      <c r="UOF69" s="73"/>
      <c r="UOG69" s="73"/>
      <c r="UOH69" s="73"/>
      <c r="UOI69" s="73"/>
      <c r="UOJ69" s="73"/>
      <c r="UOK69" s="73"/>
      <c r="UOL69" s="73"/>
      <c r="UOM69" s="73"/>
      <c r="UON69" s="73"/>
      <c r="UOO69" s="73"/>
      <c r="UOP69" s="73"/>
      <c r="UOQ69" s="73"/>
      <c r="UOR69" s="73"/>
      <c r="UOS69" s="73"/>
      <c r="UOT69" s="73"/>
      <c r="UOU69" s="73"/>
      <c r="UOV69" s="73"/>
      <c r="UOW69" s="73"/>
      <c r="UOX69" s="73"/>
      <c r="UOY69" s="73"/>
      <c r="UOZ69" s="73"/>
      <c r="UPA69" s="73"/>
      <c r="UPB69" s="73"/>
      <c r="UPC69" s="73"/>
      <c r="UPD69" s="73"/>
      <c r="UPE69" s="73"/>
      <c r="UPF69" s="73"/>
      <c r="UPG69" s="73"/>
      <c r="UPH69" s="73"/>
      <c r="UPI69" s="73"/>
      <c r="UPJ69" s="73"/>
      <c r="UPK69" s="73"/>
      <c r="UPL69" s="73"/>
      <c r="UPM69" s="73"/>
      <c r="UPN69" s="73"/>
      <c r="UPO69" s="73"/>
      <c r="UPP69" s="73"/>
      <c r="UPQ69" s="73"/>
      <c r="UPR69" s="73"/>
      <c r="UPS69" s="73"/>
      <c r="UPT69" s="73"/>
      <c r="UPU69" s="73"/>
      <c r="UPV69" s="73"/>
      <c r="UPW69" s="73"/>
      <c r="UPX69" s="73"/>
      <c r="UPY69" s="73"/>
      <c r="UPZ69" s="73"/>
      <c r="UQA69" s="73"/>
      <c r="UQB69" s="73"/>
      <c r="UQC69" s="73"/>
      <c r="UQD69" s="73"/>
      <c r="UQE69" s="73"/>
      <c r="UQF69" s="73"/>
      <c r="UQG69" s="73"/>
      <c r="UQH69" s="73"/>
      <c r="UQI69" s="73"/>
      <c r="UQJ69" s="73"/>
      <c r="UQK69" s="73"/>
      <c r="UQL69" s="73"/>
      <c r="UQM69" s="73"/>
      <c r="UQN69" s="73"/>
      <c r="UQO69" s="73"/>
      <c r="UQP69" s="73"/>
      <c r="UQQ69" s="73"/>
      <c r="UQR69" s="73"/>
      <c r="UQS69" s="73"/>
      <c r="UQT69" s="73"/>
      <c r="UQU69" s="73"/>
      <c r="UQV69" s="73"/>
      <c r="UQW69" s="73"/>
      <c r="UQX69" s="73"/>
      <c r="UQY69" s="73"/>
      <c r="UQZ69" s="73"/>
      <c r="URA69" s="73"/>
      <c r="URB69" s="73"/>
      <c r="URC69" s="73"/>
      <c r="URD69" s="73"/>
      <c r="URE69" s="73"/>
      <c r="URF69" s="73"/>
      <c r="URG69" s="73"/>
      <c r="URH69" s="73"/>
      <c r="URI69" s="73"/>
      <c r="URJ69" s="73"/>
      <c r="URK69" s="73"/>
      <c r="URL69" s="73"/>
      <c r="URM69" s="73"/>
      <c r="URN69" s="73"/>
      <c r="URO69" s="73"/>
      <c r="URP69" s="73"/>
      <c r="URQ69" s="73"/>
      <c r="URR69" s="73"/>
      <c r="URS69" s="73"/>
      <c r="URT69" s="73"/>
      <c r="URU69" s="73"/>
      <c r="URV69" s="73"/>
      <c r="URW69" s="73"/>
      <c r="URX69" s="73"/>
      <c r="URY69" s="73"/>
      <c r="URZ69" s="73"/>
      <c r="USA69" s="73"/>
      <c r="USB69" s="73"/>
      <c r="USC69" s="73"/>
      <c r="USD69" s="73"/>
      <c r="USE69" s="73"/>
      <c r="USF69" s="73"/>
      <c r="USG69" s="73"/>
      <c r="USH69" s="73"/>
      <c r="USI69" s="73"/>
      <c r="USJ69" s="73"/>
      <c r="USK69" s="73"/>
      <c r="USL69" s="73"/>
      <c r="USM69" s="73"/>
      <c r="USN69" s="73"/>
      <c r="USO69" s="73"/>
      <c r="USP69" s="73"/>
      <c r="USQ69" s="73"/>
      <c r="USR69" s="73"/>
      <c r="USS69" s="73"/>
      <c r="UST69" s="73"/>
      <c r="USU69" s="73"/>
      <c r="USV69" s="73"/>
      <c r="USW69" s="73"/>
      <c r="USX69" s="73"/>
      <c r="USY69" s="73"/>
      <c r="USZ69" s="73"/>
      <c r="UTA69" s="73"/>
      <c r="UTB69" s="73"/>
      <c r="UTC69" s="73"/>
      <c r="UTD69" s="73"/>
      <c r="UTE69" s="73"/>
      <c r="UTF69" s="73"/>
      <c r="UTG69" s="73"/>
      <c r="UTH69" s="73"/>
      <c r="UTI69" s="73"/>
      <c r="UTJ69" s="73"/>
      <c r="UTK69" s="73"/>
      <c r="UTL69" s="73"/>
      <c r="UTM69" s="73"/>
      <c r="UTN69" s="73"/>
      <c r="UTO69" s="73"/>
      <c r="UTP69" s="73"/>
      <c r="UTQ69" s="73"/>
      <c r="UTR69" s="73"/>
      <c r="UTS69" s="73"/>
      <c r="UTT69" s="73"/>
      <c r="UTU69" s="73"/>
      <c r="UTV69" s="73"/>
      <c r="UTW69" s="73"/>
      <c r="UTX69" s="73"/>
      <c r="UTY69" s="73"/>
      <c r="UTZ69" s="73"/>
      <c r="UUA69" s="73"/>
      <c r="UUB69" s="73"/>
      <c r="UUC69" s="73"/>
      <c r="UUD69" s="73"/>
      <c r="UUE69" s="73"/>
      <c r="UUF69" s="73"/>
      <c r="UUG69" s="73"/>
      <c r="UUH69" s="73"/>
      <c r="UUI69" s="73"/>
      <c r="UUJ69" s="73"/>
      <c r="UUK69" s="73"/>
      <c r="UUL69" s="73"/>
      <c r="UUM69" s="73"/>
      <c r="UUN69" s="73"/>
      <c r="UUO69" s="73"/>
      <c r="UUP69" s="73"/>
      <c r="UUQ69" s="73"/>
      <c r="UUR69" s="73"/>
      <c r="UUS69" s="73"/>
      <c r="UUT69" s="73"/>
      <c r="UUU69" s="73"/>
      <c r="UUV69" s="73"/>
      <c r="UUW69" s="73"/>
      <c r="UUX69" s="73"/>
      <c r="UUY69" s="73"/>
      <c r="UUZ69" s="73"/>
      <c r="UVA69" s="73"/>
      <c r="UVB69" s="73"/>
      <c r="UVC69" s="73"/>
      <c r="UVD69" s="73"/>
      <c r="UVE69" s="73"/>
      <c r="UVF69" s="73"/>
      <c r="UVG69" s="73"/>
      <c r="UVH69" s="73"/>
      <c r="UVI69" s="73"/>
      <c r="UVJ69" s="73"/>
      <c r="UVK69" s="73"/>
      <c r="UVL69" s="73"/>
      <c r="UVM69" s="73"/>
      <c r="UVN69" s="73"/>
      <c r="UVO69" s="73"/>
      <c r="UVP69" s="73"/>
      <c r="UVQ69" s="73"/>
      <c r="UVR69" s="73"/>
      <c r="UVS69" s="73"/>
      <c r="UVT69" s="73"/>
      <c r="UVU69" s="73"/>
      <c r="UVV69" s="73"/>
      <c r="UVW69" s="73"/>
      <c r="UVX69" s="73"/>
      <c r="UVY69" s="73"/>
      <c r="UVZ69" s="73"/>
      <c r="UWA69" s="73"/>
      <c r="UWB69" s="73"/>
      <c r="UWC69" s="73"/>
      <c r="UWD69" s="73"/>
      <c r="UWE69" s="73"/>
      <c r="UWF69" s="73"/>
      <c r="UWG69" s="73"/>
      <c r="UWH69" s="73"/>
      <c r="UWI69" s="73"/>
      <c r="UWJ69" s="73"/>
      <c r="UWK69" s="73"/>
      <c r="UWL69" s="73"/>
      <c r="UWM69" s="73"/>
      <c r="UWN69" s="73"/>
      <c r="UWO69" s="73"/>
      <c r="UWP69" s="73"/>
      <c r="UWQ69" s="73"/>
      <c r="UWR69" s="73"/>
      <c r="UWS69" s="73"/>
      <c r="UWT69" s="73"/>
      <c r="UWU69" s="73"/>
      <c r="UWV69" s="73"/>
      <c r="UWW69" s="73"/>
      <c r="UWX69" s="73"/>
      <c r="UWY69" s="73"/>
      <c r="UWZ69" s="73"/>
      <c r="UXA69" s="73"/>
      <c r="UXB69" s="73"/>
      <c r="UXC69" s="73"/>
      <c r="UXD69" s="73"/>
      <c r="UXE69" s="73"/>
      <c r="UXF69" s="73"/>
      <c r="UXG69" s="73"/>
      <c r="UXH69" s="73"/>
      <c r="UXI69" s="73"/>
      <c r="UXJ69" s="73"/>
      <c r="UXK69" s="73"/>
      <c r="UXL69" s="73"/>
      <c r="UXM69" s="73"/>
      <c r="UXN69" s="73"/>
      <c r="UXO69" s="73"/>
      <c r="UXP69" s="73"/>
      <c r="UXQ69" s="73"/>
      <c r="UXR69" s="73"/>
      <c r="UXS69" s="73"/>
      <c r="UXT69" s="73"/>
      <c r="UXU69" s="73"/>
      <c r="UXV69" s="73"/>
      <c r="UXW69" s="73"/>
      <c r="UXX69" s="73"/>
      <c r="UXY69" s="73"/>
      <c r="UXZ69" s="73"/>
      <c r="UYA69" s="73"/>
      <c r="UYB69" s="73"/>
      <c r="UYC69" s="73"/>
      <c r="UYD69" s="73"/>
      <c r="UYE69" s="73"/>
      <c r="UYF69" s="73"/>
      <c r="UYG69" s="73"/>
      <c r="UYH69" s="73"/>
      <c r="UYI69" s="73"/>
      <c r="UYJ69" s="73"/>
      <c r="UYK69" s="73"/>
      <c r="UYL69" s="73"/>
      <c r="UYM69" s="73"/>
      <c r="UYN69" s="73"/>
      <c r="UYO69" s="73"/>
      <c r="UYP69" s="73"/>
      <c r="UYQ69" s="73"/>
      <c r="UYR69" s="73"/>
      <c r="UYS69" s="73"/>
      <c r="UYT69" s="73"/>
      <c r="UYU69" s="73"/>
      <c r="UYV69" s="73"/>
      <c r="UYW69" s="73"/>
      <c r="UYX69" s="73"/>
      <c r="UYY69" s="73"/>
      <c r="UYZ69" s="73"/>
      <c r="UZA69" s="73"/>
      <c r="UZB69" s="73"/>
      <c r="UZC69" s="73"/>
      <c r="UZD69" s="73"/>
      <c r="UZE69" s="73"/>
      <c r="UZF69" s="73"/>
      <c r="UZG69" s="73"/>
      <c r="UZH69" s="73"/>
      <c r="UZI69" s="73"/>
      <c r="UZJ69" s="73"/>
      <c r="UZK69" s="73"/>
      <c r="UZL69" s="73"/>
      <c r="UZM69" s="73"/>
      <c r="UZN69" s="73"/>
      <c r="UZO69" s="73"/>
      <c r="UZP69" s="73"/>
      <c r="UZQ69" s="73"/>
      <c r="UZR69" s="73"/>
      <c r="UZS69" s="73"/>
      <c r="UZT69" s="73"/>
      <c r="UZU69" s="73"/>
      <c r="UZV69" s="73"/>
      <c r="UZW69" s="73"/>
      <c r="UZX69" s="73"/>
      <c r="UZY69" s="73"/>
      <c r="UZZ69" s="73"/>
      <c r="VAA69" s="73"/>
      <c r="VAB69" s="73"/>
      <c r="VAC69" s="73"/>
      <c r="VAD69" s="73"/>
      <c r="VAE69" s="73"/>
      <c r="VAF69" s="73"/>
      <c r="VAG69" s="73"/>
      <c r="VAH69" s="73"/>
      <c r="VAI69" s="73"/>
      <c r="VAJ69" s="73"/>
      <c r="VAK69" s="73"/>
      <c r="VAL69" s="73"/>
      <c r="VAM69" s="73"/>
      <c r="VAN69" s="73"/>
      <c r="VAO69" s="73"/>
      <c r="VAP69" s="73"/>
      <c r="VAQ69" s="73"/>
      <c r="VAR69" s="73"/>
      <c r="VAS69" s="73"/>
      <c r="VAT69" s="73"/>
      <c r="VAU69" s="73"/>
      <c r="VAV69" s="73"/>
      <c r="VAW69" s="73"/>
      <c r="VAX69" s="73"/>
      <c r="VAY69" s="73"/>
      <c r="VAZ69" s="73"/>
      <c r="VBA69" s="73"/>
      <c r="VBB69" s="73"/>
      <c r="VBC69" s="73"/>
      <c r="VBD69" s="73"/>
      <c r="VBE69" s="73"/>
      <c r="VBF69" s="73"/>
      <c r="VBG69" s="73"/>
      <c r="VBH69" s="73"/>
      <c r="VBI69" s="73"/>
      <c r="VBJ69" s="73"/>
      <c r="VBK69" s="73"/>
      <c r="VBL69" s="73"/>
      <c r="VBM69" s="73"/>
      <c r="VBN69" s="73"/>
      <c r="VBO69" s="73"/>
      <c r="VBP69" s="73"/>
      <c r="VBQ69" s="73"/>
      <c r="VBR69" s="73"/>
      <c r="VBS69" s="73"/>
      <c r="VBT69" s="73"/>
      <c r="VBU69" s="73"/>
      <c r="VBV69" s="73"/>
      <c r="VBW69" s="73"/>
      <c r="VBX69" s="73"/>
      <c r="VBY69" s="73"/>
      <c r="VBZ69" s="73"/>
      <c r="VCA69" s="73"/>
      <c r="VCB69" s="73"/>
      <c r="VCC69" s="73"/>
      <c r="VCD69" s="73"/>
      <c r="VCE69" s="73"/>
      <c r="VCF69" s="73"/>
      <c r="VCG69" s="73"/>
      <c r="VCH69" s="73"/>
      <c r="VCI69" s="73"/>
      <c r="VCJ69" s="73"/>
      <c r="VCK69" s="73"/>
      <c r="VCL69" s="73"/>
      <c r="VCM69" s="73"/>
      <c r="VCN69" s="73"/>
      <c r="VCO69" s="73"/>
      <c r="VCP69" s="73"/>
      <c r="VCQ69" s="73"/>
      <c r="VCR69" s="73"/>
      <c r="VCS69" s="73"/>
      <c r="VCT69" s="73"/>
      <c r="VCU69" s="73"/>
      <c r="VCV69" s="73"/>
      <c r="VCW69" s="73"/>
      <c r="VCX69" s="73"/>
      <c r="VCY69" s="73"/>
      <c r="VCZ69" s="73"/>
      <c r="VDA69" s="73"/>
      <c r="VDB69" s="73"/>
      <c r="VDC69" s="73"/>
      <c r="VDD69" s="73"/>
      <c r="VDE69" s="73"/>
      <c r="VDF69" s="73"/>
      <c r="VDG69" s="73"/>
      <c r="VDH69" s="73"/>
      <c r="VDI69" s="73"/>
      <c r="VDJ69" s="73"/>
      <c r="VDK69" s="73"/>
      <c r="VDL69" s="73"/>
      <c r="VDM69" s="73"/>
      <c r="VDN69" s="73"/>
      <c r="VDO69" s="73"/>
      <c r="VDP69" s="73"/>
      <c r="VDQ69" s="73"/>
      <c r="VDR69" s="73"/>
      <c r="VDS69" s="73"/>
      <c r="VDT69" s="73"/>
      <c r="VDU69" s="73"/>
      <c r="VDV69" s="73"/>
      <c r="VDW69" s="73"/>
      <c r="VDX69" s="73"/>
      <c r="VDY69" s="73"/>
      <c r="VDZ69" s="73"/>
      <c r="VEA69" s="73"/>
      <c r="VEB69" s="73"/>
      <c r="VEC69" s="73"/>
      <c r="VED69" s="73"/>
      <c r="VEE69" s="73"/>
      <c r="VEF69" s="73"/>
      <c r="VEG69" s="73"/>
      <c r="VEH69" s="73"/>
      <c r="VEI69" s="73"/>
      <c r="VEJ69" s="73"/>
      <c r="VEK69" s="73"/>
      <c r="VEL69" s="73"/>
      <c r="VEM69" s="73"/>
      <c r="VEN69" s="73"/>
      <c r="VEO69" s="73"/>
      <c r="VEP69" s="73"/>
      <c r="VEQ69" s="73"/>
      <c r="VER69" s="73"/>
      <c r="VES69" s="73"/>
      <c r="VET69" s="73"/>
      <c r="VEU69" s="73"/>
      <c r="VEV69" s="73"/>
      <c r="VEW69" s="73"/>
      <c r="VEX69" s="73"/>
      <c r="VEY69" s="73"/>
      <c r="VEZ69" s="73"/>
      <c r="VFA69" s="73"/>
      <c r="VFB69" s="73"/>
      <c r="VFC69" s="73"/>
      <c r="VFD69" s="73"/>
      <c r="VFE69" s="73"/>
      <c r="VFF69" s="73"/>
      <c r="VFG69" s="73"/>
      <c r="VFH69" s="73"/>
      <c r="VFI69" s="73"/>
      <c r="VFJ69" s="73"/>
      <c r="VFK69" s="73"/>
      <c r="VFL69" s="73"/>
      <c r="VFM69" s="73"/>
      <c r="VFN69" s="73"/>
      <c r="VFO69" s="73"/>
      <c r="VFP69" s="73"/>
      <c r="VFQ69" s="73"/>
      <c r="VFR69" s="73"/>
      <c r="VFS69" s="73"/>
      <c r="VFT69" s="73"/>
      <c r="VFU69" s="73"/>
      <c r="VFV69" s="73"/>
      <c r="VFW69" s="73"/>
      <c r="VFX69" s="73"/>
      <c r="VFY69" s="73"/>
      <c r="VFZ69" s="73"/>
      <c r="VGA69" s="73"/>
      <c r="VGB69" s="73"/>
      <c r="VGC69" s="73"/>
      <c r="VGD69" s="73"/>
      <c r="VGE69" s="73"/>
      <c r="VGF69" s="73"/>
      <c r="VGG69" s="73"/>
      <c r="VGH69" s="73"/>
      <c r="VGI69" s="73"/>
      <c r="VGJ69" s="73"/>
      <c r="VGK69" s="73"/>
      <c r="VGL69" s="73"/>
      <c r="VGM69" s="73"/>
      <c r="VGN69" s="73"/>
      <c r="VGO69" s="73"/>
      <c r="VGP69" s="73"/>
      <c r="VGQ69" s="73"/>
      <c r="VGR69" s="73"/>
      <c r="VGS69" s="73"/>
      <c r="VGT69" s="73"/>
      <c r="VGU69" s="73"/>
      <c r="VGV69" s="73"/>
      <c r="VGW69" s="73"/>
      <c r="VGX69" s="73"/>
      <c r="VGY69" s="73"/>
      <c r="VGZ69" s="73"/>
      <c r="VHA69" s="73"/>
      <c r="VHB69" s="73"/>
      <c r="VHC69" s="73"/>
      <c r="VHD69" s="73"/>
      <c r="VHE69" s="73"/>
      <c r="VHF69" s="73"/>
      <c r="VHG69" s="73"/>
      <c r="VHH69" s="73"/>
      <c r="VHI69" s="73"/>
      <c r="VHJ69" s="73"/>
      <c r="VHK69" s="73"/>
      <c r="VHL69" s="73"/>
      <c r="VHM69" s="73"/>
      <c r="VHN69" s="73"/>
      <c r="VHO69" s="73"/>
      <c r="VHP69" s="73"/>
      <c r="VHQ69" s="73"/>
      <c r="VHR69" s="73"/>
      <c r="VHS69" s="73"/>
      <c r="VHT69" s="73"/>
      <c r="VHU69" s="73"/>
      <c r="VHV69" s="73"/>
      <c r="VHW69" s="73"/>
      <c r="VHX69" s="73"/>
      <c r="VHY69" s="73"/>
      <c r="VHZ69" s="73"/>
      <c r="VIA69" s="73"/>
      <c r="VIB69" s="73"/>
      <c r="VIC69" s="73"/>
      <c r="VID69" s="73"/>
      <c r="VIE69" s="73"/>
      <c r="VIF69" s="73"/>
      <c r="VIG69" s="73"/>
      <c r="VIH69" s="73"/>
      <c r="VII69" s="73"/>
      <c r="VIJ69" s="73"/>
      <c r="VIK69" s="73"/>
      <c r="VIL69" s="73"/>
      <c r="VIM69" s="73"/>
      <c r="VIN69" s="73"/>
      <c r="VIO69" s="73"/>
      <c r="VIP69" s="73"/>
      <c r="VIQ69" s="73"/>
      <c r="VIR69" s="73"/>
      <c r="VIS69" s="73"/>
      <c r="VIT69" s="73"/>
      <c r="VIU69" s="73"/>
      <c r="VIV69" s="73"/>
      <c r="VIW69" s="73"/>
      <c r="VIX69" s="73"/>
      <c r="VIY69" s="73"/>
      <c r="VIZ69" s="73"/>
      <c r="VJA69" s="73"/>
      <c r="VJB69" s="73"/>
      <c r="VJC69" s="73"/>
      <c r="VJD69" s="73"/>
      <c r="VJE69" s="73"/>
      <c r="VJF69" s="73"/>
      <c r="VJG69" s="73"/>
      <c r="VJH69" s="73"/>
      <c r="VJI69" s="73"/>
      <c r="VJJ69" s="73"/>
      <c r="VJK69" s="73"/>
      <c r="VJL69" s="73"/>
      <c r="VJM69" s="73"/>
      <c r="VJN69" s="73"/>
      <c r="VJO69" s="73"/>
      <c r="VJP69" s="73"/>
      <c r="VJQ69" s="73"/>
      <c r="VJR69" s="73"/>
      <c r="VJS69" s="73"/>
      <c r="VJT69" s="73"/>
      <c r="VJU69" s="73"/>
      <c r="VJV69" s="73"/>
      <c r="VJW69" s="73"/>
      <c r="VJX69" s="73"/>
      <c r="VJY69" s="73"/>
      <c r="VJZ69" s="73"/>
      <c r="VKA69" s="73"/>
      <c r="VKB69" s="73"/>
      <c r="VKC69" s="73"/>
      <c r="VKD69" s="73"/>
      <c r="VKE69" s="73"/>
      <c r="VKF69" s="73"/>
      <c r="VKG69" s="73"/>
      <c r="VKH69" s="73"/>
      <c r="VKI69" s="73"/>
      <c r="VKJ69" s="73"/>
      <c r="VKK69" s="73"/>
      <c r="VKL69" s="73"/>
      <c r="VKM69" s="73"/>
      <c r="VKN69" s="73"/>
      <c r="VKO69" s="73"/>
      <c r="VKP69" s="73"/>
      <c r="VKQ69" s="73"/>
      <c r="VKR69" s="73"/>
      <c r="VKS69" s="73"/>
      <c r="VKT69" s="73"/>
      <c r="VKU69" s="73"/>
      <c r="VKV69" s="73"/>
      <c r="VKW69" s="73"/>
      <c r="VKX69" s="73"/>
      <c r="VKY69" s="73"/>
      <c r="VKZ69" s="73"/>
      <c r="VLA69" s="73"/>
      <c r="VLB69" s="73"/>
      <c r="VLC69" s="73"/>
      <c r="VLD69" s="73"/>
      <c r="VLE69" s="73"/>
      <c r="VLF69" s="73"/>
      <c r="VLG69" s="73"/>
      <c r="VLH69" s="73"/>
      <c r="VLI69" s="73"/>
      <c r="VLJ69" s="73"/>
      <c r="VLK69" s="73"/>
      <c r="VLL69" s="73"/>
      <c r="VLM69" s="73"/>
      <c r="VLN69" s="73"/>
      <c r="VLO69" s="73"/>
      <c r="VLP69" s="73"/>
      <c r="VLQ69" s="73"/>
      <c r="VLR69" s="73"/>
      <c r="VLS69" s="73"/>
      <c r="VLT69" s="73"/>
      <c r="VLU69" s="73"/>
      <c r="VLV69" s="73"/>
      <c r="VLW69" s="73"/>
      <c r="VLX69" s="73"/>
      <c r="VLY69" s="73"/>
      <c r="VLZ69" s="73"/>
      <c r="VMA69" s="73"/>
      <c r="VMB69" s="73"/>
      <c r="VMC69" s="73"/>
      <c r="VMD69" s="73"/>
      <c r="VME69" s="73"/>
      <c r="VMF69" s="73"/>
      <c r="VMG69" s="73"/>
      <c r="VMH69" s="73"/>
      <c r="VMI69" s="73"/>
      <c r="VMJ69" s="73"/>
      <c r="VMK69" s="73"/>
      <c r="VML69" s="73"/>
      <c r="VMM69" s="73"/>
      <c r="VMN69" s="73"/>
      <c r="VMO69" s="73"/>
      <c r="VMP69" s="73"/>
      <c r="VMQ69" s="73"/>
      <c r="VMR69" s="73"/>
      <c r="VMS69" s="73"/>
      <c r="VMT69" s="73"/>
      <c r="VMU69" s="73"/>
      <c r="VMV69" s="73"/>
      <c r="VMW69" s="73"/>
      <c r="VMX69" s="73"/>
      <c r="VMY69" s="73"/>
      <c r="VMZ69" s="73"/>
      <c r="VNA69" s="73"/>
      <c r="VNB69" s="73"/>
      <c r="VNC69" s="73"/>
      <c r="VND69" s="73"/>
      <c r="VNE69" s="73"/>
      <c r="VNF69" s="73"/>
      <c r="VNG69" s="73"/>
      <c r="VNH69" s="73"/>
      <c r="VNI69" s="73"/>
      <c r="VNJ69" s="73"/>
      <c r="VNK69" s="73"/>
      <c r="VNL69" s="73"/>
      <c r="VNM69" s="73"/>
      <c r="VNN69" s="73"/>
      <c r="VNO69" s="73"/>
      <c r="VNP69" s="73"/>
      <c r="VNQ69" s="73"/>
      <c r="VNR69" s="73"/>
      <c r="VNS69" s="73"/>
      <c r="VNT69" s="73"/>
      <c r="VNU69" s="73"/>
      <c r="VNV69" s="73"/>
      <c r="VNW69" s="73"/>
      <c r="VNX69" s="73"/>
      <c r="VNY69" s="73"/>
      <c r="VNZ69" s="73"/>
      <c r="VOA69" s="73"/>
      <c r="VOB69" s="73"/>
      <c r="VOC69" s="73"/>
      <c r="VOD69" s="73"/>
      <c r="VOE69" s="73"/>
      <c r="VOF69" s="73"/>
      <c r="VOG69" s="73"/>
      <c r="VOH69" s="73"/>
      <c r="VOI69" s="73"/>
      <c r="VOJ69" s="73"/>
      <c r="VOK69" s="73"/>
      <c r="VOL69" s="73"/>
      <c r="VOM69" s="73"/>
      <c r="VON69" s="73"/>
      <c r="VOO69" s="73"/>
      <c r="VOP69" s="73"/>
      <c r="VOQ69" s="73"/>
      <c r="VOR69" s="73"/>
      <c r="VOS69" s="73"/>
      <c r="VOT69" s="73"/>
      <c r="VOU69" s="73"/>
      <c r="VOV69" s="73"/>
      <c r="VOW69" s="73"/>
      <c r="VOX69" s="73"/>
      <c r="VOY69" s="73"/>
      <c r="VOZ69" s="73"/>
      <c r="VPA69" s="73"/>
      <c r="VPB69" s="73"/>
      <c r="VPC69" s="73"/>
      <c r="VPD69" s="73"/>
      <c r="VPE69" s="73"/>
      <c r="VPF69" s="73"/>
      <c r="VPG69" s="73"/>
      <c r="VPH69" s="73"/>
      <c r="VPI69" s="73"/>
      <c r="VPJ69" s="73"/>
      <c r="VPK69" s="73"/>
      <c r="VPL69" s="73"/>
      <c r="VPM69" s="73"/>
      <c r="VPN69" s="73"/>
      <c r="VPO69" s="73"/>
      <c r="VPP69" s="73"/>
      <c r="VPQ69" s="73"/>
      <c r="VPR69" s="73"/>
      <c r="VPS69" s="73"/>
      <c r="VPT69" s="73"/>
      <c r="VPU69" s="73"/>
      <c r="VPV69" s="73"/>
      <c r="VPW69" s="73"/>
      <c r="VPX69" s="73"/>
      <c r="VPY69" s="73"/>
      <c r="VPZ69" s="73"/>
      <c r="VQA69" s="73"/>
      <c r="VQB69" s="73"/>
      <c r="VQC69" s="73"/>
      <c r="VQD69" s="73"/>
      <c r="VQE69" s="73"/>
      <c r="VQF69" s="73"/>
      <c r="VQG69" s="73"/>
      <c r="VQH69" s="73"/>
      <c r="VQI69" s="73"/>
      <c r="VQJ69" s="73"/>
      <c r="VQK69" s="73"/>
      <c r="VQL69" s="73"/>
      <c r="VQM69" s="73"/>
      <c r="VQN69" s="73"/>
      <c r="VQO69" s="73"/>
      <c r="VQP69" s="73"/>
      <c r="VQQ69" s="73"/>
      <c r="VQR69" s="73"/>
      <c r="VQS69" s="73"/>
      <c r="VQT69" s="73"/>
      <c r="VQU69" s="73"/>
      <c r="VQV69" s="73"/>
      <c r="VQW69" s="73"/>
      <c r="VQX69" s="73"/>
      <c r="VQY69" s="73"/>
      <c r="VQZ69" s="73"/>
      <c r="VRA69" s="73"/>
      <c r="VRB69" s="73"/>
      <c r="VRC69" s="73"/>
      <c r="VRD69" s="73"/>
      <c r="VRE69" s="73"/>
      <c r="VRF69" s="73"/>
      <c r="VRG69" s="73"/>
      <c r="VRH69" s="73"/>
      <c r="VRI69" s="73"/>
      <c r="VRJ69" s="73"/>
      <c r="VRK69" s="73"/>
      <c r="VRL69" s="73"/>
      <c r="VRM69" s="73"/>
      <c r="VRN69" s="73"/>
      <c r="VRO69" s="73"/>
      <c r="VRP69" s="73"/>
      <c r="VRQ69" s="73"/>
      <c r="VRR69" s="73"/>
      <c r="VRS69" s="73"/>
      <c r="VRT69" s="73"/>
      <c r="VRU69" s="73"/>
      <c r="VRV69" s="73"/>
      <c r="VRW69" s="73"/>
      <c r="VRX69" s="73"/>
      <c r="VRY69" s="73"/>
      <c r="VRZ69" s="73"/>
      <c r="VSA69" s="73"/>
      <c r="VSB69" s="73"/>
      <c r="VSC69" s="73"/>
      <c r="VSD69" s="73"/>
      <c r="VSE69" s="73"/>
      <c r="VSF69" s="73"/>
      <c r="VSG69" s="73"/>
      <c r="VSH69" s="73"/>
      <c r="VSI69" s="73"/>
      <c r="VSJ69" s="73"/>
      <c r="VSK69" s="73"/>
      <c r="VSL69" s="73"/>
      <c r="VSM69" s="73"/>
      <c r="VSN69" s="73"/>
      <c r="VSO69" s="73"/>
      <c r="VSP69" s="73"/>
      <c r="VSQ69" s="73"/>
      <c r="VSR69" s="73"/>
      <c r="VSS69" s="73"/>
      <c r="VST69" s="73"/>
      <c r="VSU69" s="73"/>
      <c r="VSV69" s="73"/>
      <c r="VSW69" s="73"/>
      <c r="VSX69" s="73"/>
      <c r="VSY69" s="73"/>
      <c r="VSZ69" s="73"/>
      <c r="VTA69" s="73"/>
      <c r="VTB69" s="73"/>
      <c r="VTC69" s="73"/>
      <c r="VTD69" s="73"/>
      <c r="VTE69" s="73"/>
      <c r="VTF69" s="73"/>
      <c r="VTG69" s="73"/>
      <c r="VTH69" s="73"/>
      <c r="VTI69" s="73"/>
      <c r="VTJ69" s="73"/>
      <c r="VTK69" s="73"/>
      <c r="VTL69" s="73"/>
      <c r="VTM69" s="73"/>
      <c r="VTN69" s="73"/>
      <c r="VTO69" s="73"/>
      <c r="VTP69" s="73"/>
      <c r="VTQ69" s="73"/>
      <c r="VTR69" s="73"/>
      <c r="VTS69" s="73"/>
      <c r="VTT69" s="73"/>
      <c r="VTU69" s="73"/>
      <c r="VTV69" s="73"/>
      <c r="VTW69" s="73"/>
      <c r="VTX69" s="73"/>
      <c r="VTY69" s="73"/>
      <c r="VTZ69" s="73"/>
      <c r="VUA69" s="73"/>
      <c r="VUB69" s="73"/>
      <c r="VUC69" s="73"/>
      <c r="VUD69" s="73"/>
      <c r="VUE69" s="73"/>
      <c r="VUF69" s="73"/>
      <c r="VUG69" s="73"/>
      <c r="VUH69" s="73"/>
      <c r="VUI69" s="73"/>
      <c r="VUJ69" s="73"/>
      <c r="VUK69" s="73"/>
      <c r="VUL69" s="73"/>
      <c r="VUM69" s="73"/>
      <c r="VUN69" s="73"/>
      <c r="VUO69" s="73"/>
      <c r="VUP69" s="73"/>
      <c r="VUQ69" s="73"/>
      <c r="VUR69" s="73"/>
      <c r="VUS69" s="73"/>
      <c r="VUT69" s="73"/>
      <c r="VUU69" s="73"/>
      <c r="VUV69" s="73"/>
      <c r="VUW69" s="73"/>
      <c r="VUX69" s="73"/>
      <c r="VUY69" s="73"/>
      <c r="VUZ69" s="73"/>
      <c r="VVA69" s="73"/>
      <c r="VVB69" s="73"/>
      <c r="VVC69" s="73"/>
      <c r="VVD69" s="73"/>
      <c r="VVE69" s="73"/>
      <c r="VVF69" s="73"/>
      <c r="VVG69" s="73"/>
      <c r="VVH69" s="73"/>
      <c r="VVI69" s="73"/>
      <c r="VVJ69" s="73"/>
      <c r="VVK69" s="73"/>
      <c r="VVL69" s="73"/>
      <c r="VVM69" s="73"/>
      <c r="VVN69" s="73"/>
      <c r="VVO69" s="73"/>
      <c r="VVP69" s="73"/>
      <c r="VVQ69" s="73"/>
      <c r="VVR69" s="73"/>
      <c r="VVS69" s="73"/>
      <c r="VVT69" s="73"/>
      <c r="VVU69" s="73"/>
      <c r="VVV69" s="73"/>
      <c r="VVW69" s="73"/>
      <c r="VVX69" s="73"/>
      <c r="VVY69" s="73"/>
      <c r="VVZ69" s="73"/>
      <c r="VWA69" s="73"/>
      <c r="VWB69" s="73"/>
      <c r="VWC69" s="73"/>
      <c r="VWD69" s="73"/>
      <c r="VWE69" s="73"/>
      <c r="VWF69" s="73"/>
      <c r="VWG69" s="73"/>
      <c r="VWH69" s="73"/>
      <c r="VWI69" s="73"/>
      <c r="VWJ69" s="73"/>
      <c r="VWK69" s="73"/>
      <c r="VWL69" s="73"/>
      <c r="VWM69" s="73"/>
      <c r="VWN69" s="73"/>
      <c r="VWO69" s="73"/>
      <c r="VWP69" s="73"/>
      <c r="VWQ69" s="73"/>
      <c r="VWR69" s="73"/>
      <c r="VWS69" s="73"/>
      <c r="VWT69" s="73"/>
      <c r="VWU69" s="73"/>
      <c r="VWV69" s="73"/>
      <c r="VWW69" s="73"/>
      <c r="VWX69" s="73"/>
      <c r="VWY69" s="73"/>
      <c r="VWZ69" s="73"/>
      <c r="VXA69" s="73"/>
      <c r="VXB69" s="73"/>
      <c r="VXC69" s="73"/>
      <c r="VXD69" s="73"/>
      <c r="VXE69" s="73"/>
      <c r="VXF69" s="73"/>
      <c r="VXG69" s="73"/>
      <c r="VXH69" s="73"/>
      <c r="VXI69" s="73"/>
      <c r="VXJ69" s="73"/>
      <c r="VXK69" s="73"/>
      <c r="VXL69" s="73"/>
      <c r="VXM69" s="73"/>
      <c r="VXN69" s="73"/>
      <c r="VXO69" s="73"/>
      <c r="VXP69" s="73"/>
      <c r="VXQ69" s="73"/>
      <c r="VXR69" s="73"/>
      <c r="VXS69" s="73"/>
      <c r="VXT69" s="73"/>
      <c r="VXU69" s="73"/>
      <c r="VXV69" s="73"/>
      <c r="VXW69" s="73"/>
      <c r="VXX69" s="73"/>
      <c r="VXY69" s="73"/>
      <c r="VXZ69" s="73"/>
      <c r="VYA69" s="73"/>
      <c r="VYB69" s="73"/>
      <c r="VYC69" s="73"/>
      <c r="VYD69" s="73"/>
      <c r="VYE69" s="73"/>
      <c r="VYF69" s="73"/>
      <c r="VYG69" s="73"/>
      <c r="VYH69" s="73"/>
      <c r="VYI69" s="73"/>
      <c r="VYJ69" s="73"/>
      <c r="VYK69" s="73"/>
      <c r="VYL69" s="73"/>
      <c r="VYM69" s="73"/>
      <c r="VYN69" s="73"/>
      <c r="VYO69" s="73"/>
      <c r="VYP69" s="73"/>
      <c r="VYQ69" s="73"/>
      <c r="VYR69" s="73"/>
      <c r="VYS69" s="73"/>
      <c r="VYT69" s="73"/>
      <c r="VYU69" s="73"/>
      <c r="VYV69" s="73"/>
      <c r="VYW69" s="73"/>
      <c r="VYX69" s="73"/>
      <c r="VYY69" s="73"/>
      <c r="VYZ69" s="73"/>
      <c r="VZA69" s="73"/>
      <c r="VZB69" s="73"/>
      <c r="VZC69" s="73"/>
      <c r="VZD69" s="73"/>
      <c r="VZE69" s="73"/>
      <c r="VZF69" s="73"/>
      <c r="VZG69" s="73"/>
      <c r="VZH69" s="73"/>
      <c r="VZI69" s="73"/>
      <c r="VZJ69" s="73"/>
      <c r="VZK69" s="73"/>
      <c r="VZL69" s="73"/>
      <c r="VZM69" s="73"/>
      <c r="VZN69" s="73"/>
      <c r="VZO69" s="73"/>
      <c r="VZP69" s="73"/>
      <c r="VZQ69" s="73"/>
      <c r="VZR69" s="73"/>
      <c r="VZS69" s="73"/>
      <c r="VZT69" s="73"/>
      <c r="VZU69" s="73"/>
      <c r="VZV69" s="73"/>
      <c r="VZW69" s="73"/>
      <c r="VZX69" s="73"/>
      <c r="VZY69" s="73"/>
      <c r="VZZ69" s="73"/>
      <c r="WAA69" s="73"/>
      <c r="WAB69" s="73"/>
      <c r="WAC69" s="73"/>
      <c r="WAD69" s="73"/>
      <c r="WAE69" s="73"/>
      <c r="WAF69" s="73"/>
      <c r="WAG69" s="73"/>
      <c r="WAH69" s="73"/>
      <c r="WAI69" s="73"/>
      <c r="WAJ69" s="73"/>
      <c r="WAK69" s="73"/>
      <c r="WAL69" s="73"/>
      <c r="WAM69" s="73"/>
      <c r="WAN69" s="73"/>
      <c r="WAO69" s="73"/>
      <c r="WAP69" s="73"/>
      <c r="WAQ69" s="73"/>
      <c r="WAR69" s="73"/>
      <c r="WAS69" s="73"/>
      <c r="WAT69" s="73"/>
      <c r="WAU69" s="73"/>
      <c r="WAV69" s="73"/>
      <c r="WAW69" s="73"/>
      <c r="WAX69" s="73"/>
      <c r="WAY69" s="73"/>
      <c r="WAZ69" s="73"/>
      <c r="WBA69" s="73"/>
      <c r="WBB69" s="73"/>
      <c r="WBC69" s="73"/>
      <c r="WBD69" s="73"/>
      <c r="WBE69" s="73"/>
      <c r="WBF69" s="73"/>
      <c r="WBG69" s="73"/>
      <c r="WBH69" s="73"/>
      <c r="WBI69" s="73"/>
      <c r="WBJ69" s="73"/>
      <c r="WBK69" s="73"/>
      <c r="WBL69" s="73"/>
      <c r="WBM69" s="73"/>
      <c r="WBN69" s="73"/>
      <c r="WBO69" s="73"/>
      <c r="WBP69" s="73"/>
      <c r="WBQ69" s="73"/>
      <c r="WBR69" s="73"/>
      <c r="WBS69" s="73"/>
      <c r="WBT69" s="73"/>
      <c r="WBU69" s="73"/>
      <c r="WBV69" s="73"/>
      <c r="WBW69" s="73"/>
      <c r="WBX69" s="73"/>
      <c r="WBY69" s="73"/>
      <c r="WBZ69" s="73"/>
      <c r="WCA69" s="73"/>
      <c r="WCB69" s="73"/>
      <c r="WCC69" s="73"/>
      <c r="WCD69" s="73"/>
      <c r="WCE69" s="73"/>
      <c r="WCF69" s="73"/>
      <c r="WCG69" s="73"/>
      <c r="WCH69" s="73"/>
      <c r="WCI69" s="73"/>
      <c r="WCJ69" s="73"/>
      <c r="WCK69" s="73"/>
      <c r="WCL69" s="73"/>
      <c r="WCM69" s="73"/>
      <c r="WCN69" s="73"/>
      <c r="WCO69" s="73"/>
      <c r="WCP69" s="73"/>
      <c r="WCQ69" s="73"/>
      <c r="WCR69" s="73"/>
      <c r="WCS69" s="73"/>
      <c r="WCT69" s="73"/>
      <c r="WCU69" s="73"/>
      <c r="WCV69" s="73"/>
      <c r="WCW69" s="73"/>
      <c r="WCX69" s="73"/>
      <c r="WCY69" s="73"/>
      <c r="WCZ69" s="73"/>
      <c r="WDA69" s="73"/>
      <c r="WDB69" s="73"/>
      <c r="WDC69" s="73"/>
      <c r="WDD69" s="73"/>
      <c r="WDE69" s="73"/>
      <c r="WDF69" s="73"/>
      <c r="WDG69" s="73"/>
      <c r="WDH69" s="73"/>
      <c r="WDI69" s="73"/>
      <c r="WDJ69" s="73"/>
      <c r="WDK69" s="73"/>
      <c r="WDL69" s="73"/>
      <c r="WDM69" s="73"/>
      <c r="WDN69" s="73"/>
      <c r="WDO69" s="73"/>
      <c r="WDP69" s="73"/>
      <c r="WDQ69" s="73"/>
      <c r="WDR69" s="73"/>
      <c r="WDS69" s="73"/>
      <c r="WDT69" s="73"/>
      <c r="WDU69" s="73"/>
      <c r="WDV69" s="73"/>
      <c r="WDW69" s="73"/>
      <c r="WDX69" s="73"/>
      <c r="WDY69" s="73"/>
      <c r="WDZ69" s="73"/>
      <c r="WEA69" s="73"/>
      <c r="WEB69" s="73"/>
      <c r="WEC69" s="73"/>
      <c r="WED69" s="73"/>
      <c r="WEE69" s="73"/>
      <c r="WEF69" s="73"/>
      <c r="WEG69" s="73"/>
      <c r="WEH69" s="73"/>
      <c r="WEI69" s="73"/>
      <c r="WEJ69" s="73"/>
      <c r="WEK69" s="73"/>
      <c r="WEL69" s="73"/>
      <c r="WEM69" s="73"/>
      <c r="WEN69" s="73"/>
      <c r="WEO69" s="73"/>
      <c r="WEP69" s="73"/>
      <c r="WEQ69" s="73"/>
      <c r="WER69" s="73"/>
      <c r="WES69" s="73"/>
      <c r="WET69" s="73"/>
      <c r="WEU69" s="73"/>
      <c r="WEV69" s="73"/>
      <c r="WEW69" s="73"/>
      <c r="WEX69" s="73"/>
      <c r="WEY69" s="73"/>
      <c r="WEZ69" s="73"/>
      <c r="WFA69" s="73"/>
      <c r="WFB69" s="73"/>
      <c r="WFC69" s="73"/>
      <c r="WFD69" s="73"/>
      <c r="WFE69" s="73"/>
      <c r="WFF69" s="73"/>
      <c r="WFG69" s="73"/>
      <c r="WFH69" s="73"/>
      <c r="WFI69" s="73"/>
      <c r="WFJ69" s="73"/>
      <c r="WFK69" s="73"/>
      <c r="WFL69" s="73"/>
      <c r="WFM69" s="73"/>
      <c r="WFN69" s="73"/>
      <c r="WFO69" s="73"/>
      <c r="WFP69" s="73"/>
      <c r="WFQ69" s="73"/>
      <c r="WFR69" s="73"/>
      <c r="WFS69" s="73"/>
      <c r="WFT69" s="73"/>
      <c r="WFU69" s="73"/>
      <c r="WFV69" s="73"/>
      <c r="WFW69" s="73"/>
      <c r="WFX69" s="73"/>
      <c r="WFY69" s="73"/>
      <c r="WFZ69" s="73"/>
      <c r="WGA69" s="73"/>
      <c r="WGB69" s="73"/>
      <c r="WGC69" s="73"/>
      <c r="WGD69" s="73"/>
      <c r="WGE69" s="73"/>
      <c r="WGF69" s="73"/>
      <c r="WGG69" s="73"/>
      <c r="WGH69" s="73"/>
      <c r="WGI69" s="73"/>
      <c r="WGJ69" s="73"/>
      <c r="WGK69" s="73"/>
      <c r="WGL69" s="73"/>
      <c r="WGM69" s="73"/>
      <c r="WGN69" s="73"/>
      <c r="WGO69" s="73"/>
      <c r="WGP69" s="73"/>
      <c r="WGQ69" s="73"/>
      <c r="WGR69" s="73"/>
      <c r="WGS69" s="73"/>
      <c r="WGT69" s="73"/>
      <c r="WGU69" s="73"/>
      <c r="WGV69" s="73"/>
      <c r="WGW69" s="73"/>
      <c r="WGX69" s="73"/>
      <c r="WGY69" s="73"/>
      <c r="WGZ69" s="73"/>
      <c r="WHA69" s="73"/>
      <c r="WHB69" s="73"/>
      <c r="WHC69" s="73"/>
      <c r="WHD69" s="73"/>
      <c r="WHE69" s="73"/>
      <c r="WHF69" s="73"/>
      <c r="WHG69" s="73"/>
      <c r="WHH69" s="73"/>
      <c r="WHI69" s="73"/>
      <c r="WHJ69" s="73"/>
      <c r="WHK69" s="73"/>
      <c r="WHL69" s="73"/>
      <c r="WHM69" s="73"/>
      <c r="WHN69" s="73"/>
      <c r="WHO69" s="73"/>
      <c r="WHP69" s="73"/>
      <c r="WHQ69" s="73"/>
      <c r="WHR69" s="73"/>
      <c r="WHS69" s="73"/>
      <c r="WHT69" s="73"/>
      <c r="WHU69" s="73"/>
      <c r="WHV69" s="73"/>
      <c r="WHW69" s="73"/>
      <c r="WHX69" s="73"/>
      <c r="WHY69" s="73"/>
      <c r="WHZ69" s="73"/>
      <c r="WIA69" s="73"/>
      <c r="WIB69" s="73"/>
      <c r="WIC69" s="73"/>
      <c r="WID69" s="73"/>
      <c r="WIE69" s="73"/>
      <c r="WIF69" s="73"/>
      <c r="WIG69" s="73"/>
      <c r="WIH69" s="73"/>
      <c r="WII69" s="73"/>
      <c r="WIJ69" s="73"/>
      <c r="WIK69" s="73"/>
      <c r="WIL69" s="73"/>
      <c r="WIM69" s="73"/>
      <c r="WIN69" s="73"/>
      <c r="WIO69" s="73"/>
      <c r="WIP69" s="73"/>
      <c r="WIQ69" s="73"/>
      <c r="WIR69" s="73"/>
      <c r="WIS69" s="73"/>
      <c r="WIT69" s="73"/>
      <c r="WIU69" s="73"/>
      <c r="WIV69" s="73"/>
      <c r="WIW69" s="73"/>
      <c r="WIX69" s="73"/>
      <c r="WIY69" s="73"/>
      <c r="WIZ69" s="73"/>
      <c r="WJA69" s="73"/>
      <c r="WJB69" s="73"/>
      <c r="WJC69" s="73"/>
      <c r="WJD69" s="73"/>
      <c r="WJE69" s="73"/>
      <c r="WJF69" s="73"/>
      <c r="WJG69" s="73"/>
      <c r="WJH69" s="73"/>
      <c r="WJI69" s="73"/>
      <c r="WJJ69" s="73"/>
      <c r="WJK69" s="73"/>
      <c r="WJL69" s="73"/>
      <c r="WJM69" s="73"/>
      <c r="WJN69" s="73"/>
      <c r="WJO69" s="73"/>
      <c r="WJP69" s="73"/>
      <c r="WJQ69" s="73"/>
      <c r="WJR69" s="73"/>
      <c r="WJS69" s="73"/>
      <c r="WJT69" s="73"/>
      <c r="WJU69" s="73"/>
      <c r="WJV69" s="73"/>
      <c r="WJW69" s="73"/>
      <c r="WJX69" s="73"/>
      <c r="WJY69" s="73"/>
      <c r="WJZ69" s="73"/>
      <c r="WKA69" s="73"/>
      <c r="WKB69" s="73"/>
      <c r="WKC69" s="73"/>
      <c r="WKD69" s="73"/>
      <c r="WKE69" s="73"/>
      <c r="WKF69" s="73"/>
      <c r="WKG69" s="73"/>
      <c r="WKH69" s="73"/>
      <c r="WKI69" s="73"/>
      <c r="WKJ69" s="73"/>
      <c r="WKK69" s="73"/>
      <c r="WKL69" s="73"/>
      <c r="WKM69" s="73"/>
      <c r="WKN69" s="73"/>
      <c r="WKO69" s="73"/>
      <c r="WKP69" s="73"/>
      <c r="WKQ69" s="73"/>
      <c r="WKR69" s="73"/>
      <c r="WKS69" s="73"/>
      <c r="WKT69" s="73"/>
      <c r="WKU69" s="73"/>
      <c r="WKV69" s="73"/>
      <c r="WKW69" s="73"/>
      <c r="WKX69" s="73"/>
      <c r="WKY69" s="73"/>
      <c r="WKZ69" s="73"/>
      <c r="WLA69" s="73"/>
      <c r="WLB69" s="73"/>
      <c r="WLC69" s="73"/>
      <c r="WLD69" s="73"/>
      <c r="WLE69" s="73"/>
      <c r="WLF69" s="73"/>
      <c r="WLG69" s="73"/>
      <c r="WLH69" s="73"/>
      <c r="WLI69" s="73"/>
      <c r="WLJ69" s="73"/>
      <c r="WLK69" s="73"/>
      <c r="WLL69" s="73"/>
      <c r="WLM69" s="73"/>
      <c r="WLN69" s="73"/>
      <c r="WLO69" s="73"/>
      <c r="WLP69" s="73"/>
      <c r="WLQ69" s="73"/>
      <c r="WLR69" s="73"/>
      <c r="WLS69" s="73"/>
      <c r="WLT69" s="73"/>
      <c r="WLU69" s="73"/>
      <c r="WLV69" s="73"/>
      <c r="WLW69" s="73"/>
      <c r="WLX69" s="73"/>
      <c r="WLY69" s="73"/>
      <c r="WLZ69" s="73"/>
      <c r="WMA69" s="73"/>
      <c r="WMB69" s="73"/>
      <c r="WMC69" s="73"/>
      <c r="WMD69" s="73"/>
      <c r="WME69" s="73"/>
      <c r="WMF69" s="73"/>
      <c r="WMG69" s="73"/>
      <c r="WMH69" s="73"/>
      <c r="WMI69" s="73"/>
      <c r="WMJ69" s="73"/>
      <c r="WMK69" s="73"/>
      <c r="WML69" s="73"/>
      <c r="WMM69" s="73"/>
      <c r="WMN69" s="73"/>
      <c r="WMO69" s="73"/>
      <c r="WMP69" s="73"/>
      <c r="WMQ69" s="73"/>
      <c r="WMR69" s="73"/>
      <c r="WMS69" s="73"/>
      <c r="WMT69" s="73"/>
      <c r="WMU69" s="73"/>
      <c r="WMV69" s="73"/>
      <c r="WMW69" s="73"/>
      <c r="WMX69" s="73"/>
      <c r="WMY69" s="73"/>
      <c r="WMZ69" s="73"/>
      <c r="WNA69" s="73"/>
      <c r="WNB69" s="73"/>
      <c r="WNC69" s="73"/>
      <c r="WND69" s="73"/>
      <c r="WNE69" s="73"/>
      <c r="WNF69" s="73"/>
      <c r="WNG69" s="73"/>
      <c r="WNH69" s="73"/>
      <c r="WNI69" s="73"/>
      <c r="WNJ69" s="73"/>
      <c r="WNK69" s="73"/>
      <c r="WNL69" s="73"/>
      <c r="WNM69" s="73"/>
      <c r="WNN69" s="73"/>
      <c r="WNO69" s="73"/>
      <c r="WNP69" s="73"/>
      <c r="WNQ69" s="73"/>
      <c r="WNR69" s="73"/>
      <c r="WNS69" s="73"/>
      <c r="WNT69" s="73"/>
      <c r="WNU69" s="73"/>
      <c r="WNV69" s="73"/>
      <c r="WNW69" s="73"/>
      <c r="WNX69" s="73"/>
      <c r="WNY69" s="73"/>
      <c r="WNZ69" s="73"/>
      <c r="WOA69" s="73"/>
      <c r="WOB69" s="73"/>
      <c r="WOC69" s="73"/>
      <c r="WOD69" s="73"/>
      <c r="WOE69" s="73"/>
      <c r="WOF69" s="73"/>
      <c r="WOG69" s="73"/>
      <c r="WOH69" s="73"/>
      <c r="WOI69" s="73"/>
      <c r="WOJ69" s="73"/>
      <c r="WOK69" s="73"/>
      <c r="WOL69" s="73"/>
      <c r="WOM69" s="73"/>
      <c r="WON69" s="73"/>
      <c r="WOO69" s="73"/>
      <c r="WOP69" s="73"/>
      <c r="WOQ69" s="73"/>
      <c r="WOR69" s="73"/>
      <c r="WOS69" s="73"/>
      <c r="WOT69" s="73"/>
      <c r="WOU69" s="73"/>
      <c r="WOV69" s="73"/>
      <c r="WOW69" s="73"/>
      <c r="WOX69" s="73"/>
      <c r="WOY69" s="73"/>
      <c r="WOZ69" s="73"/>
      <c r="WPA69" s="73"/>
      <c r="WPB69" s="73"/>
      <c r="WPC69" s="73"/>
      <c r="WPD69" s="73"/>
      <c r="WPE69" s="73"/>
      <c r="WPF69" s="73"/>
      <c r="WPG69" s="73"/>
      <c r="WPH69" s="73"/>
      <c r="WPI69" s="73"/>
      <c r="WPJ69" s="73"/>
      <c r="WPK69" s="73"/>
      <c r="WPL69" s="73"/>
      <c r="WPM69" s="73"/>
      <c r="WPN69" s="73"/>
      <c r="WPO69" s="73"/>
      <c r="WPP69" s="73"/>
      <c r="WPQ69" s="73"/>
      <c r="WPR69" s="73"/>
      <c r="WPS69" s="73"/>
      <c r="WPT69" s="73"/>
      <c r="WPU69" s="73"/>
      <c r="WPV69" s="73"/>
      <c r="WPW69" s="73"/>
      <c r="WPX69" s="73"/>
      <c r="WPY69" s="73"/>
      <c r="WPZ69" s="73"/>
      <c r="WQA69" s="73"/>
      <c r="WQB69" s="73"/>
      <c r="WQC69" s="73"/>
      <c r="WQD69" s="73"/>
      <c r="WQE69" s="73"/>
      <c r="WQF69" s="73"/>
      <c r="WQG69" s="73"/>
      <c r="WQH69" s="73"/>
      <c r="WQI69" s="73"/>
      <c r="WQJ69" s="73"/>
      <c r="WQK69" s="73"/>
      <c r="WQL69" s="73"/>
      <c r="WQM69" s="73"/>
      <c r="WQN69" s="73"/>
      <c r="WQO69" s="73"/>
      <c r="WQP69" s="73"/>
      <c r="WQQ69" s="73"/>
      <c r="WQR69" s="73"/>
      <c r="WQS69" s="73"/>
      <c r="WQT69" s="73"/>
      <c r="WQU69" s="73"/>
      <c r="WQV69" s="73"/>
      <c r="WQW69" s="73"/>
      <c r="WQX69" s="73"/>
      <c r="WQY69" s="73"/>
      <c r="WQZ69" s="73"/>
      <c r="WRA69" s="73"/>
      <c r="WRB69" s="73"/>
      <c r="WRC69" s="73"/>
      <c r="WRD69" s="73"/>
      <c r="WRE69" s="73"/>
      <c r="WRF69" s="73"/>
      <c r="WRG69" s="73"/>
      <c r="WRH69" s="73"/>
      <c r="WRI69" s="73"/>
      <c r="WRJ69" s="73"/>
      <c r="WRK69" s="73"/>
      <c r="WRL69" s="73"/>
      <c r="WRM69" s="73"/>
      <c r="WRN69" s="73"/>
      <c r="WRO69" s="73"/>
      <c r="WRP69" s="73"/>
      <c r="WRQ69" s="73"/>
      <c r="WRR69" s="73"/>
      <c r="WRS69" s="73"/>
      <c r="WRT69" s="73"/>
      <c r="WRU69" s="73"/>
      <c r="WRV69" s="73"/>
      <c r="WRW69" s="73"/>
      <c r="WRX69" s="73"/>
      <c r="WRY69" s="73"/>
      <c r="WRZ69" s="73"/>
      <c r="WSA69" s="73"/>
      <c r="WSB69" s="73"/>
      <c r="WSC69" s="73"/>
      <c r="WSD69" s="73"/>
      <c r="WSE69" s="73"/>
      <c r="WSF69" s="73"/>
      <c r="WSG69" s="73"/>
      <c r="WSH69" s="73"/>
      <c r="WSI69" s="73"/>
      <c r="WSJ69" s="73"/>
      <c r="WSK69" s="73"/>
      <c r="WSL69" s="73"/>
      <c r="WSM69" s="73"/>
      <c r="WSN69" s="73"/>
      <c r="WSO69" s="73"/>
      <c r="WSP69" s="73"/>
      <c r="WSQ69" s="73"/>
      <c r="WSR69" s="73"/>
      <c r="WSS69" s="73"/>
      <c r="WST69" s="73"/>
      <c r="WSU69" s="73"/>
      <c r="WSV69" s="73"/>
      <c r="WSW69" s="73"/>
      <c r="WSX69" s="73"/>
      <c r="WSY69" s="73"/>
      <c r="WSZ69" s="73"/>
      <c r="WTA69" s="73"/>
      <c r="WTB69" s="73"/>
      <c r="WTC69" s="73"/>
      <c r="WTD69" s="73"/>
      <c r="WTE69" s="73"/>
      <c r="WTF69" s="73"/>
      <c r="WTG69" s="73"/>
      <c r="WTH69" s="73"/>
      <c r="WTI69" s="73"/>
      <c r="WTJ69" s="73"/>
      <c r="WTK69" s="73"/>
      <c r="WTL69" s="73"/>
      <c r="WTM69" s="73"/>
      <c r="WTN69" s="73"/>
      <c r="WTO69" s="73"/>
      <c r="WTP69" s="73"/>
      <c r="WTQ69" s="73"/>
      <c r="WTR69" s="73"/>
      <c r="WTS69" s="73"/>
      <c r="WTT69" s="73"/>
      <c r="WTU69" s="73"/>
      <c r="WTV69" s="73"/>
      <c r="WTW69" s="73"/>
      <c r="WTX69" s="73"/>
      <c r="WTY69" s="73"/>
      <c r="WTZ69" s="73"/>
      <c r="WUA69" s="73"/>
      <c r="WUB69" s="73"/>
      <c r="WUC69" s="73"/>
      <c r="WUD69" s="73"/>
      <c r="WUE69" s="73"/>
      <c r="WUF69" s="73"/>
      <c r="WUG69" s="73"/>
      <c r="WUH69" s="73"/>
      <c r="WUI69" s="73"/>
      <c r="WUJ69" s="73"/>
      <c r="WUK69" s="73"/>
      <c r="WUL69" s="73"/>
      <c r="WUM69" s="73"/>
      <c r="WUN69" s="73"/>
      <c r="WUO69" s="73"/>
      <c r="WUP69" s="73"/>
      <c r="WUQ69" s="73"/>
      <c r="WUR69" s="73"/>
      <c r="WUS69" s="73"/>
      <c r="WUT69" s="73"/>
      <c r="WUU69" s="73"/>
      <c r="WUV69" s="73"/>
      <c r="WUW69" s="73"/>
      <c r="WUX69" s="73"/>
      <c r="WUY69" s="73"/>
      <c r="WUZ69" s="73"/>
      <c r="WVA69" s="73"/>
      <c r="WVB69" s="73"/>
      <c r="WVC69" s="73"/>
      <c r="WVD69" s="73"/>
      <c r="WVE69" s="73"/>
      <c r="WVF69" s="73"/>
      <c r="WVG69" s="73"/>
      <c r="WVH69" s="73"/>
      <c r="WVI69" s="73"/>
      <c r="WVJ69" s="73"/>
      <c r="WVK69" s="73"/>
      <c r="WVL69" s="73"/>
      <c r="WVM69" s="73"/>
      <c r="WVN69" s="73"/>
      <c r="WVO69" s="73"/>
      <c r="WVP69" s="73"/>
      <c r="WVQ69" s="73"/>
      <c r="WVR69" s="73"/>
      <c r="WVS69" s="73"/>
      <c r="WVT69" s="73"/>
      <c r="WVU69" s="73"/>
      <c r="WVV69" s="73"/>
      <c r="WVW69" s="73"/>
      <c r="WVX69" s="73"/>
      <c r="WVY69" s="73"/>
      <c r="WVZ69" s="73"/>
      <c r="WWA69" s="73"/>
      <c r="WWB69" s="73"/>
      <c r="WWC69" s="73"/>
      <c r="WWD69" s="73"/>
      <c r="WWE69" s="73"/>
      <c r="WWF69" s="73"/>
      <c r="WWG69" s="73"/>
      <c r="WWH69" s="73"/>
      <c r="WWI69" s="73"/>
      <c r="WWJ69" s="73"/>
      <c r="WWK69" s="73"/>
      <c r="WWL69" s="73"/>
      <c r="WWM69" s="73"/>
      <c r="WWN69" s="73"/>
      <c r="WWO69" s="73"/>
      <c r="WWP69" s="73"/>
      <c r="WWQ69" s="73"/>
      <c r="WWR69" s="73"/>
      <c r="WWS69" s="73"/>
      <c r="WWT69" s="73"/>
      <c r="WWU69" s="73"/>
      <c r="WWV69" s="73"/>
      <c r="WWW69" s="73"/>
      <c r="WWX69" s="73"/>
      <c r="WWY69" s="73"/>
      <c r="WWZ69" s="73"/>
      <c r="WXA69" s="73"/>
      <c r="WXB69" s="73"/>
      <c r="WXC69" s="73"/>
      <c r="WXD69" s="73"/>
      <c r="WXE69" s="73"/>
      <c r="WXF69" s="73"/>
      <c r="WXG69" s="73"/>
      <c r="WXH69" s="73"/>
      <c r="WXI69" s="73"/>
      <c r="WXJ69" s="73"/>
      <c r="WXK69" s="73"/>
      <c r="WXL69" s="73"/>
      <c r="WXM69" s="73"/>
      <c r="WXN69" s="73"/>
      <c r="WXO69" s="73"/>
      <c r="WXP69" s="73"/>
      <c r="WXQ69" s="73"/>
      <c r="WXR69" s="73"/>
      <c r="WXS69" s="73"/>
      <c r="WXT69" s="73"/>
      <c r="WXU69" s="73"/>
      <c r="WXV69" s="73"/>
      <c r="WXW69" s="73"/>
      <c r="WXX69" s="73"/>
      <c r="WXY69" s="73"/>
      <c r="WXZ69" s="73"/>
      <c r="WYA69" s="73"/>
      <c r="WYB69" s="73"/>
      <c r="WYC69" s="73"/>
      <c r="WYD69" s="73"/>
      <c r="WYE69" s="73"/>
      <c r="WYF69" s="73"/>
      <c r="WYG69" s="73"/>
      <c r="WYH69" s="73"/>
      <c r="WYI69" s="73"/>
      <c r="WYJ69" s="73"/>
      <c r="WYK69" s="73"/>
      <c r="WYL69" s="73"/>
      <c r="WYM69" s="73"/>
      <c r="WYN69" s="73"/>
      <c r="WYO69" s="73"/>
      <c r="WYP69" s="73"/>
      <c r="WYQ69" s="73"/>
      <c r="WYR69" s="73"/>
      <c r="WYS69" s="73"/>
      <c r="WYT69" s="73"/>
      <c r="WYU69" s="73"/>
      <c r="WYV69" s="73"/>
      <c r="WYW69" s="73"/>
      <c r="WYX69" s="73"/>
      <c r="WYY69" s="73"/>
      <c r="WYZ69" s="73"/>
      <c r="WZA69" s="73"/>
      <c r="WZB69" s="73"/>
      <c r="WZC69" s="73"/>
      <c r="WZD69" s="73"/>
      <c r="WZE69" s="73"/>
      <c r="WZF69" s="73"/>
      <c r="WZG69" s="73"/>
      <c r="WZH69" s="73"/>
      <c r="WZI69" s="73"/>
      <c r="WZJ69" s="73"/>
      <c r="WZK69" s="73"/>
      <c r="WZL69" s="73"/>
      <c r="WZM69" s="73"/>
      <c r="WZN69" s="73"/>
      <c r="WZO69" s="73"/>
      <c r="WZP69" s="73"/>
      <c r="WZQ69" s="73"/>
      <c r="WZR69" s="73"/>
      <c r="WZS69" s="73"/>
      <c r="WZT69" s="73"/>
      <c r="WZU69" s="73"/>
      <c r="WZV69" s="73"/>
      <c r="WZW69" s="73"/>
      <c r="WZX69" s="73"/>
      <c r="WZY69" s="73"/>
      <c r="WZZ69" s="73"/>
      <c r="XAA69" s="73"/>
      <c r="XAB69" s="73"/>
      <c r="XAC69" s="73"/>
      <c r="XAD69" s="73"/>
      <c r="XAE69" s="73"/>
      <c r="XAF69" s="73"/>
      <c r="XAG69" s="73"/>
      <c r="XAH69" s="73"/>
      <c r="XAI69" s="73"/>
      <c r="XAJ69" s="73"/>
      <c r="XAK69" s="73"/>
      <c r="XAL69" s="73"/>
      <c r="XAM69" s="73"/>
      <c r="XAN69" s="73"/>
      <c r="XAO69" s="73"/>
      <c r="XAP69" s="73"/>
      <c r="XAQ69" s="73"/>
      <c r="XAR69" s="73"/>
      <c r="XAS69" s="73"/>
      <c r="XAT69" s="73"/>
      <c r="XAU69" s="73"/>
      <c r="XAV69" s="73"/>
      <c r="XAW69" s="73"/>
      <c r="XAX69" s="73"/>
      <c r="XAY69" s="73"/>
      <c r="XAZ69" s="73"/>
      <c r="XBA69" s="73"/>
      <c r="XBB69" s="73"/>
      <c r="XBC69" s="73"/>
      <c r="XBD69" s="73"/>
      <c r="XBE69" s="73"/>
      <c r="XBF69" s="73"/>
      <c r="XBG69" s="73"/>
      <c r="XBH69" s="73"/>
      <c r="XBI69" s="73"/>
      <c r="XBJ69" s="73"/>
      <c r="XBK69" s="73"/>
      <c r="XBL69" s="73"/>
      <c r="XBM69" s="73"/>
      <c r="XBN69" s="73"/>
      <c r="XBO69" s="73"/>
      <c r="XBP69" s="73"/>
      <c r="XBQ69" s="73"/>
      <c r="XBR69" s="73"/>
      <c r="XBS69" s="73"/>
      <c r="XBT69" s="73"/>
      <c r="XBU69" s="73"/>
      <c r="XBV69" s="73"/>
      <c r="XBW69" s="73"/>
      <c r="XBX69" s="73"/>
      <c r="XBY69" s="73"/>
      <c r="XBZ69" s="73"/>
      <c r="XCA69" s="73"/>
      <c r="XCB69" s="73"/>
      <c r="XCC69" s="73"/>
      <c r="XCD69" s="73"/>
      <c r="XCE69" s="73"/>
      <c r="XCF69" s="73"/>
      <c r="XCG69" s="73"/>
      <c r="XCH69" s="73"/>
      <c r="XCI69" s="73"/>
      <c r="XCJ69" s="73"/>
      <c r="XCK69" s="73"/>
      <c r="XCL69" s="73"/>
      <c r="XCM69" s="73"/>
      <c r="XCN69" s="73"/>
      <c r="XCO69" s="73"/>
      <c r="XCP69" s="73"/>
      <c r="XCQ69" s="73"/>
      <c r="XCR69" s="73"/>
      <c r="XCS69" s="73"/>
      <c r="XCT69" s="73"/>
      <c r="XCU69" s="73"/>
      <c r="XCV69" s="73"/>
      <c r="XCW69" s="73"/>
      <c r="XCX69" s="73"/>
      <c r="XCY69" s="73"/>
      <c r="XCZ69" s="73"/>
      <c r="XDA69" s="73"/>
      <c r="XDB69" s="73"/>
      <c r="XDC69" s="73"/>
      <c r="XDD69" s="73"/>
      <c r="XDE69" s="73"/>
      <c r="XDF69" s="73"/>
      <c r="XDG69" s="73"/>
      <c r="XDH69" s="73"/>
      <c r="XDI69" s="73"/>
      <c r="XDJ69" s="73"/>
      <c r="XDK69" s="73"/>
      <c r="XDL69" s="73"/>
      <c r="XDM69" s="73"/>
      <c r="XDN69" s="73"/>
      <c r="XDO69" s="73"/>
      <c r="XDP69" s="73"/>
      <c r="XDQ69" s="73"/>
      <c r="XDR69" s="73"/>
      <c r="XDS69" s="73"/>
      <c r="XDT69" s="73"/>
      <c r="XDU69" s="73"/>
      <c r="XDV69" s="73"/>
      <c r="XDW69" s="73"/>
      <c r="XDX69" s="73"/>
      <c r="XDY69" s="73"/>
      <c r="XDZ69" s="73"/>
      <c r="XEA69" s="73"/>
      <c r="XEB69" s="73"/>
      <c r="XEC69" s="73"/>
      <c r="XED69" s="73"/>
      <c r="XEE69" s="73"/>
      <c r="XEF69" s="73"/>
      <c r="XEG69" s="73"/>
      <c r="XEH69" s="73"/>
      <c r="XEI69" s="73"/>
      <c r="XEJ69" s="73"/>
      <c r="XEK69" s="73"/>
      <c r="XEL69" s="73"/>
      <c r="XEM69" s="73"/>
      <c r="XEN69" s="73"/>
      <c r="XEO69" s="73"/>
      <c r="XEP69" s="73"/>
      <c r="XEQ69" s="73"/>
      <c r="XER69" s="73"/>
      <c r="XES69" s="73"/>
      <c r="XET69" s="73"/>
      <c r="XEU69" s="73"/>
      <c r="XEV69" s="73"/>
      <c r="XEW69" s="73"/>
      <c r="XEX69" s="73"/>
      <c r="XEY69" s="73"/>
      <c r="XEZ69" s="73"/>
      <c r="XFA69" s="73"/>
      <c r="XFB69" s="73"/>
    </row>
    <row r="70" spans="1:16382">
      <c r="A70" s="218" t="s">
        <v>198</v>
      </c>
      <c r="B70" s="767" t="str">
        <f>B53</f>
        <v>030161</v>
      </c>
      <c r="C70" s="66" t="str">
        <f>INDEX(ProjectSummary!$C$6:$F$20,MATCH(B19,ProjectSummary!$C$6:$C$20,0),4)</f>
        <v>LOCKHART ROAD</v>
      </c>
      <c r="E70" s="74">
        <f t="shared" ref="E70:E84" si="11">SUM(F70:AT70)</f>
        <v>39250.763328000001</v>
      </c>
      <c r="F70" s="206">
        <f>(F36/$D$53)*VMTCalc!J17</f>
        <v>0</v>
      </c>
      <c r="G70" s="206">
        <f>(G36/$D$53)*VMTCalc!K17</f>
        <v>0</v>
      </c>
      <c r="H70" s="206">
        <f>(H36/$D$53)*VMTCalc!L17</f>
        <v>0</v>
      </c>
      <c r="I70" s="206">
        <f>(I36/$D$53)*VMTCalc!M17</f>
        <v>0</v>
      </c>
      <c r="J70" s="206">
        <f>(J36/$D$53)*VMTCalc!N17</f>
        <v>0</v>
      </c>
      <c r="K70" s="206">
        <f>(K36/$D$53)*VMTCalc!O17</f>
        <v>0</v>
      </c>
      <c r="L70" s="206">
        <f>(L36/$D$53)*VMTCalc!P17</f>
        <v>0</v>
      </c>
      <c r="M70" s="206">
        <f>(M36/$D$53)*VMTCalc!Q17</f>
        <v>0</v>
      </c>
      <c r="N70" s="206">
        <f>(N36/$D$53)*VMTCalc!R17</f>
        <v>0</v>
      </c>
      <c r="O70" s="206">
        <f>(O36/$D$53)*VMTCalc!S17</f>
        <v>0</v>
      </c>
      <c r="P70" s="206">
        <f>(P36/$D$53)*VMTCalc!T17</f>
        <v>0</v>
      </c>
      <c r="Q70" s="206">
        <f>(Q36/$D$53)*VMTCalc!U17</f>
        <v>0</v>
      </c>
      <c r="R70" s="206">
        <f>(R36/$D$53)*VMTCalc!V17</f>
        <v>0</v>
      </c>
      <c r="S70" s="206">
        <f>(S36/$D$53)*VMTCalc!W17</f>
        <v>3270.8969440000001</v>
      </c>
      <c r="T70" s="206">
        <f>(T36/$D$53)*VMTCalc!X17</f>
        <v>3270.8969440000001</v>
      </c>
      <c r="U70" s="206">
        <f>(U36/$D$53)*VMTCalc!Y17</f>
        <v>3270.8969440000001</v>
      </c>
      <c r="V70" s="206">
        <f>(V36/$D$53)*VMTCalc!Z17</f>
        <v>3270.8969440000001</v>
      </c>
      <c r="W70" s="206">
        <f>(W36/$D$53)*VMTCalc!AA17</f>
        <v>3270.8969440000001</v>
      </c>
      <c r="X70" s="206">
        <f>(X36/$D$53)*VMTCalc!AB17</f>
        <v>3270.8969440000001</v>
      </c>
      <c r="Y70" s="206">
        <f>(Y36/$D$53)*VMTCalc!AC17</f>
        <v>3270.8969440000001</v>
      </c>
      <c r="Z70" s="206">
        <f>(Z36/$D$53)*VMTCalc!AD17</f>
        <v>3270.8969440000001</v>
      </c>
      <c r="AA70" s="206">
        <f>(AA36/$D$53)*VMTCalc!AE17</f>
        <v>3270.8969440000001</v>
      </c>
      <c r="AB70" s="206">
        <f>(AB36/$D$53)*VMTCalc!AF17</f>
        <v>3270.8969440000001</v>
      </c>
      <c r="AC70" s="206">
        <f>(AC36/$D$53)*VMTCalc!AG17</f>
        <v>3270.8969440000001</v>
      </c>
      <c r="AD70" s="206">
        <f>(AD36/$D$53)*VMTCalc!AH17</f>
        <v>3270.8969440000001</v>
      </c>
      <c r="AE70" s="206">
        <f>(AE36/$D$53)*VMTCalc!AI17</f>
        <v>0</v>
      </c>
      <c r="AF70" s="206">
        <f>(AF36/$D$53)*VMTCalc!AJ17</f>
        <v>0</v>
      </c>
      <c r="AG70" s="206">
        <f>(AG36/$D$53)*VMTCalc!AK17</f>
        <v>0</v>
      </c>
      <c r="AH70" s="206">
        <f>(AH36/$D$53)*VMTCalc!AL17</f>
        <v>0</v>
      </c>
      <c r="AI70" s="206">
        <f>(AI36/$D$53)*VMTCalc!AM17</f>
        <v>0</v>
      </c>
      <c r="AJ70" s="206">
        <f>(AJ36/$D$53)*VMTCalc!AN17</f>
        <v>0</v>
      </c>
      <c r="AK70" s="206">
        <f>(AK36/$D$53)*VMTCalc!AO17</f>
        <v>0</v>
      </c>
      <c r="AL70" s="206">
        <f>(AL36/$D$53)*VMTCalc!AP17</f>
        <v>0</v>
      </c>
      <c r="AM70" s="206">
        <f>(AM36/$D$53)*VMTCalc!AQ17</f>
        <v>0</v>
      </c>
      <c r="AN70" s="206">
        <f>(AN36/$D$53)*VMTCalc!AR17</f>
        <v>0</v>
      </c>
      <c r="AO70" s="206">
        <f>(AO36/$D$53)*VMTCalc!AS17</f>
        <v>0</v>
      </c>
      <c r="AP70" s="206">
        <f>(AP36/$D$53)*VMTCalc!AT17</f>
        <v>0</v>
      </c>
      <c r="AQ70" s="206">
        <f>(AQ36/$D$53)*VMTCalc!AU17</f>
        <v>0</v>
      </c>
      <c r="AR70" s="206">
        <f>(AR36/$D$53)*VMTCalc!AV17</f>
        <v>0</v>
      </c>
      <c r="AS70" s="206">
        <f>(AS36/$D$53)*VMTCalc!AW17</f>
        <v>0</v>
      </c>
      <c r="AT70" s="206">
        <f>(AT36/$D$53)*VMTCalc!AX17</f>
        <v>0</v>
      </c>
    </row>
    <row r="71" spans="1:16382">
      <c r="A71" s="218" t="s">
        <v>198</v>
      </c>
      <c r="B71" s="767" t="str">
        <f t="shared" ref="B71:B84" si="12">B54</f>
        <v>030148</v>
      </c>
      <c r="C71" s="66" t="str">
        <f>INDEX(ProjectSummary!$C$6:$F$20,MATCH(B20,ProjectSummary!$C$6:$C$20,0),4)</f>
        <v>MILLS ROAD</v>
      </c>
      <c r="E71" s="74">
        <f t="shared" si="11"/>
        <v>78501.526656000002</v>
      </c>
      <c r="F71" s="206">
        <f>(F37/$D$53)*VMTCalc!J18</f>
        <v>0</v>
      </c>
      <c r="G71" s="206">
        <f>(G37/$D$53)*VMTCalc!K18</f>
        <v>0</v>
      </c>
      <c r="H71" s="206">
        <f>(H37/$D$53)*VMTCalc!L18</f>
        <v>0</v>
      </c>
      <c r="I71" s="206">
        <f>(I37/$D$53)*VMTCalc!M18</f>
        <v>0</v>
      </c>
      <c r="J71" s="206">
        <f>(J37/$D$53)*VMTCalc!N18</f>
        <v>0</v>
      </c>
      <c r="K71" s="206">
        <f>(K37/$D$53)*VMTCalc!O18</f>
        <v>0</v>
      </c>
      <c r="L71" s="206">
        <f>(L37/$D$53)*VMTCalc!P18</f>
        <v>0</v>
      </c>
      <c r="M71" s="206">
        <f>(M37/$D$53)*VMTCalc!Q18</f>
        <v>0</v>
      </c>
      <c r="N71" s="206">
        <f>(N37/$D$53)*VMTCalc!R18</f>
        <v>0</v>
      </c>
      <c r="O71" s="206">
        <f>(O37/$D$53)*VMTCalc!S18</f>
        <v>0</v>
      </c>
      <c r="P71" s="206">
        <f>(P37/$D$53)*VMTCalc!T18</f>
        <v>0</v>
      </c>
      <c r="Q71" s="206">
        <f>(Q37/$D$53)*VMTCalc!U18</f>
        <v>0</v>
      </c>
      <c r="R71" s="206">
        <f>(R37/$D$53)*VMTCalc!V18</f>
        <v>0</v>
      </c>
      <c r="S71" s="206">
        <f>(S37/$D$53)*VMTCalc!W18</f>
        <v>6541.7938880000002</v>
      </c>
      <c r="T71" s="206">
        <f>(T37/$D$53)*VMTCalc!X18</f>
        <v>6541.7938880000002</v>
      </c>
      <c r="U71" s="206">
        <f>(U37/$D$53)*VMTCalc!Y18</f>
        <v>6541.7938880000002</v>
      </c>
      <c r="V71" s="206">
        <f>(V37/$D$53)*VMTCalc!Z18</f>
        <v>6541.7938880000002</v>
      </c>
      <c r="W71" s="206">
        <f>(W37/$D$53)*VMTCalc!AA18</f>
        <v>6541.7938880000002</v>
      </c>
      <c r="X71" s="206">
        <f>(X37/$D$53)*VMTCalc!AB18</f>
        <v>6541.7938880000002</v>
      </c>
      <c r="Y71" s="206">
        <f>(Y37/$D$53)*VMTCalc!AC18</f>
        <v>6541.7938880000002</v>
      </c>
      <c r="Z71" s="206">
        <f>(Z37/$D$53)*VMTCalc!AD18</f>
        <v>6541.7938880000002</v>
      </c>
      <c r="AA71" s="206">
        <f>(AA37/$D$53)*VMTCalc!AE18</f>
        <v>6541.7938880000002</v>
      </c>
      <c r="AB71" s="206">
        <f>(AB37/$D$53)*VMTCalc!AF18</f>
        <v>6541.7938880000002</v>
      </c>
      <c r="AC71" s="206">
        <f>(AC37/$D$53)*VMTCalc!AG18</f>
        <v>6541.7938880000002</v>
      </c>
      <c r="AD71" s="206">
        <f>(AD37/$D$53)*VMTCalc!AH18</f>
        <v>6541.7938880000002</v>
      </c>
      <c r="AE71" s="206">
        <f>(AE37/$D$53)*VMTCalc!AI18</f>
        <v>0</v>
      </c>
      <c r="AF71" s="206">
        <f>(AF37/$D$53)*VMTCalc!AJ18</f>
        <v>0</v>
      </c>
      <c r="AG71" s="206">
        <f>(AG37/$D$53)*VMTCalc!AK18</f>
        <v>0</v>
      </c>
      <c r="AH71" s="206">
        <f>(AH37/$D$53)*VMTCalc!AL18</f>
        <v>0</v>
      </c>
      <c r="AI71" s="206">
        <f>(AI37/$D$53)*VMTCalc!AM18</f>
        <v>0</v>
      </c>
      <c r="AJ71" s="206">
        <f>(AJ37/$D$53)*VMTCalc!AN18</f>
        <v>0</v>
      </c>
      <c r="AK71" s="206">
        <f>(AK37/$D$53)*VMTCalc!AO18</f>
        <v>0</v>
      </c>
      <c r="AL71" s="206">
        <f>(AL37/$D$53)*VMTCalc!AP18</f>
        <v>0</v>
      </c>
      <c r="AM71" s="206">
        <f>(AM37/$D$53)*VMTCalc!AQ18</f>
        <v>0</v>
      </c>
      <c r="AN71" s="206">
        <f>(AN37/$D$53)*VMTCalc!AR18</f>
        <v>0</v>
      </c>
      <c r="AO71" s="206">
        <f>(AO37/$D$53)*VMTCalc!AS18</f>
        <v>0</v>
      </c>
      <c r="AP71" s="206">
        <f>(AP37/$D$53)*VMTCalc!AT18</f>
        <v>0</v>
      </c>
      <c r="AQ71" s="206">
        <f>(AQ37/$D$53)*VMTCalc!AU18</f>
        <v>0</v>
      </c>
      <c r="AR71" s="206">
        <f>(AR37/$D$53)*VMTCalc!AV18</f>
        <v>0</v>
      </c>
      <c r="AS71" s="206">
        <f>(AS37/$D$53)*VMTCalc!AW18</f>
        <v>0</v>
      </c>
      <c r="AT71" s="206">
        <f>(AT37/$D$53)*VMTCalc!AX18</f>
        <v>0</v>
      </c>
    </row>
    <row r="72" spans="1:16382">
      <c r="A72" s="218" t="s">
        <v>198</v>
      </c>
      <c r="B72" s="767" t="str">
        <f t="shared" si="12"/>
        <v>030265</v>
      </c>
      <c r="C72" s="66" t="str">
        <f>INDEX(ProjectSummary!$C$6:$F$20,MATCH(B21,ProjectSummary!$C$6:$C$20,0),4)</f>
        <v>ROBINSON ROAD</v>
      </c>
      <c r="E72" s="74">
        <f t="shared" si="11"/>
        <v>78501.526656000002</v>
      </c>
      <c r="F72" s="206">
        <f>(F38/$D$53)*VMTCalc!J19</f>
        <v>0</v>
      </c>
      <c r="G72" s="206">
        <f>(G38/$D$53)*VMTCalc!K19</f>
        <v>0</v>
      </c>
      <c r="H72" s="206">
        <f>(H38/$D$53)*VMTCalc!L19</f>
        <v>0</v>
      </c>
      <c r="I72" s="206">
        <f>(I38/$D$53)*VMTCalc!M19</f>
        <v>0</v>
      </c>
      <c r="J72" s="206">
        <f>(J38/$D$53)*VMTCalc!N19</f>
        <v>0</v>
      </c>
      <c r="K72" s="206">
        <f>(K38/$D$53)*VMTCalc!O19</f>
        <v>0</v>
      </c>
      <c r="L72" s="206">
        <f>(L38/$D$53)*VMTCalc!P19</f>
        <v>0</v>
      </c>
      <c r="M72" s="206">
        <f>(M38/$D$53)*VMTCalc!Q19</f>
        <v>0</v>
      </c>
      <c r="N72" s="206">
        <f>(N38/$D$53)*VMTCalc!R19</f>
        <v>0</v>
      </c>
      <c r="O72" s="206">
        <f>(O38/$D$53)*VMTCalc!S19</f>
        <v>0</v>
      </c>
      <c r="P72" s="206">
        <f>(P38/$D$53)*VMTCalc!T19</f>
        <v>0</v>
      </c>
      <c r="Q72" s="206">
        <f>(Q38/$D$53)*VMTCalc!U19</f>
        <v>0</v>
      </c>
      <c r="R72" s="206">
        <f>(R38/$D$53)*VMTCalc!V19</f>
        <v>0</v>
      </c>
      <c r="S72" s="206">
        <f>(S38/$D$53)*VMTCalc!W19</f>
        <v>6541.7938880000002</v>
      </c>
      <c r="T72" s="206">
        <f>(T38/$D$53)*VMTCalc!X19</f>
        <v>6541.7938880000002</v>
      </c>
      <c r="U72" s="206">
        <f>(U38/$D$53)*VMTCalc!Y19</f>
        <v>6541.7938880000002</v>
      </c>
      <c r="V72" s="206">
        <f>(V38/$D$53)*VMTCalc!Z19</f>
        <v>6541.7938880000002</v>
      </c>
      <c r="W72" s="206">
        <f>(W38/$D$53)*VMTCalc!AA19</f>
        <v>6541.7938880000002</v>
      </c>
      <c r="X72" s="206">
        <f>(X38/$D$53)*VMTCalc!AB19</f>
        <v>6541.7938880000002</v>
      </c>
      <c r="Y72" s="206">
        <f>(Y38/$D$53)*VMTCalc!AC19</f>
        <v>6541.7938880000002</v>
      </c>
      <c r="Z72" s="206">
        <f>(Z38/$D$53)*VMTCalc!AD19</f>
        <v>6541.7938880000002</v>
      </c>
      <c r="AA72" s="206">
        <f>(AA38/$D$53)*VMTCalc!AE19</f>
        <v>6541.7938880000002</v>
      </c>
      <c r="AB72" s="206">
        <f>(AB38/$D$53)*VMTCalc!AF19</f>
        <v>6541.7938880000002</v>
      </c>
      <c r="AC72" s="206">
        <f>(AC38/$D$53)*VMTCalc!AG19</f>
        <v>6541.7938880000002</v>
      </c>
      <c r="AD72" s="206">
        <f>(AD38/$D$53)*VMTCalc!AH19</f>
        <v>6541.7938880000002</v>
      </c>
      <c r="AE72" s="206">
        <f>(AE38/$D$53)*VMTCalc!AI19</f>
        <v>0</v>
      </c>
      <c r="AF72" s="206">
        <f>(AF38/$D$53)*VMTCalc!AJ19</f>
        <v>0</v>
      </c>
      <c r="AG72" s="206">
        <f>(AG38/$D$53)*VMTCalc!AK19</f>
        <v>0</v>
      </c>
      <c r="AH72" s="206">
        <f>(AH38/$D$53)*VMTCalc!AL19</f>
        <v>0</v>
      </c>
      <c r="AI72" s="206">
        <f>(AI38/$D$53)*VMTCalc!AM19</f>
        <v>0</v>
      </c>
      <c r="AJ72" s="206">
        <f>(AJ38/$D$53)*VMTCalc!AN19</f>
        <v>0</v>
      </c>
      <c r="AK72" s="206">
        <f>(AK38/$D$53)*VMTCalc!AO19</f>
        <v>0</v>
      </c>
      <c r="AL72" s="206">
        <f>(AL38/$D$53)*VMTCalc!AP19</f>
        <v>0</v>
      </c>
      <c r="AM72" s="206">
        <f>(AM38/$D$53)*VMTCalc!AQ19</f>
        <v>0</v>
      </c>
      <c r="AN72" s="206">
        <f>(AN38/$D$53)*VMTCalc!AR19</f>
        <v>0</v>
      </c>
      <c r="AO72" s="206">
        <f>(AO38/$D$53)*VMTCalc!AS19</f>
        <v>0</v>
      </c>
      <c r="AP72" s="206">
        <f>(AP38/$D$53)*VMTCalc!AT19</f>
        <v>0</v>
      </c>
      <c r="AQ72" s="206">
        <f>(AQ38/$D$53)*VMTCalc!AU19</f>
        <v>0</v>
      </c>
      <c r="AR72" s="206">
        <f>(AR38/$D$53)*VMTCalc!AV19</f>
        <v>0</v>
      </c>
      <c r="AS72" s="206">
        <f>(AS38/$D$53)*VMTCalc!AW19</f>
        <v>0</v>
      </c>
      <c r="AT72" s="206">
        <f>(AT38/$D$53)*VMTCalc!AX19</f>
        <v>0</v>
      </c>
    </row>
    <row r="73" spans="1:16382">
      <c r="A73" s="218" t="s">
        <v>198</v>
      </c>
      <c r="B73" s="767">
        <f t="shared" si="12"/>
        <v>830106</v>
      </c>
      <c r="C73" s="66" t="str">
        <f>INDEX(ProjectSummary!$C$6:$F$20,MATCH(B22,ProjectSummary!$C$6:$C$20,0),4)</f>
        <v>BOGGER HOLLAR ROAD</v>
      </c>
      <c r="E73" s="74">
        <f t="shared" si="11"/>
        <v>22078.554371999999</v>
      </c>
      <c r="F73" s="206">
        <f>(F39/$D$53)*VMTCalc!J20</f>
        <v>0</v>
      </c>
      <c r="G73" s="206">
        <f>(G39/$D$53)*VMTCalc!K20</f>
        <v>0</v>
      </c>
      <c r="H73" s="206">
        <f>(H39/$D$53)*VMTCalc!L20</f>
        <v>0</v>
      </c>
      <c r="I73" s="206">
        <f>(I39/$D$53)*VMTCalc!M20</f>
        <v>0</v>
      </c>
      <c r="J73" s="206">
        <f>(J39/$D$53)*VMTCalc!N20</f>
        <v>0</v>
      </c>
      <c r="K73" s="206">
        <f>(K39/$D$53)*VMTCalc!O20</f>
        <v>0</v>
      </c>
      <c r="L73" s="206">
        <f>(L39/$D$53)*VMTCalc!P20</f>
        <v>0</v>
      </c>
      <c r="M73" s="206">
        <f>(M39/$D$53)*VMTCalc!Q20</f>
        <v>0</v>
      </c>
      <c r="N73" s="206">
        <f>(N39/$D$53)*VMTCalc!R20</f>
        <v>0</v>
      </c>
      <c r="O73" s="206">
        <f>(O39/$D$53)*VMTCalc!S20</f>
        <v>0</v>
      </c>
      <c r="P73" s="206">
        <f>(P39/$D$53)*VMTCalc!T20</f>
        <v>0</v>
      </c>
      <c r="Q73" s="206">
        <f>(Q39/$D$53)*VMTCalc!U20</f>
        <v>0</v>
      </c>
      <c r="R73" s="206">
        <f>(R39/$D$53)*VMTCalc!V20</f>
        <v>0</v>
      </c>
      <c r="S73" s="206">
        <f>(S39/$D$53)*VMTCalc!W20</f>
        <v>1839.879531</v>
      </c>
      <c r="T73" s="206">
        <f>(T39/$D$53)*VMTCalc!X20</f>
        <v>1839.879531</v>
      </c>
      <c r="U73" s="206">
        <f>(U39/$D$53)*VMTCalc!Y20</f>
        <v>1839.879531</v>
      </c>
      <c r="V73" s="206">
        <f>(V39/$D$53)*VMTCalc!Z20</f>
        <v>1839.879531</v>
      </c>
      <c r="W73" s="206">
        <f>(W39/$D$53)*VMTCalc!AA20</f>
        <v>1839.879531</v>
      </c>
      <c r="X73" s="206">
        <f>(X39/$D$53)*VMTCalc!AB20</f>
        <v>1839.879531</v>
      </c>
      <c r="Y73" s="206">
        <f>(Y39/$D$53)*VMTCalc!AC20</f>
        <v>1839.879531</v>
      </c>
      <c r="Z73" s="206">
        <f>(Z39/$D$53)*VMTCalc!AD20</f>
        <v>1839.879531</v>
      </c>
      <c r="AA73" s="206">
        <f>(AA39/$D$53)*VMTCalc!AE20</f>
        <v>1839.879531</v>
      </c>
      <c r="AB73" s="206">
        <f>(AB39/$D$53)*VMTCalc!AF20</f>
        <v>1839.879531</v>
      </c>
      <c r="AC73" s="206">
        <f>(AC39/$D$53)*VMTCalc!AG20</f>
        <v>1839.879531</v>
      </c>
      <c r="AD73" s="206">
        <f>(AD39/$D$53)*VMTCalc!AH20</f>
        <v>1839.879531</v>
      </c>
      <c r="AE73" s="206">
        <f>(AE39/$D$53)*VMTCalc!AI20</f>
        <v>0</v>
      </c>
      <c r="AF73" s="206">
        <f>(AF39/$D$53)*VMTCalc!AJ20</f>
        <v>0</v>
      </c>
      <c r="AG73" s="206">
        <f>(AG39/$D$53)*VMTCalc!AK20</f>
        <v>0</v>
      </c>
      <c r="AH73" s="206">
        <f>(AH39/$D$53)*VMTCalc!AL20</f>
        <v>0</v>
      </c>
      <c r="AI73" s="206">
        <f>(AI39/$D$53)*VMTCalc!AM20</f>
        <v>0</v>
      </c>
      <c r="AJ73" s="206">
        <f>(AJ39/$D$53)*VMTCalc!AN20</f>
        <v>0</v>
      </c>
      <c r="AK73" s="206">
        <f>(AK39/$D$53)*VMTCalc!AO20</f>
        <v>0</v>
      </c>
      <c r="AL73" s="206">
        <f>(AL39/$D$53)*VMTCalc!AP20</f>
        <v>0</v>
      </c>
      <c r="AM73" s="206">
        <f>(AM39/$D$53)*VMTCalc!AQ20</f>
        <v>0</v>
      </c>
      <c r="AN73" s="206">
        <f>(AN39/$D$53)*VMTCalc!AR20</f>
        <v>0</v>
      </c>
      <c r="AO73" s="206">
        <f>(AO39/$D$53)*VMTCalc!AS20</f>
        <v>0</v>
      </c>
      <c r="AP73" s="206">
        <f>(AP39/$D$53)*VMTCalc!AT20</f>
        <v>0</v>
      </c>
      <c r="AQ73" s="206">
        <f>(AQ39/$D$53)*VMTCalc!AU20</f>
        <v>0</v>
      </c>
      <c r="AR73" s="206">
        <f>(AR39/$D$53)*VMTCalc!AV20</f>
        <v>0</v>
      </c>
      <c r="AS73" s="206">
        <f>(AS39/$D$53)*VMTCalc!AW20</f>
        <v>0</v>
      </c>
      <c r="AT73" s="206">
        <f>(AT39/$D$53)*VMTCalc!AX20</f>
        <v>0</v>
      </c>
    </row>
    <row r="74" spans="1:16382">
      <c r="A74" s="218" t="s">
        <v>198</v>
      </c>
      <c r="B74" s="767">
        <f t="shared" si="12"/>
        <v>830081</v>
      </c>
      <c r="C74" s="66" t="str">
        <f>INDEX(ProjectSummary!$C$6:$F$20,MATCH(B23,ProjectSummary!$C$6:$C$20,0),4)</f>
        <v>BRIDGE ROAD</v>
      </c>
      <c r="E74" s="74">
        <f t="shared" si="11"/>
        <v>129527.51898240001</v>
      </c>
      <c r="F74" s="206">
        <f>(F40/$D$53)*VMTCalc!J21</f>
        <v>0</v>
      </c>
      <c r="G74" s="206">
        <f>(G40/$D$53)*VMTCalc!K21</f>
        <v>0</v>
      </c>
      <c r="H74" s="206">
        <f>(H40/$D$53)*VMTCalc!L21</f>
        <v>0</v>
      </c>
      <c r="I74" s="206">
        <f>(I40/$D$53)*VMTCalc!M21</f>
        <v>0</v>
      </c>
      <c r="J74" s="206">
        <f>(J40/$D$53)*VMTCalc!N21</f>
        <v>0</v>
      </c>
      <c r="K74" s="206">
        <f>(K40/$D$53)*VMTCalc!O21</f>
        <v>0</v>
      </c>
      <c r="L74" s="206">
        <f>(L40/$D$53)*VMTCalc!P21</f>
        <v>0</v>
      </c>
      <c r="M74" s="206">
        <f>(M40/$D$53)*VMTCalc!Q21</f>
        <v>0</v>
      </c>
      <c r="N74" s="206">
        <f>(N40/$D$53)*VMTCalc!R21</f>
        <v>0</v>
      </c>
      <c r="O74" s="206">
        <f>(O40/$D$53)*VMTCalc!S21</f>
        <v>0</v>
      </c>
      <c r="P74" s="206">
        <f>(P40/$D$53)*VMTCalc!T21</f>
        <v>0</v>
      </c>
      <c r="Q74" s="206">
        <f>(Q40/$D$53)*VMTCalc!U21</f>
        <v>0</v>
      </c>
      <c r="R74" s="206">
        <f>(R40/$D$53)*VMTCalc!V21</f>
        <v>0</v>
      </c>
      <c r="S74" s="206">
        <f>(S40/$D$53)*VMTCalc!W21</f>
        <v>10793.959915200001</v>
      </c>
      <c r="T74" s="206">
        <f>(T40/$D$53)*VMTCalc!X21</f>
        <v>10793.959915200001</v>
      </c>
      <c r="U74" s="206">
        <f>(U40/$D$53)*VMTCalc!Y21</f>
        <v>10793.959915200001</v>
      </c>
      <c r="V74" s="206">
        <f>(V40/$D$53)*VMTCalc!Z21</f>
        <v>10793.959915200001</v>
      </c>
      <c r="W74" s="206">
        <f>(W40/$D$53)*VMTCalc!AA21</f>
        <v>10793.959915200001</v>
      </c>
      <c r="X74" s="206">
        <f>(X40/$D$53)*VMTCalc!AB21</f>
        <v>10793.959915200001</v>
      </c>
      <c r="Y74" s="206">
        <f>(Y40/$D$53)*VMTCalc!AC21</f>
        <v>10793.959915200001</v>
      </c>
      <c r="Z74" s="206">
        <f>(Z40/$D$53)*VMTCalc!AD21</f>
        <v>10793.959915200001</v>
      </c>
      <c r="AA74" s="206">
        <f>(AA40/$D$53)*VMTCalc!AE21</f>
        <v>10793.959915200001</v>
      </c>
      <c r="AB74" s="206">
        <f>(AB40/$D$53)*VMTCalc!AF21</f>
        <v>10793.959915200001</v>
      </c>
      <c r="AC74" s="206">
        <f>(AC40/$D$53)*VMTCalc!AG21</f>
        <v>10793.959915200001</v>
      </c>
      <c r="AD74" s="206">
        <f>(AD40/$D$53)*VMTCalc!AH21</f>
        <v>10793.959915200001</v>
      </c>
      <c r="AE74" s="206">
        <f>(AE40/$D$53)*VMTCalc!AI21</f>
        <v>0</v>
      </c>
      <c r="AF74" s="206">
        <f>(AF40/$D$53)*VMTCalc!AJ21</f>
        <v>0</v>
      </c>
      <c r="AG74" s="206">
        <f>(AG40/$D$53)*VMTCalc!AK21</f>
        <v>0</v>
      </c>
      <c r="AH74" s="206">
        <f>(AH40/$D$53)*VMTCalc!AL21</f>
        <v>0</v>
      </c>
      <c r="AI74" s="206">
        <f>(AI40/$D$53)*VMTCalc!AM21</f>
        <v>0</v>
      </c>
      <c r="AJ74" s="206">
        <f>(AJ40/$D$53)*VMTCalc!AN21</f>
        <v>0</v>
      </c>
      <c r="AK74" s="206">
        <f>(AK40/$D$53)*VMTCalc!AO21</f>
        <v>0</v>
      </c>
      <c r="AL74" s="206">
        <f>(AL40/$D$53)*VMTCalc!AP21</f>
        <v>0</v>
      </c>
      <c r="AM74" s="206">
        <f>(AM40/$D$53)*VMTCalc!AQ21</f>
        <v>0</v>
      </c>
      <c r="AN74" s="206">
        <f>(AN40/$D$53)*VMTCalc!AR21</f>
        <v>0</v>
      </c>
      <c r="AO74" s="206">
        <f>(AO40/$D$53)*VMTCalc!AS21</f>
        <v>0</v>
      </c>
      <c r="AP74" s="206">
        <f>(AP40/$D$53)*VMTCalc!AT21</f>
        <v>0</v>
      </c>
      <c r="AQ74" s="206">
        <f>(AQ40/$D$53)*VMTCalc!AU21</f>
        <v>0</v>
      </c>
      <c r="AR74" s="206">
        <f>(AR40/$D$53)*VMTCalc!AV21</f>
        <v>0</v>
      </c>
      <c r="AS74" s="206">
        <f>(AS40/$D$53)*VMTCalc!AW21</f>
        <v>0</v>
      </c>
      <c r="AT74" s="206">
        <f>(AT40/$D$53)*VMTCalc!AX21</f>
        <v>0</v>
      </c>
    </row>
    <row r="75" spans="1:16382">
      <c r="A75" s="218" t="s">
        <v>198</v>
      </c>
      <c r="B75" s="767">
        <f t="shared" si="12"/>
        <v>830200</v>
      </c>
      <c r="C75" s="66" t="str">
        <f>INDEX(ProjectSummary!$C$6:$F$20,MATCH(B24,ProjectSummary!$C$6:$C$20,0),4)</f>
        <v>BRIDGE PORT ROAD</v>
      </c>
      <c r="E75" s="74">
        <f t="shared" si="11"/>
        <v>4906.3454160000001</v>
      </c>
      <c r="F75" s="206">
        <f>(F41/$D$53)*VMTCalc!J22</f>
        <v>0</v>
      </c>
      <c r="G75" s="206">
        <f>(G41/$D$53)*VMTCalc!K22</f>
        <v>0</v>
      </c>
      <c r="H75" s="206">
        <f>(H41/$D$53)*VMTCalc!L22</f>
        <v>0</v>
      </c>
      <c r="I75" s="206">
        <f>(I41/$D$53)*VMTCalc!M22</f>
        <v>0</v>
      </c>
      <c r="J75" s="206">
        <f>(J41/$D$53)*VMTCalc!N22</f>
        <v>0</v>
      </c>
      <c r="K75" s="206">
        <f>(K41/$D$53)*VMTCalc!O22</f>
        <v>0</v>
      </c>
      <c r="L75" s="206">
        <f>(L41/$D$53)*VMTCalc!P22</f>
        <v>0</v>
      </c>
      <c r="M75" s="206">
        <f>(M41/$D$53)*VMTCalc!Q22</f>
        <v>0</v>
      </c>
      <c r="N75" s="206">
        <f>(N41/$D$53)*VMTCalc!R22</f>
        <v>0</v>
      </c>
      <c r="O75" s="206">
        <f>(O41/$D$53)*VMTCalc!S22</f>
        <v>0</v>
      </c>
      <c r="P75" s="206">
        <f>(P41/$D$53)*VMTCalc!T22</f>
        <v>0</v>
      </c>
      <c r="Q75" s="206">
        <f>(Q41/$D$53)*VMTCalc!U22</f>
        <v>0</v>
      </c>
      <c r="R75" s="206">
        <f>(R41/$D$53)*VMTCalc!V22</f>
        <v>0</v>
      </c>
      <c r="S75" s="206">
        <f>(S41/$D$53)*VMTCalc!W22</f>
        <v>408.86211800000001</v>
      </c>
      <c r="T75" s="206">
        <f>(T41/$D$53)*VMTCalc!X22</f>
        <v>408.86211800000001</v>
      </c>
      <c r="U75" s="206">
        <f>(U41/$D$53)*VMTCalc!Y22</f>
        <v>408.86211800000001</v>
      </c>
      <c r="V75" s="206">
        <f>(V41/$D$53)*VMTCalc!Z22</f>
        <v>408.86211800000001</v>
      </c>
      <c r="W75" s="206">
        <f>(W41/$D$53)*VMTCalc!AA22</f>
        <v>408.86211800000001</v>
      </c>
      <c r="X75" s="206">
        <f>(X41/$D$53)*VMTCalc!AB22</f>
        <v>408.86211800000001</v>
      </c>
      <c r="Y75" s="206">
        <f>(Y41/$D$53)*VMTCalc!AC22</f>
        <v>408.86211800000001</v>
      </c>
      <c r="Z75" s="206">
        <f>(Z41/$D$53)*VMTCalc!AD22</f>
        <v>408.86211800000001</v>
      </c>
      <c r="AA75" s="206">
        <f>(AA41/$D$53)*VMTCalc!AE22</f>
        <v>408.86211800000001</v>
      </c>
      <c r="AB75" s="206">
        <f>(AB41/$D$53)*VMTCalc!AF22</f>
        <v>408.86211800000001</v>
      </c>
      <c r="AC75" s="206">
        <f>(AC41/$D$53)*VMTCalc!AG22</f>
        <v>408.86211800000001</v>
      </c>
      <c r="AD75" s="206">
        <f>(AD41/$D$53)*VMTCalc!AH22</f>
        <v>408.86211800000001</v>
      </c>
      <c r="AE75" s="206">
        <f>(AE41/$D$53)*VMTCalc!AI22</f>
        <v>0</v>
      </c>
      <c r="AF75" s="206">
        <f>(AF41/$D$53)*VMTCalc!AJ22</f>
        <v>0</v>
      </c>
      <c r="AG75" s="206">
        <f>(AG41/$D$53)*VMTCalc!AK22</f>
        <v>0</v>
      </c>
      <c r="AH75" s="206">
        <f>(AH41/$D$53)*VMTCalc!AL22</f>
        <v>0</v>
      </c>
      <c r="AI75" s="206">
        <f>(AI41/$D$53)*VMTCalc!AM22</f>
        <v>0</v>
      </c>
      <c r="AJ75" s="206">
        <f>(AJ41/$D$53)*VMTCalc!AN22</f>
        <v>0</v>
      </c>
      <c r="AK75" s="206">
        <f>(AK41/$D$53)*VMTCalc!AO22</f>
        <v>0</v>
      </c>
      <c r="AL75" s="206">
        <f>(AL41/$D$53)*VMTCalc!AP22</f>
        <v>0</v>
      </c>
      <c r="AM75" s="206">
        <f>(AM41/$D$53)*VMTCalc!AQ22</f>
        <v>0</v>
      </c>
      <c r="AN75" s="206">
        <f>(AN41/$D$53)*VMTCalc!AR22</f>
        <v>0</v>
      </c>
      <c r="AO75" s="206">
        <f>(AO41/$D$53)*VMTCalc!AS22</f>
        <v>0</v>
      </c>
      <c r="AP75" s="206">
        <f>(AP41/$D$53)*VMTCalc!AT22</f>
        <v>0</v>
      </c>
      <c r="AQ75" s="206">
        <f>(AQ41/$D$53)*VMTCalc!AU22</f>
        <v>0</v>
      </c>
      <c r="AR75" s="206">
        <f>(AR41/$D$53)*VMTCalc!AV22</f>
        <v>0</v>
      </c>
      <c r="AS75" s="206">
        <f>(AS41/$D$53)*VMTCalc!AW22</f>
        <v>0</v>
      </c>
      <c r="AT75" s="206">
        <f>(AT41/$D$53)*VMTCalc!AX22</f>
        <v>0</v>
      </c>
    </row>
    <row r="76" spans="1:16382">
      <c r="A76" s="218" t="s">
        <v>198</v>
      </c>
      <c r="B76" s="767">
        <f t="shared" si="12"/>
        <v>120173</v>
      </c>
      <c r="C76" s="66" t="str">
        <f>INDEX(ProjectSummary!$C$6:$F$20,MATCH(B25,ProjectSummary!$C$6:$C$20,0),4)</f>
        <v>PEACH ORCHARD ROAD</v>
      </c>
      <c r="E76" s="74">
        <f t="shared" si="11"/>
        <v>260182.45350720009</v>
      </c>
      <c r="F76" s="206">
        <f>(F42/$D$53)*VMTCalc!J23</f>
        <v>0</v>
      </c>
      <c r="G76" s="206">
        <f>(G42/$D$53)*VMTCalc!K23</f>
        <v>0</v>
      </c>
      <c r="H76" s="206">
        <f>(H42/$D$53)*VMTCalc!L23</f>
        <v>0</v>
      </c>
      <c r="I76" s="206">
        <f>(I42/$D$53)*VMTCalc!M23</f>
        <v>0</v>
      </c>
      <c r="J76" s="206">
        <f>(J42/$D$53)*VMTCalc!N23</f>
        <v>0</v>
      </c>
      <c r="K76" s="206">
        <f>(K42/$D$53)*VMTCalc!O23</f>
        <v>0</v>
      </c>
      <c r="L76" s="206">
        <f>(L42/$D$53)*VMTCalc!P23</f>
        <v>0</v>
      </c>
      <c r="M76" s="206">
        <f>(M42/$D$53)*VMTCalc!Q23</f>
        <v>0</v>
      </c>
      <c r="N76" s="206">
        <f>(N42/$D$53)*VMTCalc!R23</f>
        <v>0</v>
      </c>
      <c r="O76" s="206">
        <f>(O42/$D$53)*VMTCalc!S23</f>
        <v>0</v>
      </c>
      <c r="P76" s="206">
        <f>(P42/$D$53)*VMTCalc!T23</f>
        <v>0</v>
      </c>
      <c r="Q76" s="206">
        <f>(Q42/$D$53)*VMTCalc!U23</f>
        <v>0</v>
      </c>
      <c r="R76" s="206">
        <f>(R42/$D$53)*VMTCalc!V23</f>
        <v>0</v>
      </c>
      <c r="S76" s="206">
        <f>(S42/$D$53)*VMTCalc!W23</f>
        <v>21681.871125600002</v>
      </c>
      <c r="T76" s="206">
        <f>(T42/$D$53)*VMTCalc!X23</f>
        <v>21681.871125600002</v>
      </c>
      <c r="U76" s="206">
        <f>(U42/$D$53)*VMTCalc!Y23</f>
        <v>21681.871125600002</v>
      </c>
      <c r="V76" s="206">
        <f>(V42/$D$53)*VMTCalc!Z23</f>
        <v>21681.871125600002</v>
      </c>
      <c r="W76" s="206">
        <f>(W42/$D$53)*VMTCalc!AA23</f>
        <v>21681.871125600002</v>
      </c>
      <c r="X76" s="206">
        <f>(X42/$D$53)*VMTCalc!AB23</f>
        <v>21681.871125600002</v>
      </c>
      <c r="Y76" s="206">
        <f>(Y42/$D$53)*VMTCalc!AC23</f>
        <v>21681.871125600002</v>
      </c>
      <c r="Z76" s="206">
        <f>(Z42/$D$53)*VMTCalc!AD23</f>
        <v>21681.871125600002</v>
      </c>
      <c r="AA76" s="206">
        <f>(AA42/$D$53)*VMTCalc!AE23</f>
        <v>21681.871125600002</v>
      </c>
      <c r="AB76" s="206">
        <f>(AB42/$D$53)*VMTCalc!AF23</f>
        <v>21681.871125600002</v>
      </c>
      <c r="AC76" s="206">
        <f>(AC42/$D$53)*VMTCalc!AG23</f>
        <v>21681.871125600002</v>
      </c>
      <c r="AD76" s="206">
        <f>(AD42/$D$53)*VMTCalc!AH23</f>
        <v>21681.871125600002</v>
      </c>
      <c r="AE76" s="206">
        <f>(AE42/$D$53)*VMTCalc!AI23</f>
        <v>0</v>
      </c>
      <c r="AF76" s="206">
        <f>(AF42/$D$53)*VMTCalc!AJ23</f>
        <v>0</v>
      </c>
      <c r="AG76" s="206">
        <f>(AG42/$D$53)*VMTCalc!AK23</f>
        <v>0</v>
      </c>
      <c r="AH76" s="206">
        <f>(AH42/$D$53)*VMTCalc!AL23</f>
        <v>0</v>
      </c>
      <c r="AI76" s="206">
        <f>(AI42/$D$53)*VMTCalc!AM23</f>
        <v>0</v>
      </c>
      <c r="AJ76" s="206">
        <f>(AJ42/$D$53)*VMTCalc!AN23</f>
        <v>0</v>
      </c>
      <c r="AK76" s="206">
        <f>(AK42/$D$53)*VMTCalc!AO23</f>
        <v>0</v>
      </c>
      <c r="AL76" s="206">
        <f>(AL42/$D$53)*VMTCalc!AP23</f>
        <v>0</v>
      </c>
      <c r="AM76" s="206">
        <f>(AM42/$D$53)*VMTCalc!AQ23</f>
        <v>0</v>
      </c>
      <c r="AN76" s="206">
        <f>(AN42/$D$53)*VMTCalc!AR23</f>
        <v>0</v>
      </c>
      <c r="AO76" s="206">
        <f>(AO42/$D$53)*VMTCalc!AS23</f>
        <v>0</v>
      </c>
      <c r="AP76" s="206">
        <f>(AP42/$D$53)*VMTCalc!AT23</f>
        <v>0</v>
      </c>
      <c r="AQ76" s="206">
        <f>(AQ42/$D$53)*VMTCalc!AU23</f>
        <v>0</v>
      </c>
      <c r="AR76" s="206">
        <f>(AR42/$D$53)*VMTCalc!AV23</f>
        <v>0</v>
      </c>
      <c r="AS76" s="206">
        <f>(AS42/$D$53)*VMTCalc!AW23</f>
        <v>0</v>
      </c>
      <c r="AT76" s="206">
        <f>(AT42/$D$53)*VMTCalc!AX23</f>
        <v>0</v>
      </c>
    </row>
    <row r="77" spans="1:16382">
      <c r="A77" s="218" t="s">
        <v>198</v>
      </c>
      <c r="B77" s="767">
        <f t="shared" si="12"/>
        <v>890074</v>
      </c>
      <c r="C77" s="66" t="str">
        <f>INDEX(ProjectSummary!$C$6:$F$20,MATCH(B26,ProjectSummary!$C$6:$C$20,0),4)</f>
        <v>MONROE-ANSONVILLE ROAD</v>
      </c>
      <c r="E77" s="74">
        <f t="shared" si="11"/>
        <v>169895.25881999999</v>
      </c>
      <c r="F77" s="206">
        <f>(F43/$D$53)*VMTCalc!J24</f>
        <v>0</v>
      </c>
      <c r="G77" s="206">
        <f>(G43/$D$53)*VMTCalc!K24</f>
        <v>0</v>
      </c>
      <c r="H77" s="206">
        <f>(H43/$D$53)*VMTCalc!L24</f>
        <v>0</v>
      </c>
      <c r="I77" s="206">
        <f>(I43/$D$53)*VMTCalc!M24</f>
        <v>0</v>
      </c>
      <c r="J77" s="206">
        <f>(J43/$D$53)*VMTCalc!N24</f>
        <v>0</v>
      </c>
      <c r="K77" s="206">
        <f>(K43/$D$53)*VMTCalc!O24</f>
        <v>0</v>
      </c>
      <c r="L77" s="206">
        <f>(L43/$D$53)*VMTCalc!P24</f>
        <v>0</v>
      </c>
      <c r="M77" s="206">
        <f>(M43/$D$53)*VMTCalc!Q24</f>
        <v>0</v>
      </c>
      <c r="N77" s="206">
        <f>(N43/$D$53)*VMTCalc!R24</f>
        <v>0</v>
      </c>
      <c r="O77" s="206">
        <f>(O43/$D$53)*VMTCalc!S24</f>
        <v>0</v>
      </c>
      <c r="P77" s="206">
        <f>(P43/$D$53)*VMTCalc!T24</f>
        <v>0</v>
      </c>
      <c r="Q77" s="206">
        <f>(Q43/$D$53)*VMTCalc!U24</f>
        <v>0</v>
      </c>
      <c r="R77" s="206">
        <f>(R43/$D$53)*VMTCalc!V24</f>
        <v>0</v>
      </c>
      <c r="S77" s="206">
        <f>(S43/$D$53)*VMTCalc!W24</f>
        <v>14157.938235</v>
      </c>
      <c r="T77" s="206">
        <f>(T43/$D$53)*VMTCalc!X24</f>
        <v>14157.938235</v>
      </c>
      <c r="U77" s="206">
        <f>(U43/$D$53)*VMTCalc!Y24</f>
        <v>14157.938235</v>
      </c>
      <c r="V77" s="206">
        <f>(V43/$D$53)*VMTCalc!Z24</f>
        <v>14157.938235</v>
      </c>
      <c r="W77" s="206">
        <f>(W43/$D$53)*VMTCalc!AA24</f>
        <v>14157.938235</v>
      </c>
      <c r="X77" s="206">
        <f>(X43/$D$53)*VMTCalc!AB24</f>
        <v>14157.938235</v>
      </c>
      <c r="Y77" s="206">
        <f>(Y43/$D$53)*VMTCalc!AC24</f>
        <v>14157.938235</v>
      </c>
      <c r="Z77" s="206">
        <f>(Z43/$D$53)*VMTCalc!AD24</f>
        <v>14157.938235</v>
      </c>
      <c r="AA77" s="206">
        <f>(AA43/$D$53)*VMTCalc!AE24</f>
        <v>14157.938235</v>
      </c>
      <c r="AB77" s="206">
        <f>(AB43/$D$53)*VMTCalc!AF24</f>
        <v>14157.938235</v>
      </c>
      <c r="AC77" s="206">
        <f>(AC43/$D$53)*VMTCalc!AG24</f>
        <v>14157.938235</v>
      </c>
      <c r="AD77" s="206">
        <f>(AD43/$D$53)*VMTCalc!AH24</f>
        <v>14157.938235</v>
      </c>
      <c r="AE77" s="206">
        <f>(AE43/$D$53)*VMTCalc!AI24</f>
        <v>0</v>
      </c>
      <c r="AF77" s="206">
        <f>(AF43/$D$53)*VMTCalc!AJ24</f>
        <v>0</v>
      </c>
      <c r="AG77" s="206">
        <f>(AG43/$D$53)*VMTCalc!AK24</f>
        <v>0</v>
      </c>
      <c r="AH77" s="206">
        <f>(AH43/$D$53)*VMTCalc!AL24</f>
        <v>0</v>
      </c>
      <c r="AI77" s="206">
        <f>(AI43/$D$53)*VMTCalc!AM24</f>
        <v>0</v>
      </c>
      <c r="AJ77" s="206">
        <f>(AJ43/$D$53)*VMTCalc!AN24</f>
        <v>0</v>
      </c>
      <c r="AK77" s="206">
        <f>(AK43/$D$53)*VMTCalc!AO24</f>
        <v>0</v>
      </c>
      <c r="AL77" s="206">
        <f>(AL43/$D$53)*VMTCalc!AP24</f>
        <v>0</v>
      </c>
      <c r="AM77" s="206">
        <f>(AM43/$D$53)*VMTCalc!AQ24</f>
        <v>0</v>
      </c>
      <c r="AN77" s="206">
        <f>(AN43/$D$53)*VMTCalc!AR24</f>
        <v>0</v>
      </c>
      <c r="AO77" s="206">
        <f>(AO43/$D$53)*VMTCalc!AS24</f>
        <v>0</v>
      </c>
      <c r="AP77" s="206">
        <f>(AP43/$D$53)*VMTCalc!AT24</f>
        <v>0</v>
      </c>
      <c r="AQ77" s="206">
        <f>(AQ43/$D$53)*VMTCalc!AU24</f>
        <v>0</v>
      </c>
      <c r="AR77" s="206">
        <f>(AR43/$D$53)*VMTCalc!AV24</f>
        <v>0</v>
      </c>
      <c r="AS77" s="206">
        <f>(AS43/$D$53)*VMTCalc!AW24</f>
        <v>0</v>
      </c>
      <c r="AT77" s="206">
        <f>(AT43/$D$53)*VMTCalc!AX24</f>
        <v>0</v>
      </c>
    </row>
    <row r="78" spans="1:16382">
      <c r="A78" s="218" t="s">
        <v>198</v>
      </c>
      <c r="B78" s="767">
        <f t="shared" si="12"/>
        <v>890170</v>
      </c>
      <c r="C78" s="66" t="str">
        <f>INDEX(ProjectSummary!$C$6:$F$20,MATCH(B27,ProjectSummary!$C$6:$C$20,0),4)</f>
        <v>POTTERS ROAD</v>
      </c>
      <c r="E78" s="74">
        <f t="shared" si="11"/>
        <v>157003.053312</v>
      </c>
      <c r="F78" s="206">
        <f>(F44/$D$53)*VMTCalc!J25</f>
        <v>0</v>
      </c>
      <c r="G78" s="206">
        <f>(G44/$D$53)*VMTCalc!K25</f>
        <v>0</v>
      </c>
      <c r="H78" s="206">
        <f>(H44/$D$53)*VMTCalc!L25</f>
        <v>0</v>
      </c>
      <c r="I78" s="206">
        <f>(I44/$D$53)*VMTCalc!M25</f>
        <v>0</v>
      </c>
      <c r="J78" s="206">
        <f>(J44/$D$53)*VMTCalc!N25</f>
        <v>0</v>
      </c>
      <c r="K78" s="206">
        <f>(K44/$D$53)*VMTCalc!O25</f>
        <v>0</v>
      </c>
      <c r="L78" s="206">
        <f>(L44/$D$53)*VMTCalc!P25</f>
        <v>0</v>
      </c>
      <c r="M78" s="206">
        <f>(M44/$D$53)*VMTCalc!Q25</f>
        <v>0</v>
      </c>
      <c r="N78" s="206">
        <f>(N44/$D$53)*VMTCalc!R25</f>
        <v>0</v>
      </c>
      <c r="O78" s="206">
        <f>(O44/$D$53)*VMTCalc!S25</f>
        <v>0</v>
      </c>
      <c r="P78" s="206">
        <f>(P44/$D$53)*VMTCalc!T25</f>
        <v>0</v>
      </c>
      <c r="Q78" s="206">
        <f>(Q44/$D$53)*VMTCalc!U25</f>
        <v>0</v>
      </c>
      <c r="R78" s="206">
        <f>(R44/$D$53)*VMTCalc!V25</f>
        <v>0</v>
      </c>
      <c r="S78" s="206">
        <f>(S44/$D$53)*VMTCalc!W25</f>
        <v>13083.587776</v>
      </c>
      <c r="T78" s="206">
        <f>(T44/$D$53)*VMTCalc!X25</f>
        <v>13083.587776</v>
      </c>
      <c r="U78" s="206">
        <f>(U44/$D$53)*VMTCalc!Y25</f>
        <v>13083.587776</v>
      </c>
      <c r="V78" s="206">
        <f>(V44/$D$53)*VMTCalc!Z25</f>
        <v>13083.587776</v>
      </c>
      <c r="W78" s="206">
        <f>(W44/$D$53)*VMTCalc!AA25</f>
        <v>13083.587776</v>
      </c>
      <c r="X78" s="206">
        <f>(X44/$D$53)*VMTCalc!AB25</f>
        <v>13083.587776</v>
      </c>
      <c r="Y78" s="206">
        <f>(Y44/$D$53)*VMTCalc!AC25</f>
        <v>13083.587776</v>
      </c>
      <c r="Z78" s="206">
        <f>(Z44/$D$53)*VMTCalc!AD25</f>
        <v>13083.587776</v>
      </c>
      <c r="AA78" s="206">
        <f>(AA44/$D$53)*VMTCalc!AE25</f>
        <v>13083.587776</v>
      </c>
      <c r="AB78" s="206">
        <f>(AB44/$D$53)*VMTCalc!AF25</f>
        <v>13083.587776</v>
      </c>
      <c r="AC78" s="206">
        <f>(AC44/$D$53)*VMTCalc!AG25</f>
        <v>13083.587776</v>
      </c>
      <c r="AD78" s="206">
        <f>(AD44/$D$53)*VMTCalc!AH25</f>
        <v>13083.587776</v>
      </c>
      <c r="AE78" s="206">
        <f>(AE44/$D$53)*VMTCalc!AI25</f>
        <v>0</v>
      </c>
      <c r="AF78" s="206">
        <f>(AF44/$D$53)*VMTCalc!AJ25</f>
        <v>0</v>
      </c>
      <c r="AG78" s="206">
        <f>(AG44/$D$53)*VMTCalc!AK25</f>
        <v>0</v>
      </c>
      <c r="AH78" s="206">
        <f>(AH44/$D$53)*VMTCalc!AL25</f>
        <v>0</v>
      </c>
      <c r="AI78" s="206">
        <f>(AI44/$D$53)*VMTCalc!AM25</f>
        <v>0</v>
      </c>
      <c r="AJ78" s="206">
        <f>(AJ44/$D$53)*VMTCalc!AN25</f>
        <v>0</v>
      </c>
      <c r="AK78" s="206">
        <f>(AK44/$D$53)*VMTCalc!AO25</f>
        <v>0</v>
      </c>
      <c r="AL78" s="206">
        <f>(AL44/$D$53)*VMTCalc!AP25</f>
        <v>0</v>
      </c>
      <c r="AM78" s="206">
        <f>(AM44/$D$53)*VMTCalc!AQ25</f>
        <v>0</v>
      </c>
      <c r="AN78" s="206">
        <f>(AN44/$D$53)*VMTCalc!AR25</f>
        <v>0</v>
      </c>
      <c r="AO78" s="206">
        <f>(AO44/$D$53)*VMTCalc!AS25</f>
        <v>0</v>
      </c>
      <c r="AP78" s="206">
        <f>(AP44/$D$53)*VMTCalc!AT25</f>
        <v>0</v>
      </c>
      <c r="AQ78" s="206">
        <f>(AQ44/$D$53)*VMTCalc!AU25</f>
        <v>0</v>
      </c>
      <c r="AR78" s="206">
        <f>(AR44/$D$53)*VMTCalc!AV25</f>
        <v>0</v>
      </c>
      <c r="AS78" s="206">
        <f>(AS44/$D$53)*VMTCalc!AW25</f>
        <v>0</v>
      </c>
      <c r="AT78" s="206">
        <f>(AT44/$D$53)*VMTCalc!AX25</f>
        <v>0</v>
      </c>
    </row>
    <row r="79" spans="1:16382">
      <c r="A79" s="218" t="s">
        <v>198</v>
      </c>
      <c r="B79" s="767">
        <f t="shared" si="12"/>
        <v>890312</v>
      </c>
      <c r="C79" s="66" t="str">
        <f>INDEX(ProjectSummary!$C$6:$F$20,MATCH(B28,ProjectSummary!$C$6:$C$20,0),4)</f>
        <v>SHANNON ROAD</v>
      </c>
      <c r="E79" s="74">
        <f t="shared" si="11"/>
        <v>677075.6674080001</v>
      </c>
      <c r="F79" s="206">
        <f>(F45/$D$53)*VMTCalc!J26</f>
        <v>0</v>
      </c>
      <c r="G79" s="206">
        <f>(G45/$D$53)*VMTCalc!K26</f>
        <v>0</v>
      </c>
      <c r="H79" s="206">
        <f>(H45/$D$53)*VMTCalc!L26</f>
        <v>0</v>
      </c>
      <c r="I79" s="206">
        <f>(I45/$D$53)*VMTCalc!M26</f>
        <v>0</v>
      </c>
      <c r="J79" s="206">
        <f>(J45/$D$53)*VMTCalc!N26</f>
        <v>0</v>
      </c>
      <c r="K79" s="206">
        <f>(K45/$D$53)*VMTCalc!O26</f>
        <v>0</v>
      </c>
      <c r="L79" s="206">
        <f>(L45/$D$53)*VMTCalc!P26</f>
        <v>0</v>
      </c>
      <c r="M79" s="206">
        <f>(M45/$D$53)*VMTCalc!Q26</f>
        <v>0</v>
      </c>
      <c r="N79" s="206">
        <f>(N45/$D$53)*VMTCalc!R26</f>
        <v>0</v>
      </c>
      <c r="O79" s="206">
        <f>(O45/$D$53)*VMTCalc!S26</f>
        <v>0</v>
      </c>
      <c r="P79" s="206">
        <f>(P45/$D$53)*VMTCalc!T26</f>
        <v>0</v>
      </c>
      <c r="Q79" s="206">
        <f>(Q45/$D$53)*VMTCalc!U26</f>
        <v>0</v>
      </c>
      <c r="R79" s="206">
        <f>(R45/$D$53)*VMTCalc!V26</f>
        <v>0</v>
      </c>
      <c r="S79" s="206">
        <f>(S45/$D$53)*VMTCalc!W26</f>
        <v>56422.972284000003</v>
      </c>
      <c r="T79" s="206">
        <f>(T45/$D$53)*VMTCalc!X26</f>
        <v>56422.972284000003</v>
      </c>
      <c r="U79" s="206">
        <f>(U45/$D$53)*VMTCalc!Y26</f>
        <v>56422.972284000003</v>
      </c>
      <c r="V79" s="206">
        <f>(V45/$D$53)*VMTCalc!Z26</f>
        <v>56422.972284000003</v>
      </c>
      <c r="W79" s="206">
        <f>(W45/$D$53)*VMTCalc!AA26</f>
        <v>56422.972284000003</v>
      </c>
      <c r="X79" s="206">
        <f>(X45/$D$53)*VMTCalc!AB26</f>
        <v>56422.972284000003</v>
      </c>
      <c r="Y79" s="206">
        <f>(Y45/$D$53)*VMTCalc!AC26</f>
        <v>56422.972284000003</v>
      </c>
      <c r="Z79" s="206">
        <f>(Z45/$D$53)*VMTCalc!AD26</f>
        <v>56422.972284000003</v>
      </c>
      <c r="AA79" s="206">
        <f>(AA45/$D$53)*VMTCalc!AE26</f>
        <v>56422.972284000003</v>
      </c>
      <c r="AB79" s="206">
        <f>(AB45/$D$53)*VMTCalc!AF26</f>
        <v>56422.972284000003</v>
      </c>
      <c r="AC79" s="206">
        <f>(AC45/$D$53)*VMTCalc!AG26</f>
        <v>56422.972284000003</v>
      </c>
      <c r="AD79" s="206">
        <f>(AD45/$D$53)*VMTCalc!AH26</f>
        <v>56422.972284000003</v>
      </c>
      <c r="AE79" s="206">
        <f>(AE45/$D$53)*VMTCalc!AI26</f>
        <v>0</v>
      </c>
      <c r="AF79" s="206">
        <f>(AF45/$D$53)*VMTCalc!AJ26</f>
        <v>0</v>
      </c>
      <c r="AG79" s="206">
        <f>(AG45/$D$53)*VMTCalc!AK26</f>
        <v>0</v>
      </c>
      <c r="AH79" s="206">
        <f>(AH45/$D$53)*VMTCalc!AL26</f>
        <v>0</v>
      </c>
      <c r="AI79" s="206">
        <f>(AI45/$D$53)*VMTCalc!AM26</f>
        <v>0</v>
      </c>
      <c r="AJ79" s="206">
        <f>(AJ45/$D$53)*VMTCalc!AN26</f>
        <v>0</v>
      </c>
      <c r="AK79" s="206">
        <f>(AK45/$D$53)*VMTCalc!AO26</f>
        <v>0</v>
      </c>
      <c r="AL79" s="206">
        <f>(AL45/$D$53)*VMTCalc!AP26</f>
        <v>0</v>
      </c>
      <c r="AM79" s="206">
        <f>(AM45/$D$53)*VMTCalc!AQ26</f>
        <v>0</v>
      </c>
      <c r="AN79" s="206">
        <f>(AN45/$D$53)*VMTCalc!AR26</f>
        <v>0</v>
      </c>
      <c r="AO79" s="206">
        <f>(AO45/$D$53)*VMTCalc!AS26</f>
        <v>0</v>
      </c>
      <c r="AP79" s="206">
        <f>(AP45/$D$53)*VMTCalc!AT26</f>
        <v>0</v>
      </c>
      <c r="AQ79" s="206">
        <f>(AQ45/$D$53)*VMTCalc!AU26</f>
        <v>0</v>
      </c>
      <c r="AR79" s="206">
        <f>(AR45/$D$53)*VMTCalc!AV26</f>
        <v>0</v>
      </c>
      <c r="AS79" s="206">
        <f>(AS45/$D$53)*VMTCalc!AW26</f>
        <v>0</v>
      </c>
      <c r="AT79" s="206">
        <f>(AT45/$D$53)*VMTCalc!AX26</f>
        <v>0</v>
      </c>
    </row>
    <row r="80" spans="1:16382">
      <c r="A80" s="218" t="s">
        <v>198</v>
      </c>
      <c r="B80" s="767">
        <f t="shared" si="12"/>
        <v>890144</v>
      </c>
      <c r="C80" s="66" t="str">
        <f>INDEX(ProjectSummary!$C$6:$F$20,MATCH(B29,ProjectSummary!$C$6:$C$20,0),4)</f>
        <v>STACK ROAD</v>
      </c>
      <c r="E80" s="74">
        <f t="shared" si="11"/>
        <v>353256.86995199998</v>
      </c>
      <c r="F80" s="206">
        <f>(F46/$D$53)*VMTCalc!J27</f>
        <v>0</v>
      </c>
      <c r="G80" s="206">
        <f>(G46/$D$53)*VMTCalc!K27</f>
        <v>0</v>
      </c>
      <c r="H80" s="206">
        <f>(H46/$D$53)*VMTCalc!L27</f>
        <v>0</v>
      </c>
      <c r="I80" s="206">
        <f>(I46/$D$53)*VMTCalc!M27</f>
        <v>0</v>
      </c>
      <c r="J80" s="206">
        <f>(J46/$D$53)*VMTCalc!N27</f>
        <v>0</v>
      </c>
      <c r="K80" s="206">
        <f>(K46/$D$53)*VMTCalc!O27</f>
        <v>0</v>
      </c>
      <c r="L80" s="206">
        <f>(L46/$D$53)*VMTCalc!P27</f>
        <v>0</v>
      </c>
      <c r="M80" s="206">
        <f>(M46/$D$53)*VMTCalc!Q27</f>
        <v>0</v>
      </c>
      <c r="N80" s="206">
        <f>(N46/$D$53)*VMTCalc!R27</f>
        <v>0</v>
      </c>
      <c r="O80" s="206">
        <f>(O46/$D$53)*VMTCalc!S27</f>
        <v>0</v>
      </c>
      <c r="P80" s="206">
        <f>(P46/$D$53)*VMTCalc!T27</f>
        <v>0</v>
      </c>
      <c r="Q80" s="206">
        <f>(Q46/$D$53)*VMTCalc!U27</f>
        <v>0</v>
      </c>
      <c r="R80" s="206">
        <f>(R46/$D$53)*VMTCalc!V27</f>
        <v>0</v>
      </c>
      <c r="S80" s="206">
        <f>(S46/$D$53)*VMTCalc!W27</f>
        <v>29438.072496000001</v>
      </c>
      <c r="T80" s="206">
        <f>(T46/$D$53)*VMTCalc!X27</f>
        <v>29438.072496000001</v>
      </c>
      <c r="U80" s="206">
        <f>(U46/$D$53)*VMTCalc!Y27</f>
        <v>29438.072496000001</v>
      </c>
      <c r="V80" s="206">
        <f>(V46/$D$53)*VMTCalc!Z27</f>
        <v>29438.072496000001</v>
      </c>
      <c r="W80" s="206">
        <f>(W46/$D$53)*VMTCalc!AA27</f>
        <v>29438.072496000001</v>
      </c>
      <c r="X80" s="206">
        <f>(X46/$D$53)*VMTCalc!AB27</f>
        <v>29438.072496000001</v>
      </c>
      <c r="Y80" s="206">
        <f>(Y46/$D$53)*VMTCalc!AC27</f>
        <v>29438.072496000001</v>
      </c>
      <c r="Z80" s="206">
        <f>(Z46/$D$53)*VMTCalc!AD27</f>
        <v>29438.072496000001</v>
      </c>
      <c r="AA80" s="206">
        <f>(AA46/$D$53)*VMTCalc!AE27</f>
        <v>29438.072496000001</v>
      </c>
      <c r="AB80" s="206">
        <f>(AB46/$D$53)*VMTCalc!AF27</f>
        <v>29438.072496000001</v>
      </c>
      <c r="AC80" s="206">
        <f>(AC46/$D$53)*VMTCalc!AG27</f>
        <v>29438.072496000001</v>
      </c>
      <c r="AD80" s="206">
        <f>(AD46/$D$53)*VMTCalc!AH27</f>
        <v>29438.072496000001</v>
      </c>
      <c r="AE80" s="206">
        <f>(AE46/$D$53)*VMTCalc!AI27</f>
        <v>0</v>
      </c>
      <c r="AF80" s="206">
        <f>(AF46/$D$53)*VMTCalc!AJ27</f>
        <v>0</v>
      </c>
      <c r="AG80" s="206">
        <f>(AG46/$D$53)*VMTCalc!AK27</f>
        <v>0</v>
      </c>
      <c r="AH80" s="206">
        <f>(AH46/$D$53)*VMTCalc!AL27</f>
        <v>0</v>
      </c>
      <c r="AI80" s="206">
        <f>(AI46/$D$53)*VMTCalc!AM27</f>
        <v>0</v>
      </c>
      <c r="AJ80" s="206">
        <f>(AJ46/$D$53)*VMTCalc!AN27</f>
        <v>0</v>
      </c>
      <c r="AK80" s="206">
        <f>(AK46/$D$53)*VMTCalc!AO27</f>
        <v>0</v>
      </c>
      <c r="AL80" s="206">
        <f>(AL46/$D$53)*VMTCalc!AP27</f>
        <v>0</v>
      </c>
      <c r="AM80" s="206">
        <f>(AM46/$D$53)*VMTCalc!AQ27</f>
        <v>0</v>
      </c>
      <c r="AN80" s="206">
        <f>(AN46/$D$53)*VMTCalc!AR27</f>
        <v>0</v>
      </c>
      <c r="AO80" s="206">
        <f>(AO46/$D$53)*VMTCalc!AS27</f>
        <v>0</v>
      </c>
      <c r="AP80" s="206">
        <f>(AP46/$D$53)*VMTCalc!AT27</f>
        <v>0</v>
      </c>
      <c r="AQ80" s="206">
        <f>(AQ46/$D$53)*VMTCalc!AU27</f>
        <v>0</v>
      </c>
      <c r="AR80" s="206">
        <f>(AR46/$D$53)*VMTCalc!AV27</f>
        <v>0</v>
      </c>
      <c r="AS80" s="206">
        <f>(AS46/$D$53)*VMTCalc!AW27</f>
        <v>0</v>
      </c>
      <c r="AT80" s="206">
        <f>(AT46/$D$53)*VMTCalc!AX27</f>
        <v>0</v>
      </c>
    </row>
    <row r="81" spans="1:16382">
      <c r="A81" s="218">
        <v>1</v>
      </c>
      <c r="B81" s="767">
        <f t="shared" si="12"/>
        <v>890067</v>
      </c>
      <c r="C81" s="66" t="str">
        <f>INDEX(ProjectSummary!$C$6:$F$20,MATCH(B30,ProjectSummary!$C$6:$C$20,0),4)</f>
        <v>AUSTIN GROVE CHURCH ROAD</v>
      </c>
      <c r="E81" s="74">
        <f t="shared" si="11"/>
        <v>315519.76637999993</v>
      </c>
      <c r="F81" s="206">
        <f>(F47/$D$53)*VMTCalc!J28</f>
        <v>0</v>
      </c>
      <c r="G81" s="206">
        <f>(G47/$D$53)*VMTCalc!K28</f>
        <v>0</v>
      </c>
      <c r="H81" s="206">
        <f>(H47/$D$53)*VMTCalc!L28</f>
        <v>0</v>
      </c>
      <c r="I81" s="206">
        <f>(I47/$D$53)*VMTCalc!M28</f>
        <v>0</v>
      </c>
      <c r="J81" s="206">
        <f>(J47/$D$53)*VMTCalc!N28</f>
        <v>0</v>
      </c>
      <c r="K81" s="206">
        <f>(K47/$D$53)*VMTCalc!O28</f>
        <v>0</v>
      </c>
      <c r="L81" s="206">
        <f>(L47/$D$53)*VMTCalc!P28</f>
        <v>0</v>
      </c>
      <c r="M81" s="206">
        <f>(M47/$D$53)*VMTCalc!Q28</f>
        <v>0</v>
      </c>
      <c r="N81" s="206">
        <f>(N47/$D$53)*VMTCalc!R28</f>
        <v>0</v>
      </c>
      <c r="O81" s="206">
        <f>(O47/$D$53)*VMTCalc!S28</f>
        <v>0</v>
      </c>
      <c r="P81" s="206">
        <f>(P47/$D$53)*VMTCalc!T28</f>
        <v>0</v>
      </c>
      <c r="Q81" s="206">
        <f>(Q47/$D$53)*VMTCalc!U28</f>
        <v>0</v>
      </c>
      <c r="R81" s="206">
        <f>(R47/$D$53)*VMTCalc!V28</f>
        <v>0</v>
      </c>
      <c r="S81" s="206">
        <f>(S47/$D$53)*VMTCalc!W28</f>
        <v>24270.751259999997</v>
      </c>
      <c r="T81" s="206">
        <f>(T47/$D$53)*VMTCalc!X28</f>
        <v>24270.751259999997</v>
      </c>
      <c r="U81" s="206">
        <f>(U47/$D$53)*VMTCalc!Y28</f>
        <v>24270.751259999997</v>
      </c>
      <c r="V81" s="206">
        <f>(V47/$D$53)*VMTCalc!Z28</f>
        <v>24270.751259999997</v>
      </c>
      <c r="W81" s="206">
        <f>(W47/$D$53)*VMTCalc!AA28</f>
        <v>24270.751259999997</v>
      </c>
      <c r="X81" s="206">
        <f>(X47/$D$53)*VMTCalc!AB28</f>
        <v>24270.751259999997</v>
      </c>
      <c r="Y81" s="206">
        <f>(Y47/$D$53)*VMTCalc!AC28</f>
        <v>24270.751259999997</v>
      </c>
      <c r="Z81" s="206">
        <f>(Z47/$D$53)*VMTCalc!AD28</f>
        <v>24270.751259999997</v>
      </c>
      <c r="AA81" s="206">
        <f>(AA47/$D$53)*VMTCalc!AE28</f>
        <v>24270.751259999997</v>
      </c>
      <c r="AB81" s="206">
        <f>(AB47/$D$53)*VMTCalc!AF28</f>
        <v>24270.751259999997</v>
      </c>
      <c r="AC81" s="206">
        <f>(AC47/$D$53)*VMTCalc!AG28</f>
        <v>24270.751259999997</v>
      </c>
      <c r="AD81" s="206">
        <f>(AD47/$D$53)*VMTCalc!AH28</f>
        <v>24270.751259999997</v>
      </c>
      <c r="AE81" s="206">
        <f>(AE47/$D$53)*VMTCalc!AI28</f>
        <v>24270.751259999997</v>
      </c>
      <c r="AF81" s="206">
        <f>(AF47/$D$53)*VMTCalc!AJ28</f>
        <v>0</v>
      </c>
      <c r="AG81" s="206">
        <f>(AG47/$D$53)*VMTCalc!AK28</f>
        <v>0</v>
      </c>
      <c r="AH81" s="206">
        <f>(AH47/$D$53)*VMTCalc!AL28</f>
        <v>0</v>
      </c>
      <c r="AI81" s="206">
        <f>(AI47/$D$53)*VMTCalc!AM28</f>
        <v>0</v>
      </c>
      <c r="AJ81" s="206">
        <f>(AJ47/$D$53)*VMTCalc!AN28</f>
        <v>0</v>
      </c>
      <c r="AK81" s="206">
        <f>(AK47/$D$53)*VMTCalc!AO28</f>
        <v>0</v>
      </c>
      <c r="AL81" s="206">
        <f>(AL47/$D$53)*VMTCalc!AP28</f>
        <v>0</v>
      </c>
      <c r="AM81" s="206">
        <f>(AM47/$D$53)*VMTCalc!AQ28</f>
        <v>0</v>
      </c>
      <c r="AN81" s="206">
        <f>(AN47/$D$53)*VMTCalc!AR28</f>
        <v>0</v>
      </c>
      <c r="AO81" s="206">
        <f>(AO47/$D$53)*VMTCalc!AS28</f>
        <v>0</v>
      </c>
      <c r="AP81" s="206">
        <f>(AP47/$D$53)*VMTCalc!AT28</f>
        <v>0</v>
      </c>
      <c r="AQ81" s="206">
        <f>(AQ47/$D$53)*VMTCalc!AU28</f>
        <v>0</v>
      </c>
      <c r="AR81" s="206">
        <f>(AR47/$D$53)*VMTCalc!AV28</f>
        <v>0</v>
      </c>
      <c r="AS81" s="206">
        <f>(AS47/$D$53)*VMTCalc!AW28</f>
        <v>0</v>
      </c>
      <c r="AT81" s="206">
        <f>(AT47/$D$53)*VMTCalc!AX28</f>
        <v>0</v>
      </c>
    </row>
    <row r="82" spans="1:16382">
      <c r="A82" s="66">
        <v>1</v>
      </c>
      <c r="B82" s="767">
        <f t="shared" si="12"/>
        <v>830012</v>
      </c>
      <c r="C82" s="66" t="str">
        <f>INDEX(ProjectSummary!$C$6:$F$20,MATCH(B31,ProjectSummary!$C$6:$C$20,0),4)</f>
        <v>MOUNTAIN CREEK ROAD</v>
      </c>
      <c r="E82" s="74">
        <f t="shared" si="11"/>
        <v>37206.452738</v>
      </c>
      <c r="F82" s="206">
        <f>(F48/$D$53)*VMTCalc!J29</f>
        <v>0</v>
      </c>
      <c r="G82" s="206">
        <f>(G48/$D$53)*VMTCalc!K29</f>
        <v>0</v>
      </c>
      <c r="H82" s="206">
        <f>(H48/$D$53)*VMTCalc!L29</f>
        <v>0</v>
      </c>
      <c r="I82" s="206">
        <f>(I48/$D$53)*VMTCalc!M29</f>
        <v>0</v>
      </c>
      <c r="J82" s="206">
        <f>(J48/$D$53)*VMTCalc!N29</f>
        <v>0</v>
      </c>
      <c r="K82" s="206">
        <f>(K48/$D$53)*VMTCalc!O29</f>
        <v>0</v>
      </c>
      <c r="L82" s="206">
        <f>(L48/$D$53)*VMTCalc!P29</f>
        <v>0</v>
      </c>
      <c r="M82" s="206">
        <f>(M48/$D$53)*VMTCalc!Q29</f>
        <v>0</v>
      </c>
      <c r="N82" s="206">
        <f>(N48/$D$53)*VMTCalc!R29</f>
        <v>0</v>
      </c>
      <c r="O82" s="206">
        <f>(O48/$D$53)*VMTCalc!S29</f>
        <v>0</v>
      </c>
      <c r="P82" s="206">
        <f>(P48/$D$53)*VMTCalc!T29</f>
        <v>0</v>
      </c>
      <c r="Q82" s="206">
        <f>(Q48/$D$53)*VMTCalc!U29</f>
        <v>0</v>
      </c>
      <c r="R82" s="206">
        <f>(R48/$D$53)*VMTCalc!V29</f>
        <v>0</v>
      </c>
      <c r="S82" s="206">
        <f>(S48/$D$53)*VMTCalc!W29</f>
        <v>2862.0348260000001</v>
      </c>
      <c r="T82" s="206">
        <f>(T48/$D$53)*VMTCalc!X29</f>
        <v>2862.0348260000001</v>
      </c>
      <c r="U82" s="206">
        <f>(U48/$D$53)*VMTCalc!Y29</f>
        <v>2862.0348260000001</v>
      </c>
      <c r="V82" s="206">
        <f>(V48/$D$53)*VMTCalc!Z29</f>
        <v>2862.0348260000001</v>
      </c>
      <c r="W82" s="206">
        <f>(W48/$D$53)*VMTCalc!AA29</f>
        <v>2862.0348260000001</v>
      </c>
      <c r="X82" s="206">
        <f>(X48/$D$53)*VMTCalc!AB29</f>
        <v>2862.0348260000001</v>
      </c>
      <c r="Y82" s="206">
        <f>(Y48/$D$53)*VMTCalc!AC29</f>
        <v>2862.0348260000001</v>
      </c>
      <c r="Z82" s="206">
        <f>(Z48/$D$53)*VMTCalc!AD29</f>
        <v>2862.0348260000001</v>
      </c>
      <c r="AA82" s="206">
        <f>(AA48/$D$53)*VMTCalc!AE29</f>
        <v>2862.0348260000001</v>
      </c>
      <c r="AB82" s="206">
        <f>(AB48/$D$53)*VMTCalc!AF29</f>
        <v>2862.0348260000001</v>
      </c>
      <c r="AC82" s="206">
        <f>(AC48/$D$53)*VMTCalc!AG29</f>
        <v>2862.0348260000001</v>
      </c>
      <c r="AD82" s="206">
        <f>(AD48/$D$53)*VMTCalc!AH29</f>
        <v>2862.0348260000001</v>
      </c>
      <c r="AE82" s="206">
        <f>(AE48/$D$53)*VMTCalc!AI29</f>
        <v>2862.0348260000001</v>
      </c>
      <c r="AF82" s="206">
        <f>(AF48/$D$53)*VMTCalc!AJ29</f>
        <v>0</v>
      </c>
      <c r="AG82" s="206">
        <f>(AG48/$D$53)*VMTCalc!AK29</f>
        <v>0</v>
      </c>
      <c r="AH82" s="206">
        <f>(AH48/$D$53)*VMTCalc!AL29</f>
        <v>0</v>
      </c>
      <c r="AI82" s="206">
        <f>(AI48/$D$53)*VMTCalc!AM29</f>
        <v>0</v>
      </c>
      <c r="AJ82" s="206">
        <f>(AJ48/$D$53)*VMTCalc!AN29</f>
        <v>0</v>
      </c>
      <c r="AK82" s="206">
        <f>(AK48/$D$53)*VMTCalc!AO29</f>
        <v>0</v>
      </c>
      <c r="AL82" s="206">
        <f>(AL48/$D$53)*VMTCalc!AP29</f>
        <v>0</v>
      </c>
      <c r="AM82" s="206">
        <f>(AM48/$D$53)*VMTCalc!AQ29</f>
        <v>0</v>
      </c>
      <c r="AN82" s="206">
        <f>(AN48/$D$53)*VMTCalc!AR29</f>
        <v>0</v>
      </c>
      <c r="AO82" s="206">
        <f>(AO48/$D$53)*VMTCalc!AS29</f>
        <v>0</v>
      </c>
      <c r="AP82" s="206">
        <f>(AP48/$D$53)*VMTCalc!AT29</f>
        <v>0</v>
      </c>
      <c r="AQ82" s="206">
        <f>(AQ48/$D$53)*VMTCalc!AU29</f>
        <v>0</v>
      </c>
      <c r="AR82" s="206">
        <f>(AR48/$D$53)*VMTCalc!AV29</f>
        <v>0</v>
      </c>
      <c r="AS82" s="206">
        <f>(AS48/$D$53)*VMTCalc!AW29</f>
        <v>0</v>
      </c>
      <c r="AT82" s="206">
        <f>(AT48/$D$53)*VMTCalc!AX29</f>
        <v>0</v>
      </c>
    </row>
    <row r="83" spans="1:16382">
      <c r="A83" s="66">
        <v>1</v>
      </c>
      <c r="B83" s="767">
        <f t="shared" si="12"/>
        <v>120050</v>
      </c>
      <c r="C83" s="66" t="str">
        <f>INDEX(ProjectSummary!$C$6:$F$20,MATCH(B32,ProjectSummary!$C$6:$C$20,0),4)</f>
        <v>PENNINGER ROAD</v>
      </c>
      <c r="E83" s="74">
        <f t="shared" si="11"/>
        <v>50483.162620799994</v>
      </c>
      <c r="F83" s="206">
        <f>(F49/$D$53)*VMTCalc!J30</f>
        <v>0</v>
      </c>
      <c r="G83" s="206">
        <f>(G49/$D$53)*VMTCalc!K30</f>
        <v>0</v>
      </c>
      <c r="H83" s="206">
        <f>(H49/$D$53)*VMTCalc!L30</f>
        <v>0</v>
      </c>
      <c r="I83" s="206">
        <f>(I49/$D$53)*VMTCalc!M30</f>
        <v>0</v>
      </c>
      <c r="J83" s="206">
        <f>(J49/$D$53)*VMTCalc!N30</f>
        <v>0</v>
      </c>
      <c r="K83" s="206">
        <f>(K49/$D$53)*VMTCalc!O30</f>
        <v>0</v>
      </c>
      <c r="L83" s="206">
        <f>(L49/$D$53)*VMTCalc!P30</f>
        <v>0</v>
      </c>
      <c r="M83" s="206">
        <f>(M49/$D$53)*VMTCalc!Q30</f>
        <v>0</v>
      </c>
      <c r="N83" s="206">
        <f>(N49/$D$53)*VMTCalc!R30</f>
        <v>0</v>
      </c>
      <c r="O83" s="206">
        <f>(O49/$D$53)*VMTCalc!S30</f>
        <v>0</v>
      </c>
      <c r="P83" s="206">
        <f>(P49/$D$53)*VMTCalc!T30</f>
        <v>0</v>
      </c>
      <c r="Q83" s="206">
        <f>(Q49/$D$53)*VMTCalc!U30</f>
        <v>0</v>
      </c>
      <c r="R83" s="206">
        <f>(R49/$D$53)*VMTCalc!V30</f>
        <v>0</v>
      </c>
      <c r="S83" s="206">
        <f>(S49/$D$53)*VMTCalc!W30</f>
        <v>3883.3202015999996</v>
      </c>
      <c r="T83" s="206">
        <f>(T49/$D$53)*VMTCalc!X30</f>
        <v>3883.3202015999996</v>
      </c>
      <c r="U83" s="206">
        <f>(U49/$D$53)*VMTCalc!Y30</f>
        <v>3883.3202015999996</v>
      </c>
      <c r="V83" s="206">
        <f>(V49/$D$53)*VMTCalc!Z30</f>
        <v>3883.3202015999996</v>
      </c>
      <c r="W83" s="206">
        <f>(W49/$D$53)*VMTCalc!AA30</f>
        <v>3883.3202015999996</v>
      </c>
      <c r="X83" s="206">
        <f>(X49/$D$53)*VMTCalc!AB30</f>
        <v>3883.3202015999996</v>
      </c>
      <c r="Y83" s="206">
        <f>(Y49/$D$53)*VMTCalc!AC30</f>
        <v>3883.3202015999996</v>
      </c>
      <c r="Z83" s="206">
        <f>(Z49/$D$53)*VMTCalc!AD30</f>
        <v>3883.3202015999996</v>
      </c>
      <c r="AA83" s="206">
        <f>(AA49/$D$53)*VMTCalc!AE30</f>
        <v>3883.3202015999996</v>
      </c>
      <c r="AB83" s="206">
        <f>(AB49/$D$53)*VMTCalc!AF30</f>
        <v>3883.3202015999996</v>
      </c>
      <c r="AC83" s="206">
        <f>(AC49/$D$53)*VMTCalc!AG30</f>
        <v>3883.3202015999996</v>
      </c>
      <c r="AD83" s="206">
        <f>(AD49/$D$53)*VMTCalc!AH30</f>
        <v>3883.3202015999996</v>
      </c>
      <c r="AE83" s="206">
        <f>(AE49/$D$53)*VMTCalc!AI30</f>
        <v>3883.3202015999996</v>
      </c>
      <c r="AF83" s="206">
        <f>(AF49/$D$53)*VMTCalc!AJ30</f>
        <v>0</v>
      </c>
      <c r="AG83" s="206">
        <f>(AG49/$D$53)*VMTCalc!AK30</f>
        <v>0</v>
      </c>
      <c r="AH83" s="206">
        <f>(AH49/$D$53)*VMTCalc!AL30</f>
        <v>0</v>
      </c>
      <c r="AI83" s="206">
        <f>(AI49/$D$53)*VMTCalc!AM30</f>
        <v>0</v>
      </c>
      <c r="AJ83" s="206">
        <f>(AJ49/$D$53)*VMTCalc!AN30</f>
        <v>0</v>
      </c>
      <c r="AK83" s="206">
        <f>(AK49/$D$53)*VMTCalc!AO30</f>
        <v>0</v>
      </c>
      <c r="AL83" s="206">
        <f>(AL49/$D$53)*VMTCalc!AP30</f>
        <v>0</v>
      </c>
      <c r="AM83" s="206">
        <f>(AM49/$D$53)*VMTCalc!AQ30</f>
        <v>0</v>
      </c>
      <c r="AN83" s="206">
        <f>(AN49/$D$53)*VMTCalc!AR30</f>
        <v>0</v>
      </c>
      <c r="AO83" s="206">
        <f>(AO49/$D$53)*VMTCalc!AS30</f>
        <v>0</v>
      </c>
      <c r="AP83" s="206">
        <f>(AP49/$D$53)*VMTCalc!AT30</f>
        <v>0</v>
      </c>
      <c r="AQ83" s="206">
        <f>(AQ49/$D$53)*VMTCalc!AU30</f>
        <v>0</v>
      </c>
      <c r="AR83" s="206">
        <f>(AR49/$D$53)*VMTCalc!AV30</f>
        <v>0</v>
      </c>
      <c r="AS83" s="206">
        <f>(AS49/$D$53)*VMTCalc!AW30</f>
        <v>0</v>
      </c>
      <c r="AT83" s="206">
        <f>(AT49/$D$53)*VMTCalc!AX30</f>
        <v>0</v>
      </c>
    </row>
    <row r="84" spans="1:16382">
      <c r="A84" s="66">
        <v>1</v>
      </c>
      <c r="B84" s="767">
        <f t="shared" si="12"/>
        <v>590060</v>
      </c>
      <c r="C84" s="66" t="str">
        <f>INDEX(ProjectSummary!$C$6:$F$20,MATCH(B33,ProjectSummary!$C$6:$C$20,0),4)</f>
        <v>ROBINSON CHURCH ROAD</v>
      </c>
      <c r="E84" s="74">
        <f t="shared" si="11"/>
        <v>4070204.9863020009</v>
      </c>
      <c r="F84" s="206">
        <f>(F50/$D$53)*VMTCalc!J31</f>
        <v>0</v>
      </c>
      <c r="G84" s="206">
        <f>(G50/$D$53)*VMTCalc!K31</f>
        <v>0</v>
      </c>
      <c r="H84" s="206">
        <f>(H50/$D$53)*VMTCalc!L31</f>
        <v>0</v>
      </c>
      <c r="I84" s="206">
        <f>(I50/$D$53)*VMTCalc!M31</f>
        <v>0</v>
      </c>
      <c r="J84" s="206">
        <f>(J50/$D$53)*VMTCalc!N31</f>
        <v>0</v>
      </c>
      <c r="K84" s="206">
        <f>(K50/$D$53)*VMTCalc!O31</f>
        <v>0</v>
      </c>
      <c r="L84" s="206">
        <f>(L50/$D$53)*VMTCalc!P31</f>
        <v>0</v>
      </c>
      <c r="M84" s="206">
        <f>(M50/$D$53)*VMTCalc!Q31</f>
        <v>0</v>
      </c>
      <c r="N84" s="206">
        <f>(N50/$D$53)*VMTCalc!R31</f>
        <v>0</v>
      </c>
      <c r="O84" s="206">
        <f>(O50/$D$53)*VMTCalc!S31</f>
        <v>0</v>
      </c>
      <c r="P84" s="206">
        <f>(P50/$D$53)*VMTCalc!T31</f>
        <v>0</v>
      </c>
      <c r="Q84" s="206">
        <f>(Q50/$D$53)*VMTCalc!U31</f>
        <v>0</v>
      </c>
      <c r="R84" s="206">
        <f>(R50/$D$53)*VMTCalc!V31</f>
        <v>0</v>
      </c>
      <c r="S84" s="206">
        <f>(S50/$D$53)*VMTCalc!W31</f>
        <v>313092.691254</v>
      </c>
      <c r="T84" s="206">
        <f>(T50/$D$53)*VMTCalc!X31</f>
        <v>313092.691254</v>
      </c>
      <c r="U84" s="206">
        <f>(U50/$D$53)*VMTCalc!Y31</f>
        <v>313092.691254</v>
      </c>
      <c r="V84" s="206">
        <f>(V50/$D$53)*VMTCalc!Z31</f>
        <v>313092.691254</v>
      </c>
      <c r="W84" s="206">
        <f>(W50/$D$53)*VMTCalc!AA31</f>
        <v>313092.691254</v>
      </c>
      <c r="X84" s="206">
        <f>(X50/$D$53)*VMTCalc!AB31</f>
        <v>313092.691254</v>
      </c>
      <c r="Y84" s="206">
        <f>(Y50/$D$53)*VMTCalc!AC31</f>
        <v>313092.691254</v>
      </c>
      <c r="Z84" s="206">
        <f>(Z50/$D$53)*VMTCalc!AD31</f>
        <v>313092.691254</v>
      </c>
      <c r="AA84" s="206">
        <f>(AA50/$D$53)*VMTCalc!AE31</f>
        <v>313092.691254</v>
      </c>
      <c r="AB84" s="206">
        <f>(AB50/$D$53)*VMTCalc!AF31</f>
        <v>313092.691254</v>
      </c>
      <c r="AC84" s="206">
        <f>(AC50/$D$53)*VMTCalc!AG31</f>
        <v>313092.691254</v>
      </c>
      <c r="AD84" s="206">
        <f>(AD50/$D$53)*VMTCalc!AH31</f>
        <v>313092.691254</v>
      </c>
      <c r="AE84" s="206">
        <f>(AE50/$D$53)*VMTCalc!AI31</f>
        <v>313092.691254</v>
      </c>
      <c r="AF84" s="206">
        <f>(AF50/$D$53)*VMTCalc!AJ31</f>
        <v>0</v>
      </c>
      <c r="AG84" s="206">
        <f>(AG50/$D$53)*VMTCalc!AK31</f>
        <v>0</v>
      </c>
      <c r="AH84" s="206">
        <f>(AH50/$D$53)*VMTCalc!AL31</f>
        <v>0</v>
      </c>
      <c r="AI84" s="206">
        <f>(AI50/$D$53)*VMTCalc!AM31</f>
        <v>0</v>
      </c>
      <c r="AJ84" s="206">
        <f>(AJ50/$D$53)*VMTCalc!AN31</f>
        <v>0</v>
      </c>
      <c r="AK84" s="206">
        <f>(AK50/$D$53)*VMTCalc!AO31</f>
        <v>0</v>
      </c>
      <c r="AL84" s="206">
        <f>(AL50/$D$53)*VMTCalc!AP31</f>
        <v>0</v>
      </c>
      <c r="AM84" s="206">
        <f>(AM50/$D$53)*VMTCalc!AQ31</f>
        <v>0</v>
      </c>
      <c r="AN84" s="206">
        <f>(AN50/$D$53)*VMTCalc!AR31</f>
        <v>0</v>
      </c>
      <c r="AO84" s="206">
        <f>(AO50/$D$53)*VMTCalc!AS31</f>
        <v>0</v>
      </c>
      <c r="AP84" s="206">
        <f>(AP50/$D$53)*VMTCalc!AT31</f>
        <v>0</v>
      </c>
      <c r="AQ84" s="206">
        <f>(AQ50/$D$53)*VMTCalc!AU31</f>
        <v>0</v>
      </c>
      <c r="AR84" s="206">
        <f>(AR50/$D$53)*VMTCalc!AV31</f>
        <v>0</v>
      </c>
      <c r="AS84" s="206">
        <f>(AS50/$D$53)*VMTCalc!AW31</f>
        <v>0</v>
      </c>
      <c r="AT84" s="206">
        <f>(AT50/$D$53)*VMTCalc!AX31</f>
        <v>0</v>
      </c>
    </row>
    <row r="85" spans="1:16382">
      <c r="A85" s="4"/>
    </row>
    <row r="86" spans="1:16382" ht="30">
      <c r="A86" s="873" t="s">
        <v>203</v>
      </c>
      <c r="B86" s="4" t="s">
        <v>120</v>
      </c>
      <c r="C86" s="102" t="s">
        <v>222</v>
      </c>
      <c r="D86" s="81" t="s">
        <v>208</v>
      </c>
      <c r="E86" s="225">
        <f>SUM(F86:AT86)</f>
        <v>17370867.92579712</v>
      </c>
      <c r="F86" s="207">
        <f>SUM(F87:F101)</f>
        <v>0</v>
      </c>
      <c r="G86" s="207">
        <f t="shared" ref="G86:AT86" si="13">SUM(G87:G101)</f>
        <v>0</v>
      </c>
      <c r="H86" s="207">
        <f t="shared" si="13"/>
        <v>0</v>
      </c>
      <c r="I86" s="207">
        <f t="shared" si="13"/>
        <v>0</v>
      </c>
      <c r="J86" s="207">
        <f t="shared" si="13"/>
        <v>0</v>
      </c>
      <c r="K86" s="207">
        <f t="shared" si="13"/>
        <v>0</v>
      </c>
      <c r="L86" s="207">
        <f t="shared" si="13"/>
        <v>0</v>
      </c>
      <c r="M86" s="207">
        <f t="shared" si="13"/>
        <v>0</v>
      </c>
      <c r="N86" s="207">
        <f t="shared" si="13"/>
        <v>0</v>
      </c>
      <c r="O86" s="207">
        <f t="shared" si="13"/>
        <v>0</v>
      </c>
      <c r="P86" s="207">
        <f t="shared" si="13"/>
        <v>0</v>
      </c>
      <c r="Q86" s="207">
        <f t="shared" si="13"/>
        <v>0</v>
      </c>
      <c r="R86" s="207">
        <f t="shared" si="13"/>
        <v>0</v>
      </c>
      <c r="S86" s="207">
        <f t="shared" si="13"/>
        <v>1367381.7649867204</v>
      </c>
      <c r="T86" s="207">
        <f t="shared" si="13"/>
        <v>1367381.7649867204</v>
      </c>
      <c r="U86" s="207">
        <f t="shared" si="13"/>
        <v>1367381.7649867204</v>
      </c>
      <c r="V86" s="207">
        <f t="shared" si="13"/>
        <v>1367381.7649867204</v>
      </c>
      <c r="W86" s="207">
        <f t="shared" si="13"/>
        <v>1367381.7649867204</v>
      </c>
      <c r="X86" s="207">
        <f t="shared" si="13"/>
        <v>1367381.7649867204</v>
      </c>
      <c r="Y86" s="207">
        <f t="shared" si="13"/>
        <v>1367381.7649867204</v>
      </c>
      <c r="Z86" s="207">
        <f t="shared" si="13"/>
        <v>1367381.7649867204</v>
      </c>
      <c r="AA86" s="207">
        <f t="shared" si="13"/>
        <v>1367381.7649867204</v>
      </c>
      <c r="AB86" s="207">
        <f t="shared" si="13"/>
        <v>1367381.7649867204</v>
      </c>
      <c r="AC86" s="207">
        <f t="shared" si="13"/>
        <v>1367381.7649867204</v>
      </c>
      <c r="AD86" s="207">
        <f t="shared" si="13"/>
        <v>1367381.7649867204</v>
      </c>
      <c r="AE86" s="207">
        <f t="shared" si="13"/>
        <v>962286.74595648027</v>
      </c>
      <c r="AF86" s="207">
        <f t="shared" si="13"/>
        <v>0</v>
      </c>
      <c r="AG86" s="207">
        <f t="shared" si="13"/>
        <v>0</v>
      </c>
      <c r="AH86" s="207">
        <f t="shared" si="13"/>
        <v>0</v>
      </c>
      <c r="AI86" s="207">
        <f t="shared" si="13"/>
        <v>0</v>
      </c>
      <c r="AJ86" s="207">
        <f t="shared" si="13"/>
        <v>0</v>
      </c>
      <c r="AK86" s="207">
        <f t="shared" si="13"/>
        <v>0</v>
      </c>
      <c r="AL86" s="207">
        <f t="shared" si="13"/>
        <v>0</v>
      </c>
      <c r="AM86" s="207">
        <f t="shared" si="13"/>
        <v>0</v>
      </c>
      <c r="AN86" s="207">
        <f t="shared" si="13"/>
        <v>0</v>
      </c>
      <c r="AO86" s="207">
        <f t="shared" si="13"/>
        <v>0</v>
      </c>
      <c r="AP86" s="207">
        <f t="shared" si="13"/>
        <v>0</v>
      </c>
      <c r="AQ86" s="207">
        <f t="shared" si="13"/>
        <v>0</v>
      </c>
      <c r="AR86" s="207">
        <f t="shared" si="13"/>
        <v>0</v>
      </c>
      <c r="AS86" s="207">
        <f t="shared" si="13"/>
        <v>0</v>
      </c>
      <c r="AT86" s="207">
        <f t="shared" si="13"/>
        <v>0</v>
      </c>
      <c r="AU86" s="207"/>
      <c r="AV86" s="207"/>
      <c r="AW86" s="207"/>
      <c r="AX86" s="207"/>
      <c r="AY86" s="207"/>
      <c r="AZ86" s="207"/>
      <c r="BA86" s="207"/>
      <c r="BB86" s="207"/>
      <c r="BC86" s="207"/>
      <c r="BD86" s="207"/>
      <c r="BE86" s="207"/>
      <c r="BF86" s="207"/>
      <c r="BG86" s="207"/>
      <c r="BH86" s="207"/>
      <c r="BI86" s="207"/>
      <c r="BJ86" s="207"/>
      <c r="BK86" s="207"/>
      <c r="BL86" s="207"/>
      <c r="BM86" s="207"/>
      <c r="BN86" s="207"/>
      <c r="BO86" s="207"/>
      <c r="BP86" s="207"/>
      <c r="BQ86" s="207"/>
      <c r="BR86" s="207"/>
      <c r="BS86" s="207"/>
      <c r="BT86" s="207"/>
      <c r="BU86" s="207"/>
      <c r="BV86" s="207"/>
      <c r="BW86" s="207"/>
      <c r="BX86" s="207"/>
      <c r="BY86" s="207"/>
      <c r="BZ86" s="207"/>
      <c r="CA86" s="207"/>
      <c r="CB86" s="207"/>
      <c r="CC86" s="207"/>
      <c r="CD86" s="207"/>
      <c r="CE86" s="207"/>
      <c r="CF86" s="207"/>
      <c r="CG86" s="207"/>
      <c r="CH86" s="207"/>
      <c r="CI86" s="207"/>
      <c r="CJ86" s="207"/>
      <c r="CK86" s="207"/>
      <c r="CL86" s="207"/>
      <c r="CM86" s="207"/>
      <c r="CN86" s="207"/>
      <c r="CO86" s="207"/>
      <c r="CP86" s="207"/>
      <c r="CQ86" s="207"/>
      <c r="CR86" s="207"/>
      <c r="CS86" s="207"/>
      <c r="CT86" s="207"/>
      <c r="CU86" s="207"/>
      <c r="CV86" s="207"/>
      <c r="CW86" s="207"/>
      <c r="CX86" s="207"/>
      <c r="CY86" s="207"/>
      <c r="CZ86" s="207"/>
      <c r="DA86" s="207"/>
      <c r="DB86" s="207"/>
      <c r="DC86" s="207"/>
      <c r="DD86" s="207"/>
      <c r="DE86" s="207"/>
      <c r="DF86" s="207"/>
      <c r="DG86" s="207"/>
      <c r="DH86" s="207"/>
      <c r="DI86" s="207"/>
      <c r="DJ86" s="207"/>
      <c r="DK86" s="207"/>
      <c r="DL86" s="207"/>
      <c r="DM86" s="207"/>
      <c r="DN86" s="207"/>
      <c r="DO86" s="207"/>
      <c r="DP86" s="207"/>
      <c r="DQ86" s="207"/>
      <c r="DR86" s="207"/>
      <c r="DS86" s="207"/>
      <c r="DT86" s="207"/>
      <c r="DU86" s="207"/>
      <c r="DV86" s="207"/>
      <c r="DW86" s="207"/>
      <c r="DX86" s="207"/>
      <c r="DY86" s="207"/>
      <c r="DZ86" s="207"/>
      <c r="EA86" s="207"/>
      <c r="EB86" s="207"/>
      <c r="EC86" s="207"/>
      <c r="ED86" s="207"/>
      <c r="EE86" s="207"/>
      <c r="EF86" s="207"/>
      <c r="EG86" s="207"/>
      <c r="EH86" s="207"/>
      <c r="EI86" s="207"/>
      <c r="EJ86" s="207"/>
      <c r="EK86" s="207"/>
      <c r="EL86" s="207"/>
      <c r="EM86" s="207"/>
      <c r="EN86" s="207"/>
      <c r="EO86" s="207"/>
      <c r="EP86" s="207"/>
      <c r="EQ86" s="207"/>
      <c r="ER86" s="207"/>
      <c r="ES86" s="207"/>
      <c r="ET86" s="207"/>
      <c r="EU86" s="207"/>
      <c r="EV86" s="207"/>
      <c r="EW86" s="207"/>
      <c r="EX86" s="207"/>
      <c r="EY86" s="207"/>
      <c r="EZ86" s="207"/>
      <c r="FA86" s="207"/>
      <c r="FB86" s="207"/>
      <c r="FC86" s="207"/>
      <c r="FD86" s="207"/>
      <c r="FE86" s="207"/>
      <c r="FF86" s="207"/>
      <c r="FG86" s="207"/>
      <c r="FH86" s="207"/>
      <c r="FI86" s="207"/>
      <c r="FJ86" s="207"/>
      <c r="FK86" s="207"/>
      <c r="FL86" s="207"/>
      <c r="FM86" s="207"/>
      <c r="FN86" s="207"/>
      <c r="FO86" s="207"/>
      <c r="FP86" s="207"/>
      <c r="FQ86" s="207"/>
      <c r="FR86" s="207"/>
      <c r="FS86" s="207"/>
      <c r="FT86" s="207"/>
      <c r="FU86" s="207"/>
      <c r="FV86" s="207"/>
      <c r="FW86" s="207"/>
      <c r="FX86" s="207"/>
      <c r="FY86" s="207"/>
      <c r="FZ86" s="207"/>
      <c r="GA86" s="207"/>
      <c r="GB86" s="207"/>
      <c r="GC86" s="207"/>
      <c r="GD86" s="207"/>
      <c r="GE86" s="207"/>
      <c r="GF86" s="207"/>
      <c r="GG86" s="207"/>
      <c r="GH86" s="207"/>
      <c r="GI86" s="207"/>
      <c r="GJ86" s="207"/>
      <c r="GK86" s="207"/>
      <c r="GL86" s="207"/>
      <c r="GM86" s="207"/>
      <c r="GN86" s="207"/>
      <c r="GO86" s="207"/>
      <c r="GP86" s="207"/>
      <c r="GQ86" s="207"/>
      <c r="GR86" s="207"/>
      <c r="GS86" s="207"/>
      <c r="GT86" s="207"/>
      <c r="GU86" s="207"/>
      <c r="GV86" s="207"/>
      <c r="GW86" s="207"/>
      <c r="GX86" s="207"/>
      <c r="GY86" s="207"/>
      <c r="GZ86" s="207"/>
      <c r="HA86" s="207"/>
      <c r="HB86" s="207"/>
      <c r="HC86" s="207"/>
      <c r="HD86" s="207"/>
      <c r="HE86" s="207"/>
      <c r="HF86" s="207"/>
      <c r="HG86" s="207"/>
      <c r="HH86" s="207"/>
      <c r="HI86" s="207"/>
      <c r="HJ86" s="207"/>
      <c r="HK86" s="207"/>
      <c r="HL86" s="207"/>
      <c r="HM86" s="207"/>
      <c r="HN86" s="207"/>
      <c r="HO86" s="207"/>
      <c r="HP86" s="207"/>
      <c r="HQ86" s="207"/>
      <c r="HR86" s="207"/>
      <c r="HS86" s="207"/>
      <c r="HT86" s="207"/>
      <c r="HU86" s="207"/>
      <c r="HV86" s="207"/>
      <c r="HW86" s="207"/>
      <c r="HX86" s="207"/>
      <c r="HY86" s="207"/>
      <c r="HZ86" s="207"/>
      <c r="IA86" s="207"/>
      <c r="IB86" s="207"/>
      <c r="IC86" s="207"/>
      <c r="ID86" s="207"/>
      <c r="IE86" s="207"/>
      <c r="IF86" s="207"/>
      <c r="IG86" s="207"/>
      <c r="IH86" s="207"/>
      <c r="II86" s="207"/>
      <c r="IJ86" s="207"/>
      <c r="IK86" s="207"/>
      <c r="IL86" s="207"/>
      <c r="IM86" s="207"/>
      <c r="IN86" s="207"/>
      <c r="IO86" s="207"/>
      <c r="IP86" s="207"/>
      <c r="IQ86" s="207"/>
      <c r="IR86" s="207"/>
      <c r="IS86" s="207"/>
      <c r="IT86" s="207"/>
      <c r="IU86" s="207"/>
      <c r="IV86" s="207"/>
      <c r="IW86" s="207"/>
      <c r="IX86" s="207"/>
      <c r="IY86" s="207"/>
      <c r="IZ86" s="207"/>
      <c r="JA86" s="207"/>
      <c r="JB86" s="207"/>
      <c r="JC86" s="207"/>
      <c r="JD86" s="207"/>
      <c r="JE86" s="207"/>
      <c r="JF86" s="207"/>
      <c r="JG86" s="207"/>
      <c r="JH86" s="207"/>
      <c r="JI86" s="207"/>
      <c r="JJ86" s="207"/>
      <c r="JK86" s="207"/>
      <c r="JL86" s="207"/>
      <c r="JM86" s="207"/>
      <c r="JN86" s="207"/>
      <c r="JO86" s="207"/>
      <c r="JP86" s="207"/>
      <c r="JQ86" s="207"/>
      <c r="JR86" s="207"/>
      <c r="JS86" s="207"/>
      <c r="JT86" s="207"/>
      <c r="JU86" s="207"/>
      <c r="JV86" s="207"/>
      <c r="JW86" s="207"/>
      <c r="JX86" s="207"/>
      <c r="JY86" s="207"/>
      <c r="JZ86" s="207"/>
      <c r="KA86" s="207"/>
      <c r="KB86" s="207"/>
      <c r="KC86" s="207"/>
      <c r="KD86" s="207"/>
      <c r="KE86" s="207"/>
      <c r="KF86" s="207"/>
      <c r="KG86" s="207"/>
      <c r="KH86" s="207"/>
      <c r="KI86" s="207"/>
      <c r="KJ86" s="207"/>
      <c r="KK86" s="207"/>
      <c r="KL86" s="207"/>
      <c r="KM86" s="207"/>
      <c r="KN86" s="207"/>
      <c r="KO86" s="207"/>
      <c r="KP86" s="207"/>
      <c r="KQ86" s="207"/>
      <c r="KR86" s="207"/>
      <c r="KS86" s="207"/>
      <c r="KT86" s="207"/>
      <c r="KU86" s="207"/>
      <c r="KV86" s="207"/>
      <c r="KW86" s="207"/>
      <c r="KX86" s="207"/>
      <c r="KY86" s="207"/>
      <c r="KZ86" s="207"/>
      <c r="LA86" s="207"/>
      <c r="LB86" s="207"/>
      <c r="LC86" s="207"/>
      <c r="LD86" s="207"/>
      <c r="LE86" s="207"/>
      <c r="LF86" s="207"/>
      <c r="LG86" s="207"/>
      <c r="LH86" s="207"/>
      <c r="LI86" s="207"/>
      <c r="LJ86" s="207"/>
      <c r="LK86" s="207"/>
      <c r="LL86" s="207"/>
      <c r="LM86" s="207"/>
      <c r="LN86" s="207"/>
      <c r="LO86" s="207"/>
      <c r="LP86" s="207"/>
      <c r="LQ86" s="207"/>
      <c r="LR86" s="207"/>
      <c r="LS86" s="207"/>
      <c r="LT86" s="207"/>
      <c r="LU86" s="207"/>
      <c r="LV86" s="207"/>
      <c r="LW86" s="207"/>
      <c r="LX86" s="207"/>
      <c r="LY86" s="207"/>
      <c r="LZ86" s="207"/>
      <c r="MA86" s="207"/>
      <c r="MB86" s="207"/>
      <c r="MC86" s="207"/>
      <c r="MD86" s="207"/>
      <c r="ME86" s="207"/>
      <c r="MF86" s="207"/>
      <c r="MG86" s="207"/>
      <c r="MH86" s="207"/>
      <c r="MI86" s="207"/>
      <c r="MJ86" s="207"/>
      <c r="MK86" s="207"/>
      <c r="ML86" s="207"/>
      <c r="MM86" s="207"/>
      <c r="MN86" s="207"/>
      <c r="MO86" s="207"/>
      <c r="MP86" s="207"/>
      <c r="MQ86" s="207"/>
      <c r="MR86" s="207"/>
      <c r="MS86" s="207"/>
      <c r="MT86" s="207"/>
      <c r="MU86" s="207"/>
      <c r="MV86" s="207"/>
      <c r="MW86" s="207"/>
      <c r="MX86" s="207"/>
      <c r="MY86" s="207"/>
      <c r="MZ86" s="207"/>
      <c r="NA86" s="207"/>
      <c r="NB86" s="207"/>
      <c r="NC86" s="207"/>
      <c r="ND86" s="207"/>
      <c r="NE86" s="207"/>
      <c r="NF86" s="207"/>
      <c r="NG86" s="207"/>
      <c r="NH86" s="207"/>
      <c r="NI86" s="207"/>
      <c r="NJ86" s="207"/>
      <c r="NK86" s="207"/>
      <c r="NL86" s="207"/>
      <c r="NM86" s="207"/>
      <c r="NN86" s="207"/>
      <c r="NO86" s="207"/>
      <c r="NP86" s="207"/>
      <c r="NQ86" s="207"/>
      <c r="NR86" s="207"/>
      <c r="NS86" s="207"/>
      <c r="NT86" s="207"/>
      <c r="NU86" s="207"/>
      <c r="NV86" s="207"/>
      <c r="NW86" s="207"/>
      <c r="NX86" s="207"/>
      <c r="NY86" s="207"/>
      <c r="NZ86" s="207"/>
      <c r="OA86" s="207"/>
      <c r="OB86" s="207"/>
      <c r="OC86" s="207"/>
      <c r="OD86" s="207"/>
      <c r="OE86" s="207"/>
      <c r="OF86" s="207"/>
      <c r="OG86" s="207"/>
      <c r="OH86" s="207"/>
      <c r="OI86" s="207"/>
      <c r="OJ86" s="207"/>
      <c r="OK86" s="207"/>
      <c r="OL86" s="207"/>
      <c r="OM86" s="207"/>
      <c r="ON86" s="207"/>
      <c r="OO86" s="207"/>
      <c r="OP86" s="207"/>
      <c r="OQ86" s="207"/>
      <c r="OR86" s="207"/>
      <c r="OS86" s="207"/>
      <c r="OT86" s="207"/>
      <c r="OU86" s="207"/>
      <c r="OV86" s="207"/>
      <c r="OW86" s="207"/>
      <c r="OX86" s="207"/>
      <c r="OY86" s="207"/>
      <c r="OZ86" s="207"/>
      <c r="PA86" s="207"/>
      <c r="PB86" s="207"/>
      <c r="PC86" s="207"/>
      <c r="PD86" s="207"/>
      <c r="PE86" s="207"/>
      <c r="PF86" s="207"/>
      <c r="PG86" s="207"/>
      <c r="PH86" s="207"/>
      <c r="PI86" s="207"/>
      <c r="PJ86" s="207"/>
      <c r="PK86" s="207"/>
      <c r="PL86" s="207"/>
      <c r="PM86" s="207"/>
      <c r="PN86" s="207"/>
      <c r="PO86" s="207"/>
      <c r="PP86" s="207"/>
      <c r="PQ86" s="207"/>
      <c r="PR86" s="207"/>
      <c r="PS86" s="207"/>
      <c r="PT86" s="207"/>
      <c r="PU86" s="207"/>
      <c r="PV86" s="207"/>
      <c r="PW86" s="207"/>
      <c r="PX86" s="207"/>
      <c r="PY86" s="207"/>
      <c r="PZ86" s="207"/>
      <c r="QA86" s="207"/>
      <c r="QB86" s="207"/>
      <c r="QC86" s="207"/>
      <c r="QD86" s="207"/>
      <c r="QE86" s="207"/>
      <c r="QF86" s="207"/>
      <c r="QG86" s="207"/>
      <c r="QH86" s="207"/>
      <c r="QI86" s="207"/>
      <c r="QJ86" s="207"/>
      <c r="QK86" s="207"/>
      <c r="QL86" s="207"/>
      <c r="QM86" s="207"/>
      <c r="QN86" s="207"/>
      <c r="QO86" s="207"/>
      <c r="QP86" s="207"/>
      <c r="QQ86" s="207"/>
      <c r="QR86" s="207"/>
      <c r="QS86" s="207"/>
      <c r="QT86" s="207"/>
      <c r="QU86" s="207"/>
      <c r="QV86" s="207"/>
      <c r="QW86" s="207"/>
      <c r="QX86" s="207"/>
      <c r="QY86" s="207"/>
      <c r="QZ86" s="207"/>
      <c r="RA86" s="207"/>
      <c r="RB86" s="207"/>
      <c r="RC86" s="207"/>
      <c r="RD86" s="207"/>
      <c r="RE86" s="207"/>
      <c r="RF86" s="207"/>
      <c r="RG86" s="207"/>
      <c r="RH86" s="207"/>
      <c r="RI86" s="207"/>
      <c r="RJ86" s="207"/>
      <c r="RK86" s="207"/>
      <c r="RL86" s="207"/>
      <c r="RM86" s="207"/>
      <c r="RN86" s="207"/>
      <c r="RO86" s="207"/>
      <c r="RP86" s="207"/>
      <c r="RQ86" s="207"/>
      <c r="RR86" s="207"/>
      <c r="RS86" s="207"/>
      <c r="RT86" s="207"/>
      <c r="RU86" s="207"/>
      <c r="RV86" s="207"/>
      <c r="RW86" s="207"/>
      <c r="RX86" s="207"/>
      <c r="RY86" s="207"/>
      <c r="RZ86" s="207"/>
      <c r="SA86" s="207"/>
      <c r="SB86" s="207"/>
      <c r="SC86" s="207"/>
      <c r="SD86" s="207"/>
      <c r="SE86" s="207"/>
      <c r="SF86" s="207"/>
      <c r="SG86" s="207"/>
      <c r="SH86" s="207"/>
      <c r="SI86" s="207"/>
      <c r="SJ86" s="207"/>
      <c r="SK86" s="207"/>
      <c r="SL86" s="207"/>
      <c r="SM86" s="207"/>
      <c r="SN86" s="207"/>
      <c r="SO86" s="207"/>
      <c r="SP86" s="207"/>
      <c r="SQ86" s="207"/>
      <c r="SR86" s="207"/>
      <c r="SS86" s="207"/>
      <c r="ST86" s="207"/>
      <c r="SU86" s="207"/>
      <c r="SV86" s="207"/>
      <c r="SW86" s="207"/>
      <c r="SX86" s="207"/>
      <c r="SY86" s="207"/>
      <c r="SZ86" s="207"/>
      <c r="TA86" s="207"/>
      <c r="TB86" s="207"/>
      <c r="TC86" s="207"/>
      <c r="TD86" s="207"/>
      <c r="TE86" s="207"/>
      <c r="TF86" s="207"/>
      <c r="TG86" s="207"/>
      <c r="TH86" s="207"/>
      <c r="TI86" s="207"/>
      <c r="TJ86" s="207"/>
      <c r="TK86" s="207"/>
      <c r="TL86" s="207"/>
      <c r="TM86" s="207"/>
      <c r="TN86" s="207"/>
      <c r="TO86" s="207"/>
      <c r="TP86" s="207"/>
      <c r="TQ86" s="207"/>
      <c r="TR86" s="207"/>
      <c r="TS86" s="207"/>
      <c r="TT86" s="207"/>
      <c r="TU86" s="207"/>
      <c r="TV86" s="207"/>
      <c r="TW86" s="207"/>
      <c r="TX86" s="207"/>
      <c r="TY86" s="207"/>
      <c r="TZ86" s="207"/>
      <c r="UA86" s="207"/>
      <c r="UB86" s="207"/>
      <c r="UC86" s="207"/>
      <c r="UD86" s="207"/>
      <c r="UE86" s="207"/>
      <c r="UF86" s="207"/>
      <c r="UG86" s="207"/>
      <c r="UH86" s="207"/>
      <c r="UI86" s="207"/>
      <c r="UJ86" s="207"/>
      <c r="UK86" s="207"/>
      <c r="UL86" s="207"/>
      <c r="UM86" s="207"/>
      <c r="UN86" s="207"/>
      <c r="UO86" s="207"/>
      <c r="UP86" s="207"/>
      <c r="UQ86" s="207"/>
      <c r="UR86" s="207"/>
      <c r="US86" s="207"/>
      <c r="UT86" s="207"/>
      <c r="UU86" s="207"/>
      <c r="UV86" s="207"/>
      <c r="UW86" s="207"/>
      <c r="UX86" s="207"/>
      <c r="UY86" s="207"/>
      <c r="UZ86" s="207"/>
      <c r="VA86" s="207"/>
      <c r="VB86" s="207"/>
      <c r="VC86" s="207"/>
      <c r="VD86" s="207"/>
      <c r="VE86" s="207"/>
      <c r="VF86" s="207"/>
      <c r="VG86" s="207"/>
      <c r="VH86" s="207"/>
      <c r="VI86" s="207"/>
      <c r="VJ86" s="207"/>
      <c r="VK86" s="207"/>
      <c r="VL86" s="207"/>
      <c r="VM86" s="207"/>
      <c r="VN86" s="207"/>
      <c r="VO86" s="207"/>
      <c r="VP86" s="207"/>
      <c r="VQ86" s="207"/>
      <c r="VR86" s="207"/>
      <c r="VS86" s="207"/>
      <c r="VT86" s="207"/>
      <c r="VU86" s="207"/>
      <c r="VV86" s="207"/>
      <c r="VW86" s="207"/>
      <c r="VX86" s="207"/>
      <c r="VY86" s="207"/>
      <c r="VZ86" s="207"/>
      <c r="WA86" s="207"/>
      <c r="WB86" s="207"/>
      <c r="WC86" s="207"/>
      <c r="WD86" s="207"/>
      <c r="WE86" s="207"/>
      <c r="WF86" s="207"/>
      <c r="WG86" s="207"/>
      <c r="WH86" s="207"/>
      <c r="WI86" s="207"/>
      <c r="WJ86" s="207"/>
      <c r="WK86" s="207"/>
      <c r="WL86" s="207"/>
      <c r="WM86" s="207"/>
      <c r="WN86" s="207"/>
      <c r="WO86" s="207"/>
      <c r="WP86" s="207"/>
      <c r="WQ86" s="207"/>
      <c r="WR86" s="207"/>
      <c r="WS86" s="207"/>
      <c r="WT86" s="207"/>
      <c r="WU86" s="207"/>
      <c r="WV86" s="207"/>
      <c r="WW86" s="207"/>
      <c r="WX86" s="207"/>
      <c r="WY86" s="207"/>
      <c r="WZ86" s="207"/>
      <c r="XA86" s="207"/>
      <c r="XB86" s="207"/>
      <c r="XC86" s="207"/>
      <c r="XD86" s="207"/>
      <c r="XE86" s="207"/>
      <c r="XF86" s="207"/>
      <c r="XG86" s="207"/>
      <c r="XH86" s="207"/>
      <c r="XI86" s="207"/>
      <c r="XJ86" s="207"/>
      <c r="XK86" s="207"/>
      <c r="XL86" s="207"/>
      <c r="XM86" s="207"/>
      <c r="XN86" s="207"/>
      <c r="XO86" s="207"/>
      <c r="XP86" s="207"/>
      <c r="XQ86" s="207"/>
      <c r="XR86" s="207"/>
      <c r="XS86" s="207"/>
      <c r="XT86" s="207"/>
      <c r="XU86" s="207"/>
      <c r="XV86" s="207"/>
      <c r="XW86" s="207"/>
      <c r="XX86" s="207"/>
      <c r="XY86" s="207"/>
      <c r="XZ86" s="207"/>
      <c r="YA86" s="207"/>
      <c r="YB86" s="207"/>
      <c r="YC86" s="207"/>
      <c r="YD86" s="207"/>
      <c r="YE86" s="207"/>
      <c r="YF86" s="207"/>
      <c r="YG86" s="207"/>
      <c r="YH86" s="207"/>
      <c r="YI86" s="207"/>
      <c r="YJ86" s="207"/>
      <c r="YK86" s="207"/>
      <c r="YL86" s="207"/>
      <c r="YM86" s="207"/>
      <c r="YN86" s="207"/>
      <c r="YO86" s="207"/>
      <c r="YP86" s="207"/>
      <c r="YQ86" s="207"/>
      <c r="YR86" s="207"/>
      <c r="YS86" s="207"/>
      <c r="YT86" s="207"/>
      <c r="YU86" s="207"/>
      <c r="YV86" s="207"/>
      <c r="YW86" s="207"/>
      <c r="YX86" s="207"/>
      <c r="YY86" s="207"/>
      <c r="YZ86" s="207"/>
      <c r="ZA86" s="207"/>
      <c r="ZB86" s="207"/>
      <c r="ZC86" s="207"/>
      <c r="ZD86" s="207"/>
      <c r="ZE86" s="207"/>
      <c r="ZF86" s="207"/>
      <c r="ZG86" s="207"/>
      <c r="ZH86" s="207"/>
      <c r="ZI86" s="207"/>
      <c r="ZJ86" s="207"/>
      <c r="ZK86" s="207"/>
      <c r="ZL86" s="207"/>
      <c r="ZM86" s="207"/>
      <c r="ZN86" s="207"/>
      <c r="ZO86" s="207"/>
      <c r="ZP86" s="207"/>
      <c r="ZQ86" s="207"/>
      <c r="ZR86" s="207"/>
      <c r="ZS86" s="207"/>
      <c r="ZT86" s="207"/>
      <c r="ZU86" s="207"/>
      <c r="ZV86" s="207"/>
      <c r="ZW86" s="207"/>
      <c r="ZX86" s="207"/>
      <c r="ZY86" s="207"/>
      <c r="ZZ86" s="207"/>
      <c r="AAA86" s="207"/>
      <c r="AAB86" s="207"/>
      <c r="AAC86" s="207"/>
      <c r="AAD86" s="207"/>
      <c r="AAE86" s="207"/>
      <c r="AAF86" s="207"/>
      <c r="AAG86" s="207"/>
      <c r="AAH86" s="207"/>
      <c r="AAI86" s="207"/>
      <c r="AAJ86" s="207"/>
      <c r="AAK86" s="207"/>
      <c r="AAL86" s="207"/>
      <c r="AAM86" s="207"/>
      <c r="AAN86" s="207"/>
      <c r="AAO86" s="207"/>
      <c r="AAP86" s="207"/>
      <c r="AAQ86" s="207"/>
      <c r="AAR86" s="207"/>
      <c r="AAS86" s="207"/>
      <c r="AAT86" s="207"/>
      <c r="AAU86" s="207"/>
      <c r="AAV86" s="207"/>
      <c r="AAW86" s="207"/>
      <c r="AAX86" s="207"/>
      <c r="AAY86" s="207"/>
      <c r="AAZ86" s="207"/>
      <c r="ABA86" s="207"/>
      <c r="ABB86" s="207"/>
      <c r="ABC86" s="207"/>
      <c r="ABD86" s="207"/>
      <c r="ABE86" s="207"/>
      <c r="ABF86" s="207"/>
      <c r="ABG86" s="207"/>
      <c r="ABH86" s="207"/>
      <c r="ABI86" s="207"/>
      <c r="ABJ86" s="207"/>
      <c r="ABK86" s="207"/>
      <c r="ABL86" s="207"/>
      <c r="ABM86" s="207"/>
      <c r="ABN86" s="207"/>
      <c r="ABO86" s="207"/>
      <c r="ABP86" s="207"/>
      <c r="ABQ86" s="207"/>
      <c r="ABR86" s="207"/>
      <c r="ABS86" s="207"/>
      <c r="ABT86" s="207"/>
      <c r="ABU86" s="207"/>
      <c r="ABV86" s="207"/>
      <c r="ABW86" s="207"/>
      <c r="ABX86" s="207"/>
      <c r="ABY86" s="207"/>
      <c r="ABZ86" s="207"/>
      <c r="ACA86" s="207"/>
      <c r="ACB86" s="207"/>
      <c r="ACC86" s="207"/>
      <c r="ACD86" s="207"/>
      <c r="ACE86" s="207"/>
      <c r="ACF86" s="207"/>
      <c r="ACG86" s="207"/>
      <c r="ACH86" s="207"/>
      <c r="ACI86" s="207"/>
      <c r="ACJ86" s="207"/>
      <c r="ACK86" s="207"/>
      <c r="ACL86" s="207"/>
      <c r="ACM86" s="207"/>
      <c r="ACN86" s="207"/>
      <c r="ACO86" s="207"/>
      <c r="ACP86" s="207"/>
      <c r="ACQ86" s="207"/>
      <c r="ACR86" s="207"/>
      <c r="ACS86" s="207"/>
      <c r="ACT86" s="207"/>
      <c r="ACU86" s="207"/>
      <c r="ACV86" s="207"/>
      <c r="ACW86" s="207"/>
      <c r="ACX86" s="207"/>
      <c r="ACY86" s="207"/>
      <c r="ACZ86" s="207"/>
      <c r="ADA86" s="207"/>
      <c r="ADB86" s="207"/>
      <c r="ADC86" s="207"/>
      <c r="ADD86" s="207"/>
      <c r="ADE86" s="207"/>
      <c r="ADF86" s="207"/>
      <c r="ADG86" s="207"/>
      <c r="ADH86" s="207"/>
      <c r="ADI86" s="207"/>
      <c r="ADJ86" s="207"/>
      <c r="ADK86" s="207"/>
      <c r="ADL86" s="207"/>
      <c r="ADM86" s="207"/>
      <c r="ADN86" s="207"/>
      <c r="ADO86" s="207"/>
      <c r="ADP86" s="207"/>
      <c r="ADQ86" s="207"/>
      <c r="ADR86" s="207"/>
      <c r="ADS86" s="207"/>
      <c r="ADT86" s="207"/>
      <c r="ADU86" s="207"/>
      <c r="ADV86" s="207"/>
      <c r="ADW86" s="207"/>
      <c r="ADX86" s="207"/>
      <c r="ADY86" s="207"/>
      <c r="ADZ86" s="207"/>
      <c r="AEA86" s="207"/>
      <c r="AEB86" s="207"/>
      <c r="AEC86" s="207"/>
      <c r="AED86" s="207"/>
      <c r="AEE86" s="207"/>
      <c r="AEF86" s="207"/>
      <c r="AEG86" s="207"/>
      <c r="AEH86" s="207"/>
      <c r="AEI86" s="207"/>
      <c r="AEJ86" s="207"/>
      <c r="AEK86" s="207"/>
      <c r="AEL86" s="207"/>
      <c r="AEM86" s="207"/>
      <c r="AEN86" s="207"/>
      <c r="AEO86" s="207"/>
      <c r="AEP86" s="207"/>
      <c r="AEQ86" s="207"/>
      <c r="AER86" s="207"/>
      <c r="AES86" s="207"/>
      <c r="AET86" s="207"/>
      <c r="AEU86" s="207"/>
      <c r="AEV86" s="207"/>
      <c r="AEW86" s="207"/>
      <c r="AEX86" s="207"/>
      <c r="AEY86" s="207"/>
      <c r="AEZ86" s="207"/>
      <c r="AFA86" s="207"/>
      <c r="AFB86" s="207"/>
      <c r="AFC86" s="207"/>
      <c r="AFD86" s="207"/>
      <c r="AFE86" s="207"/>
      <c r="AFF86" s="207"/>
      <c r="AFG86" s="207"/>
      <c r="AFH86" s="207"/>
      <c r="AFI86" s="207"/>
      <c r="AFJ86" s="207"/>
      <c r="AFK86" s="207"/>
      <c r="AFL86" s="207"/>
      <c r="AFM86" s="207"/>
      <c r="AFN86" s="207"/>
      <c r="AFO86" s="207"/>
      <c r="AFP86" s="207"/>
      <c r="AFQ86" s="207"/>
      <c r="AFR86" s="207"/>
      <c r="AFS86" s="207"/>
      <c r="AFT86" s="207"/>
      <c r="AFU86" s="207"/>
      <c r="AFV86" s="207"/>
      <c r="AFW86" s="207"/>
      <c r="AFX86" s="207"/>
      <c r="AFY86" s="207"/>
      <c r="AFZ86" s="207"/>
      <c r="AGA86" s="207"/>
      <c r="AGB86" s="207"/>
      <c r="AGC86" s="207"/>
      <c r="AGD86" s="207"/>
      <c r="AGE86" s="207"/>
      <c r="AGF86" s="207"/>
      <c r="AGG86" s="207"/>
      <c r="AGH86" s="207"/>
      <c r="AGI86" s="207"/>
      <c r="AGJ86" s="207"/>
      <c r="AGK86" s="207"/>
      <c r="AGL86" s="207"/>
      <c r="AGM86" s="207"/>
      <c r="AGN86" s="207"/>
      <c r="AGO86" s="207"/>
      <c r="AGP86" s="207"/>
      <c r="AGQ86" s="207"/>
      <c r="AGR86" s="207"/>
      <c r="AGS86" s="207"/>
      <c r="AGT86" s="207"/>
      <c r="AGU86" s="207"/>
      <c r="AGV86" s="207"/>
      <c r="AGW86" s="207"/>
      <c r="AGX86" s="207"/>
      <c r="AGY86" s="207"/>
      <c r="AGZ86" s="207"/>
      <c r="AHA86" s="207"/>
      <c r="AHB86" s="207"/>
      <c r="AHC86" s="207"/>
      <c r="AHD86" s="207"/>
      <c r="AHE86" s="207"/>
      <c r="AHF86" s="207"/>
      <c r="AHG86" s="207"/>
      <c r="AHH86" s="207"/>
      <c r="AHI86" s="207"/>
      <c r="AHJ86" s="207"/>
      <c r="AHK86" s="207"/>
      <c r="AHL86" s="207"/>
      <c r="AHM86" s="207"/>
      <c r="AHN86" s="207"/>
      <c r="AHO86" s="207"/>
      <c r="AHP86" s="207"/>
      <c r="AHQ86" s="207"/>
      <c r="AHR86" s="207"/>
      <c r="AHS86" s="207"/>
      <c r="AHT86" s="207"/>
      <c r="AHU86" s="207"/>
      <c r="AHV86" s="207"/>
      <c r="AHW86" s="207"/>
      <c r="AHX86" s="207"/>
      <c r="AHY86" s="207"/>
      <c r="AHZ86" s="207"/>
      <c r="AIA86" s="207"/>
      <c r="AIB86" s="207"/>
      <c r="AIC86" s="207"/>
      <c r="AID86" s="207"/>
      <c r="AIE86" s="207"/>
      <c r="AIF86" s="207"/>
      <c r="AIG86" s="207"/>
      <c r="AIH86" s="207"/>
      <c r="AII86" s="207"/>
      <c r="AIJ86" s="207"/>
      <c r="AIK86" s="207"/>
      <c r="AIL86" s="207"/>
      <c r="AIM86" s="207"/>
      <c r="AIN86" s="207"/>
      <c r="AIO86" s="207"/>
      <c r="AIP86" s="207"/>
      <c r="AIQ86" s="207"/>
      <c r="AIR86" s="207"/>
      <c r="AIS86" s="207"/>
      <c r="AIT86" s="207"/>
      <c r="AIU86" s="207"/>
      <c r="AIV86" s="207"/>
      <c r="AIW86" s="207"/>
      <c r="AIX86" s="207"/>
      <c r="AIY86" s="207"/>
      <c r="AIZ86" s="207"/>
      <c r="AJA86" s="207"/>
      <c r="AJB86" s="207"/>
      <c r="AJC86" s="207"/>
      <c r="AJD86" s="207"/>
      <c r="AJE86" s="207"/>
      <c r="AJF86" s="207"/>
      <c r="AJG86" s="207"/>
      <c r="AJH86" s="207"/>
      <c r="AJI86" s="207"/>
      <c r="AJJ86" s="207"/>
      <c r="AJK86" s="207"/>
      <c r="AJL86" s="207"/>
      <c r="AJM86" s="207"/>
      <c r="AJN86" s="207"/>
      <c r="AJO86" s="207"/>
      <c r="AJP86" s="207"/>
      <c r="AJQ86" s="207"/>
      <c r="AJR86" s="207"/>
      <c r="AJS86" s="207"/>
      <c r="AJT86" s="207"/>
      <c r="AJU86" s="207"/>
      <c r="AJV86" s="207"/>
      <c r="AJW86" s="207"/>
      <c r="AJX86" s="207"/>
      <c r="AJY86" s="207"/>
      <c r="AJZ86" s="207"/>
      <c r="AKA86" s="207"/>
      <c r="AKB86" s="207"/>
      <c r="AKC86" s="207"/>
      <c r="AKD86" s="207"/>
      <c r="AKE86" s="207"/>
      <c r="AKF86" s="207"/>
      <c r="AKG86" s="207"/>
      <c r="AKH86" s="207"/>
      <c r="AKI86" s="207"/>
      <c r="AKJ86" s="207"/>
      <c r="AKK86" s="207"/>
      <c r="AKL86" s="207"/>
      <c r="AKM86" s="207"/>
      <c r="AKN86" s="207"/>
      <c r="AKO86" s="207"/>
      <c r="AKP86" s="207"/>
      <c r="AKQ86" s="207"/>
      <c r="AKR86" s="207"/>
      <c r="AKS86" s="207"/>
      <c r="AKT86" s="207"/>
      <c r="AKU86" s="207"/>
      <c r="AKV86" s="207"/>
      <c r="AKW86" s="207"/>
      <c r="AKX86" s="207"/>
      <c r="AKY86" s="207"/>
      <c r="AKZ86" s="207"/>
      <c r="ALA86" s="207"/>
      <c r="ALB86" s="207"/>
      <c r="ALC86" s="207"/>
      <c r="ALD86" s="207"/>
      <c r="ALE86" s="207"/>
      <c r="ALF86" s="207"/>
      <c r="ALG86" s="207"/>
      <c r="ALH86" s="207"/>
      <c r="ALI86" s="207"/>
      <c r="ALJ86" s="207"/>
      <c r="ALK86" s="207"/>
      <c r="ALL86" s="207"/>
      <c r="ALM86" s="207"/>
      <c r="ALN86" s="207"/>
      <c r="ALO86" s="207"/>
      <c r="ALP86" s="207"/>
      <c r="ALQ86" s="207"/>
      <c r="ALR86" s="207"/>
      <c r="ALS86" s="207"/>
      <c r="ALT86" s="207"/>
      <c r="ALU86" s="207"/>
      <c r="ALV86" s="207"/>
      <c r="ALW86" s="207"/>
      <c r="ALX86" s="207"/>
      <c r="ALY86" s="207"/>
      <c r="ALZ86" s="207"/>
      <c r="AMA86" s="207"/>
      <c r="AMB86" s="207"/>
      <c r="AMC86" s="207"/>
      <c r="AMD86" s="207"/>
      <c r="AME86" s="207"/>
      <c r="AMF86" s="207"/>
      <c r="AMG86" s="207"/>
      <c r="AMH86" s="207"/>
      <c r="AMI86" s="207"/>
      <c r="AMJ86" s="207"/>
      <c r="AMK86" s="207"/>
      <c r="AML86" s="207"/>
      <c r="AMM86" s="207"/>
      <c r="AMN86" s="207"/>
      <c r="AMO86" s="207"/>
      <c r="AMP86" s="207"/>
      <c r="AMQ86" s="207"/>
      <c r="AMR86" s="207"/>
      <c r="AMS86" s="207"/>
      <c r="AMT86" s="207"/>
      <c r="AMU86" s="207"/>
      <c r="AMV86" s="207"/>
      <c r="AMW86" s="207"/>
      <c r="AMX86" s="207"/>
      <c r="AMY86" s="207"/>
      <c r="AMZ86" s="207"/>
      <c r="ANA86" s="207"/>
      <c r="ANB86" s="207"/>
      <c r="ANC86" s="207"/>
      <c r="AND86" s="207"/>
      <c r="ANE86" s="207"/>
      <c r="ANF86" s="207"/>
      <c r="ANG86" s="207"/>
      <c r="ANH86" s="207"/>
      <c r="ANI86" s="207"/>
      <c r="ANJ86" s="207"/>
      <c r="ANK86" s="207"/>
      <c r="ANL86" s="207"/>
      <c r="ANM86" s="207"/>
      <c r="ANN86" s="207"/>
      <c r="ANO86" s="207"/>
      <c r="ANP86" s="207"/>
      <c r="ANQ86" s="207"/>
      <c r="ANR86" s="207"/>
      <c r="ANS86" s="207"/>
      <c r="ANT86" s="207"/>
      <c r="ANU86" s="207"/>
      <c r="ANV86" s="207"/>
      <c r="ANW86" s="207"/>
      <c r="ANX86" s="207"/>
      <c r="ANY86" s="207"/>
      <c r="ANZ86" s="207"/>
      <c r="AOA86" s="207"/>
      <c r="AOB86" s="207"/>
      <c r="AOC86" s="207"/>
      <c r="AOD86" s="207"/>
      <c r="AOE86" s="207"/>
      <c r="AOF86" s="207"/>
      <c r="AOG86" s="207"/>
      <c r="AOH86" s="207"/>
      <c r="AOI86" s="207"/>
      <c r="AOJ86" s="207"/>
      <c r="AOK86" s="207"/>
      <c r="AOL86" s="207"/>
      <c r="AOM86" s="207"/>
      <c r="AON86" s="207"/>
      <c r="AOO86" s="207"/>
      <c r="AOP86" s="207"/>
      <c r="AOQ86" s="207"/>
      <c r="AOR86" s="207"/>
      <c r="AOS86" s="207"/>
      <c r="AOT86" s="207"/>
      <c r="AOU86" s="207"/>
      <c r="AOV86" s="207"/>
      <c r="AOW86" s="207"/>
      <c r="AOX86" s="207"/>
      <c r="AOY86" s="207"/>
      <c r="AOZ86" s="207"/>
      <c r="APA86" s="207"/>
      <c r="APB86" s="207"/>
      <c r="APC86" s="207"/>
      <c r="APD86" s="207"/>
      <c r="APE86" s="207"/>
      <c r="APF86" s="207"/>
      <c r="APG86" s="207"/>
      <c r="APH86" s="207"/>
      <c r="API86" s="207"/>
      <c r="APJ86" s="207"/>
      <c r="APK86" s="207"/>
      <c r="APL86" s="207"/>
      <c r="APM86" s="207"/>
      <c r="APN86" s="207"/>
      <c r="APO86" s="207"/>
      <c r="APP86" s="207"/>
      <c r="APQ86" s="207"/>
      <c r="APR86" s="207"/>
      <c r="APS86" s="207"/>
      <c r="APT86" s="207"/>
      <c r="APU86" s="207"/>
      <c r="APV86" s="207"/>
      <c r="APW86" s="207"/>
      <c r="APX86" s="207"/>
      <c r="APY86" s="207"/>
      <c r="APZ86" s="207"/>
      <c r="AQA86" s="207"/>
      <c r="AQB86" s="207"/>
      <c r="AQC86" s="207"/>
      <c r="AQD86" s="207"/>
      <c r="AQE86" s="207"/>
      <c r="AQF86" s="207"/>
      <c r="AQG86" s="207"/>
      <c r="AQH86" s="207"/>
      <c r="AQI86" s="207"/>
      <c r="AQJ86" s="207"/>
      <c r="AQK86" s="207"/>
      <c r="AQL86" s="207"/>
      <c r="AQM86" s="207"/>
      <c r="AQN86" s="207"/>
      <c r="AQO86" s="207"/>
      <c r="AQP86" s="207"/>
      <c r="AQQ86" s="207"/>
      <c r="AQR86" s="207"/>
      <c r="AQS86" s="207"/>
      <c r="AQT86" s="207"/>
      <c r="AQU86" s="207"/>
      <c r="AQV86" s="207"/>
      <c r="AQW86" s="207"/>
      <c r="AQX86" s="207"/>
      <c r="AQY86" s="207"/>
      <c r="AQZ86" s="207"/>
      <c r="ARA86" s="207"/>
      <c r="ARB86" s="207"/>
      <c r="ARC86" s="207"/>
      <c r="ARD86" s="207"/>
      <c r="ARE86" s="207"/>
      <c r="ARF86" s="207"/>
      <c r="ARG86" s="207"/>
      <c r="ARH86" s="207"/>
      <c r="ARI86" s="207"/>
      <c r="ARJ86" s="207"/>
      <c r="ARK86" s="207"/>
      <c r="ARL86" s="207"/>
      <c r="ARM86" s="207"/>
      <c r="ARN86" s="207"/>
      <c r="ARO86" s="207"/>
      <c r="ARP86" s="207"/>
      <c r="ARQ86" s="207"/>
      <c r="ARR86" s="207"/>
      <c r="ARS86" s="207"/>
      <c r="ART86" s="207"/>
      <c r="ARU86" s="207"/>
      <c r="ARV86" s="207"/>
      <c r="ARW86" s="207"/>
      <c r="ARX86" s="207"/>
      <c r="ARY86" s="207"/>
      <c r="ARZ86" s="207"/>
      <c r="ASA86" s="207"/>
      <c r="ASB86" s="207"/>
      <c r="ASC86" s="207"/>
      <c r="ASD86" s="207"/>
      <c r="ASE86" s="207"/>
      <c r="ASF86" s="207"/>
      <c r="ASG86" s="207"/>
      <c r="ASH86" s="207"/>
      <c r="ASI86" s="207"/>
      <c r="ASJ86" s="207"/>
      <c r="ASK86" s="207"/>
      <c r="ASL86" s="207"/>
      <c r="ASM86" s="207"/>
      <c r="ASN86" s="207"/>
      <c r="ASO86" s="207"/>
      <c r="ASP86" s="207"/>
      <c r="ASQ86" s="207"/>
      <c r="ASR86" s="207"/>
      <c r="ASS86" s="207"/>
      <c r="AST86" s="207"/>
      <c r="ASU86" s="207"/>
      <c r="ASV86" s="207"/>
      <c r="ASW86" s="207"/>
      <c r="ASX86" s="207"/>
      <c r="ASY86" s="207"/>
      <c r="ASZ86" s="207"/>
      <c r="ATA86" s="207"/>
      <c r="ATB86" s="207"/>
      <c r="ATC86" s="207"/>
      <c r="ATD86" s="207"/>
      <c r="ATE86" s="207"/>
      <c r="ATF86" s="207"/>
      <c r="ATG86" s="207"/>
      <c r="ATH86" s="207"/>
      <c r="ATI86" s="207"/>
      <c r="ATJ86" s="207"/>
      <c r="ATK86" s="207"/>
      <c r="ATL86" s="207"/>
      <c r="ATM86" s="207"/>
      <c r="ATN86" s="207"/>
      <c r="ATO86" s="207"/>
      <c r="ATP86" s="207"/>
      <c r="ATQ86" s="207"/>
      <c r="ATR86" s="207"/>
      <c r="ATS86" s="207"/>
      <c r="ATT86" s="207"/>
      <c r="ATU86" s="207"/>
      <c r="ATV86" s="207"/>
      <c r="ATW86" s="207"/>
      <c r="ATX86" s="207"/>
      <c r="ATY86" s="207"/>
      <c r="ATZ86" s="207"/>
      <c r="AUA86" s="207"/>
      <c r="AUB86" s="207"/>
      <c r="AUC86" s="207"/>
      <c r="AUD86" s="207"/>
      <c r="AUE86" s="207"/>
      <c r="AUF86" s="207"/>
      <c r="AUG86" s="207"/>
      <c r="AUH86" s="207"/>
      <c r="AUI86" s="207"/>
      <c r="AUJ86" s="207"/>
      <c r="AUK86" s="207"/>
      <c r="AUL86" s="207"/>
      <c r="AUM86" s="207"/>
      <c r="AUN86" s="207"/>
      <c r="AUO86" s="207"/>
      <c r="AUP86" s="207"/>
      <c r="AUQ86" s="207"/>
      <c r="AUR86" s="207"/>
      <c r="AUS86" s="207"/>
      <c r="AUT86" s="207"/>
      <c r="AUU86" s="207"/>
      <c r="AUV86" s="207"/>
      <c r="AUW86" s="207"/>
      <c r="AUX86" s="207"/>
      <c r="AUY86" s="207"/>
      <c r="AUZ86" s="207"/>
      <c r="AVA86" s="207"/>
      <c r="AVB86" s="207"/>
      <c r="AVC86" s="207"/>
      <c r="AVD86" s="207"/>
      <c r="AVE86" s="207"/>
      <c r="AVF86" s="207"/>
      <c r="AVG86" s="207"/>
      <c r="AVH86" s="207"/>
      <c r="AVI86" s="207"/>
      <c r="AVJ86" s="207"/>
      <c r="AVK86" s="207"/>
      <c r="AVL86" s="207"/>
      <c r="AVM86" s="207"/>
      <c r="AVN86" s="207"/>
      <c r="AVO86" s="207"/>
      <c r="AVP86" s="207"/>
      <c r="AVQ86" s="207"/>
      <c r="AVR86" s="207"/>
      <c r="AVS86" s="207"/>
      <c r="AVT86" s="207"/>
      <c r="AVU86" s="207"/>
      <c r="AVV86" s="207"/>
      <c r="AVW86" s="207"/>
      <c r="AVX86" s="207"/>
      <c r="AVY86" s="207"/>
      <c r="AVZ86" s="207"/>
      <c r="AWA86" s="207"/>
      <c r="AWB86" s="207"/>
      <c r="AWC86" s="207"/>
      <c r="AWD86" s="207"/>
      <c r="AWE86" s="207"/>
      <c r="AWF86" s="207"/>
      <c r="AWG86" s="207"/>
      <c r="AWH86" s="207"/>
      <c r="AWI86" s="207"/>
      <c r="AWJ86" s="207"/>
      <c r="AWK86" s="207"/>
      <c r="AWL86" s="207"/>
      <c r="AWM86" s="207"/>
      <c r="AWN86" s="207"/>
      <c r="AWO86" s="207"/>
      <c r="AWP86" s="207"/>
      <c r="AWQ86" s="207"/>
      <c r="AWR86" s="207"/>
      <c r="AWS86" s="207"/>
      <c r="AWT86" s="207"/>
      <c r="AWU86" s="207"/>
      <c r="AWV86" s="207"/>
      <c r="AWW86" s="207"/>
      <c r="AWX86" s="207"/>
      <c r="AWY86" s="207"/>
      <c r="AWZ86" s="207"/>
      <c r="AXA86" s="207"/>
      <c r="AXB86" s="207"/>
      <c r="AXC86" s="207"/>
      <c r="AXD86" s="207"/>
      <c r="AXE86" s="207"/>
      <c r="AXF86" s="207"/>
      <c r="AXG86" s="207"/>
      <c r="AXH86" s="207"/>
      <c r="AXI86" s="207"/>
      <c r="AXJ86" s="207"/>
      <c r="AXK86" s="207"/>
      <c r="AXL86" s="207"/>
      <c r="AXM86" s="207"/>
      <c r="AXN86" s="207"/>
      <c r="AXO86" s="207"/>
      <c r="AXP86" s="207"/>
      <c r="AXQ86" s="207"/>
      <c r="AXR86" s="207"/>
      <c r="AXS86" s="207"/>
      <c r="AXT86" s="207"/>
      <c r="AXU86" s="207"/>
      <c r="AXV86" s="207"/>
      <c r="AXW86" s="207"/>
      <c r="AXX86" s="207"/>
      <c r="AXY86" s="207"/>
      <c r="AXZ86" s="207"/>
      <c r="AYA86" s="207"/>
      <c r="AYB86" s="207"/>
      <c r="AYC86" s="207"/>
      <c r="AYD86" s="207"/>
      <c r="AYE86" s="207"/>
      <c r="AYF86" s="207"/>
      <c r="AYG86" s="207"/>
      <c r="AYH86" s="207"/>
      <c r="AYI86" s="207"/>
      <c r="AYJ86" s="207"/>
      <c r="AYK86" s="207"/>
      <c r="AYL86" s="207"/>
      <c r="AYM86" s="207"/>
      <c r="AYN86" s="207"/>
      <c r="AYO86" s="207"/>
      <c r="AYP86" s="207"/>
      <c r="AYQ86" s="207"/>
      <c r="AYR86" s="207"/>
      <c r="AYS86" s="207"/>
      <c r="AYT86" s="207"/>
      <c r="AYU86" s="207"/>
      <c r="AYV86" s="207"/>
      <c r="AYW86" s="207"/>
      <c r="AYX86" s="207"/>
      <c r="AYY86" s="207"/>
      <c r="AYZ86" s="207"/>
      <c r="AZA86" s="207"/>
      <c r="AZB86" s="207"/>
      <c r="AZC86" s="207"/>
      <c r="AZD86" s="207"/>
      <c r="AZE86" s="207"/>
      <c r="AZF86" s="207"/>
      <c r="AZG86" s="207"/>
      <c r="AZH86" s="207"/>
      <c r="AZI86" s="207"/>
      <c r="AZJ86" s="207"/>
      <c r="AZK86" s="207"/>
      <c r="AZL86" s="207"/>
      <c r="AZM86" s="207"/>
      <c r="AZN86" s="207"/>
      <c r="AZO86" s="207"/>
      <c r="AZP86" s="207"/>
      <c r="AZQ86" s="207"/>
      <c r="AZR86" s="207"/>
      <c r="AZS86" s="207"/>
      <c r="AZT86" s="207"/>
      <c r="AZU86" s="207"/>
      <c r="AZV86" s="207"/>
      <c r="AZW86" s="207"/>
      <c r="AZX86" s="207"/>
      <c r="AZY86" s="207"/>
      <c r="AZZ86" s="207"/>
      <c r="BAA86" s="207"/>
      <c r="BAB86" s="207"/>
      <c r="BAC86" s="207"/>
      <c r="BAD86" s="207"/>
      <c r="BAE86" s="207"/>
      <c r="BAF86" s="207"/>
      <c r="BAG86" s="207"/>
      <c r="BAH86" s="207"/>
      <c r="BAI86" s="207"/>
      <c r="BAJ86" s="207"/>
      <c r="BAK86" s="207"/>
      <c r="BAL86" s="207"/>
      <c r="BAM86" s="207"/>
      <c r="BAN86" s="207"/>
      <c r="BAO86" s="207"/>
      <c r="BAP86" s="207"/>
      <c r="BAQ86" s="207"/>
      <c r="BAR86" s="207"/>
      <c r="BAS86" s="207"/>
      <c r="BAT86" s="207"/>
      <c r="BAU86" s="207"/>
      <c r="BAV86" s="207"/>
      <c r="BAW86" s="207"/>
      <c r="BAX86" s="207"/>
      <c r="BAY86" s="207"/>
      <c r="BAZ86" s="207"/>
      <c r="BBA86" s="207"/>
      <c r="BBB86" s="207"/>
      <c r="BBC86" s="207"/>
      <c r="BBD86" s="207"/>
      <c r="BBE86" s="207"/>
      <c r="BBF86" s="207"/>
      <c r="BBG86" s="207"/>
      <c r="BBH86" s="207"/>
      <c r="BBI86" s="207"/>
      <c r="BBJ86" s="207"/>
      <c r="BBK86" s="207"/>
      <c r="BBL86" s="207"/>
      <c r="BBM86" s="207"/>
      <c r="BBN86" s="207"/>
      <c r="BBO86" s="207"/>
      <c r="BBP86" s="207"/>
      <c r="BBQ86" s="207"/>
      <c r="BBR86" s="207"/>
      <c r="BBS86" s="207"/>
      <c r="BBT86" s="207"/>
      <c r="BBU86" s="207"/>
      <c r="BBV86" s="207"/>
      <c r="BBW86" s="207"/>
      <c r="BBX86" s="207"/>
      <c r="BBY86" s="207"/>
      <c r="BBZ86" s="207"/>
      <c r="BCA86" s="207"/>
      <c r="BCB86" s="207"/>
      <c r="BCC86" s="207"/>
      <c r="BCD86" s="207"/>
      <c r="BCE86" s="207"/>
      <c r="BCF86" s="207"/>
      <c r="BCG86" s="207"/>
      <c r="BCH86" s="207"/>
      <c r="BCI86" s="207"/>
      <c r="BCJ86" s="207"/>
      <c r="BCK86" s="207"/>
      <c r="BCL86" s="207"/>
      <c r="BCM86" s="207"/>
      <c r="BCN86" s="207"/>
      <c r="BCO86" s="207"/>
      <c r="BCP86" s="207"/>
      <c r="BCQ86" s="207"/>
      <c r="BCR86" s="207"/>
      <c r="BCS86" s="207"/>
      <c r="BCT86" s="207"/>
      <c r="BCU86" s="207"/>
      <c r="BCV86" s="207"/>
      <c r="BCW86" s="207"/>
      <c r="BCX86" s="207"/>
      <c r="BCY86" s="207"/>
      <c r="BCZ86" s="207"/>
      <c r="BDA86" s="207"/>
      <c r="BDB86" s="207"/>
      <c r="BDC86" s="207"/>
      <c r="BDD86" s="207"/>
      <c r="BDE86" s="207"/>
      <c r="BDF86" s="207"/>
      <c r="BDG86" s="207"/>
      <c r="BDH86" s="207"/>
      <c r="BDI86" s="207"/>
      <c r="BDJ86" s="207"/>
      <c r="BDK86" s="207"/>
      <c r="BDL86" s="207"/>
      <c r="BDM86" s="207"/>
      <c r="BDN86" s="207"/>
      <c r="BDO86" s="207"/>
      <c r="BDP86" s="207"/>
      <c r="BDQ86" s="207"/>
      <c r="BDR86" s="207"/>
      <c r="BDS86" s="207"/>
      <c r="BDT86" s="207"/>
      <c r="BDU86" s="207"/>
      <c r="BDV86" s="207"/>
      <c r="BDW86" s="207"/>
      <c r="BDX86" s="207"/>
      <c r="BDY86" s="207"/>
      <c r="BDZ86" s="207"/>
      <c r="BEA86" s="207"/>
      <c r="BEB86" s="207"/>
      <c r="BEC86" s="207"/>
      <c r="BED86" s="207"/>
      <c r="BEE86" s="207"/>
      <c r="BEF86" s="207"/>
      <c r="BEG86" s="207"/>
      <c r="BEH86" s="207"/>
      <c r="BEI86" s="207"/>
      <c r="BEJ86" s="207"/>
      <c r="BEK86" s="207"/>
      <c r="BEL86" s="207"/>
      <c r="BEM86" s="207"/>
      <c r="BEN86" s="207"/>
      <c r="BEO86" s="207"/>
      <c r="BEP86" s="207"/>
      <c r="BEQ86" s="207"/>
      <c r="BER86" s="207"/>
      <c r="BES86" s="207"/>
      <c r="BET86" s="207"/>
      <c r="BEU86" s="207"/>
      <c r="BEV86" s="207"/>
      <c r="BEW86" s="207"/>
      <c r="BEX86" s="207"/>
      <c r="BEY86" s="207"/>
      <c r="BEZ86" s="207"/>
      <c r="BFA86" s="207"/>
      <c r="BFB86" s="207"/>
      <c r="BFC86" s="207"/>
      <c r="BFD86" s="207"/>
      <c r="BFE86" s="207"/>
      <c r="BFF86" s="207"/>
      <c r="BFG86" s="207"/>
      <c r="BFH86" s="207"/>
      <c r="BFI86" s="207"/>
      <c r="BFJ86" s="207"/>
      <c r="BFK86" s="207"/>
      <c r="BFL86" s="207"/>
      <c r="BFM86" s="207"/>
      <c r="BFN86" s="207"/>
      <c r="BFO86" s="207"/>
      <c r="BFP86" s="207"/>
      <c r="BFQ86" s="207"/>
      <c r="BFR86" s="207"/>
      <c r="BFS86" s="207"/>
      <c r="BFT86" s="207"/>
      <c r="BFU86" s="207"/>
      <c r="BFV86" s="207"/>
      <c r="BFW86" s="207"/>
      <c r="BFX86" s="207"/>
      <c r="BFY86" s="207"/>
      <c r="BFZ86" s="207"/>
      <c r="BGA86" s="207"/>
      <c r="BGB86" s="207"/>
      <c r="BGC86" s="207"/>
      <c r="BGD86" s="207"/>
      <c r="BGE86" s="207"/>
      <c r="BGF86" s="207"/>
      <c r="BGG86" s="207"/>
      <c r="BGH86" s="207"/>
      <c r="BGI86" s="207"/>
      <c r="BGJ86" s="207"/>
      <c r="BGK86" s="207"/>
      <c r="BGL86" s="207"/>
      <c r="BGM86" s="207"/>
      <c r="BGN86" s="207"/>
      <c r="BGO86" s="207"/>
      <c r="BGP86" s="207"/>
      <c r="BGQ86" s="207"/>
      <c r="BGR86" s="207"/>
      <c r="BGS86" s="207"/>
      <c r="BGT86" s="207"/>
      <c r="BGU86" s="207"/>
      <c r="BGV86" s="207"/>
      <c r="BGW86" s="207"/>
      <c r="BGX86" s="207"/>
      <c r="BGY86" s="207"/>
      <c r="BGZ86" s="207"/>
      <c r="BHA86" s="207"/>
      <c r="BHB86" s="207"/>
      <c r="BHC86" s="207"/>
      <c r="BHD86" s="207"/>
      <c r="BHE86" s="207"/>
      <c r="BHF86" s="207"/>
      <c r="BHG86" s="207"/>
      <c r="BHH86" s="207"/>
      <c r="BHI86" s="207"/>
      <c r="BHJ86" s="207"/>
      <c r="BHK86" s="207"/>
      <c r="BHL86" s="207"/>
      <c r="BHM86" s="207"/>
      <c r="BHN86" s="207"/>
      <c r="BHO86" s="207"/>
      <c r="BHP86" s="207"/>
      <c r="BHQ86" s="207"/>
      <c r="BHR86" s="207"/>
      <c r="BHS86" s="207"/>
      <c r="BHT86" s="207"/>
      <c r="BHU86" s="207"/>
      <c r="BHV86" s="207"/>
      <c r="BHW86" s="207"/>
      <c r="BHX86" s="207"/>
      <c r="BHY86" s="207"/>
      <c r="BHZ86" s="207"/>
      <c r="BIA86" s="207"/>
      <c r="BIB86" s="207"/>
      <c r="BIC86" s="207"/>
      <c r="BID86" s="207"/>
      <c r="BIE86" s="207"/>
      <c r="BIF86" s="207"/>
      <c r="BIG86" s="207"/>
      <c r="BIH86" s="207"/>
      <c r="BII86" s="207"/>
      <c r="BIJ86" s="207"/>
      <c r="BIK86" s="207"/>
      <c r="BIL86" s="207"/>
      <c r="BIM86" s="207"/>
      <c r="BIN86" s="207"/>
      <c r="BIO86" s="207"/>
      <c r="BIP86" s="207"/>
      <c r="BIQ86" s="207"/>
      <c r="BIR86" s="207"/>
      <c r="BIS86" s="207"/>
      <c r="BIT86" s="207"/>
      <c r="BIU86" s="207"/>
      <c r="BIV86" s="207"/>
      <c r="BIW86" s="207"/>
      <c r="BIX86" s="207"/>
      <c r="BIY86" s="207"/>
      <c r="BIZ86" s="207"/>
      <c r="BJA86" s="207"/>
      <c r="BJB86" s="207"/>
      <c r="BJC86" s="207"/>
      <c r="BJD86" s="207"/>
      <c r="BJE86" s="207"/>
      <c r="BJF86" s="207"/>
      <c r="BJG86" s="207"/>
      <c r="BJH86" s="207"/>
      <c r="BJI86" s="207"/>
      <c r="BJJ86" s="207"/>
      <c r="BJK86" s="207"/>
      <c r="BJL86" s="207"/>
      <c r="BJM86" s="207"/>
      <c r="BJN86" s="207"/>
      <c r="BJO86" s="207"/>
      <c r="BJP86" s="207"/>
      <c r="BJQ86" s="207"/>
      <c r="BJR86" s="207"/>
      <c r="BJS86" s="207"/>
      <c r="BJT86" s="207"/>
      <c r="BJU86" s="207"/>
      <c r="BJV86" s="207"/>
      <c r="BJW86" s="207"/>
      <c r="BJX86" s="207"/>
      <c r="BJY86" s="207"/>
      <c r="BJZ86" s="207"/>
      <c r="BKA86" s="207"/>
      <c r="BKB86" s="207"/>
      <c r="BKC86" s="207"/>
      <c r="BKD86" s="207"/>
      <c r="BKE86" s="207"/>
      <c r="BKF86" s="207"/>
      <c r="BKG86" s="207"/>
      <c r="BKH86" s="207"/>
      <c r="BKI86" s="207"/>
      <c r="BKJ86" s="207"/>
      <c r="BKK86" s="207"/>
      <c r="BKL86" s="207"/>
      <c r="BKM86" s="207"/>
      <c r="BKN86" s="207"/>
      <c r="BKO86" s="207"/>
      <c r="BKP86" s="207"/>
      <c r="BKQ86" s="207"/>
      <c r="BKR86" s="207"/>
      <c r="BKS86" s="207"/>
      <c r="BKT86" s="207"/>
      <c r="BKU86" s="207"/>
      <c r="BKV86" s="207"/>
      <c r="BKW86" s="207"/>
      <c r="BKX86" s="207"/>
      <c r="BKY86" s="207"/>
      <c r="BKZ86" s="207"/>
      <c r="BLA86" s="207"/>
      <c r="BLB86" s="207"/>
      <c r="BLC86" s="207"/>
      <c r="BLD86" s="207"/>
      <c r="BLE86" s="207"/>
      <c r="BLF86" s="207"/>
      <c r="BLG86" s="207"/>
      <c r="BLH86" s="207"/>
      <c r="BLI86" s="207"/>
      <c r="BLJ86" s="207"/>
      <c r="BLK86" s="207"/>
      <c r="BLL86" s="207"/>
      <c r="BLM86" s="207"/>
      <c r="BLN86" s="207"/>
      <c r="BLO86" s="207"/>
      <c r="BLP86" s="207"/>
      <c r="BLQ86" s="207"/>
      <c r="BLR86" s="207"/>
      <c r="BLS86" s="207"/>
      <c r="BLT86" s="207"/>
      <c r="BLU86" s="207"/>
      <c r="BLV86" s="207"/>
      <c r="BLW86" s="207"/>
      <c r="BLX86" s="207"/>
      <c r="BLY86" s="207"/>
      <c r="BLZ86" s="207"/>
      <c r="BMA86" s="207"/>
      <c r="BMB86" s="207"/>
      <c r="BMC86" s="207"/>
      <c r="BMD86" s="207"/>
      <c r="BME86" s="207"/>
      <c r="BMF86" s="207"/>
      <c r="BMG86" s="207"/>
      <c r="BMH86" s="207"/>
      <c r="BMI86" s="207"/>
      <c r="BMJ86" s="207"/>
      <c r="BMK86" s="207"/>
      <c r="BML86" s="207"/>
      <c r="BMM86" s="207"/>
      <c r="BMN86" s="207"/>
      <c r="BMO86" s="207"/>
      <c r="BMP86" s="207"/>
      <c r="BMQ86" s="207"/>
      <c r="BMR86" s="207"/>
      <c r="BMS86" s="207"/>
      <c r="BMT86" s="207"/>
      <c r="BMU86" s="207"/>
      <c r="BMV86" s="207"/>
      <c r="BMW86" s="207"/>
      <c r="BMX86" s="207"/>
      <c r="BMY86" s="207"/>
      <c r="BMZ86" s="207"/>
      <c r="BNA86" s="207"/>
      <c r="BNB86" s="207"/>
      <c r="BNC86" s="207"/>
      <c r="BND86" s="207"/>
      <c r="BNE86" s="207"/>
      <c r="BNF86" s="207"/>
      <c r="BNG86" s="207"/>
      <c r="BNH86" s="207"/>
      <c r="BNI86" s="207"/>
      <c r="BNJ86" s="207"/>
      <c r="BNK86" s="207"/>
      <c r="BNL86" s="207"/>
      <c r="BNM86" s="207"/>
      <c r="BNN86" s="207"/>
      <c r="BNO86" s="207"/>
      <c r="BNP86" s="207"/>
      <c r="BNQ86" s="207"/>
      <c r="BNR86" s="207"/>
      <c r="BNS86" s="207"/>
      <c r="BNT86" s="207"/>
      <c r="BNU86" s="207"/>
      <c r="BNV86" s="207"/>
      <c r="BNW86" s="207"/>
      <c r="BNX86" s="207"/>
      <c r="BNY86" s="207"/>
      <c r="BNZ86" s="207"/>
      <c r="BOA86" s="207"/>
      <c r="BOB86" s="207"/>
      <c r="BOC86" s="207"/>
      <c r="BOD86" s="207"/>
      <c r="BOE86" s="207"/>
      <c r="BOF86" s="207"/>
      <c r="BOG86" s="207"/>
      <c r="BOH86" s="207"/>
      <c r="BOI86" s="207"/>
      <c r="BOJ86" s="207"/>
      <c r="BOK86" s="207"/>
      <c r="BOL86" s="207"/>
      <c r="BOM86" s="207"/>
      <c r="BON86" s="207"/>
      <c r="BOO86" s="207"/>
      <c r="BOP86" s="207"/>
      <c r="BOQ86" s="207"/>
      <c r="BOR86" s="207"/>
      <c r="BOS86" s="207"/>
      <c r="BOT86" s="207"/>
      <c r="BOU86" s="207"/>
      <c r="BOV86" s="207"/>
      <c r="BOW86" s="207"/>
      <c r="BOX86" s="207"/>
      <c r="BOY86" s="207"/>
      <c r="BOZ86" s="207"/>
      <c r="BPA86" s="207"/>
      <c r="BPB86" s="207"/>
      <c r="BPC86" s="207"/>
      <c r="BPD86" s="207"/>
      <c r="BPE86" s="207"/>
      <c r="BPF86" s="207"/>
      <c r="BPG86" s="207"/>
      <c r="BPH86" s="207"/>
      <c r="BPI86" s="207"/>
      <c r="BPJ86" s="207"/>
      <c r="BPK86" s="207"/>
      <c r="BPL86" s="207"/>
      <c r="BPM86" s="207"/>
      <c r="BPN86" s="207"/>
      <c r="BPO86" s="207"/>
      <c r="BPP86" s="207"/>
      <c r="BPQ86" s="207"/>
      <c r="BPR86" s="207"/>
      <c r="BPS86" s="207"/>
      <c r="BPT86" s="207"/>
      <c r="BPU86" s="207"/>
      <c r="BPV86" s="207"/>
      <c r="BPW86" s="207"/>
      <c r="BPX86" s="207"/>
      <c r="BPY86" s="207"/>
      <c r="BPZ86" s="207"/>
      <c r="BQA86" s="207"/>
      <c r="BQB86" s="207"/>
      <c r="BQC86" s="207"/>
      <c r="BQD86" s="207"/>
      <c r="BQE86" s="207"/>
      <c r="BQF86" s="207"/>
      <c r="BQG86" s="207"/>
      <c r="BQH86" s="207"/>
      <c r="BQI86" s="207"/>
      <c r="BQJ86" s="207"/>
      <c r="BQK86" s="207"/>
      <c r="BQL86" s="207"/>
      <c r="BQM86" s="207"/>
      <c r="BQN86" s="207"/>
      <c r="BQO86" s="207"/>
      <c r="BQP86" s="207"/>
      <c r="BQQ86" s="207"/>
      <c r="BQR86" s="207"/>
      <c r="BQS86" s="207"/>
      <c r="BQT86" s="207"/>
      <c r="BQU86" s="207"/>
      <c r="BQV86" s="207"/>
      <c r="BQW86" s="207"/>
      <c r="BQX86" s="207"/>
      <c r="BQY86" s="207"/>
      <c r="BQZ86" s="207"/>
      <c r="BRA86" s="207"/>
      <c r="BRB86" s="207"/>
      <c r="BRC86" s="207"/>
      <c r="BRD86" s="207"/>
      <c r="BRE86" s="207"/>
      <c r="BRF86" s="207"/>
      <c r="BRG86" s="207"/>
      <c r="BRH86" s="207"/>
      <c r="BRI86" s="207"/>
      <c r="BRJ86" s="207"/>
      <c r="BRK86" s="207"/>
      <c r="BRL86" s="207"/>
      <c r="BRM86" s="207"/>
      <c r="BRN86" s="207"/>
      <c r="BRO86" s="207"/>
      <c r="BRP86" s="207"/>
      <c r="BRQ86" s="207"/>
      <c r="BRR86" s="207"/>
      <c r="BRS86" s="207"/>
      <c r="BRT86" s="207"/>
      <c r="BRU86" s="207"/>
      <c r="BRV86" s="207"/>
      <c r="BRW86" s="207"/>
      <c r="BRX86" s="207"/>
      <c r="BRY86" s="207"/>
      <c r="BRZ86" s="207"/>
      <c r="BSA86" s="207"/>
      <c r="BSB86" s="207"/>
      <c r="BSC86" s="207"/>
      <c r="BSD86" s="207"/>
      <c r="BSE86" s="207"/>
      <c r="BSF86" s="207"/>
      <c r="BSG86" s="207"/>
      <c r="BSH86" s="207"/>
      <c r="BSI86" s="207"/>
      <c r="BSJ86" s="207"/>
      <c r="BSK86" s="207"/>
      <c r="BSL86" s="207"/>
      <c r="BSM86" s="207"/>
      <c r="BSN86" s="207"/>
      <c r="BSO86" s="207"/>
      <c r="BSP86" s="207"/>
      <c r="BSQ86" s="207"/>
      <c r="BSR86" s="207"/>
      <c r="BSS86" s="207"/>
      <c r="BST86" s="207"/>
      <c r="BSU86" s="207"/>
      <c r="BSV86" s="207"/>
      <c r="BSW86" s="207"/>
      <c r="BSX86" s="207"/>
      <c r="BSY86" s="207"/>
      <c r="BSZ86" s="207"/>
      <c r="BTA86" s="207"/>
      <c r="BTB86" s="207"/>
      <c r="BTC86" s="207"/>
      <c r="BTD86" s="207"/>
      <c r="BTE86" s="207"/>
      <c r="BTF86" s="207"/>
      <c r="BTG86" s="207"/>
      <c r="BTH86" s="207"/>
      <c r="BTI86" s="207"/>
      <c r="BTJ86" s="207"/>
      <c r="BTK86" s="207"/>
      <c r="BTL86" s="207"/>
      <c r="BTM86" s="207"/>
      <c r="BTN86" s="207"/>
      <c r="BTO86" s="207"/>
      <c r="BTP86" s="207"/>
      <c r="BTQ86" s="207"/>
      <c r="BTR86" s="207"/>
      <c r="BTS86" s="207"/>
      <c r="BTT86" s="207"/>
      <c r="BTU86" s="207"/>
      <c r="BTV86" s="207"/>
      <c r="BTW86" s="207"/>
      <c r="BTX86" s="207"/>
      <c r="BTY86" s="207"/>
      <c r="BTZ86" s="207"/>
      <c r="BUA86" s="207"/>
      <c r="BUB86" s="207"/>
      <c r="BUC86" s="207"/>
      <c r="BUD86" s="207"/>
      <c r="BUE86" s="207"/>
      <c r="BUF86" s="207"/>
      <c r="BUG86" s="207"/>
      <c r="BUH86" s="207"/>
      <c r="BUI86" s="207"/>
      <c r="BUJ86" s="207"/>
      <c r="BUK86" s="207"/>
      <c r="BUL86" s="207"/>
      <c r="BUM86" s="207"/>
      <c r="BUN86" s="207"/>
      <c r="BUO86" s="207"/>
      <c r="BUP86" s="207"/>
      <c r="BUQ86" s="207"/>
      <c r="BUR86" s="207"/>
      <c r="BUS86" s="207"/>
      <c r="BUT86" s="207"/>
      <c r="BUU86" s="207"/>
      <c r="BUV86" s="207"/>
      <c r="BUW86" s="207"/>
      <c r="BUX86" s="207"/>
      <c r="BUY86" s="207"/>
      <c r="BUZ86" s="207"/>
      <c r="BVA86" s="207"/>
      <c r="BVB86" s="207"/>
      <c r="BVC86" s="207"/>
      <c r="BVD86" s="207"/>
      <c r="BVE86" s="207"/>
      <c r="BVF86" s="207"/>
      <c r="BVG86" s="207"/>
      <c r="BVH86" s="207"/>
      <c r="BVI86" s="207"/>
      <c r="BVJ86" s="207"/>
      <c r="BVK86" s="207"/>
      <c r="BVL86" s="207"/>
      <c r="BVM86" s="207"/>
      <c r="BVN86" s="207"/>
      <c r="BVO86" s="207"/>
      <c r="BVP86" s="207"/>
      <c r="BVQ86" s="207"/>
      <c r="BVR86" s="207"/>
      <c r="BVS86" s="207"/>
      <c r="BVT86" s="207"/>
      <c r="BVU86" s="207"/>
      <c r="BVV86" s="207"/>
      <c r="BVW86" s="207"/>
      <c r="BVX86" s="207"/>
      <c r="BVY86" s="207"/>
      <c r="BVZ86" s="207"/>
      <c r="BWA86" s="207"/>
      <c r="BWB86" s="207"/>
      <c r="BWC86" s="207"/>
      <c r="BWD86" s="207"/>
      <c r="BWE86" s="207"/>
      <c r="BWF86" s="207"/>
      <c r="BWG86" s="207"/>
      <c r="BWH86" s="207"/>
      <c r="BWI86" s="207"/>
      <c r="BWJ86" s="207"/>
      <c r="BWK86" s="207"/>
      <c r="BWL86" s="207"/>
      <c r="BWM86" s="207"/>
      <c r="BWN86" s="207"/>
      <c r="BWO86" s="207"/>
      <c r="BWP86" s="207"/>
      <c r="BWQ86" s="207"/>
      <c r="BWR86" s="207"/>
      <c r="BWS86" s="207"/>
      <c r="BWT86" s="207"/>
      <c r="BWU86" s="207"/>
      <c r="BWV86" s="207"/>
      <c r="BWW86" s="207"/>
      <c r="BWX86" s="207"/>
      <c r="BWY86" s="207"/>
      <c r="BWZ86" s="207"/>
      <c r="BXA86" s="207"/>
      <c r="BXB86" s="207"/>
      <c r="BXC86" s="207"/>
      <c r="BXD86" s="207"/>
      <c r="BXE86" s="207"/>
      <c r="BXF86" s="207"/>
      <c r="BXG86" s="207"/>
      <c r="BXH86" s="207"/>
      <c r="BXI86" s="207"/>
      <c r="BXJ86" s="207"/>
      <c r="BXK86" s="207"/>
      <c r="BXL86" s="207"/>
      <c r="BXM86" s="207"/>
      <c r="BXN86" s="207"/>
      <c r="BXO86" s="207"/>
      <c r="BXP86" s="207"/>
      <c r="BXQ86" s="207"/>
      <c r="BXR86" s="207"/>
      <c r="BXS86" s="207"/>
      <c r="BXT86" s="207"/>
      <c r="BXU86" s="207"/>
      <c r="BXV86" s="207"/>
      <c r="BXW86" s="207"/>
      <c r="BXX86" s="207"/>
      <c r="BXY86" s="207"/>
      <c r="BXZ86" s="207"/>
      <c r="BYA86" s="207"/>
      <c r="BYB86" s="207"/>
      <c r="BYC86" s="207"/>
      <c r="BYD86" s="207"/>
      <c r="BYE86" s="207"/>
      <c r="BYF86" s="207"/>
      <c r="BYG86" s="207"/>
      <c r="BYH86" s="207"/>
      <c r="BYI86" s="207"/>
      <c r="BYJ86" s="207"/>
      <c r="BYK86" s="207"/>
      <c r="BYL86" s="207"/>
      <c r="BYM86" s="207"/>
      <c r="BYN86" s="207"/>
      <c r="BYO86" s="207"/>
      <c r="BYP86" s="207"/>
      <c r="BYQ86" s="207"/>
      <c r="BYR86" s="207"/>
      <c r="BYS86" s="207"/>
      <c r="BYT86" s="207"/>
      <c r="BYU86" s="207"/>
      <c r="BYV86" s="207"/>
      <c r="BYW86" s="207"/>
      <c r="BYX86" s="207"/>
      <c r="BYY86" s="207"/>
      <c r="BYZ86" s="207"/>
      <c r="BZA86" s="207"/>
      <c r="BZB86" s="207"/>
      <c r="BZC86" s="207"/>
      <c r="BZD86" s="207"/>
      <c r="BZE86" s="207"/>
      <c r="BZF86" s="207"/>
      <c r="BZG86" s="207"/>
      <c r="BZH86" s="207"/>
      <c r="BZI86" s="207"/>
      <c r="BZJ86" s="207"/>
      <c r="BZK86" s="207"/>
      <c r="BZL86" s="207"/>
      <c r="BZM86" s="207"/>
      <c r="BZN86" s="207"/>
      <c r="BZO86" s="207"/>
      <c r="BZP86" s="207"/>
      <c r="BZQ86" s="207"/>
      <c r="BZR86" s="207"/>
      <c r="BZS86" s="207"/>
      <c r="BZT86" s="207"/>
      <c r="BZU86" s="207"/>
      <c r="BZV86" s="207"/>
      <c r="BZW86" s="207"/>
      <c r="BZX86" s="207"/>
      <c r="BZY86" s="207"/>
      <c r="BZZ86" s="207"/>
      <c r="CAA86" s="207"/>
      <c r="CAB86" s="207"/>
      <c r="CAC86" s="207"/>
      <c r="CAD86" s="207"/>
      <c r="CAE86" s="207"/>
      <c r="CAF86" s="207"/>
      <c r="CAG86" s="207"/>
      <c r="CAH86" s="207"/>
      <c r="CAI86" s="207"/>
      <c r="CAJ86" s="207"/>
      <c r="CAK86" s="207"/>
      <c r="CAL86" s="207"/>
      <c r="CAM86" s="207"/>
      <c r="CAN86" s="207"/>
      <c r="CAO86" s="207"/>
      <c r="CAP86" s="207"/>
      <c r="CAQ86" s="207"/>
      <c r="CAR86" s="207"/>
      <c r="CAS86" s="207"/>
      <c r="CAT86" s="207"/>
      <c r="CAU86" s="207"/>
      <c r="CAV86" s="207"/>
      <c r="CAW86" s="207"/>
      <c r="CAX86" s="207"/>
      <c r="CAY86" s="207"/>
      <c r="CAZ86" s="207"/>
      <c r="CBA86" s="207"/>
      <c r="CBB86" s="207"/>
      <c r="CBC86" s="207"/>
      <c r="CBD86" s="207"/>
      <c r="CBE86" s="207"/>
      <c r="CBF86" s="207"/>
      <c r="CBG86" s="207"/>
      <c r="CBH86" s="207"/>
      <c r="CBI86" s="207"/>
      <c r="CBJ86" s="207"/>
      <c r="CBK86" s="207"/>
      <c r="CBL86" s="207"/>
      <c r="CBM86" s="207"/>
      <c r="CBN86" s="207"/>
      <c r="CBO86" s="207"/>
      <c r="CBP86" s="207"/>
      <c r="CBQ86" s="207"/>
      <c r="CBR86" s="207"/>
      <c r="CBS86" s="207"/>
      <c r="CBT86" s="207"/>
      <c r="CBU86" s="207"/>
      <c r="CBV86" s="207"/>
      <c r="CBW86" s="207"/>
      <c r="CBX86" s="207"/>
      <c r="CBY86" s="207"/>
      <c r="CBZ86" s="207"/>
      <c r="CCA86" s="207"/>
      <c r="CCB86" s="207"/>
      <c r="CCC86" s="207"/>
      <c r="CCD86" s="207"/>
      <c r="CCE86" s="207"/>
      <c r="CCF86" s="207"/>
      <c r="CCG86" s="207"/>
      <c r="CCH86" s="207"/>
      <c r="CCI86" s="207"/>
      <c r="CCJ86" s="207"/>
      <c r="CCK86" s="207"/>
      <c r="CCL86" s="207"/>
      <c r="CCM86" s="207"/>
      <c r="CCN86" s="207"/>
      <c r="CCO86" s="207"/>
      <c r="CCP86" s="207"/>
      <c r="CCQ86" s="207"/>
      <c r="CCR86" s="207"/>
      <c r="CCS86" s="207"/>
      <c r="CCT86" s="207"/>
      <c r="CCU86" s="207"/>
      <c r="CCV86" s="207"/>
      <c r="CCW86" s="207"/>
      <c r="CCX86" s="207"/>
      <c r="CCY86" s="207"/>
      <c r="CCZ86" s="207"/>
      <c r="CDA86" s="207"/>
      <c r="CDB86" s="207"/>
      <c r="CDC86" s="207"/>
      <c r="CDD86" s="207"/>
      <c r="CDE86" s="207"/>
      <c r="CDF86" s="207"/>
      <c r="CDG86" s="207"/>
      <c r="CDH86" s="207"/>
      <c r="CDI86" s="207"/>
      <c r="CDJ86" s="207"/>
      <c r="CDK86" s="207"/>
      <c r="CDL86" s="207"/>
      <c r="CDM86" s="207"/>
      <c r="CDN86" s="207"/>
      <c r="CDO86" s="207"/>
      <c r="CDP86" s="207"/>
      <c r="CDQ86" s="207"/>
      <c r="CDR86" s="207"/>
      <c r="CDS86" s="207"/>
      <c r="CDT86" s="207"/>
      <c r="CDU86" s="207"/>
      <c r="CDV86" s="207"/>
      <c r="CDW86" s="207"/>
      <c r="CDX86" s="207"/>
      <c r="CDY86" s="207"/>
      <c r="CDZ86" s="207"/>
      <c r="CEA86" s="207"/>
      <c r="CEB86" s="207"/>
      <c r="CEC86" s="207"/>
      <c r="CED86" s="207"/>
      <c r="CEE86" s="207"/>
      <c r="CEF86" s="207"/>
      <c r="CEG86" s="207"/>
      <c r="CEH86" s="207"/>
      <c r="CEI86" s="207"/>
      <c r="CEJ86" s="207"/>
      <c r="CEK86" s="207"/>
      <c r="CEL86" s="207"/>
      <c r="CEM86" s="207"/>
      <c r="CEN86" s="207"/>
      <c r="CEO86" s="207"/>
      <c r="CEP86" s="207"/>
      <c r="CEQ86" s="207"/>
      <c r="CER86" s="207"/>
      <c r="CES86" s="207"/>
      <c r="CET86" s="207"/>
      <c r="CEU86" s="207"/>
      <c r="CEV86" s="207"/>
      <c r="CEW86" s="207"/>
      <c r="CEX86" s="207"/>
      <c r="CEY86" s="207"/>
      <c r="CEZ86" s="207"/>
      <c r="CFA86" s="207"/>
      <c r="CFB86" s="207"/>
      <c r="CFC86" s="207"/>
      <c r="CFD86" s="207"/>
      <c r="CFE86" s="207"/>
      <c r="CFF86" s="207"/>
      <c r="CFG86" s="207"/>
      <c r="CFH86" s="207"/>
      <c r="CFI86" s="207"/>
      <c r="CFJ86" s="207"/>
      <c r="CFK86" s="207"/>
      <c r="CFL86" s="207"/>
      <c r="CFM86" s="207"/>
      <c r="CFN86" s="207"/>
      <c r="CFO86" s="207"/>
      <c r="CFP86" s="207"/>
      <c r="CFQ86" s="207"/>
      <c r="CFR86" s="207"/>
      <c r="CFS86" s="207"/>
      <c r="CFT86" s="207"/>
      <c r="CFU86" s="207"/>
      <c r="CFV86" s="207"/>
      <c r="CFW86" s="207"/>
      <c r="CFX86" s="207"/>
      <c r="CFY86" s="207"/>
      <c r="CFZ86" s="207"/>
      <c r="CGA86" s="207"/>
      <c r="CGB86" s="207"/>
      <c r="CGC86" s="207"/>
      <c r="CGD86" s="207"/>
      <c r="CGE86" s="207"/>
      <c r="CGF86" s="207"/>
      <c r="CGG86" s="207"/>
      <c r="CGH86" s="207"/>
      <c r="CGI86" s="207"/>
      <c r="CGJ86" s="207"/>
      <c r="CGK86" s="207"/>
      <c r="CGL86" s="207"/>
      <c r="CGM86" s="207"/>
      <c r="CGN86" s="207"/>
      <c r="CGO86" s="207"/>
      <c r="CGP86" s="207"/>
      <c r="CGQ86" s="207"/>
      <c r="CGR86" s="207"/>
      <c r="CGS86" s="207"/>
      <c r="CGT86" s="207"/>
      <c r="CGU86" s="207"/>
      <c r="CGV86" s="207"/>
      <c r="CGW86" s="207"/>
      <c r="CGX86" s="207"/>
      <c r="CGY86" s="207"/>
      <c r="CGZ86" s="207"/>
      <c r="CHA86" s="207"/>
      <c r="CHB86" s="207"/>
      <c r="CHC86" s="207"/>
      <c r="CHD86" s="207"/>
      <c r="CHE86" s="207"/>
      <c r="CHF86" s="207"/>
      <c r="CHG86" s="207"/>
      <c r="CHH86" s="207"/>
      <c r="CHI86" s="207"/>
      <c r="CHJ86" s="207"/>
      <c r="CHK86" s="207"/>
      <c r="CHL86" s="207"/>
      <c r="CHM86" s="207"/>
      <c r="CHN86" s="207"/>
      <c r="CHO86" s="207"/>
      <c r="CHP86" s="207"/>
      <c r="CHQ86" s="207"/>
      <c r="CHR86" s="207"/>
      <c r="CHS86" s="207"/>
      <c r="CHT86" s="207"/>
      <c r="CHU86" s="207"/>
      <c r="CHV86" s="207"/>
      <c r="CHW86" s="207"/>
      <c r="CHX86" s="207"/>
      <c r="CHY86" s="207"/>
      <c r="CHZ86" s="207"/>
      <c r="CIA86" s="207"/>
      <c r="CIB86" s="207"/>
      <c r="CIC86" s="207"/>
      <c r="CID86" s="207"/>
      <c r="CIE86" s="207"/>
      <c r="CIF86" s="207"/>
      <c r="CIG86" s="207"/>
      <c r="CIH86" s="207"/>
      <c r="CII86" s="207"/>
      <c r="CIJ86" s="207"/>
      <c r="CIK86" s="207"/>
      <c r="CIL86" s="207"/>
      <c r="CIM86" s="207"/>
      <c r="CIN86" s="207"/>
      <c r="CIO86" s="207"/>
      <c r="CIP86" s="207"/>
      <c r="CIQ86" s="207"/>
      <c r="CIR86" s="207"/>
      <c r="CIS86" s="207"/>
      <c r="CIT86" s="207"/>
      <c r="CIU86" s="207"/>
      <c r="CIV86" s="207"/>
      <c r="CIW86" s="207"/>
      <c r="CIX86" s="207"/>
      <c r="CIY86" s="207"/>
      <c r="CIZ86" s="207"/>
      <c r="CJA86" s="207"/>
      <c r="CJB86" s="207"/>
      <c r="CJC86" s="207"/>
      <c r="CJD86" s="207"/>
      <c r="CJE86" s="207"/>
      <c r="CJF86" s="207"/>
      <c r="CJG86" s="207"/>
      <c r="CJH86" s="207"/>
      <c r="CJI86" s="207"/>
      <c r="CJJ86" s="207"/>
      <c r="CJK86" s="207"/>
      <c r="CJL86" s="207"/>
      <c r="CJM86" s="207"/>
      <c r="CJN86" s="207"/>
      <c r="CJO86" s="207"/>
      <c r="CJP86" s="207"/>
      <c r="CJQ86" s="207"/>
      <c r="CJR86" s="207"/>
      <c r="CJS86" s="207"/>
      <c r="CJT86" s="207"/>
      <c r="CJU86" s="207"/>
      <c r="CJV86" s="207"/>
      <c r="CJW86" s="207"/>
      <c r="CJX86" s="207"/>
      <c r="CJY86" s="207"/>
      <c r="CJZ86" s="207"/>
      <c r="CKA86" s="207"/>
      <c r="CKB86" s="207"/>
      <c r="CKC86" s="207"/>
      <c r="CKD86" s="207"/>
      <c r="CKE86" s="207"/>
      <c r="CKF86" s="207"/>
      <c r="CKG86" s="207"/>
      <c r="CKH86" s="207"/>
      <c r="CKI86" s="207"/>
      <c r="CKJ86" s="207"/>
      <c r="CKK86" s="207"/>
      <c r="CKL86" s="207"/>
      <c r="CKM86" s="207"/>
      <c r="CKN86" s="207"/>
      <c r="CKO86" s="207"/>
      <c r="CKP86" s="207"/>
      <c r="CKQ86" s="207"/>
      <c r="CKR86" s="207"/>
      <c r="CKS86" s="207"/>
      <c r="CKT86" s="207"/>
      <c r="CKU86" s="207"/>
      <c r="CKV86" s="207"/>
      <c r="CKW86" s="207"/>
      <c r="CKX86" s="207"/>
      <c r="CKY86" s="207"/>
      <c r="CKZ86" s="207"/>
      <c r="CLA86" s="207"/>
      <c r="CLB86" s="207"/>
      <c r="CLC86" s="207"/>
      <c r="CLD86" s="207"/>
      <c r="CLE86" s="207"/>
      <c r="CLF86" s="207"/>
      <c r="CLG86" s="207"/>
      <c r="CLH86" s="207"/>
      <c r="CLI86" s="207"/>
      <c r="CLJ86" s="207"/>
      <c r="CLK86" s="207"/>
      <c r="CLL86" s="207"/>
      <c r="CLM86" s="207"/>
      <c r="CLN86" s="207"/>
      <c r="CLO86" s="207"/>
      <c r="CLP86" s="207"/>
      <c r="CLQ86" s="207"/>
      <c r="CLR86" s="207"/>
      <c r="CLS86" s="207"/>
      <c r="CLT86" s="207"/>
      <c r="CLU86" s="207"/>
      <c r="CLV86" s="207"/>
      <c r="CLW86" s="207"/>
      <c r="CLX86" s="207"/>
      <c r="CLY86" s="207"/>
      <c r="CLZ86" s="207"/>
      <c r="CMA86" s="207"/>
      <c r="CMB86" s="207"/>
      <c r="CMC86" s="207"/>
      <c r="CMD86" s="207"/>
      <c r="CME86" s="207"/>
      <c r="CMF86" s="207"/>
      <c r="CMG86" s="207"/>
      <c r="CMH86" s="207"/>
      <c r="CMI86" s="207"/>
      <c r="CMJ86" s="207"/>
      <c r="CMK86" s="207"/>
      <c r="CML86" s="207"/>
      <c r="CMM86" s="207"/>
      <c r="CMN86" s="207"/>
      <c r="CMO86" s="207"/>
      <c r="CMP86" s="207"/>
      <c r="CMQ86" s="207"/>
      <c r="CMR86" s="207"/>
      <c r="CMS86" s="207"/>
      <c r="CMT86" s="207"/>
      <c r="CMU86" s="207"/>
      <c r="CMV86" s="207"/>
      <c r="CMW86" s="207"/>
      <c r="CMX86" s="207"/>
      <c r="CMY86" s="207"/>
      <c r="CMZ86" s="207"/>
      <c r="CNA86" s="207"/>
      <c r="CNB86" s="207"/>
      <c r="CNC86" s="207"/>
      <c r="CND86" s="207"/>
      <c r="CNE86" s="207"/>
      <c r="CNF86" s="207"/>
      <c r="CNG86" s="207"/>
      <c r="CNH86" s="207"/>
      <c r="CNI86" s="207"/>
      <c r="CNJ86" s="207"/>
      <c r="CNK86" s="207"/>
      <c r="CNL86" s="207"/>
      <c r="CNM86" s="207"/>
      <c r="CNN86" s="207"/>
      <c r="CNO86" s="207"/>
      <c r="CNP86" s="207"/>
      <c r="CNQ86" s="207"/>
      <c r="CNR86" s="207"/>
      <c r="CNS86" s="207"/>
      <c r="CNT86" s="207"/>
      <c r="CNU86" s="207"/>
      <c r="CNV86" s="207"/>
      <c r="CNW86" s="207"/>
      <c r="CNX86" s="207"/>
      <c r="CNY86" s="207"/>
      <c r="CNZ86" s="207"/>
      <c r="COA86" s="207"/>
      <c r="COB86" s="207"/>
      <c r="COC86" s="207"/>
      <c r="COD86" s="207"/>
      <c r="COE86" s="207"/>
      <c r="COF86" s="207"/>
      <c r="COG86" s="207"/>
      <c r="COH86" s="207"/>
      <c r="COI86" s="207"/>
      <c r="COJ86" s="207"/>
      <c r="COK86" s="207"/>
      <c r="COL86" s="207"/>
      <c r="COM86" s="207"/>
      <c r="CON86" s="207"/>
      <c r="COO86" s="207"/>
      <c r="COP86" s="207"/>
      <c r="COQ86" s="207"/>
      <c r="COR86" s="207"/>
      <c r="COS86" s="207"/>
      <c r="COT86" s="207"/>
      <c r="COU86" s="207"/>
      <c r="COV86" s="207"/>
      <c r="COW86" s="207"/>
      <c r="COX86" s="207"/>
      <c r="COY86" s="207"/>
      <c r="COZ86" s="207"/>
      <c r="CPA86" s="207"/>
      <c r="CPB86" s="207"/>
      <c r="CPC86" s="207"/>
      <c r="CPD86" s="207"/>
      <c r="CPE86" s="207"/>
      <c r="CPF86" s="207"/>
      <c r="CPG86" s="207"/>
      <c r="CPH86" s="207"/>
      <c r="CPI86" s="207"/>
      <c r="CPJ86" s="207"/>
      <c r="CPK86" s="207"/>
      <c r="CPL86" s="207"/>
      <c r="CPM86" s="207"/>
      <c r="CPN86" s="207"/>
      <c r="CPO86" s="207"/>
      <c r="CPP86" s="207"/>
      <c r="CPQ86" s="207"/>
      <c r="CPR86" s="207"/>
      <c r="CPS86" s="207"/>
      <c r="CPT86" s="207"/>
      <c r="CPU86" s="207"/>
      <c r="CPV86" s="207"/>
      <c r="CPW86" s="207"/>
      <c r="CPX86" s="207"/>
      <c r="CPY86" s="207"/>
      <c r="CPZ86" s="207"/>
      <c r="CQA86" s="207"/>
      <c r="CQB86" s="207"/>
      <c r="CQC86" s="207"/>
      <c r="CQD86" s="207"/>
      <c r="CQE86" s="207"/>
      <c r="CQF86" s="207"/>
      <c r="CQG86" s="207"/>
      <c r="CQH86" s="207"/>
      <c r="CQI86" s="207"/>
      <c r="CQJ86" s="207"/>
      <c r="CQK86" s="207"/>
      <c r="CQL86" s="207"/>
      <c r="CQM86" s="207"/>
      <c r="CQN86" s="207"/>
      <c r="CQO86" s="207"/>
      <c r="CQP86" s="207"/>
      <c r="CQQ86" s="207"/>
      <c r="CQR86" s="207"/>
      <c r="CQS86" s="207"/>
      <c r="CQT86" s="207"/>
      <c r="CQU86" s="207"/>
      <c r="CQV86" s="207"/>
      <c r="CQW86" s="207"/>
      <c r="CQX86" s="207"/>
      <c r="CQY86" s="207"/>
      <c r="CQZ86" s="207"/>
      <c r="CRA86" s="207"/>
      <c r="CRB86" s="207"/>
      <c r="CRC86" s="207"/>
      <c r="CRD86" s="207"/>
      <c r="CRE86" s="207"/>
      <c r="CRF86" s="207"/>
      <c r="CRG86" s="207"/>
      <c r="CRH86" s="207"/>
      <c r="CRI86" s="207"/>
      <c r="CRJ86" s="207"/>
      <c r="CRK86" s="207"/>
      <c r="CRL86" s="207"/>
      <c r="CRM86" s="207"/>
      <c r="CRN86" s="207"/>
      <c r="CRO86" s="207"/>
      <c r="CRP86" s="207"/>
      <c r="CRQ86" s="207"/>
      <c r="CRR86" s="207"/>
      <c r="CRS86" s="207"/>
      <c r="CRT86" s="207"/>
      <c r="CRU86" s="207"/>
      <c r="CRV86" s="207"/>
      <c r="CRW86" s="207"/>
      <c r="CRX86" s="207"/>
      <c r="CRY86" s="207"/>
      <c r="CRZ86" s="207"/>
      <c r="CSA86" s="207"/>
      <c r="CSB86" s="207"/>
      <c r="CSC86" s="207"/>
      <c r="CSD86" s="207"/>
      <c r="CSE86" s="207"/>
      <c r="CSF86" s="207"/>
      <c r="CSG86" s="207"/>
      <c r="CSH86" s="207"/>
      <c r="CSI86" s="207"/>
      <c r="CSJ86" s="207"/>
      <c r="CSK86" s="207"/>
      <c r="CSL86" s="207"/>
      <c r="CSM86" s="207"/>
      <c r="CSN86" s="207"/>
      <c r="CSO86" s="207"/>
      <c r="CSP86" s="207"/>
      <c r="CSQ86" s="207"/>
      <c r="CSR86" s="207"/>
      <c r="CSS86" s="207"/>
      <c r="CST86" s="207"/>
      <c r="CSU86" s="207"/>
      <c r="CSV86" s="207"/>
      <c r="CSW86" s="207"/>
      <c r="CSX86" s="207"/>
      <c r="CSY86" s="207"/>
      <c r="CSZ86" s="207"/>
      <c r="CTA86" s="207"/>
      <c r="CTB86" s="207"/>
      <c r="CTC86" s="207"/>
      <c r="CTD86" s="207"/>
      <c r="CTE86" s="207"/>
      <c r="CTF86" s="207"/>
      <c r="CTG86" s="207"/>
      <c r="CTH86" s="207"/>
      <c r="CTI86" s="207"/>
      <c r="CTJ86" s="207"/>
      <c r="CTK86" s="207"/>
      <c r="CTL86" s="207"/>
      <c r="CTM86" s="207"/>
      <c r="CTN86" s="207"/>
      <c r="CTO86" s="207"/>
      <c r="CTP86" s="207"/>
      <c r="CTQ86" s="207"/>
      <c r="CTR86" s="207"/>
      <c r="CTS86" s="207"/>
      <c r="CTT86" s="207"/>
      <c r="CTU86" s="207"/>
      <c r="CTV86" s="207"/>
      <c r="CTW86" s="207"/>
      <c r="CTX86" s="207"/>
      <c r="CTY86" s="207"/>
      <c r="CTZ86" s="207"/>
      <c r="CUA86" s="207"/>
      <c r="CUB86" s="207"/>
      <c r="CUC86" s="207"/>
      <c r="CUD86" s="207"/>
      <c r="CUE86" s="207"/>
      <c r="CUF86" s="207"/>
      <c r="CUG86" s="207"/>
      <c r="CUH86" s="207"/>
      <c r="CUI86" s="207"/>
      <c r="CUJ86" s="207"/>
      <c r="CUK86" s="207"/>
      <c r="CUL86" s="207"/>
      <c r="CUM86" s="207"/>
      <c r="CUN86" s="207"/>
      <c r="CUO86" s="207"/>
      <c r="CUP86" s="207"/>
      <c r="CUQ86" s="207"/>
      <c r="CUR86" s="207"/>
      <c r="CUS86" s="207"/>
      <c r="CUT86" s="207"/>
      <c r="CUU86" s="207"/>
      <c r="CUV86" s="207"/>
      <c r="CUW86" s="207"/>
      <c r="CUX86" s="207"/>
      <c r="CUY86" s="207"/>
      <c r="CUZ86" s="207"/>
      <c r="CVA86" s="207"/>
      <c r="CVB86" s="207"/>
      <c r="CVC86" s="207"/>
      <c r="CVD86" s="207"/>
      <c r="CVE86" s="207"/>
      <c r="CVF86" s="207"/>
      <c r="CVG86" s="207"/>
      <c r="CVH86" s="207"/>
      <c r="CVI86" s="207"/>
      <c r="CVJ86" s="207"/>
      <c r="CVK86" s="207"/>
      <c r="CVL86" s="207"/>
      <c r="CVM86" s="207"/>
      <c r="CVN86" s="207"/>
      <c r="CVO86" s="207"/>
      <c r="CVP86" s="207"/>
      <c r="CVQ86" s="207"/>
      <c r="CVR86" s="207"/>
      <c r="CVS86" s="207"/>
      <c r="CVT86" s="207"/>
      <c r="CVU86" s="207"/>
      <c r="CVV86" s="207"/>
      <c r="CVW86" s="207"/>
      <c r="CVX86" s="207"/>
      <c r="CVY86" s="207"/>
      <c r="CVZ86" s="207"/>
      <c r="CWA86" s="207"/>
      <c r="CWB86" s="207"/>
      <c r="CWC86" s="207"/>
      <c r="CWD86" s="207"/>
      <c r="CWE86" s="207"/>
      <c r="CWF86" s="207"/>
      <c r="CWG86" s="207"/>
      <c r="CWH86" s="207"/>
      <c r="CWI86" s="207"/>
      <c r="CWJ86" s="207"/>
      <c r="CWK86" s="207"/>
      <c r="CWL86" s="207"/>
      <c r="CWM86" s="207"/>
      <c r="CWN86" s="207"/>
      <c r="CWO86" s="207"/>
      <c r="CWP86" s="207"/>
      <c r="CWQ86" s="207"/>
      <c r="CWR86" s="207"/>
      <c r="CWS86" s="207"/>
      <c r="CWT86" s="207"/>
      <c r="CWU86" s="207"/>
      <c r="CWV86" s="207"/>
      <c r="CWW86" s="207"/>
      <c r="CWX86" s="207"/>
      <c r="CWY86" s="207"/>
      <c r="CWZ86" s="207"/>
      <c r="CXA86" s="207"/>
      <c r="CXB86" s="207"/>
      <c r="CXC86" s="207"/>
      <c r="CXD86" s="207"/>
      <c r="CXE86" s="207"/>
      <c r="CXF86" s="207"/>
      <c r="CXG86" s="207"/>
      <c r="CXH86" s="207"/>
      <c r="CXI86" s="207"/>
      <c r="CXJ86" s="207"/>
      <c r="CXK86" s="207"/>
      <c r="CXL86" s="207"/>
      <c r="CXM86" s="207"/>
      <c r="CXN86" s="207"/>
      <c r="CXO86" s="207"/>
      <c r="CXP86" s="207"/>
      <c r="CXQ86" s="207"/>
      <c r="CXR86" s="207"/>
      <c r="CXS86" s="207"/>
      <c r="CXT86" s="207"/>
      <c r="CXU86" s="207"/>
      <c r="CXV86" s="207"/>
      <c r="CXW86" s="207"/>
      <c r="CXX86" s="207"/>
      <c r="CXY86" s="207"/>
      <c r="CXZ86" s="207"/>
      <c r="CYA86" s="207"/>
      <c r="CYB86" s="207"/>
      <c r="CYC86" s="207"/>
      <c r="CYD86" s="207"/>
      <c r="CYE86" s="207"/>
      <c r="CYF86" s="207"/>
      <c r="CYG86" s="207"/>
      <c r="CYH86" s="207"/>
      <c r="CYI86" s="207"/>
      <c r="CYJ86" s="207"/>
      <c r="CYK86" s="207"/>
      <c r="CYL86" s="207"/>
      <c r="CYM86" s="207"/>
      <c r="CYN86" s="207"/>
      <c r="CYO86" s="207"/>
      <c r="CYP86" s="207"/>
      <c r="CYQ86" s="207"/>
      <c r="CYR86" s="207"/>
      <c r="CYS86" s="207"/>
      <c r="CYT86" s="207"/>
      <c r="CYU86" s="207"/>
      <c r="CYV86" s="207"/>
      <c r="CYW86" s="207"/>
      <c r="CYX86" s="207"/>
      <c r="CYY86" s="207"/>
      <c r="CYZ86" s="207"/>
      <c r="CZA86" s="207"/>
      <c r="CZB86" s="207"/>
      <c r="CZC86" s="207"/>
      <c r="CZD86" s="207"/>
      <c r="CZE86" s="207"/>
      <c r="CZF86" s="207"/>
      <c r="CZG86" s="207"/>
      <c r="CZH86" s="207"/>
      <c r="CZI86" s="207"/>
      <c r="CZJ86" s="207"/>
      <c r="CZK86" s="207"/>
      <c r="CZL86" s="207"/>
      <c r="CZM86" s="207"/>
      <c r="CZN86" s="207"/>
      <c r="CZO86" s="207"/>
      <c r="CZP86" s="207"/>
      <c r="CZQ86" s="207"/>
      <c r="CZR86" s="207"/>
      <c r="CZS86" s="207"/>
      <c r="CZT86" s="207"/>
      <c r="CZU86" s="207"/>
      <c r="CZV86" s="207"/>
      <c r="CZW86" s="207"/>
      <c r="CZX86" s="207"/>
      <c r="CZY86" s="207"/>
      <c r="CZZ86" s="207"/>
      <c r="DAA86" s="207"/>
      <c r="DAB86" s="207"/>
      <c r="DAC86" s="207"/>
      <c r="DAD86" s="207"/>
      <c r="DAE86" s="207"/>
      <c r="DAF86" s="207"/>
      <c r="DAG86" s="207"/>
      <c r="DAH86" s="207"/>
      <c r="DAI86" s="207"/>
      <c r="DAJ86" s="207"/>
      <c r="DAK86" s="207"/>
      <c r="DAL86" s="207"/>
      <c r="DAM86" s="207"/>
      <c r="DAN86" s="207"/>
      <c r="DAO86" s="207"/>
      <c r="DAP86" s="207"/>
      <c r="DAQ86" s="207"/>
      <c r="DAR86" s="207"/>
      <c r="DAS86" s="207"/>
      <c r="DAT86" s="207"/>
      <c r="DAU86" s="207"/>
      <c r="DAV86" s="207"/>
      <c r="DAW86" s="207"/>
      <c r="DAX86" s="207"/>
      <c r="DAY86" s="207"/>
      <c r="DAZ86" s="207"/>
      <c r="DBA86" s="207"/>
      <c r="DBB86" s="207"/>
      <c r="DBC86" s="207"/>
      <c r="DBD86" s="207"/>
      <c r="DBE86" s="207"/>
      <c r="DBF86" s="207"/>
      <c r="DBG86" s="207"/>
      <c r="DBH86" s="207"/>
      <c r="DBI86" s="207"/>
      <c r="DBJ86" s="207"/>
      <c r="DBK86" s="207"/>
      <c r="DBL86" s="207"/>
      <c r="DBM86" s="207"/>
      <c r="DBN86" s="207"/>
      <c r="DBO86" s="207"/>
      <c r="DBP86" s="207"/>
      <c r="DBQ86" s="207"/>
      <c r="DBR86" s="207"/>
      <c r="DBS86" s="207"/>
      <c r="DBT86" s="207"/>
      <c r="DBU86" s="207"/>
      <c r="DBV86" s="207"/>
      <c r="DBW86" s="207"/>
      <c r="DBX86" s="207"/>
      <c r="DBY86" s="207"/>
      <c r="DBZ86" s="207"/>
      <c r="DCA86" s="207"/>
      <c r="DCB86" s="207"/>
      <c r="DCC86" s="207"/>
      <c r="DCD86" s="207"/>
      <c r="DCE86" s="207"/>
      <c r="DCF86" s="207"/>
      <c r="DCG86" s="207"/>
      <c r="DCH86" s="207"/>
      <c r="DCI86" s="207"/>
      <c r="DCJ86" s="207"/>
      <c r="DCK86" s="207"/>
      <c r="DCL86" s="207"/>
      <c r="DCM86" s="207"/>
      <c r="DCN86" s="207"/>
      <c r="DCO86" s="207"/>
      <c r="DCP86" s="207"/>
      <c r="DCQ86" s="207"/>
      <c r="DCR86" s="207"/>
      <c r="DCS86" s="207"/>
      <c r="DCT86" s="207"/>
      <c r="DCU86" s="207"/>
      <c r="DCV86" s="207"/>
      <c r="DCW86" s="207"/>
      <c r="DCX86" s="207"/>
      <c r="DCY86" s="207"/>
      <c r="DCZ86" s="207"/>
      <c r="DDA86" s="207"/>
      <c r="DDB86" s="207"/>
      <c r="DDC86" s="207"/>
      <c r="DDD86" s="207"/>
      <c r="DDE86" s="207"/>
      <c r="DDF86" s="207"/>
      <c r="DDG86" s="207"/>
      <c r="DDH86" s="207"/>
      <c r="DDI86" s="207"/>
      <c r="DDJ86" s="207"/>
      <c r="DDK86" s="207"/>
      <c r="DDL86" s="207"/>
      <c r="DDM86" s="207"/>
      <c r="DDN86" s="207"/>
      <c r="DDO86" s="207"/>
      <c r="DDP86" s="207"/>
      <c r="DDQ86" s="207"/>
      <c r="DDR86" s="207"/>
      <c r="DDS86" s="207"/>
      <c r="DDT86" s="207"/>
      <c r="DDU86" s="207"/>
      <c r="DDV86" s="207"/>
      <c r="DDW86" s="207"/>
      <c r="DDX86" s="207"/>
      <c r="DDY86" s="207"/>
      <c r="DDZ86" s="207"/>
      <c r="DEA86" s="207"/>
      <c r="DEB86" s="207"/>
      <c r="DEC86" s="207"/>
      <c r="DED86" s="207"/>
      <c r="DEE86" s="207"/>
      <c r="DEF86" s="207"/>
      <c r="DEG86" s="207"/>
      <c r="DEH86" s="207"/>
      <c r="DEI86" s="207"/>
      <c r="DEJ86" s="207"/>
      <c r="DEK86" s="207"/>
      <c r="DEL86" s="207"/>
      <c r="DEM86" s="207"/>
      <c r="DEN86" s="207"/>
      <c r="DEO86" s="207"/>
      <c r="DEP86" s="207"/>
      <c r="DEQ86" s="207"/>
      <c r="DER86" s="207"/>
      <c r="DES86" s="207"/>
      <c r="DET86" s="207"/>
      <c r="DEU86" s="207"/>
      <c r="DEV86" s="207"/>
      <c r="DEW86" s="207"/>
      <c r="DEX86" s="207"/>
      <c r="DEY86" s="207"/>
      <c r="DEZ86" s="207"/>
      <c r="DFA86" s="207"/>
      <c r="DFB86" s="207"/>
      <c r="DFC86" s="207"/>
      <c r="DFD86" s="207"/>
      <c r="DFE86" s="207"/>
      <c r="DFF86" s="207"/>
      <c r="DFG86" s="207"/>
      <c r="DFH86" s="207"/>
      <c r="DFI86" s="207"/>
      <c r="DFJ86" s="207"/>
      <c r="DFK86" s="207"/>
      <c r="DFL86" s="207"/>
      <c r="DFM86" s="207"/>
      <c r="DFN86" s="207"/>
      <c r="DFO86" s="207"/>
      <c r="DFP86" s="207"/>
      <c r="DFQ86" s="207"/>
      <c r="DFR86" s="207"/>
      <c r="DFS86" s="207"/>
      <c r="DFT86" s="207"/>
      <c r="DFU86" s="207"/>
      <c r="DFV86" s="207"/>
      <c r="DFW86" s="207"/>
      <c r="DFX86" s="207"/>
      <c r="DFY86" s="207"/>
      <c r="DFZ86" s="207"/>
      <c r="DGA86" s="207"/>
      <c r="DGB86" s="207"/>
      <c r="DGC86" s="207"/>
      <c r="DGD86" s="207"/>
      <c r="DGE86" s="207"/>
      <c r="DGF86" s="207"/>
      <c r="DGG86" s="207"/>
      <c r="DGH86" s="207"/>
      <c r="DGI86" s="207"/>
      <c r="DGJ86" s="207"/>
      <c r="DGK86" s="207"/>
      <c r="DGL86" s="207"/>
      <c r="DGM86" s="207"/>
      <c r="DGN86" s="207"/>
      <c r="DGO86" s="207"/>
      <c r="DGP86" s="207"/>
      <c r="DGQ86" s="207"/>
      <c r="DGR86" s="207"/>
      <c r="DGS86" s="207"/>
      <c r="DGT86" s="207"/>
      <c r="DGU86" s="207"/>
      <c r="DGV86" s="207"/>
      <c r="DGW86" s="207"/>
      <c r="DGX86" s="207"/>
      <c r="DGY86" s="207"/>
      <c r="DGZ86" s="207"/>
      <c r="DHA86" s="207"/>
      <c r="DHB86" s="207"/>
      <c r="DHC86" s="207"/>
      <c r="DHD86" s="207"/>
      <c r="DHE86" s="207"/>
      <c r="DHF86" s="207"/>
      <c r="DHG86" s="207"/>
      <c r="DHH86" s="207"/>
      <c r="DHI86" s="207"/>
      <c r="DHJ86" s="207"/>
      <c r="DHK86" s="207"/>
      <c r="DHL86" s="207"/>
      <c r="DHM86" s="207"/>
      <c r="DHN86" s="207"/>
      <c r="DHO86" s="207"/>
      <c r="DHP86" s="207"/>
      <c r="DHQ86" s="207"/>
      <c r="DHR86" s="207"/>
      <c r="DHS86" s="207"/>
      <c r="DHT86" s="207"/>
      <c r="DHU86" s="207"/>
      <c r="DHV86" s="207"/>
      <c r="DHW86" s="207"/>
      <c r="DHX86" s="207"/>
      <c r="DHY86" s="207"/>
      <c r="DHZ86" s="207"/>
      <c r="DIA86" s="207"/>
      <c r="DIB86" s="207"/>
      <c r="DIC86" s="207"/>
      <c r="DID86" s="207"/>
      <c r="DIE86" s="207"/>
      <c r="DIF86" s="207"/>
      <c r="DIG86" s="207"/>
      <c r="DIH86" s="207"/>
      <c r="DII86" s="207"/>
      <c r="DIJ86" s="207"/>
      <c r="DIK86" s="207"/>
      <c r="DIL86" s="207"/>
      <c r="DIM86" s="207"/>
      <c r="DIN86" s="207"/>
      <c r="DIO86" s="207"/>
      <c r="DIP86" s="207"/>
      <c r="DIQ86" s="207"/>
      <c r="DIR86" s="207"/>
      <c r="DIS86" s="207"/>
      <c r="DIT86" s="207"/>
      <c r="DIU86" s="207"/>
      <c r="DIV86" s="207"/>
      <c r="DIW86" s="207"/>
      <c r="DIX86" s="207"/>
      <c r="DIY86" s="207"/>
      <c r="DIZ86" s="207"/>
      <c r="DJA86" s="207"/>
      <c r="DJB86" s="207"/>
      <c r="DJC86" s="207"/>
      <c r="DJD86" s="207"/>
      <c r="DJE86" s="207"/>
      <c r="DJF86" s="207"/>
      <c r="DJG86" s="207"/>
      <c r="DJH86" s="207"/>
      <c r="DJI86" s="207"/>
      <c r="DJJ86" s="207"/>
      <c r="DJK86" s="207"/>
      <c r="DJL86" s="207"/>
      <c r="DJM86" s="207"/>
      <c r="DJN86" s="207"/>
      <c r="DJO86" s="207"/>
      <c r="DJP86" s="207"/>
      <c r="DJQ86" s="207"/>
      <c r="DJR86" s="207"/>
      <c r="DJS86" s="207"/>
      <c r="DJT86" s="207"/>
      <c r="DJU86" s="207"/>
      <c r="DJV86" s="207"/>
      <c r="DJW86" s="207"/>
      <c r="DJX86" s="207"/>
      <c r="DJY86" s="207"/>
      <c r="DJZ86" s="207"/>
      <c r="DKA86" s="207"/>
      <c r="DKB86" s="207"/>
      <c r="DKC86" s="207"/>
      <c r="DKD86" s="207"/>
      <c r="DKE86" s="207"/>
      <c r="DKF86" s="207"/>
      <c r="DKG86" s="207"/>
      <c r="DKH86" s="207"/>
      <c r="DKI86" s="207"/>
      <c r="DKJ86" s="207"/>
      <c r="DKK86" s="207"/>
      <c r="DKL86" s="207"/>
      <c r="DKM86" s="207"/>
      <c r="DKN86" s="207"/>
      <c r="DKO86" s="207"/>
      <c r="DKP86" s="207"/>
      <c r="DKQ86" s="207"/>
      <c r="DKR86" s="207"/>
      <c r="DKS86" s="207"/>
      <c r="DKT86" s="207"/>
      <c r="DKU86" s="207"/>
      <c r="DKV86" s="207"/>
      <c r="DKW86" s="207"/>
      <c r="DKX86" s="207"/>
      <c r="DKY86" s="207"/>
      <c r="DKZ86" s="207"/>
      <c r="DLA86" s="207"/>
      <c r="DLB86" s="207"/>
      <c r="DLC86" s="207"/>
      <c r="DLD86" s="207"/>
      <c r="DLE86" s="207"/>
      <c r="DLF86" s="207"/>
      <c r="DLG86" s="207"/>
      <c r="DLH86" s="207"/>
      <c r="DLI86" s="207"/>
      <c r="DLJ86" s="207"/>
      <c r="DLK86" s="207"/>
      <c r="DLL86" s="207"/>
      <c r="DLM86" s="207"/>
      <c r="DLN86" s="207"/>
      <c r="DLO86" s="207"/>
      <c r="DLP86" s="207"/>
      <c r="DLQ86" s="207"/>
      <c r="DLR86" s="207"/>
      <c r="DLS86" s="207"/>
      <c r="DLT86" s="207"/>
      <c r="DLU86" s="207"/>
      <c r="DLV86" s="207"/>
      <c r="DLW86" s="207"/>
      <c r="DLX86" s="207"/>
      <c r="DLY86" s="207"/>
      <c r="DLZ86" s="207"/>
      <c r="DMA86" s="207"/>
      <c r="DMB86" s="207"/>
      <c r="DMC86" s="207"/>
      <c r="DMD86" s="207"/>
      <c r="DME86" s="207"/>
      <c r="DMF86" s="207"/>
      <c r="DMG86" s="207"/>
      <c r="DMH86" s="207"/>
      <c r="DMI86" s="207"/>
      <c r="DMJ86" s="207"/>
      <c r="DMK86" s="207"/>
      <c r="DML86" s="207"/>
      <c r="DMM86" s="207"/>
      <c r="DMN86" s="207"/>
      <c r="DMO86" s="207"/>
      <c r="DMP86" s="207"/>
      <c r="DMQ86" s="207"/>
      <c r="DMR86" s="207"/>
      <c r="DMS86" s="207"/>
      <c r="DMT86" s="207"/>
      <c r="DMU86" s="207"/>
      <c r="DMV86" s="207"/>
      <c r="DMW86" s="207"/>
      <c r="DMX86" s="207"/>
      <c r="DMY86" s="207"/>
      <c r="DMZ86" s="207"/>
      <c r="DNA86" s="207"/>
      <c r="DNB86" s="207"/>
      <c r="DNC86" s="207"/>
      <c r="DND86" s="207"/>
      <c r="DNE86" s="207"/>
      <c r="DNF86" s="207"/>
      <c r="DNG86" s="207"/>
      <c r="DNH86" s="207"/>
      <c r="DNI86" s="207"/>
      <c r="DNJ86" s="207"/>
      <c r="DNK86" s="207"/>
      <c r="DNL86" s="207"/>
      <c r="DNM86" s="207"/>
      <c r="DNN86" s="207"/>
      <c r="DNO86" s="207"/>
      <c r="DNP86" s="207"/>
      <c r="DNQ86" s="207"/>
      <c r="DNR86" s="207"/>
      <c r="DNS86" s="207"/>
      <c r="DNT86" s="207"/>
      <c r="DNU86" s="207"/>
      <c r="DNV86" s="207"/>
      <c r="DNW86" s="207"/>
      <c r="DNX86" s="207"/>
      <c r="DNY86" s="207"/>
      <c r="DNZ86" s="207"/>
      <c r="DOA86" s="207"/>
      <c r="DOB86" s="207"/>
      <c r="DOC86" s="207"/>
      <c r="DOD86" s="207"/>
      <c r="DOE86" s="207"/>
      <c r="DOF86" s="207"/>
      <c r="DOG86" s="207"/>
      <c r="DOH86" s="207"/>
      <c r="DOI86" s="207"/>
      <c r="DOJ86" s="207"/>
      <c r="DOK86" s="207"/>
      <c r="DOL86" s="207"/>
      <c r="DOM86" s="207"/>
      <c r="DON86" s="207"/>
      <c r="DOO86" s="207"/>
      <c r="DOP86" s="207"/>
      <c r="DOQ86" s="207"/>
      <c r="DOR86" s="207"/>
      <c r="DOS86" s="207"/>
      <c r="DOT86" s="207"/>
      <c r="DOU86" s="207"/>
      <c r="DOV86" s="207"/>
      <c r="DOW86" s="207"/>
      <c r="DOX86" s="207"/>
      <c r="DOY86" s="207"/>
      <c r="DOZ86" s="207"/>
      <c r="DPA86" s="207"/>
      <c r="DPB86" s="207"/>
      <c r="DPC86" s="207"/>
      <c r="DPD86" s="207"/>
      <c r="DPE86" s="207"/>
      <c r="DPF86" s="207"/>
      <c r="DPG86" s="207"/>
      <c r="DPH86" s="207"/>
      <c r="DPI86" s="207"/>
      <c r="DPJ86" s="207"/>
      <c r="DPK86" s="207"/>
      <c r="DPL86" s="207"/>
      <c r="DPM86" s="207"/>
      <c r="DPN86" s="207"/>
      <c r="DPO86" s="207"/>
      <c r="DPP86" s="207"/>
      <c r="DPQ86" s="207"/>
      <c r="DPR86" s="207"/>
      <c r="DPS86" s="207"/>
      <c r="DPT86" s="207"/>
      <c r="DPU86" s="207"/>
      <c r="DPV86" s="207"/>
      <c r="DPW86" s="207"/>
      <c r="DPX86" s="207"/>
      <c r="DPY86" s="207"/>
      <c r="DPZ86" s="207"/>
      <c r="DQA86" s="207"/>
      <c r="DQB86" s="207"/>
      <c r="DQC86" s="207"/>
      <c r="DQD86" s="207"/>
      <c r="DQE86" s="207"/>
      <c r="DQF86" s="207"/>
      <c r="DQG86" s="207"/>
      <c r="DQH86" s="207"/>
      <c r="DQI86" s="207"/>
      <c r="DQJ86" s="207"/>
      <c r="DQK86" s="207"/>
      <c r="DQL86" s="207"/>
      <c r="DQM86" s="207"/>
      <c r="DQN86" s="207"/>
      <c r="DQO86" s="207"/>
      <c r="DQP86" s="207"/>
      <c r="DQQ86" s="207"/>
      <c r="DQR86" s="207"/>
      <c r="DQS86" s="207"/>
      <c r="DQT86" s="207"/>
      <c r="DQU86" s="207"/>
      <c r="DQV86" s="207"/>
      <c r="DQW86" s="207"/>
      <c r="DQX86" s="207"/>
      <c r="DQY86" s="207"/>
      <c r="DQZ86" s="207"/>
      <c r="DRA86" s="207"/>
      <c r="DRB86" s="207"/>
      <c r="DRC86" s="207"/>
      <c r="DRD86" s="207"/>
      <c r="DRE86" s="207"/>
      <c r="DRF86" s="207"/>
      <c r="DRG86" s="207"/>
      <c r="DRH86" s="207"/>
      <c r="DRI86" s="207"/>
      <c r="DRJ86" s="207"/>
      <c r="DRK86" s="207"/>
      <c r="DRL86" s="207"/>
      <c r="DRM86" s="207"/>
      <c r="DRN86" s="207"/>
      <c r="DRO86" s="207"/>
      <c r="DRP86" s="207"/>
      <c r="DRQ86" s="207"/>
      <c r="DRR86" s="207"/>
      <c r="DRS86" s="207"/>
      <c r="DRT86" s="207"/>
      <c r="DRU86" s="207"/>
      <c r="DRV86" s="207"/>
      <c r="DRW86" s="207"/>
      <c r="DRX86" s="207"/>
      <c r="DRY86" s="207"/>
      <c r="DRZ86" s="207"/>
      <c r="DSA86" s="207"/>
      <c r="DSB86" s="207"/>
      <c r="DSC86" s="207"/>
      <c r="DSD86" s="207"/>
      <c r="DSE86" s="207"/>
      <c r="DSF86" s="207"/>
      <c r="DSG86" s="207"/>
      <c r="DSH86" s="207"/>
      <c r="DSI86" s="207"/>
      <c r="DSJ86" s="207"/>
      <c r="DSK86" s="207"/>
      <c r="DSL86" s="207"/>
      <c r="DSM86" s="207"/>
      <c r="DSN86" s="207"/>
      <c r="DSO86" s="207"/>
      <c r="DSP86" s="207"/>
      <c r="DSQ86" s="207"/>
      <c r="DSR86" s="207"/>
      <c r="DSS86" s="207"/>
      <c r="DST86" s="207"/>
      <c r="DSU86" s="207"/>
      <c r="DSV86" s="207"/>
      <c r="DSW86" s="207"/>
      <c r="DSX86" s="207"/>
      <c r="DSY86" s="207"/>
      <c r="DSZ86" s="207"/>
      <c r="DTA86" s="207"/>
      <c r="DTB86" s="207"/>
      <c r="DTC86" s="207"/>
      <c r="DTD86" s="207"/>
      <c r="DTE86" s="207"/>
      <c r="DTF86" s="207"/>
      <c r="DTG86" s="207"/>
      <c r="DTH86" s="207"/>
      <c r="DTI86" s="207"/>
      <c r="DTJ86" s="207"/>
      <c r="DTK86" s="207"/>
      <c r="DTL86" s="207"/>
      <c r="DTM86" s="207"/>
      <c r="DTN86" s="207"/>
      <c r="DTO86" s="207"/>
      <c r="DTP86" s="207"/>
      <c r="DTQ86" s="207"/>
      <c r="DTR86" s="207"/>
      <c r="DTS86" s="207"/>
      <c r="DTT86" s="207"/>
      <c r="DTU86" s="207"/>
      <c r="DTV86" s="207"/>
      <c r="DTW86" s="207"/>
      <c r="DTX86" s="207"/>
      <c r="DTY86" s="207"/>
      <c r="DTZ86" s="207"/>
      <c r="DUA86" s="207"/>
      <c r="DUB86" s="207"/>
      <c r="DUC86" s="207"/>
      <c r="DUD86" s="207"/>
      <c r="DUE86" s="207"/>
      <c r="DUF86" s="207"/>
      <c r="DUG86" s="207"/>
      <c r="DUH86" s="207"/>
      <c r="DUI86" s="207"/>
      <c r="DUJ86" s="207"/>
      <c r="DUK86" s="207"/>
      <c r="DUL86" s="207"/>
      <c r="DUM86" s="207"/>
      <c r="DUN86" s="207"/>
      <c r="DUO86" s="207"/>
      <c r="DUP86" s="207"/>
      <c r="DUQ86" s="207"/>
      <c r="DUR86" s="207"/>
      <c r="DUS86" s="207"/>
      <c r="DUT86" s="207"/>
      <c r="DUU86" s="207"/>
      <c r="DUV86" s="207"/>
      <c r="DUW86" s="207"/>
      <c r="DUX86" s="207"/>
      <c r="DUY86" s="207"/>
      <c r="DUZ86" s="207"/>
      <c r="DVA86" s="207"/>
      <c r="DVB86" s="207"/>
      <c r="DVC86" s="207"/>
      <c r="DVD86" s="207"/>
      <c r="DVE86" s="207"/>
      <c r="DVF86" s="207"/>
      <c r="DVG86" s="207"/>
      <c r="DVH86" s="207"/>
      <c r="DVI86" s="207"/>
      <c r="DVJ86" s="207"/>
      <c r="DVK86" s="207"/>
      <c r="DVL86" s="207"/>
      <c r="DVM86" s="207"/>
      <c r="DVN86" s="207"/>
      <c r="DVO86" s="207"/>
      <c r="DVP86" s="207"/>
      <c r="DVQ86" s="207"/>
      <c r="DVR86" s="207"/>
      <c r="DVS86" s="207"/>
      <c r="DVT86" s="207"/>
      <c r="DVU86" s="207"/>
      <c r="DVV86" s="207"/>
      <c r="DVW86" s="207"/>
      <c r="DVX86" s="207"/>
      <c r="DVY86" s="207"/>
      <c r="DVZ86" s="207"/>
      <c r="DWA86" s="207"/>
      <c r="DWB86" s="207"/>
      <c r="DWC86" s="207"/>
      <c r="DWD86" s="207"/>
      <c r="DWE86" s="207"/>
      <c r="DWF86" s="207"/>
      <c r="DWG86" s="207"/>
      <c r="DWH86" s="207"/>
      <c r="DWI86" s="207"/>
      <c r="DWJ86" s="207"/>
      <c r="DWK86" s="207"/>
      <c r="DWL86" s="207"/>
      <c r="DWM86" s="207"/>
      <c r="DWN86" s="207"/>
      <c r="DWO86" s="207"/>
      <c r="DWP86" s="207"/>
      <c r="DWQ86" s="207"/>
      <c r="DWR86" s="207"/>
      <c r="DWS86" s="207"/>
      <c r="DWT86" s="207"/>
      <c r="DWU86" s="207"/>
      <c r="DWV86" s="207"/>
      <c r="DWW86" s="207"/>
      <c r="DWX86" s="207"/>
      <c r="DWY86" s="207"/>
      <c r="DWZ86" s="207"/>
      <c r="DXA86" s="207"/>
      <c r="DXB86" s="207"/>
      <c r="DXC86" s="207"/>
      <c r="DXD86" s="207"/>
      <c r="DXE86" s="207"/>
      <c r="DXF86" s="207"/>
      <c r="DXG86" s="207"/>
      <c r="DXH86" s="207"/>
      <c r="DXI86" s="207"/>
      <c r="DXJ86" s="207"/>
      <c r="DXK86" s="207"/>
      <c r="DXL86" s="207"/>
      <c r="DXM86" s="207"/>
      <c r="DXN86" s="207"/>
      <c r="DXO86" s="207"/>
      <c r="DXP86" s="207"/>
      <c r="DXQ86" s="207"/>
      <c r="DXR86" s="207"/>
      <c r="DXS86" s="207"/>
      <c r="DXT86" s="207"/>
      <c r="DXU86" s="207"/>
      <c r="DXV86" s="207"/>
      <c r="DXW86" s="207"/>
      <c r="DXX86" s="207"/>
      <c r="DXY86" s="207"/>
      <c r="DXZ86" s="207"/>
      <c r="DYA86" s="207"/>
      <c r="DYB86" s="207"/>
      <c r="DYC86" s="207"/>
      <c r="DYD86" s="207"/>
      <c r="DYE86" s="207"/>
      <c r="DYF86" s="207"/>
      <c r="DYG86" s="207"/>
      <c r="DYH86" s="207"/>
      <c r="DYI86" s="207"/>
      <c r="DYJ86" s="207"/>
      <c r="DYK86" s="207"/>
      <c r="DYL86" s="207"/>
      <c r="DYM86" s="207"/>
      <c r="DYN86" s="207"/>
      <c r="DYO86" s="207"/>
      <c r="DYP86" s="207"/>
      <c r="DYQ86" s="207"/>
      <c r="DYR86" s="207"/>
      <c r="DYS86" s="207"/>
      <c r="DYT86" s="207"/>
      <c r="DYU86" s="207"/>
      <c r="DYV86" s="207"/>
      <c r="DYW86" s="207"/>
      <c r="DYX86" s="207"/>
      <c r="DYY86" s="207"/>
      <c r="DYZ86" s="207"/>
      <c r="DZA86" s="207"/>
      <c r="DZB86" s="207"/>
      <c r="DZC86" s="207"/>
      <c r="DZD86" s="207"/>
      <c r="DZE86" s="207"/>
      <c r="DZF86" s="207"/>
      <c r="DZG86" s="207"/>
      <c r="DZH86" s="207"/>
      <c r="DZI86" s="207"/>
      <c r="DZJ86" s="207"/>
      <c r="DZK86" s="207"/>
      <c r="DZL86" s="207"/>
      <c r="DZM86" s="207"/>
      <c r="DZN86" s="207"/>
      <c r="DZO86" s="207"/>
      <c r="DZP86" s="207"/>
      <c r="DZQ86" s="207"/>
      <c r="DZR86" s="207"/>
      <c r="DZS86" s="207"/>
      <c r="DZT86" s="207"/>
      <c r="DZU86" s="207"/>
      <c r="DZV86" s="207"/>
      <c r="DZW86" s="207"/>
      <c r="DZX86" s="207"/>
      <c r="DZY86" s="207"/>
      <c r="DZZ86" s="207"/>
      <c r="EAA86" s="207"/>
      <c r="EAB86" s="207"/>
      <c r="EAC86" s="207"/>
      <c r="EAD86" s="207"/>
      <c r="EAE86" s="207"/>
      <c r="EAF86" s="207"/>
      <c r="EAG86" s="207"/>
      <c r="EAH86" s="207"/>
      <c r="EAI86" s="207"/>
      <c r="EAJ86" s="207"/>
      <c r="EAK86" s="207"/>
      <c r="EAL86" s="207"/>
      <c r="EAM86" s="207"/>
      <c r="EAN86" s="207"/>
      <c r="EAO86" s="207"/>
      <c r="EAP86" s="207"/>
      <c r="EAQ86" s="207"/>
      <c r="EAR86" s="207"/>
      <c r="EAS86" s="207"/>
      <c r="EAT86" s="207"/>
      <c r="EAU86" s="207"/>
      <c r="EAV86" s="207"/>
      <c r="EAW86" s="207"/>
      <c r="EAX86" s="207"/>
      <c r="EAY86" s="207"/>
      <c r="EAZ86" s="207"/>
      <c r="EBA86" s="207"/>
      <c r="EBB86" s="207"/>
      <c r="EBC86" s="207"/>
      <c r="EBD86" s="207"/>
      <c r="EBE86" s="207"/>
      <c r="EBF86" s="207"/>
      <c r="EBG86" s="207"/>
      <c r="EBH86" s="207"/>
      <c r="EBI86" s="207"/>
      <c r="EBJ86" s="207"/>
      <c r="EBK86" s="207"/>
      <c r="EBL86" s="207"/>
      <c r="EBM86" s="207"/>
      <c r="EBN86" s="207"/>
      <c r="EBO86" s="207"/>
      <c r="EBP86" s="207"/>
      <c r="EBQ86" s="207"/>
      <c r="EBR86" s="207"/>
      <c r="EBS86" s="207"/>
      <c r="EBT86" s="207"/>
      <c r="EBU86" s="207"/>
      <c r="EBV86" s="207"/>
      <c r="EBW86" s="207"/>
      <c r="EBX86" s="207"/>
      <c r="EBY86" s="207"/>
      <c r="EBZ86" s="207"/>
      <c r="ECA86" s="207"/>
      <c r="ECB86" s="207"/>
      <c r="ECC86" s="207"/>
      <c r="ECD86" s="207"/>
      <c r="ECE86" s="207"/>
      <c r="ECF86" s="207"/>
      <c r="ECG86" s="207"/>
      <c r="ECH86" s="207"/>
      <c r="ECI86" s="207"/>
      <c r="ECJ86" s="207"/>
      <c r="ECK86" s="207"/>
      <c r="ECL86" s="207"/>
      <c r="ECM86" s="207"/>
      <c r="ECN86" s="207"/>
      <c r="ECO86" s="207"/>
      <c r="ECP86" s="207"/>
      <c r="ECQ86" s="207"/>
      <c r="ECR86" s="207"/>
      <c r="ECS86" s="207"/>
      <c r="ECT86" s="207"/>
      <c r="ECU86" s="207"/>
      <c r="ECV86" s="207"/>
      <c r="ECW86" s="207"/>
      <c r="ECX86" s="207"/>
      <c r="ECY86" s="207"/>
      <c r="ECZ86" s="207"/>
      <c r="EDA86" s="207"/>
      <c r="EDB86" s="207"/>
      <c r="EDC86" s="207"/>
      <c r="EDD86" s="207"/>
      <c r="EDE86" s="207"/>
      <c r="EDF86" s="207"/>
      <c r="EDG86" s="207"/>
      <c r="EDH86" s="207"/>
      <c r="EDI86" s="207"/>
      <c r="EDJ86" s="207"/>
      <c r="EDK86" s="207"/>
      <c r="EDL86" s="207"/>
      <c r="EDM86" s="207"/>
      <c r="EDN86" s="207"/>
      <c r="EDO86" s="207"/>
      <c r="EDP86" s="207"/>
      <c r="EDQ86" s="207"/>
      <c r="EDR86" s="207"/>
      <c r="EDS86" s="207"/>
      <c r="EDT86" s="207"/>
      <c r="EDU86" s="207"/>
      <c r="EDV86" s="207"/>
      <c r="EDW86" s="207"/>
      <c r="EDX86" s="207"/>
      <c r="EDY86" s="207"/>
      <c r="EDZ86" s="207"/>
      <c r="EEA86" s="207"/>
      <c r="EEB86" s="207"/>
      <c r="EEC86" s="207"/>
      <c r="EED86" s="207"/>
      <c r="EEE86" s="207"/>
      <c r="EEF86" s="207"/>
      <c r="EEG86" s="207"/>
      <c r="EEH86" s="207"/>
      <c r="EEI86" s="207"/>
      <c r="EEJ86" s="207"/>
      <c r="EEK86" s="207"/>
      <c r="EEL86" s="207"/>
      <c r="EEM86" s="207"/>
      <c r="EEN86" s="207"/>
      <c r="EEO86" s="207"/>
      <c r="EEP86" s="207"/>
      <c r="EEQ86" s="207"/>
      <c r="EER86" s="207"/>
      <c r="EES86" s="207"/>
      <c r="EET86" s="207"/>
      <c r="EEU86" s="207"/>
      <c r="EEV86" s="207"/>
      <c r="EEW86" s="207"/>
      <c r="EEX86" s="207"/>
      <c r="EEY86" s="207"/>
      <c r="EEZ86" s="207"/>
      <c r="EFA86" s="207"/>
      <c r="EFB86" s="207"/>
      <c r="EFC86" s="207"/>
      <c r="EFD86" s="207"/>
      <c r="EFE86" s="207"/>
      <c r="EFF86" s="207"/>
      <c r="EFG86" s="207"/>
      <c r="EFH86" s="207"/>
      <c r="EFI86" s="207"/>
      <c r="EFJ86" s="207"/>
      <c r="EFK86" s="207"/>
      <c r="EFL86" s="207"/>
      <c r="EFM86" s="207"/>
      <c r="EFN86" s="207"/>
      <c r="EFO86" s="207"/>
      <c r="EFP86" s="207"/>
      <c r="EFQ86" s="207"/>
      <c r="EFR86" s="207"/>
      <c r="EFS86" s="207"/>
      <c r="EFT86" s="207"/>
      <c r="EFU86" s="207"/>
      <c r="EFV86" s="207"/>
      <c r="EFW86" s="207"/>
      <c r="EFX86" s="207"/>
      <c r="EFY86" s="207"/>
      <c r="EFZ86" s="207"/>
      <c r="EGA86" s="207"/>
      <c r="EGB86" s="207"/>
      <c r="EGC86" s="207"/>
      <c r="EGD86" s="207"/>
      <c r="EGE86" s="207"/>
      <c r="EGF86" s="207"/>
      <c r="EGG86" s="207"/>
      <c r="EGH86" s="207"/>
      <c r="EGI86" s="207"/>
      <c r="EGJ86" s="207"/>
      <c r="EGK86" s="207"/>
      <c r="EGL86" s="207"/>
      <c r="EGM86" s="207"/>
      <c r="EGN86" s="207"/>
      <c r="EGO86" s="207"/>
      <c r="EGP86" s="207"/>
      <c r="EGQ86" s="207"/>
      <c r="EGR86" s="207"/>
      <c r="EGS86" s="207"/>
      <c r="EGT86" s="207"/>
      <c r="EGU86" s="207"/>
      <c r="EGV86" s="207"/>
      <c r="EGW86" s="207"/>
      <c r="EGX86" s="207"/>
      <c r="EGY86" s="207"/>
      <c r="EGZ86" s="207"/>
      <c r="EHA86" s="207"/>
      <c r="EHB86" s="207"/>
      <c r="EHC86" s="207"/>
      <c r="EHD86" s="207"/>
      <c r="EHE86" s="207"/>
      <c r="EHF86" s="207"/>
      <c r="EHG86" s="207"/>
      <c r="EHH86" s="207"/>
      <c r="EHI86" s="207"/>
      <c r="EHJ86" s="207"/>
      <c r="EHK86" s="207"/>
      <c r="EHL86" s="207"/>
      <c r="EHM86" s="207"/>
      <c r="EHN86" s="207"/>
      <c r="EHO86" s="207"/>
      <c r="EHP86" s="207"/>
      <c r="EHQ86" s="207"/>
      <c r="EHR86" s="207"/>
      <c r="EHS86" s="207"/>
      <c r="EHT86" s="207"/>
      <c r="EHU86" s="207"/>
      <c r="EHV86" s="207"/>
      <c r="EHW86" s="207"/>
      <c r="EHX86" s="207"/>
      <c r="EHY86" s="207"/>
      <c r="EHZ86" s="207"/>
      <c r="EIA86" s="207"/>
      <c r="EIB86" s="207"/>
      <c r="EIC86" s="207"/>
      <c r="EID86" s="207"/>
      <c r="EIE86" s="207"/>
      <c r="EIF86" s="207"/>
      <c r="EIG86" s="207"/>
      <c r="EIH86" s="207"/>
      <c r="EII86" s="207"/>
      <c r="EIJ86" s="207"/>
      <c r="EIK86" s="207"/>
      <c r="EIL86" s="207"/>
      <c r="EIM86" s="207"/>
      <c r="EIN86" s="207"/>
      <c r="EIO86" s="207"/>
      <c r="EIP86" s="207"/>
      <c r="EIQ86" s="207"/>
      <c r="EIR86" s="207"/>
      <c r="EIS86" s="207"/>
      <c r="EIT86" s="207"/>
      <c r="EIU86" s="207"/>
      <c r="EIV86" s="207"/>
      <c r="EIW86" s="207"/>
      <c r="EIX86" s="207"/>
      <c r="EIY86" s="207"/>
      <c r="EIZ86" s="207"/>
      <c r="EJA86" s="207"/>
      <c r="EJB86" s="207"/>
      <c r="EJC86" s="207"/>
      <c r="EJD86" s="207"/>
      <c r="EJE86" s="207"/>
      <c r="EJF86" s="207"/>
      <c r="EJG86" s="207"/>
      <c r="EJH86" s="207"/>
      <c r="EJI86" s="207"/>
      <c r="EJJ86" s="207"/>
      <c r="EJK86" s="207"/>
      <c r="EJL86" s="207"/>
      <c r="EJM86" s="207"/>
      <c r="EJN86" s="207"/>
      <c r="EJO86" s="207"/>
      <c r="EJP86" s="207"/>
      <c r="EJQ86" s="207"/>
      <c r="EJR86" s="207"/>
      <c r="EJS86" s="207"/>
      <c r="EJT86" s="207"/>
      <c r="EJU86" s="207"/>
      <c r="EJV86" s="207"/>
      <c r="EJW86" s="207"/>
      <c r="EJX86" s="207"/>
      <c r="EJY86" s="207"/>
      <c r="EJZ86" s="207"/>
      <c r="EKA86" s="207"/>
      <c r="EKB86" s="207"/>
      <c r="EKC86" s="207"/>
      <c r="EKD86" s="207"/>
      <c r="EKE86" s="207"/>
      <c r="EKF86" s="207"/>
      <c r="EKG86" s="207"/>
      <c r="EKH86" s="207"/>
      <c r="EKI86" s="207"/>
      <c r="EKJ86" s="207"/>
      <c r="EKK86" s="207"/>
      <c r="EKL86" s="207"/>
      <c r="EKM86" s="207"/>
      <c r="EKN86" s="207"/>
      <c r="EKO86" s="207"/>
      <c r="EKP86" s="207"/>
      <c r="EKQ86" s="207"/>
      <c r="EKR86" s="207"/>
      <c r="EKS86" s="207"/>
      <c r="EKT86" s="207"/>
      <c r="EKU86" s="207"/>
      <c r="EKV86" s="207"/>
      <c r="EKW86" s="207"/>
      <c r="EKX86" s="207"/>
      <c r="EKY86" s="207"/>
      <c r="EKZ86" s="207"/>
      <c r="ELA86" s="207"/>
      <c r="ELB86" s="207"/>
      <c r="ELC86" s="207"/>
      <c r="ELD86" s="207"/>
      <c r="ELE86" s="207"/>
      <c r="ELF86" s="207"/>
      <c r="ELG86" s="207"/>
      <c r="ELH86" s="207"/>
      <c r="ELI86" s="207"/>
      <c r="ELJ86" s="207"/>
      <c r="ELK86" s="207"/>
      <c r="ELL86" s="207"/>
      <c r="ELM86" s="207"/>
      <c r="ELN86" s="207"/>
      <c r="ELO86" s="207"/>
      <c r="ELP86" s="207"/>
      <c r="ELQ86" s="207"/>
      <c r="ELR86" s="207"/>
      <c r="ELS86" s="207"/>
      <c r="ELT86" s="207"/>
      <c r="ELU86" s="207"/>
      <c r="ELV86" s="207"/>
      <c r="ELW86" s="207"/>
      <c r="ELX86" s="207"/>
      <c r="ELY86" s="207"/>
      <c r="ELZ86" s="207"/>
      <c r="EMA86" s="207"/>
      <c r="EMB86" s="207"/>
      <c r="EMC86" s="207"/>
      <c r="EMD86" s="207"/>
      <c r="EME86" s="207"/>
      <c r="EMF86" s="207"/>
      <c r="EMG86" s="207"/>
      <c r="EMH86" s="207"/>
      <c r="EMI86" s="207"/>
      <c r="EMJ86" s="207"/>
      <c r="EMK86" s="207"/>
      <c r="EML86" s="207"/>
      <c r="EMM86" s="207"/>
      <c r="EMN86" s="207"/>
      <c r="EMO86" s="207"/>
      <c r="EMP86" s="207"/>
      <c r="EMQ86" s="207"/>
      <c r="EMR86" s="207"/>
      <c r="EMS86" s="207"/>
      <c r="EMT86" s="207"/>
      <c r="EMU86" s="207"/>
      <c r="EMV86" s="207"/>
      <c r="EMW86" s="207"/>
      <c r="EMX86" s="207"/>
      <c r="EMY86" s="207"/>
      <c r="EMZ86" s="207"/>
      <c r="ENA86" s="207"/>
      <c r="ENB86" s="207"/>
      <c r="ENC86" s="207"/>
      <c r="END86" s="207"/>
      <c r="ENE86" s="207"/>
      <c r="ENF86" s="207"/>
      <c r="ENG86" s="207"/>
      <c r="ENH86" s="207"/>
      <c r="ENI86" s="207"/>
      <c r="ENJ86" s="207"/>
      <c r="ENK86" s="207"/>
      <c r="ENL86" s="207"/>
      <c r="ENM86" s="207"/>
      <c r="ENN86" s="207"/>
      <c r="ENO86" s="207"/>
      <c r="ENP86" s="207"/>
      <c r="ENQ86" s="207"/>
      <c r="ENR86" s="207"/>
      <c r="ENS86" s="207"/>
      <c r="ENT86" s="207"/>
      <c r="ENU86" s="207"/>
      <c r="ENV86" s="207"/>
      <c r="ENW86" s="207"/>
      <c r="ENX86" s="207"/>
      <c r="ENY86" s="207"/>
      <c r="ENZ86" s="207"/>
      <c r="EOA86" s="207"/>
      <c r="EOB86" s="207"/>
      <c r="EOC86" s="207"/>
      <c r="EOD86" s="207"/>
      <c r="EOE86" s="207"/>
      <c r="EOF86" s="207"/>
      <c r="EOG86" s="207"/>
      <c r="EOH86" s="207"/>
      <c r="EOI86" s="207"/>
      <c r="EOJ86" s="207"/>
      <c r="EOK86" s="207"/>
      <c r="EOL86" s="207"/>
      <c r="EOM86" s="207"/>
      <c r="EON86" s="207"/>
      <c r="EOO86" s="207"/>
      <c r="EOP86" s="207"/>
      <c r="EOQ86" s="207"/>
      <c r="EOR86" s="207"/>
      <c r="EOS86" s="207"/>
      <c r="EOT86" s="207"/>
      <c r="EOU86" s="207"/>
      <c r="EOV86" s="207"/>
      <c r="EOW86" s="207"/>
      <c r="EOX86" s="207"/>
      <c r="EOY86" s="207"/>
      <c r="EOZ86" s="207"/>
      <c r="EPA86" s="207"/>
      <c r="EPB86" s="207"/>
      <c r="EPC86" s="207"/>
      <c r="EPD86" s="207"/>
      <c r="EPE86" s="207"/>
      <c r="EPF86" s="207"/>
      <c r="EPG86" s="207"/>
      <c r="EPH86" s="207"/>
      <c r="EPI86" s="207"/>
      <c r="EPJ86" s="207"/>
      <c r="EPK86" s="207"/>
      <c r="EPL86" s="207"/>
      <c r="EPM86" s="207"/>
      <c r="EPN86" s="207"/>
      <c r="EPO86" s="207"/>
      <c r="EPP86" s="207"/>
      <c r="EPQ86" s="207"/>
      <c r="EPR86" s="207"/>
      <c r="EPS86" s="207"/>
      <c r="EPT86" s="207"/>
      <c r="EPU86" s="207"/>
      <c r="EPV86" s="207"/>
      <c r="EPW86" s="207"/>
      <c r="EPX86" s="207"/>
      <c r="EPY86" s="207"/>
      <c r="EPZ86" s="207"/>
      <c r="EQA86" s="207"/>
      <c r="EQB86" s="207"/>
      <c r="EQC86" s="207"/>
      <c r="EQD86" s="207"/>
      <c r="EQE86" s="207"/>
      <c r="EQF86" s="207"/>
      <c r="EQG86" s="207"/>
      <c r="EQH86" s="207"/>
      <c r="EQI86" s="207"/>
      <c r="EQJ86" s="207"/>
      <c r="EQK86" s="207"/>
      <c r="EQL86" s="207"/>
      <c r="EQM86" s="207"/>
      <c r="EQN86" s="207"/>
      <c r="EQO86" s="207"/>
      <c r="EQP86" s="207"/>
      <c r="EQQ86" s="207"/>
      <c r="EQR86" s="207"/>
      <c r="EQS86" s="207"/>
      <c r="EQT86" s="207"/>
      <c r="EQU86" s="207"/>
      <c r="EQV86" s="207"/>
      <c r="EQW86" s="207"/>
      <c r="EQX86" s="207"/>
      <c r="EQY86" s="207"/>
      <c r="EQZ86" s="207"/>
      <c r="ERA86" s="207"/>
      <c r="ERB86" s="207"/>
      <c r="ERC86" s="207"/>
      <c r="ERD86" s="207"/>
      <c r="ERE86" s="207"/>
      <c r="ERF86" s="207"/>
      <c r="ERG86" s="207"/>
      <c r="ERH86" s="207"/>
      <c r="ERI86" s="207"/>
      <c r="ERJ86" s="207"/>
      <c r="ERK86" s="207"/>
      <c r="ERL86" s="207"/>
      <c r="ERM86" s="207"/>
      <c r="ERN86" s="207"/>
      <c r="ERO86" s="207"/>
      <c r="ERP86" s="207"/>
      <c r="ERQ86" s="207"/>
      <c r="ERR86" s="207"/>
      <c r="ERS86" s="207"/>
      <c r="ERT86" s="207"/>
      <c r="ERU86" s="207"/>
      <c r="ERV86" s="207"/>
      <c r="ERW86" s="207"/>
      <c r="ERX86" s="207"/>
      <c r="ERY86" s="207"/>
      <c r="ERZ86" s="207"/>
      <c r="ESA86" s="207"/>
      <c r="ESB86" s="207"/>
      <c r="ESC86" s="207"/>
      <c r="ESD86" s="207"/>
      <c r="ESE86" s="207"/>
      <c r="ESF86" s="207"/>
      <c r="ESG86" s="207"/>
      <c r="ESH86" s="207"/>
      <c r="ESI86" s="207"/>
      <c r="ESJ86" s="207"/>
      <c r="ESK86" s="207"/>
      <c r="ESL86" s="207"/>
      <c r="ESM86" s="207"/>
      <c r="ESN86" s="207"/>
      <c r="ESO86" s="207"/>
      <c r="ESP86" s="207"/>
      <c r="ESQ86" s="207"/>
      <c r="ESR86" s="207"/>
      <c r="ESS86" s="207"/>
      <c r="EST86" s="207"/>
      <c r="ESU86" s="207"/>
      <c r="ESV86" s="207"/>
      <c r="ESW86" s="207"/>
      <c r="ESX86" s="207"/>
      <c r="ESY86" s="207"/>
      <c r="ESZ86" s="207"/>
      <c r="ETA86" s="207"/>
      <c r="ETB86" s="207"/>
      <c r="ETC86" s="207"/>
      <c r="ETD86" s="207"/>
      <c r="ETE86" s="207"/>
      <c r="ETF86" s="207"/>
      <c r="ETG86" s="207"/>
      <c r="ETH86" s="207"/>
      <c r="ETI86" s="207"/>
      <c r="ETJ86" s="207"/>
      <c r="ETK86" s="207"/>
      <c r="ETL86" s="207"/>
      <c r="ETM86" s="207"/>
      <c r="ETN86" s="207"/>
      <c r="ETO86" s="207"/>
      <c r="ETP86" s="207"/>
      <c r="ETQ86" s="207"/>
      <c r="ETR86" s="207"/>
      <c r="ETS86" s="207"/>
      <c r="ETT86" s="207"/>
      <c r="ETU86" s="207"/>
      <c r="ETV86" s="207"/>
      <c r="ETW86" s="207"/>
      <c r="ETX86" s="207"/>
      <c r="ETY86" s="207"/>
      <c r="ETZ86" s="207"/>
      <c r="EUA86" s="207"/>
      <c r="EUB86" s="207"/>
      <c r="EUC86" s="207"/>
      <c r="EUD86" s="207"/>
      <c r="EUE86" s="207"/>
      <c r="EUF86" s="207"/>
      <c r="EUG86" s="207"/>
      <c r="EUH86" s="207"/>
      <c r="EUI86" s="207"/>
      <c r="EUJ86" s="207"/>
      <c r="EUK86" s="207"/>
      <c r="EUL86" s="207"/>
      <c r="EUM86" s="207"/>
      <c r="EUN86" s="207"/>
      <c r="EUO86" s="207"/>
      <c r="EUP86" s="207"/>
      <c r="EUQ86" s="207"/>
      <c r="EUR86" s="207"/>
      <c r="EUS86" s="207"/>
      <c r="EUT86" s="207"/>
      <c r="EUU86" s="207"/>
      <c r="EUV86" s="207"/>
      <c r="EUW86" s="207"/>
      <c r="EUX86" s="207"/>
      <c r="EUY86" s="207"/>
      <c r="EUZ86" s="207"/>
      <c r="EVA86" s="207"/>
      <c r="EVB86" s="207"/>
      <c r="EVC86" s="207"/>
      <c r="EVD86" s="207"/>
      <c r="EVE86" s="207"/>
      <c r="EVF86" s="207"/>
      <c r="EVG86" s="207"/>
      <c r="EVH86" s="207"/>
      <c r="EVI86" s="207"/>
      <c r="EVJ86" s="207"/>
      <c r="EVK86" s="207"/>
      <c r="EVL86" s="207"/>
      <c r="EVM86" s="207"/>
      <c r="EVN86" s="207"/>
      <c r="EVO86" s="207"/>
      <c r="EVP86" s="207"/>
      <c r="EVQ86" s="207"/>
      <c r="EVR86" s="207"/>
      <c r="EVS86" s="207"/>
      <c r="EVT86" s="207"/>
      <c r="EVU86" s="207"/>
      <c r="EVV86" s="207"/>
      <c r="EVW86" s="207"/>
      <c r="EVX86" s="207"/>
      <c r="EVY86" s="207"/>
      <c r="EVZ86" s="207"/>
      <c r="EWA86" s="207"/>
      <c r="EWB86" s="207"/>
      <c r="EWC86" s="207"/>
      <c r="EWD86" s="207"/>
      <c r="EWE86" s="207"/>
      <c r="EWF86" s="207"/>
      <c r="EWG86" s="207"/>
      <c r="EWH86" s="207"/>
      <c r="EWI86" s="207"/>
      <c r="EWJ86" s="207"/>
      <c r="EWK86" s="207"/>
      <c r="EWL86" s="207"/>
      <c r="EWM86" s="207"/>
      <c r="EWN86" s="207"/>
      <c r="EWO86" s="207"/>
      <c r="EWP86" s="207"/>
      <c r="EWQ86" s="207"/>
      <c r="EWR86" s="207"/>
      <c r="EWS86" s="207"/>
      <c r="EWT86" s="207"/>
      <c r="EWU86" s="207"/>
      <c r="EWV86" s="207"/>
      <c r="EWW86" s="207"/>
      <c r="EWX86" s="207"/>
      <c r="EWY86" s="207"/>
      <c r="EWZ86" s="207"/>
      <c r="EXA86" s="207"/>
      <c r="EXB86" s="207"/>
      <c r="EXC86" s="207"/>
      <c r="EXD86" s="207"/>
      <c r="EXE86" s="207"/>
      <c r="EXF86" s="207"/>
      <c r="EXG86" s="207"/>
      <c r="EXH86" s="207"/>
      <c r="EXI86" s="207"/>
      <c r="EXJ86" s="207"/>
      <c r="EXK86" s="207"/>
      <c r="EXL86" s="207"/>
      <c r="EXM86" s="207"/>
      <c r="EXN86" s="207"/>
      <c r="EXO86" s="207"/>
      <c r="EXP86" s="207"/>
      <c r="EXQ86" s="207"/>
      <c r="EXR86" s="207"/>
      <c r="EXS86" s="207"/>
      <c r="EXT86" s="207"/>
      <c r="EXU86" s="207"/>
      <c r="EXV86" s="207"/>
      <c r="EXW86" s="207"/>
      <c r="EXX86" s="207"/>
      <c r="EXY86" s="207"/>
      <c r="EXZ86" s="207"/>
      <c r="EYA86" s="207"/>
      <c r="EYB86" s="207"/>
      <c r="EYC86" s="207"/>
      <c r="EYD86" s="207"/>
      <c r="EYE86" s="207"/>
      <c r="EYF86" s="207"/>
      <c r="EYG86" s="207"/>
      <c r="EYH86" s="207"/>
      <c r="EYI86" s="207"/>
      <c r="EYJ86" s="207"/>
      <c r="EYK86" s="207"/>
      <c r="EYL86" s="207"/>
      <c r="EYM86" s="207"/>
      <c r="EYN86" s="207"/>
      <c r="EYO86" s="207"/>
      <c r="EYP86" s="207"/>
      <c r="EYQ86" s="207"/>
      <c r="EYR86" s="207"/>
      <c r="EYS86" s="207"/>
      <c r="EYT86" s="207"/>
      <c r="EYU86" s="207"/>
      <c r="EYV86" s="207"/>
      <c r="EYW86" s="207"/>
      <c r="EYX86" s="207"/>
      <c r="EYY86" s="207"/>
      <c r="EYZ86" s="207"/>
      <c r="EZA86" s="207"/>
      <c r="EZB86" s="207"/>
      <c r="EZC86" s="207"/>
      <c r="EZD86" s="207"/>
      <c r="EZE86" s="207"/>
      <c r="EZF86" s="207"/>
      <c r="EZG86" s="207"/>
      <c r="EZH86" s="207"/>
      <c r="EZI86" s="207"/>
      <c r="EZJ86" s="207"/>
      <c r="EZK86" s="207"/>
      <c r="EZL86" s="207"/>
      <c r="EZM86" s="207"/>
      <c r="EZN86" s="207"/>
      <c r="EZO86" s="207"/>
      <c r="EZP86" s="207"/>
      <c r="EZQ86" s="207"/>
      <c r="EZR86" s="207"/>
      <c r="EZS86" s="207"/>
      <c r="EZT86" s="207"/>
      <c r="EZU86" s="207"/>
      <c r="EZV86" s="207"/>
      <c r="EZW86" s="207"/>
      <c r="EZX86" s="207"/>
      <c r="EZY86" s="207"/>
      <c r="EZZ86" s="207"/>
      <c r="FAA86" s="207"/>
      <c r="FAB86" s="207"/>
      <c r="FAC86" s="207"/>
      <c r="FAD86" s="207"/>
      <c r="FAE86" s="207"/>
      <c r="FAF86" s="207"/>
      <c r="FAG86" s="207"/>
      <c r="FAH86" s="207"/>
      <c r="FAI86" s="207"/>
      <c r="FAJ86" s="207"/>
      <c r="FAK86" s="207"/>
      <c r="FAL86" s="207"/>
      <c r="FAM86" s="207"/>
      <c r="FAN86" s="207"/>
      <c r="FAO86" s="207"/>
      <c r="FAP86" s="207"/>
      <c r="FAQ86" s="207"/>
      <c r="FAR86" s="207"/>
      <c r="FAS86" s="207"/>
      <c r="FAT86" s="207"/>
      <c r="FAU86" s="207"/>
      <c r="FAV86" s="207"/>
      <c r="FAW86" s="207"/>
      <c r="FAX86" s="207"/>
      <c r="FAY86" s="207"/>
      <c r="FAZ86" s="207"/>
      <c r="FBA86" s="207"/>
      <c r="FBB86" s="207"/>
      <c r="FBC86" s="207"/>
      <c r="FBD86" s="207"/>
      <c r="FBE86" s="207"/>
      <c r="FBF86" s="207"/>
      <c r="FBG86" s="207"/>
      <c r="FBH86" s="207"/>
      <c r="FBI86" s="207"/>
      <c r="FBJ86" s="207"/>
      <c r="FBK86" s="207"/>
      <c r="FBL86" s="207"/>
      <c r="FBM86" s="207"/>
      <c r="FBN86" s="207"/>
      <c r="FBO86" s="207"/>
      <c r="FBP86" s="207"/>
      <c r="FBQ86" s="207"/>
      <c r="FBR86" s="207"/>
      <c r="FBS86" s="207"/>
      <c r="FBT86" s="207"/>
      <c r="FBU86" s="207"/>
      <c r="FBV86" s="207"/>
      <c r="FBW86" s="207"/>
      <c r="FBX86" s="207"/>
      <c r="FBY86" s="207"/>
      <c r="FBZ86" s="207"/>
      <c r="FCA86" s="207"/>
      <c r="FCB86" s="207"/>
      <c r="FCC86" s="207"/>
      <c r="FCD86" s="207"/>
      <c r="FCE86" s="207"/>
      <c r="FCF86" s="207"/>
      <c r="FCG86" s="207"/>
      <c r="FCH86" s="207"/>
      <c r="FCI86" s="207"/>
      <c r="FCJ86" s="207"/>
      <c r="FCK86" s="207"/>
      <c r="FCL86" s="207"/>
      <c r="FCM86" s="207"/>
      <c r="FCN86" s="207"/>
      <c r="FCO86" s="207"/>
      <c r="FCP86" s="207"/>
      <c r="FCQ86" s="207"/>
      <c r="FCR86" s="207"/>
      <c r="FCS86" s="207"/>
      <c r="FCT86" s="207"/>
      <c r="FCU86" s="207"/>
      <c r="FCV86" s="207"/>
      <c r="FCW86" s="207"/>
      <c r="FCX86" s="207"/>
      <c r="FCY86" s="207"/>
      <c r="FCZ86" s="207"/>
      <c r="FDA86" s="207"/>
      <c r="FDB86" s="207"/>
      <c r="FDC86" s="207"/>
      <c r="FDD86" s="207"/>
      <c r="FDE86" s="207"/>
      <c r="FDF86" s="207"/>
      <c r="FDG86" s="207"/>
      <c r="FDH86" s="207"/>
      <c r="FDI86" s="207"/>
      <c r="FDJ86" s="207"/>
      <c r="FDK86" s="207"/>
      <c r="FDL86" s="207"/>
      <c r="FDM86" s="207"/>
      <c r="FDN86" s="207"/>
      <c r="FDO86" s="207"/>
      <c r="FDP86" s="207"/>
      <c r="FDQ86" s="207"/>
      <c r="FDR86" s="207"/>
      <c r="FDS86" s="207"/>
      <c r="FDT86" s="207"/>
      <c r="FDU86" s="207"/>
      <c r="FDV86" s="207"/>
      <c r="FDW86" s="207"/>
      <c r="FDX86" s="207"/>
      <c r="FDY86" s="207"/>
      <c r="FDZ86" s="207"/>
      <c r="FEA86" s="207"/>
      <c r="FEB86" s="207"/>
      <c r="FEC86" s="207"/>
      <c r="FED86" s="207"/>
      <c r="FEE86" s="207"/>
      <c r="FEF86" s="207"/>
      <c r="FEG86" s="207"/>
      <c r="FEH86" s="207"/>
      <c r="FEI86" s="207"/>
      <c r="FEJ86" s="207"/>
      <c r="FEK86" s="207"/>
      <c r="FEL86" s="207"/>
      <c r="FEM86" s="207"/>
      <c r="FEN86" s="207"/>
      <c r="FEO86" s="207"/>
      <c r="FEP86" s="207"/>
      <c r="FEQ86" s="207"/>
      <c r="FER86" s="207"/>
      <c r="FES86" s="207"/>
      <c r="FET86" s="207"/>
      <c r="FEU86" s="207"/>
      <c r="FEV86" s="207"/>
      <c r="FEW86" s="207"/>
      <c r="FEX86" s="207"/>
      <c r="FEY86" s="207"/>
      <c r="FEZ86" s="207"/>
      <c r="FFA86" s="207"/>
      <c r="FFB86" s="207"/>
      <c r="FFC86" s="207"/>
      <c r="FFD86" s="207"/>
      <c r="FFE86" s="207"/>
      <c r="FFF86" s="207"/>
      <c r="FFG86" s="207"/>
      <c r="FFH86" s="207"/>
      <c r="FFI86" s="207"/>
      <c r="FFJ86" s="207"/>
      <c r="FFK86" s="207"/>
      <c r="FFL86" s="207"/>
      <c r="FFM86" s="207"/>
      <c r="FFN86" s="207"/>
      <c r="FFO86" s="207"/>
      <c r="FFP86" s="207"/>
      <c r="FFQ86" s="207"/>
      <c r="FFR86" s="207"/>
      <c r="FFS86" s="207"/>
      <c r="FFT86" s="207"/>
      <c r="FFU86" s="207"/>
      <c r="FFV86" s="207"/>
      <c r="FFW86" s="207"/>
      <c r="FFX86" s="207"/>
      <c r="FFY86" s="207"/>
      <c r="FFZ86" s="207"/>
      <c r="FGA86" s="207"/>
      <c r="FGB86" s="207"/>
      <c r="FGC86" s="207"/>
      <c r="FGD86" s="207"/>
      <c r="FGE86" s="207"/>
      <c r="FGF86" s="207"/>
      <c r="FGG86" s="207"/>
      <c r="FGH86" s="207"/>
      <c r="FGI86" s="207"/>
      <c r="FGJ86" s="207"/>
      <c r="FGK86" s="207"/>
      <c r="FGL86" s="207"/>
      <c r="FGM86" s="207"/>
      <c r="FGN86" s="207"/>
      <c r="FGO86" s="207"/>
      <c r="FGP86" s="207"/>
      <c r="FGQ86" s="207"/>
      <c r="FGR86" s="207"/>
      <c r="FGS86" s="207"/>
      <c r="FGT86" s="207"/>
      <c r="FGU86" s="207"/>
      <c r="FGV86" s="207"/>
      <c r="FGW86" s="207"/>
      <c r="FGX86" s="207"/>
      <c r="FGY86" s="207"/>
      <c r="FGZ86" s="207"/>
      <c r="FHA86" s="207"/>
      <c r="FHB86" s="207"/>
      <c r="FHC86" s="207"/>
      <c r="FHD86" s="207"/>
      <c r="FHE86" s="207"/>
      <c r="FHF86" s="207"/>
      <c r="FHG86" s="207"/>
      <c r="FHH86" s="207"/>
      <c r="FHI86" s="207"/>
      <c r="FHJ86" s="207"/>
      <c r="FHK86" s="207"/>
      <c r="FHL86" s="207"/>
      <c r="FHM86" s="207"/>
      <c r="FHN86" s="207"/>
      <c r="FHO86" s="207"/>
      <c r="FHP86" s="207"/>
      <c r="FHQ86" s="207"/>
      <c r="FHR86" s="207"/>
      <c r="FHS86" s="207"/>
      <c r="FHT86" s="207"/>
      <c r="FHU86" s="207"/>
      <c r="FHV86" s="207"/>
      <c r="FHW86" s="207"/>
      <c r="FHX86" s="207"/>
      <c r="FHY86" s="207"/>
      <c r="FHZ86" s="207"/>
      <c r="FIA86" s="207"/>
      <c r="FIB86" s="207"/>
      <c r="FIC86" s="207"/>
      <c r="FID86" s="207"/>
      <c r="FIE86" s="207"/>
      <c r="FIF86" s="207"/>
      <c r="FIG86" s="207"/>
      <c r="FIH86" s="207"/>
      <c r="FII86" s="207"/>
      <c r="FIJ86" s="207"/>
      <c r="FIK86" s="207"/>
      <c r="FIL86" s="207"/>
      <c r="FIM86" s="207"/>
      <c r="FIN86" s="207"/>
      <c r="FIO86" s="207"/>
      <c r="FIP86" s="207"/>
      <c r="FIQ86" s="207"/>
      <c r="FIR86" s="207"/>
      <c r="FIS86" s="207"/>
      <c r="FIT86" s="207"/>
      <c r="FIU86" s="207"/>
      <c r="FIV86" s="207"/>
      <c r="FIW86" s="207"/>
      <c r="FIX86" s="207"/>
      <c r="FIY86" s="207"/>
      <c r="FIZ86" s="207"/>
      <c r="FJA86" s="207"/>
      <c r="FJB86" s="207"/>
      <c r="FJC86" s="207"/>
      <c r="FJD86" s="207"/>
      <c r="FJE86" s="207"/>
      <c r="FJF86" s="207"/>
      <c r="FJG86" s="207"/>
      <c r="FJH86" s="207"/>
      <c r="FJI86" s="207"/>
      <c r="FJJ86" s="207"/>
      <c r="FJK86" s="207"/>
      <c r="FJL86" s="207"/>
      <c r="FJM86" s="207"/>
      <c r="FJN86" s="207"/>
      <c r="FJO86" s="207"/>
      <c r="FJP86" s="207"/>
      <c r="FJQ86" s="207"/>
      <c r="FJR86" s="207"/>
      <c r="FJS86" s="207"/>
      <c r="FJT86" s="207"/>
      <c r="FJU86" s="207"/>
      <c r="FJV86" s="207"/>
      <c r="FJW86" s="207"/>
      <c r="FJX86" s="207"/>
      <c r="FJY86" s="207"/>
      <c r="FJZ86" s="207"/>
      <c r="FKA86" s="207"/>
      <c r="FKB86" s="207"/>
      <c r="FKC86" s="207"/>
      <c r="FKD86" s="207"/>
      <c r="FKE86" s="207"/>
      <c r="FKF86" s="207"/>
      <c r="FKG86" s="207"/>
      <c r="FKH86" s="207"/>
      <c r="FKI86" s="207"/>
      <c r="FKJ86" s="207"/>
      <c r="FKK86" s="207"/>
      <c r="FKL86" s="207"/>
      <c r="FKM86" s="207"/>
      <c r="FKN86" s="207"/>
      <c r="FKO86" s="207"/>
      <c r="FKP86" s="207"/>
      <c r="FKQ86" s="207"/>
      <c r="FKR86" s="207"/>
      <c r="FKS86" s="207"/>
      <c r="FKT86" s="207"/>
      <c r="FKU86" s="207"/>
      <c r="FKV86" s="207"/>
      <c r="FKW86" s="207"/>
      <c r="FKX86" s="207"/>
      <c r="FKY86" s="207"/>
      <c r="FKZ86" s="207"/>
      <c r="FLA86" s="207"/>
      <c r="FLB86" s="207"/>
      <c r="FLC86" s="207"/>
      <c r="FLD86" s="207"/>
      <c r="FLE86" s="207"/>
      <c r="FLF86" s="207"/>
      <c r="FLG86" s="207"/>
      <c r="FLH86" s="207"/>
      <c r="FLI86" s="207"/>
      <c r="FLJ86" s="207"/>
      <c r="FLK86" s="207"/>
      <c r="FLL86" s="207"/>
      <c r="FLM86" s="207"/>
      <c r="FLN86" s="207"/>
      <c r="FLO86" s="207"/>
      <c r="FLP86" s="207"/>
      <c r="FLQ86" s="207"/>
      <c r="FLR86" s="207"/>
      <c r="FLS86" s="207"/>
      <c r="FLT86" s="207"/>
      <c r="FLU86" s="207"/>
      <c r="FLV86" s="207"/>
      <c r="FLW86" s="207"/>
      <c r="FLX86" s="207"/>
      <c r="FLY86" s="207"/>
      <c r="FLZ86" s="207"/>
      <c r="FMA86" s="207"/>
      <c r="FMB86" s="207"/>
      <c r="FMC86" s="207"/>
      <c r="FMD86" s="207"/>
      <c r="FME86" s="207"/>
      <c r="FMF86" s="207"/>
      <c r="FMG86" s="207"/>
      <c r="FMH86" s="207"/>
      <c r="FMI86" s="207"/>
      <c r="FMJ86" s="207"/>
      <c r="FMK86" s="207"/>
      <c r="FML86" s="207"/>
      <c r="FMM86" s="207"/>
      <c r="FMN86" s="207"/>
      <c r="FMO86" s="207"/>
      <c r="FMP86" s="207"/>
      <c r="FMQ86" s="207"/>
      <c r="FMR86" s="207"/>
      <c r="FMS86" s="207"/>
      <c r="FMT86" s="207"/>
      <c r="FMU86" s="207"/>
      <c r="FMV86" s="207"/>
      <c r="FMW86" s="207"/>
      <c r="FMX86" s="207"/>
      <c r="FMY86" s="207"/>
      <c r="FMZ86" s="207"/>
      <c r="FNA86" s="207"/>
      <c r="FNB86" s="207"/>
      <c r="FNC86" s="207"/>
      <c r="FND86" s="207"/>
      <c r="FNE86" s="207"/>
      <c r="FNF86" s="207"/>
      <c r="FNG86" s="207"/>
      <c r="FNH86" s="207"/>
      <c r="FNI86" s="207"/>
      <c r="FNJ86" s="207"/>
      <c r="FNK86" s="207"/>
      <c r="FNL86" s="207"/>
      <c r="FNM86" s="207"/>
      <c r="FNN86" s="207"/>
      <c r="FNO86" s="207"/>
      <c r="FNP86" s="207"/>
      <c r="FNQ86" s="207"/>
      <c r="FNR86" s="207"/>
      <c r="FNS86" s="207"/>
      <c r="FNT86" s="207"/>
      <c r="FNU86" s="207"/>
      <c r="FNV86" s="207"/>
      <c r="FNW86" s="207"/>
      <c r="FNX86" s="207"/>
      <c r="FNY86" s="207"/>
      <c r="FNZ86" s="207"/>
      <c r="FOA86" s="207"/>
      <c r="FOB86" s="207"/>
      <c r="FOC86" s="207"/>
      <c r="FOD86" s="207"/>
      <c r="FOE86" s="207"/>
      <c r="FOF86" s="207"/>
      <c r="FOG86" s="207"/>
      <c r="FOH86" s="207"/>
      <c r="FOI86" s="207"/>
      <c r="FOJ86" s="207"/>
      <c r="FOK86" s="207"/>
      <c r="FOL86" s="207"/>
      <c r="FOM86" s="207"/>
      <c r="FON86" s="207"/>
      <c r="FOO86" s="207"/>
      <c r="FOP86" s="207"/>
      <c r="FOQ86" s="207"/>
      <c r="FOR86" s="207"/>
      <c r="FOS86" s="207"/>
      <c r="FOT86" s="207"/>
      <c r="FOU86" s="207"/>
      <c r="FOV86" s="207"/>
      <c r="FOW86" s="207"/>
      <c r="FOX86" s="207"/>
      <c r="FOY86" s="207"/>
      <c r="FOZ86" s="207"/>
      <c r="FPA86" s="207"/>
      <c r="FPB86" s="207"/>
      <c r="FPC86" s="207"/>
      <c r="FPD86" s="207"/>
      <c r="FPE86" s="207"/>
      <c r="FPF86" s="207"/>
      <c r="FPG86" s="207"/>
      <c r="FPH86" s="207"/>
      <c r="FPI86" s="207"/>
      <c r="FPJ86" s="207"/>
      <c r="FPK86" s="207"/>
      <c r="FPL86" s="207"/>
      <c r="FPM86" s="207"/>
      <c r="FPN86" s="207"/>
      <c r="FPO86" s="207"/>
      <c r="FPP86" s="207"/>
      <c r="FPQ86" s="207"/>
      <c r="FPR86" s="207"/>
      <c r="FPS86" s="207"/>
      <c r="FPT86" s="207"/>
      <c r="FPU86" s="207"/>
      <c r="FPV86" s="207"/>
      <c r="FPW86" s="207"/>
      <c r="FPX86" s="207"/>
      <c r="FPY86" s="207"/>
      <c r="FPZ86" s="207"/>
      <c r="FQA86" s="207"/>
      <c r="FQB86" s="207"/>
      <c r="FQC86" s="207"/>
      <c r="FQD86" s="207"/>
      <c r="FQE86" s="207"/>
      <c r="FQF86" s="207"/>
      <c r="FQG86" s="207"/>
      <c r="FQH86" s="207"/>
      <c r="FQI86" s="207"/>
      <c r="FQJ86" s="207"/>
      <c r="FQK86" s="207"/>
      <c r="FQL86" s="207"/>
      <c r="FQM86" s="207"/>
      <c r="FQN86" s="207"/>
      <c r="FQO86" s="207"/>
      <c r="FQP86" s="207"/>
      <c r="FQQ86" s="207"/>
      <c r="FQR86" s="207"/>
      <c r="FQS86" s="207"/>
      <c r="FQT86" s="207"/>
      <c r="FQU86" s="207"/>
      <c r="FQV86" s="207"/>
      <c r="FQW86" s="207"/>
      <c r="FQX86" s="207"/>
      <c r="FQY86" s="207"/>
      <c r="FQZ86" s="207"/>
      <c r="FRA86" s="207"/>
      <c r="FRB86" s="207"/>
      <c r="FRC86" s="207"/>
      <c r="FRD86" s="207"/>
      <c r="FRE86" s="207"/>
      <c r="FRF86" s="207"/>
      <c r="FRG86" s="207"/>
      <c r="FRH86" s="207"/>
      <c r="FRI86" s="207"/>
      <c r="FRJ86" s="207"/>
      <c r="FRK86" s="207"/>
      <c r="FRL86" s="207"/>
      <c r="FRM86" s="207"/>
      <c r="FRN86" s="207"/>
      <c r="FRO86" s="207"/>
      <c r="FRP86" s="207"/>
      <c r="FRQ86" s="207"/>
      <c r="FRR86" s="207"/>
      <c r="FRS86" s="207"/>
      <c r="FRT86" s="207"/>
      <c r="FRU86" s="207"/>
      <c r="FRV86" s="207"/>
      <c r="FRW86" s="207"/>
      <c r="FRX86" s="207"/>
      <c r="FRY86" s="207"/>
      <c r="FRZ86" s="207"/>
      <c r="FSA86" s="207"/>
      <c r="FSB86" s="207"/>
      <c r="FSC86" s="207"/>
      <c r="FSD86" s="207"/>
      <c r="FSE86" s="207"/>
      <c r="FSF86" s="207"/>
      <c r="FSG86" s="207"/>
      <c r="FSH86" s="207"/>
      <c r="FSI86" s="207"/>
      <c r="FSJ86" s="207"/>
      <c r="FSK86" s="207"/>
      <c r="FSL86" s="207"/>
      <c r="FSM86" s="207"/>
      <c r="FSN86" s="207"/>
      <c r="FSO86" s="207"/>
      <c r="FSP86" s="207"/>
      <c r="FSQ86" s="207"/>
      <c r="FSR86" s="207"/>
      <c r="FSS86" s="207"/>
      <c r="FST86" s="207"/>
      <c r="FSU86" s="207"/>
      <c r="FSV86" s="207"/>
      <c r="FSW86" s="207"/>
      <c r="FSX86" s="207"/>
      <c r="FSY86" s="207"/>
      <c r="FSZ86" s="207"/>
      <c r="FTA86" s="207"/>
      <c r="FTB86" s="207"/>
      <c r="FTC86" s="207"/>
      <c r="FTD86" s="207"/>
      <c r="FTE86" s="207"/>
      <c r="FTF86" s="207"/>
      <c r="FTG86" s="207"/>
      <c r="FTH86" s="207"/>
      <c r="FTI86" s="207"/>
      <c r="FTJ86" s="207"/>
      <c r="FTK86" s="207"/>
      <c r="FTL86" s="207"/>
      <c r="FTM86" s="207"/>
      <c r="FTN86" s="207"/>
      <c r="FTO86" s="207"/>
      <c r="FTP86" s="207"/>
      <c r="FTQ86" s="207"/>
      <c r="FTR86" s="207"/>
      <c r="FTS86" s="207"/>
      <c r="FTT86" s="207"/>
      <c r="FTU86" s="207"/>
      <c r="FTV86" s="207"/>
      <c r="FTW86" s="207"/>
      <c r="FTX86" s="207"/>
      <c r="FTY86" s="207"/>
      <c r="FTZ86" s="207"/>
      <c r="FUA86" s="207"/>
      <c r="FUB86" s="207"/>
      <c r="FUC86" s="207"/>
      <c r="FUD86" s="207"/>
      <c r="FUE86" s="207"/>
      <c r="FUF86" s="207"/>
      <c r="FUG86" s="207"/>
      <c r="FUH86" s="207"/>
      <c r="FUI86" s="207"/>
      <c r="FUJ86" s="207"/>
      <c r="FUK86" s="207"/>
      <c r="FUL86" s="207"/>
      <c r="FUM86" s="207"/>
      <c r="FUN86" s="207"/>
      <c r="FUO86" s="207"/>
      <c r="FUP86" s="207"/>
      <c r="FUQ86" s="207"/>
      <c r="FUR86" s="207"/>
      <c r="FUS86" s="207"/>
      <c r="FUT86" s="207"/>
      <c r="FUU86" s="207"/>
      <c r="FUV86" s="207"/>
      <c r="FUW86" s="207"/>
      <c r="FUX86" s="207"/>
      <c r="FUY86" s="207"/>
      <c r="FUZ86" s="207"/>
      <c r="FVA86" s="207"/>
      <c r="FVB86" s="207"/>
      <c r="FVC86" s="207"/>
      <c r="FVD86" s="207"/>
      <c r="FVE86" s="207"/>
      <c r="FVF86" s="207"/>
      <c r="FVG86" s="207"/>
      <c r="FVH86" s="207"/>
      <c r="FVI86" s="207"/>
      <c r="FVJ86" s="207"/>
      <c r="FVK86" s="207"/>
      <c r="FVL86" s="207"/>
      <c r="FVM86" s="207"/>
      <c r="FVN86" s="207"/>
      <c r="FVO86" s="207"/>
      <c r="FVP86" s="207"/>
      <c r="FVQ86" s="207"/>
      <c r="FVR86" s="207"/>
      <c r="FVS86" s="207"/>
      <c r="FVT86" s="207"/>
      <c r="FVU86" s="207"/>
      <c r="FVV86" s="207"/>
      <c r="FVW86" s="207"/>
      <c r="FVX86" s="207"/>
      <c r="FVY86" s="207"/>
      <c r="FVZ86" s="207"/>
      <c r="FWA86" s="207"/>
      <c r="FWB86" s="207"/>
      <c r="FWC86" s="207"/>
      <c r="FWD86" s="207"/>
      <c r="FWE86" s="207"/>
      <c r="FWF86" s="207"/>
      <c r="FWG86" s="207"/>
      <c r="FWH86" s="207"/>
      <c r="FWI86" s="207"/>
      <c r="FWJ86" s="207"/>
      <c r="FWK86" s="207"/>
      <c r="FWL86" s="207"/>
      <c r="FWM86" s="207"/>
      <c r="FWN86" s="207"/>
      <c r="FWO86" s="207"/>
      <c r="FWP86" s="207"/>
      <c r="FWQ86" s="207"/>
      <c r="FWR86" s="207"/>
      <c r="FWS86" s="207"/>
      <c r="FWT86" s="207"/>
      <c r="FWU86" s="207"/>
      <c r="FWV86" s="207"/>
      <c r="FWW86" s="207"/>
      <c r="FWX86" s="207"/>
      <c r="FWY86" s="207"/>
      <c r="FWZ86" s="207"/>
      <c r="FXA86" s="207"/>
      <c r="FXB86" s="207"/>
      <c r="FXC86" s="207"/>
      <c r="FXD86" s="207"/>
      <c r="FXE86" s="207"/>
      <c r="FXF86" s="207"/>
      <c r="FXG86" s="207"/>
      <c r="FXH86" s="207"/>
      <c r="FXI86" s="207"/>
      <c r="FXJ86" s="207"/>
      <c r="FXK86" s="207"/>
      <c r="FXL86" s="207"/>
      <c r="FXM86" s="207"/>
      <c r="FXN86" s="207"/>
      <c r="FXO86" s="207"/>
      <c r="FXP86" s="207"/>
      <c r="FXQ86" s="207"/>
      <c r="FXR86" s="207"/>
      <c r="FXS86" s="207"/>
      <c r="FXT86" s="207"/>
      <c r="FXU86" s="207"/>
      <c r="FXV86" s="207"/>
      <c r="FXW86" s="207"/>
      <c r="FXX86" s="207"/>
      <c r="FXY86" s="207"/>
      <c r="FXZ86" s="207"/>
      <c r="FYA86" s="207"/>
      <c r="FYB86" s="207"/>
      <c r="FYC86" s="207"/>
      <c r="FYD86" s="207"/>
      <c r="FYE86" s="207"/>
      <c r="FYF86" s="207"/>
      <c r="FYG86" s="207"/>
      <c r="FYH86" s="207"/>
      <c r="FYI86" s="207"/>
      <c r="FYJ86" s="207"/>
      <c r="FYK86" s="207"/>
      <c r="FYL86" s="207"/>
      <c r="FYM86" s="207"/>
      <c r="FYN86" s="207"/>
      <c r="FYO86" s="207"/>
      <c r="FYP86" s="207"/>
      <c r="FYQ86" s="207"/>
      <c r="FYR86" s="207"/>
      <c r="FYS86" s="207"/>
      <c r="FYT86" s="207"/>
      <c r="FYU86" s="207"/>
      <c r="FYV86" s="207"/>
      <c r="FYW86" s="207"/>
      <c r="FYX86" s="207"/>
      <c r="FYY86" s="207"/>
      <c r="FYZ86" s="207"/>
      <c r="FZA86" s="207"/>
      <c r="FZB86" s="207"/>
      <c r="FZC86" s="207"/>
      <c r="FZD86" s="207"/>
      <c r="FZE86" s="207"/>
      <c r="FZF86" s="207"/>
      <c r="FZG86" s="207"/>
      <c r="FZH86" s="207"/>
      <c r="FZI86" s="207"/>
      <c r="FZJ86" s="207"/>
      <c r="FZK86" s="207"/>
      <c r="FZL86" s="207"/>
      <c r="FZM86" s="207"/>
      <c r="FZN86" s="207"/>
      <c r="FZO86" s="207"/>
      <c r="FZP86" s="207"/>
      <c r="FZQ86" s="207"/>
      <c r="FZR86" s="207"/>
      <c r="FZS86" s="207"/>
      <c r="FZT86" s="207"/>
      <c r="FZU86" s="207"/>
      <c r="FZV86" s="207"/>
      <c r="FZW86" s="207"/>
      <c r="FZX86" s="207"/>
      <c r="FZY86" s="207"/>
      <c r="FZZ86" s="207"/>
      <c r="GAA86" s="207"/>
      <c r="GAB86" s="207"/>
      <c r="GAC86" s="207"/>
      <c r="GAD86" s="207"/>
      <c r="GAE86" s="207"/>
      <c r="GAF86" s="207"/>
      <c r="GAG86" s="207"/>
      <c r="GAH86" s="207"/>
      <c r="GAI86" s="207"/>
      <c r="GAJ86" s="207"/>
      <c r="GAK86" s="207"/>
      <c r="GAL86" s="207"/>
      <c r="GAM86" s="207"/>
      <c r="GAN86" s="207"/>
      <c r="GAO86" s="207"/>
      <c r="GAP86" s="207"/>
      <c r="GAQ86" s="207"/>
      <c r="GAR86" s="207"/>
      <c r="GAS86" s="207"/>
      <c r="GAT86" s="207"/>
      <c r="GAU86" s="207"/>
      <c r="GAV86" s="207"/>
      <c r="GAW86" s="207"/>
      <c r="GAX86" s="207"/>
      <c r="GAY86" s="207"/>
      <c r="GAZ86" s="207"/>
      <c r="GBA86" s="207"/>
      <c r="GBB86" s="207"/>
      <c r="GBC86" s="207"/>
      <c r="GBD86" s="207"/>
      <c r="GBE86" s="207"/>
      <c r="GBF86" s="207"/>
      <c r="GBG86" s="207"/>
      <c r="GBH86" s="207"/>
      <c r="GBI86" s="207"/>
      <c r="GBJ86" s="207"/>
      <c r="GBK86" s="207"/>
      <c r="GBL86" s="207"/>
      <c r="GBM86" s="207"/>
      <c r="GBN86" s="207"/>
      <c r="GBO86" s="207"/>
      <c r="GBP86" s="207"/>
      <c r="GBQ86" s="207"/>
      <c r="GBR86" s="207"/>
      <c r="GBS86" s="207"/>
      <c r="GBT86" s="207"/>
      <c r="GBU86" s="207"/>
      <c r="GBV86" s="207"/>
      <c r="GBW86" s="207"/>
      <c r="GBX86" s="207"/>
      <c r="GBY86" s="207"/>
      <c r="GBZ86" s="207"/>
      <c r="GCA86" s="207"/>
      <c r="GCB86" s="207"/>
      <c r="GCC86" s="207"/>
      <c r="GCD86" s="207"/>
      <c r="GCE86" s="207"/>
      <c r="GCF86" s="207"/>
      <c r="GCG86" s="207"/>
      <c r="GCH86" s="207"/>
      <c r="GCI86" s="207"/>
      <c r="GCJ86" s="207"/>
      <c r="GCK86" s="207"/>
      <c r="GCL86" s="207"/>
      <c r="GCM86" s="207"/>
      <c r="GCN86" s="207"/>
      <c r="GCO86" s="207"/>
      <c r="GCP86" s="207"/>
      <c r="GCQ86" s="207"/>
      <c r="GCR86" s="207"/>
      <c r="GCS86" s="207"/>
      <c r="GCT86" s="207"/>
      <c r="GCU86" s="207"/>
      <c r="GCV86" s="207"/>
      <c r="GCW86" s="207"/>
      <c r="GCX86" s="207"/>
      <c r="GCY86" s="207"/>
      <c r="GCZ86" s="207"/>
      <c r="GDA86" s="207"/>
      <c r="GDB86" s="207"/>
      <c r="GDC86" s="207"/>
      <c r="GDD86" s="207"/>
      <c r="GDE86" s="207"/>
      <c r="GDF86" s="207"/>
      <c r="GDG86" s="207"/>
      <c r="GDH86" s="207"/>
      <c r="GDI86" s="207"/>
      <c r="GDJ86" s="207"/>
      <c r="GDK86" s="207"/>
      <c r="GDL86" s="207"/>
      <c r="GDM86" s="207"/>
      <c r="GDN86" s="207"/>
      <c r="GDO86" s="207"/>
      <c r="GDP86" s="207"/>
      <c r="GDQ86" s="207"/>
      <c r="GDR86" s="207"/>
      <c r="GDS86" s="207"/>
      <c r="GDT86" s="207"/>
      <c r="GDU86" s="207"/>
      <c r="GDV86" s="207"/>
      <c r="GDW86" s="207"/>
      <c r="GDX86" s="207"/>
      <c r="GDY86" s="207"/>
      <c r="GDZ86" s="207"/>
      <c r="GEA86" s="207"/>
      <c r="GEB86" s="207"/>
      <c r="GEC86" s="207"/>
      <c r="GED86" s="207"/>
      <c r="GEE86" s="207"/>
      <c r="GEF86" s="207"/>
      <c r="GEG86" s="207"/>
      <c r="GEH86" s="207"/>
      <c r="GEI86" s="207"/>
      <c r="GEJ86" s="207"/>
      <c r="GEK86" s="207"/>
      <c r="GEL86" s="207"/>
      <c r="GEM86" s="207"/>
      <c r="GEN86" s="207"/>
      <c r="GEO86" s="207"/>
      <c r="GEP86" s="207"/>
      <c r="GEQ86" s="207"/>
      <c r="GER86" s="207"/>
      <c r="GES86" s="207"/>
      <c r="GET86" s="207"/>
      <c r="GEU86" s="207"/>
      <c r="GEV86" s="207"/>
      <c r="GEW86" s="207"/>
      <c r="GEX86" s="207"/>
      <c r="GEY86" s="207"/>
      <c r="GEZ86" s="207"/>
      <c r="GFA86" s="207"/>
      <c r="GFB86" s="207"/>
      <c r="GFC86" s="207"/>
      <c r="GFD86" s="207"/>
      <c r="GFE86" s="207"/>
      <c r="GFF86" s="207"/>
      <c r="GFG86" s="207"/>
      <c r="GFH86" s="207"/>
      <c r="GFI86" s="207"/>
      <c r="GFJ86" s="207"/>
      <c r="GFK86" s="207"/>
      <c r="GFL86" s="207"/>
      <c r="GFM86" s="207"/>
      <c r="GFN86" s="207"/>
      <c r="GFO86" s="207"/>
      <c r="GFP86" s="207"/>
      <c r="GFQ86" s="207"/>
      <c r="GFR86" s="207"/>
      <c r="GFS86" s="207"/>
      <c r="GFT86" s="207"/>
      <c r="GFU86" s="207"/>
      <c r="GFV86" s="207"/>
      <c r="GFW86" s="207"/>
      <c r="GFX86" s="207"/>
      <c r="GFY86" s="207"/>
      <c r="GFZ86" s="207"/>
      <c r="GGA86" s="207"/>
      <c r="GGB86" s="207"/>
      <c r="GGC86" s="207"/>
      <c r="GGD86" s="207"/>
      <c r="GGE86" s="207"/>
      <c r="GGF86" s="207"/>
      <c r="GGG86" s="207"/>
      <c r="GGH86" s="207"/>
      <c r="GGI86" s="207"/>
      <c r="GGJ86" s="207"/>
      <c r="GGK86" s="207"/>
      <c r="GGL86" s="207"/>
      <c r="GGM86" s="207"/>
      <c r="GGN86" s="207"/>
      <c r="GGO86" s="207"/>
      <c r="GGP86" s="207"/>
      <c r="GGQ86" s="207"/>
      <c r="GGR86" s="207"/>
      <c r="GGS86" s="207"/>
      <c r="GGT86" s="207"/>
      <c r="GGU86" s="207"/>
      <c r="GGV86" s="207"/>
      <c r="GGW86" s="207"/>
      <c r="GGX86" s="207"/>
      <c r="GGY86" s="207"/>
      <c r="GGZ86" s="207"/>
      <c r="GHA86" s="207"/>
      <c r="GHB86" s="207"/>
      <c r="GHC86" s="207"/>
      <c r="GHD86" s="207"/>
      <c r="GHE86" s="207"/>
      <c r="GHF86" s="207"/>
      <c r="GHG86" s="207"/>
      <c r="GHH86" s="207"/>
      <c r="GHI86" s="207"/>
      <c r="GHJ86" s="207"/>
      <c r="GHK86" s="207"/>
      <c r="GHL86" s="207"/>
      <c r="GHM86" s="207"/>
      <c r="GHN86" s="207"/>
      <c r="GHO86" s="207"/>
      <c r="GHP86" s="207"/>
      <c r="GHQ86" s="207"/>
      <c r="GHR86" s="207"/>
      <c r="GHS86" s="207"/>
      <c r="GHT86" s="207"/>
      <c r="GHU86" s="207"/>
      <c r="GHV86" s="207"/>
      <c r="GHW86" s="207"/>
      <c r="GHX86" s="207"/>
      <c r="GHY86" s="207"/>
      <c r="GHZ86" s="207"/>
      <c r="GIA86" s="207"/>
      <c r="GIB86" s="207"/>
      <c r="GIC86" s="207"/>
      <c r="GID86" s="207"/>
      <c r="GIE86" s="207"/>
      <c r="GIF86" s="207"/>
      <c r="GIG86" s="207"/>
      <c r="GIH86" s="207"/>
      <c r="GII86" s="207"/>
      <c r="GIJ86" s="207"/>
      <c r="GIK86" s="207"/>
      <c r="GIL86" s="207"/>
      <c r="GIM86" s="207"/>
      <c r="GIN86" s="207"/>
      <c r="GIO86" s="207"/>
      <c r="GIP86" s="207"/>
      <c r="GIQ86" s="207"/>
      <c r="GIR86" s="207"/>
      <c r="GIS86" s="207"/>
      <c r="GIT86" s="207"/>
      <c r="GIU86" s="207"/>
      <c r="GIV86" s="207"/>
      <c r="GIW86" s="207"/>
      <c r="GIX86" s="207"/>
      <c r="GIY86" s="207"/>
      <c r="GIZ86" s="207"/>
      <c r="GJA86" s="207"/>
      <c r="GJB86" s="207"/>
      <c r="GJC86" s="207"/>
      <c r="GJD86" s="207"/>
      <c r="GJE86" s="207"/>
      <c r="GJF86" s="207"/>
      <c r="GJG86" s="207"/>
      <c r="GJH86" s="207"/>
      <c r="GJI86" s="207"/>
      <c r="GJJ86" s="207"/>
      <c r="GJK86" s="207"/>
      <c r="GJL86" s="207"/>
      <c r="GJM86" s="207"/>
      <c r="GJN86" s="207"/>
      <c r="GJO86" s="207"/>
      <c r="GJP86" s="207"/>
      <c r="GJQ86" s="207"/>
      <c r="GJR86" s="207"/>
      <c r="GJS86" s="207"/>
      <c r="GJT86" s="207"/>
      <c r="GJU86" s="207"/>
      <c r="GJV86" s="207"/>
      <c r="GJW86" s="207"/>
      <c r="GJX86" s="207"/>
      <c r="GJY86" s="207"/>
      <c r="GJZ86" s="207"/>
      <c r="GKA86" s="207"/>
      <c r="GKB86" s="207"/>
      <c r="GKC86" s="207"/>
      <c r="GKD86" s="207"/>
      <c r="GKE86" s="207"/>
      <c r="GKF86" s="207"/>
      <c r="GKG86" s="207"/>
      <c r="GKH86" s="207"/>
      <c r="GKI86" s="207"/>
      <c r="GKJ86" s="207"/>
      <c r="GKK86" s="207"/>
      <c r="GKL86" s="207"/>
      <c r="GKM86" s="207"/>
      <c r="GKN86" s="207"/>
      <c r="GKO86" s="207"/>
      <c r="GKP86" s="207"/>
      <c r="GKQ86" s="207"/>
      <c r="GKR86" s="207"/>
      <c r="GKS86" s="207"/>
      <c r="GKT86" s="207"/>
      <c r="GKU86" s="207"/>
      <c r="GKV86" s="207"/>
      <c r="GKW86" s="207"/>
      <c r="GKX86" s="207"/>
      <c r="GKY86" s="207"/>
      <c r="GKZ86" s="207"/>
      <c r="GLA86" s="207"/>
      <c r="GLB86" s="207"/>
      <c r="GLC86" s="207"/>
      <c r="GLD86" s="207"/>
      <c r="GLE86" s="207"/>
      <c r="GLF86" s="207"/>
      <c r="GLG86" s="207"/>
      <c r="GLH86" s="207"/>
      <c r="GLI86" s="207"/>
      <c r="GLJ86" s="207"/>
      <c r="GLK86" s="207"/>
      <c r="GLL86" s="207"/>
      <c r="GLM86" s="207"/>
      <c r="GLN86" s="207"/>
      <c r="GLO86" s="207"/>
      <c r="GLP86" s="207"/>
      <c r="GLQ86" s="207"/>
      <c r="GLR86" s="207"/>
      <c r="GLS86" s="207"/>
      <c r="GLT86" s="207"/>
      <c r="GLU86" s="207"/>
      <c r="GLV86" s="207"/>
      <c r="GLW86" s="207"/>
      <c r="GLX86" s="207"/>
      <c r="GLY86" s="207"/>
      <c r="GLZ86" s="207"/>
      <c r="GMA86" s="207"/>
      <c r="GMB86" s="207"/>
      <c r="GMC86" s="207"/>
      <c r="GMD86" s="207"/>
      <c r="GME86" s="207"/>
      <c r="GMF86" s="207"/>
      <c r="GMG86" s="207"/>
      <c r="GMH86" s="207"/>
      <c r="GMI86" s="207"/>
      <c r="GMJ86" s="207"/>
      <c r="GMK86" s="207"/>
      <c r="GML86" s="207"/>
      <c r="GMM86" s="207"/>
      <c r="GMN86" s="207"/>
      <c r="GMO86" s="207"/>
      <c r="GMP86" s="207"/>
      <c r="GMQ86" s="207"/>
      <c r="GMR86" s="207"/>
      <c r="GMS86" s="207"/>
      <c r="GMT86" s="207"/>
      <c r="GMU86" s="207"/>
      <c r="GMV86" s="207"/>
      <c r="GMW86" s="207"/>
      <c r="GMX86" s="207"/>
      <c r="GMY86" s="207"/>
      <c r="GMZ86" s="207"/>
      <c r="GNA86" s="207"/>
      <c r="GNB86" s="207"/>
      <c r="GNC86" s="207"/>
      <c r="GND86" s="207"/>
      <c r="GNE86" s="207"/>
      <c r="GNF86" s="207"/>
      <c r="GNG86" s="207"/>
      <c r="GNH86" s="207"/>
      <c r="GNI86" s="207"/>
      <c r="GNJ86" s="207"/>
      <c r="GNK86" s="207"/>
      <c r="GNL86" s="207"/>
      <c r="GNM86" s="207"/>
      <c r="GNN86" s="207"/>
      <c r="GNO86" s="207"/>
      <c r="GNP86" s="207"/>
      <c r="GNQ86" s="207"/>
      <c r="GNR86" s="207"/>
      <c r="GNS86" s="207"/>
      <c r="GNT86" s="207"/>
      <c r="GNU86" s="207"/>
      <c r="GNV86" s="207"/>
      <c r="GNW86" s="207"/>
      <c r="GNX86" s="207"/>
      <c r="GNY86" s="207"/>
      <c r="GNZ86" s="207"/>
      <c r="GOA86" s="207"/>
      <c r="GOB86" s="207"/>
      <c r="GOC86" s="207"/>
      <c r="GOD86" s="207"/>
      <c r="GOE86" s="207"/>
      <c r="GOF86" s="207"/>
      <c r="GOG86" s="207"/>
      <c r="GOH86" s="207"/>
      <c r="GOI86" s="207"/>
      <c r="GOJ86" s="207"/>
      <c r="GOK86" s="207"/>
      <c r="GOL86" s="207"/>
      <c r="GOM86" s="207"/>
      <c r="GON86" s="207"/>
      <c r="GOO86" s="207"/>
      <c r="GOP86" s="207"/>
      <c r="GOQ86" s="207"/>
      <c r="GOR86" s="207"/>
      <c r="GOS86" s="207"/>
      <c r="GOT86" s="207"/>
      <c r="GOU86" s="207"/>
      <c r="GOV86" s="207"/>
      <c r="GOW86" s="207"/>
      <c r="GOX86" s="207"/>
      <c r="GOY86" s="207"/>
      <c r="GOZ86" s="207"/>
      <c r="GPA86" s="207"/>
      <c r="GPB86" s="207"/>
      <c r="GPC86" s="207"/>
      <c r="GPD86" s="207"/>
      <c r="GPE86" s="207"/>
      <c r="GPF86" s="207"/>
      <c r="GPG86" s="207"/>
      <c r="GPH86" s="207"/>
      <c r="GPI86" s="207"/>
      <c r="GPJ86" s="207"/>
      <c r="GPK86" s="207"/>
      <c r="GPL86" s="207"/>
      <c r="GPM86" s="207"/>
      <c r="GPN86" s="207"/>
      <c r="GPO86" s="207"/>
      <c r="GPP86" s="207"/>
      <c r="GPQ86" s="207"/>
      <c r="GPR86" s="207"/>
      <c r="GPS86" s="207"/>
      <c r="GPT86" s="207"/>
      <c r="GPU86" s="207"/>
      <c r="GPV86" s="207"/>
      <c r="GPW86" s="207"/>
      <c r="GPX86" s="207"/>
      <c r="GPY86" s="207"/>
      <c r="GPZ86" s="207"/>
      <c r="GQA86" s="207"/>
      <c r="GQB86" s="207"/>
      <c r="GQC86" s="207"/>
      <c r="GQD86" s="207"/>
      <c r="GQE86" s="207"/>
      <c r="GQF86" s="207"/>
      <c r="GQG86" s="207"/>
      <c r="GQH86" s="207"/>
      <c r="GQI86" s="207"/>
      <c r="GQJ86" s="207"/>
      <c r="GQK86" s="207"/>
      <c r="GQL86" s="207"/>
      <c r="GQM86" s="207"/>
      <c r="GQN86" s="207"/>
      <c r="GQO86" s="207"/>
      <c r="GQP86" s="207"/>
      <c r="GQQ86" s="207"/>
      <c r="GQR86" s="207"/>
      <c r="GQS86" s="207"/>
      <c r="GQT86" s="207"/>
      <c r="GQU86" s="207"/>
      <c r="GQV86" s="207"/>
      <c r="GQW86" s="207"/>
      <c r="GQX86" s="207"/>
      <c r="GQY86" s="207"/>
      <c r="GQZ86" s="207"/>
      <c r="GRA86" s="207"/>
      <c r="GRB86" s="207"/>
      <c r="GRC86" s="207"/>
      <c r="GRD86" s="207"/>
      <c r="GRE86" s="207"/>
      <c r="GRF86" s="207"/>
      <c r="GRG86" s="207"/>
      <c r="GRH86" s="207"/>
      <c r="GRI86" s="207"/>
      <c r="GRJ86" s="207"/>
      <c r="GRK86" s="207"/>
      <c r="GRL86" s="207"/>
      <c r="GRM86" s="207"/>
      <c r="GRN86" s="207"/>
      <c r="GRO86" s="207"/>
      <c r="GRP86" s="207"/>
      <c r="GRQ86" s="207"/>
      <c r="GRR86" s="207"/>
      <c r="GRS86" s="207"/>
      <c r="GRT86" s="207"/>
      <c r="GRU86" s="207"/>
      <c r="GRV86" s="207"/>
      <c r="GRW86" s="207"/>
      <c r="GRX86" s="207"/>
      <c r="GRY86" s="207"/>
      <c r="GRZ86" s="207"/>
      <c r="GSA86" s="207"/>
      <c r="GSB86" s="207"/>
      <c r="GSC86" s="207"/>
      <c r="GSD86" s="207"/>
      <c r="GSE86" s="207"/>
      <c r="GSF86" s="207"/>
      <c r="GSG86" s="207"/>
      <c r="GSH86" s="207"/>
      <c r="GSI86" s="207"/>
      <c r="GSJ86" s="207"/>
      <c r="GSK86" s="207"/>
      <c r="GSL86" s="207"/>
      <c r="GSM86" s="207"/>
      <c r="GSN86" s="207"/>
      <c r="GSO86" s="207"/>
      <c r="GSP86" s="207"/>
      <c r="GSQ86" s="207"/>
      <c r="GSR86" s="207"/>
      <c r="GSS86" s="207"/>
      <c r="GST86" s="207"/>
      <c r="GSU86" s="207"/>
      <c r="GSV86" s="207"/>
      <c r="GSW86" s="207"/>
      <c r="GSX86" s="207"/>
      <c r="GSY86" s="207"/>
      <c r="GSZ86" s="207"/>
      <c r="GTA86" s="207"/>
      <c r="GTB86" s="207"/>
      <c r="GTC86" s="207"/>
      <c r="GTD86" s="207"/>
      <c r="GTE86" s="207"/>
      <c r="GTF86" s="207"/>
      <c r="GTG86" s="207"/>
      <c r="GTH86" s="207"/>
      <c r="GTI86" s="207"/>
      <c r="GTJ86" s="207"/>
      <c r="GTK86" s="207"/>
      <c r="GTL86" s="207"/>
      <c r="GTM86" s="207"/>
      <c r="GTN86" s="207"/>
      <c r="GTO86" s="207"/>
      <c r="GTP86" s="207"/>
      <c r="GTQ86" s="207"/>
      <c r="GTR86" s="207"/>
      <c r="GTS86" s="207"/>
      <c r="GTT86" s="207"/>
      <c r="GTU86" s="207"/>
      <c r="GTV86" s="207"/>
      <c r="GTW86" s="207"/>
      <c r="GTX86" s="207"/>
      <c r="GTY86" s="207"/>
      <c r="GTZ86" s="207"/>
      <c r="GUA86" s="207"/>
      <c r="GUB86" s="207"/>
      <c r="GUC86" s="207"/>
      <c r="GUD86" s="207"/>
      <c r="GUE86" s="207"/>
      <c r="GUF86" s="207"/>
      <c r="GUG86" s="207"/>
      <c r="GUH86" s="207"/>
      <c r="GUI86" s="207"/>
      <c r="GUJ86" s="207"/>
      <c r="GUK86" s="207"/>
      <c r="GUL86" s="207"/>
      <c r="GUM86" s="207"/>
      <c r="GUN86" s="207"/>
      <c r="GUO86" s="207"/>
      <c r="GUP86" s="207"/>
      <c r="GUQ86" s="207"/>
      <c r="GUR86" s="207"/>
      <c r="GUS86" s="207"/>
      <c r="GUT86" s="207"/>
      <c r="GUU86" s="207"/>
      <c r="GUV86" s="207"/>
      <c r="GUW86" s="207"/>
      <c r="GUX86" s="207"/>
      <c r="GUY86" s="207"/>
      <c r="GUZ86" s="207"/>
      <c r="GVA86" s="207"/>
      <c r="GVB86" s="207"/>
      <c r="GVC86" s="207"/>
      <c r="GVD86" s="207"/>
      <c r="GVE86" s="207"/>
      <c r="GVF86" s="207"/>
      <c r="GVG86" s="207"/>
      <c r="GVH86" s="207"/>
      <c r="GVI86" s="207"/>
      <c r="GVJ86" s="207"/>
      <c r="GVK86" s="207"/>
      <c r="GVL86" s="207"/>
      <c r="GVM86" s="207"/>
      <c r="GVN86" s="207"/>
      <c r="GVO86" s="207"/>
      <c r="GVP86" s="207"/>
      <c r="GVQ86" s="207"/>
      <c r="GVR86" s="207"/>
      <c r="GVS86" s="207"/>
      <c r="GVT86" s="207"/>
      <c r="GVU86" s="207"/>
      <c r="GVV86" s="207"/>
      <c r="GVW86" s="207"/>
      <c r="GVX86" s="207"/>
      <c r="GVY86" s="207"/>
      <c r="GVZ86" s="207"/>
      <c r="GWA86" s="207"/>
      <c r="GWB86" s="207"/>
      <c r="GWC86" s="207"/>
      <c r="GWD86" s="207"/>
      <c r="GWE86" s="207"/>
      <c r="GWF86" s="207"/>
      <c r="GWG86" s="207"/>
      <c r="GWH86" s="207"/>
      <c r="GWI86" s="207"/>
      <c r="GWJ86" s="207"/>
      <c r="GWK86" s="207"/>
      <c r="GWL86" s="207"/>
      <c r="GWM86" s="207"/>
      <c r="GWN86" s="207"/>
      <c r="GWO86" s="207"/>
      <c r="GWP86" s="207"/>
      <c r="GWQ86" s="207"/>
      <c r="GWR86" s="207"/>
      <c r="GWS86" s="207"/>
      <c r="GWT86" s="207"/>
      <c r="GWU86" s="207"/>
      <c r="GWV86" s="207"/>
      <c r="GWW86" s="207"/>
      <c r="GWX86" s="207"/>
      <c r="GWY86" s="207"/>
      <c r="GWZ86" s="207"/>
      <c r="GXA86" s="207"/>
      <c r="GXB86" s="207"/>
      <c r="GXC86" s="207"/>
      <c r="GXD86" s="207"/>
      <c r="GXE86" s="207"/>
      <c r="GXF86" s="207"/>
      <c r="GXG86" s="207"/>
      <c r="GXH86" s="207"/>
      <c r="GXI86" s="207"/>
      <c r="GXJ86" s="207"/>
      <c r="GXK86" s="207"/>
      <c r="GXL86" s="207"/>
      <c r="GXM86" s="207"/>
      <c r="GXN86" s="207"/>
      <c r="GXO86" s="207"/>
      <c r="GXP86" s="207"/>
      <c r="GXQ86" s="207"/>
      <c r="GXR86" s="207"/>
      <c r="GXS86" s="207"/>
      <c r="GXT86" s="207"/>
      <c r="GXU86" s="207"/>
      <c r="GXV86" s="207"/>
      <c r="GXW86" s="207"/>
      <c r="GXX86" s="207"/>
      <c r="GXY86" s="207"/>
      <c r="GXZ86" s="207"/>
      <c r="GYA86" s="207"/>
      <c r="GYB86" s="207"/>
      <c r="GYC86" s="207"/>
      <c r="GYD86" s="207"/>
      <c r="GYE86" s="207"/>
      <c r="GYF86" s="207"/>
      <c r="GYG86" s="207"/>
      <c r="GYH86" s="207"/>
      <c r="GYI86" s="207"/>
      <c r="GYJ86" s="207"/>
      <c r="GYK86" s="207"/>
      <c r="GYL86" s="207"/>
      <c r="GYM86" s="207"/>
      <c r="GYN86" s="207"/>
      <c r="GYO86" s="207"/>
      <c r="GYP86" s="207"/>
      <c r="GYQ86" s="207"/>
      <c r="GYR86" s="207"/>
      <c r="GYS86" s="207"/>
      <c r="GYT86" s="207"/>
      <c r="GYU86" s="207"/>
      <c r="GYV86" s="207"/>
      <c r="GYW86" s="207"/>
      <c r="GYX86" s="207"/>
      <c r="GYY86" s="207"/>
      <c r="GYZ86" s="207"/>
      <c r="GZA86" s="207"/>
      <c r="GZB86" s="207"/>
      <c r="GZC86" s="207"/>
      <c r="GZD86" s="207"/>
      <c r="GZE86" s="207"/>
      <c r="GZF86" s="207"/>
      <c r="GZG86" s="207"/>
      <c r="GZH86" s="207"/>
      <c r="GZI86" s="207"/>
      <c r="GZJ86" s="207"/>
      <c r="GZK86" s="207"/>
      <c r="GZL86" s="207"/>
      <c r="GZM86" s="207"/>
      <c r="GZN86" s="207"/>
      <c r="GZO86" s="207"/>
      <c r="GZP86" s="207"/>
      <c r="GZQ86" s="207"/>
      <c r="GZR86" s="207"/>
      <c r="GZS86" s="207"/>
      <c r="GZT86" s="207"/>
      <c r="GZU86" s="207"/>
      <c r="GZV86" s="207"/>
      <c r="GZW86" s="207"/>
      <c r="GZX86" s="207"/>
      <c r="GZY86" s="207"/>
      <c r="GZZ86" s="207"/>
      <c r="HAA86" s="207"/>
      <c r="HAB86" s="207"/>
      <c r="HAC86" s="207"/>
      <c r="HAD86" s="207"/>
      <c r="HAE86" s="207"/>
      <c r="HAF86" s="207"/>
      <c r="HAG86" s="207"/>
      <c r="HAH86" s="207"/>
      <c r="HAI86" s="207"/>
      <c r="HAJ86" s="207"/>
      <c r="HAK86" s="207"/>
      <c r="HAL86" s="207"/>
      <c r="HAM86" s="207"/>
      <c r="HAN86" s="207"/>
      <c r="HAO86" s="207"/>
      <c r="HAP86" s="207"/>
      <c r="HAQ86" s="207"/>
      <c r="HAR86" s="207"/>
      <c r="HAS86" s="207"/>
      <c r="HAT86" s="207"/>
      <c r="HAU86" s="207"/>
      <c r="HAV86" s="207"/>
      <c r="HAW86" s="207"/>
      <c r="HAX86" s="207"/>
      <c r="HAY86" s="207"/>
      <c r="HAZ86" s="207"/>
      <c r="HBA86" s="207"/>
      <c r="HBB86" s="207"/>
      <c r="HBC86" s="207"/>
      <c r="HBD86" s="207"/>
      <c r="HBE86" s="207"/>
      <c r="HBF86" s="207"/>
      <c r="HBG86" s="207"/>
      <c r="HBH86" s="207"/>
      <c r="HBI86" s="207"/>
      <c r="HBJ86" s="207"/>
      <c r="HBK86" s="207"/>
      <c r="HBL86" s="207"/>
      <c r="HBM86" s="207"/>
      <c r="HBN86" s="207"/>
      <c r="HBO86" s="207"/>
      <c r="HBP86" s="207"/>
      <c r="HBQ86" s="207"/>
      <c r="HBR86" s="207"/>
      <c r="HBS86" s="207"/>
      <c r="HBT86" s="207"/>
      <c r="HBU86" s="207"/>
      <c r="HBV86" s="207"/>
      <c r="HBW86" s="207"/>
      <c r="HBX86" s="207"/>
      <c r="HBY86" s="207"/>
      <c r="HBZ86" s="207"/>
      <c r="HCA86" s="207"/>
      <c r="HCB86" s="207"/>
      <c r="HCC86" s="207"/>
      <c r="HCD86" s="207"/>
      <c r="HCE86" s="207"/>
      <c r="HCF86" s="207"/>
      <c r="HCG86" s="207"/>
      <c r="HCH86" s="207"/>
      <c r="HCI86" s="207"/>
      <c r="HCJ86" s="207"/>
      <c r="HCK86" s="207"/>
      <c r="HCL86" s="207"/>
      <c r="HCM86" s="207"/>
      <c r="HCN86" s="207"/>
      <c r="HCO86" s="207"/>
      <c r="HCP86" s="207"/>
      <c r="HCQ86" s="207"/>
      <c r="HCR86" s="207"/>
      <c r="HCS86" s="207"/>
      <c r="HCT86" s="207"/>
      <c r="HCU86" s="207"/>
      <c r="HCV86" s="207"/>
      <c r="HCW86" s="207"/>
      <c r="HCX86" s="207"/>
      <c r="HCY86" s="207"/>
      <c r="HCZ86" s="207"/>
      <c r="HDA86" s="207"/>
      <c r="HDB86" s="207"/>
      <c r="HDC86" s="207"/>
      <c r="HDD86" s="207"/>
      <c r="HDE86" s="207"/>
      <c r="HDF86" s="207"/>
      <c r="HDG86" s="207"/>
      <c r="HDH86" s="207"/>
      <c r="HDI86" s="207"/>
      <c r="HDJ86" s="207"/>
      <c r="HDK86" s="207"/>
      <c r="HDL86" s="207"/>
      <c r="HDM86" s="207"/>
      <c r="HDN86" s="207"/>
      <c r="HDO86" s="207"/>
      <c r="HDP86" s="207"/>
      <c r="HDQ86" s="207"/>
      <c r="HDR86" s="207"/>
      <c r="HDS86" s="207"/>
      <c r="HDT86" s="207"/>
      <c r="HDU86" s="207"/>
      <c r="HDV86" s="207"/>
      <c r="HDW86" s="207"/>
      <c r="HDX86" s="207"/>
      <c r="HDY86" s="207"/>
      <c r="HDZ86" s="207"/>
      <c r="HEA86" s="207"/>
      <c r="HEB86" s="207"/>
      <c r="HEC86" s="207"/>
      <c r="HED86" s="207"/>
      <c r="HEE86" s="207"/>
      <c r="HEF86" s="207"/>
      <c r="HEG86" s="207"/>
      <c r="HEH86" s="207"/>
      <c r="HEI86" s="207"/>
      <c r="HEJ86" s="207"/>
      <c r="HEK86" s="207"/>
      <c r="HEL86" s="207"/>
      <c r="HEM86" s="207"/>
      <c r="HEN86" s="207"/>
      <c r="HEO86" s="207"/>
      <c r="HEP86" s="207"/>
      <c r="HEQ86" s="207"/>
      <c r="HER86" s="207"/>
      <c r="HES86" s="207"/>
      <c r="HET86" s="207"/>
      <c r="HEU86" s="207"/>
      <c r="HEV86" s="207"/>
      <c r="HEW86" s="207"/>
      <c r="HEX86" s="207"/>
      <c r="HEY86" s="207"/>
      <c r="HEZ86" s="207"/>
      <c r="HFA86" s="207"/>
      <c r="HFB86" s="207"/>
      <c r="HFC86" s="207"/>
      <c r="HFD86" s="207"/>
      <c r="HFE86" s="207"/>
      <c r="HFF86" s="207"/>
      <c r="HFG86" s="207"/>
      <c r="HFH86" s="207"/>
      <c r="HFI86" s="207"/>
      <c r="HFJ86" s="207"/>
      <c r="HFK86" s="207"/>
      <c r="HFL86" s="207"/>
      <c r="HFM86" s="207"/>
      <c r="HFN86" s="207"/>
      <c r="HFO86" s="207"/>
      <c r="HFP86" s="207"/>
      <c r="HFQ86" s="207"/>
      <c r="HFR86" s="207"/>
      <c r="HFS86" s="207"/>
      <c r="HFT86" s="207"/>
      <c r="HFU86" s="207"/>
      <c r="HFV86" s="207"/>
      <c r="HFW86" s="207"/>
      <c r="HFX86" s="207"/>
      <c r="HFY86" s="207"/>
      <c r="HFZ86" s="207"/>
      <c r="HGA86" s="207"/>
      <c r="HGB86" s="207"/>
      <c r="HGC86" s="207"/>
      <c r="HGD86" s="207"/>
      <c r="HGE86" s="207"/>
      <c r="HGF86" s="207"/>
      <c r="HGG86" s="207"/>
      <c r="HGH86" s="207"/>
      <c r="HGI86" s="207"/>
      <c r="HGJ86" s="207"/>
      <c r="HGK86" s="207"/>
      <c r="HGL86" s="207"/>
      <c r="HGM86" s="207"/>
      <c r="HGN86" s="207"/>
      <c r="HGO86" s="207"/>
      <c r="HGP86" s="207"/>
      <c r="HGQ86" s="207"/>
      <c r="HGR86" s="207"/>
      <c r="HGS86" s="207"/>
      <c r="HGT86" s="207"/>
      <c r="HGU86" s="207"/>
      <c r="HGV86" s="207"/>
      <c r="HGW86" s="207"/>
      <c r="HGX86" s="207"/>
      <c r="HGY86" s="207"/>
      <c r="HGZ86" s="207"/>
      <c r="HHA86" s="207"/>
      <c r="HHB86" s="207"/>
      <c r="HHC86" s="207"/>
      <c r="HHD86" s="207"/>
      <c r="HHE86" s="207"/>
      <c r="HHF86" s="207"/>
      <c r="HHG86" s="207"/>
      <c r="HHH86" s="207"/>
      <c r="HHI86" s="207"/>
      <c r="HHJ86" s="207"/>
      <c r="HHK86" s="207"/>
      <c r="HHL86" s="207"/>
      <c r="HHM86" s="207"/>
      <c r="HHN86" s="207"/>
      <c r="HHO86" s="207"/>
      <c r="HHP86" s="207"/>
      <c r="HHQ86" s="207"/>
      <c r="HHR86" s="207"/>
      <c r="HHS86" s="207"/>
      <c r="HHT86" s="207"/>
      <c r="HHU86" s="207"/>
      <c r="HHV86" s="207"/>
      <c r="HHW86" s="207"/>
      <c r="HHX86" s="207"/>
      <c r="HHY86" s="207"/>
      <c r="HHZ86" s="207"/>
      <c r="HIA86" s="207"/>
      <c r="HIB86" s="207"/>
      <c r="HIC86" s="207"/>
      <c r="HID86" s="207"/>
      <c r="HIE86" s="207"/>
      <c r="HIF86" s="207"/>
      <c r="HIG86" s="207"/>
      <c r="HIH86" s="207"/>
      <c r="HII86" s="207"/>
      <c r="HIJ86" s="207"/>
      <c r="HIK86" s="207"/>
      <c r="HIL86" s="207"/>
      <c r="HIM86" s="207"/>
      <c r="HIN86" s="207"/>
      <c r="HIO86" s="207"/>
      <c r="HIP86" s="207"/>
      <c r="HIQ86" s="207"/>
      <c r="HIR86" s="207"/>
      <c r="HIS86" s="207"/>
      <c r="HIT86" s="207"/>
      <c r="HIU86" s="207"/>
      <c r="HIV86" s="207"/>
      <c r="HIW86" s="207"/>
      <c r="HIX86" s="207"/>
      <c r="HIY86" s="207"/>
      <c r="HIZ86" s="207"/>
      <c r="HJA86" s="207"/>
      <c r="HJB86" s="207"/>
      <c r="HJC86" s="207"/>
      <c r="HJD86" s="207"/>
      <c r="HJE86" s="207"/>
      <c r="HJF86" s="207"/>
      <c r="HJG86" s="207"/>
      <c r="HJH86" s="207"/>
      <c r="HJI86" s="207"/>
      <c r="HJJ86" s="207"/>
      <c r="HJK86" s="207"/>
      <c r="HJL86" s="207"/>
      <c r="HJM86" s="207"/>
      <c r="HJN86" s="207"/>
      <c r="HJO86" s="207"/>
      <c r="HJP86" s="207"/>
      <c r="HJQ86" s="207"/>
      <c r="HJR86" s="207"/>
      <c r="HJS86" s="207"/>
      <c r="HJT86" s="207"/>
      <c r="HJU86" s="207"/>
      <c r="HJV86" s="207"/>
      <c r="HJW86" s="207"/>
      <c r="HJX86" s="207"/>
      <c r="HJY86" s="207"/>
      <c r="HJZ86" s="207"/>
      <c r="HKA86" s="207"/>
      <c r="HKB86" s="207"/>
      <c r="HKC86" s="207"/>
      <c r="HKD86" s="207"/>
      <c r="HKE86" s="207"/>
      <c r="HKF86" s="207"/>
      <c r="HKG86" s="207"/>
      <c r="HKH86" s="207"/>
      <c r="HKI86" s="207"/>
      <c r="HKJ86" s="207"/>
      <c r="HKK86" s="207"/>
      <c r="HKL86" s="207"/>
      <c r="HKM86" s="207"/>
      <c r="HKN86" s="207"/>
      <c r="HKO86" s="207"/>
      <c r="HKP86" s="207"/>
      <c r="HKQ86" s="207"/>
      <c r="HKR86" s="207"/>
      <c r="HKS86" s="207"/>
      <c r="HKT86" s="207"/>
      <c r="HKU86" s="207"/>
      <c r="HKV86" s="207"/>
      <c r="HKW86" s="207"/>
      <c r="HKX86" s="207"/>
      <c r="HKY86" s="207"/>
      <c r="HKZ86" s="207"/>
      <c r="HLA86" s="207"/>
      <c r="HLB86" s="207"/>
      <c r="HLC86" s="207"/>
      <c r="HLD86" s="207"/>
      <c r="HLE86" s="207"/>
      <c r="HLF86" s="207"/>
      <c r="HLG86" s="207"/>
      <c r="HLH86" s="207"/>
      <c r="HLI86" s="207"/>
      <c r="HLJ86" s="207"/>
      <c r="HLK86" s="207"/>
      <c r="HLL86" s="207"/>
      <c r="HLM86" s="207"/>
      <c r="HLN86" s="207"/>
      <c r="HLO86" s="207"/>
      <c r="HLP86" s="207"/>
      <c r="HLQ86" s="207"/>
      <c r="HLR86" s="207"/>
      <c r="HLS86" s="207"/>
      <c r="HLT86" s="207"/>
      <c r="HLU86" s="207"/>
      <c r="HLV86" s="207"/>
      <c r="HLW86" s="207"/>
      <c r="HLX86" s="207"/>
      <c r="HLY86" s="207"/>
      <c r="HLZ86" s="207"/>
      <c r="HMA86" s="207"/>
      <c r="HMB86" s="207"/>
      <c r="HMC86" s="207"/>
      <c r="HMD86" s="207"/>
      <c r="HME86" s="207"/>
      <c r="HMF86" s="207"/>
      <c r="HMG86" s="207"/>
      <c r="HMH86" s="207"/>
      <c r="HMI86" s="207"/>
      <c r="HMJ86" s="207"/>
      <c r="HMK86" s="207"/>
      <c r="HML86" s="207"/>
      <c r="HMM86" s="207"/>
      <c r="HMN86" s="207"/>
      <c r="HMO86" s="207"/>
      <c r="HMP86" s="207"/>
      <c r="HMQ86" s="207"/>
      <c r="HMR86" s="207"/>
      <c r="HMS86" s="207"/>
      <c r="HMT86" s="207"/>
      <c r="HMU86" s="207"/>
      <c r="HMV86" s="207"/>
      <c r="HMW86" s="207"/>
      <c r="HMX86" s="207"/>
      <c r="HMY86" s="207"/>
      <c r="HMZ86" s="207"/>
      <c r="HNA86" s="207"/>
      <c r="HNB86" s="207"/>
      <c r="HNC86" s="207"/>
      <c r="HND86" s="207"/>
      <c r="HNE86" s="207"/>
      <c r="HNF86" s="207"/>
      <c r="HNG86" s="207"/>
      <c r="HNH86" s="207"/>
      <c r="HNI86" s="207"/>
      <c r="HNJ86" s="207"/>
      <c r="HNK86" s="207"/>
      <c r="HNL86" s="207"/>
      <c r="HNM86" s="207"/>
      <c r="HNN86" s="207"/>
      <c r="HNO86" s="207"/>
      <c r="HNP86" s="207"/>
      <c r="HNQ86" s="207"/>
      <c r="HNR86" s="207"/>
      <c r="HNS86" s="207"/>
      <c r="HNT86" s="207"/>
      <c r="HNU86" s="207"/>
      <c r="HNV86" s="207"/>
      <c r="HNW86" s="207"/>
      <c r="HNX86" s="207"/>
      <c r="HNY86" s="207"/>
      <c r="HNZ86" s="207"/>
      <c r="HOA86" s="207"/>
      <c r="HOB86" s="207"/>
      <c r="HOC86" s="207"/>
      <c r="HOD86" s="207"/>
      <c r="HOE86" s="207"/>
      <c r="HOF86" s="207"/>
      <c r="HOG86" s="207"/>
      <c r="HOH86" s="207"/>
      <c r="HOI86" s="207"/>
      <c r="HOJ86" s="207"/>
      <c r="HOK86" s="207"/>
      <c r="HOL86" s="207"/>
      <c r="HOM86" s="207"/>
      <c r="HON86" s="207"/>
      <c r="HOO86" s="207"/>
      <c r="HOP86" s="207"/>
      <c r="HOQ86" s="207"/>
      <c r="HOR86" s="207"/>
      <c r="HOS86" s="207"/>
      <c r="HOT86" s="207"/>
      <c r="HOU86" s="207"/>
      <c r="HOV86" s="207"/>
      <c r="HOW86" s="207"/>
      <c r="HOX86" s="207"/>
      <c r="HOY86" s="207"/>
      <c r="HOZ86" s="207"/>
      <c r="HPA86" s="207"/>
      <c r="HPB86" s="207"/>
      <c r="HPC86" s="207"/>
      <c r="HPD86" s="207"/>
      <c r="HPE86" s="207"/>
      <c r="HPF86" s="207"/>
      <c r="HPG86" s="207"/>
      <c r="HPH86" s="207"/>
      <c r="HPI86" s="207"/>
      <c r="HPJ86" s="207"/>
      <c r="HPK86" s="207"/>
      <c r="HPL86" s="207"/>
      <c r="HPM86" s="207"/>
      <c r="HPN86" s="207"/>
      <c r="HPO86" s="207"/>
      <c r="HPP86" s="207"/>
      <c r="HPQ86" s="207"/>
      <c r="HPR86" s="207"/>
      <c r="HPS86" s="207"/>
      <c r="HPT86" s="207"/>
      <c r="HPU86" s="207"/>
      <c r="HPV86" s="207"/>
      <c r="HPW86" s="207"/>
      <c r="HPX86" s="207"/>
      <c r="HPY86" s="207"/>
      <c r="HPZ86" s="207"/>
      <c r="HQA86" s="207"/>
      <c r="HQB86" s="207"/>
      <c r="HQC86" s="207"/>
      <c r="HQD86" s="207"/>
      <c r="HQE86" s="207"/>
      <c r="HQF86" s="207"/>
      <c r="HQG86" s="207"/>
      <c r="HQH86" s="207"/>
      <c r="HQI86" s="207"/>
      <c r="HQJ86" s="207"/>
      <c r="HQK86" s="207"/>
      <c r="HQL86" s="207"/>
      <c r="HQM86" s="207"/>
      <c r="HQN86" s="207"/>
      <c r="HQO86" s="207"/>
      <c r="HQP86" s="207"/>
      <c r="HQQ86" s="207"/>
      <c r="HQR86" s="207"/>
      <c r="HQS86" s="207"/>
      <c r="HQT86" s="207"/>
      <c r="HQU86" s="207"/>
      <c r="HQV86" s="207"/>
      <c r="HQW86" s="207"/>
      <c r="HQX86" s="207"/>
      <c r="HQY86" s="207"/>
      <c r="HQZ86" s="207"/>
      <c r="HRA86" s="207"/>
      <c r="HRB86" s="207"/>
      <c r="HRC86" s="207"/>
      <c r="HRD86" s="207"/>
      <c r="HRE86" s="207"/>
      <c r="HRF86" s="207"/>
      <c r="HRG86" s="207"/>
      <c r="HRH86" s="207"/>
      <c r="HRI86" s="207"/>
      <c r="HRJ86" s="207"/>
      <c r="HRK86" s="207"/>
      <c r="HRL86" s="207"/>
      <c r="HRM86" s="207"/>
      <c r="HRN86" s="207"/>
      <c r="HRO86" s="207"/>
      <c r="HRP86" s="207"/>
      <c r="HRQ86" s="207"/>
      <c r="HRR86" s="207"/>
      <c r="HRS86" s="207"/>
      <c r="HRT86" s="207"/>
      <c r="HRU86" s="207"/>
      <c r="HRV86" s="207"/>
      <c r="HRW86" s="207"/>
      <c r="HRX86" s="207"/>
      <c r="HRY86" s="207"/>
      <c r="HRZ86" s="207"/>
      <c r="HSA86" s="207"/>
      <c r="HSB86" s="207"/>
      <c r="HSC86" s="207"/>
      <c r="HSD86" s="207"/>
      <c r="HSE86" s="207"/>
      <c r="HSF86" s="207"/>
      <c r="HSG86" s="207"/>
      <c r="HSH86" s="207"/>
      <c r="HSI86" s="207"/>
      <c r="HSJ86" s="207"/>
      <c r="HSK86" s="207"/>
      <c r="HSL86" s="207"/>
      <c r="HSM86" s="207"/>
      <c r="HSN86" s="207"/>
      <c r="HSO86" s="207"/>
      <c r="HSP86" s="207"/>
      <c r="HSQ86" s="207"/>
      <c r="HSR86" s="207"/>
      <c r="HSS86" s="207"/>
      <c r="HST86" s="207"/>
      <c r="HSU86" s="207"/>
      <c r="HSV86" s="207"/>
      <c r="HSW86" s="207"/>
      <c r="HSX86" s="207"/>
      <c r="HSY86" s="207"/>
      <c r="HSZ86" s="207"/>
      <c r="HTA86" s="207"/>
      <c r="HTB86" s="207"/>
      <c r="HTC86" s="207"/>
      <c r="HTD86" s="207"/>
      <c r="HTE86" s="207"/>
      <c r="HTF86" s="207"/>
      <c r="HTG86" s="207"/>
      <c r="HTH86" s="207"/>
      <c r="HTI86" s="207"/>
      <c r="HTJ86" s="207"/>
      <c r="HTK86" s="207"/>
      <c r="HTL86" s="207"/>
      <c r="HTM86" s="207"/>
      <c r="HTN86" s="207"/>
      <c r="HTO86" s="207"/>
      <c r="HTP86" s="207"/>
      <c r="HTQ86" s="207"/>
      <c r="HTR86" s="207"/>
      <c r="HTS86" s="207"/>
      <c r="HTT86" s="207"/>
      <c r="HTU86" s="207"/>
      <c r="HTV86" s="207"/>
      <c r="HTW86" s="207"/>
      <c r="HTX86" s="207"/>
      <c r="HTY86" s="207"/>
      <c r="HTZ86" s="207"/>
      <c r="HUA86" s="207"/>
      <c r="HUB86" s="207"/>
      <c r="HUC86" s="207"/>
      <c r="HUD86" s="207"/>
      <c r="HUE86" s="207"/>
      <c r="HUF86" s="207"/>
      <c r="HUG86" s="207"/>
      <c r="HUH86" s="207"/>
      <c r="HUI86" s="207"/>
      <c r="HUJ86" s="207"/>
      <c r="HUK86" s="207"/>
      <c r="HUL86" s="207"/>
      <c r="HUM86" s="207"/>
      <c r="HUN86" s="207"/>
      <c r="HUO86" s="207"/>
      <c r="HUP86" s="207"/>
      <c r="HUQ86" s="207"/>
      <c r="HUR86" s="207"/>
      <c r="HUS86" s="207"/>
      <c r="HUT86" s="207"/>
      <c r="HUU86" s="207"/>
      <c r="HUV86" s="207"/>
      <c r="HUW86" s="207"/>
      <c r="HUX86" s="207"/>
      <c r="HUY86" s="207"/>
      <c r="HUZ86" s="207"/>
      <c r="HVA86" s="207"/>
      <c r="HVB86" s="207"/>
      <c r="HVC86" s="207"/>
      <c r="HVD86" s="207"/>
      <c r="HVE86" s="207"/>
      <c r="HVF86" s="207"/>
      <c r="HVG86" s="207"/>
      <c r="HVH86" s="207"/>
      <c r="HVI86" s="207"/>
      <c r="HVJ86" s="207"/>
      <c r="HVK86" s="207"/>
      <c r="HVL86" s="207"/>
      <c r="HVM86" s="207"/>
      <c r="HVN86" s="207"/>
      <c r="HVO86" s="207"/>
      <c r="HVP86" s="207"/>
      <c r="HVQ86" s="207"/>
      <c r="HVR86" s="207"/>
      <c r="HVS86" s="207"/>
      <c r="HVT86" s="207"/>
      <c r="HVU86" s="207"/>
      <c r="HVV86" s="207"/>
      <c r="HVW86" s="207"/>
      <c r="HVX86" s="207"/>
      <c r="HVY86" s="207"/>
      <c r="HVZ86" s="207"/>
      <c r="HWA86" s="207"/>
      <c r="HWB86" s="207"/>
      <c r="HWC86" s="207"/>
      <c r="HWD86" s="207"/>
      <c r="HWE86" s="207"/>
      <c r="HWF86" s="207"/>
      <c r="HWG86" s="207"/>
      <c r="HWH86" s="207"/>
      <c r="HWI86" s="207"/>
      <c r="HWJ86" s="207"/>
      <c r="HWK86" s="207"/>
      <c r="HWL86" s="207"/>
      <c r="HWM86" s="207"/>
      <c r="HWN86" s="207"/>
      <c r="HWO86" s="207"/>
      <c r="HWP86" s="207"/>
      <c r="HWQ86" s="207"/>
      <c r="HWR86" s="207"/>
      <c r="HWS86" s="207"/>
      <c r="HWT86" s="207"/>
      <c r="HWU86" s="207"/>
      <c r="HWV86" s="207"/>
      <c r="HWW86" s="207"/>
      <c r="HWX86" s="207"/>
      <c r="HWY86" s="207"/>
      <c r="HWZ86" s="207"/>
      <c r="HXA86" s="207"/>
      <c r="HXB86" s="207"/>
      <c r="HXC86" s="207"/>
      <c r="HXD86" s="207"/>
      <c r="HXE86" s="207"/>
      <c r="HXF86" s="207"/>
      <c r="HXG86" s="207"/>
      <c r="HXH86" s="207"/>
      <c r="HXI86" s="207"/>
      <c r="HXJ86" s="207"/>
      <c r="HXK86" s="207"/>
      <c r="HXL86" s="207"/>
      <c r="HXM86" s="207"/>
      <c r="HXN86" s="207"/>
      <c r="HXO86" s="207"/>
      <c r="HXP86" s="207"/>
      <c r="HXQ86" s="207"/>
      <c r="HXR86" s="207"/>
      <c r="HXS86" s="207"/>
      <c r="HXT86" s="207"/>
      <c r="HXU86" s="207"/>
      <c r="HXV86" s="207"/>
      <c r="HXW86" s="207"/>
      <c r="HXX86" s="207"/>
      <c r="HXY86" s="207"/>
      <c r="HXZ86" s="207"/>
      <c r="HYA86" s="207"/>
      <c r="HYB86" s="207"/>
      <c r="HYC86" s="207"/>
      <c r="HYD86" s="207"/>
      <c r="HYE86" s="207"/>
      <c r="HYF86" s="207"/>
      <c r="HYG86" s="207"/>
      <c r="HYH86" s="207"/>
      <c r="HYI86" s="207"/>
      <c r="HYJ86" s="207"/>
      <c r="HYK86" s="207"/>
      <c r="HYL86" s="207"/>
      <c r="HYM86" s="207"/>
      <c r="HYN86" s="207"/>
      <c r="HYO86" s="207"/>
      <c r="HYP86" s="207"/>
      <c r="HYQ86" s="207"/>
      <c r="HYR86" s="207"/>
      <c r="HYS86" s="207"/>
      <c r="HYT86" s="207"/>
      <c r="HYU86" s="207"/>
      <c r="HYV86" s="207"/>
      <c r="HYW86" s="207"/>
      <c r="HYX86" s="207"/>
      <c r="HYY86" s="207"/>
      <c r="HYZ86" s="207"/>
      <c r="HZA86" s="207"/>
      <c r="HZB86" s="207"/>
      <c r="HZC86" s="207"/>
      <c r="HZD86" s="207"/>
      <c r="HZE86" s="207"/>
      <c r="HZF86" s="207"/>
      <c r="HZG86" s="207"/>
      <c r="HZH86" s="207"/>
      <c r="HZI86" s="207"/>
      <c r="HZJ86" s="207"/>
      <c r="HZK86" s="207"/>
      <c r="HZL86" s="207"/>
      <c r="HZM86" s="207"/>
      <c r="HZN86" s="207"/>
      <c r="HZO86" s="207"/>
      <c r="HZP86" s="207"/>
      <c r="HZQ86" s="207"/>
      <c r="HZR86" s="207"/>
      <c r="HZS86" s="207"/>
      <c r="HZT86" s="207"/>
      <c r="HZU86" s="207"/>
      <c r="HZV86" s="207"/>
      <c r="HZW86" s="207"/>
      <c r="HZX86" s="207"/>
      <c r="HZY86" s="207"/>
      <c r="HZZ86" s="207"/>
      <c r="IAA86" s="207"/>
      <c r="IAB86" s="207"/>
      <c r="IAC86" s="207"/>
      <c r="IAD86" s="207"/>
      <c r="IAE86" s="207"/>
      <c r="IAF86" s="207"/>
      <c r="IAG86" s="207"/>
      <c r="IAH86" s="207"/>
      <c r="IAI86" s="207"/>
      <c r="IAJ86" s="207"/>
      <c r="IAK86" s="207"/>
      <c r="IAL86" s="207"/>
      <c r="IAM86" s="207"/>
      <c r="IAN86" s="207"/>
      <c r="IAO86" s="207"/>
      <c r="IAP86" s="207"/>
      <c r="IAQ86" s="207"/>
      <c r="IAR86" s="207"/>
      <c r="IAS86" s="207"/>
      <c r="IAT86" s="207"/>
      <c r="IAU86" s="207"/>
      <c r="IAV86" s="207"/>
      <c r="IAW86" s="207"/>
      <c r="IAX86" s="207"/>
      <c r="IAY86" s="207"/>
      <c r="IAZ86" s="207"/>
      <c r="IBA86" s="207"/>
      <c r="IBB86" s="207"/>
      <c r="IBC86" s="207"/>
      <c r="IBD86" s="207"/>
      <c r="IBE86" s="207"/>
      <c r="IBF86" s="207"/>
      <c r="IBG86" s="207"/>
      <c r="IBH86" s="207"/>
      <c r="IBI86" s="207"/>
      <c r="IBJ86" s="207"/>
      <c r="IBK86" s="207"/>
      <c r="IBL86" s="207"/>
      <c r="IBM86" s="207"/>
      <c r="IBN86" s="207"/>
      <c r="IBO86" s="207"/>
      <c r="IBP86" s="207"/>
      <c r="IBQ86" s="207"/>
      <c r="IBR86" s="207"/>
      <c r="IBS86" s="207"/>
      <c r="IBT86" s="207"/>
      <c r="IBU86" s="207"/>
      <c r="IBV86" s="207"/>
      <c r="IBW86" s="207"/>
      <c r="IBX86" s="207"/>
      <c r="IBY86" s="207"/>
      <c r="IBZ86" s="207"/>
      <c r="ICA86" s="207"/>
      <c r="ICB86" s="207"/>
      <c r="ICC86" s="207"/>
      <c r="ICD86" s="207"/>
      <c r="ICE86" s="207"/>
      <c r="ICF86" s="207"/>
      <c r="ICG86" s="207"/>
      <c r="ICH86" s="207"/>
      <c r="ICI86" s="207"/>
      <c r="ICJ86" s="207"/>
      <c r="ICK86" s="207"/>
      <c r="ICL86" s="207"/>
      <c r="ICM86" s="207"/>
      <c r="ICN86" s="207"/>
      <c r="ICO86" s="207"/>
      <c r="ICP86" s="207"/>
      <c r="ICQ86" s="207"/>
      <c r="ICR86" s="207"/>
      <c r="ICS86" s="207"/>
      <c r="ICT86" s="207"/>
      <c r="ICU86" s="207"/>
      <c r="ICV86" s="207"/>
      <c r="ICW86" s="207"/>
      <c r="ICX86" s="207"/>
      <c r="ICY86" s="207"/>
      <c r="ICZ86" s="207"/>
      <c r="IDA86" s="207"/>
      <c r="IDB86" s="207"/>
      <c r="IDC86" s="207"/>
      <c r="IDD86" s="207"/>
      <c r="IDE86" s="207"/>
      <c r="IDF86" s="207"/>
      <c r="IDG86" s="207"/>
      <c r="IDH86" s="207"/>
      <c r="IDI86" s="207"/>
      <c r="IDJ86" s="207"/>
      <c r="IDK86" s="207"/>
      <c r="IDL86" s="207"/>
      <c r="IDM86" s="207"/>
      <c r="IDN86" s="207"/>
      <c r="IDO86" s="207"/>
      <c r="IDP86" s="207"/>
      <c r="IDQ86" s="207"/>
      <c r="IDR86" s="207"/>
      <c r="IDS86" s="207"/>
      <c r="IDT86" s="207"/>
      <c r="IDU86" s="207"/>
      <c r="IDV86" s="207"/>
      <c r="IDW86" s="207"/>
      <c r="IDX86" s="207"/>
      <c r="IDY86" s="207"/>
      <c r="IDZ86" s="207"/>
      <c r="IEA86" s="207"/>
      <c r="IEB86" s="207"/>
      <c r="IEC86" s="207"/>
      <c r="IED86" s="207"/>
      <c r="IEE86" s="207"/>
      <c r="IEF86" s="207"/>
      <c r="IEG86" s="207"/>
      <c r="IEH86" s="207"/>
      <c r="IEI86" s="207"/>
      <c r="IEJ86" s="207"/>
      <c r="IEK86" s="207"/>
      <c r="IEL86" s="207"/>
      <c r="IEM86" s="207"/>
      <c r="IEN86" s="207"/>
      <c r="IEO86" s="207"/>
      <c r="IEP86" s="207"/>
      <c r="IEQ86" s="207"/>
      <c r="IER86" s="207"/>
      <c r="IES86" s="207"/>
      <c r="IET86" s="207"/>
      <c r="IEU86" s="207"/>
      <c r="IEV86" s="207"/>
      <c r="IEW86" s="207"/>
      <c r="IEX86" s="207"/>
      <c r="IEY86" s="207"/>
      <c r="IEZ86" s="207"/>
      <c r="IFA86" s="207"/>
      <c r="IFB86" s="207"/>
      <c r="IFC86" s="207"/>
      <c r="IFD86" s="207"/>
      <c r="IFE86" s="207"/>
      <c r="IFF86" s="207"/>
      <c r="IFG86" s="207"/>
      <c r="IFH86" s="207"/>
      <c r="IFI86" s="207"/>
      <c r="IFJ86" s="207"/>
      <c r="IFK86" s="207"/>
      <c r="IFL86" s="207"/>
      <c r="IFM86" s="207"/>
      <c r="IFN86" s="207"/>
      <c r="IFO86" s="207"/>
      <c r="IFP86" s="207"/>
      <c r="IFQ86" s="207"/>
      <c r="IFR86" s="207"/>
      <c r="IFS86" s="207"/>
      <c r="IFT86" s="207"/>
      <c r="IFU86" s="207"/>
      <c r="IFV86" s="207"/>
      <c r="IFW86" s="207"/>
      <c r="IFX86" s="207"/>
      <c r="IFY86" s="207"/>
      <c r="IFZ86" s="207"/>
      <c r="IGA86" s="207"/>
      <c r="IGB86" s="207"/>
      <c r="IGC86" s="207"/>
      <c r="IGD86" s="207"/>
      <c r="IGE86" s="207"/>
      <c r="IGF86" s="207"/>
      <c r="IGG86" s="207"/>
      <c r="IGH86" s="207"/>
      <c r="IGI86" s="207"/>
      <c r="IGJ86" s="207"/>
      <c r="IGK86" s="207"/>
      <c r="IGL86" s="207"/>
      <c r="IGM86" s="207"/>
      <c r="IGN86" s="207"/>
      <c r="IGO86" s="207"/>
      <c r="IGP86" s="207"/>
      <c r="IGQ86" s="207"/>
      <c r="IGR86" s="207"/>
      <c r="IGS86" s="207"/>
      <c r="IGT86" s="207"/>
      <c r="IGU86" s="207"/>
      <c r="IGV86" s="207"/>
      <c r="IGW86" s="207"/>
      <c r="IGX86" s="207"/>
      <c r="IGY86" s="207"/>
      <c r="IGZ86" s="207"/>
      <c r="IHA86" s="207"/>
      <c r="IHB86" s="207"/>
      <c r="IHC86" s="207"/>
      <c r="IHD86" s="207"/>
      <c r="IHE86" s="207"/>
      <c r="IHF86" s="207"/>
      <c r="IHG86" s="207"/>
      <c r="IHH86" s="207"/>
      <c r="IHI86" s="207"/>
      <c r="IHJ86" s="207"/>
      <c r="IHK86" s="207"/>
      <c r="IHL86" s="207"/>
      <c r="IHM86" s="207"/>
      <c r="IHN86" s="207"/>
      <c r="IHO86" s="207"/>
      <c r="IHP86" s="207"/>
      <c r="IHQ86" s="207"/>
      <c r="IHR86" s="207"/>
      <c r="IHS86" s="207"/>
      <c r="IHT86" s="207"/>
      <c r="IHU86" s="207"/>
      <c r="IHV86" s="207"/>
      <c r="IHW86" s="207"/>
      <c r="IHX86" s="207"/>
      <c r="IHY86" s="207"/>
      <c r="IHZ86" s="207"/>
      <c r="IIA86" s="207"/>
      <c r="IIB86" s="207"/>
      <c r="IIC86" s="207"/>
      <c r="IID86" s="207"/>
      <c r="IIE86" s="207"/>
      <c r="IIF86" s="207"/>
      <c r="IIG86" s="207"/>
      <c r="IIH86" s="207"/>
      <c r="III86" s="207"/>
      <c r="IIJ86" s="207"/>
      <c r="IIK86" s="207"/>
      <c r="IIL86" s="207"/>
      <c r="IIM86" s="207"/>
      <c r="IIN86" s="207"/>
      <c r="IIO86" s="207"/>
      <c r="IIP86" s="207"/>
      <c r="IIQ86" s="207"/>
      <c r="IIR86" s="207"/>
      <c r="IIS86" s="207"/>
      <c r="IIT86" s="207"/>
      <c r="IIU86" s="207"/>
      <c r="IIV86" s="207"/>
      <c r="IIW86" s="207"/>
      <c r="IIX86" s="207"/>
      <c r="IIY86" s="207"/>
      <c r="IIZ86" s="207"/>
      <c r="IJA86" s="207"/>
      <c r="IJB86" s="207"/>
      <c r="IJC86" s="207"/>
      <c r="IJD86" s="207"/>
      <c r="IJE86" s="207"/>
      <c r="IJF86" s="207"/>
      <c r="IJG86" s="207"/>
      <c r="IJH86" s="207"/>
      <c r="IJI86" s="207"/>
      <c r="IJJ86" s="207"/>
      <c r="IJK86" s="207"/>
      <c r="IJL86" s="207"/>
      <c r="IJM86" s="207"/>
      <c r="IJN86" s="207"/>
      <c r="IJO86" s="207"/>
      <c r="IJP86" s="207"/>
      <c r="IJQ86" s="207"/>
      <c r="IJR86" s="207"/>
      <c r="IJS86" s="207"/>
      <c r="IJT86" s="207"/>
      <c r="IJU86" s="207"/>
      <c r="IJV86" s="207"/>
      <c r="IJW86" s="207"/>
      <c r="IJX86" s="207"/>
      <c r="IJY86" s="207"/>
      <c r="IJZ86" s="207"/>
      <c r="IKA86" s="207"/>
      <c r="IKB86" s="207"/>
      <c r="IKC86" s="207"/>
      <c r="IKD86" s="207"/>
      <c r="IKE86" s="207"/>
      <c r="IKF86" s="207"/>
      <c r="IKG86" s="207"/>
      <c r="IKH86" s="207"/>
      <c r="IKI86" s="207"/>
      <c r="IKJ86" s="207"/>
      <c r="IKK86" s="207"/>
      <c r="IKL86" s="207"/>
      <c r="IKM86" s="207"/>
      <c r="IKN86" s="207"/>
      <c r="IKO86" s="207"/>
      <c r="IKP86" s="207"/>
      <c r="IKQ86" s="207"/>
      <c r="IKR86" s="207"/>
      <c r="IKS86" s="207"/>
      <c r="IKT86" s="207"/>
      <c r="IKU86" s="207"/>
      <c r="IKV86" s="207"/>
      <c r="IKW86" s="207"/>
      <c r="IKX86" s="207"/>
      <c r="IKY86" s="207"/>
      <c r="IKZ86" s="207"/>
      <c r="ILA86" s="207"/>
      <c r="ILB86" s="207"/>
      <c r="ILC86" s="207"/>
      <c r="ILD86" s="207"/>
      <c r="ILE86" s="207"/>
      <c r="ILF86" s="207"/>
      <c r="ILG86" s="207"/>
      <c r="ILH86" s="207"/>
      <c r="ILI86" s="207"/>
      <c r="ILJ86" s="207"/>
      <c r="ILK86" s="207"/>
      <c r="ILL86" s="207"/>
      <c r="ILM86" s="207"/>
      <c r="ILN86" s="207"/>
      <c r="ILO86" s="207"/>
      <c r="ILP86" s="207"/>
      <c r="ILQ86" s="207"/>
      <c r="ILR86" s="207"/>
      <c r="ILS86" s="207"/>
      <c r="ILT86" s="207"/>
      <c r="ILU86" s="207"/>
      <c r="ILV86" s="207"/>
      <c r="ILW86" s="207"/>
      <c r="ILX86" s="207"/>
      <c r="ILY86" s="207"/>
      <c r="ILZ86" s="207"/>
      <c r="IMA86" s="207"/>
      <c r="IMB86" s="207"/>
      <c r="IMC86" s="207"/>
      <c r="IMD86" s="207"/>
      <c r="IME86" s="207"/>
      <c r="IMF86" s="207"/>
      <c r="IMG86" s="207"/>
      <c r="IMH86" s="207"/>
      <c r="IMI86" s="207"/>
      <c r="IMJ86" s="207"/>
      <c r="IMK86" s="207"/>
      <c r="IML86" s="207"/>
      <c r="IMM86" s="207"/>
      <c r="IMN86" s="207"/>
      <c r="IMO86" s="207"/>
      <c r="IMP86" s="207"/>
      <c r="IMQ86" s="207"/>
      <c r="IMR86" s="207"/>
      <c r="IMS86" s="207"/>
      <c r="IMT86" s="207"/>
      <c r="IMU86" s="207"/>
      <c r="IMV86" s="207"/>
      <c r="IMW86" s="207"/>
      <c r="IMX86" s="207"/>
      <c r="IMY86" s="207"/>
      <c r="IMZ86" s="207"/>
      <c r="INA86" s="207"/>
      <c r="INB86" s="207"/>
      <c r="INC86" s="207"/>
      <c r="IND86" s="207"/>
      <c r="INE86" s="207"/>
      <c r="INF86" s="207"/>
      <c r="ING86" s="207"/>
      <c r="INH86" s="207"/>
      <c r="INI86" s="207"/>
      <c r="INJ86" s="207"/>
      <c r="INK86" s="207"/>
      <c r="INL86" s="207"/>
      <c r="INM86" s="207"/>
      <c r="INN86" s="207"/>
      <c r="INO86" s="207"/>
      <c r="INP86" s="207"/>
      <c r="INQ86" s="207"/>
      <c r="INR86" s="207"/>
      <c r="INS86" s="207"/>
      <c r="INT86" s="207"/>
      <c r="INU86" s="207"/>
      <c r="INV86" s="207"/>
      <c r="INW86" s="207"/>
      <c r="INX86" s="207"/>
      <c r="INY86" s="207"/>
      <c r="INZ86" s="207"/>
      <c r="IOA86" s="207"/>
      <c r="IOB86" s="207"/>
      <c r="IOC86" s="207"/>
      <c r="IOD86" s="207"/>
      <c r="IOE86" s="207"/>
      <c r="IOF86" s="207"/>
      <c r="IOG86" s="207"/>
      <c r="IOH86" s="207"/>
      <c r="IOI86" s="207"/>
      <c r="IOJ86" s="207"/>
      <c r="IOK86" s="207"/>
      <c r="IOL86" s="207"/>
      <c r="IOM86" s="207"/>
      <c r="ION86" s="207"/>
      <c r="IOO86" s="207"/>
      <c r="IOP86" s="207"/>
      <c r="IOQ86" s="207"/>
      <c r="IOR86" s="207"/>
      <c r="IOS86" s="207"/>
      <c r="IOT86" s="207"/>
      <c r="IOU86" s="207"/>
      <c r="IOV86" s="207"/>
      <c r="IOW86" s="207"/>
      <c r="IOX86" s="207"/>
      <c r="IOY86" s="207"/>
      <c r="IOZ86" s="207"/>
      <c r="IPA86" s="207"/>
      <c r="IPB86" s="207"/>
      <c r="IPC86" s="207"/>
      <c r="IPD86" s="207"/>
      <c r="IPE86" s="207"/>
      <c r="IPF86" s="207"/>
      <c r="IPG86" s="207"/>
      <c r="IPH86" s="207"/>
      <c r="IPI86" s="207"/>
      <c r="IPJ86" s="207"/>
      <c r="IPK86" s="207"/>
      <c r="IPL86" s="207"/>
      <c r="IPM86" s="207"/>
      <c r="IPN86" s="207"/>
      <c r="IPO86" s="207"/>
      <c r="IPP86" s="207"/>
      <c r="IPQ86" s="207"/>
      <c r="IPR86" s="207"/>
      <c r="IPS86" s="207"/>
      <c r="IPT86" s="207"/>
      <c r="IPU86" s="207"/>
      <c r="IPV86" s="207"/>
      <c r="IPW86" s="207"/>
      <c r="IPX86" s="207"/>
      <c r="IPY86" s="207"/>
      <c r="IPZ86" s="207"/>
      <c r="IQA86" s="207"/>
      <c r="IQB86" s="207"/>
      <c r="IQC86" s="207"/>
      <c r="IQD86" s="207"/>
      <c r="IQE86" s="207"/>
      <c r="IQF86" s="207"/>
      <c r="IQG86" s="207"/>
      <c r="IQH86" s="207"/>
      <c r="IQI86" s="207"/>
      <c r="IQJ86" s="207"/>
      <c r="IQK86" s="207"/>
      <c r="IQL86" s="207"/>
      <c r="IQM86" s="207"/>
      <c r="IQN86" s="207"/>
      <c r="IQO86" s="207"/>
      <c r="IQP86" s="207"/>
      <c r="IQQ86" s="207"/>
      <c r="IQR86" s="207"/>
      <c r="IQS86" s="207"/>
      <c r="IQT86" s="207"/>
      <c r="IQU86" s="207"/>
      <c r="IQV86" s="207"/>
      <c r="IQW86" s="207"/>
      <c r="IQX86" s="207"/>
      <c r="IQY86" s="207"/>
      <c r="IQZ86" s="207"/>
      <c r="IRA86" s="207"/>
      <c r="IRB86" s="207"/>
      <c r="IRC86" s="207"/>
      <c r="IRD86" s="207"/>
      <c r="IRE86" s="207"/>
      <c r="IRF86" s="207"/>
      <c r="IRG86" s="207"/>
      <c r="IRH86" s="207"/>
      <c r="IRI86" s="207"/>
      <c r="IRJ86" s="207"/>
      <c r="IRK86" s="207"/>
      <c r="IRL86" s="207"/>
      <c r="IRM86" s="207"/>
      <c r="IRN86" s="207"/>
      <c r="IRO86" s="207"/>
      <c r="IRP86" s="207"/>
      <c r="IRQ86" s="207"/>
      <c r="IRR86" s="207"/>
      <c r="IRS86" s="207"/>
      <c r="IRT86" s="207"/>
      <c r="IRU86" s="207"/>
      <c r="IRV86" s="207"/>
      <c r="IRW86" s="207"/>
      <c r="IRX86" s="207"/>
      <c r="IRY86" s="207"/>
      <c r="IRZ86" s="207"/>
      <c r="ISA86" s="207"/>
      <c r="ISB86" s="207"/>
      <c r="ISC86" s="207"/>
      <c r="ISD86" s="207"/>
      <c r="ISE86" s="207"/>
      <c r="ISF86" s="207"/>
      <c r="ISG86" s="207"/>
      <c r="ISH86" s="207"/>
      <c r="ISI86" s="207"/>
      <c r="ISJ86" s="207"/>
      <c r="ISK86" s="207"/>
      <c r="ISL86" s="207"/>
      <c r="ISM86" s="207"/>
      <c r="ISN86" s="207"/>
      <c r="ISO86" s="207"/>
      <c r="ISP86" s="207"/>
      <c r="ISQ86" s="207"/>
      <c r="ISR86" s="207"/>
      <c r="ISS86" s="207"/>
      <c r="IST86" s="207"/>
      <c r="ISU86" s="207"/>
      <c r="ISV86" s="207"/>
      <c r="ISW86" s="207"/>
      <c r="ISX86" s="207"/>
      <c r="ISY86" s="207"/>
      <c r="ISZ86" s="207"/>
      <c r="ITA86" s="207"/>
      <c r="ITB86" s="207"/>
      <c r="ITC86" s="207"/>
      <c r="ITD86" s="207"/>
      <c r="ITE86" s="207"/>
      <c r="ITF86" s="207"/>
      <c r="ITG86" s="207"/>
      <c r="ITH86" s="207"/>
      <c r="ITI86" s="207"/>
      <c r="ITJ86" s="207"/>
      <c r="ITK86" s="207"/>
      <c r="ITL86" s="207"/>
      <c r="ITM86" s="207"/>
      <c r="ITN86" s="207"/>
      <c r="ITO86" s="207"/>
      <c r="ITP86" s="207"/>
      <c r="ITQ86" s="207"/>
      <c r="ITR86" s="207"/>
      <c r="ITS86" s="207"/>
      <c r="ITT86" s="207"/>
      <c r="ITU86" s="207"/>
      <c r="ITV86" s="207"/>
      <c r="ITW86" s="207"/>
      <c r="ITX86" s="207"/>
      <c r="ITY86" s="207"/>
      <c r="ITZ86" s="207"/>
      <c r="IUA86" s="207"/>
      <c r="IUB86" s="207"/>
      <c r="IUC86" s="207"/>
      <c r="IUD86" s="207"/>
      <c r="IUE86" s="207"/>
      <c r="IUF86" s="207"/>
      <c r="IUG86" s="207"/>
      <c r="IUH86" s="207"/>
      <c r="IUI86" s="207"/>
      <c r="IUJ86" s="207"/>
      <c r="IUK86" s="207"/>
      <c r="IUL86" s="207"/>
      <c r="IUM86" s="207"/>
      <c r="IUN86" s="207"/>
      <c r="IUO86" s="207"/>
      <c r="IUP86" s="207"/>
      <c r="IUQ86" s="207"/>
      <c r="IUR86" s="207"/>
      <c r="IUS86" s="207"/>
      <c r="IUT86" s="207"/>
      <c r="IUU86" s="207"/>
      <c r="IUV86" s="207"/>
      <c r="IUW86" s="207"/>
      <c r="IUX86" s="207"/>
      <c r="IUY86" s="207"/>
      <c r="IUZ86" s="207"/>
      <c r="IVA86" s="207"/>
      <c r="IVB86" s="207"/>
      <c r="IVC86" s="207"/>
      <c r="IVD86" s="207"/>
      <c r="IVE86" s="207"/>
      <c r="IVF86" s="207"/>
      <c r="IVG86" s="207"/>
      <c r="IVH86" s="207"/>
      <c r="IVI86" s="207"/>
      <c r="IVJ86" s="207"/>
      <c r="IVK86" s="207"/>
      <c r="IVL86" s="207"/>
      <c r="IVM86" s="207"/>
      <c r="IVN86" s="207"/>
      <c r="IVO86" s="207"/>
      <c r="IVP86" s="207"/>
      <c r="IVQ86" s="207"/>
      <c r="IVR86" s="207"/>
      <c r="IVS86" s="207"/>
      <c r="IVT86" s="207"/>
      <c r="IVU86" s="207"/>
      <c r="IVV86" s="207"/>
      <c r="IVW86" s="207"/>
      <c r="IVX86" s="207"/>
      <c r="IVY86" s="207"/>
      <c r="IVZ86" s="207"/>
      <c r="IWA86" s="207"/>
      <c r="IWB86" s="207"/>
      <c r="IWC86" s="207"/>
      <c r="IWD86" s="207"/>
      <c r="IWE86" s="207"/>
      <c r="IWF86" s="207"/>
      <c r="IWG86" s="207"/>
      <c r="IWH86" s="207"/>
      <c r="IWI86" s="207"/>
      <c r="IWJ86" s="207"/>
      <c r="IWK86" s="207"/>
      <c r="IWL86" s="207"/>
      <c r="IWM86" s="207"/>
      <c r="IWN86" s="207"/>
      <c r="IWO86" s="207"/>
      <c r="IWP86" s="207"/>
      <c r="IWQ86" s="207"/>
      <c r="IWR86" s="207"/>
      <c r="IWS86" s="207"/>
      <c r="IWT86" s="207"/>
      <c r="IWU86" s="207"/>
      <c r="IWV86" s="207"/>
      <c r="IWW86" s="207"/>
      <c r="IWX86" s="207"/>
      <c r="IWY86" s="207"/>
      <c r="IWZ86" s="207"/>
      <c r="IXA86" s="207"/>
      <c r="IXB86" s="207"/>
      <c r="IXC86" s="207"/>
      <c r="IXD86" s="207"/>
      <c r="IXE86" s="207"/>
      <c r="IXF86" s="207"/>
      <c r="IXG86" s="207"/>
      <c r="IXH86" s="207"/>
      <c r="IXI86" s="207"/>
      <c r="IXJ86" s="207"/>
      <c r="IXK86" s="207"/>
      <c r="IXL86" s="207"/>
      <c r="IXM86" s="207"/>
      <c r="IXN86" s="207"/>
      <c r="IXO86" s="207"/>
      <c r="IXP86" s="207"/>
      <c r="IXQ86" s="207"/>
      <c r="IXR86" s="207"/>
      <c r="IXS86" s="207"/>
      <c r="IXT86" s="207"/>
      <c r="IXU86" s="207"/>
      <c r="IXV86" s="207"/>
      <c r="IXW86" s="207"/>
      <c r="IXX86" s="207"/>
      <c r="IXY86" s="207"/>
      <c r="IXZ86" s="207"/>
      <c r="IYA86" s="207"/>
      <c r="IYB86" s="207"/>
      <c r="IYC86" s="207"/>
      <c r="IYD86" s="207"/>
      <c r="IYE86" s="207"/>
      <c r="IYF86" s="207"/>
      <c r="IYG86" s="207"/>
      <c r="IYH86" s="207"/>
      <c r="IYI86" s="207"/>
      <c r="IYJ86" s="207"/>
      <c r="IYK86" s="207"/>
      <c r="IYL86" s="207"/>
      <c r="IYM86" s="207"/>
      <c r="IYN86" s="207"/>
      <c r="IYO86" s="207"/>
      <c r="IYP86" s="207"/>
      <c r="IYQ86" s="207"/>
      <c r="IYR86" s="207"/>
      <c r="IYS86" s="207"/>
      <c r="IYT86" s="207"/>
      <c r="IYU86" s="207"/>
      <c r="IYV86" s="207"/>
      <c r="IYW86" s="207"/>
      <c r="IYX86" s="207"/>
      <c r="IYY86" s="207"/>
      <c r="IYZ86" s="207"/>
      <c r="IZA86" s="207"/>
      <c r="IZB86" s="207"/>
      <c r="IZC86" s="207"/>
      <c r="IZD86" s="207"/>
      <c r="IZE86" s="207"/>
      <c r="IZF86" s="207"/>
      <c r="IZG86" s="207"/>
      <c r="IZH86" s="207"/>
      <c r="IZI86" s="207"/>
      <c r="IZJ86" s="207"/>
      <c r="IZK86" s="207"/>
      <c r="IZL86" s="207"/>
      <c r="IZM86" s="207"/>
      <c r="IZN86" s="207"/>
      <c r="IZO86" s="207"/>
      <c r="IZP86" s="207"/>
      <c r="IZQ86" s="207"/>
      <c r="IZR86" s="207"/>
      <c r="IZS86" s="207"/>
      <c r="IZT86" s="207"/>
      <c r="IZU86" s="207"/>
      <c r="IZV86" s="207"/>
      <c r="IZW86" s="207"/>
      <c r="IZX86" s="207"/>
      <c r="IZY86" s="207"/>
      <c r="IZZ86" s="207"/>
      <c r="JAA86" s="207"/>
      <c r="JAB86" s="207"/>
      <c r="JAC86" s="207"/>
      <c r="JAD86" s="207"/>
      <c r="JAE86" s="207"/>
      <c r="JAF86" s="207"/>
      <c r="JAG86" s="207"/>
      <c r="JAH86" s="207"/>
      <c r="JAI86" s="207"/>
      <c r="JAJ86" s="207"/>
      <c r="JAK86" s="207"/>
      <c r="JAL86" s="207"/>
      <c r="JAM86" s="207"/>
      <c r="JAN86" s="207"/>
      <c r="JAO86" s="207"/>
      <c r="JAP86" s="207"/>
      <c r="JAQ86" s="207"/>
      <c r="JAR86" s="207"/>
      <c r="JAS86" s="207"/>
      <c r="JAT86" s="207"/>
      <c r="JAU86" s="207"/>
      <c r="JAV86" s="207"/>
      <c r="JAW86" s="207"/>
      <c r="JAX86" s="207"/>
      <c r="JAY86" s="207"/>
      <c r="JAZ86" s="207"/>
      <c r="JBA86" s="207"/>
      <c r="JBB86" s="207"/>
      <c r="JBC86" s="207"/>
      <c r="JBD86" s="207"/>
      <c r="JBE86" s="207"/>
      <c r="JBF86" s="207"/>
      <c r="JBG86" s="207"/>
      <c r="JBH86" s="207"/>
      <c r="JBI86" s="207"/>
      <c r="JBJ86" s="207"/>
      <c r="JBK86" s="207"/>
      <c r="JBL86" s="207"/>
      <c r="JBM86" s="207"/>
      <c r="JBN86" s="207"/>
      <c r="JBO86" s="207"/>
      <c r="JBP86" s="207"/>
      <c r="JBQ86" s="207"/>
      <c r="JBR86" s="207"/>
      <c r="JBS86" s="207"/>
      <c r="JBT86" s="207"/>
      <c r="JBU86" s="207"/>
      <c r="JBV86" s="207"/>
      <c r="JBW86" s="207"/>
      <c r="JBX86" s="207"/>
      <c r="JBY86" s="207"/>
      <c r="JBZ86" s="207"/>
      <c r="JCA86" s="207"/>
      <c r="JCB86" s="207"/>
      <c r="JCC86" s="207"/>
      <c r="JCD86" s="207"/>
      <c r="JCE86" s="207"/>
      <c r="JCF86" s="207"/>
      <c r="JCG86" s="207"/>
      <c r="JCH86" s="207"/>
      <c r="JCI86" s="207"/>
      <c r="JCJ86" s="207"/>
      <c r="JCK86" s="207"/>
      <c r="JCL86" s="207"/>
      <c r="JCM86" s="207"/>
      <c r="JCN86" s="207"/>
      <c r="JCO86" s="207"/>
      <c r="JCP86" s="207"/>
      <c r="JCQ86" s="207"/>
      <c r="JCR86" s="207"/>
      <c r="JCS86" s="207"/>
      <c r="JCT86" s="207"/>
      <c r="JCU86" s="207"/>
      <c r="JCV86" s="207"/>
      <c r="JCW86" s="207"/>
      <c r="JCX86" s="207"/>
      <c r="JCY86" s="207"/>
      <c r="JCZ86" s="207"/>
      <c r="JDA86" s="207"/>
      <c r="JDB86" s="207"/>
      <c r="JDC86" s="207"/>
      <c r="JDD86" s="207"/>
      <c r="JDE86" s="207"/>
      <c r="JDF86" s="207"/>
      <c r="JDG86" s="207"/>
      <c r="JDH86" s="207"/>
      <c r="JDI86" s="207"/>
      <c r="JDJ86" s="207"/>
      <c r="JDK86" s="207"/>
      <c r="JDL86" s="207"/>
      <c r="JDM86" s="207"/>
      <c r="JDN86" s="207"/>
      <c r="JDO86" s="207"/>
      <c r="JDP86" s="207"/>
      <c r="JDQ86" s="207"/>
      <c r="JDR86" s="207"/>
      <c r="JDS86" s="207"/>
      <c r="JDT86" s="207"/>
      <c r="JDU86" s="207"/>
      <c r="JDV86" s="207"/>
      <c r="JDW86" s="207"/>
      <c r="JDX86" s="207"/>
      <c r="JDY86" s="207"/>
      <c r="JDZ86" s="207"/>
      <c r="JEA86" s="207"/>
      <c r="JEB86" s="207"/>
      <c r="JEC86" s="207"/>
      <c r="JED86" s="207"/>
      <c r="JEE86" s="207"/>
      <c r="JEF86" s="207"/>
      <c r="JEG86" s="207"/>
      <c r="JEH86" s="207"/>
      <c r="JEI86" s="207"/>
      <c r="JEJ86" s="207"/>
      <c r="JEK86" s="207"/>
      <c r="JEL86" s="207"/>
      <c r="JEM86" s="207"/>
      <c r="JEN86" s="207"/>
      <c r="JEO86" s="207"/>
      <c r="JEP86" s="207"/>
      <c r="JEQ86" s="207"/>
      <c r="JER86" s="207"/>
      <c r="JES86" s="207"/>
      <c r="JET86" s="207"/>
      <c r="JEU86" s="207"/>
      <c r="JEV86" s="207"/>
      <c r="JEW86" s="207"/>
      <c r="JEX86" s="207"/>
      <c r="JEY86" s="207"/>
      <c r="JEZ86" s="207"/>
      <c r="JFA86" s="207"/>
      <c r="JFB86" s="207"/>
      <c r="JFC86" s="207"/>
      <c r="JFD86" s="207"/>
      <c r="JFE86" s="207"/>
      <c r="JFF86" s="207"/>
      <c r="JFG86" s="207"/>
      <c r="JFH86" s="207"/>
      <c r="JFI86" s="207"/>
      <c r="JFJ86" s="207"/>
      <c r="JFK86" s="207"/>
      <c r="JFL86" s="207"/>
      <c r="JFM86" s="207"/>
      <c r="JFN86" s="207"/>
      <c r="JFO86" s="207"/>
      <c r="JFP86" s="207"/>
      <c r="JFQ86" s="207"/>
      <c r="JFR86" s="207"/>
      <c r="JFS86" s="207"/>
      <c r="JFT86" s="207"/>
      <c r="JFU86" s="207"/>
      <c r="JFV86" s="207"/>
      <c r="JFW86" s="207"/>
      <c r="JFX86" s="207"/>
      <c r="JFY86" s="207"/>
      <c r="JFZ86" s="207"/>
      <c r="JGA86" s="207"/>
      <c r="JGB86" s="207"/>
      <c r="JGC86" s="207"/>
      <c r="JGD86" s="207"/>
      <c r="JGE86" s="207"/>
      <c r="JGF86" s="207"/>
      <c r="JGG86" s="207"/>
      <c r="JGH86" s="207"/>
      <c r="JGI86" s="207"/>
      <c r="JGJ86" s="207"/>
      <c r="JGK86" s="207"/>
      <c r="JGL86" s="207"/>
      <c r="JGM86" s="207"/>
      <c r="JGN86" s="207"/>
      <c r="JGO86" s="207"/>
      <c r="JGP86" s="207"/>
      <c r="JGQ86" s="207"/>
      <c r="JGR86" s="207"/>
      <c r="JGS86" s="207"/>
      <c r="JGT86" s="207"/>
      <c r="JGU86" s="207"/>
      <c r="JGV86" s="207"/>
      <c r="JGW86" s="207"/>
      <c r="JGX86" s="207"/>
      <c r="JGY86" s="207"/>
      <c r="JGZ86" s="207"/>
      <c r="JHA86" s="207"/>
      <c r="JHB86" s="207"/>
      <c r="JHC86" s="207"/>
      <c r="JHD86" s="207"/>
      <c r="JHE86" s="207"/>
      <c r="JHF86" s="207"/>
      <c r="JHG86" s="207"/>
      <c r="JHH86" s="207"/>
      <c r="JHI86" s="207"/>
      <c r="JHJ86" s="207"/>
      <c r="JHK86" s="207"/>
      <c r="JHL86" s="207"/>
      <c r="JHM86" s="207"/>
      <c r="JHN86" s="207"/>
      <c r="JHO86" s="207"/>
      <c r="JHP86" s="207"/>
      <c r="JHQ86" s="207"/>
      <c r="JHR86" s="207"/>
      <c r="JHS86" s="207"/>
      <c r="JHT86" s="207"/>
      <c r="JHU86" s="207"/>
      <c r="JHV86" s="207"/>
      <c r="JHW86" s="207"/>
      <c r="JHX86" s="207"/>
      <c r="JHY86" s="207"/>
      <c r="JHZ86" s="207"/>
      <c r="JIA86" s="207"/>
      <c r="JIB86" s="207"/>
      <c r="JIC86" s="207"/>
      <c r="JID86" s="207"/>
      <c r="JIE86" s="207"/>
      <c r="JIF86" s="207"/>
      <c r="JIG86" s="207"/>
      <c r="JIH86" s="207"/>
      <c r="JII86" s="207"/>
      <c r="JIJ86" s="207"/>
      <c r="JIK86" s="207"/>
      <c r="JIL86" s="207"/>
      <c r="JIM86" s="207"/>
      <c r="JIN86" s="207"/>
      <c r="JIO86" s="207"/>
      <c r="JIP86" s="207"/>
      <c r="JIQ86" s="207"/>
      <c r="JIR86" s="207"/>
      <c r="JIS86" s="207"/>
      <c r="JIT86" s="207"/>
      <c r="JIU86" s="207"/>
      <c r="JIV86" s="207"/>
      <c r="JIW86" s="207"/>
      <c r="JIX86" s="207"/>
      <c r="JIY86" s="207"/>
      <c r="JIZ86" s="207"/>
      <c r="JJA86" s="207"/>
      <c r="JJB86" s="207"/>
      <c r="JJC86" s="207"/>
      <c r="JJD86" s="207"/>
      <c r="JJE86" s="207"/>
      <c r="JJF86" s="207"/>
      <c r="JJG86" s="207"/>
      <c r="JJH86" s="207"/>
      <c r="JJI86" s="207"/>
      <c r="JJJ86" s="207"/>
      <c r="JJK86" s="207"/>
      <c r="JJL86" s="207"/>
      <c r="JJM86" s="207"/>
      <c r="JJN86" s="207"/>
      <c r="JJO86" s="207"/>
      <c r="JJP86" s="207"/>
      <c r="JJQ86" s="207"/>
      <c r="JJR86" s="207"/>
      <c r="JJS86" s="207"/>
      <c r="JJT86" s="207"/>
      <c r="JJU86" s="207"/>
      <c r="JJV86" s="207"/>
      <c r="JJW86" s="207"/>
      <c r="JJX86" s="207"/>
      <c r="JJY86" s="207"/>
      <c r="JJZ86" s="207"/>
      <c r="JKA86" s="207"/>
      <c r="JKB86" s="207"/>
      <c r="JKC86" s="207"/>
      <c r="JKD86" s="207"/>
      <c r="JKE86" s="207"/>
      <c r="JKF86" s="207"/>
      <c r="JKG86" s="207"/>
      <c r="JKH86" s="207"/>
      <c r="JKI86" s="207"/>
      <c r="JKJ86" s="207"/>
      <c r="JKK86" s="207"/>
      <c r="JKL86" s="207"/>
      <c r="JKM86" s="207"/>
      <c r="JKN86" s="207"/>
      <c r="JKO86" s="207"/>
      <c r="JKP86" s="207"/>
      <c r="JKQ86" s="207"/>
      <c r="JKR86" s="207"/>
      <c r="JKS86" s="207"/>
      <c r="JKT86" s="207"/>
      <c r="JKU86" s="207"/>
      <c r="JKV86" s="207"/>
      <c r="JKW86" s="207"/>
      <c r="JKX86" s="207"/>
      <c r="JKY86" s="207"/>
      <c r="JKZ86" s="207"/>
      <c r="JLA86" s="207"/>
      <c r="JLB86" s="207"/>
      <c r="JLC86" s="207"/>
      <c r="JLD86" s="207"/>
      <c r="JLE86" s="207"/>
      <c r="JLF86" s="207"/>
      <c r="JLG86" s="207"/>
      <c r="JLH86" s="207"/>
      <c r="JLI86" s="207"/>
      <c r="JLJ86" s="207"/>
      <c r="JLK86" s="207"/>
      <c r="JLL86" s="207"/>
      <c r="JLM86" s="207"/>
      <c r="JLN86" s="207"/>
      <c r="JLO86" s="207"/>
      <c r="JLP86" s="207"/>
      <c r="JLQ86" s="207"/>
      <c r="JLR86" s="207"/>
      <c r="JLS86" s="207"/>
      <c r="JLT86" s="207"/>
      <c r="JLU86" s="207"/>
      <c r="JLV86" s="207"/>
      <c r="JLW86" s="207"/>
      <c r="JLX86" s="207"/>
      <c r="JLY86" s="207"/>
      <c r="JLZ86" s="207"/>
      <c r="JMA86" s="207"/>
      <c r="JMB86" s="207"/>
      <c r="JMC86" s="207"/>
      <c r="JMD86" s="207"/>
      <c r="JME86" s="207"/>
      <c r="JMF86" s="207"/>
      <c r="JMG86" s="207"/>
      <c r="JMH86" s="207"/>
      <c r="JMI86" s="207"/>
      <c r="JMJ86" s="207"/>
      <c r="JMK86" s="207"/>
      <c r="JML86" s="207"/>
      <c r="JMM86" s="207"/>
      <c r="JMN86" s="207"/>
      <c r="JMO86" s="207"/>
      <c r="JMP86" s="207"/>
      <c r="JMQ86" s="207"/>
      <c r="JMR86" s="207"/>
      <c r="JMS86" s="207"/>
      <c r="JMT86" s="207"/>
      <c r="JMU86" s="207"/>
      <c r="JMV86" s="207"/>
      <c r="JMW86" s="207"/>
      <c r="JMX86" s="207"/>
      <c r="JMY86" s="207"/>
      <c r="JMZ86" s="207"/>
      <c r="JNA86" s="207"/>
      <c r="JNB86" s="207"/>
      <c r="JNC86" s="207"/>
      <c r="JND86" s="207"/>
      <c r="JNE86" s="207"/>
      <c r="JNF86" s="207"/>
      <c r="JNG86" s="207"/>
      <c r="JNH86" s="207"/>
      <c r="JNI86" s="207"/>
      <c r="JNJ86" s="207"/>
      <c r="JNK86" s="207"/>
      <c r="JNL86" s="207"/>
      <c r="JNM86" s="207"/>
      <c r="JNN86" s="207"/>
      <c r="JNO86" s="207"/>
      <c r="JNP86" s="207"/>
      <c r="JNQ86" s="207"/>
      <c r="JNR86" s="207"/>
      <c r="JNS86" s="207"/>
      <c r="JNT86" s="207"/>
      <c r="JNU86" s="207"/>
      <c r="JNV86" s="207"/>
      <c r="JNW86" s="207"/>
      <c r="JNX86" s="207"/>
      <c r="JNY86" s="207"/>
      <c r="JNZ86" s="207"/>
      <c r="JOA86" s="207"/>
      <c r="JOB86" s="207"/>
      <c r="JOC86" s="207"/>
      <c r="JOD86" s="207"/>
      <c r="JOE86" s="207"/>
      <c r="JOF86" s="207"/>
      <c r="JOG86" s="207"/>
      <c r="JOH86" s="207"/>
      <c r="JOI86" s="207"/>
      <c r="JOJ86" s="207"/>
      <c r="JOK86" s="207"/>
      <c r="JOL86" s="207"/>
      <c r="JOM86" s="207"/>
      <c r="JON86" s="207"/>
      <c r="JOO86" s="207"/>
      <c r="JOP86" s="207"/>
      <c r="JOQ86" s="207"/>
      <c r="JOR86" s="207"/>
      <c r="JOS86" s="207"/>
      <c r="JOT86" s="207"/>
      <c r="JOU86" s="207"/>
      <c r="JOV86" s="207"/>
      <c r="JOW86" s="207"/>
      <c r="JOX86" s="207"/>
      <c r="JOY86" s="207"/>
      <c r="JOZ86" s="207"/>
      <c r="JPA86" s="207"/>
      <c r="JPB86" s="207"/>
      <c r="JPC86" s="207"/>
      <c r="JPD86" s="207"/>
      <c r="JPE86" s="207"/>
      <c r="JPF86" s="207"/>
      <c r="JPG86" s="207"/>
      <c r="JPH86" s="207"/>
      <c r="JPI86" s="207"/>
      <c r="JPJ86" s="207"/>
      <c r="JPK86" s="207"/>
      <c r="JPL86" s="207"/>
      <c r="JPM86" s="207"/>
      <c r="JPN86" s="207"/>
      <c r="JPO86" s="207"/>
      <c r="JPP86" s="207"/>
      <c r="JPQ86" s="207"/>
      <c r="JPR86" s="207"/>
      <c r="JPS86" s="207"/>
      <c r="JPT86" s="207"/>
      <c r="JPU86" s="207"/>
      <c r="JPV86" s="207"/>
      <c r="JPW86" s="207"/>
      <c r="JPX86" s="207"/>
      <c r="JPY86" s="207"/>
      <c r="JPZ86" s="207"/>
      <c r="JQA86" s="207"/>
      <c r="JQB86" s="207"/>
      <c r="JQC86" s="207"/>
      <c r="JQD86" s="207"/>
      <c r="JQE86" s="207"/>
      <c r="JQF86" s="207"/>
      <c r="JQG86" s="207"/>
      <c r="JQH86" s="207"/>
      <c r="JQI86" s="207"/>
      <c r="JQJ86" s="207"/>
      <c r="JQK86" s="207"/>
      <c r="JQL86" s="207"/>
      <c r="JQM86" s="207"/>
      <c r="JQN86" s="207"/>
      <c r="JQO86" s="207"/>
      <c r="JQP86" s="207"/>
      <c r="JQQ86" s="207"/>
      <c r="JQR86" s="207"/>
      <c r="JQS86" s="207"/>
      <c r="JQT86" s="207"/>
      <c r="JQU86" s="207"/>
      <c r="JQV86" s="207"/>
      <c r="JQW86" s="207"/>
      <c r="JQX86" s="207"/>
      <c r="JQY86" s="207"/>
      <c r="JQZ86" s="207"/>
      <c r="JRA86" s="207"/>
      <c r="JRB86" s="207"/>
      <c r="JRC86" s="207"/>
      <c r="JRD86" s="207"/>
      <c r="JRE86" s="207"/>
      <c r="JRF86" s="207"/>
      <c r="JRG86" s="207"/>
      <c r="JRH86" s="207"/>
      <c r="JRI86" s="207"/>
      <c r="JRJ86" s="207"/>
      <c r="JRK86" s="207"/>
      <c r="JRL86" s="207"/>
      <c r="JRM86" s="207"/>
      <c r="JRN86" s="207"/>
      <c r="JRO86" s="207"/>
      <c r="JRP86" s="207"/>
      <c r="JRQ86" s="207"/>
      <c r="JRR86" s="207"/>
      <c r="JRS86" s="207"/>
      <c r="JRT86" s="207"/>
      <c r="JRU86" s="207"/>
      <c r="JRV86" s="207"/>
      <c r="JRW86" s="207"/>
      <c r="JRX86" s="207"/>
      <c r="JRY86" s="207"/>
      <c r="JRZ86" s="207"/>
      <c r="JSA86" s="207"/>
      <c r="JSB86" s="207"/>
      <c r="JSC86" s="207"/>
      <c r="JSD86" s="207"/>
      <c r="JSE86" s="207"/>
      <c r="JSF86" s="207"/>
      <c r="JSG86" s="207"/>
      <c r="JSH86" s="207"/>
      <c r="JSI86" s="207"/>
      <c r="JSJ86" s="207"/>
      <c r="JSK86" s="207"/>
      <c r="JSL86" s="207"/>
      <c r="JSM86" s="207"/>
      <c r="JSN86" s="207"/>
      <c r="JSO86" s="207"/>
      <c r="JSP86" s="207"/>
      <c r="JSQ86" s="207"/>
      <c r="JSR86" s="207"/>
      <c r="JSS86" s="207"/>
      <c r="JST86" s="207"/>
      <c r="JSU86" s="207"/>
      <c r="JSV86" s="207"/>
      <c r="JSW86" s="207"/>
      <c r="JSX86" s="207"/>
      <c r="JSY86" s="207"/>
      <c r="JSZ86" s="207"/>
      <c r="JTA86" s="207"/>
      <c r="JTB86" s="207"/>
      <c r="JTC86" s="207"/>
      <c r="JTD86" s="207"/>
      <c r="JTE86" s="207"/>
      <c r="JTF86" s="207"/>
      <c r="JTG86" s="207"/>
      <c r="JTH86" s="207"/>
      <c r="JTI86" s="207"/>
      <c r="JTJ86" s="207"/>
      <c r="JTK86" s="207"/>
      <c r="JTL86" s="207"/>
      <c r="JTM86" s="207"/>
      <c r="JTN86" s="207"/>
      <c r="JTO86" s="207"/>
      <c r="JTP86" s="207"/>
      <c r="JTQ86" s="207"/>
      <c r="JTR86" s="207"/>
      <c r="JTS86" s="207"/>
      <c r="JTT86" s="207"/>
      <c r="JTU86" s="207"/>
      <c r="JTV86" s="207"/>
      <c r="JTW86" s="207"/>
      <c r="JTX86" s="207"/>
      <c r="JTY86" s="207"/>
      <c r="JTZ86" s="207"/>
      <c r="JUA86" s="207"/>
      <c r="JUB86" s="207"/>
      <c r="JUC86" s="207"/>
      <c r="JUD86" s="207"/>
      <c r="JUE86" s="207"/>
      <c r="JUF86" s="207"/>
      <c r="JUG86" s="207"/>
      <c r="JUH86" s="207"/>
      <c r="JUI86" s="207"/>
      <c r="JUJ86" s="207"/>
      <c r="JUK86" s="207"/>
      <c r="JUL86" s="207"/>
      <c r="JUM86" s="207"/>
      <c r="JUN86" s="207"/>
      <c r="JUO86" s="207"/>
      <c r="JUP86" s="207"/>
      <c r="JUQ86" s="207"/>
      <c r="JUR86" s="207"/>
      <c r="JUS86" s="207"/>
      <c r="JUT86" s="207"/>
      <c r="JUU86" s="207"/>
      <c r="JUV86" s="207"/>
      <c r="JUW86" s="207"/>
      <c r="JUX86" s="207"/>
      <c r="JUY86" s="207"/>
      <c r="JUZ86" s="207"/>
      <c r="JVA86" s="207"/>
      <c r="JVB86" s="207"/>
      <c r="JVC86" s="207"/>
      <c r="JVD86" s="207"/>
      <c r="JVE86" s="207"/>
      <c r="JVF86" s="207"/>
      <c r="JVG86" s="207"/>
      <c r="JVH86" s="207"/>
      <c r="JVI86" s="207"/>
      <c r="JVJ86" s="207"/>
      <c r="JVK86" s="207"/>
      <c r="JVL86" s="207"/>
      <c r="JVM86" s="207"/>
      <c r="JVN86" s="207"/>
      <c r="JVO86" s="207"/>
      <c r="JVP86" s="207"/>
      <c r="JVQ86" s="207"/>
      <c r="JVR86" s="207"/>
      <c r="JVS86" s="207"/>
      <c r="JVT86" s="207"/>
      <c r="JVU86" s="207"/>
      <c r="JVV86" s="207"/>
      <c r="JVW86" s="207"/>
      <c r="JVX86" s="207"/>
      <c r="JVY86" s="207"/>
      <c r="JVZ86" s="207"/>
      <c r="JWA86" s="207"/>
      <c r="JWB86" s="207"/>
      <c r="JWC86" s="207"/>
      <c r="JWD86" s="207"/>
      <c r="JWE86" s="207"/>
      <c r="JWF86" s="207"/>
      <c r="JWG86" s="207"/>
      <c r="JWH86" s="207"/>
      <c r="JWI86" s="207"/>
      <c r="JWJ86" s="207"/>
      <c r="JWK86" s="207"/>
      <c r="JWL86" s="207"/>
      <c r="JWM86" s="207"/>
      <c r="JWN86" s="207"/>
      <c r="JWO86" s="207"/>
      <c r="JWP86" s="207"/>
      <c r="JWQ86" s="207"/>
      <c r="JWR86" s="207"/>
      <c r="JWS86" s="207"/>
      <c r="JWT86" s="207"/>
      <c r="JWU86" s="207"/>
      <c r="JWV86" s="207"/>
      <c r="JWW86" s="207"/>
      <c r="JWX86" s="207"/>
      <c r="JWY86" s="207"/>
      <c r="JWZ86" s="207"/>
      <c r="JXA86" s="207"/>
      <c r="JXB86" s="207"/>
      <c r="JXC86" s="207"/>
      <c r="JXD86" s="207"/>
      <c r="JXE86" s="207"/>
      <c r="JXF86" s="207"/>
      <c r="JXG86" s="207"/>
      <c r="JXH86" s="207"/>
      <c r="JXI86" s="207"/>
      <c r="JXJ86" s="207"/>
      <c r="JXK86" s="207"/>
      <c r="JXL86" s="207"/>
      <c r="JXM86" s="207"/>
      <c r="JXN86" s="207"/>
      <c r="JXO86" s="207"/>
      <c r="JXP86" s="207"/>
      <c r="JXQ86" s="207"/>
      <c r="JXR86" s="207"/>
      <c r="JXS86" s="207"/>
      <c r="JXT86" s="207"/>
      <c r="JXU86" s="207"/>
      <c r="JXV86" s="207"/>
      <c r="JXW86" s="207"/>
      <c r="JXX86" s="207"/>
      <c r="JXY86" s="207"/>
      <c r="JXZ86" s="207"/>
      <c r="JYA86" s="207"/>
      <c r="JYB86" s="207"/>
      <c r="JYC86" s="207"/>
      <c r="JYD86" s="207"/>
      <c r="JYE86" s="207"/>
      <c r="JYF86" s="207"/>
      <c r="JYG86" s="207"/>
      <c r="JYH86" s="207"/>
      <c r="JYI86" s="207"/>
      <c r="JYJ86" s="207"/>
      <c r="JYK86" s="207"/>
      <c r="JYL86" s="207"/>
      <c r="JYM86" s="207"/>
      <c r="JYN86" s="207"/>
      <c r="JYO86" s="207"/>
      <c r="JYP86" s="207"/>
      <c r="JYQ86" s="207"/>
      <c r="JYR86" s="207"/>
      <c r="JYS86" s="207"/>
      <c r="JYT86" s="207"/>
      <c r="JYU86" s="207"/>
      <c r="JYV86" s="207"/>
      <c r="JYW86" s="207"/>
      <c r="JYX86" s="207"/>
      <c r="JYY86" s="207"/>
      <c r="JYZ86" s="207"/>
      <c r="JZA86" s="207"/>
      <c r="JZB86" s="207"/>
      <c r="JZC86" s="207"/>
      <c r="JZD86" s="207"/>
      <c r="JZE86" s="207"/>
      <c r="JZF86" s="207"/>
      <c r="JZG86" s="207"/>
      <c r="JZH86" s="207"/>
      <c r="JZI86" s="207"/>
      <c r="JZJ86" s="207"/>
      <c r="JZK86" s="207"/>
      <c r="JZL86" s="207"/>
      <c r="JZM86" s="207"/>
      <c r="JZN86" s="207"/>
      <c r="JZO86" s="207"/>
      <c r="JZP86" s="207"/>
      <c r="JZQ86" s="207"/>
      <c r="JZR86" s="207"/>
      <c r="JZS86" s="207"/>
      <c r="JZT86" s="207"/>
      <c r="JZU86" s="207"/>
      <c r="JZV86" s="207"/>
      <c r="JZW86" s="207"/>
      <c r="JZX86" s="207"/>
      <c r="JZY86" s="207"/>
      <c r="JZZ86" s="207"/>
      <c r="KAA86" s="207"/>
      <c r="KAB86" s="207"/>
      <c r="KAC86" s="207"/>
      <c r="KAD86" s="207"/>
      <c r="KAE86" s="207"/>
      <c r="KAF86" s="207"/>
      <c r="KAG86" s="207"/>
      <c r="KAH86" s="207"/>
      <c r="KAI86" s="207"/>
      <c r="KAJ86" s="207"/>
      <c r="KAK86" s="207"/>
      <c r="KAL86" s="207"/>
      <c r="KAM86" s="207"/>
      <c r="KAN86" s="207"/>
      <c r="KAO86" s="207"/>
      <c r="KAP86" s="207"/>
      <c r="KAQ86" s="207"/>
      <c r="KAR86" s="207"/>
      <c r="KAS86" s="207"/>
      <c r="KAT86" s="207"/>
      <c r="KAU86" s="207"/>
      <c r="KAV86" s="207"/>
      <c r="KAW86" s="207"/>
      <c r="KAX86" s="207"/>
      <c r="KAY86" s="207"/>
      <c r="KAZ86" s="207"/>
      <c r="KBA86" s="207"/>
      <c r="KBB86" s="207"/>
      <c r="KBC86" s="207"/>
      <c r="KBD86" s="207"/>
      <c r="KBE86" s="207"/>
      <c r="KBF86" s="207"/>
      <c r="KBG86" s="207"/>
      <c r="KBH86" s="207"/>
      <c r="KBI86" s="207"/>
      <c r="KBJ86" s="207"/>
      <c r="KBK86" s="207"/>
      <c r="KBL86" s="207"/>
      <c r="KBM86" s="207"/>
      <c r="KBN86" s="207"/>
      <c r="KBO86" s="207"/>
      <c r="KBP86" s="207"/>
      <c r="KBQ86" s="207"/>
      <c r="KBR86" s="207"/>
      <c r="KBS86" s="207"/>
      <c r="KBT86" s="207"/>
      <c r="KBU86" s="207"/>
      <c r="KBV86" s="207"/>
      <c r="KBW86" s="207"/>
      <c r="KBX86" s="207"/>
      <c r="KBY86" s="207"/>
      <c r="KBZ86" s="207"/>
      <c r="KCA86" s="207"/>
      <c r="KCB86" s="207"/>
      <c r="KCC86" s="207"/>
      <c r="KCD86" s="207"/>
      <c r="KCE86" s="207"/>
      <c r="KCF86" s="207"/>
      <c r="KCG86" s="207"/>
      <c r="KCH86" s="207"/>
      <c r="KCI86" s="207"/>
      <c r="KCJ86" s="207"/>
      <c r="KCK86" s="207"/>
      <c r="KCL86" s="207"/>
      <c r="KCM86" s="207"/>
      <c r="KCN86" s="207"/>
      <c r="KCO86" s="207"/>
      <c r="KCP86" s="207"/>
      <c r="KCQ86" s="207"/>
      <c r="KCR86" s="207"/>
      <c r="KCS86" s="207"/>
      <c r="KCT86" s="207"/>
      <c r="KCU86" s="207"/>
      <c r="KCV86" s="207"/>
      <c r="KCW86" s="207"/>
      <c r="KCX86" s="207"/>
      <c r="KCY86" s="207"/>
      <c r="KCZ86" s="207"/>
      <c r="KDA86" s="207"/>
      <c r="KDB86" s="207"/>
      <c r="KDC86" s="207"/>
      <c r="KDD86" s="207"/>
      <c r="KDE86" s="207"/>
      <c r="KDF86" s="207"/>
      <c r="KDG86" s="207"/>
      <c r="KDH86" s="207"/>
      <c r="KDI86" s="207"/>
      <c r="KDJ86" s="207"/>
      <c r="KDK86" s="207"/>
      <c r="KDL86" s="207"/>
      <c r="KDM86" s="207"/>
      <c r="KDN86" s="207"/>
      <c r="KDO86" s="207"/>
      <c r="KDP86" s="207"/>
      <c r="KDQ86" s="207"/>
      <c r="KDR86" s="207"/>
      <c r="KDS86" s="207"/>
      <c r="KDT86" s="207"/>
      <c r="KDU86" s="207"/>
      <c r="KDV86" s="207"/>
      <c r="KDW86" s="207"/>
      <c r="KDX86" s="207"/>
      <c r="KDY86" s="207"/>
      <c r="KDZ86" s="207"/>
      <c r="KEA86" s="207"/>
      <c r="KEB86" s="207"/>
      <c r="KEC86" s="207"/>
      <c r="KED86" s="207"/>
      <c r="KEE86" s="207"/>
      <c r="KEF86" s="207"/>
      <c r="KEG86" s="207"/>
      <c r="KEH86" s="207"/>
      <c r="KEI86" s="207"/>
      <c r="KEJ86" s="207"/>
      <c r="KEK86" s="207"/>
      <c r="KEL86" s="207"/>
      <c r="KEM86" s="207"/>
      <c r="KEN86" s="207"/>
      <c r="KEO86" s="207"/>
      <c r="KEP86" s="207"/>
      <c r="KEQ86" s="207"/>
      <c r="KER86" s="207"/>
      <c r="KES86" s="207"/>
      <c r="KET86" s="207"/>
      <c r="KEU86" s="207"/>
      <c r="KEV86" s="207"/>
      <c r="KEW86" s="207"/>
      <c r="KEX86" s="207"/>
      <c r="KEY86" s="207"/>
      <c r="KEZ86" s="207"/>
      <c r="KFA86" s="207"/>
      <c r="KFB86" s="207"/>
      <c r="KFC86" s="207"/>
      <c r="KFD86" s="207"/>
      <c r="KFE86" s="207"/>
      <c r="KFF86" s="207"/>
      <c r="KFG86" s="207"/>
      <c r="KFH86" s="207"/>
      <c r="KFI86" s="207"/>
      <c r="KFJ86" s="207"/>
      <c r="KFK86" s="207"/>
      <c r="KFL86" s="207"/>
      <c r="KFM86" s="207"/>
      <c r="KFN86" s="207"/>
      <c r="KFO86" s="207"/>
      <c r="KFP86" s="207"/>
      <c r="KFQ86" s="207"/>
      <c r="KFR86" s="207"/>
      <c r="KFS86" s="207"/>
      <c r="KFT86" s="207"/>
      <c r="KFU86" s="207"/>
      <c r="KFV86" s="207"/>
      <c r="KFW86" s="207"/>
      <c r="KFX86" s="207"/>
      <c r="KFY86" s="207"/>
      <c r="KFZ86" s="207"/>
      <c r="KGA86" s="207"/>
      <c r="KGB86" s="207"/>
      <c r="KGC86" s="207"/>
      <c r="KGD86" s="207"/>
      <c r="KGE86" s="207"/>
      <c r="KGF86" s="207"/>
      <c r="KGG86" s="207"/>
      <c r="KGH86" s="207"/>
      <c r="KGI86" s="207"/>
      <c r="KGJ86" s="207"/>
      <c r="KGK86" s="207"/>
      <c r="KGL86" s="207"/>
      <c r="KGM86" s="207"/>
      <c r="KGN86" s="207"/>
      <c r="KGO86" s="207"/>
      <c r="KGP86" s="207"/>
      <c r="KGQ86" s="207"/>
      <c r="KGR86" s="207"/>
      <c r="KGS86" s="207"/>
      <c r="KGT86" s="207"/>
      <c r="KGU86" s="207"/>
      <c r="KGV86" s="207"/>
      <c r="KGW86" s="207"/>
      <c r="KGX86" s="207"/>
      <c r="KGY86" s="207"/>
      <c r="KGZ86" s="207"/>
      <c r="KHA86" s="207"/>
      <c r="KHB86" s="207"/>
      <c r="KHC86" s="207"/>
      <c r="KHD86" s="207"/>
      <c r="KHE86" s="207"/>
      <c r="KHF86" s="207"/>
      <c r="KHG86" s="207"/>
      <c r="KHH86" s="207"/>
      <c r="KHI86" s="207"/>
      <c r="KHJ86" s="207"/>
      <c r="KHK86" s="207"/>
      <c r="KHL86" s="207"/>
      <c r="KHM86" s="207"/>
      <c r="KHN86" s="207"/>
      <c r="KHO86" s="207"/>
      <c r="KHP86" s="207"/>
      <c r="KHQ86" s="207"/>
      <c r="KHR86" s="207"/>
      <c r="KHS86" s="207"/>
      <c r="KHT86" s="207"/>
      <c r="KHU86" s="207"/>
      <c r="KHV86" s="207"/>
      <c r="KHW86" s="207"/>
      <c r="KHX86" s="207"/>
      <c r="KHY86" s="207"/>
      <c r="KHZ86" s="207"/>
      <c r="KIA86" s="207"/>
      <c r="KIB86" s="207"/>
      <c r="KIC86" s="207"/>
      <c r="KID86" s="207"/>
      <c r="KIE86" s="207"/>
      <c r="KIF86" s="207"/>
      <c r="KIG86" s="207"/>
      <c r="KIH86" s="207"/>
      <c r="KII86" s="207"/>
      <c r="KIJ86" s="207"/>
      <c r="KIK86" s="207"/>
      <c r="KIL86" s="207"/>
      <c r="KIM86" s="207"/>
      <c r="KIN86" s="207"/>
      <c r="KIO86" s="207"/>
      <c r="KIP86" s="207"/>
      <c r="KIQ86" s="207"/>
      <c r="KIR86" s="207"/>
      <c r="KIS86" s="207"/>
      <c r="KIT86" s="207"/>
      <c r="KIU86" s="207"/>
      <c r="KIV86" s="207"/>
      <c r="KIW86" s="207"/>
      <c r="KIX86" s="207"/>
      <c r="KIY86" s="207"/>
      <c r="KIZ86" s="207"/>
      <c r="KJA86" s="207"/>
      <c r="KJB86" s="207"/>
      <c r="KJC86" s="207"/>
      <c r="KJD86" s="207"/>
      <c r="KJE86" s="207"/>
      <c r="KJF86" s="207"/>
      <c r="KJG86" s="207"/>
      <c r="KJH86" s="207"/>
      <c r="KJI86" s="207"/>
      <c r="KJJ86" s="207"/>
      <c r="KJK86" s="207"/>
      <c r="KJL86" s="207"/>
      <c r="KJM86" s="207"/>
      <c r="KJN86" s="207"/>
      <c r="KJO86" s="207"/>
      <c r="KJP86" s="207"/>
      <c r="KJQ86" s="207"/>
      <c r="KJR86" s="207"/>
      <c r="KJS86" s="207"/>
      <c r="KJT86" s="207"/>
      <c r="KJU86" s="207"/>
      <c r="KJV86" s="207"/>
      <c r="KJW86" s="207"/>
      <c r="KJX86" s="207"/>
      <c r="KJY86" s="207"/>
      <c r="KJZ86" s="207"/>
      <c r="KKA86" s="207"/>
      <c r="KKB86" s="207"/>
      <c r="KKC86" s="207"/>
      <c r="KKD86" s="207"/>
      <c r="KKE86" s="207"/>
      <c r="KKF86" s="207"/>
      <c r="KKG86" s="207"/>
      <c r="KKH86" s="207"/>
      <c r="KKI86" s="207"/>
      <c r="KKJ86" s="207"/>
      <c r="KKK86" s="207"/>
      <c r="KKL86" s="207"/>
      <c r="KKM86" s="207"/>
      <c r="KKN86" s="207"/>
      <c r="KKO86" s="207"/>
      <c r="KKP86" s="207"/>
      <c r="KKQ86" s="207"/>
      <c r="KKR86" s="207"/>
      <c r="KKS86" s="207"/>
      <c r="KKT86" s="207"/>
      <c r="KKU86" s="207"/>
      <c r="KKV86" s="207"/>
      <c r="KKW86" s="207"/>
      <c r="KKX86" s="207"/>
      <c r="KKY86" s="207"/>
      <c r="KKZ86" s="207"/>
      <c r="KLA86" s="207"/>
      <c r="KLB86" s="207"/>
      <c r="KLC86" s="207"/>
      <c r="KLD86" s="207"/>
      <c r="KLE86" s="207"/>
      <c r="KLF86" s="207"/>
      <c r="KLG86" s="207"/>
      <c r="KLH86" s="207"/>
      <c r="KLI86" s="207"/>
      <c r="KLJ86" s="207"/>
      <c r="KLK86" s="207"/>
      <c r="KLL86" s="207"/>
      <c r="KLM86" s="207"/>
      <c r="KLN86" s="207"/>
      <c r="KLO86" s="207"/>
      <c r="KLP86" s="207"/>
      <c r="KLQ86" s="207"/>
      <c r="KLR86" s="207"/>
      <c r="KLS86" s="207"/>
      <c r="KLT86" s="207"/>
      <c r="KLU86" s="207"/>
      <c r="KLV86" s="207"/>
      <c r="KLW86" s="207"/>
      <c r="KLX86" s="207"/>
      <c r="KLY86" s="207"/>
      <c r="KLZ86" s="207"/>
      <c r="KMA86" s="207"/>
      <c r="KMB86" s="207"/>
      <c r="KMC86" s="207"/>
      <c r="KMD86" s="207"/>
      <c r="KME86" s="207"/>
      <c r="KMF86" s="207"/>
      <c r="KMG86" s="207"/>
      <c r="KMH86" s="207"/>
      <c r="KMI86" s="207"/>
      <c r="KMJ86" s="207"/>
      <c r="KMK86" s="207"/>
      <c r="KML86" s="207"/>
      <c r="KMM86" s="207"/>
      <c r="KMN86" s="207"/>
      <c r="KMO86" s="207"/>
      <c r="KMP86" s="207"/>
      <c r="KMQ86" s="207"/>
      <c r="KMR86" s="207"/>
      <c r="KMS86" s="207"/>
      <c r="KMT86" s="207"/>
      <c r="KMU86" s="207"/>
      <c r="KMV86" s="207"/>
      <c r="KMW86" s="207"/>
      <c r="KMX86" s="207"/>
      <c r="KMY86" s="207"/>
      <c r="KMZ86" s="207"/>
      <c r="KNA86" s="207"/>
      <c r="KNB86" s="207"/>
      <c r="KNC86" s="207"/>
      <c r="KND86" s="207"/>
      <c r="KNE86" s="207"/>
      <c r="KNF86" s="207"/>
      <c r="KNG86" s="207"/>
      <c r="KNH86" s="207"/>
      <c r="KNI86" s="207"/>
      <c r="KNJ86" s="207"/>
      <c r="KNK86" s="207"/>
      <c r="KNL86" s="207"/>
      <c r="KNM86" s="207"/>
      <c r="KNN86" s="207"/>
      <c r="KNO86" s="207"/>
      <c r="KNP86" s="207"/>
      <c r="KNQ86" s="207"/>
      <c r="KNR86" s="207"/>
      <c r="KNS86" s="207"/>
      <c r="KNT86" s="207"/>
      <c r="KNU86" s="207"/>
      <c r="KNV86" s="207"/>
      <c r="KNW86" s="207"/>
      <c r="KNX86" s="207"/>
      <c r="KNY86" s="207"/>
      <c r="KNZ86" s="207"/>
      <c r="KOA86" s="207"/>
      <c r="KOB86" s="207"/>
      <c r="KOC86" s="207"/>
      <c r="KOD86" s="207"/>
      <c r="KOE86" s="207"/>
      <c r="KOF86" s="207"/>
      <c r="KOG86" s="207"/>
      <c r="KOH86" s="207"/>
      <c r="KOI86" s="207"/>
      <c r="KOJ86" s="207"/>
      <c r="KOK86" s="207"/>
      <c r="KOL86" s="207"/>
      <c r="KOM86" s="207"/>
      <c r="KON86" s="207"/>
      <c r="KOO86" s="207"/>
      <c r="KOP86" s="207"/>
      <c r="KOQ86" s="207"/>
      <c r="KOR86" s="207"/>
      <c r="KOS86" s="207"/>
      <c r="KOT86" s="207"/>
      <c r="KOU86" s="207"/>
      <c r="KOV86" s="207"/>
      <c r="KOW86" s="207"/>
      <c r="KOX86" s="207"/>
      <c r="KOY86" s="207"/>
      <c r="KOZ86" s="207"/>
      <c r="KPA86" s="207"/>
      <c r="KPB86" s="207"/>
      <c r="KPC86" s="207"/>
      <c r="KPD86" s="207"/>
      <c r="KPE86" s="207"/>
      <c r="KPF86" s="207"/>
      <c r="KPG86" s="207"/>
      <c r="KPH86" s="207"/>
      <c r="KPI86" s="207"/>
      <c r="KPJ86" s="207"/>
      <c r="KPK86" s="207"/>
      <c r="KPL86" s="207"/>
      <c r="KPM86" s="207"/>
      <c r="KPN86" s="207"/>
      <c r="KPO86" s="207"/>
      <c r="KPP86" s="207"/>
      <c r="KPQ86" s="207"/>
      <c r="KPR86" s="207"/>
      <c r="KPS86" s="207"/>
      <c r="KPT86" s="207"/>
      <c r="KPU86" s="207"/>
      <c r="KPV86" s="207"/>
      <c r="KPW86" s="207"/>
      <c r="KPX86" s="207"/>
      <c r="KPY86" s="207"/>
      <c r="KPZ86" s="207"/>
      <c r="KQA86" s="207"/>
      <c r="KQB86" s="207"/>
      <c r="KQC86" s="207"/>
      <c r="KQD86" s="207"/>
      <c r="KQE86" s="207"/>
      <c r="KQF86" s="207"/>
      <c r="KQG86" s="207"/>
      <c r="KQH86" s="207"/>
      <c r="KQI86" s="207"/>
      <c r="KQJ86" s="207"/>
      <c r="KQK86" s="207"/>
      <c r="KQL86" s="207"/>
      <c r="KQM86" s="207"/>
      <c r="KQN86" s="207"/>
      <c r="KQO86" s="207"/>
      <c r="KQP86" s="207"/>
      <c r="KQQ86" s="207"/>
      <c r="KQR86" s="207"/>
      <c r="KQS86" s="207"/>
      <c r="KQT86" s="207"/>
      <c r="KQU86" s="207"/>
      <c r="KQV86" s="207"/>
      <c r="KQW86" s="207"/>
      <c r="KQX86" s="207"/>
      <c r="KQY86" s="207"/>
      <c r="KQZ86" s="207"/>
      <c r="KRA86" s="207"/>
      <c r="KRB86" s="207"/>
      <c r="KRC86" s="207"/>
      <c r="KRD86" s="207"/>
      <c r="KRE86" s="207"/>
      <c r="KRF86" s="207"/>
      <c r="KRG86" s="207"/>
      <c r="KRH86" s="207"/>
      <c r="KRI86" s="207"/>
      <c r="KRJ86" s="207"/>
      <c r="KRK86" s="207"/>
      <c r="KRL86" s="207"/>
      <c r="KRM86" s="207"/>
      <c r="KRN86" s="207"/>
      <c r="KRO86" s="207"/>
      <c r="KRP86" s="207"/>
      <c r="KRQ86" s="207"/>
      <c r="KRR86" s="207"/>
      <c r="KRS86" s="207"/>
      <c r="KRT86" s="207"/>
      <c r="KRU86" s="207"/>
      <c r="KRV86" s="207"/>
      <c r="KRW86" s="207"/>
      <c r="KRX86" s="207"/>
      <c r="KRY86" s="207"/>
      <c r="KRZ86" s="207"/>
      <c r="KSA86" s="207"/>
      <c r="KSB86" s="207"/>
      <c r="KSC86" s="207"/>
      <c r="KSD86" s="207"/>
      <c r="KSE86" s="207"/>
      <c r="KSF86" s="207"/>
      <c r="KSG86" s="207"/>
      <c r="KSH86" s="207"/>
      <c r="KSI86" s="207"/>
      <c r="KSJ86" s="207"/>
      <c r="KSK86" s="207"/>
      <c r="KSL86" s="207"/>
      <c r="KSM86" s="207"/>
      <c r="KSN86" s="207"/>
      <c r="KSO86" s="207"/>
      <c r="KSP86" s="207"/>
      <c r="KSQ86" s="207"/>
      <c r="KSR86" s="207"/>
      <c r="KSS86" s="207"/>
      <c r="KST86" s="207"/>
      <c r="KSU86" s="207"/>
      <c r="KSV86" s="207"/>
      <c r="KSW86" s="207"/>
      <c r="KSX86" s="207"/>
      <c r="KSY86" s="207"/>
      <c r="KSZ86" s="207"/>
      <c r="KTA86" s="207"/>
      <c r="KTB86" s="207"/>
      <c r="KTC86" s="207"/>
      <c r="KTD86" s="207"/>
      <c r="KTE86" s="207"/>
      <c r="KTF86" s="207"/>
      <c r="KTG86" s="207"/>
      <c r="KTH86" s="207"/>
      <c r="KTI86" s="207"/>
      <c r="KTJ86" s="207"/>
      <c r="KTK86" s="207"/>
      <c r="KTL86" s="207"/>
      <c r="KTM86" s="207"/>
      <c r="KTN86" s="207"/>
      <c r="KTO86" s="207"/>
      <c r="KTP86" s="207"/>
      <c r="KTQ86" s="207"/>
      <c r="KTR86" s="207"/>
      <c r="KTS86" s="207"/>
      <c r="KTT86" s="207"/>
      <c r="KTU86" s="207"/>
      <c r="KTV86" s="207"/>
      <c r="KTW86" s="207"/>
      <c r="KTX86" s="207"/>
      <c r="KTY86" s="207"/>
      <c r="KTZ86" s="207"/>
      <c r="KUA86" s="207"/>
      <c r="KUB86" s="207"/>
      <c r="KUC86" s="207"/>
      <c r="KUD86" s="207"/>
      <c r="KUE86" s="207"/>
      <c r="KUF86" s="207"/>
      <c r="KUG86" s="207"/>
      <c r="KUH86" s="207"/>
      <c r="KUI86" s="207"/>
      <c r="KUJ86" s="207"/>
      <c r="KUK86" s="207"/>
      <c r="KUL86" s="207"/>
      <c r="KUM86" s="207"/>
      <c r="KUN86" s="207"/>
      <c r="KUO86" s="207"/>
      <c r="KUP86" s="207"/>
      <c r="KUQ86" s="207"/>
      <c r="KUR86" s="207"/>
      <c r="KUS86" s="207"/>
      <c r="KUT86" s="207"/>
      <c r="KUU86" s="207"/>
      <c r="KUV86" s="207"/>
      <c r="KUW86" s="207"/>
      <c r="KUX86" s="207"/>
      <c r="KUY86" s="207"/>
      <c r="KUZ86" s="207"/>
      <c r="KVA86" s="207"/>
      <c r="KVB86" s="207"/>
      <c r="KVC86" s="207"/>
      <c r="KVD86" s="207"/>
      <c r="KVE86" s="207"/>
      <c r="KVF86" s="207"/>
      <c r="KVG86" s="207"/>
      <c r="KVH86" s="207"/>
      <c r="KVI86" s="207"/>
      <c r="KVJ86" s="207"/>
      <c r="KVK86" s="207"/>
      <c r="KVL86" s="207"/>
      <c r="KVM86" s="207"/>
      <c r="KVN86" s="207"/>
      <c r="KVO86" s="207"/>
      <c r="KVP86" s="207"/>
      <c r="KVQ86" s="207"/>
      <c r="KVR86" s="207"/>
      <c r="KVS86" s="207"/>
      <c r="KVT86" s="207"/>
      <c r="KVU86" s="207"/>
      <c r="KVV86" s="207"/>
      <c r="KVW86" s="207"/>
      <c r="KVX86" s="207"/>
      <c r="KVY86" s="207"/>
      <c r="KVZ86" s="207"/>
      <c r="KWA86" s="207"/>
      <c r="KWB86" s="207"/>
      <c r="KWC86" s="207"/>
      <c r="KWD86" s="207"/>
      <c r="KWE86" s="207"/>
      <c r="KWF86" s="207"/>
      <c r="KWG86" s="207"/>
      <c r="KWH86" s="207"/>
      <c r="KWI86" s="207"/>
      <c r="KWJ86" s="207"/>
      <c r="KWK86" s="207"/>
      <c r="KWL86" s="207"/>
      <c r="KWM86" s="207"/>
      <c r="KWN86" s="207"/>
      <c r="KWO86" s="207"/>
      <c r="KWP86" s="207"/>
      <c r="KWQ86" s="207"/>
      <c r="KWR86" s="207"/>
      <c r="KWS86" s="207"/>
      <c r="KWT86" s="207"/>
      <c r="KWU86" s="207"/>
      <c r="KWV86" s="207"/>
      <c r="KWW86" s="207"/>
      <c r="KWX86" s="207"/>
      <c r="KWY86" s="207"/>
      <c r="KWZ86" s="207"/>
      <c r="KXA86" s="207"/>
      <c r="KXB86" s="207"/>
      <c r="KXC86" s="207"/>
      <c r="KXD86" s="207"/>
      <c r="KXE86" s="207"/>
      <c r="KXF86" s="207"/>
      <c r="KXG86" s="207"/>
      <c r="KXH86" s="207"/>
      <c r="KXI86" s="207"/>
      <c r="KXJ86" s="207"/>
      <c r="KXK86" s="207"/>
      <c r="KXL86" s="207"/>
      <c r="KXM86" s="207"/>
      <c r="KXN86" s="207"/>
      <c r="KXO86" s="207"/>
      <c r="KXP86" s="207"/>
      <c r="KXQ86" s="207"/>
      <c r="KXR86" s="207"/>
      <c r="KXS86" s="207"/>
      <c r="KXT86" s="207"/>
      <c r="KXU86" s="207"/>
      <c r="KXV86" s="207"/>
      <c r="KXW86" s="207"/>
      <c r="KXX86" s="207"/>
      <c r="KXY86" s="207"/>
      <c r="KXZ86" s="207"/>
      <c r="KYA86" s="207"/>
      <c r="KYB86" s="207"/>
      <c r="KYC86" s="207"/>
      <c r="KYD86" s="207"/>
      <c r="KYE86" s="207"/>
      <c r="KYF86" s="207"/>
      <c r="KYG86" s="207"/>
      <c r="KYH86" s="207"/>
      <c r="KYI86" s="207"/>
      <c r="KYJ86" s="207"/>
      <c r="KYK86" s="207"/>
      <c r="KYL86" s="207"/>
      <c r="KYM86" s="207"/>
      <c r="KYN86" s="207"/>
      <c r="KYO86" s="207"/>
      <c r="KYP86" s="207"/>
      <c r="KYQ86" s="207"/>
      <c r="KYR86" s="207"/>
      <c r="KYS86" s="207"/>
      <c r="KYT86" s="207"/>
      <c r="KYU86" s="207"/>
      <c r="KYV86" s="207"/>
      <c r="KYW86" s="207"/>
      <c r="KYX86" s="207"/>
      <c r="KYY86" s="207"/>
      <c r="KYZ86" s="207"/>
      <c r="KZA86" s="207"/>
      <c r="KZB86" s="207"/>
      <c r="KZC86" s="207"/>
      <c r="KZD86" s="207"/>
      <c r="KZE86" s="207"/>
      <c r="KZF86" s="207"/>
      <c r="KZG86" s="207"/>
      <c r="KZH86" s="207"/>
      <c r="KZI86" s="207"/>
      <c r="KZJ86" s="207"/>
      <c r="KZK86" s="207"/>
      <c r="KZL86" s="207"/>
      <c r="KZM86" s="207"/>
      <c r="KZN86" s="207"/>
      <c r="KZO86" s="207"/>
      <c r="KZP86" s="207"/>
      <c r="KZQ86" s="207"/>
      <c r="KZR86" s="207"/>
      <c r="KZS86" s="207"/>
      <c r="KZT86" s="207"/>
      <c r="KZU86" s="207"/>
      <c r="KZV86" s="207"/>
      <c r="KZW86" s="207"/>
      <c r="KZX86" s="207"/>
      <c r="KZY86" s="207"/>
      <c r="KZZ86" s="207"/>
      <c r="LAA86" s="207"/>
      <c r="LAB86" s="207"/>
      <c r="LAC86" s="207"/>
      <c r="LAD86" s="207"/>
      <c r="LAE86" s="207"/>
      <c r="LAF86" s="207"/>
      <c r="LAG86" s="207"/>
      <c r="LAH86" s="207"/>
      <c r="LAI86" s="207"/>
      <c r="LAJ86" s="207"/>
      <c r="LAK86" s="207"/>
      <c r="LAL86" s="207"/>
      <c r="LAM86" s="207"/>
      <c r="LAN86" s="207"/>
      <c r="LAO86" s="207"/>
      <c r="LAP86" s="207"/>
      <c r="LAQ86" s="207"/>
      <c r="LAR86" s="207"/>
      <c r="LAS86" s="207"/>
      <c r="LAT86" s="207"/>
      <c r="LAU86" s="207"/>
      <c r="LAV86" s="207"/>
      <c r="LAW86" s="207"/>
      <c r="LAX86" s="207"/>
      <c r="LAY86" s="207"/>
      <c r="LAZ86" s="207"/>
      <c r="LBA86" s="207"/>
      <c r="LBB86" s="207"/>
      <c r="LBC86" s="207"/>
      <c r="LBD86" s="207"/>
      <c r="LBE86" s="207"/>
      <c r="LBF86" s="207"/>
      <c r="LBG86" s="207"/>
      <c r="LBH86" s="207"/>
      <c r="LBI86" s="207"/>
      <c r="LBJ86" s="207"/>
      <c r="LBK86" s="207"/>
      <c r="LBL86" s="207"/>
      <c r="LBM86" s="207"/>
      <c r="LBN86" s="207"/>
      <c r="LBO86" s="207"/>
      <c r="LBP86" s="207"/>
      <c r="LBQ86" s="207"/>
      <c r="LBR86" s="207"/>
      <c r="LBS86" s="207"/>
      <c r="LBT86" s="207"/>
      <c r="LBU86" s="207"/>
      <c r="LBV86" s="207"/>
      <c r="LBW86" s="207"/>
      <c r="LBX86" s="207"/>
      <c r="LBY86" s="207"/>
      <c r="LBZ86" s="207"/>
      <c r="LCA86" s="207"/>
      <c r="LCB86" s="207"/>
      <c r="LCC86" s="207"/>
      <c r="LCD86" s="207"/>
      <c r="LCE86" s="207"/>
      <c r="LCF86" s="207"/>
      <c r="LCG86" s="207"/>
      <c r="LCH86" s="207"/>
      <c r="LCI86" s="207"/>
      <c r="LCJ86" s="207"/>
      <c r="LCK86" s="207"/>
      <c r="LCL86" s="207"/>
      <c r="LCM86" s="207"/>
      <c r="LCN86" s="207"/>
      <c r="LCO86" s="207"/>
      <c r="LCP86" s="207"/>
      <c r="LCQ86" s="207"/>
      <c r="LCR86" s="207"/>
      <c r="LCS86" s="207"/>
      <c r="LCT86" s="207"/>
      <c r="LCU86" s="207"/>
      <c r="LCV86" s="207"/>
      <c r="LCW86" s="207"/>
      <c r="LCX86" s="207"/>
      <c r="LCY86" s="207"/>
      <c r="LCZ86" s="207"/>
      <c r="LDA86" s="207"/>
      <c r="LDB86" s="207"/>
      <c r="LDC86" s="207"/>
      <c r="LDD86" s="207"/>
      <c r="LDE86" s="207"/>
      <c r="LDF86" s="207"/>
      <c r="LDG86" s="207"/>
      <c r="LDH86" s="207"/>
      <c r="LDI86" s="207"/>
      <c r="LDJ86" s="207"/>
      <c r="LDK86" s="207"/>
      <c r="LDL86" s="207"/>
      <c r="LDM86" s="207"/>
      <c r="LDN86" s="207"/>
      <c r="LDO86" s="207"/>
      <c r="LDP86" s="207"/>
      <c r="LDQ86" s="207"/>
      <c r="LDR86" s="207"/>
      <c r="LDS86" s="207"/>
      <c r="LDT86" s="207"/>
      <c r="LDU86" s="207"/>
      <c r="LDV86" s="207"/>
      <c r="LDW86" s="207"/>
      <c r="LDX86" s="207"/>
      <c r="LDY86" s="207"/>
      <c r="LDZ86" s="207"/>
      <c r="LEA86" s="207"/>
      <c r="LEB86" s="207"/>
      <c r="LEC86" s="207"/>
      <c r="LED86" s="207"/>
      <c r="LEE86" s="207"/>
      <c r="LEF86" s="207"/>
      <c r="LEG86" s="207"/>
      <c r="LEH86" s="207"/>
      <c r="LEI86" s="207"/>
      <c r="LEJ86" s="207"/>
      <c r="LEK86" s="207"/>
      <c r="LEL86" s="207"/>
      <c r="LEM86" s="207"/>
      <c r="LEN86" s="207"/>
      <c r="LEO86" s="207"/>
      <c r="LEP86" s="207"/>
      <c r="LEQ86" s="207"/>
      <c r="LER86" s="207"/>
      <c r="LES86" s="207"/>
      <c r="LET86" s="207"/>
      <c r="LEU86" s="207"/>
      <c r="LEV86" s="207"/>
      <c r="LEW86" s="207"/>
      <c r="LEX86" s="207"/>
      <c r="LEY86" s="207"/>
      <c r="LEZ86" s="207"/>
      <c r="LFA86" s="207"/>
      <c r="LFB86" s="207"/>
      <c r="LFC86" s="207"/>
      <c r="LFD86" s="207"/>
      <c r="LFE86" s="207"/>
      <c r="LFF86" s="207"/>
      <c r="LFG86" s="207"/>
      <c r="LFH86" s="207"/>
      <c r="LFI86" s="207"/>
      <c r="LFJ86" s="207"/>
      <c r="LFK86" s="207"/>
      <c r="LFL86" s="207"/>
      <c r="LFM86" s="207"/>
      <c r="LFN86" s="207"/>
      <c r="LFO86" s="207"/>
      <c r="LFP86" s="207"/>
      <c r="LFQ86" s="207"/>
      <c r="LFR86" s="207"/>
      <c r="LFS86" s="207"/>
      <c r="LFT86" s="207"/>
      <c r="LFU86" s="207"/>
      <c r="LFV86" s="207"/>
      <c r="LFW86" s="207"/>
      <c r="LFX86" s="207"/>
      <c r="LFY86" s="207"/>
      <c r="LFZ86" s="207"/>
      <c r="LGA86" s="207"/>
      <c r="LGB86" s="207"/>
      <c r="LGC86" s="207"/>
      <c r="LGD86" s="207"/>
      <c r="LGE86" s="207"/>
      <c r="LGF86" s="207"/>
      <c r="LGG86" s="207"/>
      <c r="LGH86" s="207"/>
      <c r="LGI86" s="207"/>
      <c r="LGJ86" s="207"/>
      <c r="LGK86" s="207"/>
      <c r="LGL86" s="207"/>
      <c r="LGM86" s="207"/>
      <c r="LGN86" s="207"/>
      <c r="LGO86" s="207"/>
      <c r="LGP86" s="207"/>
      <c r="LGQ86" s="207"/>
      <c r="LGR86" s="207"/>
      <c r="LGS86" s="207"/>
      <c r="LGT86" s="207"/>
      <c r="LGU86" s="207"/>
      <c r="LGV86" s="207"/>
      <c r="LGW86" s="207"/>
      <c r="LGX86" s="207"/>
      <c r="LGY86" s="207"/>
      <c r="LGZ86" s="207"/>
      <c r="LHA86" s="207"/>
      <c r="LHB86" s="207"/>
      <c r="LHC86" s="207"/>
      <c r="LHD86" s="207"/>
      <c r="LHE86" s="207"/>
      <c r="LHF86" s="207"/>
      <c r="LHG86" s="207"/>
      <c r="LHH86" s="207"/>
      <c r="LHI86" s="207"/>
      <c r="LHJ86" s="207"/>
      <c r="LHK86" s="207"/>
      <c r="LHL86" s="207"/>
      <c r="LHM86" s="207"/>
      <c r="LHN86" s="207"/>
      <c r="LHO86" s="207"/>
      <c r="LHP86" s="207"/>
      <c r="LHQ86" s="207"/>
      <c r="LHR86" s="207"/>
      <c r="LHS86" s="207"/>
      <c r="LHT86" s="207"/>
      <c r="LHU86" s="207"/>
      <c r="LHV86" s="207"/>
      <c r="LHW86" s="207"/>
      <c r="LHX86" s="207"/>
      <c r="LHY86" s="207"/>
      <c r="LHZ86" s="207"/>
      <c r="LIA86" s="207"/>
      <c r="LIB86" s="207"/>
      <c r="LIC86" s="207"/>
      <c r="LID86" s="207"/>
      <c r="LIE86" s="207"/>
      <c r="LIF86" s="207"/>
      <c r="LIG86" s="207"/>
      <c r="LIH86" s="207"/>
      <c r="LII86" s="207"/>
      <c r="LIJ86" s="207"/>
      <c r="LIK86" s="207"/>
      <c r="LIL86" s="207"/>
      <c r="LIM86" s="207"/>
      <c r="LIN86" s="207"/>
      <c r="LIO86" s="207"/>
      <c r="LIP86" s="207"/>
      <c r="LIQ86" s="207"/>
      <c r="LIR86" s="207"/>
      <c r="LIS86" s="207"/>
      <c r="LIT86" s="207"/>
      <c r="LIU86" s="207"/>
      <c r="LIV86" s="207"/>
      <c r="LIW86" s="207"/>
      <c r="LIX86" s="207"/>
      <c r="LIY86" s="207"/>
      <c r="LIZ86" s="207"/>
      <c r="LJA86" s="207"/>
      <c r="LJB86" s="207"/>
      <c r="LJC86" s="207"/>
      <c r="LJD86" s="207"/>
      <c r="LJE86" s="207"/>
      <c r="LJF86" s="207"/>
      <c r="LJG86" s="207"/>
      <c r="LJH86" s="207"/>
      <c r="LJI86" s="207"/>
      <c r="LJJ86" s="207"/>
      <c r="LJK86" s="207"/>
      <c r="LJL86" s="207"/>
      <c r="LJM86" s="207"/>
      <c r="LJN86" s="207"/>
      <c r="LJO86" s="207"/>
      <c r="LJP86" s="207"/>
      <c r="LJQ86" s="207"/>
      <c r="LJR86" s="207"/>
      <c r="LJS86" s="207"/>
      <c r="LJT86" s="207"/>
      <c r="LJU86" s="207"/>
      <c r="LJV86" s="207"/>
      <c r="LJW86" s="207"/>
      <c r="LJX86" s="207"/>
      <c r="LJY86" s="207"/>
      <c r="LJZ86" s="207"/>
      <c r="LKA86" s="207"/>
      <c r="LKB86" s="207"/>
      <c r="LKC86" s="207"/>
      <c r="LKD86" s="207"/>
      <c r="LKE86" s="207"/>
      <c r="LKF86" s="207"/>
      <c r="LKG86" s="207"/>
      <c r="LKH86" s="207"/>
      <c r="LKI86" s="207"/>
      <c r="LKJ86" s="207"/>
      <c r="LKK86" s="207"/>
      <c r="LKL86" s="207"/>
      <c r="LKM86" s="207"/>
      <c r="LKN86" s="207"/>
      <c r="LKO86" s="207"/>
      <c r="LKP86" s="207"/>
      <c r="LKQ86" s="207"/>
      <c r="LKR86" s="207"/>
      <c r="LKS86" s="207"/>
      <c r="LKT86" s="207"/>
      <c r="LKU86" s="207"/>
      <c r="LKV86" s="207"/>
      <c r="LKW86" s="207"/>
      <c r="LKX86" s="207"/>
      <c r="LKY86" s="207"/>
      <c r="LKZ86" s="207"/>
      <c r="LLA86" s="207"/>
      <c r="LLB86" s="207"/>
      <c r="LLC86" s="207"/>
      <c r="LLD86" s="207"/>
      <c r="LLE86" s="207"/>
      <c r="LLF86" s="207"/>
      <c r="LLG86" s="207"/>
      <c r="LLH86" s="207"/>
      <c r="LLI86" s="207"/>
      <c r="LLJ86" s="207"/>
      <c r="LLK86" s="207"/>
      <c r="LLL86" s="207"/>
      <c r="LLM86" s="207"/>
      <c r="LLN86" s="207"/>
      <c r="LLO86" s="207"/>
      <c r="LLP86" s="207"/>
      <c r="LLQ86" s="207"/>
      <c r="LLR86" s="207"/>
      <c r="LLS86" s="207"/>
      <c r="LLT86" s="207"/>
      <c r="LLU86" s="207"/>
      <c r="LLV86" s="207"/>
      <c r="LLW86" s="207"/>
      <c r="LLX86" s="207"/>
      <c r="LLY86" s="207"/>
      <c r="LLZ86" s="207"/>
      <c r="LMA86" s="207"/>
      <c r="LMB86" s="207"/>
      <c r="LMC86" s="207"/>
      <c r="LMD86" s="207"/>
      <c r="LME86" s="207"/>
      <c r="LMF86" s="207"/>
      <c r="LMG86" s="207"/>
      <c r="LMH86" s="207"/>
      <c r="LMI86" s="207"/>
      <c r="LMJ86" s="207"/>
      <c r="LMK86" s="207"/>
      <c r="LML86" s="207"/>
      <c r="LMM86" s="207"/>
      <c r="LMN86" s="207"/>
      <c r="LMO86" s="207"/>
      <c r="LMP86" s="207"/>
      <c r="LMQ86" s="207"/>
      <c r="LMR86" s="207"/>
      <c r="LMS86" s="207"/>
      <c r="LMT86" s="207"/>
      <c r="LMU86" s="207"/>
      <c r="LMV86" s="207"/>
      <c r="LMW86" s="207"/>
      <c r="LMX86" s="207"/>
      <c r="LMY86" s="207"/>
      <c r="LMZ86" s="207"/>
      <c r="LNA86" s="207"/>
      <c r="LNB86" s="207"/>
      <c r="LNC86" s="207"/>
      <c r="LND86" s="207"/>
      <c r="LNE86" s="207"/>
      <c r="LNF86" s="207"/>
      <c r="LNG86" s="207"/>
      <c r="LNH86" s="207"/>
      <c r="LNI86" s="207"/>
      <c r="LNJ86" s="207"/>
      <c r="LNK86" s="207"/>
      <c r="LNL86" s="207"/>
      <c r="LNM86" s="207"/>
      <c r="LNN86" s="207"/>
      <c r="LNO86" s="207"/>
      <c r="LNP86" s="207"/>
      <c r="LNQ86" s="207"/>
      <c r="LNR86" s="207"/>
      <c r="LNS86" s="207"/>
      <c r="LNT86" s="207"/>
      <c r="LNU86" s="207"/>
      <c r="LNV86" s="207"/>
      <c r="LNW86" s="207"/>
      <c r="LNX86" s="207"/>
      <c r="LNY86" s="207"/>
      <c r="LNZ86" s="207"/>
      <c r="LOA86" s="207"/>
      <c r="LOB86" s="207"/>
      <c r="LOC86" s="207"/>
      <c r="LOD86" s="207"/>
      <c r="LOE86" s="207"/>
      <c r="LOF86" s="207"/>
      <c r="LOG86" s="207"/>
      <c r="LOH86" s="207"/>
      <c r="LOI86" s="207"/>
      <c r="LOJ86" s="207"/>
      <c r="LOK86" s="207"/>
      <c r="LOL86" s="207"/>
      <c r="LOM86" s="207"/>
      <c r="LON86" s="207"/>
      <c r="LOO86" s="207"/>
      <c r="LOP86" s="207"/>
      <c r="LOQ86" s="207"/>
      <c r="LOR86" s="207"/>
      <c r="LOS86" s="207"/>
      <c r="LOT86" s="207"/>
      <c r="LOU86" s="207"/>
      <c r="LOV86" s="207"/>
      <c r="LOW86" s="207"/>
      <c r="LOX86" s="207"/>
      <c r="LOY86" s="207"/>
      <c r="LOZ86" s="207"/>
      <c r="LPA86" s="207"/>
      <c r="LPB86" s="207"/>
      <c r="LPC86" s="207"/>
      <c r="LPD86" s="207"/>
      <c r="LPE86" s="207"/>
      <c r="LPF86" s="207"/>
      <c r="LPG86" s="207"/>
      <c r="LPH86" s="207"/>
      <c r="LPI86" s="207"/>
      <c r="LPJ86" s="207"/>
      <c r="LPK86" s="207"/>
      <c r="LPL86" s="207"/>
      <c r="LPM86" s="207"/>
      <c r="LPN86" s="207"/>
      <c r="LPO86" s="207"/>
      <c r="LPP86" s="207"/>
      <c r="LPQ86" s="207"/>
      <c r="LPR86" s="207"/>
      <c r="LPS86" s="207"/>
      <c r="LPT86" s="207"/>
      <c r="LPU86" s="207"/>
      <c r="LPV86" s="207"/>
      <c r="LPW86" s="207"/>
      <c r="LPX86" s="207"/>
      <c r="LPY86" s="207"/>
      <c r="LPZ86" s="207"/>
      <c r="LQA86" s="207"/>
      <c r="LQB86" s="207"/>
      <c r="LQC86" s="207"/>
      <c r="LQD86" s="207"/>
      <c r="LQE86" s="207"/>
      <c r="LQF86" s="207"/>
      <c r="LQG86" s="207"/>
      <c r="LQH86" s="207"/>
      <c r="LQI86" s="207"/>
      <c r="LQJ86" s="207"/>
      <c r="LQK86" s="207"/>
      <c r="LQL86" s="207"/>
      <c r="LQM86" s="207"/>
      <c r="LQN86" s="207"/>
      <c r="LQO86" s="207"/>
      <c r="LQP86" s="207"/>
      <c r="LQQ86" s="207"/>
      <c r="LQR86" s="207"/>
      <c r="LQS86" s="207"/>
      <c r="LQT86" s="207"/>
      <c r="LQU86" s="207"/>
      <c r="LQV86" s="207"/>
      <c r="LQW86" s="207"/>
      <c r="LQX86" s="207"/>
      <c r="LQY86" s="207"/>
      <c r="LQZ86" s="207"/>
      <c r="LRA86" s="207"/>
      <c r="LRB86" s="207"/>
      <c r="LRC86" s="207"/>
      <c r="LRD86" s="207"/>
      <c r="LRE86" s="207"/>
      <c r="LRF86" s="207"/>
      <c r="LRG86" s="207"/>
      <c r="LRH86" s="207"/>
      <c r="LRI86" s="207"/>
      <c r="LRJ86" s="207"/>
      <c r="LRK86" s="207"/>
      <c r="LRL86" s="207"/>
      <c r="LRM86" s="207"/>
      <c r="LRN86" s="207"/>
      <c r="LRO86" s="207"/>
      <c r="LRP86" s="207"/>
      <c r="LRQ86" s="207"/>
      <c r="LRR86" s="207"/>
      <c r="LRS86" s="207"/>
      <c r="LRT86" s="207"/>
      <c r="LRU86" s="207"/>
      <c r="LRV86" s="207"/>
      <c r="LRW86" s="207"/>
      <c r="LRX86" s="207"/>
      <c r="LRY86" s="207"/>
      <c r="LRZ86" s="207"/>
      <c r="LSA86" s="207"/>
      <c r="LSB86" s="207"/>
      <c r="LSC86" s="207"/>
      <c r="LSD86" s="207"/>
      <c r="LSE86" s="207"/>
      <c r="LSF86" s="207"/>
      <c r="LSG86" s="207"/>
      <c r="LSH86" s="207"/>
      <c r="LSI86" s="207"/>
      <c r="LSJ86" s="207"/>
      <c r="LSK86" s="207"/>
      <c r="LSL86" s="207"/>
      <c r="LSM86" s="207"/>
      <c r="LSN86" s="207"/>
      <c r="LSO86" s="207"/>
      <c r="LSP86" s="207"/>
      <c r="LSQ86" s="207"/>
      <c r="LSR86" s="207"/>
      <c r="LSS86" s="207"/>
      <c r="LST86" s="207"/>
      <c r="LSU86" s="207"/>
      <c r="LSV86" s="207"/>
      <c r="LSW86" s="207"/>
      <c r="LSX86" s="207"/>
      <c r="LSY86" s="207"/>
      <c r="LSZ86" s="207"/>
      <c r="LTA86" s="207"/>
      <c r="LTB86" s="207"/>
      <c r="LTC86" s="207"/>
      <c r="LTD86" s="207"/>
      <c r="LTE86" s="207"/>
      <c r="LTF86" s="207"/>
      <c r="LTG86" s="207"/>
      <c r="LTH86" s="207"/>
      <c r="LTI86" s="207"/>
      <c r="LTJ86" s="207"/>
      <c r="LTK86" s="207"/>
      <c r="LTL86" s="207"/>
      <c r="LTM86" s="207"/>
      <c r="LTN86" s="207"/>
      <c r="LTO86" s="207"/>
      <c r="LTP86" s="207"/>
      <c r="LTQ86" s="207"/>
      <c r="LTR86" s="207"/>
      <c r="LTS86" s="207"/>
      <c r="LTT86" s="207"/>
      <c r="LTU86" s="207"/>
      <c r="LTV86" s="207"/>
      <c r="LTW86" s="207"/>
      <c r="LTX86" s="207"/>
      <c r="LTY86" s="207"/>
      <c r="LTZ86" s="207"/>
      <c r="LUA86" s="207"/>
      <c r="LUB86" s="207"/>
      <c r="LUC86" s="207"/>
      <c r="LUD86" s="207"/>
      <c r="LUE86" s="207"/>
      <c r="LUF86" s="207"/>
      <c r="LUG86" s="207"/>
      <c r="LUH86" s="207"/>
      <c r="LUI86" s="207"/>
      <c r="LUJ86" s="207"/>
      <c r="LUK86" s="207"/>
      <c r="LUL86" s="207"/>
      <c r="LUM86" s="207"/>
      <c r="LUN86" s="207"/>
      <c r="LUO86" s="207"/>
      <c r="LUP86" s="207"/>
      <c r="LUQ86" s="207"/>
      <c r="LUR86" s="207"/>
      <c r="LUS86" s="207"/>
      <c r="LUT86" s="207"/>
      <c r="LUU86" s="207"/>
      <c r="LUV86" s="207"/>
      <c r="LUW86" s="207"/>
      <c r="LUX86" s="207"/>
      <c r="LUY86" s="207"/>
      <c r="LUZ86" s="207"/>
      <c r="LVA86" s="207"/>
      <c r="LVB86" s="207"/>
      <c r="LVC86" s="207"/>
      <c r="LVD86" s="207"/>
      <c r="LVE86" s="207"/>
      <c r="LVF86" s="207"/>
      <c r="LVG86" s="207"/>
      <c r="LVH86" s="207"/>
      <c r="LVI86" s="207"/>
      <c r="LVJ86" s="207"/>
      <c r="LVK86" s="207"/>
      <c r="LVL86" s="207"/>
      <c r="LVM86" s="207"/>
      <c r="LVN86" s="207"/>
      <c r="LVO86" s="207"/>
      <c r="LVP86" s="207"/>
      <c r="LVQ86" s="207"/>
      <c r="LVR86" s="207"/>
      <c r="LVS86" s="207"/>
      <c r="LVT86" s="207"/>
      <c r="LVU86" s="207"/>
      <c r="LVV86" s="207"/>
      <c r="LVW86" s="207"/>
      <c r="LVX86" s="207"/>
      <c r="LVY86" s="207"/>
      <c r="LVZ86" s="207"/>
      <c r="LWA86" s="207"/>
      <c r="LWB86" s="207"/>
      <c r="LWC86" s="207"/>
      <c r="LWD86" s="207"/>
      <c r="LWE86" s="207"/>
      <c r="LWF86" s="207"/>
      <c r="LWG86" s="207"/>
      <c r="LWH86" s="207"/>
      <c r="LWI86" s="207"/>
      <c r="LWJ86" s="207"/>
      <c r="LWK86" s="207"/>
      <c r="LWL86" s="207"/>
      <c r="LWM86" s="207"/>
      <c r="LWN86" s="207"/>
      <c r="LWO86" s="207"/>
      <c r="LWP86" s="207"/>
      <c r="LWQ86" s="207"/>
      <c r="LWR86" s="207"/>
      <c r="LWS86" s="207"/>
      <c r="LWT86" s="207"/>
      <c r="LWU86" s="207"/>
      <c r="LWV86" s="207"/>
      <c r="LWW86" s="207"/>
      <c r="LWX86" s="207"/>
      <c r="LWY86" s="207"/>
      <c r="LWZ86" s="207"/>
      <c r="LXA86" s="207"/>
      <c r="LXB86" s="207"/>
      <c r="LXC86" s="207"/>
      <c r="LXD86" s="207"/>
      <c r="LXE86" s="207"/>
      <c r="LXF86" s="207"/>
      <c r="LXG86" s="207"/>
      <c r="LXH86" s="207"/>
      <c r="LXI86" s="207"/>
      <c r="LXJ86" s="207"/>
      <c r="LXK86" s="207"/>
      <c r="LXL86" s="207"/>
      <c r="LXM86" s="207"/>
      <c r="LXN86" s="207"/>
      <c r="LXO86" s="207"/>
      <c r="LXP86" s="207"/>
      <c r="LXQ86" s="207"/>
      <c r="LXR86" s="207"/>
      <c r="LXS86" s="207"/>
      <c r="LXT86" s="207"/>
      <c r="LXU86" s="207"/>
      <c r="LXV86" s="207"/>
      <c r="LXW86" s="207"/>
      <c r="LXX86" s="207"/>
      <c r="LXY86" s="207"/>
      <c r="LXZ86" s="207"/>
      <c r="LYA86" s="207"/>
      <c r="LYB86" s="207"/>
      <c r="LYC86" s="207"/>
      <c r="LYD86" s="207"/>
      <c r="LYE86" s="207"/>
      <c r="LYF86" s="207"/>
      <c r="LYG86" s="207"/>
      <c r="LYH86" s="207"/>
      <c r="LYI86" s="207"/>
      <c r="LYJ86" s="207"/>
      <c r="LYK86" s="207"/>
      <c r="LYL86" s="207"/>
      <c r="LYM86" s="207"/>
      <c r="LYN86" s="207"/>
      <c r="LYO86" s="207"/>
      <c r="LYP86" s="207"/>
      <c r="LYQ86" s="207"/>
      <c r="LYR86" s="207"/>
      <c r="LYS86" s="207"/>
      <c r="LYT86" s="207"/>
      <c r="LYU86" s="207"/>
      <c r="LYV86" s="207"/>
      <c r="LYW86" s="207"/>
      <c r="LYX86" s="207"/>
      <c r="LYY86" s="207"/>
      <c r="LYZ86" s="207"/>
      <c r="LZA86" s="207"/>
      <c r="LZB86" s="207"/>
      <c r="LZC86" s="207"/>
      <c r="LZD86" s="207"/>
      <c r="LZE86" s="207"/>
      <c r="LZF86" s="207"/>
      <c r="LZG86" s="207"/>
      <c r="LZH86" s="207"/>
      <c r="LZI86" s="207"/>
      <c r="LZJ86" s="207"/>
      <c r="LZK86" s="207"/>
      <c r="LZL86" s="207"/>
      <c r="LZM86" s="207"/>
      <c r="LZN86" s="207"/>
      <c r="LZO86" s="207"/>
      <c r="LZP86" s="207"/>
      <c r="LZQ86" s="207"/>
      <c r="LZR86" s="207"/>
      <c r="LZS86" s="207"/>
      <c r="LZT86" s="207"/>
      <c r="LZU86" s="207"/>
      <c r="LZV86" s="207"/>
      <c r="LZW86" s="207"/>
      <c r="LZX86" s="207"/>
      <c r="LZY86" s="207"/>
      <c r="LZZ86" s="207"/>
      <c r="MAA86" s="207"/>
      <c r="MAB86" s="207"/>
      <c r="MAC86" s="207"/>
      <c r="MAD86" s="207"/>
      <c r="MAE86" s="207"/>
      <c r="MAF86" s="207"/>
      <c r="MAG86" s="207"/>
      <c r="MAH86" s="207"/>
      <c r="MAI86" s="207"/>
      <c r="MAJ86" s="207"/>
      <c r="MAK86" s="207"/>
      <c r="MAL86" s="207"/>
      <c r="MAM86" s="207"/>
      <c r="MAN86" s="207"/>
      <c r="MAO86" s="207"/>
      <c r="MAP86" s="207"/>
      <c r="MAQ86" s="207"/>
      <c r="MAR86" s="207"/>
      <c r="MAS86" s="207"/>
      <c r="MAT86" s="207"/>
      <c r="MAU86" s="207"/>
      <c r="MAV86" s="207"/>
      <c r="MAW86" s="207"/>
      <c r="MAX86" s="207"/>
      <c r="MAY86" s="207"/>
      <c r="MAZ86" s="207"/>
      <c r="MBA86" s="207"/>
      <c r="MBB86" s="207"/>
      <c r="MBC86" s="207"/>
      <c r="MBD86" s="207"/>
      <c r="MBE86" s="207"/>
      <c r="MBF86" s="207"/>
      <c r="MBG86" s="207"/>
      <c r="MBH86" s="207"/>
      <c r="MBI86" s="207"/>
      <c r="MBJ86" s="207"/>
      <c r="MBK86" s="207"/>
      <c r="MBL86" s="207"/>
      <c r="MBM86" s="207"/>
      <c r="MBN86" s="207"/>
      <c r="MBO86" s="207"/>
      <c r="MBP86" s="207"/>
      <c r="MBQ86" s="207"/>
      <c r="MBR86" s="207"/>
      <c r="MBS86" s="207"/>
      <c r="MBT86" s="207"/>
      <c r="MBU86" s="207"/>
      <c r="MBV86" s="207"/>
      <c r="MBW86" s="207"/>
      <c r="MBX86" s="207"/>
      <c r="MBY86" s="207"/>
      <c r="MBZ86" s="207"/>
      <c r="MCA86" s="207"/>
      <c r="MCB86" s="207"/>
      <c r="MCC86" s="207"/>
      <c r="MCD86" s="207"/>
      <c r="MCE86" s="207"/>
      <c r="MCF86" s="207"/>
      <c r="MCG86" s="207"/>
      <c r="MCH86" s="207"/>
      <c r="MCI86" s="207"/>
      <c r="MCJ86" s="207"/>
      <c r="MCK86" s="207"/>
      <c r="MCL86" s="207"/>
      <c r="MCM86" s="207"/>
      <c r="MCN86" s="207"/>
      <c r="MCO86" s="207"/>
      <c r="MCP86" s="207"/>
      <c r="MCQ86" s="207"/>
      <c r="MCR86" s="207"/>
      <c r="MCS86" s="207"/>
      <c r="MCT86" s="207"/>
      <c r="MCU86" s="207"/>
      <c r="MCV86" s="207"/>
      <c r="MCW86" s="207"/>
      <c r="MCX86" s="207"/>
      <c r="MCY86" s="207"/>
      <c r="MCZ86" s="207"/>
      <c r="MDA86" s="207"/>
      <c r="MDB86" s="207"/>
      <c r="MDC86" s="207"/>
      <c r="MDD86" s="207"/>
      <c r="MDE86" s="207"/>
      <c r="MDF86" s="207"/>
      <c r="MDG86" s="207"/>
      <c r="MDH86" s="207"/>
      <c r="MDI86" s="207"/>
      <c r="MDJ86" s="207"/>
      <c r="MDK86" s="207"/>
      <c r="MDL86" s="207"/>
      <c r="MDM86" s="207"/>
      <c r="MDN86" s="207"/>
      <c r="MDO86" s="207"/>
      <c r="MDP86" s="207"/>
      <c r="MDQ86" s="207"/>
      <c r="MDR86" s="207"/>
      <c r="MDS86" s="207"/>
      <c r="MDT86" s="207"/>
      <c r="MDU86" s="207"/>
      <c r="MDV86" s="207"/>
      <c r="MDW86" s="207"/>
      <c r="MDX86" s="207"/>
      <c r="MDY86" s="207"/>
      <c r="MDZ86" s="207"/>
      <c r="MEA86" s="207"/>
      <c r="MEB86" s="207"/>
      <c r="MEC86" s="207"/>
      <c r="MED86" s="207"/>
      <c r="MEE86" s="207"/>
      <c r="MEF86" s="207"/>
      <c r="MEG86" s="207"/>
      <c r="MEH86" s="207"/>
      <c r="MEI86" s="207"/>
      <c r="MEJ86" s="207"/>
      <c r="MEK86" s="207"/>
      <c r="MEL86" s="207"/>
      <c r="MEM86" s="207"/>
      <c r="MEN86" s="207"/>
      <c r="MEO86" s="207"/>
      <c r="MEP86" s="207"/>
      <c r="MEQ86" s="207"/>
      <c r="MER86" s="207"/>
      <c r="MES86" s="207"/>
      <c r="MET86" s="207"/>
      <c r="MEU86" s="207"/>
      <c r="MEV86" s="207"/>
      <c r="MEW86" s="207"/>
      <c r="MEX86" s="207"/>
      <c r="MEY86" s="207"/>
      <c r="MEZ86" s="207"/>
      <c r="MFA86" s="207"/>
      <c r="MFB86" s="207"/>
      <c r="MFC86" s="207"/>
      <c r="MFD86" s="207"/>
      <c r="MFE86" s="207"/>
      <c r="MFF86" s="207"/>
      <c r="MFG86" s="207"/>
      <c r="MFH86" s="207"/>
      <c r="MFI86" s="207"/>
      <c r="MFJ86" s="207"/>
      <c r="MFK86" s="207"/>
      <c r="MFL86" s="207"/>
      <c r="MFM86" s="207"/>
      <c r="MFN86" s="207"/>
      <c r="MFO86" s="207"/>
      <c r="MFP86" s="207"/>
      <c r="MFQ86" s="207"/>
      <c r="MFR86" s="207"/>
      <c r="MFS86" s="207"/>
      <c r="MFT86" s="207"/>
      <c r="MFU86" s="207"/>
      <c r="MFV86" s="207"/>
      <c r="MFW86" s="207"/>
      <c r="MFX86" s="207"/>
      <c r="MFY86" s="207"/>
      <c r="MFZ86" s="207"/>
      <c r="MGA86" s="207"/>
      <c r="MGB86" s="207"/>
      <c r="MGC86" s="207"/>
      <c r="MGD86" s="207"/>
      <c r="MGE86" s="207"/>
      <c r="MGF86" s="207"/>
      <c r="MGG86" s="207"/>
      <c r="MGH86" s="207"/>
      <c r="MGI86" s="207"/>
      <c r="MGJ86" s="207"/>
      <c r="MGK86" s="207"/>
      <c r="MGL86" s="207"/>
      <c r="MGM86" s="207"/>
      <c r="MGN86" s="207"/>
      <c r="MGO86" s="207"/>
      <c r="MGP86" s="207"/>
      <c r="MGQ86" s="207"/>
      <c r="MGR86" s="207"/>
      <c r="MGS86" s="207"/>
      <c r="MGT86" s="207"/>
      <c r="MGU86" s="207"/>
      <c r="MGV86" s="207"/>
      <c r="MGW86" s="207"/>
      <c r="MGX86" s="207"/>
      <c r="MGY86" s="207"/>
      <c r="MGZ86" s="207"/>
      <c r="MHA86" s="207"/>
      <c r="MHB86" s="207"/>
      <c r="MHC86" s="207"/>
      <c r="MHD86" s="207"/>
      <c r="MHE86" s="207"/>
      <c r="MHF86" s="207"/>
      <c r="MHG86" s="207"/>
      <c r="MHH86" s="207"/>
      <c r="MHI86" s="207"/>
      <c r="MHJ86" s="207"/>
      <c r="MHK86" s="207"/>
      <c r="MHL86" s="207"/>
      <c r="MHM86" s="207"/>
      <c r="MHN86" s="207"/>
      <c r="MHO86" s="207"/>
      <c r="MHP86" s="207"/>
      <c r="MHQ86" s="207"/>
      <c r="MHR86" s="207"/>
      <c r="MHS86" s="207"/>
      <c r="MHT86" s="207"/>
      <c r="MHU86" s="207"/>
      <c r="MHV86" s="207"/>
      <c r="MHW86" s="207"/>
      <c r="MHX86" s="207"/>
      <c r="MHY86" s="207"/>
      <c r="MHZ86" s="207"/>
      <c r="MIA86" s="207"/>
      <c r="MIB86" s="207"/>
      <c r="MIC86" s="207"/>
      <c r="MID86" s="207"/>
      <c r="MIE86" s="207"/>
      <c r="MIF86" s="207"/>
      <c r="MIG86" s="207"/>
      <c r="MIH86" s="207"/>
      <c r="MII86" s="207"/>
      <c r="MIJ86" s="207"/>
      <c r="MIK86" s="207"/>
      <c r="MIL86" s="207"/>
      <c r="MIM86" s="207"/>
      <c r="MIN86" s="207"/>
      <c r="MIO86" s="207"/>
      <c r="MIP86" s="207"/>
      <c r="MIQ86" s="207"/>
      <c r="MIR86" s="207"/>
      <c r="MIS86" s="207"/>
      <c r="MIT86" s="207"/>
      <c r="MIU86" s="207"/>
      <c r="MIV86" s="207"/>
      <c r="MIW86" s="207"/>
      <c r="MIX86" s="207"/>
      <c r="MIY86" s="207"/>
      <c r="MIZ86" s="207"/>
      <c r="MJA86" s="207"/>
      <c r="MJB86" s="207"/>
      <c r="MJC86" s="207"/>
      <c r="MJD86" s="207"/>
      <c r="MJE86" s="207"/>
      <c r="MJF86" s="207"/>
      <c r="MJG86" s="207"/>
      <c r="MJH86" s="207"/>
      <c r="MJI86" s="207"/>
      <c r="MJJ86" s="207"/>
      <c r="MJK86" s="207"/>
      <c r="MJL86" s="207"/>
      <c r="MJM86" s="207"/>
      <c r="MJN86" s="207"/>
      <c r="MJO86" s="207"/>
      <c r="MJP86" s="207"/>
      <c r="MJQ86" s="207"/>
      <c r="MJR86" s="207"/>
      <c r="MJS86" s="207"/>
      <c r="MJT86" s="207"/>
      <c r="MJU86" s="207"/>
      <c r="MJV86" s="207"/>
      <c r="MJW86" s="207"/>
      <c r="MJX86" s="207"/>
      <c r="MJY86" s="207"/>
      <c r="MJZ86" s="207"/>
      <c r="MKA86" s="207"/>
      <c r="MKB86" s="207"/>
      <c r="MKC86" s="207"/>
      <c r="MKD86" s="207"/>
      <c r="MKE86" s="207"/>
      <c r="MKF86" s="207"/>
      <c r="MKG86" s="207"/>
      <c r="MKH86" s="207"/>
      <c r="MKI86" s="207"/>
      <c r="MKJ86" s="207"/>
      <c r="MKK86" s="207"/>
      <c r="MKL86" s="207"/>
      <c r="MKM86" s="207"/>
      <c r="MKN86" s="207"/>
      <c r="MKO86" s="207"/>
      <c r="MKP86" s="207"/>
      <c r="MKQ86" s="207"/>
      <c r="MKR86" s="207"/>
      <c r="MKS86" s="207"/>
      <c r="MKT86" s="207"/>
      <c r="MKU86" s="207"/>
      <c r="MKV86" s="207"/>
      <c r="MKW86" s="207"/>
      <c r="MKX86" s="207"/>
      <c r="MKY86" s="207"/>
      <c r="MKZ86" s="207"/>
      <c r="MLA86" s="207"/>
      <c r="MLB86" s="207"/>
      <c r="MLC86" s="207"/>
      <c r="MLD86" s="207"/>
      <c r="MLE86" s="207"/>
      <c r="MLF86" s="207"/>
      <c r="MLG86" s="207"/>
      <c r="MLH86" s="207"/>
      <c r="MLI86" s="207"/>
      <c r="MLJ86" s="207"/>
      <c r="MLK86" s="207"/>
      <c r="MLL86" s="207"/>
      <c r="MLM86" s="207"/>
      <c r="MLN86" s="207"/>
      <c r="MLO86" s="207"/>
      <c r="MLP86" s="207"/>
      <c r="MLQ86" s="207"/>
      <c r="MLR86" s="207"/>
      <c r="MLS86" s="207"/>
      <c r="MLT86" s="207"/>
      <c r="MLU86" s="207"/>
      <c r="MLV86" s="207"/>
      <c r="MLW86" s="207"/>
      <c r="MLX86" s="207"/>
      <c r="MLY86" s="207"/>
      <c r="MLZ86" s="207"/>
      <c r="MMA86" s="207"/>
      <c r="MMB86" s="207"/>
      <c r="MMC86" s="207"/>
      <c r="MMD86" s="207"/>
      <c r="MME86" s="207"/>
      <c r="MMF86" s="207"/>
      <c r="MMG86" s="207"/>
      <c r="MMH86" s="207"/>
      <c r="MMI86" s="207"/>
      <c r="MMJ86" s="207"/>
      <c r="MMK86" s="207"/>
      <c r="MML86" s="207"/>
      <c r="MMM86" s="207"/>
      <c r="MMN86" s="207"/>
      <c r="MMO86" s="207"/>
      <c r="MMP86" s="207"/>
      <c r="MMQ86" s="207"/>
      <c r="MMR86" s="207"/>
      <c r="MMS86" s="207"/>
      <c r="MMT86" s="207"/>
      <c r="MMU86" s="207"/>
      <c r="MMV86" s="207"/>
      <c r="MMW86" s="207"/>
      <c r="MMX86" s="207"/>
      <c r="MMY86" s="207"/>
      <c r="MMZ86" s="207"/>
      <c r="MNA86" s="207"/>
      <c r="MNB86" s="207"/>
      <c r="MNC86" s="207"/>
      <c r="MND86" s="207"/>
      <c r="MNE86" s="207"/>
      <c r="MNF86" s="207"/>
      <c r="MNG86" s="207"/>
      <c r="MNH86" s="207"/>
      <c r="MNI86" s="207"/>
      <c r="MNJ86" s="207"/>
      <c r="MNK86" s="207"/>
      <c r="MNL86" s="207"/>
      <c r="MNM86" s="207"/>
      <c r="MNN86" s="207"/>
      <c r="MNO86" s="207"/>
      <c r="MNP86" s="207"/>
      <c r="MNQ86" s="207"/>
      <c r="MNR86" s="207"/>
      <c r="MNS86" s="207"/>
      <c r="MNT86" s="207"/>
      <c r="MNU86" s="207"/>
      <c r="MNV86" s="207"/>
      <c r="MNW86" s="207"/>
      <c r="MNX86" s="207"/>
      <c r="MNY86" s="207"/>
      <c r="MNZ86" s="207"/>
      <c r="MOA86" s="207"/>
      <c r="MOB86" s="207"/>
      <c r="MOC86" s="207"/>
      <c r="MOD86" s="207"/>
      <c r="MOE86" s="207"/>
      <c r="MOF86" s="207"/>
      <c r="MOG86" s="207"/>
      <c r="MOH86" s="207"/>
      <c r="MOI86" s="207"/>
      <c r="MOJ86" s="207"/>
      <c r="MOK86" s="207"/>
      <c r="MOL86" s="207"/>
      <c r="MOM86" s="207"/>
      <c r="MON86" s="207"/>
      <c r="MOO86" s="207"/>
      <c r="MOP86" s="207"/>
      <c r="MOQ86" s="207"/>
      <c r="MOR86" s="207"/>
      <c r="MOS86" s="207"/>
      <c r="MOT86" s="207"/>
      <c r="MOU86" s="207"/>
      <c r="MOV86" s="207"/>
      <c r="MOW86" s="207"/>
      <c r="MOX86" s="207"/>
      <c r="MOY86" s="207"/>
      <c r="MOZ86" s="207"/>
      <c r="MPA86" s="207"/>
      <c r="MPB86" s="207"/>
      <c r="MPC86" s="207"/>
      <c r="MPD86" s="207"/>
      <c r="MPE86" s="207"/>
      <c r="MPF86" s="207"/>
      <c r="MPG86" s="207"/>
      <c r="MPH86" s="207"/>
      <c r="MPI86" s="207"/>
      <c r="MPJ86" s="207"/>
      <c r="MPK86" s="207"/>
      <c r="MPL86" s="207"/>
      <c r="MPM86" s="207"/>
      <c r="MPN86" s="207"/>
      <c r="MPO86" s="207"/>
      <c r="MPP86" s="207"/>
      <c r="MPQ86" s="207"/>
      <c r="MPR86" s="207"/>
      <c r="MPS86" s="207"/>
      <c r="MPT86" s="207"/>
      <c r="MPU86" s="207"/>
      <c r="MPV86" s="207"/>
      <c r="MPW86" s="207"/>
      <c r="MPX86" s="207"/>
      <c r="MPY86" s="207"/>
      <c r="MPZ86" s="207"/>
      <c r="MQA86" s="207"/>
      <c r="MQB86" s="207"/>
      <c r="MQC86" s="207"/>
      <c r="MQD86" s="207"/>
      <c r="MQE86" s="207"/>
      <c r="MQF86" s="207"/>
      <c r="MQG86" s="207"/>
      <c r="MQH86" s="207"/>
      <c r="MQI86" s="207"/>
      <c r="MQJ86" s="207"/>
      <c r="MQK86" s="207"/>
      <c r="MQL86" s="207"/>
      <c r="MQM86" s="207"/>
      <c r="MQN86" s="207"/>
      <c r="MQO86" s="207"/>
      <c r="MQP86" s="207"/>
      <c r="MQQ86" s="207"/>
      <c r="MQR86" s="207"/>
      <c r="MQS86" s="207"/>
      <c r="MQT86" s="207"/>
      <c r="MQU86" s="207"/>
      <c r="MQV86" s="207"/>
      <c r="MQW86" s="207"/>
      <c r="MQX86" s="207"/>
      <c r="MQY86" s="207"/>
      <c r="MQZ86" s="207"/>
      <c r="MRA86" s="207"/>
      <c r="MRB86" s="207"/>
      <c r="MRC86" s="207"/>
      <c r="MRD86" s="207"/>
      <c r="MRE86" s="207"/>
      <c r="MRF86" s="207"/>
      <c r="MRG86" s="207"/>
      <c r="MRH86" s="207"/>
      <c r="MRI86" s="207"/>
      <c r="MRJ86" s="207"/>
      <c r="MRK86" s="207"/>
      <c r="MRL86" s="207"/>
      <c r="MRM86" s="207"/>
      <c r="MRN86" s="207"/>
      <c r="MRO86" s="207"/>
      <c r="MRP86" s="207"/>
      <c r="MRQ86" s="207"/>
      <c r="MRR86" s="207"/>
      <c r="MRS86" s="207"/>
      <c r="MRT86" s="207"/>
      <c r="MRU86" s="207"/>
      <c r="MRV86" s="207"/>
      <c r="MRW86" s="207"/>
      <c r="MRX86" s="207"/>
      <c r="MRY86" s="207"/>
      <c r="MRZ86" s="207"/>
      <c r="MSA86" s="207"/>
      <c r="MSB86" s="207"/>
      <c r="MSC86" s="207"/>
      <c r="MSD86" s="207"/>
      <c r="MSE86" s="207"/>
      <c r="MSF86" s="207"/>
      <c r="MSG86" s="207"/>
      <c r="MSH86" s="207"/>
      <c r="MSI86" s="207"/>
      <c r="MSJ86" s="207"/>
      <c r="MSK86" s="207"/>
      <c r="MSL86" s="207"/>
      <c r="MSM86" s="207"/>
      <c r="MSN86" s="207"/>
      <c r="MSO86" s="207"/>
      <c r="MSP86" s="207"/>
      <c r="MSQ86" s="207"/>
      <c r="MSR86" s="207"/>
      <c r="MSS86" s="207"/>
      <c r="MST86" s="207"/>
      <c r="MSU86" s="207"/>
      <c r="MSV86" s="207"/>
      <c r="MSW86" s="207"/>
      <c r="MSX86" s="207"/>
      <c r="MSY86" s="207"/>
      <c r="MSZ86" s="207"/>
      <c r="MTA86" s="207"/>
      <c r="MTB86" s="207"/>
      <c r="MTC86" s="207"/>
      <c r="MTD86" s="207"/>
      <c r="MTE86" s="207"/>
      <c r="MTF86" s="207"/>
      <c r="MTG86" s="207"/>
      <c r="MTH86" s="207"/>
      <c r="MTI86" s="207"/>
      <c r="MTJ86" s="207"/>
      <c r="MTK86" s="207"/>
      <c r="MTL86" s="207"/>
      <c r="MTM86" s="207"/>
      <c r="MTN86" s="207"/>
      <c r="MTO86" s="207"/>
      <c r="MTP86" s="207"/>
      <c r="MTQ86" s="207"/>
      <c r="MTR86" s="207"/>
      <c r="MTS86" s="207"/>
      <c r="MTT86" s="207"/>
      <c r="MTU86" s="207"/>
      <c r="MTV86" s="207"/>
      <c r="MTW86" s="207"/>
      <c r="MTX86" s="207"/>
      <c r="MTY86" s="207"/>
      <c r="MTZ86" s="207"/>
      <c r="MUA86" s="207"/>
      <c r="MUB86" s="207"/>
      <c r="MUC86" s="207"/>
      <c r="MUD86" s="207"/>
      <c r="MUE86" s="207"/>
      <c r="MUF86" s="207"/>
      <c r="MUG86" s="207"/>
      <c r="MUH86" s="207"/>
      <c r="MUI86" s="207"/>
      <c r="MUJ86" s="207"/>
      <c r="MUK86" s="207"/>
      <c r="MUL86" s="207"/>
      <c r="MUM86" s="207"/>
      <c r="MUN86" s="207"/>
      <c r="MUO86" s="207"/>
      <c r="MUP86" s="207"/>
      <c r="MUQ86" s="207"/>
      <c r="MUR86" s="207"/>
      <c r="MUS86" s="207"/>
      <c r="MUT86" s="207"/>
      <c r="MUU86" s="207"/>
      <c r="MUV86" s="207"/>
      <c r="MUW86" s="207"/>
      <c r="MUX86" s="207"/>
      <c r="MUY86" s="207"/>
      <c r="MUZ86" s="207"/>
      <c r="MVA86" s="207"/>
      <c r="MVB86" s="207"/>
      <c r="MVC86" s="207"/>
      <c r="MVD86" s="207"/>
      <c r="MVE86" s="207"/>
      <c r="MVF86" s="207"/>
      <c r="MVG86" s="207"/>
      <c r="MVH86" s="207"/>
      <c r="MVI86" s="207"/>
      <c r="MVJ86" s="207"/>
      <c r="MVK86" s="207"/>
      <c r="MVL86" s="207"/>
      <c r="MVM86" s="207"/>
      <c r="MVN86" s="207"/>
      <c r="MVO86" s="207"/>
      <c r="MVP86" s="207"/>
      <c r="MVQ86" s="207"/>
      <c r="MVR86" s="207"/>
      <c r="MVS86" s="207"/>
      <c r="MVT86" s="207"/>
      <c r="MVU86" s="207"/>
      <c r="MVV86" s="207"/>
      <c r="MVW86" s="207"/>
      <c r="MVX86" s="207"/>
      <c r="MVY86" s="207"/>
      <c r="MVZ86" s="207"/>
      <c r="MWA86" s="207"/>
      <c r="MWB86" s="207"/>
      <c r="MWC86" s="207"/>
      <c r="MWD86" s="207"/>
      <c r="MWE86" s="207"/>
      <c r="MWF86" s="207"/>
      <c r="MWG86" s="207"/>
      <c r="MWH86" s="207"/>
      <c r="MWI86" s="207"/>
      <c r="MWJ86" s="207"/>
      <c r="MWK86" s="207"/>
      <c r="MWL86" s="207"/>
      <c r="MWM86" s="207"/>
      <c r="MWN86" s="207"/>
      <c r="MWO86" s="207"/>
      <c r="MWP86" s="207"/>
      <c r="MWQ86" s="207"/>
      <c r="MWR86" s="207"/>
      <c r="MWS86" s="207"/>
      <c r="MWT86" s="207"/>
      <c r="MWU86" s="207"/>
      <c r="MWV86" s="207"/>
      <c r="MWW86" s="207"/>
      <c r="MWX86" s="207"/>
      <c r="MWY86" s="207"/>
      <c r="MWZ86" s="207"/>
      <c r="MXA86" s="207"/>
      <c r="MXB86" s="207"/>
      <c r="MXC86" s="207"/>
      <c r="MXD86" s="207"/>
      <c r="MXE86" s="207"/>
      <c r="MXF86" s="207"/>
      <c r="MXG86" s="207"/>
      <c r="MXH86" s="207"/>
      <c r="MXI86" s="207"/>
      <c r="MXJ86" s="207"/>
      <c r="MXK86" s="207"/>
      <c r="MXL86" s="207"/>
      <c r="MXM86" s="207"/>
      <c r="MXN86" s="207"/>
      <c r="MXO86" s="207"/>
      <c r="MXP86" s="207"/>
      <c r="MXQ86" s="207"/>
      <c r="MXR86" s="207"/>
      <c r="MXS86" s="207"/>
      <c r="MXT86" s="207"/>
      <c r="MXU86" s="207"/>
      <c r="MXV86" s="207"/>
      <c r="MXW86" s="207"/>
      <c r="MXX86" s="207"/>
      <c r="MXY86" s="207"/>
      <c r="MXZ86" s="207"/>
      <c r="MYA86" s="207"/>
      <c r="MYB86" s="207"/>
      <c r="MYC86" s="207"/>
      <c r="MYD86" s="207"/>
      <c r="MYE86" s="207"/>
      <c r="MYF86" s="207"/>
      <c r="MYG86" s="207"/>
      <c r="MYH86" s="207"/>
      <c r="MYI86" s="207"/>
      <c r="MYJ86" s="207"/>
      <c r="MYK86" s="207"/>
      <c r="MYL86" s="207"/>
      <c r="MYM86" s="207"/>
      <c r="MYN86" s="207"/>
      <c r="MYO86" s="207"/>
      <c r="MYP86" s="207"/>
      <c r="MYQ86" s="207"/>
      <c r="MYR86" s="207"/>
      <c r="MYS86" s="207"/>
      <c r="MYT86" s="207"/>
      <c r="MYU86" s="207"/>
      <c r="MYV86" s="207"/>
      <c r="MYW86" s="207"/>
      <c r="MYX86" s="207"/>
      <c r="MYY86" s="207"/>
      <c r="MYZ86" s="207"/>
      <c r="MZA86" s="207"/>
      <c r="MZB86" s="207"/>
      <c r="MZC86" s="207"/>
      <c r="MZD86" s="207"/>
      <c r="MZE86" s="207"/>
      <c r="MZF86" s="207"/>
      <c r="MZG86" s="207"/>
      <c r="MZH86" s="207"/>
      <c r="MZI86" s="207"/>
      <c r="MZJ86" s="207"/>
      <c r="MZK86" s="207"/>
      <c r="MZL86" s="207"/>
      <c r="MZM86" s="207"/>
      <c r="MZN86" s="207"/>
      <c r="MZO86" s="207"/>
      <c r="MZP86" s="207"/>
      <c r="MZQ86" s="207"/>
      <c r="MZR86" s="207"/>
      <c r="MZS86" s="207"/>
      <c r="MZT86" s="207"/>
      <c r="MZU86" s="207"/>
      <c r="MZV86" s="207"/>
      <c r="MZW86" s="207"/>
      <c r="MZX86" s="207"/>
      <c r="MZY86" s="207"/>
      <c r="MZZ86" s="207"/>
      <c r="NAA86" s="207"/>
      <c r="NAB86" s="207"/>
      <c r="NAC86" s="207"/>
      <c r="NAD86" s="207"/>
      <c r="NAE86" s="207"/>
      <c r="NAF86" s="207"/>
      <c r="NAG86" s="207"/>
      <c r="NAH86" s="207"/>
      <c r="NAI86" s="207"/>
      <c r="NAJ86" s="207"/>
      <c r="NAK86" s="207"/>
      <c r="NAL86" s="207"/>
      <c r="NAM86" s="207"/>
      <c r="NAN86" s="207"/>
      <c r="NAO86" s="207"/>
      <c r="NAP86" s="207"/>
      <c r="NAQ86" s="207"/>
      <c r="NAR86" s="207"/>
      <c r="NAS86" s="207"/>
      <c r="NAT86" s="207"/>
      <c r="NAU86" s="207"/>
      <c r="NAV86" s="207"/>
      <c r="NAW86" s="207"/>
      <c r="NAX86" s="207"/>
      <c r="NAY86" s="207"/>
      <c r="NAZ86" s="207"/>
      <c r="NBA86" s="207"/>
      <c r="NBB86" s="207"/>
      <c r="NBC86" s="207"/>
      <c r="NBD86" s="207"/>
      <c r="NBE86" s="207"/>
      <c r="NBF86" s="207"/>
      <c r="NBG86" s="207"/>
      <c r="NBH86" s="207"/>
      <c r="NBI86" s="207"/>
      <c r="NBJ86" s="207"/>
      <c r="NBK86" s="207"/>
      <c r="NBL86" s="207"/>
      <c r="NBM86" s="207"/>
      <c r="NBN86" s="207"/>
      <c r="NBO86" s="207"/>
      <c r="NBP86" s="207"/>
      <c r="NBQ86" s="207"/>
      <c r="NBR86" s="207"/>
      <c r="NBS86" s="207"/>
      <c r="NBT86" s="207"/>
      <c r="NBU86" s="207"/>
      <c r="NBV86" s="207"/>
      <c r="NBW86" s="207"/>
      <c r="NBX86" s="207"/>
      <c r="NBY86" s="207"/>
      <c r="NBZ86" s="207"/>
      <c r="NCA86" s="207"/>
      <c r="NCB86" s="207"/>
      <c r="NCC86" s="207"/>
      <c r="NCD86" s="207"/>
      <c r="NCE86" s="207"/>
      <c r="NCF86" s="207"/>
      <c r="NCG86" s="207"/>
      <c r="NCH86" s="207"/>
      <c r="NCI86" s="207"/>
      <c r="NCJ86" s="207"/>
      <c r="NCK86" s="207"/>
      <c r="NCL86" s="207"/>
      <c r="NCM86" s="207"/>
      <c r="NCN86" s="207"/>
      <c r="NCO86" s="207"/>
      <c r="NCP86" s="207"/>
      <c r="NCQ86" s="207"/>
      <c r="NCR86" s="207"/>
      <c r="NCS86" s="207"/>
      <c r="NCT86" s="207"/>
      <c r="NCU86" s="207"/>
      <c r="NCV86" s="207"/>
      <c r="NCW86" s="207"/>
      <c r="NCX86" s="207"/>
      <c r="NCY86" s="207"/>
      <c r="NCZ86" s="207"/>
      <c r="NDA86" s="207"/>
      <c r="NDB86" s="207"/>
      <c r="NDC86" s="207"/>
      <c r="NDD86" s="207"/>
      <c r="NDE86" s="207"/>
      <c r="NDF86" s="207"/>
      <c r="NDG86" s="207"/>
      <c r="NDH86" s="207"/>
      <c r="NDI86" s="207"/>
      <c r="NDJ86" s="207"/>
      <c r="NDK86" s="207"/>
      <c r="NDL86" s="207"/>
      <c r="NDM86" s="207"/>
      <c r="NDN86" s="207"/>
      <c r="NDO86" s="207"/>
      <c r="NDP86" s="207"/>
      <c r="NDQ86" s="207"/>
      <c r="NDR86" s="207"/>
      <c r="NDS86" s="207"/>
      <c r="NDT86" s="207"/>
      <c r="NDU86" s="207"/>
      <c r="NDV86" s="207"/>
      <c r="NDW86" s="207"/>
      <c r="NDX86" s="207"/>
      <c r="NDY86" s="207"/>
      <c r="NDZ86" s="207"/>
      <c r="NEA86" s="207"/>
      <c r="NEB86" s="207"/>
      <c r="NEC86" s="207"/>
      <c r="NED86" s="207"/>
      <c r="NEE86" s="207"/>
      <c r="NEF86" s="207"/>
      <c r="NEG86" s="207"/>
      <c r="NEH86" s="207"/>
      <c r="NEI86" s="207"/>
      <c r="NEJ86" s="207"/>
      <c r="NEK86" s="207"/>
      <c r="NEL86" s="207"/>
      <c r="NEM86" s="207"/>
      <c r="NEN86" s="207"/>
      <c r="NEO86" s="207"/>
      <c r="NEP86" s="207"/>
      <c r="NEQ86" s="207"/>
      <c r="NER86" s="207"/>
      <c r="NES86" s="207"/>
      <c r="NET86" s="207"/>
      <c r="NEU86" s="207"/>
      <c r="NEV86" s="207"/>
      <c r="NEW86" s="207"/>
      <c r="NEX86" s="207"/>
      <c r="NEY86" s="207"/>
      <c r="NEZ86" s="207"/>
      <c r="NFA86" s="207"/>
      <c r="NFB86" s="207"/>
      <c r="NFC86" s="207"/>
      <c r="NFD86" s="207"/>
      <c r="NFE86" s="207"/>
      <c r="NFF86" s="207"/>
      <c r="NFG86" s="207"/>
      <c r="NFH86" s="207"/>
      <c r="NFI86" s="207"/>
      <c r="NFJ86" s="207"/>
      <c r="NFK86" s="207"/>
      <c r="NFL86" s="207"/>
      <c r="NFM86" s="207"/>
      <c r="NFN86" s="207"/>
      <c r="NFO86" s="207"/>
      <c r="NFP86" s="207"/>
      <c r="NFQ86" s="207"/>
      <c r="NFR86" s="207"/>
      <c r="NFS86" s="207"/>
      <c r="NFT86" s="207"/>
      <c r="NFU86" s="207"/>
      <c r="NFV86" s="207"/>
      <c r="NFW86" s="207"/>
      <c r="NFX86" s="207"/>
      <c r="NFY86" s="207"/>
      <c r="NFZ86" s="207"/>
      <c r="NGA86" s="207"/>
      <c r="NGB86" s="207"/>
      <c r="NGC86" s="207"/>
      <c r="NGD86" s="207"/>
      <c r="NGE86" s="207"/>
      <c r="NGF86" s="207"/>
      <c r="NGG86" s="207"/>
      <c r="NGH86" s="207"/>
      <c r="NGI86" s="207"/>
      <c r="NGJ86" s="207"/>
      <c r="NGK86" s="207"/>
      <c r="NGL86" s="207"/>
      <c r="NGM86" s="207"/>
      <c r="NGN86" s="207"/>
      <c r="NGO86" s="207"/>
      <c r="NGP86" s="207"/>
      <c r="NGQ86" s="207"/>
      <c r="NGR86" s="207"/>
      <c r="NGS86" s="207"/>
      <c r="NGT86" s="207"/>
      <c r="NGU86" s="207"/>
      <c r="NGV86" s="207"/>
      <c r="NGW86" s="207"/>
      <c r="NGX86" s="207"/>
      <c r="NGY86" s="207"/>
      <c r="NGZ86" s="207"/>
      <c r="NHA86" s="207"/>
      <c r="NHB86" s="207"/>
      <c r="NHC86" s="207"/>
      <c r="NHD86" s="207"/>
      <c r="NHE86" s="207"/>
      <c r="NHF86" s="207"/>
      <c r="NHG86" s="207"/>
      <c r="NHH86" s="207"/>
      <c r="NHI86" s="207"/>
      <c r="NHJ86" s="207"/>
      <c r="NHK86" s="207"/>
      <c r="NHL86" s="207"/>
      <c r="NHM86" s="207"/>
      <c r="NHN86" s="207"/>
      <c r="NHO86" s="207"/>
      <c r="NHP86" s="207"/>
      <c r="NHQ86" s="207"/>
      <c r="NHR86" s="207"/>
      <c r="NHS86" s="207"/>
      <c r="NHT86" s="207"/>
      <c r="NHU86" s="207"/>
      <c r="NHV86" s="207"/>
      <c r="NHW86" s="207"/>
      <c r="NHX86" s="207"/>
      <c r="NHY86" s="207"/>
      <c r="NHZ86" s="207"/>
      <c r="NIA86" s="207"/>
      <c r="NIB86" s="207"/>
      <c r="NIC86" s="207"/>
      <c r="NID86" s="207"/>
      <c r="NIE86" s="207"/>
      <c r="NIF86" s="207"/>
      <c r="NIG86" s="207"/>
      <c r="NIH86" s="207"/>
      <c r="NII86" s="207"/>
      <c r="NIJ86" s="207"/>
      <c r="NIK86" s="207"/>
      <c r="NIL86" s="207"/>
      <c r="NIM86" s="207"/>
      <c r="NIN86" s="207"/>
      <c r="NIO86" s="207"/>
      <c r="NIP86" s="207"/>
      <c r="NIQ86" s="207"/>
      <c r="NIR86" s="207"/>
      <c r="NIS86" s="207"/>
      <c r="NIT86" s="207"/>
      <c r="NIU86" s="207"/>
      <c r="NIV86" s="207"/>
      <c r="NIW86" s="207"/>
      <c r="NIX86" s="207"/>
      <c r="NIY86" s="207"/>
      <c r="NIZ86" s="207"/>
      <c r="NJA86" s="207"/>
      <c r="NJB86" s="207"/>
      <c r="NJC86" s="207"/>
      <c r="NJD86" s="207"/>
      <c r="NJE86" s="207"/>
      <c r="NJF86" s="207"/>
      <c r="NJG86" s="207"/>
      <c r="NJH86" s="207"/>
      <c r="NJI86" s="207"/>
      <c r="NJJ86" s="207"/>
      <c r="NJK86" s="207"/>
      <c r="NJL86" s="207"/>
      <c r="NJM86" s="207"/>
      <c r="NJN86" s="207"/>
      <c r="NJO86" s="207"/>
      <c r="NJP86" s="207"/>
      <c r="NJQ86" s="207"/>
      <c r="NJR86" s="207"/>
      <c r="NJS86" s="207"/>
      <c r="NJT86" s="207"/>
      <c r="NJU86" s="207"/>
      <c r="NJV86" s="207"/>
      <c r="NJW86" s="207"/>
      <c r="NJX86" s="207"/>
      <c r="NJY86" s="207"/>
      <c r="NJZ86" s="207"/>
      <c r="NKA86" s="207"/>
      <c r="NKB86" s="207"/>
      <c r="NKC86" s="207"/>
      <c r="NKD86" s="207"/>
      <c r="NKE86" s="207"/>
      <c r="NKF86" s="207"/>
      <c r="NKG86" s="207"/>
      <c r="NKH86" s="207"/>
      <c r="NKI86" s="207"/>
      <c r="NKJ86" s="207"/>
      <c r="NKK86" s="207"/>
      <c r="NKL86" s="207"/>
      <c r="NKM86" s="207"/>
      <c r="NKN86" s="207"/>
      <c r="NKO86" s="207"/>
      <c r="NKP86" s="207"/>
      <c r="NKQ86" s="207"/>
      <c r="NKR86" s="207"/>
      <c r="NKS86" s="207"/>
      <c r="NKT86" s="207"/>
      <c r="NKU86" s="207"/>
      <c r="NKV86" s="207"/>
      <c r="NKW86" s="207"/>
      <c r="NKX86" s="207"/>
      <c r="NKY86" s="207"/>
      <c r="NKZ86" s="207"/>
      <c r="NLA86" s="207"/>
      <c r="NLB86" s="207"/>
      <c r="NLC86" s="207"/>
      <c r="NLD86" s="207"/>
      <c r="NLE86" s="207"/>
      <c r="NLF86" s="207"/>
      <c r="NLG86" s="207"/>
      <c r="NLH86" s="207"/>
      <c r="NLI86" s="207"/>
      <c r="NLJ86" s="207"/>
      <c r="NLK86" s="207"/>
      <c r="NLL86" s="207"/>
      <c r="NLM86" s="207"/>
      <c r="NLN86" s="207"/>
      <c r="NLO86" s="207"/>
      <c r="NLP86" s="207"/>
      <c r="NLQ86" s="207"/>
      <c r="NLR86" s="207"/>
      <c r="NLS86" s="207"/>
      <c r="NLT86" s="207"/>
      <c r="NLU86" s="207"/>
      <c r="NLV86" s="207"/>
      <c r="NLW86" s="207"/>
      <c r="NLX86" s="207"/>
      <c r="NLY86" s="207"/>
      <c r="NLZ86" s="207"/>
      <c r="NMA86" s="207"/>
      <c r="NMB86" s="207"/>
      <c r="NMC86" s="207"/>
      <c r="NMD86" s="207"/>
      <c r="NME86" s="207"/>
      <c r="NMF86" s="207"/>
      <c r="NMG86" s="207"/>
      <c r="NMH86" s="207"/>
      <c r="NMI86" s="207"/>
      <c r="NMJ86" s="207"/>
      <c r="NMK86" s="207"/>
      <c r="NML86" s="207"/>
      <c r="NMM86" s="207"/>
      <c r="NMN86" s="207"/>
      <c r="NMO86" s="207"/>
      <c r="NMP86" s="207"/>
      <c r="NMQ86" s="207"/>
      <c r="NMR86" s="207"/>
      <c r="NMS86" s="207"/>
      <c r="NMT86" s="207"/>
      <c r="NMU86" s="207"/>
      <c r="NMV86" s="207"/>
      <c r="NMW86" s="207"/>
      <c r="NMX86" s="207"/>
      <c r="NMY86" s="207"/>
      <c r="NMZ86" s="207"/>
      <c r="NNA86" s="207"/>
      <c r="NNB86" s="207"/>
      <c r="NNC86" s="207"/>
      <c r="NND86" s="207"/>
      <c r="NNE86" s="207"/>
      <c r="NNF86" s="207"/>
      <c r="NNG86" s="207"/>
      <c r="NNH86" s="207"/>
      <c r="NNI86" s="207"/>
      <c r="NNJ86" s="207"/>
      <c r="NNK86" s="207"/>
      <c r="NNL86" s="207"/>
      <c r="NNM86" s="207"/>
      <c r="NNN86" s="207"/>
      <c r="NNO86" s="207"/>
      <c r="NNP86" s="207"/>
      <c r="NNQ86" s="207"/>
      <c r="NNR86" s="207"/>
      <c r="NNS86" s="207"/>
      <c r="NNT86" s="207"/>
      <c r="NNU86" s="207"/>
      <c r="NNV86" s="207"/>
      <c r="NNW86" s="207"/>
      <c r="NNX86" s="207"/>
      <c r="NNY86" s="207"/>
      <c r="NNZ86" s="207"/>
      <c r="NOA86" s="207"/>
      <c r="NOB86" s="207"/>
      <c r="NOC86" s="207"/>
      <c r="NOD86" s="207"/>
      <c r="NOE86" s="207"/>
      <c r="NOF86" s="207"/>
      <c r="NOG86" s="207"/>
      <c r="NOH86" s="207"/>
      <c r="NOI86" s="207"/>
      <c r="NOJ86" s="207"/>
      <c r="NOK86" s="207"/>
      <c r="NOL86" s="207"/>
      <c r="NOM86" s="207"/>
      <c r="NON86" s="207"/>
      <c r="NOO86" s="207"/>
      <c r="NOP86" s="207"/>
      <c r="NOQ86" s="207"/>
      <c r="NOR86" s="207"/>
      <c r="NOS86" s="207"/>
      <c r="NOT86" s="207"/>
      <c r="NOU86" s="207"/>
      <c r="NOV86" s="207"/>
      <c r="NOW86" s="207"/>
      <c r="NOX86" s="207"/>
      <c r="NOY86" s="207"/>
      <c r="NOZ86" s="207"/>
      <c r="NPA86" s="207"/>
      <c r="NPB86" s="207"/>
      <c r="NPC86" s="207"/>
      <c r="NPD86" s="207"/>
      <c r="NPE86" s="207"/>
      <c r="NPF86" s="207"/>
      <c r="NPG86" s="207"/>
      <c r="NPH86" s="207"/>
      <c r="NPI86" s="207"/>
      <c r="NPJ86" s="207"/>
      <c r="NPK86" s="207"/>
      <c r="NPL86" s="207"/>
      <c r="NPM86" s="207"/>
      <c r="NPN86" s="207"/>
      <c r="NPO86" s="207"/>
      <c r="NPP86" s="207"/>
      <c r="NPQ86" s="207"/>
      <c r="NPR86" s="207"/>
      <c r="NPS86" s="207"/>
      <c r="NPT86" s="207"/>
      <c r="NPU86" s="207"/>
      <c r="NPV86" s="207"/>
      <c r="NPW86" s="207"/>
      <c r="NPX86" s="207"/>
      <c r="NPY86" s="207"/>
      <c r="NPZ86" s="207"/>
      <c r="NQA86" s="207"/>
      <c r="NQB86" s="207"/>
      <c r="NQC86" s="207"/>
      <c r="NQD86" s="207"/>
      <c r="NQE86" s="207"/>
      <c r="NQF86" s="207"/>
      <c r="NQG86" s="207"/>
      <c r="NQH86" s="207"/>
      <c r="NQI86" s="207"/>
      <c r="NQJ86" s="207"/>
      <c r="NQK86" s="207"/>
      <c r="NQL86" s="207"/>
      <c r="NQM86" s="207"/>
      <c r="NQN86" s="207"/>
      <c r="NQO86" s="207"/>
      <c r="NQP86" s="207"/>
      <c r="NQQ86" s="207"/>
      <c r="NQR86" s="207"/>
      <c r="NQS86" s="207"/>
      <c r="NQT86" s="207"/>
      <c r="NQU86" s="207"/>
      <c r="NQV86" s="207"/>
      <c r="NQW86" s="207"/>
      <c r="NQX86" s="207"/>
      <c r="NQY86" s="207"/>
      <c r="NQZ86" s="207"/>
      <c r="NRA86" s="207"/>
      <c r="NRB86" s="207"/>
      <c r="NRC86" s="207"/>
      <c r="NRD86" s="207"/>
      <c r="NRE86" s="207"/>
      <c r="NRF86" s="207"/>
      <c r="NRG86" s="207"/>
      <c r="NRH86" s="207"/>
      <c r="NRI86" s="207"/>
      <c r="NRJ86" s="207"/>
      <c r="NRK86" s="207"/>
      <c r="NRL86" s="207"/>
      <c r="NRM86" s="207"/>
      <c r="NRN86" s="207"/>
      <c r="NRO86" s="207"/>
      <c r="NRP86" s="207"/>
      <c r="NRQ86" s="207"/>
      <c r="NRR86" s="207"/>
      <c r="NRS86" s="207"/>
      <c r="NRT86" s="207"/>
      <c r="NRU86" s="207"/>
      <c r="NRV86" s="207"/>
      <c r="NRW86" s="207"/>
      <c r="NRX86" s="207"/>
      <c r="NRY86" s="207"/>
      <c r="NRZ86" s="207"/>
      <c r="NSA86" s="207"/>
      <c r="NSB86" s="207"/>
      <c r="NSC86" s="207"/>
      <c r="NSD86" s="207"/>
      <c r="NSE86" s="207"/>
      <c r="NSF86" s="207"/>
      <c r="NSG86" s="207"/>
      <c r="NSH86" s="207"/>
      <c r="NSI86" s="207"/>
      <c r="NSJ86" s="207"/>
      <c r="NSK86" s="207"/>
      <c r="NSL86" s="207"/>
      <c r="NSM86" s="207"/>
      <c r="NSN86" s="207"/>
      <c r="NSO86" s="207"/>
      <c r="NSP86" s="207"/>
      <c r="NSQ86" s="207"/>
      <c r="NSR86" s="207"/>
      <c r="NSS86" s="207"/>
      <c r="NST86" s="207"/>
      <c r="NSU86" s="207"/>
      <c r="NSV86" s="207"/>
      <c r="NSW86" s="207"/>
      <c r="NSX86" s="207"/>
      <c r="NSY86" s="207"/>
      <c r="NSZ86" s="207"/>
      <c r="NTA86" s="207"/>
      <c r="NTB86" s="207"/>
      <c r="NTC86" s="207"/>
      <c r="NTD86" s="207"/>
      <c r="NTE86" s="207"/>
      <c r="NTF86" s="207"/>
      <c r="NTG86" s="207"/>
      <c r="NTH86" s="207"/>
      <c r="NTI86" s="207"/>
      <c r="NTJ86" s="207"/>
      <c r="NTK86" s="207"/>
      <c r="NTL86" s="207"/>
      <c r="NTM86" s="207"/>
      <c r="NTN86" s="207"/>
      <c r="NTO86" s="207"/>
      <c r="NTP86" s="207"/>
      <c r="NTQ86" s="207"/>
      <c r="NTR86" s="207"/>
      <c r="NTS86" s="207"/>
      <c r="NTT86" s="207"/>
      <c r="NTU86" s="207"/>
      <c r="NTV86" s="207"/>
      <c r="NTW86" s="207"/>
      <c r="NTX86" s="207"/>
      <c r="NTY86" s="207"/>
      <c r="NTZ86" s="207"/>
      <c r="NUA86" s="207"/>
      <c r="NUB86" s="207"/>
      <c r="NUC86" s="207"/>
      <c r="NUD86" s="207"/>
      <c r="NUE86" s="207"/>
      <c r="NUF86" s="207"/>
      <c r="NUG86" s="207"/>
      <c r="NUH86" s="207"/>
      <c r="NUI86" s="207"/>
      <c r="NUJ86" s="207"/>
      <c r="NUK86" s="207"/>
      <c r="NUL86" s="207"/>
      <c r="NUM86" s="207"/>
      <c r="NUN86" s="207"/>
      <c r="NUO86" s="207"/>
      <c r="NUP86" s="207"/>
      <c r="NUQ86" s="207"/>
      <c r="NUR86" s="207"/>
      <c r="NUS86" s="207"/>
      <c r="NUT86" s="207"/>
      <c r="NUU86" s="207"/>
      <c r="NUV86" s="207"/>
      <c r="NUW86" s="207"/>
      <c r="NUX86" s="207"/>
      <c r="NUY86" s="207"/>
      <c r="NUZ86" s="207"/>
      <c r="NVA86" s="207"/>
      <c r="NVB86" s="207"/>
      <c r="NVC86" s="207"/>
      <c r="NVD86" s="207"/>
      <c r="NVE86" s="207"/>
      <c r="NVF86" s="207"/>
      <c r="NVG86" s="207"/>
      <c r="NVH86" s="207"/>
      <c r="NVI86" s="207"/>
      <c r="NVJ86" s="207"/>
      <c r="NVK86" s="207"/>
      <c r="NVL86" s="207"/>
      <c r="NVM86" s="207"/>
      <c r="NVN86" s="207"/>
      <c r="NVO86" s="207"/>
      <c r="NVP86" s="207"/>
      <c r="NVQ86" s="207"/>
      <c r="NVR86" s="207"/>
      <c r="NVS86" s="207"/>
      <c r="NVT86" s="207"/>
      <c r="NVU86" s="207"/>
      <c r="NVV86" s="207"/>
      <c r="NVW86" s="207"/>
      <c r="NVX86" s="207"/>
      <c r="NVY86" s="207"/>
      <c r="NVZ86" s="207"/>
      <c r="NWA86" s="207"/>
      <c r="NWB86" s="207"/>
      <c r="NWC86" s="207"/>
      <c r="NWD86" s="207"/>
      <c r="NWE86" s="207"/>
      <c r="NWF86" s="207"/>
      <c r="NWG86" s="207"/>
      <c r="NWH86" s="207"/>
      <c r="NWI86" s="207"/>
      <c r="NWJ86" s="207"/>
      <c r="NWK86" s="207"/>
      <c r="NWL86" s="207"/>
      <c r="NWM86" s="207"/>
      <c r="NWN86" s="207"/>
      <c r="NWO86" s="207"/>
      <c r="NWP86" s="207"/>
      <c r="NWQ86" s="207"/>
      <c r="NWR86" s="207"/>
      <c r="NWS86" s="207"/>
      <c r="NWT86" s="207"/>
      <c r="NWU86" s="207"/>
      <c r="NWV86" s="207"/>
      <c r="NWW86" s="207"/>
      <c r="NWX86" s="207"/>
      <c r="NWY86" s="207"/>
      <c r="NWZ86" s="207"/>
      <c r="NXA86" s="207"/>
      <c r="NXB86" s="207"/>
      <c r="NXC86" s="207"/>
      <c r="NXD86" s="207"/>
      <c r="NXE86" s="207"/>
      <c r="NXF86" s="207"/>
      <c r="NXG86" s="207"/>
      <c r="NXH86" s="207"/>
      <c r="NXI86" s="207"/>
      <c r="NXJ86" s="207"/>
      <c r="NXK86" s="207"/>
      <c r="NXL86" s="207"/>
      <c r="NXM86" s="207"/>
      <c r="NXN86" s="207"/>
      <c r="NXO86" s="207"/>
      <c r="NXP86" s="207"/>
      <c r="NXQ86" s="207"/>
      <c r="NXR86" s="207"/>
      <c r="NXS86" s="207"/>
      <c r="NXT86" s="207"/>
      <c r="NXU86" s="207"/>
      <c r="NXV86" s="207"/>
      <c r="NXW86" s="207"/>
      <c r="NXX86" s="207"/>
      <c r="NXY86" s="207"/>
      <c r="NXZ86" s="207"/>
      <c r="NYA86" s="207"/>
      <c r="NYB86" s="207"/>
      <c r="NYC86" s="207"/>
      <c r="NYD86" s="207"/>
      <c r="NYE86" s="207"/>
      <c r="NYF86" s="207"/>
      <c r="NYG86" s="207"/>
      <c r="NYH86" s="207"/>
      <c r="NYI86" s="207"/>
      <c r="NYJ86" s="207"/>
      <c r="NYK86" s="207"/>
      <c r="NYL86" s="207"/>
      <c r="NYM86" s="207"/>
      <c r="NYN86" s="207"/>
      <c r="NYO86" s="207"/>
      <c r="NYP86" s="207"/>
      <c r="NYQ86" s="207"/>
      <c r="NYR86" s="207"/>
      <c r="NYS86" s="207"/>
      <c r="NYT86" s="207"/>
      <c r="NYU86" s="207"/>
      <c r="NYV86" s="207"/>
      <c r="NYW86" s="207"/>
      <c r="NYX86" s="207"/>
      <c r="NYY86" s="207"/>
      <c r="NYZ86" s="207"/>
      <c r="NZA86" s="207"/>
      <c r="NZB86" s="207"/>
      <c r="NZC86" s="207"/>
      <c r="NZD86" s="207"/>
      <c r="NZE86" s="207"/>
      <c r="NZF86" s="207"/>
      <c r="NZG86" s="207"/>
      <c r="NZH86" s="207"/>
      <c r="NZI86" s="207"/>
      <c r="NZJ86" s="207"/>
      <c r="NZK86" s="207"/>
      <c r="NZL86" s="207"/>
      <c r="NZM86" s="207"/>
      <c r="NZN86" s="207"/>
      <c r="NZO86" s="207"/>
      <c r="NZP86" s="207"/>
      <c r="NZQ86" s="207"/>
      <c r="NZR86" s="207"/>
      <c r="NZS86" s="207"/>
      <c r="NZT86" s="207"/>
      <c r="NZU86" s="207"/>
      <c r="NZV86" s="207"/>
      <c r="NZW86" s="207"/>
      <c r="NZX86" s="207"/>
      <c r="NZY86" s="207"/>
      <c r="NZZ86" s="207"/>
      <c r="OAA86" s="207"/>
      <c r="OAB86" s="207"/>
      <c r="OAC86" s="207"/>
      <c r="OAD86" s="207"/>
      <c r="OAE86" s="207"/>
      <c r="OAF86" s="207"/>
      <c r="OAG86" s="207"/>
      <c r="OAH86" s="207"/>
      <c r="OAI86" s="207"/>
      <c r="OAJ86" s="207"/>
      <c r="OAK86" s="207"/>
      <c r="OAL86" s="207"/>
      <c r="OAM86" s="207"/>
      <c r="OAN86" s="207"/>
      <c r="OAO86" s="207"/>
      <c r="OAP86" s="207"/>
      <c r="OAQ86" s="207"/>
      <c r="OAR86" s="207"/>
      <c r="OAS86" s="207"/>
      <c r="OAT86" s="207"/>
      <c r="OAU86" s="207"/>
      <c r="OAV86" s="207"/>
      <c r="OAW86" s="207"/>
      <c r="OAX86" s="207"/>
      <c r="OAY86" s="207"/>
      <c r="OAZ86" s="207"/>
      <c r="OBA86" s="207"/>
      <c r="OBB86" s="207"/>
      <c r="OBC86" s="207"/>
      <c r="OBD86" s="207"/>
      <c r="OBE86" s="207"/>
      <c r="OBF86" s="207"/>
      <c r="OBG86" s="207"/>
      <c r="OBH86" s="207"/>
      <c r="OBI86" s="207"/>
      <c r="OBJ86" s="207"/>
      <c r="OBK86" s="207"/>
      <c r="OBL86" s="207"/>
      <c r="OBM86" s="207"/>
      <c r="OBN86" s="207"/>
      <c r="OBO86" s="207"/>
      <c r="OBP86" s="207"/>
      <c r="OBQ86" s="207"/>
      <c r="OBR86" s="207"/>
      <c r="OBS86" s="207"/>
      <c r="OBT86" s="207"/>
      <c r="OBU86" s="207"/>
      <c r="OBV86" s="207"/>
      <c r="OBW86" s="207"/>
      <c r="OBX86" s="207"/>
      <c r="OBY86" s="207"/>
      <c r="OBZ86" s="207"/>
      <c r="OCA86" s="207"/>
      <c r="OCB86" s="207"/>
      <c r="OCC86" s="207"/>
      <c r="OCD86" s="207"/>
      <c r="OCE86" s="207"/>
      <c r="OCF86" s="207"/>
      <c r="OCG86" s="207"/>
      <c r="OCH86" s="207"/>
      <c r="OCI86" s="207"/>
      <c r="OCJ86" s="207"/>
      <c r="OCK86" s="207"/>
      <c r="OCL86" s="207"/>
      <c r="OCM86" s="207"/>
      <c r="OCN86" s="207"/>
      <c r="OCO86" s="207"/>
      <c r="OCP86" s="207"/>
      <c r="OCQ86" s="207"/>
      <c r="OCR86" s="207"/>
      <c r="OCS86" s="207"/>
      <c r="OCT86" s="207"/>
      <c r="OCU86" s="207"/>
      <c r="OCV86" s="207"/>
      <c r="OCW86" s="207"/>
      <c r="OCX86" s="207"/>
      <c r="OCY86" s="207"/>
      <c r="OCZ86" s="207"/>
      <c r="ODA86" s="207"/>
      <c r="ODB86" s="207"/>
      <c r="ODC86" s="207"/>
      <c r="ODD86" s="207"/>
      <c r="ODE86" s="207"/>
      <c r="ODF86" s="207"/>
      <c r="ODG86" s="207"/>
      <c r="ODH86" s="207"/>
      <c r="ODI86" s="207"/>
      <c r="ODJ86" s="207"/>
      <c r="ODK86" s="207"/>
      <c r="ODL86" s="207"/>
      <c r="ODM86" s="207"/>
      <c r="ODN86" s="207"/>
      <c r="ODO86" s="207"/>
      <c r="ODP86" s="207"/>
      <c r="ODQ86" s="207"/>
      <c r="ODR86" s="207"/>
      <c r="ODS86" s="207"/>
      <c r="ODT86" s="207"/>
      <c r="ODU86" s="207"/>
      <c r="ODV86" s="207"/>
      <c r="ODW86" s="207"/>
      <c r="ODX86" s="207"/>
      <c r="ODY86" s="207"/>
      <c r="ODZ86" s="207"/>
      <c r="OEA86" s="207"/>
      <c r="OEB86" s="207"/>
      <c r="OEC86" s="207"/>
      <c r="OED86" s="207"/>
      <c r="OEE86" s="207"/>
      <c r="OEF86" s="207"/>
      <c r="OEG86" s="207"/>
      <c r="OEH86" s="207"/>
      <c r="OEI86" s="207"/>
      <c r="OEJ86" s="207"/>
      <c r="OEK86" s="207"/>
      <c r="OEL86" s="207"/>
      <c r="OEM86" s="207"/>
      <c r="OEN86" s="207"/>
      <c r="OEO86" s="207"/>
      <c r="OEP86" s="207"/>
      <c r="OEQ86" s="207"/>
      <c r="OER86" s="207"/>
      <c r="OES86" s="207"/>
      <c r="OET86" s="207"/>
      <c r="OEU86" s="207"/>
      <c r="OEV86" s="207"/>
      <c r="OEW86" s="207"/>
      <c r="OEX86" s="207"/>
      <c r="OEY86" s="207"/>
      <c r="OEZ86" s="207"/>
      <c r="OFA86" s="207"/>
      <c r="OFB86" s="207"/>
      <c r="OFC86" s="207"/>
      <c r="OFD86" s="207"/>
      <c r="OFE86" s="207"/>
      <c r="OFF86" s="207"/>
      <c r="OFG86" s="207"/>
      <c r="OFH86" s="207"/>
      <c r="OFI86" s="207"/>
      <c r="OFJ86" s="207"/>
      <c r="OFK86" s="207"/>
      <c r="OFL86" s="207"/>
      <c r="OFM86" s="207"/>
      <c r="OFN86" s="207"/>
      <c r="OFO86" s="207"/>
      <c r="OFP86" s="207"/>
      <c r="OFQ86" s="207"/>
      <c r="OFR86" s="207"/>
      <c r="OFS86" s="207"/>
      <c r="OFT86" s="207"/>
      <c r="OFU86" s="207"/>
      <c r="OFV86" s="207"/>
      <c r="OFW86" s="207"/>
      <c r="OFX86" s="207"/>
      <c r="OFY86" s="207"/>
      <c r="OFZ86" s="207"/>
      <c r="OGA86" s="207"/>
      <c r="OGB86" s="207"/>
      <c r="OGC86" s="207"/>
      <c r="OGD86" s="207"/>
      <c r="OGE86" s="207"/>
      <c r="OGF86" s="207"/>
      <c r="OGG86" s="207"/>
      <c r="OGH86" s="207"/>
      <c r="OGI86" s="207"/>
      <c r="OGJ86" s="207"/>
      <c r="OGK86" s="207"/>
      <c r="OGL86" s="207"/>
      <c r="OGM86" s="207"/>
      <c r="OGN86" s="207"/>
      <c r="OGO86" s="207"/>
      <c r="OGP86" s="207"/>
      <c r="OGQ86" s="207"/>
      <c r="OGR86" s="207"/>
      <c r="OGS86" s="207"/>
      <c r="OGT86" s="207"/>
      <c r="OGU86" s="207"/>
      <c r="OGV86" s="207"/>
      <c r="OGW86" s="207"/>
      <c r="OGX86" s="207"/>
      <c r="OGY86" s="207"/>
      <c r="OGZ86" s="207"/>
      <c r="OHA86" s="207"/>
      <c r="OHB86" s="207"/>
      <c r="OHC86" s="207"/>
      <c r="OHD86" s="207"/>
      <c r="OHE86" s="207"/>
      <c r="OHF86" s="207"/>
      <c r="OHG86" s="207"/>
      <c r="OHH86" s="207"/>
      <c r="OHI86" s="207"/>
      <c r="OHJ86" s="207"/>
      <c r="OHK86" s="207"/>
      <c r="OHL86" s="207"/>
      <c r="OHM86" s="207"/>
      <c r="OHN86" s="207"/>
      <c r="OHO86" s="207"/>
      <c r="OHP86" s="207"/>
      <c r="OHQ86" s="207"/>
      <c r="OHR86" s="207"/>
      <c r="OHS86" s="207"/>
      <c r="OHT86" s="207"/>
      <c r="OHU86" s="207"/>
      <c r="OHV86" s="207"/>
      <c r="OHW86" s="207"/>
      <c r="OHX86" s="207"/>
      <c r="OHY86" s="207"/>
      <c r="OHZ86" s="207"/>
      <c r="OIA86" s="207"/>
      <c r="OIB86" s="207"/>
      <c r="OIC86" s="207"/>
      <c r="OID86" s="207"/>
      <c r="OIE86" s="207"/>
      <c r="OIF86" s="207"/>
      <c r="OIG86" s="207"/>
      <c r="OIH86" s="207"/>
      <c r="OII86" s="207"/>
      <c r="OIJ86" s="207"/>
      <c r="OIK86" s="207"/>
      <c r="OIL86" s="207"/>
      <c r="OIM86" s="207"/>
      <c r="OIN86" s="207"/>
      <c r="OIO86" s="207"/>
      <c r="OIP86" s="207"/>
      <c r="OIQ86" s="207"/>
      <c r="OIR86" s="207"/>
      <c r="OIS86" s="207"/>
      <c r="OIT86" s="207"/>
      <c r="OIU86" s="207"/>
      <c r="OIV86" s="207"/>
      <c r="OIW86" s="207"/>
      <c r="OIX86" s="207"/>
      <c r="OIY86" s="207"/>
      <c r="OIZ86" s="207"/>
      <c r="OJA86" s="207"/>
      <c r="OJB86" s="207"/>
      <c r="OJC86" s="207"/>
      <c r="OJD86" s="207"/>
      <c r="OJE86" s="207"/>
      <c r="OJF86" s="207"/>
      <c r="OJG86" s="207"/>
      <c r="OJH86" s="207"/>
      <c r="OJI86" s="207"/>
      <c r="OJJ86" s="207"/>
      <c r="OJK86" s="207"/>
      <c r="OJL86" s="207"/>
      <c r="OJM86" s="207"/>
      <c r="OJN86" s="207"/>
      <c r="OJO86" s="207"/>
      <c r="OJP86" s="207"/>
      <c r="OJQ86" s="207"/>
      <c r="OJR86" s="207"/>
      <c r="OJS86" s="207"/>
      <c r="OJT86" s="207"/>
      <c r="OJU86" s="207"/>
      <c r="OJV86" s="207"/>
      <c r="OJW86" s="207"/>
      <c r="OJX86" s="207"/>
      <c r="OJY86" s="207"/>
      <c r="OJZ86" s="207"/>
      <c r="OKA86" s="207"/>
      <c r="OKB86" s="207"/>
      <c r="OKC86" s="207"/>
      <c r="OKD86" s="207"/>
      <c r="OKE86" s="207"/>
      <c r="OKF86" s="207"/>
      <c r="OKG86" s="207"/>
      <c r="OKH86" s="207"/>
      <c r="OKI86" s="207"/>
      <c r="OKJ86" s="207"/>
      <c r="OKK86" s="207"/>
      <c r="OKL86" s="207"/>
      <c r="OKM86" s="207"/>
      <c r="OKN86" s="207"/>
      <c r="OKO86" s="207"/>
      <c r="OKP86" s="207"/>
      <c r="OKQ86" s="207"/>
      <c r="OKR86" s="207"/>
      <c r="OKS86" s="207"/>
      <c r="OKT86" s="207"/>
      <c r="OKU86" s="207"/>
      <c r="OKV86" s="207"/>
      <c r="OKW86" s="207"/>
      <c r="OKX86" s="207"/>
      <c r="OKY86" s="207"/>
      <c r="OKZ86" s="207"/>
      <c r="OLA86" s="207"/>
      <c r="OLB86" s="207"/>
      <c r="OLC86" s="207"/>
      <c r="OLD86" s="207"/>
      <c r="OLE86" s="207"/>
      <c r="OLF86" s="207"/>
      <c r="OLG86" s="207"/>
      <c r="OLH86" s="207"/>
      <c r="OLI86" s="207"/>
      <c r="OLJ86" s="207"/>
      <c r="OLK86" s="207"/>
      <c r="OLL86" s="207"/>
      <c r="OLM86" s="207"/>
      <c r="OLN86" s="207"/>
      <c r="OLO86" s="207"/>
      <c r="OLP86" s="207"/>
      <c r="OLQ86" s="207"/>
      <c r="OLR86" s="207"/>
      <c r="OLS86" s="207"/>
      <c r="OLT86" s="207"/>
      <c r="OLU86" s="207"/>
      <c r="OLV86" s="207"/>
      <c r="OLW86" s="207"/>
      <c r="OLX86" s="207"/>
      <c r="OLY86" s="207"/>
      <c r="OLZ86" s="207"/>
      <c r="OMA86" s="207"/>
      <c r="OMB86" s="207"/>
      <c r="OMC86" s="207"/>
      <c r="OMD86" s="207"/>
      <c r="OME86" s="207"/>
      <c r="OMF86" s="207"/>
      <c r="OMG86" s="207"/>
      <c r="OMH86" s="207"/>
      <c r="OMI86" s="207"/>
      <c r="OMJ86" s="207"/>
      <c r="OMK86" s="207"/>
      <c r="OML86" s="207"/>
      <c r="OMM86" s="207"/>
      <c r="OMN86" s="207"/>
      <c r="OMO86" s="207"/>
      <c r="OMP86" s="207"/>
      <c r="OMQ86" s="207"/>
      <c r="OMR86" s="207"/>
      <c r="OMS86" s="207"/>
      <c r="OMT86" s="207"/>
      <c r="OMU86" s="207"/>
      <c r="OMV86" s="207"/>
      <c r="OMW86" s="207"/>
      <c r="OMX86" s="207"/>
      <c r="OMY86" s="207"/>
      <c r="OMZ86" s="207"/>
      <c r="ONA86" s="207"/>
      <c r="ONB86" s="207"/>
      <c r="ONC86" s="207"/>
      <c r="OND86" s="207"/>
      <c r="ONE86" s="207"/>
      <c r="ONF86" s="207"/>
      <c r="ONG86" s="207"/>
      <c r="ONH86" s="207"/>
      <c r="ONI86" s="207"/>
      <c r="ONJ86" s="207"/>
      <c r="ONK86" s="207"/>
      <c r="ONL86" s="207"/>
      <c r="ONM86" s="207"/>
      <c r="ONN86" s="207"/>
      <c r="ONO86" s="207"/>
      <c r="ONP86" s="207"/>
      <c r="ONQ86" s="207"/>
      <c r="ONR86" s="207"/>
      <c r="ONS86" s="207"/>
      <c r="ONT86" s="207"/>
      <c r="ONU86" s="207"/>
      <c r="ONV86" s="207"/>
      <c r="ONW86" s="207"/>
      <c r="ONX86" s="207"/>
      <c r="ONY86" s="207"/>
      <c r="ONZ86" s="207"/>
      <c r="OOA86" s="207"/>
      <c r="OOB86" s="207"/>
      <c r="OOC86" s="207"/>
      <c r="OOD86" s="207"/>
      <c r="OOE86" s="207"/>
      <c r="OOF86" s="207"/>
      <c r="OOG86" s="207"/>
      <c r="OOH86" s="207"/>
      <c r="OOI86" s="207"/>
      <c r="OOJ86" s="207"/>
      <c r="OOK86" s="207"/>
      <c r="OOL86" s="207"/>
      <c r="OOM86" s="207"/>
      <c r="OON86" s="207"/>
      <c r="OOO86" s="207"/>
      <c r="OOP86" s="207"/>
      <c r="OOQ86" s="207"/>
      <c r="OOR86" s="207"/>
      <c r="OOS86" s="207"/>
      <c r="OOT86" s="207"/>
      <c r="OOU86" s="207"/>
      <c r="OOV86" s="207"/>
      <c r="OOW86" s="207"/>
      <c r="OOX86" s="207"/>
      <c r="OOY86" s="207"/>
      <c r="OOZ86" s="207"/>
      <c r="OPA86" s="207"/>
      <c r="OPB86" s="207"/>
      <c r="OPC86" s="207"/>
      <c r="OPD86" s="207"/>
      <c r="OPE86" s="207"/>
      <c r="OPF86" s="207"/>
      <c r="OPG86" s="207"/>
      <c r="OPH86" s="207"/>
      <c r="OPI86" s="207"/>
      <c r="OPJ86" s="207"/>
      <c r="OPK86" s="207"/>
      <c r="OPL86" s="207"/>
      <c r="OPM86" s="207"/>
      <c r="OPN86" s="207"/>
      <c r="OPO86" s="207"/>
      <c r="OPP86" s="207"/>
      <c r="OPQ86" s="207"/>
      <c r="OPR86" s="207"/>
      <c r="OPS86" s="207"/>
      <c r="OPT86" s="207"/>
      <c r="OPU86" s="207"/>
      <c r="OPV86" s="207"/>
      <c r="OPW86" s="207"/>
      <c r="OPX86" s="207"/>
      <c r="OPY86" s="207"/>
      <c r="OPZ86" s="207"/>
      <c r="OQA86" s="207"/>
      <c r="OQB86" s="207"/>
      <c r="OQC86" s="207"/>
      <c r="OQD86" s="207"/>
      <c r="OQE86" s="207"/>
      <c r="OQF86" s="207"/>
      <c r="OQG86" s="207"/>
      <c r="OQH86" s="207"/>
      <c r="OQI86" s="207"/>
      <c r="OQJ86" s="207"/>
      <c r="OQK86" s="207"/>
      <c r="OQL86" s="207"/>
      <c r="OQM86" s="207"/>
      <c r="OQN86" s="207"/>
      <c r="OQO86" s="207"/>
      <c r="OQP86" s="207"/>
      <c r="OQQ86" s="207"/>
      <c r="OQR86" s="207"/>
      <c r="OQS86" s="207"/>
      <c r="OQT86" s="207"/>
      <c r="OQU86" s="207"/>
      <c r="OQV86" s="207"/>
      <c r="OQW86" s="207"/>
      <c r="OQX86" s="207"/>
      <c r="OQY86" s="207"/>
      <c r="OQZ86" s="207"/>
      <c r="ORA86" s="207"/>
      <c r="ORB86" s="207"/>
      <c r="ORC86" s="207"/>
      <c r="ORD86" s="207"/>
      <c r="ORE86" s="207"/>
      <c r="ORF86" s="207"/>
      <c r="ORG86" s="207"/>
      <c r="ORH86" s="207"/>
      <c r="ORI86" s="207"/>
      <c r="ORJ86" s="207"/>
      <c r="ORK86" s="207"/>
      <c r="ORL86" s="207"/>
      <c r="ORM86" s="207"/>
      <c r="ORN86" s="207"/>
      <c r="ORO86" s="207"/>
      <c r="ORP86" s="207"/>
      <c r="ORQ86" s="207"/>
      <c r="ORR86" s="207"/>
      <c r="ORS86" s="207"/>
      <c r="ORT86" s="207"/>
      <c r="ORU86" s="207"/>
      <c r="ORV86" s="207"/>
      <c r="ORW86" s="207"/>
      <c r="ORX86" s="207"/>
      <c r="ORY86" s="207"/>
      <c r="ORZ86" s="207"/>
      <c r="OSA86" s="207"/>
      <c r="OSB86" s="207"/>
      <c r="OSC86" s="207"/>
      <c r="OSD86" s="207"/>
      <c r="OSE86" s="207"/>
      <c r="OSF86" s="207"/>
      <c r="OSG86" s="207"/>
      <c r="OSH86" s="207"/>
      <c r="OSI86" s="207"/>
      <c r="OSJ86" s="207"/>
      <c r="OSK86" s="207"/>
      <c r="OSL86" s="207"/>
      <c r="OSM86" s="207"/>
      <c r="OSN86" s="207"/>
      <c r="OSO86" s="207"/>
      <c r="OSP86" s="207"/>
      <c r="OSQ86" s="207"/>
      <c r="OSR86" s="207"/>
      <c r="OSS86" s="207"/>
      <c r="OST86" s="207"/>
      <c r="OSU86" s="207"/>
      <c r="OSV86" s="207"/>
      <c r="OSW86" s="207"/>
      <c r="OSX86" s="207"/>
      <c r="OSY86" s="207"/>
      <c r="OSZ86" s="207"/>
      <c r="OTA86" s="207"/>
      <c r="OTB86" s="207"/>
      <c r="OTC86" s="207"/>
      <c r="OTD86" s="207"/>
      <c r="OTE86" s="207"/>
      <c r="OTF86" s="207"/>
      <c r="OTG86" s="207"/>
      <c r="OTH86" s="207"/>
      <c r="OTI86" s="207"/>
      <c r="OTJ86" s="207"/>
      <c r="OTK86" s="207"/>
      <c r="OTL86" s="207"/>
      <c r="OTM86" s="207"/>
      <c r="OTN86" s="207"/>
      <c r="OTO86" s="207"/>
      <c r="OTP86" s="207"/>
      <c r="OTQ86" s="207"/>
      <c r="OTR86" s="207"/>
      <c r="OTS86" s="207"/>
      <c r="OTT86" s="207"/>
      <c r="OTU86" s="207"/>
      <c r="OTV86" s="207"/>
      <c r="OTW86" s="207"/>
      <c r="OTX86" s="207"/>
      <c r="OTY86" s="207"/>
      <c r="OTZ86" s="207"/>
      <c r="OUA86" s="207"/>
      <c r="OUB86" s="207"/>
      <c r="OUC86" s="207"/>
      <c r="OUD86" s="207"/>
      <c r="OUE86" s="207"/>
      <c r="OUF86" s="207"/>
      <c r="OUG86" s="207"/>
      <c r="OUH86" s="207"/>
      <c r="OUI86" s="207"/>
      <c r="OUJ86" s="207"/>
      <c r="OUK86" s="207"/>
      <c r="OUL86" s="207"/>
      <c r="OUM86" s="207"/>
      <c r="OUN86" s="207"/>
      <c r="OUO86" s="207"/>
      <c r="OUP86" s="207"/>
      <c r="OUQ86" s="207"/>
      <c r="OUR86" s="207"/>
      <c r="OUS86" s="207"/>
      <c r="OUT86" s="207"/>
      <c r="OUU86" s="207"/>
      <c r="OUV86" s="207"/>
      <c r="OUW86" s="207"/>
      <c r="OUX86" s="207"/>
      <c r="OUY86" s="207"/>
      <c r="OUZ86" s="207"/>
      <c r="OVA86" s="207"/>
      <c r="OVB86" s="207"/>
      <c r="OVC86" s="207"/>
      <c r="OVD86" s="207"/>
      <c r="OVE86" s="207"/>
      <c r="OVF86" s="207"/>
      <c r="OVG86" s="207"/>
      <c r="OVH86" s="207"/>
      <c r="OVI86" s="207"/>
      <c r="OVJ86" s="207"/>
      <c r="OVK86" s="207"/>
      <c r="OVL86" s="207"/>
      <c r="OVM86" s="207"/>
      <c r="OVN86" s="207"/>
      <c r="OVO86" s="207"/>
      <c r="OVP86" s="207"/>
      <c r="OVQ86" s="207"/>
      <c r="OVR86" s="207"/>
      <c r="OVS86" s="207"/>
      <c r="OVT86" s="207"/>
      <c r="OVU86" s="207"/>
      <c r="OVV86" s="207"/>
      <c r="OVW86" s="207"/>
      <c r="OVX86" s="207"/>
      <c r="OVY86" s="207"/>
      <c r="OVZ86" s="207"/>
      <c r="OWA86" s="207"/>
      <c r="OWB86" s="207"/>
      <c r="OWC86" s="207"/>
      <c r="OWD86" s="207"/>
      <c r="OWE86" s="207"/>
      <c r="OWF86" s="207"/>
      <c r="OWG86" s="207"/>
      <c r="OWH86" s="207"/>
      <c r="OWI86" s="207"/>
      <c r="OWJ86" s="207"/>
      <c r="OWK86" s="207"/>
      <c r="OWL86" s="207"/>
      <c r="OWM86" s="207"/>
      <c r="OWN86" s="207"/>
      <c r="OWO86" s="207"/>
      <c r="OWP86" s="207"/>
      <c r="OWQ86" s="207"/>
      <c r="OWR86" s="207"/>
      <c r="OWS86" s="207"/>
      <c r="OWT86" s="207"/>
      <c r="OWU86" s="207"/>
      <c r="OWV86" s="207"/>
      <c r="OWW86" s="207"/>
      <c r="OWX86" s="207"/>
      <c r="OWY86" s="207"/>
      <c r="OWZ86" s="207"/>
      <c r="OXA86" s="207"/>
      <c r="OXB86" s="207"/>
      <c r="OXC86" s="207"/>
      <c r="OXD86" s="207"/>
      <c r="OXE86" s="207"/>
      <c r="OXF86" s="207"/>
      <c r="OXG86" s="207"/>
      <c r="OXH86" s="207"/>
      <c r="OXI86" s="207"/>
      <c r="OXJ86" s="207"/>
      <c r="OXK86" s="207"/>
      <c r="OXL86" s="207"/>
      <c r="OXM86" s="207"/>
      <c r="OXN86" s="207"/>
      <c r="OXO86" s="207"/>
      <c r="OXP86" s="207"/>
      <c r="OXQ86" s="207"/>
      <c r="OXR86" s="207"/>
      <c r="OXS86" s="207"/>
      <c r="OXT86" s="207"/>
      <c r="OXU86" s="207"/>
      <c r="OXV86" s="207"/>
      <c r="OXW86" s="207"/>
      <c r="OXX86" s="207"/>
      <c r="OXY86" s="207"/>
      <c r="OXZ86" s="207"/>
      <c r="OYA86" s="207"/>
      <c r="OYB86" s="207"/>
      <c r="OYC86" s="207"/>
      <c r="OYD86" s="207"/>
      <c r="OYE86" s="207"/>
      <c r="OYF86" s="207"/>
      <c r="OYG86" s="207"/>
      <c r="OYH86" s="207"/>
      <c r="OYI86" s="207"/>
      <c r="OYJ86" s="207"/>
      <c r="OYK86" s="207"/>
      <c r="OYL86" s="207"/>
      <c r="OYM86" s="207"/>
      <c r="OYN86" s="207"/>
      <c r="OYO86" s="207"/>
      <c r="OYP86" s="207"/>
      <c r="OYQ86" s="207"/>
      <c r="OYR86" s="207"/>
      <c r="OYS86" s="207"/>
      <c r="OYT86" s="207"/>
      <c r="OYU86" s="207"/>
      <c r="OYV86" s="207"/>
      <c r="OYW86" s="207"/>
      <c r="OYX86" s="207"/>
      <c r="OYY86" s="207"/>
      <c r="OYZ86" s="207"/>
      <c r="OZA86" s="207"/>
      <c r="OZB86" s="207"/>
      <c r="OZC86" s="207"/>
      <c r="OZD86" s="207"/>
      <c r="OZE86" s="207"/>
      <c r="OZF86" s="207"/>
      <c r="OZG86" s="207"/>
      <c r="OZH86" s="207"/>
      <c r="OZI86" s="207"/>
      <c r="OZJ86" s="207"/>
      <c r="OZK86" s="207"/>
      <c r="OZL86" s="207"/>
      <c r="OZM86" s="207"/>
      <c r="OZN86" s="207"/>
      <c r="OZO86" s="207"/>
      <c r="OZP86" s="207"/>
      <c r="OZQ86" s="207"/>
      <c r="OZR86" s="207"/>
      <c r="OZS86" s="207"/>
      <c r="OZT86" s="207"/>
      <c r="OZU86" s="207"/>
      <c r="OZV86" s="207"/>
      <c r="OZW86" s="207"/>
      <c r="OZX86" s="207"/>
      <c r="OZY86" s="207"/>
      <c r="OZZ86" s="207"/>
      <c r="PAA86" s="207"/>
      <c r="PAB86" s="207"/>
      <c r="PAC86" s="207"/>
      <c r="PAD86" s="207"/>
      <c r="PAE86" s="207"/>
      <c r="PAF86" s="207"/>
      <c r="PAG86" s="207"/>
      <c r="PAH86" s="207"/>
      <c r="PAI86" s="207"/>
      <c r="PAJ86" s="207"/>
      <c r="PAK86" s="207"/>
      <c r="PAL86" s="207"/>
      <c r="PAM86" s="207"/>
      <c r="PAN86" s="207"/>
      <c r="PAO86" s="207"/>
      <c r="PAP86" s="207"/>
      <c r="PAQ86" s="207"/>
      <c r="PAR86" s="207"/>
      <c r="PAS86" s="207"/>
      <c r="PAT86" s="207"/>
      <c r="PAU86" s="207"/>
      <c r="PAV86" s="207"/>
      <c r="PAW86" s="207"/>
      <c r="PAX86" s="207"/>
      <c r="PAY86" s="207"/>
      <c r="PAZ86" s="207"/>
      <c r="PBA86" s="207"/>
      <c r="PBB86" s="207"/>
      <c r="PBC86" s="207"/>
      <c r="PBD86" s="207"/>
      <c r="PBE86" s="207"/>
      <c r="PBF86" s="207"/>
      <c r="PBG86" s="207"/>
      <c r="PBH86" s="207"/>
      <c r="PBI86" s="207"/>
      <c r="PBJ86" s="207"/>
      <c r="PBK86" s="207"/>
      <c r="PBL86" s="207"/>
      <c r="PBM86" s="207"/>
      <c r="PBN86" s="207"/>
      <c r="PBO86" s="207"/>
      <c r="PBP86" s="207"/>
      <c r="PBQ86" s="207"/>
      <c r="PBR86" s="207"/>
      <c r="PBS86" s="207"/>
      <c r="PBT86" s="207"/>
      <c r="PBU86" s="207"/>
      <c r="PBV86" s="207"/>
      <c r="PBW86" s="207"/>
      <c r="PBX86" s="207"/>
      <c r="PBY86" s="207"/>
      <c r="PBZ86" s="207"/>
      <c r="PCA86" s="207"/>
      <c r="PCB86" s="207"/>
      <c r="PCC86" s="207"/>
      <c r="PCD86" s="207"/>
      <c r="PCE86" s="207"/>
      <c r="PCF86" s="207"/>
      <c r="PCG86" s="207"/>
      <c r="PCH86" s="207"/>
      <c r="PCI86" s="207"/>
      <c r="PCJ86" s="207"/>
      <c r="PCK86" s="207"/>
      <c r="PCL86" s="207"/>
      <c r="PCM86" s="207"/>
      <c r="PCN86" s="207"/>
      <c r="PCO86" s="207"/>
      <c r="PCP86" s="207"/>
      <c r="PCQ86" s="207"/>
      <c r="PCR86" s="207"/>
      <c r="PCS86" s="207"/>
      <c r="PCT86" s="207"/>
      <c r="PCU86" s="207"/>
      <c r="PCV86" s="207"/>
      <c r="PCW86" s="207"/>
      <c r="PCX86" s="207"/>
      <c r="PCY86" s="207"/>
      <c r="PCZ86" s="207"/>
      <c r="PDA86" s="207"/>
      <c r="PDB86" s="207"/>
      <c r="PDC86" s="207"/>
      <c r="PDD86" s="207"/>
      <c r="PDE86" s="207"/>
      <c r="PDF86" s="207"/>
      <c r="PDG86" s="207"/>
      <c r="PDH86" s="207"/>
      <c r="PDI86" s="207"/>
      <c r="PDJ86" s="207"/>
      <c r="PDK86" s="207"/>
      <c r="PDL86" s="207"/>
      <c r="PDM86" s="207"/>
      <c r="PDN86" s="207"/>
      <c r="PDO86" s="207"/>
      <c r="PDP86" s="207"/>
      <c r="PDQ86" s="207"/>
      <c r="PDR86" s="207"/>
      <c r="PDS86" s="207"/>
      <c r="PDT86" s="207"/>
      <c r="PDU86" s="207"/>
      <c r="PDV86" s="207"/>
      <c r="PDW86" s="207"/>
      <c r="PDX86" s="207"/>
      <c r="PDY86" s="207"/>
      <c r="PDZ86" s="207"/>
      <c r="PEA86" s="207"/>
      <c r="PEB86" s="207"/>
      <c r="PEC86" s="207"/>
      <c r="PED86" s="207"/>
      <c r="PEE86" s="207"/>
      <c r="PEF86" s="207"/>
      <c r="PEG86" s="207"/>
      <c r="PEH86" s="207"/>
      <c r="PEI86" s="207"/>
      <c r="PEJ86" s="207"/>
      <c r="PEK86" s="207"/>
      <c r="PEL86" s="207"/>
      <c r="PEM86" s="207"/>
      <c r="PEN86" s="207"/>
      <c r="PEO86" s="207"/>
      <c r="PEP86" s="207"/>
      <c r="PEQ86" s="207"/>
      <c r="PER86" s="207"/>
      <c r="PES86" s="207"/>
      <c r="PET86" s="207"/>
      <c r="PEU86" s="207"/>
      <c r="PEV86" s="207"/>
      <c r="PEW86" s="207"/>
      <c r="PEX86" s="207"/>
      <c r="PEY86" s="207"/>
      <c r="PEZ86" s="207"/>
      <c r="PFA86" s="207"/>
      <c r="PFB86" s="207"/>
      <c r="PFC86" s="207"/>
      <c r="PFD86" s="207"/>
      <c r="PFE86" s="207"/>
      <c r="PFF86" s="207"/>
      <c r="PFG86" s="207"/>
      <c r="PFH86" s="207"/>
      <c r="PFI86" s="207"/>
      <c r="PFJ86" s="207"/>
      <c r="PFK86" s="207"/>
      <c r="PFL86" s="207"/>
      <c r="PFM86" s="207"/>
      <c r="PFN86" s="207"/>
      <c r="PFO86" s="207"/>
      <c r="PFP86" s="207"/>
      <c r="PFQ86" s="207"/>
      <c r="PFR86" s="207"/>
      <c r="PFS86" s="207"/>
      <c r="PFT86" s="207"/>
      <c r="PFU86" s="207"/>
      <c r="PFV86" s="207"/>
      <c r="PFW86" s="207"/>
      <c r="PFX86" s="207"/>
      <c r="PFY86" s="207"/>
      <c r="PFZ86" s="207"/>
      <c r="PGA86" s="207"/>
      <c r="PGB86" s="207"/>
      <c r="PGC86" s="207"/>
      <c r="PGD86" s="207"/>
      <c r="PGE86" s="207"/>
      <c r="PGF86" s="207"/>
      <c r="PGG86" s="207"/>
      <c r="PGH86" s="207"/>
      <c r="PGI86" s="207"/>
      <c r="PGJ86" s="207"/>
      <c r="PGK86" s="207"/>
      <c r="PGL86" s="207"/>
      <c r="PGM86" s="207"/>
      <c r="PGN86" s="207"/>
      <c r="PGO86" s="207"/>
      <c r="PGP86" s="207"/>
      <c r="PGQ86" s="207"/>
      <c r="PGR86" s="207"/>
      <c r="PGS86" s="207"/>
      <c r="PGT86" s="207"/>
      <c r="PGU86" s="207"/>
      <c r="PGV86" s="207"/>
      <c r="PGW86" s="207"/>
      <c r="PGX86" s="207"/>
      <c r="PGY86" s="207"/>
      <c r="PGZ86" s="207"/>
      <c r="PHA86" s="207"/>
      <c r="PHB86" s="207"/>
      <c r="PHC86" s="207"/>
      <c r="PHD86" s="207"/>
      <c r="PHE86" s="207"/>
      <c r="PHF86" s="207"/>
      <c r="PHG86" s="207"/>
      <c r="PHH86" s="207"/>
      <c r="PHI86" s="207"/>
      <c r="PHJ86" s="207"/>
      <c r="PHK86" s="207"/>
      <c r="PHL86" s="207"/>
      <c r="PHM86" s="207"/>
      <c r="PHN86" s="207"/>
      <c r="PHO86" s="207"/>
      <c r="PHP86" s="207"/>
      <c r="PHQ86" s="207"/>
      <c r="PHR86" s="207"/>
      <c r="PHS86" s="207"/>
      <c r="PHT86" s="207"/>
      <c r="PHU86" s="207"/>
      <c r="PHV86" s="207"/>
      <c r="PHW86" s="207"/>
      <c r="PHX86" s="207"/>
      <c r="PHY86" s="207"/>
      <c r="PHZ86" s="207"/>
      <c r="PIA86" s="207"/>
      <c r="PIB86" s="207"/>
      <c r="PIC86" s="207"/>
      <c r="PID86" s="207"/>
      <c r="PIE86" s="207"/>
      <c r="PIF86" s="207"/>
      <c r="PIG86" s="207"/>
      <c r="PIH86" s="207"/>
      <c r="PII86" s="207"/>
      <c r="PIJ86" s="207"/>
      <c r="PIK86" s="207"/>
      <c r="PIL86" s="207"/>
      <c r="PIM86" s="207"/>
      <c r="PIN86" s="207"/>
      <c r="PIO86" s="207"/>
      <c r="PIP86" s="207"/>
      <c r="PIQ86" s="207"/>
      <c r="PIR86" s="207"/>
      <c r="PIS86" s="207"/>
      <c r="PIT86" s="207"/>
      <c r="PIU86" s="207"/>
      <c r="PIV86" s="207"/>
      <c r="PIW86" s="207"/>
      <c r="PIX86" s="207"/>
      <c r="PIY86" s="207"/>
      <c r="PIZ86" s="207"/>
      <c r="PJA86" s="207"/>
      <c r="PJB86" s="207"/>
      <c r="PJC86" s="207"/>
      <c r="PJD86" s="207"/>
      <c r="PJE86" s="207"/>
      <c r="PJF86" s="207"/>
      <c r="PJG86" s="207"/>
      <c r="PJH86" s="207"/>
      <c r="PJI86" s="207"/>
      <c r="PJJ86" s="207"/>
      <c r="PJK86" s="207"/>
      <c r="PJL86" s="207"/>
      <c r="PJM86" s="207"/>
      <c r="PJN86" s="207"/>
      <c r="PJO86" s="207"/>
      <c r="PJP86" s="207"/>
      <c r="PJQ86" s="207"/>
      <c r="PJR86" s="207"/>
      <c r="PJS86" s="207"/>
      <c r="PJT86" s="207"/>
      <c r="PJU86" s="207"/>
      <c r="PJV86" s="207"/>
      <c r="PJW86" s="207"/>
      <c r="PJX86" s="207"/>
      <c r="PJY86" s="207"/>
      <c r="PJZ86" s="207"/>
      <c r="PKA86" s="207"/>
      <c r="PKB86" s="207"/>
      <c r="PKC86" s="207"/>
      <c r="PKD86" s="207"/>
      <c r="PKE86" s="207"/>
      <c r="PKF86" s="207"/>
      <c r="PKG86" s="207"/>
      <c r="PKH86" s="207"/>
      <c r="PKI86" s="207"/>
      <c r="PKJ86" s="207"/>
      <c r="PKK86" s="207"/>
      <c r="PKL86" s="207"/>
      <c r="PKM86" s="207"/>
      <c r="PKN86" s="207"/>
      <c r="PKO86" s="207"/>
      <c r="PKP86" s="207"/>
      <c r="PKQ86" s="207"/>
      <c r="PKR86" s="207"/>
      <c r="PKS86" s="207"/>
      <c r="PKT86" s="207"/>
      <c r="PKU86" s="207"/>
      <c r="PKV86" s="207"/>
      <c r="PKW86" s="207"/>
      <c r="PKX86" s="207"/>
      <c r="PKY86" s="207"/>
      <c r="PKZ86" s="207"/>
      <c r="PLA86" s="207"/>
      <c r="PLB86" s="207"/>
      <c r="PLC86" s="207"/>
      <c r="PLD86" s="207"/>
      <c r="PLE86" s="207"/>
      <c r="PLF86" s="207"/>
      <c r="PLG86" s="207"/>
      <c r="PLH86" s="207"/>
      <c r="PLI86" s="207"/>
      <c r="PLJ86" s="207"/>
      <c r="PLK86" s="207"/>
      <c r="PLL86" s="207"/>
      <c r="PLM86" s="207"/>
      <c r="PLN86" s="207"/>
      <c r="PLO86" s="207"/>
      <c r="PLP86" s="207"/>
      <c r="PLQ86" s="207"/>
      <c r="PLR86" s="207"/>
      <c r="PLS86" s="207"/>
      <c r="PLT86" s="207"/>
      <c r="PLU86" s="207"/>
      <c r="PLV86" s="207"/>
      <c r="PLW86" s="207"/>
      <c r="PLX86" s="207"/>
      <c r="PLY86" s="207"/>
      <c r="PLZ86" s="207"/>
      <c r="PMA86" s="207"/>
      <c r="PMB86" s="207"/>
      <c r="PMC86" s="207"/>
      <c r="PMD86" s="207"/>
      <c r="PME86" s="207"/>
      <c r="PMF86" s="207"/>
      <c r="PMG86" s="207"/>
      <c r="PMH86" s="207"/>
      <c r="PMI86" s="207"/>
      <c r="PMJ86" s="207"/>
      <c r="PMK86" s="207"/>
      <c r="PML86" s="207"/>
      <c r="PMM86" s="207"/>
      <c r="PMN86" s="207"/>
      <c r="PMO86" s="207"/>
      <c r="PMP86" s="207"/>
      <c r="PMQ86" s="207"/>
      <c r="PMR86" s="207"/>
      <c r="PMS86" s="207"/>
      <c r="PMT86" s="207"/>
      <c r="PMU86" s="207"/>
      <c r="PMV86" s="207"/>
      <c r="PMW86" s="207"/>
      <c r="PMX86" s="207"/>
      <c r="PMY86" s="207"/>
      <c r="PMZ86" s="207"/>
      <c r="PNA86" s="207"/>
      <c r="PNB86" s="207"/>
      <c r="PNC86" s="207"/>
      <c r="PND86" s="207"/>
      <c r="PNE86" s="207"/>
      <c r="PNF86" s="207"/>
      <c r="PNG86" s="207"/>
      <c r="PNH86" s="207"/>
      <c r="PNI86" s="207"/>
      <c r="PNJ86" s="207"/>
      <c r="PNK86" s="207"/>
      <c r="PNL86" s="207"/>
      <c r="PNM86" s="207"/>
      <c r="PNN86" s="207"/>
      <c r="PNO86" s="207"/>
      <c r="PNP86" s="207"/>
      <c r="PNQ86" s="207"/>
      <c r="PNR86" s="207"/>
      <c r="PNS86" s="207"/>
      <c r="PNT86" s="207"/>
      <c r="PNU86" s="207"/>
      <c r="PNV86" s="207"/>
      <c r="PNW86" s="207"/>
      <c r="PNX86" s="207"/>
      <c r="PNY86" s="207"/>
      <c r="PNZ86" s="207"/>
      <c r="POA86" s="207"/>
      <c r="POB86" s="207"/>
      <c r="POC86" s="207"/>
      <c r="POD86" s="207"/>
      <c r="POE86" s="207"/>
      <c r="POF86" s="207"/>
      <c r="POG86" s="207"/>
      <c r="POH86" s="207"/>
      <c r="POI86" s="207"/>
      <c r="POJ86" s="207"/>
      <c r="POK86" s="207"/>
      <c r="POL86" s="207"/>
      <c r="POM86" s="207"/>
      <c r="PON86" s="207"/>
      <c r="POO86" s="207"/>
      <c r="POP86" s="207"/>
      <c r="POQ86" s="207"/>
      <c r="POR86" s="207"/>
      <c r="POS86" s="207"/>
      <c r="POT86" s="207"/>
      <c r="POU86" s="207"/>
      <c r="POV86" s="207"/>
      <c r="POW86" s="207"/>
      <c r="POX86" s="207"/>
      <c r="POY86" s="207"/>
      <c r="POZ86" s="207"/>
      <c r="PPA86" s="207"/>
      <c r="PPB86" s="207"/>
      <c r="PPC86" s="207"/>
      <c r="PPD86" s="207"/>
      <c r="PPE86" s="207"/>
      <c r="PPF86" s="207"/>
      <c r="PPG86" s="207"/>
      <c r="PPH86" s="207"/>
      <c r="PPI86" s="207"/>
      <c r="PPJ86" s="207"/>
      <c r="PPK86" s="207"/>
      <c r="PPL86" s="207"/>
      <c r="PPM86" s="207"/>
      <c r="PPN86" s="207"/>
      <c r="PPO86" s="207"/>
      <c r="PPP86" s="207"/>
      <c r="PPQ86" s="207"/>
      <c r="PPR86" s="207"/>
      <c r="PPS86" s="207"/>
      <c r="PPT86" s="207"/>
      <c r="PPU86" s="207"/>
      <c r="PPV86" s="207"/>
      <c r="PPW86" s="207"/>
      <c r="PPX86" s="207"/>
      <c r="PPY86" s="207"/>
      <c r="PPZ86" s="207"/>
      <c r="PQA86" s="207"/>
      <c r="PQB86" s="207"/>
      <c r="PQC86" s="207"/>
      <c r="PQD86" s="207"/>
      <c r="PQE86" s="207"/>
      <c r="PQF86" s="207"/>
      <c r="PQG86" s="207"/>
      <c r="PQH86" s="207"/>
      <c r="PQI86" s="207"/>
      <c r="PQJ86" s="207"/>
      <c r="PQK86" s="207"/>
      <c r="PQL86" s="207"/>
      <c r="PQM86" s="207"/>
      <c r="PQN86" s="207"/>
      <c r="PQO86" s="207"/>
      <c r="PQP86" s="207"/>
      <c r="PQQ86" s="207"/>
      <c r="PQR86" s="207"/>
      <c r="PQS86" s="207"/>
      <c r="PQT86" s="207"/>
      <c r="PQU86" s="207"/>
      <c r="PQV86" s="207"/>
      <c r="PQW86" s="207"/>
      <c r="PQX86" s="207"/>
      <c r="PQY86" s="207"/>
      <c r="PQZ86" s="207"/>
      <c r="PRA86" s="207"/>
      <c r="PRB86" s="207"/>
      <c r="PRC86" s="207"/>
      <c r="PRD86" s="207"/>
      <c r="PRE86" s="207"/>
      <c r="PRF86" s="207"/>
      <c r="PRG86" s="207"/>
      <c r="PRH86" s="207"/>
      <c r="PRI86" s="207"/>
      <c r="PRJ86" s="207"/>
      <c r="PRK86" s="207"/>
      <c r="PRL86" s="207"/>
      <c r="PRM86" s="207"/>
      <c r="PRN86" s="207"/>
      <c r="PRO86" s="207"/>
      <c r="PRP86" s="207"/>
      <c r="PRQ86" s="207"/>
      <c r="PRR86" s="207"/>
      <c r="PRS86" s="207"/>
      <c r="PRT86" s="207"/>
      <c r="PRU86" s="207"/>
      <c r="PRV86" s="207"/>
      <c r="PRW86" s="207"/>
      <c r="PRX86" s="207"/>
      <c r="PRY86" s="207"/>
      <c r="PRZ86" s="207"/>
      <c r="PSA86" s="207"/>
      <c r="PSB86" s="207"/>
      <c r="PSC86" s="207"/>
      <c r="PSD86" s="207"/>
      <c r="PSE86" s="207"/>
      <c r="PSF86" s="207"/>
      <c r="PSG86" s="207"/>
      <c r="PSH86" s="207"/>
      <c r="PSI86" s="207"/>
      <c r="PSJ86" s="207"/>
      <c r="PSK86" s="207"/>
      <c r="PSL86" s="207"/>
      <c r="PSM86" s="207"/>
      <c r="PSN86" s="207"/>
      <c r="PSO86" s="207"/>
      <c r="PSP86" s="207"/>
      <c r="PSQ86" s="207"/>
      <c r="PSR86" s="207"/>
      <c r="PSS86" s="207"/>
      <c r="PST86" s="207"/>
      <c r="PSU86" s="207"/>
      <c r="PSV86" s="207"/>
      <c r="PSW86" s="207"/>
      <c r="PSX86" s="207"/>
      <c r="PSY86" s="207"/>
      <c r="PSZ86" s="207"/>
      <c r="PTA86" s="207"/>
      <c r="PTB86" s="207"/>
      <c r="PTC86" s="207"/>
      <c r="PTD86" s="207"/>
      <c r="PTE86" s="207"/>
      <c r="PTF86" s="207"/>
      <c r="PTG86" s="207"/>
      <c r="PTH86" s="207"/>
      <c r="PTI86" s="207"/>
      <c r="PTJ86" s="207"/>
      <c r="PTK86" s="207"/>
      <c r="PTL86" s="207"/>
      <c r="PTM86" s="207"/>
      <c r="PTN86" s="207"/>
      <c r="PTO86" s="207"/>
      <c r="PTP86" s="207"/>
      <c r="PTQ86" s="207"/>
      <c r="PTR86" s="207"/>
      <c r="PTS86" s="207"/>
      <c r="PTT86" s="207"/>
      <c r="PTU86" s="207"/>
      <c r="PTV86" s="207"/>
      <c r="PTW86" s="207"/>
      <c r="PTX86" s="207"/>
      <c r="PTY86" s="207"/>
      <c r="PTZ86" s="207"/>
      <c r="PUA86" s="207"/>
      <c r="PUB86" s="207"/>
      <c r="PUC86" s="207"/>
      <c r="PUD86" s="207"/>
      <c r="PUE86" s="207"/>
      <c r="PUF86" s="207"/>
      <c r="PUG86" s="207"/>
      <c r="PUH86" s="207"/>
      <c r="PUI86" s="207"/>
      <c r="PUJ86" s="207"/>
      <c r="PUK86" s="207"/>
      <c r="PUL86" s="207"/>
      <c r="PUM86" s="207"/>
      <c r="PUN86" s="207"/>
      <c r="PUO86" s="207"/>
      <c r="PUP86" s="207"/>
      <c r="PUQ86" s="207"/>
      <c r="PUR86" s="207"/>
      <c r="PUS86" s="207"/>
      <c r="PUT86" s="207"/>
      <c r="PUU86" s="207"/>
      <c r="PUV86" s="207"/>
      <c r="PUW86" s="207"/>
      <c r="PUX86" s="207"/>
      <c r="PUY86" s="207"/>
      <c r="PUZ86" s="207"/>
      <c r="PVA86" s="207"/>
      <c r="PVB86" s="207"/>
      <c r="PVC86" s="207"/>
      <c r="PVD86" s="207"/>
      <c r="PVE86" s="207"/>
      <c r="PVF86" s="207"/>
      <c r="PVG86" s="207"/>
      <c r="PVH86" s="207"/>
      <c r="PVI86" s="207"/>
      <c r="PVJ86" s="207"/>
      <c r="PVK86" s="207"/>
      <c r="PVL86" s="207"/>
      <c r="PVM86" s="207"/>
      <c r="PVN86" s="207"/>
      <c r="PVO86" s="207"/>
      <c r="PVP86" s="207"/>
      <c r="PVQ86" s="207"/>
      <c r="PVR86" s="207"/>
      <c r="PVS86" s="207"/>
      <c r="PVT86" s="207"/>
      <c r="PVU86" s="207"/>
      <c r="PVV86" s="207"/>
      <c r="PVW86" s="207"/>
      <c r="PVX86" s="207"/>
      <c r="PVY86" s="207"/>
      <c r="PVZ86" s="207"/>
      <c r="PWA86" s="207"/>
      <c r="PWB86" s="207"/>
      <c r="PWC86" s="207"/>
      <c r="PWD86" s="207"/>
      <c r="PWE86" s="207"/>
      <c r="PWF86" s="207"/>
      <c r="PWG86" s="207"/>
      <c r="PWH86" s="207"/>
      <c r="PWI86" s="207"/>
      <c r="PWJ86" s="207"/>
      <c r="PWK86" s="207"/>
      <c r="PWL86" s="207"/>
      <c r="PWM86" s="207"/>
      <c r="PWN86" s="207"/>
      <c r="PWO86" s="207"/>
      <c r="PWP86" s="207"/>
      <c r="PWQ86" s="207"/>
      <c r="PWR86" s="207"/>
      <c r="PWS86" s="207"/>
      <c r="PWT86" s="207"/>
      <c r="PWU86" s="207"/>
      <c r="PWV86" s="207"/>
      <c r="PWW86" s="207"/>
      <c r="PWX86" s="207"/>
      <c r="PWY86" s="207"/>
      <c r="PWZ86" s="207"/>
      <c r="PXA86" s="207"/>
      <c r="PXB86" s="207"/>
      <c r="PXC86" s="207"/>
      <c r="PXD86" s="207"/>
      <c r="PXE86" s="207"/>
      <c r="PXF86" s="207"/>
      <c r="PXG86" s="207"/>
      <c r="PXH86" s="207"/>
      <c r="PXI86" s="207"/>
      <c r="PXJ86" s="207"/>
      <c r="PXK86" s="207"/>
      <c r="PXL86" s="207"/>
      <c r="PXM86" s="207"/>
      <c r="PXN86" s="207"/>
      <c r="PXO86" s="207"/>
      <c r="PXP86" s="207"/>
      <c r="PXQ86" s="207"/>
      <c r="PXR86" s="207"/>
      <c r="PXS86" s="207"/>
      <c r="PXT86" s="207"/>
      <c r="PXU86" s="207"/>
      <c r="PXV86" s="207"/>
      <c r="PXW86" s="207"/>
      <c r="PXX86" s="207"/>
      <c r="PXY86" s="207"/>
      <c r="PXZ86" s="207"/>
      <c r="PYA86" s="207"/>
      <c r="PYB86" s="207"/>
      <c r="PYC86" s="207"/>
      <c r="PYD86" s="207"/>
      <c r="PYE86" s="207"/>
      <c r="PYF86" s="207"/>
      <c r="PYG86" s="207"/>
      <c r="PYH86" s="207"/>
      <c r="PYI86" s="207"/>
      <c r="PYJ86" s="207"/>
      <c r="PYK86" s="207"/>
      <c r="PYL86" s="207"/>
      <c r="PYM86" s="207"/>
      <c r="PYN86" s="207"/>
      <c r="PYO86" s="207"/>
      <c r="PYP86" s="207"/>
      <c r="PYQ86" s="207"/>
      <c r="PYR86" s="207"/>
      <c r="PYS86" s="207"/>
      <c r="PYT86" s="207"/>
      <c r="PYU86" s="207"/>
      <c r="PYV86" s="207"/>
      <c r="PYW86" s="207"/>
      <c r="PYX86" s="207"/>
      <c r="PYY86" s="207"/>
      <c r="PYZ86" s="207"/>
      <c r="PZA86" s="207"/>
      <c r="PZB86" s="207"/>
      <c r="PZC86" s="207"/>
      <c r="PZD86" s="207"/>
      <c r="PZE86" s="207"/>
      <c r="PZF86" s="207"/>
      <c r="PZG86" s="207"/>
      <c r="PZH86" s="207"/>
      <c r="PZI86" s="207"/>
      <c r="PZJ86" s="207"/>
      <c r="PZK86" s="207"/>
      <c r="PZL86" s="207"/>
      <c r="PZM86" s="207"/>
      <c r="PZN86" s="207"/>
      <c r="PZO86" s="207"/>
      <c r="PZP86" s="207"/>
      <c r="PZQ86" s="207"/>
      <c r="PZR86" s="207"/>
      <c r="PZS86" s="207"/>
      <c r="PZT86" s="207"/>
      <c r="PZU86" s="207"/>
      <c r="PZV86" s="207"/>
      <c r="PZW86" s="207"/>
      <c r="PZX86" s="207"/>
      <c r="PZY86" s="207"/>
      <c r="PZZ86" s="207"/>
      <c r="QAA86" s="207"/>
      <c r="QAB86" s="207"/>
      <c r="QAC86" s="207"/>
      <c r="QAD86" s="207"/>
      <c r="QAE86" s="207"/>
      <c r="QAF86" s="207"/>
      <c r="QAG86" s="207"/>
      <c r="QAH86" s="207"/>
      <c r="QAI86" s="207"/>
      <c r="QAJ86" s="207"/>
      <c r="QAK86" s="207"/>
      <c r="QAL86" s="207"/>
      <c r="QAM86" s="207"/>
      <c r="QAN86" s="207"/>
      <c r="QAO86" s="207"/>
      <c r="QAP86" s="207"/>
      <c r="QAQ86" s="207"/>
      <c r="QAR86" s="207"/>
      <c r="QAS86" s="207"/>
      <c r="QAT86" s="207"/>
      <c r="QAU86" s="207"/>
      <c r="QAV86" s="207"/>
      <c r="QAW86" s="207"/>
      <c r="QAX86" s="207"/>
      <c r="QAY86" s="207"/>
      <c r="QAZ86" s="207"/>
      <c r="QBA86" s="207"/>
      <c r="QBB86" s="207"/>
      <c r="QBC86" s="207"/>
      <c r="QBD86" s="207"/>
      <c r="QBE86" s="207"/>
      <c r="QBF86" s="207"/>
      <c r="QBG86" s="207"/>
      <c r="QBH86" s="207"/>
      <c r="QBI86" s="207"/>
      <c r="QBJ86" s="207"/>
      <c r="QBK86" s="207"/>
      <c r="QBL86" s="207"/>
      <c r="QBM86" s="207"/>
      <c r="QBN86" s="207"/>
      <c r="QBO86" s="207"/>
      <c r="QBP86" s="207"/>
      <c r="QBQ86" s="207"/>
      <c r="QBR86" s="207"/>
      <c r="QBS86" s="207"/>
      <c r="QBT86" s="207"/>
      <c r="QBU86" s="207"/>
      <c r="QBV86" s="207"/>
      <c r="QBW86" s="207"/>
      <c r="QBX86" s="207"/>
      <c r="QBY86" s="207"/>
      <c r="QBZ86" s="207"/>
      <c r="QCA86" s="207"/>
      <c r="QCB86" s="207"/>
      <c r="QCC86" s="207"/>
      <c r="QCD86" s="207"/>
      <c r="QCE86" s="207"/>
      <c r="QCF86" s="207"/>
      <c r="QCG86" s="207"/>
      <c r="QCH86" s="207"/>
      <c r="QCI86" s="207"/>
      <c r="QCJ86" s="207"/>
      <c r="QCK86" s="207"/>
      <c r="QCL86" s="207"/>
      <c r="QCM86" s="207"/>
      <c r="QCN86" s="207"/>
      <c r="QCO86" s="207"/>
      <c r="QCP86" s="207"/>
      <c r="QCQ86" s="207"/>
      <c r="QCR86" s="207"/>
      <c r="QCS86" s="207"/>
      <c r="QCT86" s="207"/>
      <c r="QCU86" s="207"/>
      <c r="QCV86" s="207"/>
      <c r="QCW86" s="207"/>
      <c r="QCX86" s="207"/>
      <c r="QCY86" s="207"/>
      <c r="QCZ86" s="207"/>
      <c r="QDA86" s="207"/>
      <c r="QDB86" s="207"/>
      <c r="QDC86" s="207"/>
      <c r="QDD86" s="207"/>
      <c r="QDE86" s="207"/>
      <c r="QDF86" s="207"/>
      <c r="QDG86" s="207"/>
      <c r="QDH86" s="207"/>
      <c r="QDI86" s="207"/>
      <c r="QDJ86" s="207"/>
      <c r="QDK86" s="207"/>
      <c r="QDL86" s="207"/>
      <c r="QDM86" s="207"/>
      <c r="QDN86" s="207"/>
      <c r="QDO86" s="207"/>
      <c r="QDP86" s="207"/>
      <c r="QDQ86" s="207"/>
      <c r="QDR86" s="207"/>
      <c r="QDS86" s="207"/>
      <c r="QDT86" s="207"/>
      <c r="QDU86" s="207"/>
      <c r="QDV86" s="207"/>
      <c r="QDW86" s="207"/>
      <c r="QDX86" s="207"/>
      <c r="QDY86" s="207"/>
      <c r="QDZ86" s="207"/>
      <c r="QEA86" s="207"/>
      <c r="QEB86" s="207"/>
      <c r="QEC86" s="207"/>
      <c r="QED86" s="207"/>
      <c r="QEE86" s="207"/>
      <c r="QEF86" s="207"/>
      <c r="QEG86" s="207"/>
      <c r="QEH86" s="207"/>
      <c r="QEI86" s="207"/>
      <c r="QEJ86" s="207"/>
      <c r="QEK86" s="207"/>
      <c r="QEL86" s="207"/>
      <c r="QEM86" s="207"/>
      <c r="QEN86" s="207"/>
      <c r="QEO86" s="207"/>
      <c r="QEP86" s="207"/>
      <c r="QEQ86" s="207"/>
      <c r="QER86" s="207"/>
      <c r="QES86" s="207"/>
      <c r="QET86" s="207"/>
      <c r="QEU86" s="207"/>
      <c r="QEV86" s="207"/>
      <c r="QEW86" s="207"/>
      <c r="QEX86" s="207"/>
      <c r="QEY86" s="207"/>
      <c r="QEZ86" s="207"/>
      <c r="QFA86" s="207"/>
      <c r="QFB86" s="207"/>
      <c r="QFC86" s="207"/>
      <c r="QFD86" s="207"/>
      <c r="QFE86" s="207"/>
      <c r="QFF86" s="207"/>
      <c r="QFG86" s="207"/>
      <c r="QFH86" s="207"/>
      <c r="QFI86" s="207"/>
      <c r="QFJ86" s="207"/>
      <c r="QFK86" s="207"/>
      <c r="QFL86" s="207"/>
      <c r="QFM86" s="207"/>
      <c r="QFN86" s="207"/>
      <c r="QFO86" s="207"/>
      <c r="QFP86" s="207"/>
      <c r="QFQ86" s="207"/>
      <c r="QFR86" s="207"/>
      <c r="QFS86" s="207"/>
      <c r="QFT86" s="207"/>
      <c r="QFU86" s="207"/>
      <c r="QFV86" s="207"/>
      <c r="QFW86" s="207"/>
      <c r="QFX86" s="207"/>
      <c r="QFY86" s="207"/>
      <c r="QFZ86" s="207"/>
      <c r="QGA86" s="207"/>
      <c r="QGB86" s="207"/>
      <c r="QGC86" s="207"/>
      <c r="QGD86" s="207"/>
      <c r="QGE86" s="207"/>
      <c r="QGF86" s="207"/>
      <c r="QGG86" s="207"/>
      <c r="QGH86" s="207"/>
      <c r="QGI86" s="207"/>
      <c r="QGJ86" s="207"/>
      <c r="QGK86" s="207"/>
      <c r="QGL86" s="207"/>
      <c r="QGM86" s="207"/>
      <c r="QGN86" s="207"/>
      <c r="QGO86" s="207"/>
      <c r="QGP86" s="207"/>
      <c r="QGQ86" s="207"/>
      <c r="QGR86" s="207"/>
      <c r="QGS86" s="207"/>
      <c r="QGT86" s="207"/>
      <c r="QGU86" s="207"/>
      <c r="QGV86" s="207"/>
      <c r="QGW86" s="207"/>
      <c r="QGX86" s="207"/>
      <c r="QGY86" s="207"/>
      <c r="QGZ86" s="207"/>
      <c r="QHA86" s="207"/>
      <c r="QHB86" s="207"/>
      <c r="QHC86" s="207"/>
      <c r="QHD86" s="207"/>
      <c r="QHE86" s="207"/>
      <c r="QHF86" s="207"/>
      <c r="QHG86" s="207"/>
      <c r="QHH86" s="207"/>
      <c r="QHI86" s="207"/>
      <c r="QHJ86" s="207"/>
      <c r="QHK86" s="207"/>
      <c r="QHL86" s="207"/>
      <c r="QHM86" s="207"/>
      <c r="QHN86" s="207"/>
      <c r="QHO86" s="207"/>
      <c r="QHP86" s="207"/>
      <c r="QHQ86" s="207"/>
      <c r="QHR86" s="207"/>
      <c r="QHS86" s="207"/>
      <c r="QHT86" s="207"/>
      <c r="QHU86" s="207"/>
      <c r="QHV86" s="207"/>
      <c r="QHW86" s="207"/>
      <c r="QHX86" s="207"/>
      <c r="QHY86" s="207"/>
      <c r="QHZ86" s="207"/>
      <c r="QIA86" s="207"/>
      <c r="QIB86" s="207"/>
      <c r="QIC86" s="207"/>
      <c r="QID86" s="207"/>
      <c r="QIE86" s="207"/>
      <c r="QIF86" s="207"/>
      <c r="QIG86" s="207"/>
      <c r="QIH86" s="207"/>
      <c r="QII86" s="207"/>
      <c r="QIJ86" s="207"/>
      <c r="QIK86" s="207"/>
      <c r="QIL86" s="207"/>
      <c r="QIM86" s="207"/>
      <c r="QIN86" s="207"/>
      <c r="QIO86" s="207"/>
      <c r="QIP86" s="207"/>
      <c r="QIQ86" s="207"/>
      <c r="QIR86" s="207"/>
      <c r="QIS86" s="207"/>
      <c r="QIT86" s="207"/>
      <c r="QIU86" s="207"/>
      <c r="QIV86" s="207"/>
      <c r="QIW86" s="207"/>
      <c r="QIX86" s="207"/>
      <c r="QIY86" s="207"/>
      <c r="QIZ86" s="207"/>
      <c r="QJA86" s="207"/>
      <c r="QJB86" s="207"/>
      <c r="QJC86" s="207"/>
      <c r="QJD86" s="207"/>
      <c r="QJE86" s="207"/>
      <c r="QJF86" s="207"/>
      <c r="QJG86" s="207"/>
      <c r="QJH86" s="207"/>
      <c r="QJI86" s="207"/>
      <c r="QJJ86" s="207"/>
      <c r="QJK86" s="207"/>
      <c r="QJL86" s="207"/>
      <c r="QJM86" s="207"/>
      <c r="QJN86" s="207"/>
      <c r="QJO86" s="207"/>
      <c r="QJP86" s="207"/>
      <c r="QJQ86" s="207"/>
      <c r="QJR86" s="207"/>
      <c r="QJS86" s="207"/>
      <c r="QJT86" s="207"/>
      <c r="QJU86" s="207"/>
      <c r="QJV86" s="207"/>
      <c r="QJW86" s="207"/>
      <c r="QJX86" s="207"/>
      <c r="QJY86" s="207"/>
      <c r="QJZ86" s="207"/>
      <c r="QKA86" s="207"/>
      <c r="QKB86" s="207"/>
      <c r="QKC86" s="207"/>
      <c r="QKD86" s="207"/>
      <c r="QKE86" s="207"/>
      <c r="QKF86" s="207"/>
      <c r="QKG86" s="207"/>
      <c r="QKH86" s="207"/>
      <c r="QKI86" s="207"/>
      <c r="QKJ86" s="207"/>
      <c r="QKK86" s="207"/>
      <c r="QKL86" s="207"/>
      <c r="QKM86" s="207"/>
      <c r="QKN86" s="207"/>
      <c r="QKO86" s="207"/>
      <c r="QKP86" s="207"/>
      <c r="QKQ86" s="207"/>
      <c r="QKR86" s="207"/>
      <c r="QKS86" s="207"/>
      <c r="QKT86" s="207"/>
      <c r="QKU86" s="207"/>
      <c r="QKV86" s="207"/>
      <c r="QKW86" s="207"/>
      <c r="QKX86" s="207"/>
      <c r="QKY86" s="207"/>
      <c r="QKZ86" s="207"/>
      <c r="QLA86" s="207"/>
      <c r="QLB86" s="207"/>
      <c r="QLC86" s="207"/>
      <c r="QLD86" s="207"/>
      <c r="QLE86" s="207"/>
      <c r="QLF86" s="207"/>
      <c r="QLG86" s="207"/>
      <c r="QLH86" s="207"/>
      <c r="QLI86" s="207"/>
      <c r="QLJ86" s="207"/>
      <c r="QLK86" s="207"/>
      <c r="QLL86" s="207"/>
      <c r="QLM86" s="207"/>
      <c r="QLN86" s="207"/>
      <c r="QLO86" s="207"/>
      <c r="QLP86" s="207"/>
      <c r="QLQ86" s="207"/>
      <c r="QLR86" s="207"/>
      <c r="QLS86" s="207"/>
      <c r="QLT86" s="207"/>
      <c r="QLU86" s="207"/>
      <c r="QLV86" s="207"/>
      <c r="QLW86" s="207"/>
      <c r="QLX86" s="207"/>
      <c r="QLY86" s="207"/>
      <c r="QLZ86" s="207"/>
      <c r="QMA86" s="207"/>
      <c r="QMB86" s="207"/>
      <c r="QMC86" s="207"/>
      <c r="QMD86" s="207"/>
      <c r="QME86" s="207"/>
      <c r="QMF86" s="207"/>
      <c r="QMG86" s="207"/>
      <c r="QMH86" s="207"/>
      <c r="QMI86" s="207"/>
      <c r="QMJ86" s="207"/>
      <c r="QMK86" s="207"/>
      <c r="QML86" s="207"/>
      <c r="QMM86" s="207"/>
      <c r="QMN86" s="207"/>
      <c r="QMO86" s="207"/>
      <c r="QMP86" s="207"/>
      <c r="QMQ86" s="207"/>
      <c r="QMR86" s="207"/>
      <c r="QMS86" s="207"/>
      <c r="QMT86" s="207"/>
      <c r="QMU86" s="207"/>
      <c r="QMV86" s="207"/>
      <c r="QMW86" s="207"/>
      <c r="QMX86" s="207"/>
      <c r="QMY86" s="207"/>
      <c r="QMZ86" s="207"/>
      <c r="QNA86" s="207"/>
      <c r="QNB86" s="207"/>
      <c r="QNC86" s="207"/>
      <c r="QND86" s="207"/>
      <c r="QNE86" s="207"/>
      <c r="QNF86" s="207"/>
      <c r="QNG86" s="207"/>
      <c r="QNH86" s="207"/>
      <c r="QNI86" s="207"/>
      <c r="QNJ86" s="207"/>
      <c r="QNK86" s="207"/>
      <c r="QNL86" s="207"/>
      <c r="QNM86" s="207"/>
      <c r="QNN86" s="207"/>
      <c r="QNO86" s="207"/>
      <c r="QNP86" s="207"/>
      <c r="QNQ86" s="207"/>
      <c r="QNR86" s="207"/>
      <c r="QNS86" s="207"/>
      <c r="QNT86" s="207"/>
      <c r="QNU86" s="207"/>
      <c r="QNV86" s="207"/>
      <c r="QNW86" s="207"/>
      <c r="QNX86" s="207"/>
      <c r="QNY86" s="207"/>
      <c r="QNZ86" s="207"/>
      <c r="QOA86" s="207"/>
      <c r="QOB86" s="207"/>
      <c r="QOC86" s="207"/>
      <c r="QOD86" s="207"/>
      <c r="QOE86" s="207"/>
      <c r="QOF86" s="207"/>
      <c r="QOG86" s="207"/>
      <c r="QOH86" s="207"/>
      <c r="QOI86" s="207"/>
      <c r="QOJ86" s="207"/>
      <c r="QOK86" s="207"/>
      <c r="QOL86" s="207"/>
      <c r="QOM86" s="207"/>
      <c r="QON86" s="207"/>
      <c r="QOO86" s="207"/>
      <c r="QOP86" s="207"/>
      <c r="QOQ86" s="207"/>
      <c r="QOR86" s="207"/>
      <c r="QOS86" s="207"/>
      <c r="QOT86" s="207"/>
      <c r="QOU86" s="207"/>
      <c r="QOV86" s="207"/>
      <c r="QOW86" s="207"/>
      <c r="QOX86" s="207"/>
      <c r="QOY86" s="207"/>
      <c r="QOZ86" s="207"/>
      <c r="QPA86" s="207"/>
      <c r="QPB86" s="207"/>
      <c r="QPC86" s="207"/>
      <c r="QPD86" s="207"/>
      <c r="QPE86" s="207"/>
      <c r="QPF86" s="207"/>
      <c r="QPG86" s="207"/>
      <c r="QPH86" s="207"/>
      <c r="QPI86" s="207"/>
      <c r="QPJ86" s="207"/>
      <c r="QPK86" s="207"/>
      <c r="QPL86" s="207"/>
      <c r="QPM86" s="207"/>
      <c r="QPN86" s="207"/>
      <c r="QPO86" s="207"/>
      <c r="QPP86" s="207"/>
      <c r="QPQ86" s="207"/>
      <c r="QPR86" s="207"/>
      <c r="QPS86" s="207"/>
      <c r="QPT86" s="207"/>
      <c r="QPU86" s="207"/>
      <c r="QPV86" s="207"/>
      <c r="QPW86" s="207"/>
      <c r="QPX86" s="207"/>
      <c r="QPY86" s="207"/>
      <c r="QPZ86" s="207"/>
      <c r="QQA86" s="207"/>
      <c r="QQB86" s="207"/>
      <c r="QQC86" s="207"/>
      <c r="QQD86" s="207"/>
      <c r="QQE86" s="207"/>
      <c r="QQF86" s="207"/>
      <c r="QQG86" s="207"/>
      <c r="QQH86" s="207"/>
      <c r="QQI86" s="207"/>
      <c r="QQJ86" s="207"/>
      <c r="QQK86" s="207"/>
      <c r="QQL86" s="207"/>
      <c r="QQM86" s="207"/>
      <c r="QQN86" s="207"/>
      <c r="QQO86" s="207"/>
      <c r="QQP86" s="207"/>
      <c r="QQQ86" s="207"/>
      <c r="QQR86" s="207"/>
      <c r="QQS86" s="207"/>
      <c r="QQT86" s="207"/>
      <c r="QQU86" s="207"/>
      <c r="QQV86" s="207"/>
      <c r="QQW86" s="207"/>
      <c r="QQX86" s="207"/>
      <c r="QQY86" s="207"/>
      <c r="QQZ86" s="207"/>
      <c r="QRA86" s="207"/>
      <c r="QRB86" s="207"/>
      <c r="QRC86" s="207"/>
      <c r="QRD86" s="207"/>
      <c r="QRE86" s="207"/>
      <c r="QRF86" s="207"/>
      <c r="QRG86" s="207"/>
      <c r="QRH86" s="207"/>
      <c r="QRI86" s="207"/>
      <c r="QRJ86" s="207"/>
      <c r="QRK86" s="207"/>
      <c r="QRL86" s="207"/>
      <c r="QRM86" s="207"/>
      <c r="QRN86" s="207"/>
      <c r="QRO86" s="207"/>
      <c r="QRP86" s="207"/>
      <c r="QRQ86" s="207"/>
      <c r="QRR86" s="207"/>
      <c r="QRS86" s="207"/>
      <c r="QRT86" s="207"/>
      <c r="QRU86" s="207"/>
      <c r="QRV86" s="207"/>
      <c r="QRW86" s="207"/>
      <c r="QRX86" s="207"/>
      <c r="QRY86" s="207"/>
      <c r="QRZ86" s="207"/>
      <c r="QSA86" s="207"/>
      <c r="QSB86" s="207"/>
      <c r="QSC86" s="207"/>
      <c r="QSD86" s="207"/>
      <c r="QSE86" s="207"/>
      <c r="QSF86" s="207"/>
      <c r="QSG86" s="207"/>
      <c r="QSH86" s="207"/>
      <c r="QSI86" s="207"/>
      <c r="QSJ86" s="207"/>
      <c r="QSK86" s="207"/>
      <c r="QSL86" s="207"/>
      <c r="QSM86" s="207"/>
      <c r="QSN86" s="207"/>
      <c r="QSO86" s="207"/>
      <c r="QSP86" s="207"/>
      <c r="QSQ86" s="207"/>
      <c r="QSR86" s="207"/>
      <c r="QSS86" s="207"/>
      <c r="QST86" s="207"/>
      <c r="QSU86" s="207"/>
      <c r="QSV86" s="207"/>
      <c r="QSW86" s="207"/>
      <c r="QSX86" s="207"/>
      <c r="QSY86" s="207"/>
      <c r="QSZ86" s="207"/>
      <c r="QTA86" s="207"/>
      <c r="QTB86" s="207"/>
      <c r="QTC86" s="207"/>
      <c r="QTD86" s="207"/>
      <c r="QTE86" s="207"/>
      <c r="QTF86" s="207"/>
      <c r="QTG86" s="207"/>
      <c r="QTH86" s="207"/>
      <c r="QTI86" s="207"/>
      <c r="QTJ86" s="207"/>
      <c r="QTK86" s="207"/>
      <c r="QTL86" s="207"/>
      <c r="QTM86" s="207"/>
      <c r="QTN86" s="207"/>
      <c r="QTO86" s="207"/>
      <c r="QTP86" s="207"/>
      <c r="QTQ86" s="207"/>
      <c r="QTR86" s="207"/>
      <c r="QTS86" s="207"/>
      <c r="QTT86" s="207"/>
      <c r="QTU86" s="207"/>
      <c r="QTV86" s="207"/>
      <c r="QTW86" s="207"/>
      <c r="QTX86" s="207"/>
      <c r="QTY86" s="207"/>
      <c r="QTZ86" s="207"/>
      <c r="QUA86" s="207"/>
      <c r="QUB86" s="207"/>
      <c r="QUC86" s="207"/>
      <c r="QUD86" s="207"/>
      <c r="QUE86" s="207"/>
      <c r="QUF86" s="207"/>
      <c r="QUG86" s="207"/>
      <c r="QUH86" s="207"/>
      <c r="QUI86" s="207"/>
      <c r="QUJ86" s="207"/>
      <c r="QUK86" s="207"/>
      <c r="QUL86" s="207"/>
      <c r="QUM86" s="207"/>
      <c r="QUN86" s="207"/>
      <c r="QUO86" s="207"/>
      <c r="QUP86" s="207"/>
      <c r="QUQ86" s="207"/>
      <c r="QUR86" s="207"/>
      <c r="QUS86" s="207"/>
      <c r="QUT86" s="207"/>
      <c r="QUU86" s="207"/>
      <c r="QUV86" s="207"/>
      <c r="QUW86" s="207"/>
      <c r="QUX86" s="207"/>
      <c r="QUY86" s="207"/>
      <c r="QUZ86" s="207"/>
      <c r="QVA86" s="207"/>
      <c r="QVB86" s="207"/>
      <c r="QVC86" s="207"/>
      <c r="QVD86" s="207"/>
      <c r="QVE86" s="207"/>
      <c r="QVF86" s="207"/>
      <c r="QVG86" s="207"/>
      <c r="QVH86" s="207"/>
      <c r="QVI86" s="207"/>
      <c r="QVJ86" s="207"/>
      <c r="QVK86" s="207"/>
      <c r="QVL86" s="207"/>
      <c r="QVM86" s="207"/>
      <c r="QVN86" s="207"/>
      <c r="QVO86" s="207"/>
      <c r="QVP86" s="207"/>
      <c r="QVQ86" s="207"/>
      <c r="QVR86" s="207"/>
      <c r="QVS86" s="207"/>
      <c r="QVT86" s="207"/>
      <c r="QVU86" s="207"/>
      <c r="QVV86" s="207"/>
      <c r="QVW86" s="207"/>
      <c r="QVX86" s="207"/>
      <c r="QVY86" s="207"/>
      <c r="QVZ86" s="207"/>
      <c r="QWA86" s="207"/>
      <c r="QWB86" s="207"/>
      <c r="QWC86" s="207"/>
      <c r="QWD86" s="207"/>
      <c r="QWE86" s="207"/>
      <c r="QWF86" s="207"/>
      <c r="QWG86" s="207"/>
      <c r="QWH86" s="207"/>
      <c r="QWI86" s="207"/>
      <c r="QWJ86" s="207"/>
      <c r="QWK86" s="207"/>
      <c r="QWL86" s="207"/>
      <c r="QWM86" s="207"/>
      <c r="QWN86" s="207"/>
      <c r="QWO86" s="207"/>
      <c r="QWP86" s="207"/>
      <c r="QWQ86" s="207"/>
      <c r="QWR86" s="207"/>
      <c r="QWS86" s="207"/>
      <c r="QWT86" s="207"/>
      <c r="QWU86" s="207"/>
      <c r="QWV86" s="207"/>
      <c r="QWW86" s="207"/>
      <c r="QWX86" s="207"/>
      <c r="QWY86" s="207"/>
      <c r="QWZ86" s="207"/>
      <c r="QXA86" s="207"/>
      <c r="QXB86" s="207"/>
      <c r="QXC86" s="207"/>
      <c r="QXD86" s="207"/>
      <c r="QXE86" s="207"/>
      <c r="QXF86" s="207"/>
      <c r="QXG86" s="207"/>
      <c r="QXH86" s="207"/>
      <c r="QXI86" s="207"/>
      <c r="QXJ86" s="207"/>
      <c r="QXK86" s="207"/>
      <c r="QXL86" s="207"/>
      <c r="QXM86" s="207"/>
      <c r="QXN86" s="207"/>
      <c r="QXO86" s="207"/>
      <c r="QXP86" s="207"/>
      <c r="QXQ86" s="207"/>
      <c r="QXR86" s="207"/>
      <c r="QXS86" s="207"/>
      <c r="QXT86" s="207"/>
      <c r="QXU86" s="207"/>
      <c r="QXV86" s="207"/>
      <c r="QXW86" s="207"/>
      <c r="QXX86" s="207"/>
      <c r="QXY86" s="207"/>
      <c r="QXZ86" s="207"/>
      <c r="QYA86" s="207"/>
      <c r="QYB86" s="207"/>
      <c r="QYC86" s="207"/>
      <c r="QYD86" s="207"/>
      <c r="QYE86" s="207"/>
      <c r="QYF86" s="207"/>
      <c r="QYG86" s="207"/>
      <c r="QYH86" s="207"/>
      <c r="QYI86" s="207"/>
      <c r="QYJ86" s="207"/>
      <c r="QYK86" s="207"/>
      <c r="QYL86" s="207"/>
      <c r="QYM86" s="207"/>
      <c r="QYN86" s="207"/>
      <c r="QYO86" s="207"/>
      <c r="QYP86" s="207"/>
      <c r="QYQ86" s="207"/>
      <c r="QYR86" s="207"/>
      <c r="QYS86" s="207"/>
      <c r="QYT86" s="207"/>
      <c r="QYU86" s="207"/>
      <c r="QYV86" s="207"/>
      <c r="QYW86" s="207"/>
      <c r="QYX86" s="207"/>
      <c r="QYY86" s="207"/>
      <c r="QYZ86" s="207"/>
      <c r="QZA86" s="207"/>
      <c r="QZB86" s="207"/>
      <c r="QZC86" s="207"/>
      <c r="QZD86" s="207"/>
      <c r="QZE86" s="207"/>
      <c r="QZF86" s="207"/>
      <c r="QZG86" s="207"/>
      <c r="QZH86" s="207"/>
      <c r="QZI86" s="207"/>
      <c r="QZJ86" s="207"/>
      <c r="QZK86" s="207"/>
      <c r="QZL86" s="207"/>
      <c r="QZM86" s="207"/>
      <c r="QZN86" s="207"/>
      <c r="QZO86" s="207"/>
      <c r="QZP86" s="207"/>
      <c r="QZQ86" s="207"/>
      <c r="QZR86" s="207"/>
      <c r="QZS86" s="207"/>
      <c r="QZT86" s="207"/>
      <c r="QZU86" s="207"/>
      <c r="QZV86" s="207"/>
      <c r="QZW86" s="207"/>
      <c r="QZX86" s="207"/>
      <c r="QZY86" s="207"/>
      <c r="QZZ86" s="207"/>
      <c r="RAA86" s="207"/>
      <c r="RAB86" s="207"/>
      <c r="RAC86" s="207"/>
      <c r="RAD86" s="207"/>
      <c r="RAE86" s="207"/>
      <c r="RAF86" s="207"/>
      <c r="RAG86" s="207"/>
      <c r="RAH86" s="207"/>
      <c r="RAI86" s="207"/>
      <c r="RAJ86" s="207"/>
      <c r="RAK86" s="207"/>
      <c r="RAL86" s="207"/>
      <c r="RAM86" s="207"/>
      <c r="RAN86" s="207"/>
      <c r="RAO86" s="207"/>
      <c r="RAP86" s="207"/>
      <c r="RAQ86" s="207"/>
      <c r="RAR86" s="207"/>
      <c r="RAS86" s="207"/>
      <c r="RAT86" s="207"/>
      <c r="RAU86" s="207"/>
      <c r="RAV86" s="207"/>
      <c r="RAW86" s="207"/>
      <c r="RAX86" s="207"/>
      <c r="RAY86" s="207"/>
      <c r="RAZ86" s="207"/>
      <c r="RBA86" s="207"/>
      <c r="RBB86" s="207"/>
      <c r="RBC86" s="207"/>
      <c r="RBD86" s="207"/>
      <c r="RBE86" s="207"/>
      <c r="RBF86" s="207"/>
      <c r="RBG86" s="207"/>
      <c r="RBH86" s="207"/>
      <c r="RBI86" s="207"/>
      <c r="RBJ86" s="207"/>
      <c r="RBK86" s="207"/>
      <c r="RBL86" s="207"/>
      <c r="RBM86" s="207"/>
      <c r="RBN86" s="207"/>
      <c r="RBO86" s="207"/>
      <c r="RBP86" s="207"/>
      <c r="RBQ86" s="207"/>
      <c r="RBR86" s="207"/>
      <c r="RBS86" s="207"/>
      <c r="RBT86" s="207"/>
      <c r="RBU86" s="207"/>
      <c r="RBV86" s="207"/>
      <c r="RBW86" s="207"/>
      <c r="RBX86" s="207"/>
      <c r="RBY86" s="207"/>
      <c r="RBZ86" s="207"/>
      <c r="RCA86" s="207"/>
      <c r="RCB86" s="207"/>
      <c r="RCC86" s="207"/>
      <c r="RCD86" s="207"/>
      <c r="RCE86" s="207"/>
      <c r="RCF86" s="207"/>
      <c r="RCG86" s="207"/>
      <c r="RCH86" s="207"/>
      <c r="RCI86" s="207"/>
      <c r="RCJ86" s="207"/>
      <c r="RCK86" s="207"/>
      <c r="RCL86" s="207"/>
      <c r="RCM86" s="207"/>
      <c r="RCN86" s="207"/>
      <c r="RCO86" s="207"/>
      <c r="RCP86" s="207"/>
      <c r="RCQ86" s="207"/>
      <c r="RCR86" s="207"/>
      <c r="RCS86" s="207"/>
      <c r="RCT86" s="207"/>
      <c r="RCU86" s="207"/>
      <c r="RCV86" s="207"/>
      <c r="RCW86" s="207"/>
      <c r="RCX86" s="207"/>
      <c r="RCY86" s="207"/>
      <c r="RCZ86" s="207"/>
      <c r="RDA86" s="207"/>
      <c r="RDB86" s="207"/>
      <c r="RDC86" s="207"/>
      <c r="RDD86" s="207"/>
      <c r="RDE86" s="207"/>
      <c r="RDF86" s="207"/>
      <c r="RDG86" s="207"/>
      <c r="RDH86" s="207"/>
      <c r="RDI86" s="207"/>
      <c r="RDJ86" s="207"/>
      <c r="RDK86" s="207"/>
      <c r="RDL86" s="207"/>
      <c r="RDM86" s="207"/>
      <c r="RDN86" s="207"/>
      <c r="RDO86" s="207"/>
      <c r="RDP86" s="207"/>
      <c r="RDQ86" s="207"/>
      <c r="RDR86" s="207"/>
      <c r="RDS86" s="207"/>
      <c r="RDT86" s="207"/>
      <c r="RDU86" s="207"/>
      <c r="RDV86" s="207"/>
      <c r="RDW86" s="207"/>
      <c r="RDX86" s="207"/>
      <c r="RDY86" s="207"/>
      <c r="RDZ86" s="207"/>
      <c r="REA86" s="207"/>
      <c r="REB86" s="207"/>
      <c r="REC86" s="207"/>
      <c r="RED86" s="207"/>
      <c r="REE86" s="207"/>
      <c r="REF86" s="207"/>
      <c r="REG86" s="207"/>
      <c r="REH86" s="207"/>
      <c r="REI86" s="207"/>
      <c r="REJ86" s="207"/>
      <c r="REK86" s="207"/>
      <c r="REL86" s="207"/>
      <c r="REM86" s="207"/>
      <c r="REN86" s="207"/>
      <c r="REO86" s="207"/>
      <c r="REP86" s="207"/>
      <c r="REQ86" s="207"/>
      <c r="RER86" s="207"/>
      <c r="RES86" s="207"/>
      <c r="RET86" s="207"/>
      <c r="REU86" s="207"/>
      <c r="REV86" s="207"/>
      <c r="REW86" s="207"/>
      <c r="REX86" s="207"/>
      <c r="REY86" s="207"/>
      <c r="REZ86" s="207"/>
      <c r="RFA86" s="207"/>
      <c r="RFB86" s="207"/>
      <c r="RFC86" s="207"/>
      <c r="RFD86" s="207"/>
      <c r="RFE86" s="207"/>
      <c r="RFF86" s="207"/>
      <c r="RFG86" s="207"/>
      <c r="RFH86" s="207"/>
      <c r="RFI86" s="207"/>
      <c r="RFJ86" s="207"/>
      <c r="RFK86" s="207"/>
      <c r="RFL86" s="207"/>
      <c r="RFM86" s="207"/>
      <c r="RFN86" s="207"/>
      <c r="RFO86" s="207"/>
      <c r="RFP86" s="207"/>
      <c r="RFQ86" s="207"/>
      <c r="RFR86" s="207"/>
      <c r="RFS86" s="207"/>
      <c r="RFT86" s="207"/>
      <c r="RFU86" s="207"/>
      <c r="RFV86" s="207"/>
      <c r="RFW86" s="207"/>
      <c r="RFX86" s="207"/>
      <c r="RFY86" s="207"/>
      <c r="RFZ86" s="207"/>
      <c r="RGA86" s="207"/>
      <c r="RGB86" s="207"/>
      <c r="RGC86" s="207"/>
      <c r="RGD86" s="207"/>
      <c r="RGE86" s="207"/>
      <c r="RGF86" s="207"/>
      <c r="RGG86" s="207"/>
      <c r="RGH86" s="207"/>
      <c r="RGI86" s="207"/>
      <c r="RGJ86" s="207"/>
      <c r="RGK86" s="207"/>
      <c r="RGL86" s="207"/>
      <c r="RGM86" s="207"/>
      <c r="RGN86" s="207"/>
      <c r="RGO86" s="207"/>
      <c r="RGP86" s="207"/>
      <c r="RGQ86" s="207"/>
      <c r="RGR86" s="207"/>
      <c r="RGS86" s="207"/>
      <c r="RGT86" s="207"/>
      <c r="RGU86" s="207"/>
      <c r="RGV86" s="207"/>
      <c r="RGW86" s="207"/>
      <c r="RGX86" s="207"/>
      <c r="RGY86" s="207"/>
      <c r="RGZ86" s="207"/>
      <c r="RHA86" s="207"/>
      <c r="RHB86" s="207"/>
      <c r="RHC86" s="207"/>
      <c r="RHD86" s="207"/>
      <c r="RHE86" s="207"/>
      <c r="RHF86" s="207"/>
      <c r="RHG86" s="207"/>
      <c r="RHH86" s="207"/>
      <c r="RHI86" s="207"/>
      <c r="RHJ86" s="207"/>
      <c r="RHK86" s="207"/>
      <c r="RHL86" s="207"/>
      <c r="RHM86" s="207"/>
      <c r="RHN86" s="207"/>
      <c r="RHO86" s="207"/>
      <c r="RHP86" s="207"/>
      <c r="RHQ86" s="207"/>
      <c r="RHR86" s="207"/>
      <c r="RHS86" s="207"/>
      <c r="RHT86" s="207"/>
      <c r="RHU86" s="207"/>
      <c r="RHV86" s="207"/>
      <c r="RHW86" s="207"/>
      <c r="RHX86" s="207"/>
      <c r="RHY86" s="207"/>
      <c r="RHZ86" s="207"/>
      <c r="RIA86" s="207"/>
      <c r="RIB86" s="207"/>
      <c r="RIC86" s="207"/>
      <c r="RID86" s="207"/>
      <c r="RIE86" s="207"/>
      <c r="RIF86" s="207"/>
      <c r="RIG86" s="207"/>
      <c r="RIH86" s="207"/>
      <c r="RII86" s="207"/>
      <c r="RIJ86" s="207"/>
      <c r="RIK86" s="207"/>
      <c r="RIL86" s="207"/>
      <c r="RIM86" s="207"/>
      <c r="RIN86" s="207"/>
      <c r="RIO86" s="207"/>
      <c r="RIP86" s="207"/>
      <c r="RIQ86" s="207"/>
      <c r="RIR86" s="207"/>
      <c r="RIS86" s="207"/>
      <c r="RIT86" s="207"/>
      <c r="RIU86" s="207"/>
      <c r="RIV86" s="207"/>
      <c r="RIW86" s="207"/>
      <c r="RIX86" s="207"/>
      <c r="RIY86" s="207"/>
      <c r="RIZ86" s="207"/>
      <c r="RJA86" s="207"/>
      <c r="RJB86" s="207"/>
      <c r="RJC86" s="207"/>
      <c r="RJD86" s="207"/>
      <c r="RJE86" s="207"/>
      <c r="RJF86" s="207"/>
      <c r="RJG86" s="207"/>
      <c r="RJH86" s="207"/>
      <c r="RJI86" s="207"/>
      <c r="RJJ86" s="207"/>
      <c r="RJK86" s="207"/>
      <c r="RJL86" s="207"/>
      <c r="RJM86" s="207"/>
      <c r="RJN86" s="207"/>
      <c r="RJO86" s="207"/>
      <c r="RJP86" s="207"/>
      <c r="RJQ86" s="207"/>
      <c r="RJR86" s="207"/>
      <c r="RJS86" s="207"/>
      <c r="RJT86" s="207"/>
      <c r="RJU86" s="207"/>
      <c r="RJV86" s="207"/>
      <c r="RJW86" s="207"/>
      <c r="RJX86" s="207"/>
      <c r="RJY86" s="207"/>
      <c r="RJZ86" s="207"/>
      <c r="RKA86" s="207"/>
      <c r="RKB86" s="207"/>
      <c r="RKC86" s="207"/>
      <c r="RKD86" s="207"/>
      <c r="RKE86" s="207"/>
      <c r="RKF86" s="207"/>
      <c r="RKG86" s="207"/>
      <c r="RKH86" s="207"/>
      <c r="RKI86" s="207"/>
      <c r="RKJ86" s="207"/>
      <c r="RKK86" s="207"/>
      <c r="RKL86" s="207"/>
      <c r="RKM86" s="207"/>
      <c r="RKN86" s="207"/>
      <c r="RKO86" s="207"/>
      <c r="RKP86" s="207"/>
      <c r="RKQ86" s="207"/>
      <c r="RKR86" s="207"/>
      <c r="RKS86" s="207"/>
      <c r="RKT86" s="207"/>
      <c r="RKU86" s="207"/>
      <c r="RKV86" s="207"/>
      <c r="RKW86" s="207"/>
      <c r="RKX86" s="207"/>
      <c r="RKY86" s="207"/>
      <c r="RKZ86" s="207"/>
      <c r="RLA86" s="207"/>
      <c r="RLB86" s="207"/>
      <c r="RLC86" s="207"/>
      <c r="RLD86" s="207"/>
      <c r="RLE86" s="207"/>
      <c r="RLF86" s="207"/>
      <c r="RLG86" s="207"/>
      <c r="RLH86" s="207"/>
      <c r="RLI86" s="207"/>
      <c r="RLJ86" s="207"/>
      <c r="RLK86" s="207"/>
      <c r="RLL86" s="207"/>
      <c r="RLM86" s="207"/>
      <c r="RLN86" s="207"/>
      <c r="RLO86" s="207"/>
      <c r="RLP86" s="207"/>
      <c r="RLQ86" s="207"/>
      <c r="RLR86" s="207"/>
      <c r="RLS86" s="207"/>
      <c r="RLT86" s="207"/>
      <c r="RLU86" s="207"/>
      <c r="RLV86" s="207"/>
      <c r="RLW86" s="207"/>
      <c r="RLX86" s="207"/>
      <c r="RLY86" s="207"/>
      <c r="RLZ86" s="207"/>
      <c r="RMA86" s="207"/>
      <c r="RMB86" s="207"/>
      <c r="RMC86" s="207"/>
      <c r="RMD86" s="207"/>
      <c r="RME86" s="207"/>
      <c r="RMF86" s="207"/>
      <c r="RMG86" s="207"/>
      <c r="RMH86" s="207"/>
      <c r="RMI86" s="207"/>
      <c r="RMJ86" s="207"/>
      <c r="RMK86" s="207"/>
      <c r="RML86" s="207"/>
      <c r="RMM86" s="207"/>
      <c r="RMN86" s="207"/>
      <c r="RMO86" s="207"/>
      <c r="RMP86" s="207"/>
      <c r="RMQ86" s="207"/>
      <c r="RMR86" s="207"/>
      <c r="RMS86" s="207"/>
      <c r="RMT86" s="207"/>
      <c r="RMU86" s="207"/>
      <c r="RMV86" s="207"/>
      <c r="RMW86" s="207"/>
      <c r="RMX86" s="207"/>
      <c r="RMY86" s="207"/>
      <c r="RMZ86" s="207"/>
      <c r="RNA86" s="207"/>
      <c r="RNB86" s="207"/>
      <c r="RNC86" s="207"/>
      <c r="RND86" s="207"/>
      <c r="RNE86" s="207"/>
      <c r="RNF86" s="207"/>
      <c r="RNG86" s="207"/>
      <c r="RNH86" s="207"/>
      <c r="RNI86" s="207"/>
      <c r="RNJ86" s="207"/>
      <c r="RNK86" s="207"/>
      <c r="RNL86" s="207"/>
      <c r="RNM86" s="207"/>
      <c r="RNN86" s="207"/>
      <c r="RNO86" s="207"/>
      <c r="RNP86" s="207"/>
      <c r="RNQ86" s="207"/>
      <c r="RNR86" s="207"/>
      <c r="RNS86" s="207"/>
      <c r="RNT86" s="207"/>
      <c r="RNU86" s="207"/>
      <c r="RNV86" s="207"/>
      <c r="RNW86" s="207"/>
      <c r="RNX86" s="207"/>
      <c r="RNY86" s="207"/>
      <c r="RNZ86" s="207"/>
      <c r="ROA86" s="207"/>
      <c r="ROB86" s="207"/>
      <c r="ROC86" s="207"/>
      <c r="ROD86" s="207"/>
      <c r="ROE86" s="207"/>
      <c r="ROF86" s="207"/>
      <c r="ROG86" s="207"/>
      <c r="ROH86" s="207"/>
      <c r="ROI86" s="207"/>
      <c r="ROJ86" s="207"/>
      <c r="ROK86" s="207"/>
      <c r="ROL86" s="207"/>
      <c r="ROM86" s="207"/>
      <c r="RON86" s="207"/>
      <c r="ROO86" s="207"/>
      <c r="ROP86" s="207"/>
      <c r="ROQ86" s="207"/>
      <c r="ROR86" s="207"/>
      <c r="ROS86" s="207"/>
      <c r="ROT86" s="207"/>
      <c r="ROU86" s="207"/>
      <c r="ROV86" s="207"/>
      <c r="ROW86" s="207"/>
      <c r="ROX86" s="207"/>
      <c r="ROY86" s="207"/>
      <c r="ROZ86" s="207"/>
      <c r="RPA86" s="207"/>
      <c r="RPB86" s="207"/>
      <c r="RPC86" s="207"/>
      <c r="RPD86" s="207"/>
      <c r="RPE86" s="207"/>
      <c r="RPF86" s="207"/>
      <c r="RPG86" s="207"/>
      <c r="RPH86" s="207"/>
      <c r="RPI86" s="207"/>
      <c r="RPJ86" s="207"/>
      <c r="RPK86" s="207"/>
      <c r="RPL86" s="207"/>
      <c r="RPM86" s="207"/>
      <c r="RPN86" s="207"/>
      <c r="RPO86" s="207"/>
      <c r="RPP86" s="207"/>
      <c r="RPQ86" s="207"/>
      <c r="RPR86" s="207"/>
      <c r="RPS86" s="207"/>
      <c r="RPT86" s="207"/>
      <c r="RPU86" s="207"/>
      <c r="RPV86" s="207"/>
      <c r="RPW86" s="207"/>
      <c r="RPX86" s="207"/>
      <c r="RPY86" s="207"/>
      <c r="RPZ86" s="207"/>
      <c r="RQA86" s="207"/>
      <c r="RQB86" s="207"/>
      <c r="RQC86" s="207"/>
      <c r="RQD86" s="207"/>
      <c r="RQE86" s="207"/>
      <c r="RQF86" s="207"/>
      <c r="RQG86" s="207"/>
      <c r="RQH86" s="207"/>
      <c r="RQI86" s="207"/>
      <c r="RQJ86" s="207"/>
      <c r="RQK86" s="207"/>
      <c r="RQL86" s="207"/>
      <c r="RQM86" s="207"/>
      <c r="RQN86" s="207"/>
      <c r="RQO86" s="207"/>
      <c r="RQP86" s="207"/>
      <c r="RQQ86" s="207"/>
      <c r="RQR86" s="207"/>
      <c r="RQS86" s="207"/>
      <c r="RQT86" s="207"/>
      <c r="RQU86" s="207"/>
      <c r="RQV86" s="207"/>
      <c r="RQW86" s="207"/>
      <c r="RQX86" s="207"/>
      <c r="RQY86" s="207"/>
      <c r="RQZ86" s="207"/>
      <c r="RRA86" s="207"/>
      <c r="RRB86" s="207"/>
      <c r="RRC86" s="207"/>
      <c r="RRD86" s="207"/>
      <c r="RRE86" s="207"/>
      <c r="RRF86" s="207"/>
      <c r="RRG86" s="207"/>
      <c r="RRH86" s="207"/>
      <c r="RRI86" s="207"/>
      <c r="RRJ86" s="207"/>
      <c r="RRK86" s="207"/>
      <c r="RRL86" s="207"/>
      <c r="RRM86" s="207"/>
      <c r="RRN86" s="207"/>
      <c r="RRO86" s="207"/>
      <c r="RRP86" s="207"/>
      <c r="RRQ86" s="207"/>
      <c r="RRR86" s="207"/>
      <c r="RRS86" s="207"/>
      <c r="RRT86" s="207"/>
      <c r="RRU86" s="207"/>
      <c r="RRV86" s="207"/>
      <c r="RRW86" s="207"/>
      <c r="RRX86" s="207"/>
      <c r="RRY86" s="207"/>
      <c r="RRZ86" s="207"/>
      <c r="RSA86" s="207"/>
      <c r="RSB86" s="207"/>
      <c r="RSC86" s="207"/>
      <c r="RSD86" s="207"/>
      <c r="RSE86" s="207"/>
      <c r="RSF86" s="207"/>
      <c r="RSG86" s="207"/>
      <c r="RSH86" s="207"/>
      <c r="RSI86" s="207"/>
      <c r="RSJ86" s="207"/>
      <c r="RSK86" s="207"/>
      <c r="RSL86" s="207"/>
      <c r="RSM86" s="207"/>
      <c r="RSN86" s="207"/>
      <c r="RSO86" s="207"/>
      <c r="RSP86" s="207"/>
      <c r="RSQ86" s="207"/>
      <c r="RSR86" s="207"/>
      <c r="RSS86" s="207"/>
      <c r="RST86" s="207"/>
      <c r="RSU86" s="207"/>
      <c r="RSV86" s="207"/>
      <c r="RSW86" s="207"/>
      <c r="RSX86" s="207"/>
      <c r="RSY86" s="207"/>
      <c r="RSZ86" s="207"/>
      <c r="RTA86" s="207"/>
      <c r="RTB86" s="207"/>
      <c r="RTC86" s="207"/>
      <c r="RTD86" s="207"/>
      <c r="RTE86" s="207"/>
      <c r="RTF86" s="207"/>
      <c r="RTG86" s="207"/>
      <c r="RTH86" s="207"/>
      <c r="RTI86" s="207"/>
      <c r="RTJ86" s="207"/>
      <c r="RTK86" s="207"/>
      <c r="RTL86" s="207"/>
      <c r="RTM86" s="207"/>
      <c r="RTN86" s="207"/>
      <c r="RTO86" s="207"/>
      <c r="RTP86" s="207"/>
      <c r="RTQ86" s="207"/>
      <c r="RTR86" s="207"/>
      <c r="RTS86" s="207"/>
      <c r="RTT86" s="207"/>
      <c r="RTU86" s="207"/>
      <c r="RTV86" s="207"/>
      <c r="RTW86" s="207"/>
      <c r="RTX86" s="207"/>
      <c r="RTY86" s="207"/>
      <c r="RTZ86" s="207"/>
      <c r="RUA86" s="207"/>
      <c r="RUB86" s="207"/>
      <c r="RUC86" s="207"/>
      <c r="RUD86" s="207"/>
      <c r="RUE86" s="207"/>
      <c r="RUF86" s="207"/>
      <c r="RUG86" s="207"/>
      <c r="RUH86" s="207"/>
      <c r="RUI86" s="207"/>
      <c r="RUJ86" s="207"/>
      <c r="RUK86" s="207"/>
      <c r="RUL86" s="207"/>
      <c r="RUM86" s="207"/>
      <c r="RUN86" s="207"/>
      <c r="RUO86" s="207"/>
      <c r="RUP86" s="207"/>
      <c r="RUQ86" s="207"/>
      <c r="RUR86" s="207"/>
      <c r="RUS86" s="207"/>
      <c r="RUT86" s="207"/>
      <c r="RUU86" s="207"/>
      <c r="RUV86" s="207"/>
      <c r="RUW86" s="207"/>
      <c r="RUX86" s="207"/>
      <c r="RUY86" s="207"/>
      <c r="RUZ86" s="207"/>
      <c r="RVA86" s="207"/>
      <c r="RVB86" s="207"/>
      <c r="RVC86" s="207"/>
      <c r="RVD86" s="207"/>
      <c r="RVE86" s="207"/>
      <c r="RVF86" s="207"/>
      <c r="RVG86" s="207"/>
      <c r="RVH86" s="207"/>
      <c r="RVI86" s="207"/>
      <c r="RVJ86" s="207"/>
      <c r="RVK86" s="207"/>
      <c r="RVL86" s="207"/>
      <c r="RVM86" s="207"/>
      <c r="RVN86" s="207"/>
      <c r="RVO86" s="207"/>
      <c r="RVP86" s="207"/>
      <c r="RVQ86" s="207"/>
      <c r="RVR86" s="207"/>
      <c r="RVS86" s="207"/>
      <c r="RVT86" s="207"/>
      <c r="RVU86" s="207"/>
      <c r="RVV86" s="207"/>
      <c r="RVW86" s="207"/>
      <c r="RVX86" s="207"/>
      <c r="RVY86" s="207"/>
      <c r="RVZ86" s="207"/>
      <c r="RWA86" s="207"/>
      <c r="RWB86" s="207"/>
      <c r="RWC86" s="207"/>
      <c r="RWD86" s="207"/>
      <c r="RWE86" s="207"/>
      <c r="RWF86" s="207"/>
      <c r="RWG86" s="207"/>
      <c r="RWH86" s="207"/>
      <c r="RWI86" s="207"/>
      <c r="RWJ86" s="207"/>
      <c r="RWK86" s="207"/>
      <c r="RWL86" s="207"/>
      <c r="RWM86" s="207"/>
      <c r="RWN86" s="207"/>
      <c r="RWO86" s="207"/>
      <c r="RWP86" s="207"/>
      <c r="RWQ86" s="207"/>
      <c r="RWR86" s="207"/>
      <c r="RWS86" s="207"/>
      <c r="RWT86" s="207"/>
      <c r="RWU86" s="207"/>
      <c r="RWV86" s="207"/>
      <c r="RWW86" s="207"/>
      <c r="RWX86" s="207"/>
      <c r="RWY86" s="207"/>
      <c r="RWZ86" s="207"/>
      <c r="RXA86" s="207"/>
      <c r="RXB86" s="207"/>
      <c r="RXC86" s="207"/>
      <c r="RXD86" s="207"/>
      <c r="RXE86" s="207"/>
      <c r="RXF86" s="207"/>
      <c r="RXG86" s="207"/>
      <c r="RXH86" s="207"/>
      <c r="RXI86" s="207"/>
      <c r="RXJ86" s="207"/>
      <c r="RXK86" s="207"/>
      <c r="RXL86" s="207"/>
      <c r="RXM86" s="207"/>
      <c r="RXN86" s="207"/>
      <c r="RXO86" s="207"/>
      <c r="RXP86" s="207"/>
      <c r="RXQ86" s="207"/>
      <c r="RXR86" s="207"/>
      <c r="RXS86" s="207"/>
      <c r="RXT86" s="207"/>
      <c r="RXU86" s="207"/>
      <c r="RXV86" s="207"/>
      <c r="RXW86" s="207"/>
      <c r="RXX86" s="207"/>
      <c r="RXY86" s="207"/>
      <c r="RXZ86" s="207"/>
      <c r="RYA86" s="207"/>
      <c r="RYB86" s="207"/>
      <c r="RYC86" s="207"/>
      <c r="RYD86" s="207"/>
      <c r="RYE86" s="207"/>
      <c r="RYF86" s="207"/>
      <c r="RYG86" s="207"/>
      <c r="RYH86" s="207"/>
      <c r="RYI86" s="207"/>
      <c r="RYJ86" s="207"/>
      <c r="RYK86" s="207"/>
      <c r="RYL86" s="207"/>
      <c r="RYM86" s="207"/>
      <c r="RYN86" s="207"/>
      <c r="RYO86" s="207"/>
      <c r="RYP86" s="207"/>
      <c r="RYQ86" s="207"/>
      <c r="RYR86" s="207"/>
      <c r="RYS86" s="207"/>
      <c r="RYT86" s="207"/>
      <c r="RYU86" s="207"/>
      <c r="RYV86" s="207"/>
      <c r="RYW86" s="207"/>
      <c r="RYX86" s="207"/>
      <c r="RYY86" s="207"/>
      <c r="RYZ86" s="207"/>
      <c r="RZA86" s="207"/>
      <c r="RZB86" s="207"/>
      <c r="RZC86" s="207"/>
      <c r="RZD86" s="207"/>
      <c r="RZE86" s="207"/>
      <c r="RZF86" s="207"/>
      <c r="RZG86" s="207"/>
      <c r="RZH86" s="207"/>
      <c r="RZI86" s="207"/>
      <c r="RZJ86" s="207"/>
      <c r="RZK86" s="207"/>
      <c r="RZL86" s="207"/>
      <c r="RZM86" s="207"/>
      <c r="RZN86" s="207"/>
      <c r="RZO86" s="207"/>
      <c r="RZP86" s="207"/>
      <c r="RZQ86" s="207"/>
      <c r="RZR86" s="207"/>
      <c r="RZS86" s="207"/>
      <c r="RZT86" s="207"/>
      <c r="RZU86" s="207"/>
      <c r="RZV86" s="207"/>
      <c r="RZW86" s="207"/>
      <c r="RZX86" s="207"/>
      <c r="RZY86" s="207"/>
      <c r="RZZ86" s="207"/>
      <c r="SAA86" s="207"/>
      <c r="SAB86" s="207"/>
      <c r="SAC86" s="207"/>
      <c r="SAD86" s="207"/>
      <c r="SAE86" s="207"/>
      <c r="SAF86" s="207"/>
      <c r="SAG86" s="207"/>
      <c r="SAH86" s="207"/>
      <c r="SAI86" s="207"/>
      <c r="SAJ86" s="207"/>
      <c r="SAK86" s="207"/>
      <c r="SAL86" s="207"/>
      <c r="SAM86" s="207"/>
      <c r="SAN86" s="207"/>
      <c r="SAO86" s="207"/>
      <c r="SAP86" s="207"/>
      <c r="SAQ86" s="207"/>
      <c r="SAR86" s="207"/>
      <c r="SAS86" s="207"/>
      <c r="SAT86" s="207"/>
      <c r="SAU86" s="207"/>
      <c r="SAV86" s="207"/>
      <c r="SAW86" s="207"/>
      <c r="SAX86" s="207"/>
      <c r="SAY86" s="207"/>
      <c r="SAZ86" s="207"/>
      <c r="SBA86" s="207"/>
      <c r="SBB86" s="207"/>
      <c r="SBC86" s="207"/>
      <c r="SBD86" s="207"/>
      <c r="SBE86" s="207"/>
      <c r="SBF86" s="207"/>
      <c r="SBG86" s="207"/>
      <c r="SBH86" s="207"/>
      <c r="SBI86" s="207"/>
      <c r="SBJ86" s="207"/>
      <c r="SBK86" s="207"/>
      <c r="SBL86" s="207"/>
      <c r="SBM86" s="207"/>
      <c r="SBN86" s="207"/>
      <c r="SBO86" s="207"/>
      <c r="SBP86" s="207"/>
      <c r="SBQ86" s="207"/>
      <c r="SBR86" s="207"/>
      <c r="SBS86" s="207"/>
      <c r="SBT86" s="207"/>
      <c r="SBU86" s="207"/>
      <c r="SBV86" s="207"/>
      <c r="SBW86" s="207"/>
      <c r="SBX86" s="207"/>
      <c r="SBY86" s="207"/>
      <c r="SBZ86" s="207"/>
      <c r="SCA86" s="207"/>
      <c r="SCB86" s="207"/>
      <c r="SCC86" s="207"/>
      <c r="SCD86" s="207"/>
      <c r="SCE86" s="207"/>
      <c r="SCF86" s="207"/>
      <c r="SCG86" s="207"/>
      <c r="SCH86" s="207"/>
      <c r="SCI86" s="207"/>
      <c r="SCJ86" s="207"/>
      <c r="SCK86" s="207"/>
      <c r="SCL86" s="207"/>
      <c r="SCM86" s="207"/>
      <c r="SCN86" s="207"/>
      <c r="SCO86" s="207"/>
      <c r="SCP86" s="207"/>
      <c r="SCQ86" s="207"/>
      <c r="SCR86" s="207"/>
      <c r="SCS86" s="207"/>
      <c r="SCT86" s="207"/>
      <c r="SCU86" s="207"/>
      <c r="SCV86" s="207"/>
      <c r="SCW86" s="207"/>
      <c r="SCX86" s="207"/>
      <c r="SCY86" s="207"/>
      <c r="SCZ86" s="207"/>
      <c r="SDA86" s="207"/>
      <c r="SDB86" s="207"/>
      <c r="SDC86" s="207"/>
      <c r="SDD86" s="207"/>
      <c r="SDE86" s="207"/>
      <c r="SDF86" s="207"/>
      <c r="SDG86" s="207"/>
      <c r="SDH86" s="207"/>
      <c r="SDI86" s="207"/>
      <c r="SDJ86" s="207"/>
      <c r="SDK86" s="207"/>
      <c r="SDL86" s="207"/>
      <c r="SDM86" s="207"/>
      <c r="SDN86" s="207"/>
      <c r="SDO86" s="207"/>
      <c r="SDP86" s="207"/>
      <c r="SDQ86" s="207"/>
      <c r="SDR86" s="207"/>
      <c r="SDS86" s="207"/>
      <c r="SDT86" s="207"/>
      <c r="SDU86" s="207"/>
      <c r="SDV86" s="207"/>
      <c r="SDW86" s="207"/>
      <c r="SDX86" s="207"/>
      <c r="SDY86" s="207"/>
      <c r="SDZ86" s="207"/>
      <c r="SEA86" s="207"/>
      <c r="SEB86" s="207"/>
      <c r="SEC86" s="207"/>
      <c r="SED86" s="207"/>
      <c r="SEE86" s="207"/>
      <c r="SEF86" s="207"/>
      <c r="SEG86" s="207"/>
      <c r="SEH86" s="207"/>
      <c r="SEI86" s="207"/>
      <c r="SEJ86" s="207"/>
      <c r="SEK86" s="207"/>
      <c r="SEL86" s="207"/>
      <c r="SEM86" s="207"/>
      <c r="SEN86" s="207"/>
      <c r="SEO86" s="207"/>
      <c r="SEP86" s="207"/>
      <c r="SEQ86" s="207"/>
      <c r="SER86" s="207"/>
      <c r="SES86" s="207"/>
      <c r="SET86" s="207"/>
      <c r="SEU86" s="207"/>
      <c r="SEV86" s="207"/>
      <c r="SEW86" s="207"/>
      <c r="SEX86" s="207"/>
      <c r="SEY86" s="207"/>
      <c r="SEZ86" s="207"/>
      <c r="SFA86" s="207"/>
      <c r="SFB86" s="207"/>
      <c r="SFC86" s="207"/>
      <c r="SFD86" s="207"/>
      <c r="SFE86" s="207"/>
      <c r="SFF86" s="207"/>
      <c r="SFG86" s="207"/>
      <c r="SFH86" s="207"/>
      <c r="SFI86" s="207"/>
      <c r="SFJ86" s="207"/>
      <c r="SFK86" s="207"/>
      <c r="SFL86" s="207"/>
      <c r="SFM86" s="207"/>
      <c r="SFN86" s="207"/>
      <c r="SFO86" s="207"/>
      <c r="SFP86" s="207"/>
      <c r="SFQ86" s="207"/>
      <c r="SFR86" s="207"/>
      <c r="SFS86" s="207"/>
      <c r="SFT86" s="207"/>
      <c r="SFU86" s="207"/>
      <c r="SFV86" s="207"/>
      <c r="SFW86" s="207"/>
      <c r="SFX86" s="207"/>
      <c r="SFY86" s="207"/>
      <c r="SFZ86" s="207"/>
      <c r="SGA86" s="207"/>
      <c r="SGB86" s="207"/>
      <c r="SGC86" s="207"/>
      <c r="SGD86" s="207"/>
      <c r="SGE86" s="207"/>
      <c r="SGF86" s="207"/>
      <c r="SGG86" s="207"/>
      <c r="SGH86" s="207"/>
      <c r="SGI86" s="207"/>
      <c r="SGJ86" s="207"/>
      <c r="SGK86" s="207"/>
      <c r="SGL86" s="207"/>
      <c r="SGM86" s="207"/>
      <c r="SGN86" s="207"/>
      <c r="SGO86" s="207"/>
      <c r="SGP86" s="207"/>
      <c r="SGQ86" s="207"/>
      <c r="SGR86" s="207"/>
      <c r="SGS86" s="207"/>
      <c r="SGT86" s="207"/>
      <c r="SGU86" s="207"/>
      <c r="SGV86" s="207"/>
      <c r="SGW86" s="207"/>
      <c r="SGX86" s="207"/>
      <c r="SGY86" s="207"/>
      <c r="SGZ86" s="207"/>
      <c r="SHA86" s="207"/>
      <c r="SHB86" s="207"/>
      <c r="SHC86" s="207"/>
      <c r="SHD86" s="207"/>
      <c r="SHE86" s="207"/>
      <c r="SHF86" s="207"/>
      <c r="SHG86" s="207"/>
      <c r="SHH86" s="207"/>
      <c r="SHI86" s="207"/>
      <c r="SHJ86" s="207"/>
      <c r="SHK86" s="207"/>
      <c r="SHL86" s="207"/>
      <c r="SHM86" s="207"/>
      <c r="SHN86" s="207"/>
      <c r="SHO86" s="207"/>
      <c r="SHP86" s="207"/>
      <c r="SHQ86" s="207"/>
      <c r="SHR86" s="207"/>
      <c r="SHS86" s="207"/>
      <c r="SHT86" s="207"/>
      <c r="SHU86" s="207"/>
      <c r="SHV86" s="207"/>
      <c r="SHW86" s="207"/>
      <c r="SHX86" s="207"/>
      <c r="SHY86" s="207"/>
      <c r="SHZ86" s="207"/>
      <c r="SIA86" s="207"/>
      <c r="SIB86" s="207"/>
      <c r="SIC86" s="207"/>
      <c r="SID86" s="207"/>
      <c r="SIE86" s="207"/>
      <c r="SIF86" s="207"/>
      <c r="SIG86" s="207"/>
      <c r="SIH86" s="207"/>
      <c r="SII86" s="207"/>
      <c r="SIJ86" s="207"/>
      <c r="SIK86" s="207"/>
      <c r="SIL86" s="207"/>
      <c r="SIM86" s="207"/>
      <c r="SIN86" s="207"/>
      <c r="SIO86" s="207"/>
      <c r="SIP86" s="207"/>
      <c r="SIQ86" s="207"/>
      <c r="SIR86" s="207"/>
      <c r="SIS86" s="207"/>
      <c r="SIT86" s="207"/>
      <c r="SIU86" s="207"/>
      <c r="SIV86" s="207"/>
      <c r="SIW86" s="207"/>
      <c r="SIX86" s="207"/>
      <c r="SIY86" s="207"/>
      <c r="SIZ86" s="207"/>
      <c r="SJA86" s="207"/>
      <c r="SJB86" s="207"/>
      <c r="SJC86" s="207"/>
      <c r="SJD86" s="207"/>
      <c r="SJE86" s="207"/>
      <c r="SJF86" s="207"/>
      <c r="SJG86" s="207"/>
      <c r="SJH86" s="207"/>
      <c r="SJI86" s="207"/>
      <c r="SJJ86" s="207"/>
      <c r="SJK86" s="207"/>
      <c r="SJL86" s="207"/>
      <c r="SJM86" s="207"/>
      <c r="SJN86" s="207"/>
      <c r="SJO86" s="207"/>
      <c r="SJP86" s="207"/>
      <c r="SJQ86" s="207"/>
      <c r="SJR86" s="207"/>
      <c r="SJS86" s="207"/>
      <c r="SJT86" s="207"/>
      <c r="SJU86" s="207"/>
      <c r="SJV86" s="207"/>
      <c r="SJW86" s="207"/>
      <c r="SJX86" s="207"/>
      <c r="SJY86" s="207"/>
      <c r="SJZ86" s="207"/>
      <c r="SKA86" s="207"/>
      <c r="SKB86" s="207"/>
      <c r="SKC86" s="207"/>
      <c r="SKD86" s="207"/>
      <c r="SKE86" s="207"/>
      <c r="SKF86" s="207"/>
      <c r="SKG86" s="207"/>
      <c r="SKH86" s="207"/>
      <c r="SKI86" s="207"/>
      <c r="SKJ86" s="207"/>
      <c r="SKK86" s="207"/>
      <c r="SKL86" s="207"/>
      <c r="SKM86" s="207"/>
      <c r="SKN86" s="207"/>
      <c r="SKO86" s="207"/>
      <c r="SKP86" s="207"/>
      <c r="SKQ86" s="207"/>
      <c r="SKR86" s="207"/>
      <c r="SKS86" s="207"/>
      <c r="SKT86" s="207"/>
      <c r="SKU86" s="207"/>
      <c r="SKV86" s="207"/>
      <c r="SKW86" s="207"/>
      <c r="SKX86" s="207"/>
      <c r="SKY86" s="207"/>
      <c r="SKZ86" s="207"/>
      <c r="SLA86" s="207"/>
      <c r="SLB86" s="207"/>
      <c r="SLC86" s="207"/>
      <c r="SLD86" s="207"/>
      <c r="SLE86" s="207"/>
      <c r="SLF86" s="207"/>
      <c r="SLG86" s="207"/>
      <c r="SLH86" s="207"/>
      <c r="SLI86" s="207"/>
      <c r="SLJ86" s="207"/>
      <c r="SLK86" s="207"/>
      <c r="SLL86" s="207"/>
      <c r="SLM86" s="207"/>
      <c r="SLN86" s="207"/>
      <c r="SLO86" s="207"/>
      <c r="SLP86" s="207"/>
      <c r="SLQ86" s="207"/>
      <c r="SLR86" s="207"/>
      <c r="SLS86" s="207"/>
      <c r="SLT86" s="207"/>
      <c r="SLU86" s="207"/>
      <c r="SLV86" s="207"/>
      <c r="SLW86" s="207"/>
      <c r="SLX86" s="207"/>
      <c r="SLY86" s="207"/>
      <c r="SLZ86" s="207"/>
      <c r="SMA86" s="207"/>
      <c r="SMB86" s="207"/>
      <c r="SMC86" s="207"/>
      <c r="SMD86" s="207"/>
      <c r="SME86" s="207"/>
      <c r="SMF86" s="207"/>
      <c r="SMG86" s="207"/>
      <c r="SMH86" s="207"/>
      <c r="SMI86" s="207"/>
      <c r="SMJ86" s="207"/>
      <c r="SMK86" s="207"/>
      <c r="SML86" s="207"/>
      <c r="SMM86" s="207"/>
      <c r="SMN86" s="207"/>
      <c r="SMO86" s="207"/>
      <c r="SMP86" s="207"/>
      <c r="SMQ86" s="207"/>
      <c r="SMR86" s="207"/>
      <c r="SMS86" s="207"/>
      <c r="SMT86" s="207"/>
      <c r="SMU86" s="207"/>
      <c r="SMV86" s="207"/>
      <c r="SMW86" s="207"/>
      <c r="SMX86" s="207"/>
      <c r="SMY86" s="207"/>
      <c r="SMZ86" s="207"/>
      <c r="SNA86" s="207"/>
      <c r="SNB86" s="207"/>
      <c r="SNC86" s="207"/>
      <c r="SND86" s="207"/>
      <c r="SNE86" s="207"/>
      <c r="SNF86" s="207"/>
      <c r="SNG86" s="207"/>
      <c r="SNH86" s="207"/>
      <c r="SNI86" s="207"/>
      <c r="SNJ86" s="207"/>
      <c r="SNK86" s="207"/>
      <c r="SNL86" s="207"/>
      <c r="SNM86" s="207"/>
      <c r="SNN86" s="207"/>
      <c r="SNO86" s="207"/>
      <c r="SNP86" s="207"/>
      <c r="SNQ86" s="207"/>
      <c r="SNR86" s="207"/>
      <c r="SNS86" s="207"/>
      <c r="SNT86" s="207"/>
      <c r="SNU86" s="207"/>
      <c r="SNV86" s="207"/>
      <c r="SNW86" s="207"/>
      <c r="SNX86" s="207"/>
      <c r="SNY86" s="207"/>
      <c r="SNZ86" s="207"/>
      <c r="SOA86" s="207"/>
      <c r="SOB86" s="207"/>
      <c r="SOC86" s="207"/>
      <c r="SOD86" s="207"/>
      <c r="SOE86" s="207"/>
      <c r="SOF86" s="207"/>
      <c r="SOG86" s="207"/>
      <c r="SOH86" s="207"/>
      <c r="SOI86" s="207"/>
      <c r="SOJ86" s="207"/>
      <c r="SOK86" s="207"/>
      <c r="SOL86" s="207"/>
      <c r="SOM86" s="207"/>
      <c r="SON86" s="207"/>
      <c r="SOO86" s="207"/>
      <c r="SOP86" s="207"/>
      <c r="SOQ86" s="207"/>
      <c r="SOR86" s="207"/>
      <c r="SOS86" s="207"/>
      <c r="SOT86" s="207"/>
      <c r="SOU86" s="207"/>
      <c r="SOV86" s="207"/>
      <c r="SOW86" s="207"/>
      <c r="SOX86" s="207"/>
      <c r="SOY86" s="207"/>
      <c r="SOZ86" s="207"/>
      <c r="SPA86" s="207"/>
      <c r="SPB86" s="207"/>
      <c r="SPC86" s="207"/>
      <c r="SPD86" s="207"/>
      <c r="SPE86" s="207"/>
      <c r="SPF86" s="207"/>
      <c r="SPG86" s="207"/>
      <c r="SPH86" s="207"/>
      <c r="SPI86" s="207"/>
      <c r="SPJ86" s="207"/>
      <c r="SPK86" s="207"/>
      <c r="SPL86" s="207"/>
      <c r="SPM86" s="207"/>
      <c r="SPN86" s="207"/>
      <c r="SPO86" s="207"/>
      <c r="SPP86" s="207"/>
      <c r="SPQ86" s="207"/>
      <c r="SPR86" s="207"/>
      <c r="SPS86" s="207"/>
      <c r="SPT86" s="207"/>
      <c r="SPU86" s="207"/>
      <c r="SPV86" s="207"/>
      <c r="SPW86" s="207"/>
      <c r="SPX86" s="207"/>
      <c r="SPY86" s="207"/>
      <c r="SPZ86" s="207"/>
      <c r="SQA86" s="207"/>
      <c r="SQB86" s="207"/>
      <c r="SQC86" s="207"/>
      <c r="SQD86" s="207"/>
      <c r="SQE86" s="207"/>
      <c r="SQF86" s="207"/>
      <c r="SQG86" s="207"/>
      <c r="SQH86" s="207"/>
      <c r="SQI86" s="207"/>
      <c r="SQJ86" s="207"/>
      <c r="SQK86" s="207"/>
      <c r="SQL86" s="207"/>
      <c r="SQM86" s="207"/>
      <c r="SQN86" s="207"/>
      <c r="SQO86" s="207"/>
      <c r="SQP86" s="207"/>
      <c r="SQQ86" s="207"/>
      <c r="SQR86" s="207"/>
      <c r="SQS86" s="207"/>
      <c r="SQT86" s="207"/>
      <c r="SQU86" s="207"/>
      <c r="SQV86" s="207"/>
      <c r="SQW86" s="207"/>
      <c r="SQX86" s="207"/>
      <c r="SQY86" s="207"/>
      <c r="SQZ86" s="207"/>
      <c r="SRA86" s="207"/>
      <c r="SRB86" s="207"/>
      <c r="SRC86" s="207"/>
      <c r="SRD86" s="207"/>
      <c r="SRE86" s="207"/>
      <c r="SRF86" s="207"/>
      <c r="SRG86" s="207"/>
      <c r="SRH86" s="207"/>
      <c r="SRI86" s="207"/>
      <c r="SRJ86" s="207"/>
      <c r="SRK86" s="207"/>
      <c r="SRL86" s="207"/>
      <c r="SRM86" s="207"/>
      <c r="SRN86" s="207"/>
      <c r="SRO86" s="207"/>
      <c r="SRP86" s="207"/>
      <c r="SRQ86" s="207"/>
      <c r="SRR86" s="207"/>
      <c r="SRS86" s="207"/>
      <c r="SRT86" s="207"/>
      <c r="SRU86" s="207"/>
      <c r="SRV86" s="207"/>
      <c r="SRW86" s="207"/>
      <c r="SRX86" s="207"/>
      <c r="SRY86" s="207"/>
      <c r="SRZ86" s="207"/>
      <c r="SSA86" s="207"/>
      <c r="SSB86" s="207"/>
      <c r="SSC86" s="207"/>
      <c r="SSD86" s="207"/>
      <c r="SSE86" s="207"/>
      <c r="SSF86" s="207"/>
      <c r="SSG86" s="207"/>
      <c r="SSH86" s="207"/>
      <c r="SSI86" s="207"/>
      <c r="SSJ86" s="207"/>
      <c r="SSK86" s="207"/>
      <c r="SSL86" s="207"/>
      <c r="SSM86" s="207"/>
      <c r="SSN86" s="207"/>
      <c r="SSO86" s="207"/>
      <c r="SSP86" s="207"/>
      <c r="SSQ86" s="207"/>
      <c r="SSR86" s="207"/>
      <c r="SSS86" s="207"/>
      <c r="SST86" s="207"/>
      <c r="SSU86" s="207"/>
      <c r="SSV86" s="207"/>
      <c r="SSW86" s="207"/>
      <c r="SSX86" s="207"/>
      <c r="SSY86" s="207"/>
      <c r="SSZ86" s="207"/>
      <c r="STA86" s="207"/>
      <c r="STB86" s="207"/>
      <c r="STC86" s="207"/>
      <c r="STD86" s="207"/>
      <c r="STE86" s="207"/>
      <c r="STF86" s="207"/>
      <c r="STG86" s="207"/>
      <c r="STH86" s="207"/>
      <c r="STI86" s="207"/>
      <c r="STJ86" s="207"/>
      <c r="STK86" s="207"/>
      <c r="STL86" s="207"/>
      <c r="STM86" s="207"/>
      <c r="STN86" s="207"/>
      <c r="STO86" s="207"/>
      <c r="STP86" s="207"/>
      <c r="STQ86" s="207"/>
      <c r="STR86" s="207"/>
      <c r="STS86" s="207"/>
      <c r="STT86" s="207"/>
      <c r="STU86" s="207"/>
      <c r="STV86" s="207"/>
      <c r="STW86" s="207"/>
      <c r="STX86" s="207"/>
      <c r="STY86" s="207"/>
      <c r="STZ86" s="207"/>
      <c r="SUA86" s="207"/>
      <c r="SUB86" s="207"/>
      <c r="SUC86" s="207"/>
      <c r="SUD86" s="207"/>
      <c r="SUE86" s="207"/>
      <c r="SUF86" s="207"/>
      <c r="SUG86" s="207"/>
      <c r="SUH86" s="207"/>
      <c r="SUI86" s="207"/>
      <c r="SUJ86" s="207"/>
      <c r="SUK86" s="207"/>
      <c r="SUL86" s="207"/>
      <c r="SUM86" s="207"/>
      <c r="SUN86" s="207"/>
      <c r="SUO86" s="207"/>
      <c r="SUP86" s="207"/>
      <c r="SUQ86" s="207"/>
      <c r="SUR86" s="207"/>
      <c r="SUS86" s="207"/>
      <c r="SUT86" s="207"/>
      <c r="SUU86" s="207"/>
      <c r="SUV86" s="207"/>
      <c r="SUW86" s="207"/>
      <c r="SUX86" s="207"/>
      <c r="SUY86" s="207"/>
      <c r="SUZ86" s="207"/>
      <c r="SVA86" s="207"/>
      <c r="SVB86" s="207"/>
      <c r="SVC86" s="207"/>
      <c r="SVD86" s="207"/>
      <c r="SVE86" s="207"/>
      <c r="SVF86" s="207"/>
      <c r="SVG86" s="207"/>
      <c r="SVH86" s="207"/>
      <c r="SVI86" s="207"/>
      <c r="SVJ86" s="207"/>
      <c r="SVK86" s="207"/>
      <c r="SVL86" s="207"/>
      <c r="SVM86" s="207"/>
      <c r="SVN86" s="207"/>
      <c r="SVO86" s="207"/>
      <c r="SVP86" s="207"/>
      <c r="SVQ86" s="207"/>
      <c r="SVR86" s="207"/>
      <c r="SVS86" s="207"/>
      <c r="SVT86" s="207"/>
      <c r="SVU86" s="207"/>
      <c r="SVV86" s="207"/>
      <c r="SVW86" s="207"/>
      <c r="SVX86" s="207"/>
      <c r="SVY86" s="207"/>
      <c r="SVZ86" s="207"/>
      <c r="SWA86" s="207"/>
      <c r="SWB86" s="207"/>
      <c r="SWC86" s="207"/>
      <c r="SWD86" s="207"/>
      <c r="SWE86" s="207"/>
      <c r="SWF86" s="207"/>
      <c r="SWG86" s="207"/>
      <c r="SWH86" s="207"/>
      <c r="SWI86" s="207"/>
      <c r="SWJ86" s="207"/>
      <c r="SWK86" s="207"/>
      <c r="SWL86" s="207"/>
      <c r="SWM86" s="207"/>
      <c r="SWN86" s="207"/>
      <c r="SWO86" s="207"/>
      <c r="SWP86" s="207"/>
      <c r="SWQ86" s="207"/>
      <c r="SWR86" s="207"/>
      <c r="SWS86" s="207"/>
      <c r="SWT86" s="207"/>
      <c r="SWU86" s="207"/>
      <c r="SWV86" s="207"/>
      <c r="SWW86" s="207"/>
      <c r="SWX86" s="207"/>
      <c r="SWY86" s="207"/>
      <c r="SWZ86" s="207"/>
      <c r="SXA86" s="207"/>
      <c r="SXB86" s="207"/>
      <c r="SXC86" s="207"/>
      <c r="SXD86" s="207"/>
      <c r="SXE86" s="207"/>
      <c r="SXF86" s="207"/>
      <c r="SXG86" s="207"/>
      <c r="SXH86" s="207"/>
      <c r="SXI86" s="207"/>
      <c r="SXJ86" s="207"/>
      <c r="SXK86" s="207"/>
      <c r="SXL86" s="207"/>
      <c r="SXM86" s="207"/>
      <c r="SXN86" s="207"/>
      <c r="SXO86" s="207"/>
      <c r="SXP86" s="207"/>
      <c r="SXQ86" s="207"/>
      <c r="SXR86" s="207"/>
      <c r="SXS86" s="207"/>
      <c r="SXT86" s="207"/>
      <c r="SXU86" s="207"/>
      <c r="SXV86" s="207"/>
      <c r="SXW86" s="207"/>
      <c r="SXX86" s="207"/>
      <c r="SXY86" s="207"/>
      <c r="SXZ86" s="207"/>
      <c r="SYA86" s="207"/>
      <c r="SYB86" s="207"/>
      <c r="SYC86" s="207"/>
      <c r="SYD86" s="207"/>
      <c r="SYE86" s="207"/>
      <c r="SYF86" s="207"/>
      <c r="SYG86" s="207"/>
      <c r="SYH86" s="207"/>
      <c r="SYI86" s="207"/>
      <c r="SYJ86" s="207"/>
      <c r="SYK86" s="207"/>
      <c r="SYL86" s="207"/>
      <c r="SYM86" s="207"/>
      <c r="SYN86" s="207"/>
      <c r="SYO86" s="207"/>
      <c r="SYP86" s="207"/>
      <c r="SYQ86" s="207"/>
      <c r="SYR86" s="207"/>
      <c r="SYS86" s="207"/>
      <c r="SYT86" s="207"/>
      <c r="SYU86" s="207"/>
      <c r="SYV86" s="207"/>
      <c r="SYW86" s="207"/>
      <c r="SYX86" s="207"/>
      <c r="SYY86" s="207"/>
      <c r="SYZ86" s="207"/>
      <c r="SZA86" s="207"/>
      <c r="SZB86" s="207"/>
      <c r="SZC86" s="207"/>
      <c r="SZD86" s="207"/>
      <c r="SZE86" s="207"/>
      <c r="SZF86" s="207"/>
      <c r="SZG86" s="207"/>
      <c r="SZH86" s="207"/>
      <c r="SZI86" s="207"/>
      <c r="SZJ86" s="207"/>
      <c r="SZK86" s="207"/>
      <c r="SZL86" s="207"/>
      <c r="SZM86" s="207"/>
      <c r="SZN86" s="207"/>
      <c r="SZO86" s="207"/>
      <c r="SZP86" s="207"/>
      <c r="SZQ86" s="207"/>
      <c r="SZR86" s="207"/>
      <c r="SZS86" s="207"/>
      <c r="SZT86" s="207"/>
      <c r="SZU86" s="207"/>
      <c r="SZV86" s="207"/>
      <c r="SZW86" s="207"/>
      <c r="SZX86" s="207"/>
      <c r="SZY86" s="207"/>
      <c r="SZZ86" s="207"/>
      <c r="TAA86" s="207"/>
      <c r="TAB86" s="207"/>
      <c r="TAC86" s="207"/>
      <c r="TAD86" s="207"/>
      <c r="TAE86" s="207"/>
      <c r="TAF86" s="207"/>
      <c r="TAG86" s="207"/>
      <c r="TAH86" s="207"/>
      <c r="TAI86" s="207"/>
      <c r="TAJ86" s="207"/>
      <c r="TAK86" s="207"/>
      <c r="TAL86" s="207"/>
      <c r="TAM86" s="207"/>
      <c r="TAN86" s="207"/>
      <c r="TAO86" s="207"/>
      <c r="TAP86" s="207"/>
      <c r="TAQ86" s="207"/>
      <c r="TAR86" s="207"/>
      <c r="TAS86" s="207"/>
      <c r="TAT86" s="207"/>
      <c r="TAU86" s="207"/>
      <c r="TAV86" s="207"/>
      <c r="TAW86" s="207"/>
      <c r="TAX86" s="207"/>
      <c r="TAY86" s="207"/>
      <c r="TAZ86" s="207"/>
      <c r="TBA86" s="207"/>
      <c r="TBB86" s="207"/>
      <c r="TBC86" s="207"/>
      <c r="TBD86" s="207"/>
      <c r="TBE86" s="207"/>
      <c r="TBF86" s="207"/>
      <c r="TBG86" s="207"/>
      <c r="TBH86" s="207"/>
      <c r="TBI86" s="207"/>
      <c r="TBJ86" s="207"/>
      <c r="TBK86" s="207"/>
      <c r="TBL86" s="207"/>
      <c r="TBM86" s="207"/>
      <c r="TBN86" s="207"/>
      <c r="TBO86" s="207"/>
      <c r="TBP86" s="207"/>
      <c r="TBQ86" s="207"/>
      <c r="TBR86" s="207"/>
      <c r="TBS86" s="207"/>
      <c r="TBT86" s="207"/>
      <c r="TBU86" s="207"/>
      <c r="TBV86" s="207"/>
      <c r="TBW86" s="207"/>
      <c r="TBX86" s="207"/>
      <c r="TBY86" s="207"/>
      <c r="TBZ86" s="207"/>
      <c r="TCA86" s="207"/>
      <c r="TCB86" s="207"/>
      <c r="TCC86" s="207"/>
      <c r="TCD86" s="207"/>
      <c r="TCE86" s="207"/>
      <c r="TCF86" s="207"/>
      <c r="TCG86" s="207"/>
      <c r="TCH86" s="207"/>
      <c r="TCI86" s="207"/>
      <c r="TCJ86" s="207"/>
      <c r="TCK86" s="207"/>
      <c r="TCL86" s="207"/>
      <c r="TCM86" s="207"/>
      <c r="TCN86" s="207"/>
      <c r="TCO86" s="207"/>
      <c r="TCP86" s="207"/>
      <c r="TCQ86" s="207"/>
      <c r="TCR86" s="207"/>
      <c r="TCS86" s="207"/>
      <c r="TCT86" s="207"/>
      <c r="TCU86" s="207"/>
      <c r="TCV86" s="207"/>
      <c r="TCW86" s="207"/>
      <c r="TCX86" s="207"/>
      <c r="TCY86" s="207"/>
      <c r="TCZ86" s="207"/>
      <c r="TDA86" s="207"/>
      <c r="TDB86" s="207"/>
      <c r="TDC86" s="207"/>
      <c r="TDD86" s="207"/>
      <c r="TDE86" s="207"/>
      <c r="TDF86" s="207"/>
      <c r="TDG86" s="207"/>
      <c r="TDH86" s="207"/>
      <c r="TDI86" s="207"/>
      <c r="TDJ86" s="207"/>
      <c r="TDK86" s="207"/>
      <c r="TDL86" s="207"/>
      <c r="TDM86" s="207"/>
      <c r="TDN86" s="207"/>
      <c r="TDO86" s="207"/>
      <c r="TDP86" s="207"/>
      <c r="TDQ86" s="207"/>
      <c r="TDR86" s="207"/>
      <c r="TDS86" s="207"/>
      <c r="TDT86" s="207"/>
      <c r="TDU86" s="207"/>
      <c r="TDV86" s="207"/>
      <c r="TDW86" s="207"/>
      <c r="TDX86" s="207"/>
      <c r="TDY86" s="207"/>
      <c r="TDZ86" s="207"/>
      <c r="TEA86" s="207"/>
      <c r="TEB86" s="207"/>
      <c r="TEC86" s="207"/>
      <c r="TED86" s="207"/>
      <c r="TEE86" s="207"/>
      <c r="TEF86" s="207"/>
      <c r="TEG86" s="207"/>
      <c r="TEH86" s="207"/>
      <c r="TEI86" s="207"/>
      <c r="TEJ86" s="207"/>
      <c r="TEK86" s="207"/>
      <c r="TEL86" s="207"/>
      <c r="TEM86" s="207"/>
      <c r="TEN86" s="207"/>
      <c r="TEO86" s="207"/>
      <c r="TEP86" s="207"/>
      <c r="TEQ86" s="207"/>
      <c r="TER86" s="207"/>
      <c r="TES86" s="207"/>
      <c r="TET86" s="207"/>
      <c r="TEU86" s="207"/>
      <c r="TEV86" s="207"/>
      <c r="TEW86" s="207"/>
      <c r="TEX86" s="207"/>
      <c r="TEY86" s="207"/>
      <c r="TEZ86" s="207"/>
      <c r="TFA86" s="207"/>
      <c r="TFB86" s="207"/>
      <c r="TFC86" s="207"/>
      <c r="TFD86" s="207"/>
      <c r="TFE86" s="207"/>
      <c r="TFF86" s="207"/>
      <c r="TFG86" s="207"/>
      <c r="TFH86" s="207"/>
      <c r="TFI86" s="207"/>
      <c r="TFJ86" s="207"/>
      <c r="TFK86" s="207"/>
      <c r="TFL86" s="207"/>
      <c r="TFM86" s="207"/>
      <c r="TFN86" s="207"/>
      <c r="TFO86" s="207"/>
      <c r="TFP86" s="207"/>
      <c r="TFQ86" s="207"/>
      <c r="TFR86" s="207"/>
      <c r="TFS86" s="207"/>
      <c r="TFT86" s="207"/>
      <c r="TFU86" s="207"/>
      <c r="TFV86" s="207"/>
      <c r="TFW86" s="207"/>
      <c r="TFX86" s="207"/>
      <c r="TFY86" s="207"/>
      <c r="TFZ86" s="207"/>
      <c r="TGA86" s="207"/>
      <c r="TGB86" s="207"/>
      <c r="TGC86" s="207"/>
      <c r="TGD86" s="207"/>
      <c r="TGE86" s="207"/>
      <c r="TGF86" s="207"/>
      <c r="TGG86" s="207"/>
      <c r="TGH86" s="207"/>
      <c r="TGI86" s="207"/>
      <c r="TGJ86" s="207"/>
      <c r="TGK86" s="207"/>
      <c r="TGL86" s="207"/>
      <c r="TGM86" s="207"/>
      <c r="TGN86" s="207"/>
      <c r="TGO86" s="207"/>
      <c r="TGP86" s="207"/>
      <c r="TGQ86" s="207"/>
      <c r="TGR86" s="207"/>
      <c r="TGS86" s="207"/>
      <c r="TGT86" s="207"/>
      <c r="TGU86" s="207"/>
      <c r="TGV86" s="207"/>
      <c r="TGW86" s="207"/>
      <c r="TGX86" s="207"/>
      <c r="TGY86" s="207"/>
      <c r="TGZ86" s="207"/>
      <c r="THA86" s="207"/>
      <c r="THB86" s="207"/>
      <c r="THC86" s="207"/>
      <c r="THD86" s="207"/>
      <c r="THE86" s="207"/>
      <c r="THF86" s="207"/>
      <c r="THG86" s="207"/>
      <c r="THH86" s="207"/>
      <c r="THI86" s="207"/>
      <c r="THJ86" s="207"/>
      <c r="THK86" s="207"/>
      <c r="THL86" s="207"/>
      <c r="THM86" s="207"/>
      <c r="THN86" s="207"/>
      <c r="THO86" s="207"/>
      <c r="THP86" s="207"/>
      <c r="THQ86" s="207"/>
      <c r="THR86" s="207"/>
      <c r="THS86" s="207"/>
      <c r="THT86" s="207"/>
      <c r="THU86" s="207"/>
      <c r="THV86" s="207"/>
      <c r="THW86" s="207"/>
      <c r="THX86" s="207"/>
      <c r="THY86" s="207"/>
      <c r="THZ86" s="207"/>
      <c r="TIA86" s="207"/>
      <c r="TIB86" s="207"/>
      <c r="TIC86" s="207"/>
      <c r="TID86" s="207"/>
      <c r="TIE86" s="207"/>
      <c r="TIF86" s="207"/>
      <c r="TIG86" s="207"/>
      <c r="TIH86" s="207"/>
      <c r="TII86" s="207"/>
      <c r="TIJ86" s="207"/>
      <c r="TIK86" s="207"/>
      <c r="TIL86" s="207"/>
      <c r="TIM86" s="207"/>
      <c r="TIN86" s="207"/>
      <c r="TIO86" s="207"/>
      <c r="TIP86" s="207"/>
      <c r="TIQ86" s="207"/>
      <c r="TIR86" s="207"/>
      <c r="TIS86" s="207"/>
      <c r="TIT86" s="207"/>
      <c r="TIU86" s="207"/>
      <c r="TIV86" s="207"/>
      <c r="TIW86" s="207"/>
      <c r="TIX86" s="207"/>
      <c r="TIY86" s="207"/>
      <c r="TIZ86" s="207"/>
      <c r="TJA86" s="207"/>
      <c r="TJB86" s="207"/>
      <c r="TJC86" s="207"/>
      <c r="TJD86" s="207"/>
      <c r="TJE86" s="207"/>
      <c r="TJF86" s="207"/>
      <c r="TJG86" s="207"/>
      <c r="TJH86" s="207"/>
      <c r="TJI86" s="207"/>
      <c r="TJJ86" s="207"/>
      <c r="TJK86" s="207"/>
      <c r="TJL86" s="207"/>
      <c r="TJM86" s="207"/>
      <c r="TJN86" s="207"/>
      <c r="TJO86" s="207"/>
      <c r="TJP86" s="207"/>
      <c r="TJQ86" s="207"/>
      <c r="TJR86" s="207"/>
      <c r="TJS86" s="207"/>
      <c r="TJT86" s="207"/>
      <c r="TJU86" s="207"/>
      <c r="TJV86" s="207"/>
      <c r="TJW86" s="207"/>
      <c r="TJX86" s="207"/>
      <c r="TJY86" s="207"/>
      <c r="TJZ86" s="207"/>
      <c r="TKA86" s="207"/>
      <c r="TKB86" s="207"/>
      <c r="TKC86" s="207"/>
      <c r="TKD86" s="207"/>
      <c r="TKE86" s="207"/>
      <c r="TKF86" s="207"/>
      <c r="TKG86" s="207"/>
      <c r="TKH86" s="207"/>
      <c r="TKI86" s="207"/>
      <c r="TKJ86" s="207"/>
      <c r="TKK86" s="207"/>
      <c r="TKL86" s="207"/>
      <c r="TKM86" s="207"/>
      <c r="TKN86" s="207"/>
      <c r="TKO86" s="207"/>
      <c r="TKP86" s="207"/>
      <c r="TKQ86" s="207"/>
      <c r="TKR86" s="207"/>
      <c r="TKS86" s="207"/>
      <c r="TKT86" s="207"/>
      <c r="TKU86" s="207"/>
      <c r="TKV86" s="207"/>
      <c r="TKW86" s="207"/>
      <c r="TKX86" s="207"/>
      <c r="TKY86" s="207"/>
      <c r="TKZ86" s="207"/>
      <c r="TLA86" s="207"/>
      <c r="TLB86" s="207"/>
      <c r="TLC86" s="207"/>
      <c r="TLD86" s="207"/>
      <c r="TLE86" s="207"/>
      <c r="TLF86" s="207"/>
      <c r="TLG86" s="207"/>
      <c r="TLH86" s="207"/>
      <c r="TLI86" s="207"/>
      <c r="TLJ86" s="207"/>
      <c r="TLK86" s="207"/>
      <c r="TLL86" s="207"/>
      <c r="TLM86" s="207"/>
      <c r="TLN86" s="207"/>
      <c r="TLO86" s="207"/>
      <c r="TLP86" s="207"/>
      <c r="TLQ86" s="207"/>
      <c r="TLR86" s="207"/>
      <c r="TLS86" s="207"/>
      <c r="TLT86" s="207"/>
      <c r="TLU86" s="207"/>
      <c r="TLV86" s="207"/>
      <c r="TLW86" s="207"/>
      <c r="TLX86" s="207"/>
      <c r="TLY86" s="207"/>
      <c r="TLZ86" s="207"/>
      <c r="TMA86" s="207"/>
      <c r="TMB86" s="207"/>
      <c r="TMC86" s="207"/>
      <c r="TMD86" s="207"/>
      <c r="TME86" s="207"/>
      <c r="TMF86" s="207"/>
      <c r="TMG86" s="207"/>
      <c r="TMH86" s="207"/>
      <c r="TMI86" s="207"/>
      <c r="TMJ86" s="207"/>
      <c r="TMK86" s="207"/>
      <c r="TML86" s="207"/>
      <c r="TMM86" s="207"/>
      <c r="TMN86" s="207"/>
      <c r="TMO86" s="207"/>
      <c r="TMP86" s="207"/>
      <c r="TMQ86" s="207"/>
      <c r="TMR86" s="207"/>
      <c r="TMS86" s="207"/>
      <c r="TMT86" s="207"/>
      <c r="TMU86" s="207"/>
      <c r="TMV86" s="207"/>
      <c r="TMW86" s="207"/>
      <c r="TMX86" s="207"/>
      <c r="TMY86" s="207"/>
      <c r="TMZ86" s="207"/>
      <c r="TNA86" s="207"/>
      <c r="TNB86" s="207"/>
      <c r="TNC86" s="207"/>
      <c r="TND86" s="207"/>
      <c r="TNE86" s="207"/>
      <c r="TNF86" s="207"/>
      <c r="TNG86" s="207"/>
      <c r="TNH86" s="207"/>
      <c r="TNI86" s="207"/>
      <c r="TNJ86" s="207"/>
      <c r="TNK86" s="207"/>
      <c r="TNL86" s="207"/>
      <c r="TNM86" s="207"/>
      <c r="TNN86" s="207"/>
      <c r="TNO86" s="207"/>
      <c r="TNP86" s="207"/>
      <c r="TNQ86" s="207"/>
      <c r="TNR86" s="207"/>
      <c r="TNS86" s="207"/>
      <c r="TNT86" s="207"/>
      <c r="TNU86" s="207"/>
      <c r="TNV86" s="207"/>
      <c r="TNW86" s="207"/>
      <c r="TNX86" s="207"/>
      <c r="TNY86" s="207"/>
      <c r="TNZ86" s="207"/>
      <c r="TOA86" s="207"/>
      <c r="TOB86" s="207"/>
      <c r="TOC86" s="207"/>
      <c r="TOD86" s="207"/>
      <c r="TOE86" s="207"/>
      <c r="TOF86" s="207"/>
      <c r="TOG86" s="207"/>
      <c r="TOH86" s="207"/>
      <c r="TOI86" s="207"/>
      <c r="TOJ86" s="207"/>
      <c r="TOK86" s="207"/>
      <c r="TOL86" s="207"/>
      <c r="TOM86" s="207"/>
      <c r="TON86" s="207"/>
      <c r="TOO86" s="207"/>
      <c r="TOP86" s="207"/>
      <c r="TOQ86" s="207"/>
      <c r="TOR86" s="207"/>
      <c r="TOS86" s="207"/>
      <c r="TOT86" s="207"/>
      <c r="TOU86" s="207"/>
      <c r="TOV86" s="207"/>
      <c r="TOW86" s="207"/>
      <c r="TOX86" s="207"/>
      <c r="TOY86" s="207"/>
      <c r="TOZ86" s="207"/>
      <c r="TPA86" s="207"/>
      <c r="TPB86" s="207"/>
      <c r="TPC86" s="207"/>
      <c r="TPD86" s="207"/>
      <c r="TPE86" s="207"/>
      <c r="TPF86" s="207"/>
      <c r="TPG86" s="207"/>
      <c r="TPH86" s="207"/>
      <c r="TPI86" s="207"/>
      <c r="TPJ86" s="207"/>
      <c r="TPK86" s="207"/>
      <c r="TPL86" s="207"/>
      <c r="TPM86" s="207"/>
      <c r="TPN86" s="207"/>
      <c r="TPO86" s="207"/>
      <c r="TPP86" s="207"/>
      <c r="TPQ86" s="207"/>
      <c r="TPR86" s="207"/>
      <c r="TPS86" s="207"/>
      <c r="TPT86" s="207"/>
      <c r="TPU86" s="207"/>
      <c r="TPV86" s="207"/>
      <c r="TPW86" s="207"/>
      <c r="TPX86" s="207"/>
      <c r="TPY86" s="207"/>
      <c r="TPZ86" s="207"/>
      <c r="TQA86" s="207"/>
      <c r="TQB86" s="207"/>
      <c r="TQC86" s="207"/>
      <c r="TQD86" s="207"/>
      <c r="TQE86" s="207"/>
      <c r="TQF86" s="207"/>
      <c r="TQG86" s="207"/>
      <c r="TQH86" s="207"/>
      <c r="TQI86" s="207"/>
      <c r="TQJ86" s="207"/>
      <c r="TQK86" s="207"/>
      <c r="TQL86" s="207"/>
      <c r="TQM86" s="207"/>
      <c r="TQN86" s="207"/>
      <c r="TQO86" s="207"/>
      <c r="TQP86" s="207"/>
      <c r="TQQ86" s="207"/>
      <c r="TQR86" s="207"/>
      <c r="TQS86" s="207"/>
      <c r="TQT86" s="207"/>
      <c r="TQU86" s="207"/>
      <c r="TQV86" s="207"/>
      <c r="TQW86" s="207"/>
      <c r="TQX86" s="207"/>
      <c r="TQY86" s="207"/>
      <c r="TQZ86" s="207"/>
      <c r="TRA86" s="207"/>
      <c r="TRB86" s="207"/>
      <c r="TRC86" s="207"/>
      <c r="TRD86" s="207"/>
      <c r="TRE86" s="207"/>
      <c r="TRF86" s="207"/>
      <c r="TRG86" s="207"/>
      <c r="TRH86" s="207"/>
      <c r="TRI86" s="207"/>
      <c r="TRJ86" s="207"/>
      <c r="TRK86" s="207"/>
      <c r="TRL86" s="207"/>
      <c r="TRM86" s="207"/>
      <c r="TRN86" s="207"/>
      <c r="TRO86" s="207"/>
      <c r="TRP86" s="207"/>
      <c r="TRQ86" s="207"/>
      <c r="TRR86" s="207"/>
      <c r="TRS86" s="207"/>
      <c r="TRT86" s="207"/>
      <c r="TRU86" s="207"/>
      <c r="TRV86" s="207"/>
      <c r="TRW86" s="207"/>
      <c r="TRX86" s="207"/>
      <c r="TRY86" s="207"/>
      <c r="TRZ86" s="207"/>
      <c r="TSA86" s="207"/>
      <c r="TSB86" s="207"/>
      <c r="TSC86" s="207"/>
      <c r="TSD86" s="207"/>
      <c r="TSE86" s="207"/>
      <c r="TSF86" s="207"/>
      <c r="TSG86" s="207"/>
      <c r="TSH86" s="207"/>
      <c r="TSI86" s="207"/>
      <c r="TSJ86" s="207"/>
      <c r="TSK86" s="207"/>
      <c r="TSL86" s="207"/>
      <c r="TSM86" s="207"/>
      <c r="TSN86" s="207"/>
      <c r="TSO86" s="207"/>
      <c r="TSP86" s="207"/>
      <c r="TSQ86" s="207"/>
      <c r="TSR86" s="207"/>
      <c r="TSS86" s="207"/>
      <c r="TST86" s="207"/>
      <c r="TSU86" s="207"/>
      <c r="TSV86" s="207"/>
      <c r="TSW86" s="207"/>
      <c r="TSX86" s="207"/>
      <c r="TSY86" s="207"/>
      <c r="TSZ86" s="207"/>
      <c r="TTA86" s="207"/>
      <c r="TTB86" s="207"/>
      <c r="TTC86" s="207"/>
      <c r="TTD86" s="207"/>
      <c r="TTE86" s="207"/>
      <c r="TTF86" s="207"/>
      <c r="TTG86" s="207"/>
      <c r="TTH86" s="207"/>
      <c r="TTI86" s="207"/>
      <c r="TTJ86" s="207"/>
      <c r="TTK86" s="207"/>
      <c r="TTL86" s="207"/>
      <c r="TTM86" s="207"/>
      <c r="TTN86" s="207"/>
      <c r="TTO86" s="207"/>
      <c r="TTP86" s="207"/>
      <c r="TTQ86" s="207"/>
      <c r="TTR86" s="207"/>
      <c r="TTS86" s="207"/>
      <c r="TTT86" s="207"/>
      <c r="TTU86" s="207"/>
      <c r="TTV86" s="207"/>
      <c r="TTW86" s="207"/>
      <c r="TTX86" s="207"/>
      <c r="TTY86" s="207"/>
      <c r="TTZ86" s="207"/>
      <c r="TUA86" s="207"/>
      <c r="TUB86" s="207"/>
      <c r="TUC86" s="207"/>
      <c r="TUD86" s="207"/>
      <c r="TUE86" s="207"/>
      <c r="TUF86" s="207"/>
      <c r="TUG86" s="207"/>
      <c r="TUH86" s="207"/>
      <c r="TUI86" s="207"/>
      <c r="TUJ86" s="207"/>
      <c r="TUK86" s="207"/>
      <c r="TUL86" s="207"/>
      <c r="TUM86" s="207"/>
      <c r="TUN86" s="207"/>
      <c r="TUO86" s="207"/>
      <c r="TUP86" s="207"/>
      <c r="TUQ86" s="207"/>
      <c r="TUR86" s="207"/>
      <c r="TUS86" s="207"/>
      <c r="TUT86" s="207"/>
      <c r="TUU86" s="207"/>
      <c r="TUV86" s="207"/>
      <c r="TUW86" s="207"/>
      <c r="TUX86" s="207"/>
      <c r="TUY86" s="207"/>
      <c r="TUZ86" s="207"/>
      <c r="TVA86" s="207"/>
      <c r="TVB86" s="207"/>
      <c r="TVC86" s="207"/>
      <c r="TVD86" s="207"/>
      <c r="TVE86" s="207"/>
      <c r="TVF86" s="207"/>
      <c r="TVG86" s="207"/>
      <c r="TVH86" s="207"/>
      <c r="TVI86" s="207"/>
      <c r="TVJ86" s="207"/>
      <c r="TVK86" s="207"/>
      <c r="TVL86" s="207"/>
      <c r="TVM86" s="207"/>
      <c r="TVN86" s="207"/>
      <c r="TVO86" s="207"/>
      <c r="TVP86" s="207"/>
      <c r="TVQ86" s="207"/>
      <c r="TVR86" s="207"/>
      <c r="TVS86" s="207"/>
      <c r="TVT86" s="207"/>
      <c r="TVU86" s="207"/>
      <c r="TVV86" s="207"/>
      <c r="TVW86" s="207"/>
      <c r="TVX86" s="207"/>
      <c r="TVY86" s="207"/>
      <c r="TVZ86" s="207"/>
      <c r="TWA86" s="207"/>
      <c r="TWB86" s="207"/>
      <c r="TWC86" s="207"/>
      <c r="TWD86" s="207"/>
      <c r="TWE86" s="207"/>
      <c r="TWF86" s="207"/>
      <c r="TWG86" s="207"/>
      <c r="TWH86" s="207"/>
      <c r="TWI86" s="207"/>
      <c r="TWJ86" s="207"/>
      <c r="TWK86" s="207"/>
      <c r="TWL86" s="207"/>
      <c r="TWM86" s="207"/>
      <c r="TWN86" s="207"/>
      <c r="TWO86" s="207"/>
      <c r="TWP86" s="207"/>
      <c r="TWQ86" s="207"/>
      <c r="TWR86" s="207"/>
      <c r="TWS86" s="207"/>
      <c r="TWT86" s="207"/>
      <c r="TWU86" s="207"/>
      <c r="TWV86" s="207"/>
      <c r="TWW86" s="207"/>
      <c r="TWX86" s="207"/>
      <c r="TWY86" s="207"/>
      <c r="TWZ86" s="207"/>
      <c r="TXA86" s="207"/>
      <c r="TXB86" s="207"/>
      <c r="TXC86" s="207"/>
      <c r="TXD86" s="207"/>
      <c r="TXE86" s="207"/>
      <c r="TXF86" s="207"/>
      <c r="TXG86" s="207"/>
      <c r="TXH86" s="207"/>
      <c r="TXI86" s="207"/>
      <c r="TXJ86" s="207"/>
      <c r="TXK86" s="207"/>
      <c r="TXL86" s="207"/>
      <c r="TXM86" s="207"/>
      <c r="TXN86" s="207"/>
      <c r="TXO86" s="207"/>
      <c r="TXP86" s="207"/>
      <c r="TXQ86" s="207"/>
      <c r="TXR86" s="207"/>
      <c r="TXS86" s="207"/>
      <c r="TXT86" s="207"/>
      <c r="TXU86" s="207"/>
      <c r="TXV86" s="207"/>
      <c r="TXW86" s="207"/>
      <c r="TXX86" s="207"/>
      <c r="TXY86" s="207"/>
      <c r="TXZ86" s="207"/>
      <c r="TYA86" s="207"/>
      <c r="TYB86" s="207"/>
      <c r="TYC86" s="207"/>
      <c r="TYD86" s="207"/>
      <c r="TYE86" s="207"/>
      <c r="TYF86" s="207"/>
      <c r="TYG86" s="207"/>
      <c r="TYH86" s="207"/>
      <c r="TYI86" s="207"/>
      <c r="TYJ86" s="207"/>
      <c r="TYK86" s="207"/>
      <c r="TYL86" s="207"/>
      <c r="TYM86" s="207"/>
      <c r="TYN86" s="207"/>
      <c r="TYO86" s="207"/>
      <c r="TYP86" s="207"/>
      <c r="TYQ86" s="207"/>
      <c r="TYR86" s="207"/>
      <c r="TYS86" s="207"/>
      <c r="TYT86" s="207"/>
      <c r="TYU86" s="207"/>
      <c r="TYV86" s="207"/>
      <c r="TYW86" s="207"/>
      <c r="TYX86" s="207"/>
      <c r="TYY86" s="207"/>
      <c r="TYZ86" s="207"/>
      <c r="TZA86" s="207"/>
      <c r="TZB86" s="207"/>
      <c r="TZC86" s="207"/>
      <c r="TZD86" s="207"/>
      <c r="TZE86" s="207"/>
      <c r="TZF86" s="207"/>
      <c r="TZG86" s="207"/>
      <c r="TZH86" s="207"/>
      <c r="TZI86" s="207"/>
      <c r="TZJ86" s="207"/>
      <c r="TZK86" s="207"/>
      <c r="TZL86" s="207"/>
      <c r="TZM86" s="207"/>
      <c r="TZN86" s="207"/>
      <c r="TZO86" s="207"/>
      <c r="TZP86" s="207"/>
      <c r="TZQ86" s="207"/>
      <c r="TZR86" s="207"/>
      <c r="TZS86" s="207"/>
      <c r="TZT86" s="207"/>
      <c r="TZU86" s="207"/>
      <c r="TZV86" s="207"/>
      <c r="TZW86" s="207"/>
      <c r="TZX86" s="207"/>
      <c r="TZY86" s="207"/>
      <c r="TZZ86" s="207"/>
      <c r="UAA86" s="207"/>
      <c r="UAB86" s="207"/>
      <c r="UAC86" s="207"/>
      <c r="UAD86" s="207"/>
      <c r="UAE86" s="207"/>
      <c r="UAF86" s="207"/>
      <c r="UAG86" s="207"/>
      <c r="UAH86" s="207"/>
      <c r="UAI86" s="207"/>
      <c r="UAJ86" s="207"/>
      <c r="UAK86" s="207"/>
      <c r="UAL86" s="207"/>
      <c r="UAM86" s="207"/>
      <c r="UAN86" s="207"/>
      <c r="UAO86" s="207"/>
      <c r="UAP86" s="207"/>
      <c r="UAQ86" s="207"/>
      <c r="UAR86" s="207"/>
      <c r="UAS86" s="207"/>
      <c r="UAT86" s="207"/>
      <c r="UAU86" s="207"/>
      <c r="UAV86" s="207"/>
      <c r="UAW86" s="207"/>
      <c r="UAX86" s="207"/>
      <c r="UAY86" s="207"/>
      <c r="UAZ86" s="207"/>
      <c r="UBA86" s="207"/>
      <c r="UBB86" s="207"/>
      <c r="UBC86" s="207"/>
      <c r="UBD86" s="207"/>
      <c r="UBE86" s="207"/>
      <c r="UBF86" s="207"/>
      <c r="UBG86" s="207"/>
      <c r="UBH86" s="207"/>
      <c r="UBI86" s="207"/>
      <c r="UBJ86" s="207"/>
      <c r="UBK86" s="207"/>
      <c r="UBL86" s="207"/>
      <c r="UBM86" s="207"/>
      <c r="UBN86" s="207"/>
      <c r="UBO86" s="207"/>
      <c r="UBP86" s="207"/>
      <c r="UBQ86" s="207"/>
      <c r="UBR86" s="207"/>
      <c r="UBS86" s="207"/>
      <c r="UBT86" s="207"/>
      <c r="UBU86" s="207"/>
      <c r="UBV86" s="207"/>
      <c r="UBW86" s="207"/>
      <c r="UBX86" s="207"/>
      <c r="UBY86" s="207"/>
      <c r="UBZ86" s="207"/>
      <c r="UCA86" s="207"/>
      <c r="UCB86" s="207"/>
      <c r="UCC86" s="207"/>
      <c r="UCD86" s="207"/>
      <c r="UCE86" s="207"/>
      <c r="UCF86" s="207"/>
      <c r="UCG86" s="207"/>
      <c r="UCH86" s="207"/>
      <c r="UCI86" s="207"/>
      <c r="UCJ86" s="207"/>
      <c r="UCK86" s="207"/>
      <c r="UCL86" s="207"/>
      <c r="UCM86" s="207"/>
      <c r="UCN86" s="207"/>
      <c r="UCO86" s="207"/>
      <c r="UCP86" s="207"/>
      <c r="UCQ86" s="207"/>
      <c r="UCR86" s="207"/>
      <c r="UCS86" s="207"/>
      <c r="UCT86" s="207"/>
      <c r="UCU86" s="207"/>
      <c r="UCV86" s="207"/>
      <c r="UCW86" s="207"/>
      <c r="UCX86" s="207"/>
      <c r="UCY86" s="207"/>
      <c r="UCZ86" s="207"/>
      <c r="UDA86" s="207"/>
      <c r="UDB86" s="207"/>
      <c r="UDC86" s="207"/>
      <c r="UDD86" s="207"/>
      <c r="UDE86" s="207"/>
      <c r="UDF86" s="207"/>
      <c r="UDG86" s="207"/>
      <c r="UDH86" s="207"/>
      <c r="UDI86" s="207"/>
      <c r="UDJ86" s="207"/>
      <c r="UDK86" s="207"/>
      <c r="UDL86" s="207"/>
      <c r="UDM86" s="207"/>
      <c r="UDN86" s="207"/>
      <c r="UDO86" s="207"/>
      <c r="UDP86" s="207"/>
      <c r="UDQ86" s="207"/>
      <c r="UDR86" s="207"/>
      <c r="UDS86" s="207"/>
      <c r="UDT86" s="207"/>
      <c r="UDU86" s="207"/>
      <c r="UDV86" s="207"/>
      <c r="UDW86" s="207"/>
      <c r="UDX86" s="207"/>
      <c r="UDY86" s="207"/>
      <c r="UDZ86" s="207"/>
      <c r="UEA86" s="207"/>
      <c r="UEB86" s="207"/>
      <c r="UEC86" s="207"/>
      <c r="UED86" s="207"/>
      <c r="UEE86" s="207"/>
      <c r="UEF86" s="207"/>
      <c r="UEG86" s="207"/>
      <c r="UEH86" s="207"/>
      <c r="UEI86" s="207"/>
      <c r="UEJ86" s="207"/>
      <c r="UEK86" s="207"/>
      <c r="UEL86" s="207"/>
      <c r="UEM86" s="207"/>
      <c r="UEN86" s="207"/>
      <c r="UEO86" s="207"/>
      <c r="UEP86" s="207"/>
      <c r="UEQ86" s="207"/>
      <c r="UER86" s="207"/>
      <c r="UES86" s="207"/>
      <c r="UET86" s="207"/>
      <c r="UEU86" s="207"/>
      <c r="UEV86" s="207"/>
      <c r="UEW86" s="207"/>
      <c r="UEX86" s="207"/>
      <c r="UEY86" s="207"/>
      <c r="UEZ86" s="207"/>
      <c r="UFA86" s="207"/>
      <c r="UFB86" s="207"/>
      <c r="UFC86" s="207"/>
      <c r="UFD86" s="207"/>
      <c r="UFE86" s="207"/>
      <c r="UFF86" s="207"/>
      <c r="UFG86" s="207"/>
      <c r="UFH86" s="207"/>
      <c r="UFI86" s="207"/>
      <c r="UFJ86" s="207"/>
      <c r="UFK86" s="207"/>
      <c r="UFL86" s="207"/>
      <c r="UFM86" s="207"/>
      <c r="UFN86" s="207"/>
      <c r="UFO86" s="207"/>
      <c r="UFP86" s="207"/>
      <c r="UFQ86" s="207"/>
      <c r="UFR86" s="207"/>
      <c r="UFS86" s="207"/>
      <c r="UFT86" s="207"/>
      <c r="UFU86" s="207"/>
      <c r="UFV86" s="207"/>
      <c r="UFW86" s="207"/>
      <c r="UFX86" s="207"/>
      <c r="UFY86" s="207"/>
      <c r="UFZ86" s="207"/>
      <c r="UGA86" s="207"/>
      <c r="UGB86" s="207"/>
      <c r="UGC86" s="207"/>
      <c r="UGD86" s="207"/>
      <c r="UGE86" s="207"/>
      <c r="UGF86" s="207"/>
      <c r="UGG86" s="207"/>
      <c r="UGH86" s="207"/>
      <c r="UGI86" s="207"/>
      <c r="UGJ86" s="207"/>
      <c r="UGK86" s="207"/>
      <c r="UGL86" s="207"/>
      <c r="UGM86" s="207"/>
      <c r="UGN86" s="207"/>
      <c r="UGO86" s="207"/>
      <c r="UGP86" s="207"/>
      <c r="UGQ86" s="207"/>
      <c r="UGR86" s="207"/>
      <c r="UGS86" s="207"/>
      <c r="UGT86" s="207"/>
      <c r="UGU86" s="207"/>
      <c r="UGV86" s="207"/>
      <c r="UGW86" s="207"/>
      <c r="UGX86" s="207"/>
      <c r="UGY86" s="207"/>
      <c r="UGZ86" s="207"/>
      <c r="UHA86" s="207"/>
      <c r="UHB86" s="207"/>
      <c r="UHC86" s="207"/>
      <c r="UHD86" s="207"/>
      <c r="UHE86" s="207"/>
      <c r="UHF86" s="207"/>
      <c r="UHG86" s="207"/>
      <c r="UHH86" s="207"/>
      <c r="UHI86" s="207"/>
      <c r="UHJ86" s="207"/>
      <c r="UHK86" s="207"/>
      <c r="UHL86" s="207"/>
      <c r="UHM86" s="207"/>
      <c r="UHN86" s="207"/>
      <c r="UHO86" s="207"/>
      <c r="UHP86" s="207"/>
      <c r="UHQ86" s="207"/>
      <c r="UHR86" s="207"/>
      <c r="UHS86" s="207"/>
      <c r="UHT86" s="207"/>
      <c r="UHU86" s="207"/>
      <c r="UHV86" s="207"/>
      <c r="UHW86" s="207"/>
      <c r="UHX86" s="207"/>
      <c r="UHY86" s="207"/>
      <c r="UHZ86" s="207"/>
      <c r="UIA86" s="207"/>
      <c r="UIB86" s="207"/>
      <c r="UIC86" s="207"/>
      <c r="UID86" s="207"/>
      <c r="UIE86" s="207"/>
      <c r="UIF86" s="207"/>
      <c r="UIG86" s="207"/>
      <c r="UIH86" s="207"/>
      <c r="UII86" s="207"/>
      <c r="UIJ86" s="207"/>
      <c r="UIK86" s="207"/>
      <c r="UIL86" s="207"/>
      <c r="UIM86" s="207"/>
      <c r="UIN86" s="207"/>
      <c r="UIO86" s="207"/>
      <c r="UIP86" s="207"/>
      <c r="UIQ86" s="207"/>
      <c r="UIR86" s="207"/>
      <c r="UIS86" s="207"/>
      <c r="UIT86" s="207"/>
      <c r="UIU86" s="207"/>
      <c r="UIV86" s="207"/>
      <c r="UIW86" s="207"/>
      <c r="UIX86" s="207"/>
      <c r="UIY86" s="207"/>
      <c r="UIZ86" s="207"/>
      <c r="UJA86" s="207"/>
      <c r="UJB86" s="207"/>
      <c r="UJC86" s="207"/>
      <c r="UJD86" s="207"/>
      <c r="UJE86" s="207"/>
      <c r="UJF86" s="207"/>
      <c r="UJG86" s="207"/>
      <c r="UJH86" s="207"/>
      <c r="UJI86" s="207"/>
      <c r="UJJ86" s="207"/>
      <c r="UJK86" s="207"/>
      <c r="UJL86" s="207"/>
      <c r="UJM86" s="207"/>
      <c r="UJN86" s="207"/>
      <c r="UJO86" s="207"/>
      <c r="UJP86" s="207"/>
      <c r="UJQ86" s="207"/>
      <c r="UJR86" s="207"/>
      <c r="UJS86" s="207"/>
      <c r="UJT86" s="207"/>
      <c r="UJU86" s="207"/>
      <c r="UJV86" s="207"/>
      <c r="UJW86" s="207"/>
      <c r="UJX86" s="207"/>
      <c r="UJY86" s="207"/>
      <c r="UJZ86" s="207"/>
      <c r="UKA86" s="207"/>
      <c r="UKB86" s="207"/>
      <c r="UKC86" s="207"/>
      <c r="UKD86" s="207"/>
      <c r="UKE86" s="207"/>
      <c r="UKF86" s="207"/>
      <c r="UKG86" s="207"/>
      <c r="UKH86" s="207"/>
      <c r="UKI86" s="207"/>
      <c r="UKJ86" s="207"/>
      <c r="UKK86" s="207"/>
      <c r="UKL86" s="207"/>
      <c r="UKM86" s="207"/>
      <c r="UKN86" s="207"/>
      <c r="UKO86" s="207"/>
      <c r="UKP86" s="207"/>
      <c r="UKQ86" s="207"/>
      <c r="UKR86" s="207"/>
      <c r="UKS86" s="207"/>
      <c r="UKT86" s="207"/>
      <c r="UKU86" s="207"/>
      <c r="UKV86" s="207"/>
      <c r="UKW86" s="207"/>
      <c r="UKX86" s="207"/>
      <c r="UKY86" s="207"/>
      <c r="UKZ86" s="207"/>
      <c r="ULA86" s="207"/>
      <c r="ULB86" s="207"/>
      <c r="ULC86" s="207"/>
      <c r="ULD86" s="207"/>
      <c r="ULE86" s="207"/>
      <c r="ULF86" s="207"/>
      <c r="ULG86" s="207"/>
      <c r="ULH86" s="207"/>
      <c r="ULI86" s="207"/>
      <c r="ULJ86" s="207"/>
      <c r="ULK86" s="207"/>
      <c r="ULL86" s="207"/>
      <c r="ULM86" s="207"/>
      <c r="ULN86" s="207"/>
      <c r="ULO86" s="207"/>
      <c r="ULP86" s="207"/>
      <c r="ULQ86" s="207"/>
      <c r="ULR86" s="207"/>
      <c r="ULS86" s="207"/>
      <c r="ULT86" s="207"/>
      <c r="ULU86" s="207"/>
      <c r="ULV86" s="207"/>
      <c r="ULW86" s="207"/>
      <c r="ULX86" s="207"/>
      <c r="ULY86" s="207"/>
      <c r="ULZ86" s="207"/>
      <c r="UMA86" s="207"/>
      <c r="UMB86" s="207"/>
      <c r="UMC86" s="207"/>
      <c r="UMD86" s="207"/>
      <c r="UME86" s="207"/>
      <c r="UMF86" s="207"/>
      <c r="UMG86" s="207"/>
      <c r="UMH86" s="207"/>
      <c r="UMI86" s="207"/>
      <c r="UMJ86" s="207"/>
      <c r="UMK86" s="207"/>
      <c r="UML86" s="207"/>
      <c r="UMM86" s="207"/>
      <c r="UMN86" s="207"/>
      <c r="UMO86" s="207"/>
      <c r="UMP86" s="207"/>
      <c r="UMQ86" s="207"/>
      <c r="UMR86" s="207"/>
      <c r="UMS86" s="207"/>
      <c r="UMT86" s="207"/>
      <c r="UMU86" s="207"/>
      <c r="UMV86" s="207"/>
      <c r="UMW86" s="207"/>
      <c r="UMX86" s="207"/>
      <c r="UMY86" s="207"/>
      <c r="UMZ86" s="207"/>
      <c r="UNA86" s="207"/>
      <c r="UNB86" s="207"/>
      <c r="UNC86" s="207"/>
      <c r="UND86" s="207"/>
      <c r="UNE86" s="207"/>
      <c r="UNF86" s="207"/>
      <c r="UNG86" s="207"/>
      <c r="UNH86" s="207"/>
      <c r="UNI86" s="207"/>
      <c r="UNJ86" s="207"/>
      <c r="UNK86" s="207"/>
      <c r="UNL86" s="207"/>
      <c r="UNM86" s="207"/>
      <c r="UNN86" s="207"/>
      <c r="UNO86" s="207"/>
      <c r="UNP86" s="207"/>
      <c r="UNQ86" s="207"/>
      <c r="UNR86" s="207"/>
      <c r="UNS86" s="207"/>
      <c r="UNT86" s="207"/>
      <c r="UNU86" s="207"/>
      <c r="UNV86" s="207"/>
      <c r="UNW86" s="207"/>
      <c r="UNX86" s="207"/>
      <c r="UNY86" s="207"/>
      <c r="UNZ86" s="207"/>
      <c r="UOA86" s="207"/>
      <c r="UOB86" s="207"/>
      <c r="UOC86" s="207"/>
      <c r="UOD86" s="207"/>
      <c r="UOE86" s="207"/>
      <c r="UOF86" s="207"/>
      <c r="UOG86" s="207"/>
      <c r="UOH86" s="207"/>
      <c r="UOI86" s="207"/>
      <c r="UOJ86" s="207"/>
      <c r="UOK86" s="207"/>
      <c r="UOL86" s="207"/>
      <c r="UOM86" s="207"/>
      <c r="UON86" s="207"/>
      <c r="UOO86" s="207"/>
      <c r="UOP86" s="207"/>
      <c r="UOQ86" s="207"/>
      <c r="UOR86" s="207"/>
      <c r="UOS86" s="207"/>
      <c r="UOT86" s="207"/>
      <c r="UOU86" s="207"/>
      <c r="UOV86" s="207"/>
      <c r="UOW86" s="207"/>
      <c r="UOX86" s="207"/>
      <c r="UOY86" s="207"/>
      <c r="UOZ86" s="207"/>
      <c r="UPA86" s="207"/>
      <c r="UPB86" s="207"/>
      <c r="UPC86" s="207"/>
      <c r="UPD86" s="207"/>
      <c r="UPE86" s="207"/>
      <c r="UPF86" s="207"/>
      <c r="UPG86" s="207"/>
      <c r="UPH86" s="207"/>
      <c r="UPI86" s="207"/>
      <c r="UPJ86" s="207"/>
      <c r="UPK86" s="207"/>
      <c r="UPL86" s="207"/>
      <c r="UPM86" s="207"/>
      <c r="UPN86" s="207"/>
      <c r="UPO86" s="207"/>
      <c r="UPP86" s="207"/>
      <c r="UPQ86" s="207"/>
      <c r="UPR86" s="207"/>
      <c r="UPS86" s="207"/>
      <c r="UPT86" s="207"/>
      <c r="UPU86" s="207"/>
      <c r="UPV86" s="207"/>
      <c r="UPW86" s="207"/>
      <c r="UPX86" s="207"/>
      <c r="UPY86" s="207"/>
      <c r="UPZ86" s="207"/>
      <c r="UQA86" s="207"/>
      <c r="UQB86" s="207"/>
      <c r="UQC86" s="207"/>
      <c r="UQD86" s="207"/>
      <c r="UQE86" s="207"/>
      <c r="UQF86" s="207"/>
      <c r="UQG86" s="207"/>
      <c r="UQH86" s="207"/>
      <c r="UQI86" s="207"/>
      <c r="UQJ86" s="207"/>
      <c r="UQK86" s="207"/>
      <c r="UQL86" s="207"/>
      <c r="UQM86" s="207"/>
      <c r="UQN86" s="207"/>
      <c r="UQO86" s="207"/>
      <c r="UQP86" s="207"/>
      <c r="UQQ86" s="207"/>
      <c r="UQR86" s="207"/>
      <c r="UQS86" s="207"/>
      <c r="UQT86" s="207"/>
      <c r="UQU86" s="207"/>
      <c r="UQV86" s="207"/>
      <c r="UQW86" s="207"/>
      <c r="UQX86" s="207"/>
      <c r="UQY86" s="207"/>
      <c r="UQZ86" s="207"/>
      <c r="URA86" s="207"/>
      <c r="URB86" s="207"/>
      <c r="URC86" s="207"/>
      <c r="URD86" s="207"/>
      <c r="URE86" s="207"/>
      <c r="URF86" s="207"/>
      <c r="URG86" s="207"/>
      <c r="URH86" s="207"/>
      <c r="URI86" s="207"/>
      <c r="URJ86" s="207"/>
      <c r="URK86" s="207"/>
      <c r="URL86" s="207"/>
      <c r="URM86" s="207"/>
      <c r="URN86" s="207"/>
      <c r="URO86" s="207"/>
      <c r="URP86" s="207"/>
      <c r="URQ86" s="207"/>
      <c r="URR86" s="207"/>
      <c r="URS86" s="207"/>
      <c r="URT86" s="207"/>
      <c r="URU86" s="207"/>
      <c r="URV86" s="207"/>
      <c r="URW86" s="207"/>
      <c r="URX86" s="207"/>
      <c r="URY86" s="207"/>
      <c r="URZ86" s="207"/>
      <c r="USA86" s="207"/>
      <c r="USB86" s="207"/>
      <c r="USC86" s="207"/>
      <c r="USD86" s="207"/>
      <c r="USE86" s="207"/>
      <c r="USF86" s="207"/>
      <c r="USG86" s="207"/>
      <c r="USH86" s="207"/>
      <c r="USI86" s="207"/>
      <c r="USJ86" s="207"/>
      <c r="USK86" s="207"/>
      <c r="USL86" s="207"/>
      <c r="USM86" s="207"/>
      <c r="USN86" s="207"/>
      <c r="USO86" s="207"/>
      <c r="USP86" s="207"/>
      <c r="USQ86" s="207"/>
      <c r="USR86" s="207"/>
      <c r="USS86" s="207"/>
      <c r="UST86" s="207"/>
      <c r="USU86" s="207"/>
      <c r="USV86" s="207"/>
      <c r="USW86" s="207"/>
      <c r="USX86" s="207"/>
      <c r="USY86" s="207"/>
      <c r="USZ86" s="207"/>
      <c r="UTA86" s="207"/>
      <c r="UTB86" s="207"/>
      <c r="UTC86" s="207"/>
      <c r="UTD86" s="207"/>
      <c r="UTE86" s="207"/>
      <c r="UTF86" s="207"/>
      <c r="UTG86" s="207"/>
      <c r="UTH86" s="207"/>
      <c r="UTI86" s="207"/>
      <c r="UTJ86" s="207"/>
      <c r="UTK86" s="207"/>
      <c r="UTL86" s="207"/>
      <c r="UTM86" s="207"/>
      <c r="UTN86" s="207"/>
      <c r="UTO86" s="207"/>
      <c r="UTP86" s="207"/>
      <c r="UTQ86" s="207"/>
      <c r="UTR86" s="207"/>
      <c r="UTS86" s="207"/>
      <c r="UTT86" s="207"/>
      <c r="UTU86" s="207"/>
      <c r="UTV86" s="207"/>
      <c r="UTW86" s="207"/>
      <c r="UTX86" s="207"/>
      <c r="UTY86" s="207"/>
      <c r="UTZ86" s="207"/>
      <c r="UUA86" s="207"/>
      <c r="UUB86" s="207"/>
      <c r="UUC86" s="207"/>
      <c r="UUD86" s="207"/>
      <c r="UUE86" s="207"/>
      <c r="UUF86" s="207"/>
      <c r="UUG86" s="207"/>
      <c r="UUH86" s="207"/>
      <c r="UUI86" s="207"/>
      <c r="UUJ86" s="207"/>
      <c r="UUK86" s="207"/>
      <c r="UUL86" s="207"/>
      <c r="UUM86" s="207"/>
      <c r="UUN86" s="207"/>
      <c r="UUO86" s="207"/>
      <c r="UUP86" s="207"/>
      <c r="UUQ86" s="207"/>
      <c r="UUR86" s="207"/>
      <c r="UUS86" s="207"/>
      <c r="UUT86" s="207"/>
      <c r="UUU86" s="207"/>
      <c r="UUV86" s="207"/>
      <c r="UUW86" s="207"/>
      <c r="UUX86" s="207"/>
      <c r="UUY86" s="207"/>
      <c r="UUZ86" s="207"/>
      <c r="UVA86" s="207"/>
      <c r="UVB86" s="207"/>
      <c r="UVC86" s="207"/>
      <c r="UVD86" s="207"/>
      <c r="UVE86" s="207"/>
      <c r="UVF86" s="207"/>
      <c r="UVG86" s="207"/>
      <c r="UVH86" s="207"/>
      <c r="UVI86" s="207"/>
      <c r="UVJ86" s="207"/>
      <c r="UVK86" s="207"/>
      <c r="UVL86" s="207"/>
      <c r="UVM86" s="207"/>
      <c r="UVN86" s="207"/>
      <c r="UVO86" s="207"/>
      <c r="UVP86" s="207"/>
      <c r="UVQ86" s="207"/>
      <c r="UVR86" s="207"/>
      <c r="UVS86" s="207"/>
      <c r="UVT86" s="207"/>
      <c r="UVU86" s="207"/>
      <c r="UVV86" s="207"/>
      <c r="UVW86" s="207"/>
      <c r="UVX86" s="207"/>
      <c r="UVY86" s="207"/>
      <c r="UVZ86" s="207"/>
      <c r="UWA86" s="207"/>
      <c r="UWB86" s="207"/>
      <c r="UWC86" s="207"/>
      <c r="UWD86" s="207"/>
      <c r="UWE86" s="207"/>
      <c r="UWF86" s="207"/>
      <c r="UWG86" s="207"/>
      <c r="UWH86" s="207"/>
      <c r="UWI86" s="207"/>
      <c r="UWJ86" s="207"/>
      <c r="UWK86" s="207"/>
      <c r="UWL86" s="207"/>
      <c r="UWM86" s="207"/>
      <c r="UWN86" s="207"/>
      <c r="UWO86" s="207"/>
      <c r="UWP86" s="207"/>
      <c r="UWQ86" s="207"/>
      <c r="UWR86" s="207"/>
      <c r="UWS86" s="207"/>
      <c r="UWT86" s="207"/>
      <c r="UWU86" s="207"/>
      <c r="UWV86" s="207"/>
      <c r="UWW86" s="207"/>
      <c r="UWX86" s="207"/>
      <c r="UWY86" s="207"/>
      <c r="UWZ86" s="207"/>
      <c r="UXA86" s="207"/>
      <c r="UXB86" s="207"/>
      <c r="UXC86" s="207"/>
      <c r="UXD86" s="207"/>
      <c r="UXE86" s="207"/>
      <c r="UXF86" s="207"/>
      <c r="UXG86" s="207"/>
      <c r="UXH86" s="207"/>
      <c r="UXI86" s="207"/>
      <c r="UXJ86" s="207"/>
      <c r="UXK86" s="207"/>
      <c r="UXL86" s="207"/>
      <c r="UXM86" s="207"/>
      <c r="UXN86" s="207"/>
      <c r="UXO86" s="207"/>
      <c r="UXP86" s="207"/>
      <c r="UXQ86" s="207"/>
      <c r="UXR86" s="207"/>
      <c r="UXS86" s="207"/>
      <c r="UXT86" s="207"/>
      <c r="UXU86" s="207"/>
      <c r="UXV86" s="207"/>
      <c r="UXW86" s="207"/>
      <c r="UXX86" s="207"/>
      <c r="UXY86" s="207"/>
      <c r="UXZ86" s="207"/>
      <c r="UYA86" s="207"/>
      <c r="UYB86" s="207"/>
      <c r="UYC86" s="207"/>
      <c r="UYD86" s="207"/>
      <c r="UYE86" s="207"/>
      <c r="UYF86" s="207"/>
      <c r="UYG86" s="207"/>
      <c r="UYH86" s="207"/>
      <c r="UYI86" s="207"/>
      <c r="UYJ86" s="207"/>
      <c r="UYK86" s="207"/>
      <c r="UYL86" s="207"/>
      <c r="UYM86" s="207"/>
      <c r="UYN86" s="207"/>
      <c r="UYO86" s="207"/>
      <c r="UYP86" s="207"/>
      <c r="UYQ86" s="207"/>
      <c r="UYR86" s="207"/>
      <c r="UYS86" s="207"/>
      <c r="UYT86" s="207"/>
      <c r="UYU86" s="207"/>
      <c r="UYV86" s="207"/>
      <c r="UYW86" s="207"/>
      <c r="UYX86" s="207"/>
      <c r="UYY86" s="207"/>
      <c r="UYZ86" s="207"/>
      <c r="UZA86" s="207"/>
      <c r="UZB86" s="207"/>
      <c r="UZC86" s="207"/>
      <c r="UZD86" s="207"/>
      <c r="UZE86" s="207"/>
      <c r="UZF86" s="207"/>
      <c r="UZG86" s="207"/>
      <c r="UZH86" s="207"/>
      <c r="UZI86" s="207"/>
      <c r="UZJ86" s="207"/>
      <c r="UZK86" s="207"/>
      <c r="UZL86" s="207"/>
      <c r="UZM86" s="207"/>
      <c r="UZN86" s="207"/>
      <c r="UZO86" s="207"/>
      <c r="UZP86" s="207"/>
      <c r="UZQ86" s="207"/>
      <c r="UZR86" s="207"/>
      <c r="UZS86" s="207"/>
      <c r="UZT86" s="207"/>
      <c r="UZU86" s="207"/>
      <c r="UZV86" s="207"/>
      <c r="UZW86" s="207"/>
      <c r="UZX86" s="207"/>
      <c r="UZY86" s="207"/>
      <c r="UZZ86" s="207"/>
      <c r="VAA86" s="207"/>
      <c r="VAB86" s="207"/>
      <c r="VAC86" s="207"/>
      <c r="VAD86" s="207"/>
      <c r="VAE86" s="207"/>
      <c r="VAF86" s="207"/>
      <c r="VAG86" s="207"/>
      <c r="VAH86" s="207"/>
      <c r="VAI86" s="207"/>
      <c r="VAJ86" s="207"/>
      <c r="VAK86" s="207"/>
      <c r="VAL86" s="207"/>
      <c r="VAM86" s="207"/>
      <c r="VAN86" s="207"/>
      <c r="VAO86" s="207"/>
      <c r="VAP86" s="207"/>
      <c r="VAQ86" s="207"/>
      <c r="VAR86" s="207"/>
      <c r="VAS86" s="207"/>
      <c r="VAT86" s="207"/>
      <c r="VAU86" s="207"/>
      <c r="VAV86" s="207"/>
      <c r="VAW86" s="207"/>
      <c r="VAX86" s="207"/>
      <c r="VAY86" s="207"/>
      <c r="VAZ86" s="207"/>
      <c r="VBA86" s="207"/>
      <c r="VBB86" s="207"/>
      <c r="VBC86" s="207"/>
      <c r="VBD86" s="207"/>
      <c r="VBE86" s="207"/>
      <c r="VBF86" s="207"/>
      <c r="VBG86" s="207"/>
      <c r="VBH86" s="207"/>
      <c r="VBI86" s="207"/>
      <c r="VBJ86" s="207"/>
      <c r="VBK86" s="207"/>
      <c r="VBL86" s="207"/>
      <c r="VBM86" s="207"/>
      <c r="VBN86" s="207"/>
      <c r="VBO86" s="207"/>
      <c r="VBP86" s="207"/>
      <c r="VBQ86" s="207"/>
      <c r="VBR86" s="207"/>
      <c r="VBS86" s="207"/>
      <c r="VBT86" s="207"/>
      <c r="VBU86" s="207"/>
      <c r="VBV86" s="207"/>
      <c r="VBW86" s="207"/>
      <c r="VBX86" s="207"/>
      <c r="VBY86" s="207"/>
      <c r="VBZ86" s="207"/>
      <c r="VCA86" s="207"/>
      <c r="VCB86" s="207"/>
      <c r="VCC86" s="207"/>
      <c r="VCD86" s="207"/>
      <c r="VCE86" s="207"/>
      <c r="VCF86" s="207"/>
      <c r="VCG86" s="207"/>
      <c r="VCH86" s="207"/>
      <c r="VCI86" s="207"/>
      <c r="VCJ86" s="207"/>
      <c r="VCK86" s="207"/>
      <c r="VCL86" s="207"/>
      <c r="VCM86" s="207"/>
      <c r="VCN86" s="207"/>
      <c r="VCO86" s="207"/>
      <c r="VCP86" s="207"/>
      <c r="VCQ86" s="207"/>
      <c r="VCR86" s="207"/>
      <c r="VCS86" s="207"/>
      <c r="VCT86" s="207"/>
      <c r="VCU86" s="207"/>
      <c r="VCV86" s="207"/>
      <c r="VCW86" s="207"/>
      <c r="VCX86" s="207"/>
      <c r="VCY86" s="207"/>
      <c r="VCZ86" s="207"/>
      <c r="VDA86" s="207"/>
      <c r="VDB86" s="207"/>
      <c r="VDC86" s="207"/>
      <c r="VDD86" s="207"/>
      <c r="VDE86" s="207"/>
      <c r="VDF86" s="207"/>
      <c r="VDG86" s="207"/>
      <c r="VDH86" s="207"/>
      <c r="VDI86" s="207"/>
      <c r="VDJ86" s="207"/>
      <c r="VDK86" s="207"/>
      <c r="VDL86" s="207"/>
      <c r="VDM86" s="207"/>
      <c r="VDN86" s="207"/>
      <c r="VDO86" s="207"/>
      <c r="VDP86" s="207"/>
      <c r="VDQ86" s="207"/>
      <c r="VDR86" s="207"/>
      <c r="VDS86" s="207"/>
      <c r="VDT86" s="207"/>
      <c r="VDU86" s="207"/>
      <c r="VDV86" s="207"/>
      <c r="VDW86" s="207"/>
      <c r="VDX86" s="207"/>
      <c r="VDY86" s="207"/>
      <c r="VDZ86" s="207"/>
      <c r="VEA86" s="207"/>
      <c r="VEB86" s="207"/>
      <c r="VEC86" s="207"/>
      <c r="VED86" s="207"/>
      <c r="VEE86" s="207"/>
      <c r="VEF86" s="207"/>
      <c r="VEG86" s="207"/>
      <c r="VEH86" s="207"/>
      <c r="VEI86" s="207"/>
      <c r="VEJ86" s="207"/>
      <c r="VEK86" s="207"/>
      <c r="VEL86" s="207"/>
      <c r="VEM86" s="207"/>
      <c r="VEN86" s="207"/>
      <c r="VEO86" s="207"/>
      <c r="VEP86" s="207"/>
      <c r="VEQ86" s="207"/>
      <c r="VER86" s="207"/>
      <c r="VES86" s="207"/>
      <c r="VET86" s="207"/>
      <c r="VEU86" s="207"/>
      <c r="VEV86" s="207"/>
      <c r="VEW86" s="207"/>
      <c r="VEX86" s="207"/>
      <c r="VEY86" s="207"/>
      <c r="VEZ86" s="207"/>
      <c r="VFA86" s="207"/>
      <c r="VFB86" s="207"/>
      <c r="VFC86" s="207"/>
      <c r="VFD86" s="207"/>
      <c r="VFE86" s="207"/>
      <c r="VFF86" s="207"/>
      <c r="VFG86" s="207"/>
      <c r="VFH86" s="207"/>
      <c r="VFI86" s="207"/>
      <c r="VFJ86" s="207"/>
      <c r="VFK86" s="207"/>
      <c r="VFL86" s="207"/>
      <c r="VFM86" s="207"/>
      <c r="VFN86" s="207"/>
      <c r="VFO86" s="207"/>
      <c r="VFP86" s="207"/>
      <c r="VFQ86" s="207"/>
      <c r="VFR86" s="207"/>
      <c r="VFS86" s="207"/>
      <c r="VFT86" s="207"/>
      <c r="VFU86" s="207"/>
      <c r="VFV86" s="207"/>
      <c r="VFW86" s="207"/>
      <c r="VFX86" s="207"/>
      <c r="VFY86" s="207"/>
      <c r="VFZ86" s="207"/>
      <c r="VGA86" s="207"/>
      <c r="VGB86" s="207"/>
      <c r="VGC86" s="207"/>
      <c r="VGD86" s="207"/>
      <c r="VGE86" s="207"/>
      <c r="VGF86" s="207"/>
      <c r="VGG86" s="207"/>
      <c r="VGH86" s="207"/>
      <c r="VGI86" s="207"/>
      <c r="VGJ86" s="207"/>
      <c r="VGK86" s="207"/>
      <c r="VGL86" s="207"/>
      <c r="VGM86" s="207"/>
      <c r="VGN86" s="207"/>
      <c r="VGO86" s="207"/>
      <c r="VGP86" s="207"/>
      <c r="VGQ86" s="207"/>
      <c r="VGR86" s="207"/>
      <c r="VGS86" s="207"/>
      <c r="VGT86" s="207"/>
      <c r="VGU86" s="207"/>
      <c r="VGV86" s="207"/>
      <c r="VGW86" s="207"/>
      <c r="VGX86" s="207"/>
      <c r="VGY86" s="207"/>
      <c r="VGZ86" s="207"/>
      <c r="VHA86" s="207"/>
      <c r="VHB86" s="207"/>
      <c r="VHC86" s="207"/>
      <c r="VHD86" s="207"/>
      <c r="VHE86" s="207"/>
      <c r="VHF86" s="207"/>
      <c r="VHG86" s="207"/>
      <c r="VHH86" s="207"/>
      <c r="VHI86" s="207"/>
      <c r="VHJ86" s="207"/>
      <c r="VHK86" s="207"/>
      <c r="VHL86" s="207"/>
      <c r="VHM86" s="207"/>
      <c r="VHN86" s="207"/>
      <c r="VHO86" s="207"/>
      <c r="VHP86" s="207"/>
      <c r="VHQ86" s="207"/>
      <c r="VHR86" s="207"/>
      <c r="VHS86" s="207"/>
      <c r="VHT86" s="207"/>
      <c r="VHU86" s="207"/>
      <c r="VHV86" s="207"/>
      <c r="VHW86" s="207"/>
      <c r="VHX86" s="207"/>
      <c r="VHY86" s="207"/>
      <c r="VHZ86" s="207"/>
      <c r="VIA86" s="207"/>
      <c r="VIB86" s="207"/>
      <c r="VIC86" s="207"/>
      <c r="VID86" s="207"/>
      <c r="VIE86" s="207"/>
      <c r="VIF86" s="207"/>
      <c r="VIG86" s="207"/>
      <c r="VIH86" s="207"/>
      <c r="VII86" s="207"/>
      <c r="VIJ86" s="207"/>
      <c r="VIK86" s="207"/>
      <c r="VIL86" s="207"/>
      <c r="VIM86" s="207"/>
      <c r="VIN86" s="207"/>
      <c r="VIO86" s="207"/>
      <c r="VIP86" s="207"/>
      <c r="VIQ86" s="207"/>
      <c r="VIR86" s="207"/>
      <c r="VIS86" s="207"/>
      <c r="VIT86" s="207"/>
      <c r="VIU86" s="207"/>
      <c r="VIV86" s="207"/>
      <c r="VIW86" s="207"/>
      <c r="VIX86" s="207"/>
      <c r="VIY86" s="207"/>
      <c r="VIZ86" s="207"/>
      <c r="VJA86" s="207"/>
      <c r="VJB86" s="207"/>
      <c r="VJC86" s="207"/>
      <c r="VJD86" s="207"/>
      <c r="VJE86" s="207"/>
      <c r="VJF86" s="207"/>
      <c r="VJG86" s="207"/>
      <c r="VJH86" s="207"/>
      <c r="VJI86" s="207"/>
      <c r="VJJ86" s="207"/>
      <c r="VJK86" s="207"/>
      <c r="VJL86" s="207"/>
      <c r="VJM86" s="207"/>
      <c r="VJN86" s="207"/>
      <c r="VJO86" s="207"/>
      <c r="VJP86" s="207"/>
      <c r="VJQ86" s="207"/>
      <c r="VJR86" s="207"/>
      <c r="VJS86" s="207"/>
      <c r="VJT86" s="207"/>
      <c r="VJU86" s="207"/>
      <c r="VJV86" s="207"/>
      <c r="VJW86" s="207"/>
      <c r="VJX86" s="207"/>
      <c r="VJY86" s="207"/>
      <c r="VJZ86" s="207"/>
      <c r="VKA86" s="207"/>
      <c r="VKB86" s="207"/>
      <c r="VKC86" s="207"/>
      <c r="VKD86" s="207"/>
      <c r="VKE86" s="207"/>
      <c r="VKF86" s="207"/>
      <c r="VKG86" s="207"/>
      <c r="VKH86" s="207"/>
      <c r="VKI86" s="207"/>
      <c r="VKJ86" s="207"/>
      <c r="VKK86" s="207"/>
      <c r="VKL86" s="207"/>
      <c r="VKM86" s="207"/>
      <c r="VKN86" s="207"/>
      <c r="VKO86" s="207"/>
      <c r="VKP86" s="207"/>
      <c r="VKQ86" s="207"/>
      <c r="VKR86" s="207"/>
      <c r="VKS86" s="207"/>
      <c r="VKT86" s="207"/>
      <c r="VKU86" s="207"/>
      <c r="VKV86" s="207"/>
      <c r="VKW86" s="207"/>
      <c r="VKX86" s="207"/>
      <c r="VKY86" s="207"/>
      <c r="VKZ86" s="207"/>
      <c r="VLA86" s="207"/>
      <c r="VLB86" s="207"/>
      <c r="VLC86" s="207"/>
      <c r="VLD86" s="207"/>
      <c r="VLE86" s="207"/>
      <c r="VLF86" s="207"/>
      <c r="VLG86" s="207"/>
      <c r="VLH86" s="207"/>
      <c r="VLI86" s="207"/>
      <c r="VLJ86" s="207"/>
      <c r="VLK86" s="207"/>
      <c r="VLL86" s="207"/>
      <c r="VLM86" s="207"/>
      <c r="VLN86" s="207"/>
      <c r="VLO86" s="207"/>
      <c r="VLP86" s="207"/>
      <c r="VLQ86" s="207"/>
      <c r="VLR86" s="207"/>
      <c r="VLS86" s="207"/>
      <c r="VLT86" s="207"/>
      <c r="VLU86" s="207"/>
      <c r="VLV86" s="207"/>
      <c r="VLW86" s="207"/>
      <c r="VLX86" s="207"/>
      <c r="VLY86" s="207"/>
      <c r="VLZ86" s="207"/>
      <c r="VMA86" s="207"/>
      <c r="VMB86" s="207"/>
      <c r="VMC86" s="207"/>
      <c r="VMD86" s="207"/>
      <c r="VME86" s="207"/>
      <c r="VMF86" s="207"/>
      <c r="VMG86" s="207"/>
      <c r="VMH86" s="207"/>
      <c r="VMI86" s="207"/>
      <c r="VMJ86" s="207"/>
      <c r="VMK86" s="207"/>
      <c r="VML86" s="207"/>
      <c r="VMM86" s="207"/>
      <c r="VMN86" s="207"/>
      <c r="VMO86" s="207"/>
      <c r="VMP86" s="207"/>
      <c r="VMQ86" s="207"/>
      <c r="VMR86" s="207"/>
      <c r="VMS86" s="207"/>
      <c r="VMT86" s="207"/>
      <c r="VMU86" s="207"/>
      <c r="VMV86" s="207"/>
      <c r="VMW86" s="207"/>
      <c r="VMX86" s="207"/>
      <c r="VMY86" s="207"/>
      <c r="VMZ86" s="207"/>
      <c r="VNA86" s="207"/>
      <c r="VNB86" s="207"/>
      <c r="VNC86" s="207"/>
      <c r="VND86" s="207"/>
      <c r="VNE86" s="207"/>
      <c r="VNF86" s="207"/>
      <c r="VNG86" s="207"/>
      <c r="VNH86" s="207"/>
      <c r="VNI86" s="207"/>
      <c r="VNJ86" s="207"/>
      <c r="VNK86" s="207"/>
      <c r="VNL86" s="207"/>
      <c r="VNM86" s="207"/>
      <c r="VNN86" s="207"/>
      <c r="VNO86" s="207"/>
      <c r="VNP86" s="207"/>
      <c r="VNQ86" s="207"/>
      <c r="VNR86" s="207"/>
      <c r="VNS86" s="207"/>
      <c r="VNT86" s="207"/>
      <c r="VNU86" s="207"/>
      <c r="VNV86" s="207"/>
      <c r="VNW86" s="207"/>
      <c r="VNX86" s="207"/>
      <c r="VNY86" s="207"/>
      <c r="VNZ86" s="207"/>
      <c r="VOA86" s="207"/>
      <c r="VOB86" s="207"/>
      <c r="VOC86" s="207"/>
      <c r="VOD86" s="207"/>
      <c r="VOE86" s="207"/>
      <c r="VOF86" s="207"/>
      <c r="VOG86" s="207"/>
      <c r="VOH86" s="207"/>
      <c r="VOI86" s="207"/>
      <c r="VOJ86" s="207"/>
      <c r="VOK86" s="207"/>
      <c r="VOL86" s="207"/>
      <c r="VOM86" s="207"/>
      <c r="VON86" s="207"/>
      <c r="VOO86" s="207"/>
      <c r="VOP86" s="207"/>
      <c r="VOQ86" s="207"/>
      <c r="VOR86" s="207"/>
      <c r="VOS86" s="207"/>
      <c r="VOT86" s="207"/>
      <c r="VOU86" s="207"/>
      <c r="VOV86" s="207"/>
      <c r="VOW86" s="207"/>
      <c r="VOX86" s="207"/>
      <c r="VOY86" s="207"/>
      <c r="VOZ86" s="207"/>
      <c r="VPA86" s="207"/>
      <c r="VPB86" s="207"/>
      <c r="VPC86" s="207"/>
      <c r="VPD86" s="207"/>
      <c r="VPE86" s="207"/>
      <c r="VPF86" s="207"/>
      <c r="VPG86" s="207"/>
      <c r="VPH86" s="207"/>
      <c r="VPI86" s="207"/>
      <c r="VPJ86" s="207"/>
      <c r="VPK86" s="207"/>
      <c r="VPL86" s="207"/>
      <c r="VPM86" s="207"/>
      <c r="VPN86" s="207"/>
      <c r="VPO86" s="207"/>
      <c r="VPP86" s="207"/>
      <c r="VPQ86" s="207"/>
      <c r="VPR86" s="207"/>
      <c r="VPS86" s="207"/>
      <c r="VPT86" s="207"/>
      <c r="VPU86" s="207"/>
      <c r="VPV86" s="207"/>
      <c r="VPW86" s="207"/>
      <c r="VPX86" s="207"/>
      <c r="VPY86" s="207"/>
      <c r="VPZ86" s="207"/>
      <c r="VQA86" s="207"/>
      <c r="VQB86" s="207"/>
      <c r="VQC86" s="207"/>
      <c r="VQD86" s="207"/>
      <c r="VQE86" s="207"/>
      <c r="VQF86" s="207"/>
      <c r="VQG86" s="207"/>
      <c r="VQH86" s="207"/>
      <c r="VQI86" s="207"/>
      <c r="VQJ86" s="207"/>
      <c r="VQK86" s="207"/>
      <c r="VQL86" s="207"/>
      <c r="VQM86" s="207"/>
      <c r="VQN86" s="207"/>
      <c r="VQO86" s="207"/>
      <c r="VQP86" s="207"/>
      <c r="VQQ86" s="207"/>
      <c r="VQR86" s="207"/>
      <c r="VQS86" s="207"/>
      <c r="VQT86" s="207"/>
      <c r="VQU86" s="207"/>
      <c r="VQV86" s="207"/>
      <c r="VQW86" s="207"/>
      <c r="VQX86" s="207"/>
      <c r="VQY86" s="207"/>
      <c r="VQZ86" s="207"/>
      <c r="VRA86" s="207"/>
      <c r="VRB86" s="207"/>
      <c r="VRC86" s="207"/>
      <c r="VRD86" s="207"/>
      <c r="VRE86" s="207"/>
      <c r="VRF86" s="207"/>
      <c r="VRG86" s="207"/>
      <c r="VRH86" s="207"/>
      <c r="VRI86" s="207"/>
      <c r="VRJ86" s="207"/>
      <c r="VRK86" s="207"/>
      <c r="VRL86" s="207"/>
      <c r="VRM86" s="207"/>
      <c r="VRN86" s="207"/>
      <c r="VRO86" s="207"/>
      <c r="VRP86" s="207"/>
      <c r="VRQ86" s="207"/>
      <c r="VRR86" s="207"/>
      <c r="VRS86" s="207"/>
      <c r="VRT86" s="207"/>
      <c r="VRU86" s="207"/>
      <c r="VRV86" s="207"/>
      <c r="VRW86" s="207"/>
      <c r="VRX86" s="207"/>
      <c r="VRY86" s="207"/>
      <c r="VRZ86" s="207"/>
      <c r="VSA86" s="207"/>
      <c r="VSB86" s="207"/>
      <c r="VSC86" s="207"/>
      <c r="VSD86" s="207"/>
      <c r="VSE86" s="207"/>
      <c r="VSF86" s="207"/>
      <c r="VSG86" s="207"/>
      <c r="VSH86" s="207"/>
      <c r="VSI86" s="207"/>
      <c r="VSJ86" s="207"/>
      <c r="VSK86" s="207"/>
      <c r="VSL86" s="207"/>
      <c r="VSM86" s="207"/>
      <c r="VSN86" s="207"/>
      <c r="VSO86" s="207"/>
      <c r="VSP86" s="207"/>
      <c r="VSQ86" s="207"/>
      <c r="VSR86" s="207"/>
      <c r="VSS86" s="207"/>
      <c r="VST86" s="207"/>
      <c r="VSU86" s="207"/>
      <c r="VSV86" s="207"/>
      <c r="VSW86" s="207"/>
      <c r="VSX86" s="207"/>
      <c r="VSY86" s="207"/>
      <c r="VSZ86" s="207"/>
      <c r="VTA86" s="207"/>
      <c r="VTB86" s="207"/>
      <c r="VTC86" s="207"/>
      <c r="VTD86" s="207"/>
      <c r="VTE86" s="207"/>
      <c r="VTF86" s="207"/>
      <c r="VTG86" s="207"/>
      <c r="VTH86" s="207"/>
      <c r="VTI86" s="207"/>
      <c r="VTJ86" s="207"/>
      <c r="VTK86" s="207"/>
      <c r="VTL86" s="207"/>
      <c r="VTM86" s="207"/>
      <c r="VTN86" s="207"/>
      <c r="VTO86" s="207"/>
      <c r="VTP86" s="207"/>
      <c r="VTQ86" s="207"/>
      <c r="VTR86" s="207"/>
      <c r="VTS86" s="207"/>
      <c r="VTT86" s="207"/>
      <c r="VTU86" s="207"/>
      <c r="VTV86" s="207"/>
      <c r="VTW86" s="207"/>
      <c r="VTX86" s="207"/>
      <c r="VTY86" s="207"/>
      <c r="VTZ86" s="207"/>
      <c r="VUA86" s="207"/>
      <c r="VUB86" s="207"/>
      <c r="VUC86" s="207"/>
      <c r="VUD86" s="207"/>
      <c r="VUE86" s="207"/>
      <c r="VUF86" s="207"/>
      <c r="VUG86" s="207"/>
      <c r="VUH86" s="207"/>
      <c r="VUI86" s="207"/>
      <c r="VUJ86" s="207"/>
      <c r="VUK86" s="207"/>
      <c r="VUL86" s="207"/>
      <c r="VUM86" s="207"/>
      <c r="VUN86" s="207"/>
      <c r="VUO86" s="207"/>
      <c r="VUP86" s="207"/>
      <c r="VUQ86" s="207"/>
      <c r="VUR86" s="207"/>
      <c r="VUS86" s="207"/>
      <c r="VUT86" s="207"/>
      <c r="VUU86" s="207"/>
      <c r="VUV86" s="207"/>
      <c r="VUW86" s="207"/>
      <c r="VUX86" s="207"/>
      <c r="VUY86" s="207"/>
      <c r="VUZ86" s="207"/>
      <c r="VVA86" s="207"/>
      <c r="VVB86" s="207"/>
      <c r="VVC86" s="207"/>
      <c r="VVD86" s="207"/>
      <c r="VVE86" s="207"/>
      <c r="VVF86" s="207"/>
      <c r="VVG86" s="207"/>
      <c r="VVH86" s="207"/>
      <c r="VVI86" s="207"/>
      <c r="VVJ86" s="207"/>
      <c r="VVK86" s="207"/>
      <c r="VVL86" s="207"/>
      <c r="VVM86" s="207"/>
      <c r="VVN86" s="207"/>
      <c r="VVO86" s="207"/>
      <c r="VVP86" s="207"/>
      <c r="VVQ86" s="207"/>
      <c r="VVR86" s="207"/>
      <c r="VVS86" s="207"/>
      <c r="VVT86" s="207"/>
      <c r="VVU86" s="207"/>
      <c r="VVV86" s="207"/>
      <c r="VVW86" s="207"/>
      <c r="VVX86" s="207"/>
      <c r="VVY86" s="207"/>
      <c r="VVZ86" s="207"/>
      <c r="VWA86" s="207"/>
      <c r="VWB86" s="207"/>
      <c r="VWC86" s="207"/>
      <c r="VWD86" s="207"/>
      <c r="VWE86" s="207"/>
      <c r="VWF86" s="207"/>
      <c r="VWG86" s="207"/>
      <c r="VWH86" s="207"/>
      <c r="VWI86" s="207"/>
      <c r="VWJ86" s="207"/>
      <c r="VWK86" s="207"/>
      <c r="VWL86" s="207"/>
      <c r="VWM86" s="207"/>
      <c r="VWN86" s="207"/>
      <c r="VWO86" s="207"/>
      <c r="VWP86" s="207"/>
      <c r="VWQ86" s="207"/>
      <c r="VWR86" s="207"/>
      <c r="VWS86" s="207"/>
      <c r="VWT86" s="207"/>
      <c r="VWU86" s="207"/>
      <c r="VWV86" s="207"/>
      <c r="VWW86" s="207"/>
      <c r="VWX86" s="207"/>
      <c r="VWY86" s="207"/>
      <c r="VWZ86" s="207"/>
      <c r="VXA86" s="207"/>
      <c r="VXB86" s="207"/>
      <c r="VXC86" s="207"/>
      <c r="VXD86" s="207"/>
      <c r="VXE86" s="207"/>
      <c r="VXF86" s="207"/>
      <c r="VXG86" s="207"/>
      <c r="VXH86" s="207"/>
      <c r="VXI86" s="207"/>
      <c r="VXJ86" s="207"/>
      <c r="VXK86" s="207"/>
      <c r="VXL86" s="207"/>
      <c r="VXM86" s="207"/>
      <c r="VXN86" s="207"/>
      <c r="VXO86" s="207"/>
      <c r="VXP86" s="207"/>
      <c r="VXQ86" s="207"/>
      <c r="VXR86" s="207"/>
      <c r="VXS86" s="207"/>
      <c r="VXT86" s="207"/>
      <c r="VXU86" s="207"/>
      <c r="VXV86" s="207"/>
      <c r="VXW86" s="207"/>
      <c r="VXX86" s="207"/>
      <c r="VXY86" s="207"/>
      <c r="VXZ86" s="207"/>
      <c r="VYA86" s="207"/>
      <c r="VYB86" s="207"/>
      <c r="VYC86" s="207"/>
      <c r="VYD86" s="207"/>
      <c r="VYE86" s="207"/>
      <c r="VYF86" s="207"/>
      <c r="VYG86" s="207"/>
      <c r="VYH86" s="207"/>
      <c r="VYI86" s="207"/>
      <c r="VYJ86" s="207"/>
      <c r="VYK86" s="207"/>
      <c r="VYL86" s="207"/>
      <c r="VYM86" s="207"/>
      <c r="VYN86" s="207"/>
      <c r="VYO86" s="207"/>
      <c r="VYP86" s="207"/>
      <c r="VYQ86" s="207"/>
      <c r="VYR86" s="207"/>
      <c r="VYS86" s="207"/>
      <c r="VYT86" s="207"/>
      <c r="VYU86" s="207"/>
      <c r="VYV86" s="207"/>
      <c r="VYW86" s="207"/>
      <c r="VYX86" s="207"/>
      <c r="VYY86" s="207"/>
      <c r="VYZ86" s="207"/>
      <c r="VZA86" s="207"/>
      <c r="VZB86" s="207"/>
      <c r="VZC86" s="207"/>
      <c r="VZD86" s="207"/>
      <c r="VZE86" s="207"/>
      <c r="VZF86" s="207"/>
      <c r="VZG86" s="207"/>
      <c r="VZH86" s="207"/>
      <c r="VZI86" s="207"/>
      <c r="VZJ86" s="207"/>
      <c r="VZK86" s="207"/>
      <c r="VZL86" s="207"/>
      <c r="VZM86" s="207"/>
      <c r="VZN86" s="207"/>
      <c r="VZO86" s="207"/>
      <c r="VZP86" s="207"/>
      <c r="VZQ86" s="207"/>
      <c r="VZR86" s="207"/>
      <c r="VZS86" s="207"/>
      <c r="VZT86" s="207"/>
      <c r="VZU86" s="207"/>
      <c r="VZV86" s="207"/>
      <c r="VZW86" s="207"/>
      <c r="VZX86" s="207"/>
      <c r="VZY86" s="207"/>
      <c r="VZZ86" s="207"/>
      <c r="WAA86" s="207"/>
      <c r="WAB86" s="207"/>
      <c r="WAC86" s="207"/>
      <c r="WAD86" s="207"/>
      <c r="WAE86" s="207"/>
      <c r="WAF86" s="207"/>
      <c r="WAG86" s="207"/>
      <c r="WAH86" s="207"/>
      <c r="WAI86" s="207"/>
      <c r="WAJ86" s="207"/>
      <c r="WAK86" s="207"/>
      <c r="WAL86" s="207"/>
      <c r="WAM86" s="207"/>
      <c r="WAN86" s="207"/>
      <c r="WAO86" s="207"/>
      <c r="WAP86" s="207"/>
      <c r="WAQ86" s="207"/>
      <c r="WAR86" s="207"/>
      <c r="WAS86" s="207"/>
      <c r="WAT86" s="207"/>
      <c r="WAU86" s="207"/>
      <c r="WAV86" s="207"/>
      <c r="WAW86" s="207"/>
      <c r="WAX86" s="207"/>
      <c r="WAY86" s="207"/>
      <c r="WAZ86" s="207"/>
      <c r="WBA86" s="207"/>
      <c r="WBB86" s="207"/>
      <c r="WBC86" s="207"/>
      <c r="WBD86" s="207"/>
      <c r="WBE86" s="207"/>
      <c r="WBF86" s="207"/>
      <c r="WBG86" s="207"/>
      <c r="WBH86" s="207"/>
      <c r="WBI86" s="207"/>
      <c r="WBJ86" s="207"/>
      <c r="WBK86" s="207"/>
      <c r="WBL86" s="207"/>
      <c r="WBM86" s="207"/>
      <c r="WBN86" s="207"/>
      <c r="WBO86" s="207"/>
      <c r="WBP86" s="207"/>
      <c r="WBQ86" s="207"/>
      <c r="WBR86" s="207"/>
      <c r="WBS86" s="207"/>
      <c r="WBT86" s="207"/>
      <c r="WBU86" s="207"/>
      <c r="WBV86" s="207"/>
      <c r="WBW86" s="207"/>
      <c r="WBX86" s="207"/>
      <c r="WBY86" s="207"/>
      <c r="WBZ86" s="207"/>
      <c r="WCA86" s="207"/>
      <c r="WCB86" s="207"/>
      <c r="WCC86" s="207"/>
      <c r="WCD86" s="207"/>
      <c r="WCE86" s="207"/>
      <c r="WCF86" s="207"/>
      <c r="WCG86" s="207"/>
      <c r="WCH86" s="207"/>
      <c r="WCI86" s="207"/>
      <c r="WCJ86" s="207"/>
      <c r="WCK86" s="207"/>
      <c r="WCL86" s="207"/>
      <c r="WCM86" s="207"/>
      <c r="WCN86" s="207"/>
      <c r="WCO86" s="207"/>
      <c r="WCP86" s="207"/>
      <c r="WCQ86" s="207"/>
      <c r="WCR86" s="207"/>
      <c r="WCS86" s="207"/>
      <c r="WCT86" s="207"/>
      <c r="WCU86" s="207"/>
      <c r="WCV86" s="207"/>
      <c r="WCW86" s="207"/>
      <c r="WCX86" s="207"/>
      <c r="WCY86" s="207"/>
      <c r="WCZ86" s="207"/>
      <c r="WDA86" s="207"/>
      <c r="WDB86" s="207"/>
      <c r="WDC86" s="207"/>
      <c r="WDD86" s="207"/>
      <c r="WDE86" s="207"/>
      <c r="WDF86" s="207"/>
      <c r="WDG86" s="207"/>
      <c r="WDH86" s="207"/>
      <c r="WDI86" s="207"/>
      <c r="WDJ86" s="207"/>
      <c r="WDK86" s="207"/>
      <c r="WDL86" s="207"/>
      <c r="WDM86" s="207"/>
      <c r="WDN86" s="207"/>
      <c r="WDO86" s="207"/>
      <c r="WDP86" s="207"/>
      <c r="WDQ86" s="207"/>
      <c r="WDR86" s="207"/>
      <c r="WDS86" s="207"/>
      <c r="WDT86" s="207"/>
      <c r="WDU86" s="207"/>
      <c r="WDV86" s="207"/>
      <c r="WDW86" s="207"/>
      <c r="WDX86" s="207"/>
      <c r="WDY86" s="207"/>
      <c r="WDZ86" s="207"/>
      <c r="WEA86" s="207"/>
      <c r="WEB86" s="207"/>
      <c r="WEC86" s="207"/>
      <c r="WED86" s="207"/>
      <c r="WEE86" s="207"/>
      <c r="WEF86" s="207"/>
      <c r="WEG86" s="207"/>
      <c r="WEH86" s="207"/>
      <c r="WEI86" s="207"/>
      <c r="WEJ86" s="207"/>
      <c r="WEK86" s="207"/>
      <c r="WEL86" s="207"/>
      <c r="WEM86" s="207"/>
      <c r="WEN86" s="207"/>
      <c r="WEO86" s="207"/>
      <c r="WEP86" s="207"/>
      <c r="WEQ86" s="207"/>
      <c r="WER86" s="207"/>
      <c r="WES86" s="207"/>
      <c r="WET86" s="207"/>
      <c r="WEU86" s="207"/>
      <c r="WEV86" s="207"/>
      <c r="WEW86" s="207"/>
      <c r="WEX86" s="207"/>
      <c r="WEY86" s="207"/>
      <c r="WEZ86" s="207"/>
      <c r="WFA86" s="207"/>
      <c r="WFB86" s="207"/>
      <c r="WFC86" s="207"/>
      <c r="WFD86" s="207"/>
      <c r="WFE86" s="207"/>
      <c r="WFF86" s="207"/>
      <c r="WFG86" s="207"/>
      <c r="WFH86" s="207"/>
      <c r="WFI86" s="207"/>
      <c r="WFJ86" s="207"/>
      <c r="WFK86" s="207"/>
      <c r="WFL86" s="207"/>
      <c r="WFM86" s="207"/>
      <c r="WFN86" s="207"/>
      <c r="WFO86" s="207"/>
      <c r="WFP86" s="207"/>
      <c r="WFQ86" s="207"/>
      <c r="WFR86" s="207"/>
      <c r="WFS86" s="207"/>
      <c r="WFT86" s="207"/>
      <c r="WFU86" s="207"/>
      <c r="WFV86" s="207"/>
      <c r="WFW86" s="207"/>
      <c r="WFX86" s="207"/>
      <c r="WFY86" s="207"/>
      <c r="WFZ86" s="207"/>
      <c r="WGA86" s="207"/>
      <c r="WGB86" s="207"/>
      <c r="WGC86" s="207"/>
      <c r="WGD86" s="207"/>
      <c r="WGE86" s="207"/>
      <c r="WGF86" s="207"/>
      <c r="WGG86" s="207"/>
      <c r="WGH86" s="207"/>
      <c r="WGI86" s="207"/>
      <c r="WGJ86" s="207"/>
      <c r="WGK86" s="207"/>
      <c r="WGL86" s="207"/>
      <c r="WGM86" s="207"/>
      <c r="WGN86" s="207"/>
      <c r="WGO86" s="207"/>
      <c r="WGP86" s="207"/>
      <c r="WGQ86" s="207"/>
      <c r="WGR86" s="207"/>
      <c r="WGS86" s="207"/>
      <c r="WGT86" s="207"/>
      <c r="WGU86" s="207"/>
      <c r="WGV86" s="207"/>
      <c r="WGW86" s="207"/>
      <c r="WGX86" s="207"/>
      <c r="WGY86" s="207"/>
      <c r="WGZ86" s="207"/>
      <c r="WHA86" s="207"/>
      <c r="WHB86" s="207"/>
      <c r="WHC86" s="207"/>
      <c r="WHD86" s="207"/>
      <c r="WHE86" s="207"/>
      <c r="WHF86" s="207"/>
      <c r="WHG86" s="207"/>
      <c r="WHH86" s="207"/>
      <c r="WHI86" s="207"/>
      <c r="WHJ86" s="207"/>
      <c r="WHK86" s="207"/>
      <c r="WHL86" s="207"/>
      <c r="WHM86" s="207"/>
      <c r="WHN86" s="207"/>
      <c r="WHO86" s="207"/>
      <c r="WHP86" s="207"/>
      <c r="WHQ86" s="207"/>
      <c r="WHR86" s="207"/>
      <c r="WHS86" s="207"/>
      <c r="WHT86" s="207"/>
      <c r="WHU86" s="207"/>
      <c r="WHV86" s="207"/>
      <c r="WHW86" s="207"/>
      <c r="WHX86" s="207"/>
      <c r="WHY86" s="207"/>
      <c r="WHZ86" s="207"/>
      <c r="WIA86" s="207"/>
      <c r="WIB86" s="207"/>
      <c r="WIC86" s="207"/>
      <c r="WID86" s="207"/>
      <c r="WIE86" s="207"/>
      <c r="WIF86" s="207"/>
      <c r="WIG86" s="207"/>
      <c r="WIH86" s="207"/>
      <c r="WII86" s="207"/>
      <c r="WIJ86" s="207"/>
      <c r="WIK86" s="207"/>
      <c r="WIL86" s="207"/>
      <c r="WIM86" s="207"/>
      <c r="WIN86" s="207"/>
      <c r="WIO86" s="207"/>
      <c r="WIP86" s="207"/>
      <c r="WIQ86" s="207"/>
      <c r="WIR86" s="207"/>
      <c r="WIS86" s="207"/>
      <c r="WIT86" s="207"/>
      <c r="WIU86" s="207"/>
      <c r="WIV86" s="207"/>
      <c r="WIW86" s="207"/>
      <c r="WIX86" s="207"/>
      <c r="WIY86" s="207"/>
      <c r="WIZ86" s="207"/>
      <c r="WJA86" s="207"/>
      <c r="WJB86" s="207"/>
      <c r="WJC86" s="207"/>
      <c r="WJD86" s="207"/>
      <c r="WJE86" s="207"/>
      <c r="WJF86" s="207"/>
      <c r="WJG86" s="207"/>
      <c r="WJH86" s="207"/>
      <c r="WJI86" s="207"/>
      <c r="WJJ86" s="207"/>
      <c r="WJK86" s="207"/>
      <c r="WJL86" s="207"/>
      <c r="WJM86" s="207"/>
      <c r="WJN86" s="207"/>
      <c r="WJO86" s="207"/>
      <c r="WJP86" s="207"/>
      <c r="WJQ86" s="207"/>
      <c r="WJR86" s="207"/>
      <c r="WJS86" s="207"/>
      <c r="WJT86" s="207"/>
      <c r="WJU86" s="207"/>
      <c r="WJV86" s="207"/>
      <c r="WJW86" s="207"/>
      <c r="WJX86" s="207"/>
      <c r="WJY86" s="207"/>
      <c r="WJZ86" s="207"/>
      <c r="WKA86" s="207"/>
      <c r="WKB86" s="207"/>
      <c r="WKC86" s="207"/>
      <c r="WKD86" s="207"/>
      <c r="WKE86" s="207"/>
      <c r="WKF86" s="207"/>
      <c r="WKG86" s="207"/>
      <c r="WKH86" s="207"/>
      <c r="WKI86" s="207"/>
      <c r="WKJ86" s="207"/>
      <c r="WKK86" s="207"/>
      <c r="WKL86" s="207"/>
      <c r="WKM86" s="207"/>
      <c r="WKN86" s="207"/>
      <c r="WKO86" s="207"/>
      <c r="WKP86" s="207"/>
      <c r="WKQ86" s="207"/>
      <c r="WKR86" s="207"/>
      <c r="WKS86" s="207"/>
      <c r="WKT86" s="207"/>
      <c r="WKU86" s="207"/>
      <c r="WKV86" s="207"/>
      <c r="WKW86" s="207"/>
      <c r="WKX86" s="207"/>
      <c r="WKY86" s="207"/>
      <c r="WKZ86" s="207"/>
      <c r="WLA86" s="207"/>
      <c r="WLB86" s="207"/>
      <c r="WLC86" s="207"/>
      <c r="WLD86" s="207"/>
      <c r="WLE86" s="207"/>
      <c r="WLF86" s="207"/>
      <c r="WLG86" s="207"/>
      <c r="WLH86" s="207"/>
      <c r="WLI86" s="207"/>
      <c r="WLJ86" s="207"/>
      <c r="WLK86" s="207"/>
      <c r="WLL86" s="207"/>
      <c r="WLM86" s="207"/>
      <c r="WLN86" s="207"/>
      <c r="WLO86" s="207"/>
      <c r="WLP86" s="207"/>
      <c r="WLQ86" s="207"/>
      <c r="WLR86" s="207"/>
      <c r="WLS86" s="207"/>
      <c r="WLT86" s="207"/>
      <c r="WLU86" s="207"/>
      <c r="WLV86" s="207"/>
      <c r="WLW86" s="207"/>
      <c r="WLX86" s="207"/>
      <c r="WLY86" s="207"/>
      <c r="WLZ86" s="207"/>
      <c r="WMA86" s="207"/>
      <c r="WMB86" s="207"/>
      <c r="WMC86" s="207"/>
      <c r="WMD86" s="207"/>
      <c r="WME86" s="207"/>
      <c r="WMF86" s="207"/>
      <c r="WMG86" s="207"/>
      <c r="WMH86" s="207"/>
      <c r="WMI86" s="207"/>
      <c r="WMJ86" s="207"/>
      <c r="WMK86" s="207"/>
      <c r="WML86" s="207"/>
      <c r="WMM86" s="207"/>
      <c r="WMN86" s="207"/>
      <c r="WMO86" s="207"/>
      <c r="WMP86" s="207"/>
      <c r="WMQ86" s="207"/>
      <c r="WMR86" s="207"/>
      <c r="WMS86" s="207"/>
      <c r="WMT86" s="207"/>
      <c r="WMU86" s="207"/>
      <c r="WMV86" s="207"/>
      <c r="WMW86" s="207"/>
      <c r="WMX86" s="207"/>
      <c r="WMY86" s="207"/>
      <c r="WMZ86" s="207"/>
      <c r="WNA86" s="207"/>
      <c r="WNB86" s="207"/>
      <c r="WNC86" s="207"/>
      <c r="WND86" s="207"/>
      <c r="WNE86" s="207"/>
      <c r="WNF86" s="207"/>
      <c r="WNG86" s="207"/>
      <c r="WNH86" s="207"/>
      <c r="WNI86" s="207"/>
      <c r="WNJ86" s="207"/>
      <c r="WNK86" s="207"/>
      <c r="WNL86" s="207"/>
      <c r="WNM86" s="207"/>
      <c r="WNN86" s="207"/>
      <c r="WNO86" s="207"/>
      <c r="WNP86" s="207"/>
      <c r="WNQ86" s="207"/>
      <c r="WNR86" s="207"/>
      <c r="WNS86" s="207"/>
      <c r="WNT86" s="207"/>
      <c r="WNU86" s="207"/>
      <c r="WNV86" s="207"/>
      <c r="WNW86" s="207"/>
      <c r="WNX86" s="207"/>
      <c r="WNY86" s="207"/>
      <c r="WNZ86" s="207"/>
      <c r="WOA86" s="207"/>
      <c r="WOB86" s="207"/>
      <c r="WOC86" s="207"/>
      <c r="WOD86" s="207"/>
      <c r="WOE86" s="207"/>
      <c r="WOF86" s="207"/>
      <c r="WOG86" s="207"/>
      <c r="WOH86" s="207"/>
      <c r="WOI86" s="207"/>
      <c r="WOJ86" s="207"/>
      <c r="WOK86" s="207"/>
      <c r="WOL86" s="207"/>
      <c r="WOM86" s="207"/>
      <c r="WON86" s="207"/>
      <c r="WOO86" s="207"/>
      <c r="WOP86" s="207"/>
      <c r="WOQ86" s="207"/>
      <c r="WOR86" s="207"/>
      <c r="WOS86" s="207"/>
      <c r="WOT86" s="207"/>
      <c r="WOU86" s="207"/>
      <c r="WOV86" s="207"/>
      <c r="WOW86" s="207"/>
      <c r="WOX86" s="207"/>
      <c r="WOY86" s="207"/>
      <c r="WOZ86" s="207"/>
      <c r="WPA86" s="207"/>
      <c r="WPB86" s="207"/>
      <c r="WPC86" s="207"/>
      <c r="WPD86" s="207"/>
      <c r="WPE86" s="207"/>
      <c r="WPF86" s="207"/>
      <c r="WPG86" s="207"/>
      <c r="WPH86" s="207"/>
      <c r="WPI86" s="207"/>
      <c r="WPJ86" s="207"/>
      <c r="WPK86" s="207"/>
      <c r="WPL86" s="207"/>
      <c r="WPM86" s="207"/>
      <c r="WPN86" s="207"/>
      <c r="WPO86" s="207"/>
      <c r="WPP86" s="207"/>
      <c r="WPQ86" s="207"/>
      <c r="WPR86" s="207"/>
      <c r="WPS86" s="207"/>
      <c r="WPT86" s="207"/>
      <c r="WPU86" s="207"/>
      <c r="WPV86" s="207"/>
      <c r="WPW86" s="207"/>
      <c r="WPX86" s="207"/>
      <c r="WPY86" s="207"/>
      <c r="WPZ86" s="207"/>
      <c r="WQA86" s="207"/>
      <c r="WQB86" s="207"/>
      <c r="WQC86" s="207"/>
      <c r="WQD86" s="207"/>
      <c r="WQE86" s="207"/>
      <c r="WQF86" s="207"/>
      <c r="WQG86" s="207"/>
      <c r="WQH86" s="207"/>
      <c r="WQI86" s="207"/>
      <c r="WQJ86" s="207"/>
      <c r="WQK86" s="207"/>
      <c r="WQL86" s="207"/>
      <c r="WQM86" s="207"/>
      <c r="WQN86" s="207"/>
      <c r="WQO86" s="207"/>
      <c r="WQP86" s="207"/>
      <c r="WQQ86" s="207"/>
      <c r="WQR86" s="207"/>
      <c r="WQS86" s="207"/>
      <c r="WQT86" s="207"/>
      <c r="WQU86" s="207"/>
      <c r="WQV86" s="207"/>
      <c r="WQW86" s="207"/>
      <c r="WQX86" s="207"/>
      <c r="WQY86" s="207"/>
      <c r="WQZ86" s="207"/>
      <c r="WRA86" s="207"/>
      <c r="WRB86" s="207"/>
      <c r="WRC86" s="207"/>
      <c r="WRD86" s="207"/>
      <c r="WRE86" s="207"/>
      <c r="WRF86" s="207"/>
      <c r="WRG86" s="207"/>
      <c r="WRH86" s="207"/>
      <c r="WRI86" s="207"/>
      <c r="WRJ86" s="207"/>
      <c r="WRK86" s="207"/>
      <c r="WRL86" s="207"/>
      <c r="WRM86" s="207"/>
      <c r="WRN86" s="207"/>
      <c r="WRO86" s="207"/>
      <c r="WRP86" s="207"/>
      <c r="WRQ86" s="207"/>
      <c r="WRR86" s="207"/>
      <c r="WRS86" s="207"/>
      <c r="WRT86" s="207"/>
      <c r="WRU86" s="207"/>
      <c r="WRV86" s="207"/>
      <c r="WRW86" s="207"/>
      <c r="WRX86" s="207"/>
      <c r="WRY86" s="207"/>
      <c r="WRZ86" s="207"/>
      <c r="WSA86" s="207"/>
      <c r="WSB86" s="207"/>
      <c r="WSC86" s="207"/>
      <c r="WSD86" s="207"/>
      <c r="WSE86" s="207"/>
      <c r="WSF86" s="207"/>
      <c r="WSG86" s="207"/>
      <c r="WSH86" s="207"/>
      <c r="WSI86" s="207"/>
      <c r="WSJ86" s="207"/>
      <c r="WSK86" s="207"/>
      <c r="WSL86" s="207"/>
      <c r="WSM86" s="207"/>
      <c r="WSN86" s="207"/>
      <c r="WSO86" s="207"/>
      <c r="WSP86" s="207"/>
      <c r="WSQ86" s="207"/>
      <c r="WSR86" s="207"/>
      <c r="WSS86" s="207"/>
      <c r="WST86" s="207"/>
      <c r="WSU86" s="207"/>
      <c r="WSV86" s="207"/>
      <c r="WSW86" s="207"/>
      <c r="WSX86" s="207"/>
      <c r="WSY86" s="207"/>
      <c r="WSZ86" s="207"/>
      <c r="WTA86" s="207"/>
      <c r="WTB86" s="207"/>
      <c r="WTC86" s="207"/>
      <c r="WTD86" s="207"/>
      <c r="WTE86" s="207"/>
      <c r="WTF86" s="207"/>
      <c r="WTG86" s="207"/>
      <c r="WTH86" s="207"/>
      <c r="WTI86" s="207"/>
      <c r="WTJ86" s="207"/>
      <c r="WTK86" s="207"/>
      <c r="WTL86" s="207"/>
      <c r="WTM86" s="207"/>
      <c r="WTN86" s="207"/>
      <c r="WTO86" s="207"/>
      <c r="WTP86" s="207"/>
      <c r="WTQ86" s="207"/>
      <c r="WTR86" s="207"/>
      <c r="WTS86" s="207"/>
      <c r="WTT86" s="207"/>
      <c r="WTU86" s="207"/>
      <c r="WTV86" s="207"/>
      <c r="WTW86" s="207"/>
      <c r="WTX86" s="207"/>
      <c r="WTY86" s="207"/>
      <c r="WTZ86" s="207"/>
      <c r="WUA86" s="207"/>
      <c r="WUB86" s="207"/>
      <c r="WUC86" s="207"/>
      <c r="WUD86" s="207"/>
      <c r="WUE86" s="207"/>
      <c r="WUF86" s="207"/>
      <c r="WUG86" s="207"/>
      <c r="WUH86" s="207"/>
      <c r="WUI86" s="207"/>
      <c r="WUJ86" s="207"/>
      <c r="WUK86" s="207"/>
      <c r="WUL86" s="207"/>
      <c r="WUM86" s="207"/>
      <c r="WUN86" s="207"/>
      <c r="WUO86" s="207"/>
      <c r="WUP86" s="207"/>
      <c r="WUQ86" s="207"/>
      <c r="WUR86" s="207"/>
      <c r="WUS86" s="207"/>
      <c r="WUT86" s="207"/>
      <c r="WUU86" s="207"/>
      <c r="WUV86" s="207"/>
      <c r="WUW86" s="207"/>
      <c r="WUX86" s="207"/>
      <c r="WUY86" s="207"/>
      <c r="WUZ86" s="207"/>
      <c r="WVA86" s="207"/>
      <c r="WVB86" s="207"/>
      <c r="WVC86" s="207"/>
      <c r="WVD86" s="207"/>
      <c r="WVE86" s="207"/>
      <c r="WVF86" s="207"/>
      <c r="WVG86" s="207"/>
      <c r="WVH86" s="207"/>
      <c r="WVI86" s="207"/>
      <c r="WVJ86" s="207"/>
      <c r="WVK86" s="207"/>
      <c r="WVL86" s="207"/>
      <c r="WVM86" s="207"/>
      <c r="WVN86" s="207"/>
      <c r="WVO86" s="207"/>
      <c r="WVP86" s="207"/>
      <c r="WVQ86" s="207"/>
      <c r="WVR86" s="207"/>
      <c r="WVS86" s="207"/>
      <c r="WVT86" s="207"/>
      <c r="WVU86" s="207"/>
      <c r="WVV86" s="207"/>
      <c r="WVW86" s="207"/>
      <c r="WVX86" s="207"/>
      <c r="WVY86" s="207"/>
      <c r="WVZ86" s="207"/>
      <c r="WWA86" s="207"/>
      <c r="WWB86" s="207"/>
      <c r="WWC86" s="207"/>
      <c r="WWD86" s="207"/>
      <c r="WWE86" s="207"/>
      <c r="WWF86" s="207"/>
      <c r="WWG86" s="207"/>
      <c r="WWH86" s="207"/>
      <c r="WWI86" s="207"/>
      <c r="WWJ86" s="207"/>
      <c r="WWK86" s="207"/>
      <c r="WWL86" s="207"/>
      <c r="WWM86" s="207"/>
      <c r="WWN86" s="207"/>
      <c r="WWO86" s="207"/>
      <c r="WWP86" s="207"/>
      <c r="WWQ86" s="207"/>
      <c r="WWR86" s="207"/>
      <c r="WWS86" s="207"/>
      <c r="WWT86" s="207"/>
      <c r="WWU86" s="207"/>
      <c r="WWV86" s="207"/>
      <c r="WWW86" s="207"/>
      <c r="WWX86" s="207"/>
      <c r="WWY86" s="207"/>
      <c r="WWZ86" s="207"/>
      <c r="WXA86" s="207"/>
      <c r="WXB86" s="207"/>
      <c r="WXC86" s="207"/>
      <c r="WXD86" s="207"/>
      <c r="WXE86" s="207"/>
      <c r="WXF86" s="207"/>
      <c r="WXG86" s="207"/>
      <c r="WXH86" s="207"/>
      <c r="WXI86" s="207"/>
      <c r="WXJ86" s="207"/>
      <c r="WXK86" s="207"/>
      <c r="WXL86" s="207"/>
      <c r="WXM86" s="207"/>
      <c r="WXN86" s="207"/>
      <c r="WXO86" s="207"/>
      <c r="WXP86" s="207"/>
      <c r="WXQ86" s="207"/>
      <c r="WXR86" s="207"/>
      <c r="WXS86" s="207"/>
      <c r="WXT86" s="207"/>
      <c r="WXU86" s="207"/>
      <c r="WXV86" s="207"/>
      <c r="WXW86" s="207"/>
      <c r="WXX86" s="207"/>
      <c r="WXY86" s="207"/>
      <c r="WXZ86" s="207"/>
      <c r="WYA86" s="207"/>
      <c r="WYB86" s="207"/>
      <c r="WYC86" s="207"/>
      <c r="WYD86" s="207"/>
      <c r="WYE86" s="207"/>
      <c r="WYF86" s="207"/>
      <c r="WYG86" s="207"/>
      <c r="WYH86" s="207"/>
      <c r="WYI86" s="207"/>
      <c r="WYJ86" s="207"/>
      <c r="WYK86" s="207"/>
      <c r="WYL86" s="207"/>
      <c r="WYM86" s="207"/>
      <c r="WYN86" s="207"/>
      <c r="WYO86" s="207"/>
      <c r="WYP86" s="207"/>
      <c r="WYQ86" s="207"/>
      <c r="WYR86" s="207"/>
      <c r="WYS86" s="207"/>
      <c r="WYT86" s="207"/>
      <c r="WYU86" s="207"/>
      <c r="WYV86" s="207"/>
      <c r="WYW86" s="207"/>
      <c r="WYX86" s="207"/>
      <c r="WYY86" s="207"/>
      <c r="WYZ86" s="207"/>
      <c r="WZA86" s="207"/>
      <c r="WZB86" s="207"/>
      <c r="WZC86" s="207"/>
      <c r="WZD86" s="207"/>
      <c r="WZE86" s="207"/>
      <c r="WZF86" s="207"/>
      <c r="WZG86" s="207"/>
      <c r="WZH86" s="207"/>
      <c r="WZI86" s="207"/>
      <c r="WZJ86" s="207"/>
      <c r="WZK86" s="207"/>
      <c r="WZL86" s="207"/>
      <c r="WZM86" s="207"/>
      <c r="WZN86" s="207"/>
      <c r="WZO86" s="207"/>
      <c r="WZP86" s="207"/>
      <c r="WZQ86" s="207"/>
      <c r="WZR86" s="207"/>
      <c r="WZS86" s="207"/>
      <c r="WZT86" s="207"/>
      <c r="WZU86" s="207"/>
      <c r="WZV86" s="207"/>
      <c r="WZW86" s="207"/>
      <c r="WZX86" s="207"/>
      <c r="WZY86" s="207"/>
      <c r="WZZ86" s="207"/>
      <c r="XAA86" s="207"/>
      <c r="XAB86" s="207"/>
      <c r="XAC86" s="207"/>
      <c r="XAD86" s="207"/>
      <c r="XAE86" s="207"/>
      <c r="XAF86" s="207"/>
      <c r="XAG86" s="207"/>
      <c r="XAH86" s="207"/>
      <c r="XAI86" s="207"/>
      <c r="XAJ86" s="207"/>
      <c r="XAK86" s="207"/>
      <c r="XAL86" s="207"/>
      <c r="XAM86" s="207"/>
      <c r="XAN86" s="207"/>
      <c r="XAO86" s="207"/>
      <c r="XAP86" s="207"/>
      <c r="XAQ86" s="207"/>
      <c r="XAR86" s="207"/>
      <c r="XAS86" s="207"/>
      <c r="XAT86" s="207"/>
      <c r="XAU86" s="207"/>
      <c r="XAV86" s="207"/>
      <c r="XAW86" s="207"/>
      <c r="XAX86" s="207"/>
      <c r="XAY86" s="207"/>
      <c r="XAZ86" s="207"/>
      <c r="XBA86" s="207"/>
      <c r="XBB86" s="207"/>
      <c r="XBC86" s="207"/>
      <c r="XBD86" s="207"/>
      <c r="XBE86" s="207"/>
      <c r="XBF86" s="207"/>
      <c r="XBG86" s="207"/>
      <c r="XBH86" s="207"/>
      <c r="XBI86" s="207"/>
      <c r="XBJ86" s="207"/>
      <c r="XBK86" s="207"/>
      <c r="XBL86" s="207"/>
      <c r="XBM86" s="207"/>
      <c r="XBN86" s="207"/>
      <c r="XBO86" s="207"/>
      <c r="XBP86" s="207"/>
      <c r="XBQ86" s="207"/>
      <c r="XBR86" s="207"/>
      <c r="XBS86" s="207"/>
      <c r="XBT86" s="207"/>
      <c r="XBU86" s="207"/>
      <c r="XBV86" s="207"/>
      <c r="XBW86" s="207"/>
      <c r="XBX86" s="207"/>
      <c r="XBY86" s="207"/>
      <c r="XBZ86" s="207"/>
      <c r="XCA86" s="207"/>
      <c r="XCB86" s="207"/>
      <c r="XCC86" s="207"/>
      <c r="XCD86" s="207"/>
      <c r="XCE86" s="207"/>
      <c r="XCF86" s="207"/>
      <c r="XCG86" s="207"/>
      <c r="XCH86" s="207"/>
      <c r="XCI86" s="207"/>
      <c r="XCJ86" s="207"/>
      <c r="XCK86" s="207"/>
      <c r="XCL86" s="207"/>
      <c r="XCM86" s="207"/>
      <c r="XCN86" s="207"/>
      <c r="XCO86" s="207"/>
      <c r="XCP86" s="207"/>
      <c r="XCQ86" s="207"/>
      <c r="XCR86" s="207"/>
      <c r="XCS86" s="207"/>
      <c r="XCT86" s="207"/>
      <c r="XCU86" s="207"/>
      <c r="XCV86" s="207"/>
      <c r="XCW86" s="207"/>
      <c r="XCX86" s="207"/>
      <c r="XCY86" s="207"/>
      <c r="XCZ86" s="207"/>
      <c r="XDA86" s="207"/>
      <c r="XDB86" s="207"/>
      <c r="XDC86" s="207"/>
      <c r="XDD86" s="207"/>
      <c r="XDE86" s="207"/>
      <c r="XDF86" s="207"/>
      <c r="XDG86" s="207"/>
      <c r="XDH86" s="207"/>
      <c r="XDI86" s="207"/>
      <c r="XDJ86" s="207"/>
      <c r="XDK86" s="207"/>
      <c r="XDL86" s="207"/>
      <c r="XDM86" s="207"/>
      <c r="XDN86" s="207"/>
      <c r="XDO86" s="207"/>
      <c r="XDP86" s="207"/>
      <c r="XDQ86" s="207"/>
      <c r="XDR86" s="207"/>
      <c r="XDS86" s="207"/>
      <c r="XDT86" s="207"/>
      <c r="XDU86" s="207"/>
      <c r="XDV86" s="207"/>
      <c r="XDW86" s="207"/>
      <c r="XDX86" s="207"/>
      <c r="XDY86" s="207"/>
      <c r="XDZ86" s="207"/>
      <c r="XEA86" s="207"/>
      <c r="XEB86" s="207"/>
      <c r="XEC86" s="207"/>
      <c r="XED86" s="207"/>
      <c r="XEE86" s="207"/>
      <c r="XEF86" s="207"/>
      <c r="XEG86" s="207"/>
      <c r="XEH86" s="207"/>
      <c r="XEI86" s="207"/>
      <c r="XEJ86" s="207"/>
      <c r="XEK86" s="207"/>
      <c r="XEL86" s="207"/>
      <c r="XEM86" s="207"/>
      <c r="XEN86" s="207"/>
      <c r="XEO86" s="207"/>
      <c r="XEP86" s="207"/>
      <c r="XEQ86" s="207"/>
      <c r="XER86" s="207"/>
      <c r="XES86" s="207"/>
      <c r="XET86" s="207"/>
      <c r="XEU86" s="207"/>
      <c r="XEV86" s="207"/>
      <c r="XEW86" s="207"/>
      <c r="XEX86" s="207"/>
      <c r="XEY86" s="207"/>
      <c r="XEZ86" s="207"/>
      <c r="XFA86" s="207"/>
      <c r="XFB86" s="207"/>
    </row>
    <row r="87" spans="1:16382">
      <c r="A87" s="218" t="s">
        <v>198</v>
      </c>
      <c r="B87" s="767" t="str">
        <f>B70</f>
        <v>030161</v>
      </c>
      <c r="C87" s="66" t="str">
        <f>INDEX(ProjectSummary!$C$6:$F$20,MATCH(B19,ProjectSummary!$C$6:$C$20,0),4)</f>
        <v>LOCKHART ROAD</v>
      </c>
      <c r="D87" s="197">
        <f>_xlfn.XLOOKUP(C87, Timing!$C$38:$C$52, Timing!$D$38:$D$52)</f>
        <v>2030</v>
      </c>
      <c r="E87" s="226">
        <f t="shared" ref="E87:E101" si="14">SUM(F87:AT87)</f>
        <v>93199.684838400004</v>
      </c>
      <c r="F87" s="65">
        <f t="shared" ref="F87:AT87" si="15">F53*$M$3*$M$5</f>
        <v>0</v>
      </c>
      <c r="G87" s="65">
        <f t="shared" si="15"/>
        <v>0</v>
      </c>
      <c r="H87" s="65">
        <f t="shared" si="15"/>
        <v>0</v>
      </c>
      <c r="I87" s="65">
        <f t="shared" si="15"/>
        <v>0</v>
      </c>
      <c r="J87" s="65">
        <f t="shared" si="15"/>
        <v>0</v>
      </c>
      <c r="K87" s="65">
        <f t="shared" si="15"/>
        <v>0</v>
      </c>
      <c r="L87" s="65">
        <f t="shared" si="15"/>
        <v>0</v>
      </c>
      <c r="M87" s="65">
        <f t="shared" si="15"/>
        <v>0</v>
      </c>
      <c r="N87" s="65">
        <f t="shared" si="15"/>
        <v>0</v>
      </c>
      <c r="O87" s="65">
        <f t="shared" si="15"/>
        <v>0</v>
      </c>
      <c r="P87" s="65">
        <f t="shared" si="15"/>
        <v>0</v>
      </c>
      <c r="Q87" s="65">
        <f t="shared" si="15"/>
        <v>0</v>
      </c>
      <c r="R87" s="65">
        <f t="shared" si="15"/>
        <v>0</v>
      </c>
      <c r="S87" s="65">
        <f t="shared" si="15"/>
        <v>7766.6404032</v>
      </c>
      <c r="T87" s="65">
        <f t="shared" si="15"/>
        <v>7766.6404032</v>
      </c>
      <c r="U87" s="65">
        <f t="shared" si="15"/>
        <v>7766.6404032</v>
      </c>
      <c r="V87" s="65">
        <f t="shared" si="15"/>
        <v>7766.6404032</v>
      </c>
      <c r="W87" s="65">
        <f t="shared" si="15"/>
        <v>7766.6404032</v>
      </c>
      <c r="X87" s="65">
        <f t="shared" si="15"/>
        <v>7766.6404032</v>
      </c>
      <c r="Y87" s="65">
        <f t="shared" si="15"/>
        <v>7766.6404032</v>
      </c>
      <c r="Z87" s="65">
        <f t="shared" si="15"/>
        <v>7766.6404032</v>
      </c>
      <c r="AA87" s="65">
        <f t="shared" si="15"/>
        <v>7766.6404032</v>
      </c>
      <c r="AB87" s="65">
        <f t="shared" si="15"/>
        <v>7766.6404032</v>
      </c>
      <c r="AC87" s="65">
        <f t="shared" si="15"/>
        <v>7766.6404032</v>
      </c>
      <c r="AD87" s="65">
        <f t="shared" si="15"/>
        <v>7766.6404032</v>
      </c>
      <c r="AE87" s="65">
        <f t="shared" si="15"/>
        <v>0</v>
      </c>
      <c r="AF87" s="65">
        <f t="shared" si="15"/>
        <v>0</v>
      </c>
      <c r="AG87" s="65">
        <f t="shared" si="15"/>
        <v>0</v>
      </c>
      <c r="AH87" s="65">
        <f t="shared" si="15"/>
        <v>0</v>
      </c>
      <c r="AI87" s="65">
        <f t="shared" si="15"/>
        <v>0</v>
      </c>
      <c r="AJ87" s="65">
        <f t="shared" si="15"/>
        <v>0</v>
      </c>
      <c r="AK87" s="65">
        <f t="shared" si="15"/>
        <v>0</v>
      </c>
      <c r="AL87" s="65">
        <f t="shared" si="15"/>
        <v>0</v>
      </c>
      <c r="AM87" s="65">
        <f t="shared" si="15"/>
        <v>0</v>
      </c>
      <c r="AN87" s="65">
        <f t="shared" si="15"/>
        <v>0</v>
      </c>
      <c r="AO87" s="65">
        <f t="shared" si="15"/>
        <v>0</v>
      </c>
      <c r="AP87" s="65">
        <f t="shared" si="15"/>
        <v>0</v>
      </c>
      <c r="AQ87" s="65">
        <f t="shared" si="15"/>
        <v>0</v>
      </c>
      <c r="AR87" s="65">
        <f t="shared" si="15"/>
        <v>0</v>
      </c>
      <c r="AS87" s="65">
        <f t="shared" si="15"/>
        <v>0</v>
      </c>
      <c r="AT87" s="65">
        <f t="shared" si="15"/>
        <v>0</v>
      </c>
    </row>
    <row r="88" spans="1:16382">
      <c r="A88" s="218" t="s">
        <v>198</v>
      </c>
      <c r="B88" s="767" t="str">
        <f t="shared" ref="B88:B101" si="16">B71</f>
        <v>030148</v>
      </c>
      <c r="C88" s="66" t="str">
        <f>INDEX(ProjectSummary!$C$6:$F$20,MATCH(B20,ProjectSummary!$C$6:$C$20,0),4)</f>
        <v>MILLS ROAD</v>
      </c>
      <c r="D88" s="197">
        <f>_xlfn.XLOOKUP(C88, Timing!$C$38:$C$52, Timing!$D$38:$D$52)</f>
        <v>2030</v>
      </c>
      <c r="E88" s="226">
        <f t="shared" si="14"/>
        <v>186399.36967680001</v>
      </c>
      <c r="F88" s="65">
        <f t="shared" ref="F88:AT88" si="17">F54*$M$3*$M$5</f>
        <v>0</v>
      </c>
      <c r="G88" s="65">
        <f t="shared" si="17"/>
        <v>0</v>
      </c>
      <c r="H88" s="65">
        <f t="shared" si="17"/>
        <v>0</v>
      </c>
      <c r="I88" s="65">
        <f t="shared" si="17"/>
        <v>0</v>
      </c>
      <c r="J88" s="65">
        <f t="shared" si="17"/>
        <v>0</v>
      </c>
      <c r="K88" s="65">
        <f t="shared" si="17"/>
        <v>0</v>
      </c>
      <c r="L88" s="65">
        <f t="shared" si="17"/>
        <v>0</v>
      </c>
      <c r="M88" s="65">
        <f t="shared" si="17"/>
        <v>0</v>
      </c>
      <c r="N88" s="65">
        <f t="shared" si="17"/>
        <v>0</v>
      </c>
      <c r="O88" s="65">
        <f t="shared" si="17"/>
        <v>0</v>
      </c>
      <c r="P88" s="65">
        <f t="shared" si="17"/>
        <v>0</v>
      </c>
      <c r="Q88" s="65">
        <f t="shared" si="17"/>
        <v>0</v>
      </c>
      <c r="R88" s="65">
        <f t="shared" si="17"/>
        <v>0</v>
      </c>
      <c r="S88" s="65">
        <f t="shared" si="17"/>
        <v>15533.2808064</v>
      </c>
      <c r="T88" s="65">
        <f t="shared" si="17"/>
        <v>15533.2808064</v>
      </c>
      <c r="U88" s="65">
        <f t="shared" si="17"/>
        <v>15533.2808064</v>
      </c>
      <c r="V88" s="65">
        <f t="shared" si="17"/>
        <v>15533.2808064</v>
      </c>
      <c r="W88" s="65">
        <f t="shared" si="17"/>
        <v>15533.2808064</v>
      </c>
      <c r="X88" s="65">
        <f t="shared" si="17"/>
        <v>15533.2808064</v>
      </c>
      <c r="Y88" s="65">
        <f t="shared" si="17"/>
        <v>15533.2808064</v>
      </c>
      <c r="Z88" s="65">
        <f t="shared" si="17"/>
        <v>15533.2808064</v>
      </c>
      <c r="AA88" s="65">
        <f t="shared" si="17"/>
        <v>15533.2808064</v>
      </c>
      <c r="AB88" s="65">
        <f t="shared" si="17"/>
        <v>15533.2808064</v>
      </c>
      <c r="AC88" s="65">
        <f t="shared" si="17"/>
        <v>15533.2808064</v>
      </c>
      <c r="AD88" s="65">
        <f t="shared" si="17"/>
        <v>15533.2808064</v>
      </c>
      <c r="AE88" s="65">
        <f t="shared" si="17"/>
        <v>0</v>
      </c>
      <c r="AF88" s="65">
        <f t="shared" si="17"/>
        <v>0</v>
      </c>
      <c r="AG88" s="65">
        <f t="shared" si="17"/>
        <v>0</v>
      </c>
      <c r="AH88" s="65">
        <f t="shared" si="17"/>
        <v>0</v>
      </c>
      <c r="AI88" s="65">
        <f t="shared" si="17"/>
        <v>0</v>
      </c>
      <c r="AJ88" s="65">
        <f t="shared" si="17"/>
        <v>0</v>
      </c>
      <c r="AK88" s="65">
        <f t="shared" si="17"/>
        <v>0</v>
      </c>
      <c r="AL88" s="65">
        <f t="shared" si="17"/>
        <v>0</v>
      </c>
      <c r="AM88" s="65">
        <f t="shared" si="17"/>
        <v>0</v>
      </c>
      <c r="AN88" s="65">
        <f t="shared" si="17"/>
        <v>0</v>
      </c>
      <c r="AO88" s="65">
        <f t="shared" si="17"/>
        <v>0</v>
      </c>
      <c r="AP88" s="65">
        <f t="shared" si="17"/>
        <v>0</v>
      </c>
      <c r="AQ88" s="65">
        <f t="shared" si="17"/>
        <v>0</v>
      </c>
      <c r="AR88" s="65">
        <f t="shared" si="17"/>
        <v>0</v>
      </c>
      <c r="AS88" s="65">
        <f t="shared" si="17"/>
        <v>0</v>
      </c>
      <c r="AT88" s="65">
        <f t="shared" si="17"/>
        <v>0</v>
      </c>
    </row>
    <row r="89" spans="1:16382">
      <c r="A89" s="218" t="s">
        <v>198</v>
      </c>
      <c r="B89" s="767" t="str">
        <f t="shared" si="16"/>
        <v>030265</v>
      </c>
      <c r="C89" s="66" t="str">
        <f>INDEX(ProjectSummary!$C$6:$F$20,MATCH(B21,ProjectSummary!$C$6:$C$20,0),4)</f>
        <v>ROBINSON ROAD</v>
      </c>
      <c r="D89" s="197">
        <f>_xlfn.XLOOKUP(C89, Timing!$C$38:$C$52, Timing!$D$38:$D$52)</f>
        <v>2030</v>
      </c>
      <c r="E89" s="226">
        <f t="shared" si="14"/>
        <v>186399.36967680001</v>
      </c>
      <c r="F89" s="65">
        <f t="shared" ref="F89:AT89" si="18">F55*$M$3*$M$5</f>
        <v>0</v>
      </c>
      <c r="G89" s="65">
        <f t="shared" si="18"/>
        <v>0</v>
      </c>
      <c r="H89" s="65">
        <f t="shared" si="18"/>
        <v>0</v>
      </c>
      <c r="I89" s="65">
        <f t="shared" si="18"/>
        <v>0</v>
      </c>
      <c r="J89" s="65">
        <f t="shared" si="18"/>
        <v>0</v>
      </c>
      <c r="K89" s="65">
        <f t="shared" si="18"/>
        <v>0</v>
      </c>
      <c r="L89" s="65">
        <f t="shared" si="18"/>
        <v>0</v>
      </c>
      <c r="M89" s="65">
        <f t="shared" si="18"/>
        <v>0</v>
      </c>
      <c r="N89" s="65">
        <f t="shared" si="18"/>
        <v>0</v>
      </c>
      <c r="O89" s="65">
        <f t="shared" si="18"/>
        <v>0</v>
      </c>
      <c r="P89" s="65">
        <f t="shared" si="18"/>
        <v>0</v>
      </c>
      <c r="Q89" s="65">
        <f t="shared" si="18"/>
        <v>0</v>
      </c>
      <c r="R89" s="65">
        <f t="shared" si="18"/>
        <v>0</v>
      </c>
      <c r="S89" s="65">
        <f t="shared" si="18"/>
        <v>15533.2808064</v>
      </c>
      <c r="T89" s="65">
        <f t="shared" si="18"/>
        <v>15533.2808064</v>
      </c>
      <c r="U89" s="65">
        <f t="shared" si="18"/>
        <v>15533.2808064</v>
      </c>
      <c r="V89" s="65">
        <f t="shared" si="18"/>
        <v>15533.2808064</v>
      </c>
      <c r="W89" s="65">
        <f t="shared" si="18"/>
        <v>15533.2808064</v>
      </c>
      <c r="X89" s="65">
        <f t="shared" si="18"/>
        <v>15533.2808064</v>
      </c>
      <c r="Y89" s="65">
        <f t="shared" si="18"/>
        <v>15533.2808064</v>
      </c>
      <c r="Z89" s="65">
        <f t="shared" si="18"/>
        <v>15533.2808064</v>
      </c>
      <c r="AA89" s="65">
        <f t="shared" si="18"/>
        <v>15533.2808064</v>
      </c>
      <c r="AB89" s="65">
        <f t="shared" si="18"/>
        <v>15533.2808064</v>
      </c>
      <c r="AC89" s="65">
        <f t="shared" si="18"/>
        <v>15533.2808064</v>
      </c>
      <c r="AD89" s="65">
        <f t="shared" si="18"/>
        <v>15533.2808064</v>
      </c>
      <c r="AE89" s="65">
        <f t="shared" si="18"/>
        <v>0</v>
      </c>
      <c r="AF89" s="65">
        <f t="shared" si="18"/>
        <v>0</v>
      </c>
      <c r="AG89" s="65">
        <f t="shared" si="18"/>
        <v>0</v>
      </c>
      <c r="AH89" s="65">
        <f t="shared" si="18"/>
        <v>0</v>
      </c>
      <c r="AI89" s="65">
        <f t="shared" si="18"/>
        <v>0</v>
      </c>
      <c r="AJ89" s="65">
        <f t="shared" si="18"/>
        <v>0</v>
      </c>
      <c r="AK89" s="65">
        <f t="shared" si="18"/>
        <v>0</v>
      </c>
      <c r="AL89" s="65">
        <f t="shared" si="18"/>
        <v>0</v>
      </c>
      <c r="AM89" s="65">
        <f t="shared" si="18"/>
        <v>0</v>
      </c>
      <c r="AN89" s="65">
        <f t="shared" si="18"/>
        <v>0</v>
      </c>
      <c r="AO89" s="65">
        <f t="shared" si="18"/>
        <v>0</v>
      </c>
      <c r="AP89" s="65">
        <f t="shared" si="18"/>
        <v>0</v>
      </c>
      <c r="AQ89" s="65">
        <f t="shared" si="18"/>
        <v>0</v>
      </c>
      <c r="AR89" s="65">
        <f t="shared" si="18"/>
        <v>0</v>
      </c>
      <c r="AS89" s="65">
        <f t="shared" si="18"/>
        <v>0</v>
      </c>
      <c r="AT89" s="65">
        <f t="shared" si="18"/>
        <v>0</v>
      </c>
    </row>
    <row r="90" spans="1:16382">
      <c r="A90" s="218" t="s">
        <v>198</v>
      </c>
      <c r="B90" s="767">
        <f t="shared" si="16"/>
        <v>830106</v>
      </c>
      <c r="C90" s="66" t="str">
        <f>INDEX(ProjectSummary!$C$6:$F$20,MATCH(B22,ProjectSummary!$C$6:$C$20,0),4)</f>
        <v>BOGGER HOLLAR ROAD</v>
      </c>
      <c r="D90" s="197">
        <f>_xlfn.XLOOKUP(C90, Timing!$C$38:$C$52, Timing!$D$38:$D$52)</f>
        <v>2030</v>
      </c>
      <c r="E90" s="226">
        <f t="shared" si="14"/>
        <v>52424.822721600016</v>
      </c>
      <c r="F90" s="65">
        <f t="shared" ref="F90:AT90" si="19">F56*$M$3*$M$5</f>
        <v>0</v>
      </c>
      <c r="G90" s="65">
        <f t="shared" si="19"/>
        <v>0</v>
      </c>
      <c r="H90" s="65">
        <f t="shared" si="19"/>
        <v>0</v>
      </c>
      <c r="I90" s="65">
        <f t="shared" si="19"/>
        <v>0</v>
      </c>
      <c r="J90" s="65">
        <f t="shared" si="19"/>
        <v>0</v>
      </c>
      <c r="K90" s="65">
        <f t="shared" si="19"/>
        <v>0</v>
      </c>
      <c r="L90" s="65">
        <f t="shared" si="19"/>
        <v>0</v>
      </c>
      <c r="M90" s="65">
        <f t="shared" si="19"/>
        <v>0</v>
      </c>
      <c r="N90" s="65">
        <f t="shared" si="19"/>
        <v>0</v>
      </c>
      <c r="O90" s="65">
        <f t="shared" si="19"/>
        <v>0</v>
      </c>
      <c r="P90" s="65">
        <f t="shared" si="19"/>
        <v>0</v>
      </c>
      <c r="Q90" s="65">
        <f t="shared" si="19"/>
        <v>0</v>
      </c>
      <c r="R90" s="65">
        <f t="shared" si="19"/>
        <v>0</v>
      </c>
      <c r="S90" s="65">
        <f t="shared" si="19"/>
        <v>4368.7352268000004</v>
      </c>
      <c r="T90" s="65">
        <f t="shared" si="19"/>
        <v>4368.7352268000004</v>
      </c>
      <c r="U90" s="65">
        <f t="shared" si="19"/>
        <v>4368.7352268000004</v>
      </c>
      <c r="V90" s="65">
        <f t="shared" si="19"/>
        <v>4368.7352268000004</v>
      </c>
      <c r="W90" s="65">
        <f t="shared" si="19"/>
        <v>4368.7352268000004</v>
      </c>
      <c r="X90" s="65">
        <f t="shared" si="19"/>
        <v>4368.7352268000004</v>
      </c>
      <c r="Y90" s="65">
        <f t="shared" si="19"/>
        <v>4368.7352268000004</v>
      </c>
      <c r="Z90" s="65">
        <f t="shared" si="19"/>
        <v>4368.7352268000004</v>
      </c>
      <c r="AA90" s="65">
        <f t="shared" si="19"/>
        <v>4368.7352268000004</v>
      </c>
      <c r="AB90" s="65">
        <f t="shared" si="19"/>
        <v>4368.7352268000004</v>
      </c>
      <c r="AC90" s="65">
        <f t="shared" si="19"/>
        <v>4368.7352268000004</v>
      </c>
      <c r="AD90" s="65">
        <f t="shared" si="19"/>
        <v>4368.7352268000004</v>
      </c>
      <c r="AE90" s="65">
        <f t="shared" si="19"/>
        <v>0</v>
      </c>
      <c r="AF90" s="65">
        <f t="shared" si="19"/>
        <v>0</v>
      </c>
      <c r="AG90" s="65">
        <f t="shared" si="19"/>
        <v>0</v>
      </c>
      <c r="AH90" s="65">
        <f t="shared" si="19"/>
        <v>0</v>
      </c>
      <c r="AI90" s="65">
        <f t="shared" si="19"/>
        <v>0</v>
      </c>
      <c r="AJ90" s="65">
        <f t="shared" si="19"/>
        <v>0</v>
      </c>
      <c r="AK90" s="65">
        <f t="shared" si="19"/>
        <v>0</v>
      </c>
      <c r="AL90" s="65">
        <f t="shared" si="19"/>
        <v>0</v>
      </c>
      <c r="AM90" s="65">
        <f t="shared" si="19"/>
        <v>0</v>
      </c>
      <c r="AN90" s="65">
        <f t="shared" si="19"/>
        <v>0</v>
      </c>
      <c r="AO90" s="65">
        <f t="shared" si="19"/>
        <v>0</v>
      </c>
      <c r="AP90" s="65">
        <f t="shared" si="19"/>
        <v>0</v>
      </c>
      <c r="AQ90" s="65">
        <f t="shared" si="19"/>
        <v>0</v>
      </c>
      <c r="AR90" s="65">
        <f t="shared" si="19"/>
        <v>0</v>
      </c>
      <c r="AS90" s="65">
        <f t="shared" si="19"/>
        <v>0</v>
      </c>
      <c r="AT90" s="65">
        <f t="shared" si="19"/>
        <v>0</v>
      </c>
    </row>
    <row r="91" spans="1:16382">
      <c r="A91" s="218" t="s">
        <v>198</v>
      </c>
      <c r="B91" s="767">
        <f t="shared" si="16"/>
        <v>830081</v>
      </c>
      <c r="C91" s="66" t="str">
        <f>INDEX(ProjectSummary!$C$6:$F$20,MATCH(B23,ProjectSummary!$C$6:$C$20,0),4)</f>
        <v>BRIDGE ROAD</v>
      </c>
      <c r="D91" s="197">
        <f>_xlfn.XLOOKUP(C91, Timing!$C$38:$C$52, Timing!$D$38:$D$52)</f>
        <v>2030</v>
      </c>
      <c r="E91" s="226">
        <f t="shared" si="14"/>
        <v>307558.95996672002</v>
      </c>
      <c r="F91" s="65">
        <f t="shared" ref="F91:AT91" si="20">F57*$M$3*$M$5</f>
        <v>0</v>
      </c>
      <c r="G91" s="65">
        <f t="shared" si="20"/>
        <v>0</v>
      </c>
      <c r="H91" s="65">
        <f t="shared" si="20"/>
        <v>0</v>
      </c>
      <c r="I91" s="65">
        <f t="shared" si="20"/>
        <v>0</v>
      </c>
      <c r="J91" s="65">
        <f t="shared" si="20"/>
        <v>0</v>
      </c>
      <c r="K91" s="65">
        <f t="shared" si="20"/>
        <v>0</v>
      </c>
      <c r="L91" s="65">
        <f t="shared" si="20"/>
        <v>0</v>
      </c>
      <c r="M91" s="65">
        <f t="shared" si="20"/>
        <v>0</v>
      </c>
      <c r="N91" s="65">
        <f t="shared" si="20"/>
        <v>0</v>
      </c>
      <c r="O91" s="65">
        <f t="shared" si="20"/>
        <v>0</v>
      </c>
      <c r="P91" s="65">
        <f t="shared" si="20"/>
        <v>0</v>
      </c>
      <c r="Q91" s="65">
        <f t="shared" si="20"/>
        <v>0</v>
      </c>
      <c r="R91" s="65">
        <f t="shared" si="20"/>
        <v>0</v>
      </c>
      <c r="S91" s="65">
        <f t="shared" si="20"/>
        <v>25629.913330560004</v>
      </c>
      <c r="T91" s="65">
        <f t="shared" si="20"/>
        <v>25629.913330560004</v>
      </c>
      <c r="U91" s="65">
        <f t="shared" si="20"/>
        <v>25629.913330560004</v>
      </c>
      <c r="V91" s="65">
        <f t="shared" si="20"/>
        <v>25629.913330560004</v>
      </c>
      <c r="W91" s="65">
        <f t="shared" si="20"/>
        <v>25629.913330560004</v>
      </c>
      <c r="X91" s="65">
        <f t="shared" si="20"/>
        <v>25629.913330560004</v>
      </c>
      <c r="Y91" s="65">
        <f t="shared" si="20"/>
        <v>25629.913330560004</v>
      </c>
      <c r="Z91" s="65">
        <f t="shared" si="20"/>
        <v>25629.913330560004</v>
      </c>
      <c r="AA91" s="65">
        <f t="shared" si="20"/>
        <v>25629.913330560004</v>
      </c>
      <c r="AB91" s="65">
        <f t="shared" si="20"/>
        <v>25629.913330560004</v>
      </c>
      <c r="AC91" s="65">
        <f t="shared" si="20"/>
        <v>25629.913330560004</v>
      </c>
      <c r="AD91" s="65">
        <f t="shared" si="20"/>
        <v>25629.913330560004</v>
      </c>
      <c r="AE91" s="65">
        <f t="shared" si="20"/>
        <v>0</v>
      </c>
      <c r="AF91" s="65">
        <f t="shared" si="20"/>
        <v>0</v>
      </c>
      <c r="AG91" s="65">
        <f t="shared" si="20"/>
        <v>0</v>
      </c>
      <c r="AH91" s="65">
        <f t="shared" si="20"/>
        <v>0</v>
      </c>
      <c r="AI91" s="65">
        <f t="shared" si="20"/>
        <v>0</v>
      </c>
      <c r="AJ91" s="65">
        <f t="shared" si="20"/>
        <v>0</v>
      </c>
      <c r="AK91" s="65">
        <f t="shared" si="20"/>
        <v>0</v>
      </c>
      <c r="AL91" s="65">
        <f t="shared" si="20"/>
        <v>0</v>
      </c>
      <c r="AM91" s="65">
        <f t="shared" si="20"/>
        <v>0</v>
      </c>
      <c r="AN91" s="65">
        <f t="shared" si="20"/>
        <v>0</v>
      </c>
      <c r="AO91" s="65">
        <f t="shared" si="20"/>
        <v>0</v>
      </c>
      <c r="AP91" s="65">
        <f t="shared" si="20"/>
        <v>0</v>
      </c>
      <c r="AQ91" s="65">
        <f t="shared" si="20"/>
        <v>0</v>
      </c>
      <c r="AR91" s="65">
        <f t="shared" si="20"/>
        <v>0</v>
      </c>
      <c r="AS91" s="65">
        <f t="shared" si="20"/>
        <v>0</v>
      </c>
      <c r="AT91" s="65">
        <f t="shared" si="20"/>
        <v>0</v>
      </c>
    </row>
    <row r="92" spans="1:16382">
      <c r="A92" s="218" t="s">
        <v>198</v>
      </c>
      <c r="B92" s="767">
        <f t="shared" si="16"/>
        <v>830200</v>
      </c>
      <c r="C92" s="66" t="str">
        <f>INDEX(ProjectSummary!$C$6:$F$20,MATCH(B24,ProjectSummary!$C$6:$C$20,0),4)</f>
        <v>BRIDGE PORT ROAD</v>
      </c>
      <c r="D92" s="197">
        <f>_xlfn.XLOOKUP(C92, Timing!$C$38:$C$52, Timing!$D$38:$D$52)</f>
        <v>2030</v>
      </c>
      <c r="E92" s="226">
        <f t="shared" si="14"/>
        <v>11649.960604800001</v>
      </c>
      <c r="F92" s="65">
        <f t="shared" ref="F92:AT92" si="21">F58*$M$3*$M$5</f>
        <v>0</v>
      </c>
      <c r="G92" s="65">
        <f t="shared" si="21"/>
        <v>0</v>
      </c>
      <c r="H92" s="65">
        <f t="shared" si="21"/>
        <v>0</v>
      </c>
      <c r="I92" s="65">
        <f t="shared" si="21"/>
        <v>0</v>
      </c>
      <c r="J92" s="65">
        <f t="shared" si="21"/>
        <v>0</v>
      </c>
      <c r="K92" s="65">
        <f t="shared" si="21"/>
        <v>0</v>
      </c>
      <c r="L92" s="65">
        <f t="shared" si="21"/>
        <v>0</v>
      </c>
      <c r="M92" s="65">
        <f t="shared" si="21"/>
        <v>0</v>
      </c>
      <c r="N92" s="65">
        <f t="shared" si="21"/>
        <v>0</v>
      </c>
      <c r="O92" s="65">
        <f t="shared" si="21"/>
        <v>0</v>
      </c>
      <c r="P92" s="65">
        <f t="shared" si="21"/>
        <v>0</v>
      </c>
      <c r="Q92" s="65">
        <f t="shared" si="21"/>
        <v>0</v>
      </c>
      <c r="R92" s="65">
        <f t="shared" si="21"/>
        <v>0</v>
      </c>
      <c r="S92" s="65">
        <f t="shared" si="21"/>
        <v>970.8300504</v>
      </c>
      <c r="T92" s="65">
        <f t="shared" si="21"/>
        <v>970.8300504</v>
      </c>
      <c r="U92" s="65">
        <f t="shared" si="21"/>
        <v>970.8300504</v>
      </c>
      <c r="V92" s="65">
        <f t="shared" si="21"/>
        <v>970.8300504</v>
      </c>
      <c r="W92" s="65">
        <f t="shared" si="21"/>
        <v>970.8300504</v>
      </c>
      <c r="X92" s="65">
        <f t="shared" si="21"/>
        <v>970.8300504</v>
      </c>
      <c r="Y92" s="65">
        <f t="shared" si="21"/>
        <v>970.8300504</v>
      </c>
      <c r="Z92" s="65">
        <f t="shared" si="21"/>
        <v>970.8300504</v>
      </c>
      <c r="AA92" s="65">
        <f t="shared" si="21"/>
        <v>970.8300504</v>
      </c>
      <c r="AB92" s="65">
        <f t="shared" si="21"/>
        <v>970.8300504</v>
      </c>
      <c r="AC92" s="65">
        <f t="shared" si="21"/>
        <v>970.8300504</v>
      </c>
      <c r="AD92" s="65">
        <f t="shared" si="21"/>
        <v>970.8300504</v>
      </c>
      <c r="AE92" s="65">
        <f t="shared" si="21"/>
        <v>0</v>
      </c>
      <c r="AF92" s="65">
        <f t="shared" si="21"/>
        <v>0</v>
      </c>
      <c r="AG92" s="65">
        <f t="shared" si="21"/>
        <v>0</v>
      </c>
      <c r="AH92" s="65">
        <f t="shared" si="21"/>
        <v>0</v>
      </c>
      <c r="AI92" s="65">
        <f t="shared" si="21"/>
        <v>0</v>
      </c>
      <c r="AJ92" s="65">
        <f t="shared" si="21"/>
        <v>0</v>
      </c>
      <c r="AK92" s="65">
        <f t="shared" si="21"/>
        <v>0</v>
      </c>
      <c r="AL92" s="65">
        <f t="shared" si="21"/>
        <v>0</v>
      </c>
      <c r="AM92" s="65">
        <f t="shared" si="21"/>
        <v>0</v>
      </c>
      <c r="AN92" s="65">
        <f t="shared" si="21"/>
        <v>0</v>
      </c>
      <c r="AO92" s="65">
        <f t="shared" si="21"/>
        <v>0</v>
      </c>
      <c r="AP92" s="65">
        <f t="shared" si="21"/>
        <v>0</v>
      </c>
      <c r="AQ92" s="65">
        <f t="shared" si="21"/>
        <v>0</v>
      </c>
      <c r="AR92" s="65">
        <f t="shared" si="21"/>
        <v>0</v>
      </c>
      <c r="AS92" s="65">
        <f t="shared" si="21"/>
        <v>0</v>
      </c>
      <c r="AT92" s="65">
        <f t="shared" si="21"/>
        <v>0</v>
      </c>
    </row>
    <row r="93" spans="1:16382">
      <c r="A93" s="218" t="s">
        <v>198</v>
      </c>
      <c r="B93" s="767">
        <f t="shared" si="16"/>
        <v>120173</v>
      </c>
      <c r="C93" s="66" t="str">
        <f>INDEX(ProjectSummary!$C$6:$F$20,MATCH(B25,ProjectSummary!$C$6:$C$20,0),4)</f>
        <v>PEACH ORCHARD ROAD</v>
      </c>
      <c r="D93" s="197">
        <f>_xlfn.XLOOKUP(C93, Timing!$C$38:$C$52, Timing!$D$38:$D$52)</f>
        <v>2030</v>
      </c>
      <c r="E93" s="226">
        <f t="shared" si="14"/>
        <v>728510.86982016021</v>
      </c>
      <c r="F93" s="65">
        <f t="shared" ref="F93:AT93" si="22">F59*$M$3*$M$5</f>
        <v>0</v>
      </c>
      <c r="G93" s="65">
        <f t="shared" si="22"/>
        <v>0</v>
      </c>
      <c r="H93" s="65">
        <f t="shared" si="22"/>
        <v>0</v>
      </c>
      <c r="I93" s="65">
        <f t="shared" si="22"/>
        <v>0</v>
      </c>
      <c r="J93" s="65">
        <f t="shared" si="22"/>
        <v>0</v>
      </c>
      <c r="K93" s="65">
        <f t="shared" si="22"/>
        <v>0</v>
      </c>
      <c r="L93" s="65">
        <f t="shared" si="22"/>
        <v>0</v>
      </c>
      <c r="M93" s="65">
        <f t="shared" si="22"/>
        <v>0</v>
      </c>
      <c r="N93" s="65">
        <f t="shared" si="22"/>
        <v>0</v>
      </c>
      <c r="O93" s="65">
        <f t="shared" si="22"/>
        <v>0</v>
      </c>
      <c r="P93" s="65">
        <f t="shared" si="22"/>
        <v>0</v>
      </c>
      <c r="Q93" s="65">
        <f t="shared" si="22"/>
        <v>0</v>
      </c>
      <c r="R93" s="65">
        <f t="shared" si="22"/>
        <v>0</v>
      </c>
      <c r="S93" s="65">
        <f t="shared" si="22"/>
        <v>60709.239151680013</v>
      </c>
      <c r="T93" s="65">
        <f t="shared" si="22"/>
        <v>60709.239151680013</v>
      </c>
      <c r="U93" s="65">
        <f t="shared" si="22"/>
        <v>60709.239151680013</v>
      </c>
      <c r="V93" s="65">
        <f t="shared" si="22"/>
        <v>60709.239151680013</v>
      </c>
      <c r="W93" s="65">
        <f t="shared" si="22"/>
        <v>60709.239151680013</v>
      </c>
      <c r="X93" s="65">
        <f t="shared" si="22"/>
        <v>60709.239151680013</v>
      </c>
      <c r="Y93" s="65">
        <f t="shared" si="22"/>
        <v>60709.239151680013</v>
      </c>
      <c r="Z93" s="65">
        <f t="shared" si="22"/>
        <v>60709.239151680013</v>
      </c>
      <c r="AA93" s="65">
        <f t="shared" si="22"/>
        <v>60709.239151680013</v>
      </c>
      <c r="AB93" s="65">
        <f t="shared" si="22"/>
        <v>60709.239151680013</v>
      </c>
      <c r="AC93" s="65">
        <f t="shared" si="22"/>
        <v>60709.239151680013</v>
      </c>
      <c r="AD93" s="65">
        <f t="shared" si="22"/>
        <v>60709.239151680013</v>
      </c>
      <c r="AE93" s="65">
        <f t="shared" si="22"/>
        <v>0</v>
      </c>
      <c r="AF93" s="65">
        <f t="shared" si="22"/>
        <v>0</v>
      </c>
      <c r="AG93" s="65">
        <f t="shared" si="22"/>
        <v>0</v>
      </c>
      <c r="AH93" s="65">
        <f t="shared" si="22"/>
        <v>0</v>
      </c>
      <c r="AI93" s="65">
        <f t="shared" si="22"/>
        <v>0</v>
      </c>
      <c r="AJ93" s="65">
        <f t="shared" si="22"/>
        <v>0</v>
      </c>
      <c r="AK93" s="65">
        <f t="shared" si="22"/>
        <v>0</v>
      </c>
      <c r="AL93" s="65">
        <f t="shared" si="22"/>
        <v>0</v>
      </c>
      <c r="AM93" s="65">
        <f t="shared" si="22"/>
        <v>0</v>
      </c>
      <c r="AN93" s="65">
        <f t="shared" si="22"/>
        <v>0</v>
      </c>
      <c r="AO93" s="65">
        <f t="shared" si="22"/>
        <v>0</v>
      </c>
      <c r="AP93" s="65">
        <f t="shared" si="22"/>
        <v>0</v>
      </c>
      <c r="AQ93" s="65">
        <f t="shared" si="22"/>
        <v>0</v>
      </c>
      <c r="AR93" s="65">
        <f t="shared" si="22"/>
        <v>0</v>
      </c>
      <c r="AS93" s="65">
        <f t="shared" si="22"/>
        <v>0</v>
      </c>
      <c r="AT93" s="65">
        <f t="shared" si="22"/>
        <v>0</v>
      </c>
    </row>
    <row r="94" spans="1:16382">
      <c r="A94" s="218" t="s">
        <v>198</v>
      </c>
      <c r="B94" s="767">
        <f t="shared" si="16"/>
        <v>890074</v>
      </c>
      <c r="C94" s="66" t="str">
        <f>INDEX(ProjectSummary!$C$6:$F$20,MATCH(B26,ProjectSummary!$C$6:$C$20,0),4)</f>
        <v>MONROE-ANSONVILLE ROAD</v>
      </c>
      <c r="D94" s="197">
        <f>_xlfn.XLOOKUP(C94, Timing!$C$38:$C$52, Timing!$D$38:$D$52)</f>
        <v>2030</v>
      </c>
      <c r="E94" s="226">
        <f t="shared" si="14"/>
        <v>475706.72469600005</v>
      </c>
      <c r="F94" s="65">
        <f t="shared" ref="F94:AT94" si="23">F60*$M$3*$M$5</f>
        <v>0</v>
      </c>
      <c r="G94" s="65">
        <f t="shared" si="23"/>
        <v>0</v>
      </c>
      <c r="H94" s="65">
        <f t="shared" si="23"/>
        <v>0</v>
      </c>
      <c r="I94" s="65">
        <f t="shared" si="23"/>
        <v>0</v>
      </c>
      <c r="J94" s="65">
        <f t="shared" si="23"/>
        <v>0</v>
      </c>
      <c r="K94" s="65">
        <f t="shared" si="23"/>
        <v>0</v>
      </c>
      <c r="L94" s="65">
        <f t="shared" si="23"/>
        <v>0</v>
      </c>
      <c r="M94" s="65">
        <f t="shared" si="23"/>
        <v>0</v>
      </c>
      <c r="N94" s="65">
        <f t="shared" si="23"/>
        <v>0</v>
      </c>
      <c r="O94" s="65">
        <f t="shared" si="23"/>
        <v>0</v>
      </c>
      <c r="P94" s="65">
        <f t="shared" si="23"/>
        <v>0</v>
      </c>
      <c r="Q94" s="65">
        <f t="shared" si="23"/>
        <v>0</v>
      </c>
      <c r="R94" s="65">
        <f t="shared" si="23"/>
        <v>0</v>
      </c>
      <c r="S94" s="65">
        <f t="shared" si="23"/>
        <v>39642.227058000011</v>
      </c>
      <c r="T94" s="65">
        <f t="shared" si="23"/>
        <v>39642.227058000011</v>
      </c>
      <c r="U94" s="65">
        <f t="shared" si="23"/>
        <v>39642.227058000011</v>
      </c>
      <c r="V94" s="65">
        <f t="shared" si="23"/>
        <v>39642.227058000011</v>
      </c>
      <c r="W94" s="65">
        <f t="shared" si="23"/>
        <v>39642.227058000011</v>
      </c>
      <c r="X94" s="65">
        <f t="shared" si="23"/>
        <v>39642.227058000011</v>
      </c>
      <c r="Y94" s="65">
        <f t="shared" si="23"/>
        <v>39642.227058000011</v>
      </c>
      <c r="Z94" s="65">
        <f t="shared" si="23"/>
        <v>39642.227058000011</v>
      </c>
      <c r="AA94" s="65">
        <f t="shared" si="23"/>
        <v>39642.227058000011</v>
      </c>
      <c r="AB94" s="65">
        <f t="shared" si="23"/>
        <v>39642.227058000011</v>
      </c>
      <c r="AC94" s="65">
        <f t="shared" si="23"/>
        <v>39642.227058000011</v>
      </c>
      <c r="AD94" s="65">
        <f t="shared" si="23"/>
        <v>39642.227058000011</v>
      </c>
      <c r="AE94" s="65">
        <f t="shared" si="23"/>
        <v>0</v>
      </c>
      <c r="AF94" s="65">
        <f t="shared" si="23"/>
        <v>0</v>
      </c>
      <c r="AG94" s="65">
        <f t="shared" si="23"/>
        <v>0</v>
      </c>
      <c r="AH94" s="65">
        <f t="shared" si="23"/>
        <v>0</v>
      </c>
      <c r="AI94" s="65">
        <f t="shared" si="23"/>
        <v>0</v>
      </c>
      <c r="AJ94" s="65">
        <f t="shared" si="23"/>
        <v>0</v>
      </c>
      <c r="AK94" s="65">
        <f t="shared" si="23"/>
        <v>0</v>
      </c>
      <c r="AL94" s="65">
        <f t="shared" si="23"/>
        <v>0</v>
      </c>
      <c r="AM94" s="65">
        <f t="shared" si="23"/>
        <v>0</v>
      </c>
      <c r="AN94" s="65">
        <f t="shared" si="23"/>
        <v>0</v>
      </c>
      <c r="AO94" s="65">
        <f t="shared" si="23"/>
        <v>0</v>
      </c>
      <c r="AP94" s="65">
        <f t="shared" si="23"/>
        <v>0</v>
      </c>
      <c r="AQ94" s="65">
        <f t="shared" si="23"/>
        <v>0</v>
      </c>
      <c r="AR94" s="65">
        <f t="shared" si="23"/>
        <v>0</v>
      </c>
      <c r="AS94" s="65">
        <f t="shared" si="23"/>
        <v>0</v>
      </c>
      <c r="AT94" s="65">
        <f t="shared" si="23"/>
        <v>0</v>
      </c>
    </row>
    <row r="95" spans="1:16382">
      <c r="A95" s="218" t="s">
        <v>198</v>
      </c>
      <c r="B95" s="767">
        <f t="shared" si="16"/>
        <v>890170</v>
      </c>
      <c r="C95" s="66" t="str">
        <f>INDEX(ProjectSummary!$C$6:$F$20,MATCH(B27,ProjectSummary!$C$6:$C$20,0),4)</f>
        <v>POTTERS ROAD</v>
      </c>
      <c r="D95" s="197">
        <f>_xlfn.XLOOKUP(C95, Timing!$C$38:$C$52, Timing!$D$38:$D$52)</f>
        <v>2030</v>
      </c>
      <c r="E95" s="226">
        <f t="shared" si="14"/>
        <v>372798.73935360002</v>
      </c>
      <c r="F95" s="65">
        <f t="shared" ref="F95:AT95" si="24">F61*$M$3*$M$5</f>
        <v>0</v>
      </c>
      <c r="G95" s="65">
        <f t="shared" si="24"/>
        <v>0</v>
      </c>
      <c r="H95" s="65">
        <f t="shared" si="24"/>
        <v>0</v>
      </c>
      <c r="I95" s="65">
        <f t="shared" si="24"/>
        <v>0</v>
      </c>
      <c r="J95" s="65">
        <f t="shared" si="24"/>
        <v>0</v>
      </c>
      <c r="K95" s="65">
        <f t="shared" si="24"/>
        <v>0</v>
      </c>
      <c r="L95" s="65">
        <f t="shared" si="24"/>
        <v>0</v>
      </c>
      <c r="M95" s="65">
        <f t="shared" si="24"/>
        <v>0</v>
      </c>
      <c r="N95" s="65">
        <f t="shared" si="24"/>
        <v>0</v>
      </c>
      <c r="O95" s="65">
        <f t="shared" si="24"/>
        <v>0</v>
      </c>
      <c r="P95" s="65">
        <f t="shared" si="24"/>
        <v>0</v>
      </c>
      <c r="Q95" s="65">
        <f t="shared" si="24"/>
        <v>0</v>
      </c>
      <c r="R95" s="65">
        <f t="shared" si="24"/>
        <v>0</v>
      </c>
      <c r="S95" s="65">
        <f t="shared" si="24"/>
        <v>31066.5616128</v>
      </c>
      <c r="T95" s="65">
        <f t="shared" si="24"/>
        <v>31066.5616128</v>
      </c>
      <c r="U95" s="65">
        <f t="shared" si="24"/>
        <v>31066.5616128</v>
      </c>
      <c r="V95" s="65">
        <f t="shared" si="24"/>
        <v>31066.5616128</v>
      </c>
      <c r="W95" s="65">
        <f t="shared" si="24"/>
        <v>31066.5616128</v>
      </c>
      <c r="X95" s="65">
        <f t="shared" si="24"/>
        <v>31066.5616128</v>
      </c>
      <c r="Y95" s="65">
        <f t="shared" si="24"/>
        <v>31066.5616128</v>
      </c>
      <c r="Z95" s="65">
        <f t="shared" si="24"/>
        <v>31066.5616128</v>
      </c>
      <c r="AA95" s="65">
        <f t="shared" si="24"/>
        <v>31066.5616128</v>
      </c>
      <c r="AB95" s="65">
        <f t="shared" si="24"/>
        <v>31066.5616128</v>
      </c>
      <c r="AC95" s="65">
        <f t="shared" si="24"/>
        <v>31066.5616128</v>
      </c>
      <c r="AD95" s="65">
        <f t="shared" si="24"/>
        <v>31066.5616128</v>
      </c>
      <c r="AE95" s="65">
        <f t="shared" si="24"/>
        <v>0</v>
      </c>
      <c r="AF95" s="65">
        <f t="shared" si="24"/>
        <v>0</v>
      </c>
      <c r="AG95" s="65">
        <f t="shared" si="24"/>
        <v>0</v>
      </c>
      <c r="AH95" s="65">
        <f t="shared" si="24"/>
        <v>0</v>
      </c>
      <c r="AI95" s="65">
        <f t="shared" si="24"/>
        <v>0</v>
      </c>
      <c r="AJ95" s="65">
        <f t="shared" si="24"/>
        <v>0</v>
      </c>
      <c r="AK95" s="65">
        <f t="shared" si="24"/>
        <v>0</v>
      </c>
      <c r="AL95" s="65">
        <f t="shared" si="24"/>
        <v>0</v>
      </c>
      <c r="AM95" s="65">
        <f t="shared" si="24"/>
        <v>0</v>
      </c>
      <c r="AN95" s="65">
        <f t="shared" si="24"/>
        <v>0</v>
      </c>
      <c r="AO95" s="65">
        <f t="shared" si="24"/>
        <v>0</v>
      </c>
      <c r="AP95" s="65">
        <f t="shared" si="24"/>
        <v>0</v>
      </c>
      <c r="AQ95" s="65">
        <f t="shared" si="24"/>
        <v>0</v>
      </c>
      <c r="AR95" s="65">
        <f t="shared" si="24"/>
        <v>0</v>
      </c>
      <c r="AS95" s="65">
        <f t="shared" si="24"/>
        <v>0</v>
      </c>
      <c r="AT95" s="65">
        <f t="shared" si="24"/>
        <v>0</v>
      </c>
    </row>
    <row r="96" spans="1:16382">
      <c r="A96" s="218" t="s">
        <v>198</v>
      </c>
      <c r="B96" s="767">
        <f t="shared" si="16"/>
        <v>890312</v>
      </c>
      <c r="C96" s="66" t="str">
        <f>INDEX(ProjectSummary!$C$6:$F$20,MATCH(B28,ProjectSummary!$C$6:$C$20,0),4)</f>
        <v>SHANNON ROAD</v>
      </c>
      <c r="D96" s="197">
        <f>_xlfn.XLOOKUP(C96, Timing!$C$38:$C$52, Timing!$D$38:$D$52)</f>
        <v>2030</v>
      </c>
      <c r="E96" s="226">
        <f t="shared" si="14"/>
        <v>1607694.5634623996</v>
      </c>
      <c r="F96" s="65">
        <f t="shared" ref="F96:AT96" si="25">F62*$M$3*$M$5</f>
        <v>0</v>
      </c>
      <c r="G96" s="65">
        <f t="shared" si="25"/>
        <v>0</v>
      </c>
      <c r="H96" s="65">
        <f t="shared" si="25"/>
        <v>0</v>
      </c>
      <c r="I96" s="65">
        <f t="shared" si="25"/>
        <v>0</v>
      </c>
      <c r="J96" s="65">
        <f t="shared" si="25"/>
        <v>0</v>
      </c>
      <c r="K96" s="65">
        <f t="shared" si="25"/>
        <v>0</v>
      </c>
      <c r="L96" s="65">
        <f t="shared" si="25"/>
        <v>0</v>
      </c>
      <c r="M96" s="65">
        <f t="shared" si="25"/>
        <v>0</v>
      </c>
      <c r="N96" s="65">
        <f t="shared" si="25"/>
        <v>0</v>
      </c>
      <c r="O96" s="65">
        <f t="shared" si="25"/>
        <v>0</v>
      </c>
      <c r="P96" s="65">
        <f t="shared" si="25"/>
        <v>0</v>
      </c>
      <c r="Q96" s="65">
        <f t="shared" si="25"/>
        <v>0</v>
      </c>
      <c r="R96" s="65">
        <f t="shared" si="25"/>
        <v>0</v>
      </c>
      <c r="S96" s="65">
        <f t="shared" si="25"/>
        <v>133974.5469552</v>
      </c>
      <c r="T96" s="65">
        <f t="shared" si="25"/>
        <v>133974.5469552</v>
      </c>
      <c r="U96" s="65">
        <f t="shared" si="25"/>
        <v>133974.5469552</v>
      </c>
      <c r="V96" s="65">
        <f t="shared" si="25"/>
        <v>133974.5469552</v>
      </c>
      <c r="W96" s="65">
        <f t="shared" si="25"/>
        <v>133974.5469552</v>
      </c>
      <c r="X96" s="65">
        <f t="shared" si="25"/>
        <v>133974.5469552</v>
      </c>
      <c r="Y96" s="65">
        <f t="shared" si="25"/>
        <v>133974.5469552</v>
      </c>
      <c r="Z96" s="65">
        <f t="shared" si="25"/>
        <v>133974.5469552</v>
      </c>
      <c r="AA96" s="65">
        <f t="shared" si="25"/>
        <v>133974.5469552</v>
      </c>
      <c r="AB96" s="65">
        <f t="shared" si="25"/>
        <v>133974.5469552</v>
      </c>
      <c r="AC96" s="65">
        <f t="shared" si="25"/>
        <v>133974.5469552</v>
      </c>
      <c r="AD96" s="65">
        <f t="shared" si="25"/>
        <v>133974.5469552</v>
      </c>
      <c r="AE96" s="65">
        <f t="shared" si="25"/>
        <v>0</v>
      </c>
      <c r="AF96" s="65">
        <f t="shared" si="25"/>
        <v>0</v>
      </c>
      <c r="AG96" s="65">
        <f t="shared" si="25"/>
        <v>0</v>
      </c>
      <c r="AH96" s="65">
        <f t="shared" si="25"/>
        <v>0</v>
      </c>
      <c r="AI96" s="65">
        <f t="shared" si="25"/>
        <v>0</v>
      </c>
      <c r="AJ96" s="65">
        <f t="shared" si="25"/>
        <v>0</v>
      </c>
      <c r="AK96" s="65">
        <f t="shared" si="25"/>
        <v>0</v>
      </c>
      <c r="AL96" s="65">
        <f t="shared" si="25"/>
        <v>0</v>
      </c>
      <c r="AM96" s="65">
        <f t="shared" si="25"/>
        <v>0</v>
      </c>
      <c r="AN96" s="65">
        <f t="shared" si="25"/>
        <v>0</v>
      </c>
      <c r="AO96" s="65">
        <f t="shared" si="25"/>
        <v>0</v>
      </c>
      <c r="AP96" s="65">
        <f t="shared" si="25"/>
        <v>0</v>
      </c>
      <c r="AQ96" s="65">
        <f t="shared" si="25"/>
        <v>0</v>
      </c>
      <c r="AR96" s="65">
        <f t="shared" si="25"/>
        <v>0</v>
      </c>
      <c r="AS96" s="65">
        <f t="shared" si="25"/>
        <v>0</v>
      </c>
      <c r="AT96" s="65">
        <f t="shared" si="25"/>
        <v>0</v>
      </c>
    </row>
    <row r="97" spans="1:46">
      <c r="A97" s="218" t="s">
        <v>198</v>
      </c>
      <c r="B97" s="767">
        <f t="shared" si="16"/>
        <v>890144</v>
      </c>
      <c r="C97" s="66" t="str">
        <f>INDEX(ProjectSummary!$C$6:$F$20,MATCH(B29,ProjectSummary!$C$6:$C$20,0),4)</f>
        <v>STACK ROAD</v>
      </c>
      <c r="D97" s="197">
        <f>_xlfn.XLOOKUP(C97, Timing!$C$38:$C$52, Timing!$D$38:$D$52)</f>
        <v>2030</v>
      </c>
      <c r="E97" s="226">
        <f t="shared" si="14"/>
        <v>838797.16354560026</v>
      </c>
      <c r="F97" s="65">
        <f t="shared" ref="F97:AT97" si="26">F63*$M$3*$M$5</f>
        <v>0</v>
      </c>
      <c r="G97" s="65">
        <f t="shared" si="26"/>
        <v>0</v>
      </c>
      <c r="H97" s="65">
        <f t="shared" si="26"/>
        <v>0</v>
      </c>
      <c r="I97" s="65">
        <f t="shared" si="26"/>
        <v>0</v>
      </c>
      <c r="J97" s="65">
        <f t="shared" si="26"/>
        <v>0</v>
      </c>
      <c r="K97" s="65">
        <f t="shared" si="26"/>
        <v>0</v>
      </c>
      <c r="L97" s="65">
        <f t="shared" si="26"/>
        <v>0</v>
      </c>
      <c r="M97" s="65">
        <f t="shared" si="26"/>
        <v>0</v>
      </c>
      <c r="N97" s="65">
        <f t="shared" si="26"/>
        <v>0</v>
      </c>
      <c r="O97" s="65">
        <f t="shared" si="26"/>
        <v>0</v>
      </c>
      <c r="P97" s="65">
        <f t="shared" si="26"/>
        <v>0</v>
      </c>
      <c r="Q97" s="65">
        <f t="shared" si="26"/>
        <v>0</v>
      </c>
      <c r="R97" s="65">
        <f t="shared" si="26"/>
        <v>0</v>
      </c>
      <c r="S97" s="65">
        <f t="shared" si="26"/>
        <v>69899.763628800007</v>
      </c>
      <c r="T97" s="65">
        <f t="shared" si="26"/>
        <v>69899.763628800007</v>
      </c>
      <c r="U97" s="65">
        <f t="shared" si="26"/>
        <v>69899.763628800007</v>
      </c>
      <c r="V97" s="65">
        <f t="shared" si="26"/>
        <v>69899.763628800007</v>
      </c>
      <c r="W97" s="65">
        <f t="shared" si="26"/>
        <v>69899.763628800007</v>
      </c>
      <c r="X97" s="65">
        <f t="shared" si="26"/>
        <v>69899.763628800007</v>
      </c>
      <c r="Y97" s="65">
        <f t="shared" si="26"/>
        <v>69899.763628800007</v>
      </c>
      <c r="Z97" s="65">
        <f t="shared" si="26"/>
        <v>69899.763628800007</v>
      </c>
      <c r="AA97" s="65">
        <f t="shared" si="26"/>
        <v>69899.763628800007</v>
      </c>
      <c r="AB97" s="65">
        <f t="shared" si="26"/>
        <v>69899.763628800007</v>
      </c>
      <c r="AC97" s="65">
        <f t="shared" si="26"/>
        <v>69899.763628800007</v>
      </c>
      <c r="AD97" s="65">
        <f t="shared" si="26"/>
        <v>69899.763628800007</v>
      </c>
      <c r="AE97" s="65">
        <f t="shared" si="26"/>
        <v>0</v>
      </c>
      <c r="AF97" s="65">
        <f t="shared" si="26"/>
        <v>0</v>
      </c>
      <c r="AG97" s="65">
        <f t="shared" si="26"/>
        <v>0</v>
      </c>
      <c r="AH97" s="65">
        <f t="shared" si="26"/>
        <v>0</v>
      </c>
      <c r="AI97" s="65">
        <f t="shared" si="26"/>
        <v>0</v>
      </c>
      <c r="AJ97" s="65">
        <f t="shared" si="26"/>
        <v>0</v>
      </c>
      <c r="AK97" s="65">
        <f t="shared" si="26"/>
        <v>0</v>
      </c>
      <c r="AL97" s="65">
        <f t="shared" si="26"/>
        <v>0</v>
      </c>
      <c r="AM97" s="65">
        <f t="shared" si="26"/>
        <v>0</v>
      </c>
      <c r="AN97" s="65">
        <f t="shared" si="26"/>
        <v>0</v>
      </c>
      <c r="AO97" s="65">
        <f t="shared" si="26"/>
        <v>0</v>
      </c>
      <c r="AP97" s="65">
        <f t="shared" si="26"/>
        <v>0</v>
      </c>
      <c r="AQ97" s="65">
        <f t="shared" si="26"/>
        <v>0</v>
      </c>
      <c r="AR97" s="65">
        <f t="shared" si="26"/>
        <v>0</v>
      </c>
      <c r="AS97" s="65">
        <f t="shared" si="26"/>
        <v>0</v>
      </c>
      <c r="AT97" s="65">
        <f t="shared" si="26"/>
        <v>0</v>
      </c>
    </row>
    <row r="98" spans="1:46">
      <c r="A98" s="218">
        <v>1</v>
      </c>
      <c r="B98" s="767">
        <f t="shared" si="16"/>
        <v>890067</v>
      </c>
      <c r="C98" s="66" t="str">
        <f>INDEX(ProjectSummary!$C$6:$F$20,MATCH(B30,ProjectSummary!$C$6:$C$20,0),4)</f>
        <v>AUSTIN GROVE CHURCH ROAD</v>
      </c>
      <c r="D98" s="197">
        <f>_xlfn.XLOOKUP(C98, Timing!$C$38:$C$52, Timing!$D$38:$D$52)</f>
        <v>2031</v>
      </c>
      <c r="E98" s="226">
        <f t="shared" si="14"/>
        <v>883455.3458640005</v>
      </c>
      <c r="F98" s="65">
        <f t="shared" ref="F98:AT98" si="27">F64*$M$3*$M$5</f>
        <v>0</v>
      </c>
      <c r="G98" s="65">
        <f t="shared" si="27"/>
        <v>0</v>
      </c>
      <c r="H98" s="65">
        <f t="shared" si="27"/>
        <v>0</v>
      </c>
      <c r="I98" s="65">
        <f t="shared" si="27"/>
        <v>0</v>
      </c>
      <c r="J98" s="65">
        <f t="shared" si="27"/>
        <v>0</v>
      </c>
      <c r="K98" s="65">
        <f t="shared" si="27"/>
        <v>0</v>
      </c>
      <c r="L98" s="65">
        <f t="shared" si="27"/>
        <v>0</v>
      </c>
      <c r="M98" s="65">
        <f t="shared" si="27"/>
        <v>0</v>
      </c>
      <c r="N98" s="65">
        <f t="shared" si="27"/>
        <v>0</v>
      </c>
      <c r="O98" s="65">
        <f t="shared" si="27"/>
        <v>0</v>
      </c>
      <c r="P98" s="65">
        <f t="shared" si="27"/>
        <v>0</v>
      </c>
      <c r="Q98" s="65">
        <f t="shared" si="27"/>
        <v>0</v>
      </c>
      <c r="R98" s="65">
        <f t="shared" si="27"/>
        <v>0</v>
      </c>
      <c r="S98" s="65">
        <f t="shared" si="27"/>
        <v>67958.103528000021</v>
      </c>
      <c r="T98" s="65">
        <f t="shared" si="27"/>
        <v>67958.103528000021</v>
      </c>
      <c r="U98" s="65">
        <f t="shared" si="27"/>
        <v>67958.103528000021</v>
      </c>
      <c r="V98" s="65">
        <f t="shared" si="27"/>
        <v>67958.103528000021</v>
      </c>
      <c r="W98" s="65">
        <f t="shared" si="27"/>
        <v>67958.103528000021</v>
      </c>
      <c r="X98" s="65">
        <f t="shared" si="27"/>
        <v>67958.103528000021</v>
      </c>
      <c r="Y98" s="65">
        <f t="shared" si="27"/>
        <v>67958.103528000021</v>
      </c>
      <c r="Z98" s="65">
        <f t="shared" si="27"/>
        <v>67958.103528000021</v>
      </c>
      <c r="AA98" s="65">
        <f t="shared" si="27"/>
        <v>67958.103528000021</v>
      </c>
      <c r="AB98" s="65">
        <f t="shared" si="27"/>
        <v>67958.103528000021</v>
      </c>
      <c r="AC98" s="65">
        <f t="shared" si="27"/>
        <v>67958.103528000021</v>
      </c>
      <c r="AD98" s="65">
        <f t="shared" si="27"/>
        <v>67958.103528000021</v>
      </c>
      <c r="AE98" s="65">
        <f t="shared" si="27"/>
        <v>67958.103528000021</v>
      </c>
      <c r="AF98" s="65">
        <f t="shared" si="27"/>
        <v>0</v>
      </c>
      <c r="AG98" s="65">
        <f t="shared" si="27"/>
        <v>0</v>
      </c>
      <c r="AH98" s="65">
        <f t="shared" si="27"/>
        <v>0</v>
      </c>
      <c r="AI98" s="65">
        <f t="shared" si="27"/>
        <v>0</v>
      </c>
      <c r="AJ98" s="65">
        <f t="shared" si="27"/>
        <v>0</v>
      </c>
      <c r="AK98" s="65">
        <f t="shared" si="27"/>
        <v>0</v>
      </c>
      <c r="AL98" s="65">
        <f t="shared" si="27"/>
        <v>0</v>
      </c>
      <c r="AM98" s="65">
        <f t="shared" si="27"/>
        <v>0</v>
      </c>
      <c r="AN98" s="65">
        <f t="shared" si="27"/>
        <v>0</v>
      </c>
      <c r="AO98" s="65">
        <f t="shared" si="27"/>
        <v>0</v>
      </c>
      <c r="AP98" s="65">
        <f t="shared" si="27"/>
        <v>0</v>
      </c>
      <c r="AQ98" s="65">
        <f t="shared" si="27"/>
        <v>0</v>
      </c>
      <c r="AR98" s="65">
        <f t="shared" si="27"/>
        <v>0</v>
      </c>
      <c r="AS98" s="65">
        <f t="shared" si="27"/>
        <v>0</v>
      </c>
      <c r="AT98" s="65">
        <f t="shared" si="27"/>
        <v>0</v>
      </c>
    </row>
    <row r="99" spans="1:46">
      <c r="A99" s="66">
        <v>1</v>
      </c>
      <c r="B99" s="767">
        <f t="shared" si="16"/>
        <v>830012</v>
      </c>
      <c r="C99" s="66" t="str">
        <f>INDEX(ProjectSummary!$C$6:$F$20,MATCH(B31,ProjectSummary!$C$6:$C$20,0),4)</f>
        <v>MOUNTAIN CREEK ROAD</v>
      </c>
      <c r="D99" s="197">
        <f>_xlfn.XLOOKUP(C99, Timing!$C$38:$C$52, Timing!$D$38:$D$52)</f>
        <v>2031</v>
      </c>
      <c r="E99" s="226">
        <f t="shared" si="14"/>
        <v>88345.534586399997</v>
      </c>
      <c r="F99" s="65">
        <f t="shared" ref="F99:AT99" si="28">F65*$M$3*$M$5</f>
        <v>0</v>
      </c>
      <c r="G99" s="65">
        <f t="shared" si="28"/>
        <v>0</v>
      </c>
      <c r="H99" s="65">
        <f t="shared" si="28"/>
        <v>0</v>
      </c>
      <c r="I99" s="65">
        <f t="shared" si="28"/>
        <v>0</v>
      </c>
      <c r="J99" s="65">
        <f t="shared" si="28"/>
        <v>0</v>
      </c>
      <c r="K99" s="65">
        <f t="shared" si="28"/>
        <v>0</v>
      </c>
      <c r="L99" s="65">
        <f t="shared" si="28"/>
        <v>0</v>
      </c>
      <c r="M99" s="65">
        <f t="shared" si="28"/>
        <v>0</v>
      </c>
      <c r="N99" s="65">
        <f t="shared" si="28"/>
        <v>0</v>
      </c>
      <c r="O99" s="65">
        <f t="shared" si="28"/>
        <v>0</v>
      </c>
      <c r="P99" s="65">
        <f t="shared" si="28"/>
        <v>0</v>
      </c>
      <c r="Q99" s="65">
        <f t="shared" si="28"/>
        <v>0</v>
      </c>
      <c r="R99" s="65">
        <f t="shared" si="28"/>
        <v>0</v>
      </c>
      <c r="S99" s="65">
        <f t="shared" si="28"/>
        <v>6795.8103527999992</v>
      </c>
      <c r="T99" s="65">
        <f t="shared" si="28"/>
        <v>6795.8103527999992</v>
      </c>
      <c r="U99" s="65">
        <f t="shared" si="28"/>
        <v>6795.8103527999992</v>
      </c>
      <c r="V99" s="65">
        <f t="shared" si="28"/>
        <v>6795.8103527999992</v>
      </c>
      <c r="W99" s="65">
        <f t="shared" si="28"/>
        <v>6795.8103527999992</v>
      </c>
      <c r="X99" s="65">
        <f t="shared" si="28"/>
        <v>6795.8103527999992</v>
      </c>
      <c r="Y99" s="65">
        <f t="shared" si="28"/>
        <v>6795.8103527999992</v>
      </c>
      <c r="Z99" s="65">
        <f t="shared" si="28"/>
        <v>6795.8103527999992</v>
      </c>
      <c r="AA99" s="65">
        <f t="shared" si="28"/>
        <v>6795.8103527999992</v>
      </c>
      <c r="AB99" s="65">
        <f t="shared" si="28"/>
        <v>6795.8103527999992</v>
      </c>
      <c r="AC99" s="65">
        <f t="shared" si="28"/>
        <v>6795.8103527999992</v>
      </c>
      <c r="AD99" s="65">
        <f t="shared" si="28"/>
        <v>6795.8103527999992</v>
      </c>
      <c r="AE99" s="65">
        <f t="shared" si="28"/>
        <v>6795.8103527999992</v>
      </c>
      <c r="AF99" s="65">
        <f t="shared" si="28"/>
        <v>0</v>
      </c>
      <c r="AG99" s="65">
        <f t="shared" si="28"/>
        <v>0</v>
      </c>
      <c r="AH99" s="65">
        <f t="shared" si="28"/>
        <v>0</v>
      </c>
      <c r="AI99" s="65">
        <f t="shared" si="28"/>
        <v>0</v>
      </c>
      <c r="AJ99" s="65">
        <f t="shared" si="28"/>
        <v>0</v>
      </c>
      <c r="AK99" s="65">
        <f t="shared" si="28"/>
        <v>0</v>
      </c>
      <c r="AL99" s="65">
        <f t="shared" si="28"/>
        <v>0</v>
      </c>
      <c r="AM99" s="65">
        <f t="shared" si="28"/>
        <v>0</v>
      </c>
      <c r="AN99" s="65">
        <f t="shared" si="28"/>
        <v>0</v>
      </c>
      <c r="AO99" s="65">
        <f t="shared" si="28"/>
        <v>0</v>
      </c>
      <c r="AP99" s="65">
        <f t="shared" si="28"/>
        <v>0</v>
      </c>
      <c r="AQ99" s="65">
        <f t="shared" si="28"/>
        <v>0</v>
      </c>
      <c r="AR99" s="65">
        <f t="shared" si="28"/>
        <v>0</v>
      </c>
      <c r="AS99" s="65">
        <f t="shared" si="28"/>
        <v>0</v>
      </c>
      <c r="AT99" s="65">
        <f t="shared" si="28"/>
        <v>0</v>
      </c>
    </row>
    <row r="100" spans="1:46">
      <c r="A100" s="66">
        <v>1</v>
      </c>
      <c r="B100" s="767">
        <f t="shared" si="16"/>
        <v>120050</v>
      </c>
      <c r="C100" s="66" t="str">
        <f>INDEX(ProjectSummary!$C$6:$F$20,MATCH(B32,ProjectSummary!$C$6:$C$20,0),4)</f>
        <v>PENNINGER ROAD</v>
      </c>
      <c r="D100" s="197">
        <f>_xlfn.XLOOKUP(C100, Timing!$C$38:$C$52, Timing!$D$38:$D$52)</f>
        <v>2031</v>
      </c>
      <c r="E100" s="226">
        <f t="shared" si="14"/>
        <v>141352.85533824004</v>
      </c>
      <c r="F100" s="65">
        <f t="shared" ref="F100:AT100" si="29">F66*$M$3*$M$5</f>
        <v>0</v>
      </c>
      <c r="G100" s="65">
        <f t="shared" si="29"/>
        <v>0</v>
      </c>
      <c r="H100" s="65">
        <f t="shared" si="29"/>
        <v>0</v>
      </c>
      <c r="I100" s="65">
        <f t="shared" si="29"/>
        <v>0</v>
      </c>
      <c r="J100" s="65">
        <f t="shared" si="29"/>
        <v>0</v>
      </c>
      <c r="K100" s="65">
        <f t="shared" si="29"/>
        <v>0</v>
      </c>
      <c r="L100" s="65">
        <f t="shared" si="29"/>
        <v>0</v>
      </c>
      <c r="M100" s="65">
        <f t="shared" si="29"/>
        <v>0</v>
      </c>
      <c r="N100" s="65">
        <f t="shared" si="29"/>
        <v>0</v>
      </c>
      <c r="O100" s="65">
        <f t="shared" si="29"/>
        <v>0</v>
      </c>
      <c r="P100" s="65">
        <f t="shared" si="29"/>
        <v>0</v>
      </c>
      <c r="Q100" s="65">
        <f t="shared" si="29"/>
        <v>0</v>
      </c>
      <c r="R100" s="65">
        <f t="shared" si="29"/>
        <v>0</v>
      </c>
      <c r="S100" s="65">
        <f t="shared" si="29"/>
        <v>10873.296564480004</v>
      </c>
      <c r="T100" s="65">
        <f t="shared" si="29"/>
        <v>10873.296564480004</v>
      </c>
      <c r="U100" s="65">
        <f t="shared" si="29"/>
        <v>10873.296564480004</v>
      </c>
      <c r="V100" s="65">
        <f t="shared" si="29"/>
        <v>10873.296564480004</v>
      </c>
      <c r="W100" s="65">
        <f t="shared" si="29"/>
        <v>10873.296564480004</v>
      </c>
      <c r="X100" s="65">
        <f t="shared" si="29"/>
        <v>10873.296564480004</v>
      </c>
      <c r="Y100" s="65">
        <f t="shared" si="29"/>
        <v>10873.296564480004</v>
      </c>
      <c r="Z100" s="65">
        <f t="shared" si="29"/>
        <v>10873.296564480004</v>
      </c>
      <c r="AA100" s="65">
        <f t="shared" si="29"/>
        <v>10873.296564480004</v>
      </c>
      <c r="AB100" s="65">
        <f t="shared" si="29"/>
        <v>10873.296564480004</v>
      </c>
      <c r="AC100" s="65">
        <f t="shared" si="29"/>
        <v>10873.296564480004</v>
      </c>
      <c r="AD100" s="65">
        <f t="shared" si="29"/>
        <v>10873.296564480004</v>
      </c>
      <c r="AE100" s="65">
        <f t="shared" si="29"/>
        <v>10873.296564480004</v>
      </c>
      <c r="AF100" s="65">
        <f t="shared" si="29"/>
        <v>0</v>
      </c>
      <c r="AG100" s="65">
        <f t="shared" si="29"/>
        <v>0</v>
      </c>
      <c r="AH100" s="65">
        <f t="shared" si="29"/>
        <v>0</v>
      </c>
      <c r="AI100" s="65">
        <f t="shared" si="29"/>
        <v>0</v>
      </c>
      <c r="AJ100" s="65">
        <f t="shared" si="29"/>
        <v>0</v>
      </c>
      <c r="AK100" s="65">
        <f t="shared" si="29"/>
        <v>0</v>
      </c>
      <c r="AL100" s="65">
        <f t="shared" si="29"/>
        <v>0</v>
      </c>
      <c r="AM100" s="65">
        <f t="shared" si="29"/>
        <v>0</v>
      </c>
      <c r="AN100" s="65">
        <f t="shared" si="29"/>
        <v>0</v>
      </c>
      <c r="AO100" s="65">
        <f t="shared" si="29"/>
        <v>0</v>
      </c>
      <c r="AP100" s="65">
        <f t="shared" si="29"/>
        <v>0</v>
      </c>
      <c r="AQ100" s="65">
        <f t="shared" si="29"/>
        <v>0</v>
      </c>
      <c r="AR100" s="65">
        <f t="shared" si="29"/>
        <v>0</v>
      </c>
      <c r="AS100" s="65">
        <f t="shared" si="29"/>
        <v>0</v>
      </c>
      <c r="AT100" s="65">
        <f t="shared" si="29"/>
        <v>0</v>
      </c>
    </row>
    <row r="101" spans="1:46">
      <c r="A101" s="66">
        <v>1</v>
      </c>
      <c r="B101" s="767">
        <f t="shared" si="16"/>
        <v>590060</v>
      </c>
      <c r="C101" s="66" t="str">
        <f>INDEX(ProjectSummary!$C$6:$F$20,MATCH(B33,ProjectSummary!$C$6:$C$20,0),4)</f>
        <v>ROBINSON CHURCH ROAD</v>
      </c>
      <c r="D101" s="197">
        <f>_xlfn.XLOOKUP(C101, Timing!$C$38:$C$52, Timing!$D$38:$D$52)</f>
        <v>2031</v>
      </c>
      <c r="E101" s="226">
        <f t="shared" si="14"/>
        <v>11396573.961645599</v>
      </c>
      <c r="F101" s="65">
        <f t="shared" ref="F101:AT101" si="30">F67*$M$3*$M$5</f>
        <v>0</v>
      </c>
      <c r="G101" s="65">
        <f t="shared" si="30"/>
        <v>0</v>
      </c>
      <c r="H101" s="65">
        <f t="shared" si="30"/>
        <v>0</v>
      </c>
      <c r="I101" s="65">
        <f t="shared" si="30"/>
        <v>0</v>
      </c>
      <c r="J101" s="65">
        <f t="shared" si="30"/>
        <v>0</v>
      </c>
      <c r="K101" s="65">
        <f t="shared" si="30"/>
        <v>0</v>
      </c>
      <c r="L101" s="65">
        <f t="shared" si="30"/>
        <v>0</v>
      </c>
      <c r="M101" s="65">
        <f t="shared" si="30"/>
        <v>0</v>
      </c>
      <c r="N101" s="65">
        <f t="shared" si="30"/>
        <v>0</v>
      </c>
      <c r="O101" s="65">
        <f t="shared" si="30"/>
        <v>0</v>
      </c>
      <c r="P101" s="65">
        <f t="shared" si="30"/>
        <v>0</v>
      </c>
      <c r="Q101" s="65">
        <f t="shared" si="30"/>
        <v>0</v>
      </c>
      <c r="R101" s="65">
        <f t="shared" si="30"/>
        <v>0</v>
      </c>
      <c r="S101" s="65">
        <f t="shared" si="30"/>
        <v>876659.5355112002</v>
      </c>
      <c r="T101" s="65">
        <f t="shared" si="30"/>
        <v>876659.5355112002</v>
      </c>
      <c r="U101" s="65">
        <f t="shared" si="30"/>
        <v>876659.5355112002</v>
      </c>
      <c r="V101" s="65">
        <f t="shared" si="30"/>
        <v>876659.5355112002</v>
      </c>
      <c r="W101" s="65">
        <f t="shared" si="30"/>
        <v>876659.5355112002</v>
      </c>
      <c r="X101" s="65">
        <f t="shared" si="30"/>
        <v>876659.5355112002</v>
      </c>
      <c r="Y101" s="65">
        <f t="shared" si="30"/>
        <v>876659.5355112002</v>
      </c>
      <c r="Z101" s="65">
        <f t="shared" si="30"/>
        <v>876659.5355112002</v>
      </c>
      <c r="AA101" s="65">
        <f t="shared" si="30"/>
        <v>876659.5355112002</v>
      </c>
      <c r="AB101" s="65">
        <f t="shared" si="30"/>
        <v>876659.5355112002</v>
      </c>
      <c r="AC101" s="65">
        <f t="shared" si="30"/>
        <v>876659.5355112002</v>
      </c>
      <c r="AD101" s="65">
        <f t="shared" si="30"/>
        <v>876659.5355112002</v>
      </c>
      <c r="AE101" s="65">
        <f t="shared" si="30"/>
        <v>876659.5355112002</v>
      </c>
      <c r="AF101" s="65">
        <f t="shared" si="30"/>
        <v>0</v>
      </c>
      <c r="AG101" s="65">
        <f t="shared" si="30"/>
        <v>0</v>
      </c>
      <c r="AH101" s="65">
        <f t="shared" si="30"/>
        <v>0</v>
      </c>
      <c r="AI101" s="65">
        <f t="shared" si="30"/>
        <v>0</v>
      </c>
      <c r="AJ101" s="65">
        <f t="shared" si="30"/>
        <v>0</v>
      </c>
      <c r="AK101" s="65">
        <f t="shared" si="30"/>
        <v>0</v>
      </c>
      <c r="AL101" s="65">
        <f t="shared" si="30"/>
        <v>0</v>
      </c>
      <c r="AM101" s="65">
        <f t="shared" si="30"/>
        <v>0</v>
      </c>
      <c r="AN101" s="65">
        <f t="shared" si="30"/>
        <v>0</v>
      </c>
      <c r="AO101" s="65">
        <f t="shared" si="30"/>
        <v>0</v>
      </c>
      <c r="AP101" s="65">
        <f t="shared" si="30"/>
        <v>0</v>
      </c>
      <c r="AQ101" s="65">
        <f t="shared" si="30"/>
        <v>0</v>
      </c>
      <c r="AR101" s="65">
        <f t="shared" si="30"/>
        <v>0</v>
      </c>
      <c r="AS101" s="65">
        <f t="shared" si="30"/>
        <v>0</v>
      </c>
      <c r="AT101" s="65">
        <f t="shared" si="30"/>
        <v>0</v>
      </c>
    </row>
    <row r="102" spans="1:46" ht="13.9" customHeight="1">
      <c r="A102" s="4"/>
    </row>
    <row r="103" spans="1:46" ht="30">
      <c r="A103" s="873" t="s">
        <v>203</v>
      </c>
      <c r="B103" s="4" t="s">
        <v>120</v>
      </c>
      <c r="C103" s="102" t="s">
        <v>223</v>
      </c>
      <c r="E103" s="225">
        <f>SUM(F103:AT103)</f>
        <v>213514927.68414053</v>
      </c>
      <c r="F103" s="207">
        <f>SUM(F104:F118)</f>
        <v>0</v>
      </c>
      <c r="G103" s="207">
        <f t="shared" ref="G103:AT103" si="31">SUM(G104:G118)</f>
        <v>0</v>
      </c>
      <c r="H103" s="207">
        <f t="shared" si="31"/>
        <v>0</v>
      </c>
      <c r="I103" s="207">
        <f t="shared" si="31"/>
        <v>0</v>
      </c>
      <c r="J103" s="207">
        <f t="shared" si="31"/>
        <v>0</v>
      </c>
      <c r="K103" s="207">
        <f t="shared" si="31"/>
        <v>0</v>
      </c>
      <c r="L103" s="207">
        <f t="shared" si="31"/>
        <v>0</v>
      </c>
      <c r="M103" s="207">
        <f t="shared" si="31"/>
        <v>0</v>
      </c>
      <c r="N103" s="207">
        <f t="shared" si="31"/>
        <v>0</v>
      </c>
      <c r="O103" s="207">
        <f t="shared" si="31"/>
        <v>0</v>
      </c>
      <c r="P103" s="207">
        <f t="shared" si="31"/>
        <v>0</v>
      </c>
      <c r="Q103" s="207">
        <f t="shared" si="31"/>
        <v>0</v>
      </c>
      <c r="R103" s="207">
        <f t="shared" si="31"/>
        <v>0</v>
      </c>
      <c r="S103" s="207">
        <f t="shared" si="31"/>
        <v>16842711.547400169</v>
      </c>
      <c r="T103" s="207">
        <f t="shared" si="31"/>
        <v>16842711.547400169</v>
      </c>
      <c r="U103" s="207">
        <f t="shared" si="31"/>
        <v>16842711.547400169</v>
      </c>
      <c r="V103" s="207">
        <f t="shared" si="31"/>
        <v>16842711.547400169</v>
      </c>
      <c r="W103" s="207">
        <f t="shared" si="31"/>
        <v>16842711.547400169</v>
      </c>
      <c r="X103" s="207">
        <f t="shared" si="31"/>
        <v>16842711.547400169</v>
      </c>
      <c r="Y103" s="207">
        <f t="shared" si="31"/>
        <v>16842711.547400169</v>
      </c>
      <c r="Z103" s="207">
        <f t="shared" si="31"/>
        <v>16842711.547400169</v>
      </c>
      <c r="AA103" s="207">
        <f t="shared" si="31"/>
        <v>16842711.547400169</v>
      </c>
      <c r="AB103" s="207">
        <f t="shared" si="31"/>
        <v>16842711.547400169</v>
      </c>
      <c r="AC103" s="207">
        <f t="shared" si="31"/>
        <v>16842711.547400169</v>
      </c>
      <c r="AD103" s="207">
        <f t="shared" si="31"/>
        <v>16842711.547400169</v>
      </c>
      <c r="AE103" s="207">
        <f t="shared" si="31"/>
        <v>11402389.115338458</v>
      </c>
      <c r="AF103" s="207">
        <f t="shared" si="31"/>
        <v>0</v>
      </c>
      <c r="AG103" s="207">
        <f t="shared" si="31"/>
        <v>0</v>
      </c>
      <c r="AH103" s="207">
        <f t="shared" si="31"/>
        <v>0</v>
      </c>
      <c r="AI103" s="207">
        <f t="shared" si="31"/>
        <v>0</v>
      </c>
      <c r="AJ103" s="207">
        <f t="shared" si="31"/>
        <v>0</v>
      </c>
      <c r="AK103" s="207">
        <f t="shared" si="31"/>
        <v>0</v>
      </c>
      <c r="AL103" s="207">
        <f t="shared" si="31"/>
        <v>0</v>
      </c>
      <c r="AM103" s="207">
        <f t="shared" si="31"/>
        <v>0</v>
      </c>
      <c r="AN103" s="207">
        <f t="shared" si="31"/>
        <v>0</v>
      </c>
      <c r="AO103" s="207">
        <f t="shared" si="31"/>
        <v>0</v>
      </c>
      <c r="AP103" s="207">
        <f t="shared" si="31"/>
        <v>0</v>
      </c>
      <c r="AQ103" s="207">
        <f t="shared" si="31"/>
        <v>0</v>
      </c>
      <c r="AR103" s="207">
        <f t="shared" si="31"/>
        <v>0</v>
      </c>
      <c r="AS103" s="207">
        <f t="shared" si="31"/>
        <v>0</v>
      </c>
      <c r="AT103" s="207">
        <f t="shared" si="31"/>
        <v>0</v>
      </c>
    </row>
    <row r="104" spans="1:46">
      <c r="A104" s="218" t="s">
        <v>198</v>
      </c>
      <c r="B104" s="767" t="str">
        <f>B87</f>
        <v>030161</v>
      </c>
      <c r="C104" s="66" t="str">
        <f>INDEX(ProjectSummary!$C$6:$F$20,MATCH(B19,ProjectSummary!$C$6:$C$20,0),4)</f>
        <v>LOCKHART ROAD</v>
      </c>
      <c r="E104" s="226">
        <f t="shared" ref="E104:E118" si="32">SUM(F104:AT104)</f>
        <v>1300613.2936366079</v>
      </c>
      <c r="F104" s="65">
        <f t="shared" ref="F104:AT104" si="33">F70*$M$2*$M$4</f>
        <v>0</v>
      </c>
      <c r="G104" s="65">
        <f t="shared" si="33"/>
        <v>0</v>
      </c>
      <c r="H104" s="65">
        <f t="shared" si="33"/>
        <v>0</v>
      </c>
      <c r="I104" s="65">
        <f t="shared" si="33"/>
        <v>0</v>
      </c>
      <c r="J104" s="65">
        <f t="shared" si="33"/>
        <v>0</v>
      </c>
      <c r="K104" s="65">
        <f t="shared" si="33"/>
        <v>0</v>
      </c>
      <c r="L104" s="65">
        <f t="shared" si="33"/>
        <v>0</v>
      </c>
      <c r="M104" s="65">
        <f t="shared" si="33"/>
        <v>0</v>
      </c>
      <c r="N104" s="65">
        <f t="shared" si="33"/>
        <v>0</v>
      </c>
      <c r="O104" s="65">
        <f t="shared" si="33"/>
        <v>0</v>
      </c>
      <c r="P104" s="65">
        <f t="shared" si="33"/>
        <v>0</v>
      </c>
      <c r="Q104" s="65">
        <f t="shared" si="33"/>
        <v>0</v>
      </c>
      <c r="R104" s="65">
        <f t="shared" si="33"/>
        <v>0</v>
      </c>
      <c r="S104" s="65">
        <f t="shared" si="33"/>
        <v>108384.44113638402</v>
      </c>
      <c r="T104" s="65">
        <f t="shared" si="33"/>
        <v>108384.44113638402</v>
      </c>
      <c r="U104" s="65">
        <f t="shared" si="33"/>
        <v>108384.44113638402</v>
      </c>
      <c r="V104" s="65">
        <f t="shared" si="33"/>
        <v>108384.44113638402</v>
      </c>
      <c r="W104" s="65">
        <f t="shared" si="33"/>
        <v>108384.44113638402</v>
      </c>
      <c r="X104" s="65">
        <f t="shared" si="33"/>
        <v>108384.44113638402</v>
      </c>
      <c r="Y104" s="65">
        <f t="shared" si="33"/>
        <v>108384.44113638402</v>
      </c>
      <c r="Z104" s="65">
        <f t="shared" si="33"/>
        <v>108384.44113638402</v>
      </c>
      <c r="AA104" s="65">
        <f t="shared" si="33"/>
        <v>108384.44113638402</v>
      </c>
      <c r="AB104" s="65">
        <f t="shared" si="33"/>
        <v>108384.44113638402</v>
      </c>
      <c r="AC104" s="65">
        <f t="shared" si="33"/>
        <v>108384.44113638402</v>
      </c>
      <c r="AD104" s="65">
        <f t="shared" si="33"/>
        <v>108384.44113638402</v>
      </c>
      <c r="AE104" s="65">
        <f t="shared" si="33"/>
        <v>0</v>
      </c>
      <c r="AF104" s="65">
        <f t="shared" si="33"/>
        <v>0</v>
      </c>
      <c r="AG104" s="65">
        <f t="shared" si="33"/>
        <v>0</v>
      </c>
      <c r="AH104" s="65">
        <f t="shared" si="33"/>
        <v>0</v>
      </c>
      <c r="AI104" s="65">
        <f t="shared" si="33"/>
        <v>0</v>
      </c>
      <c r="AJ104" s="65">
        <f t="shared" si="33"/>
        <v>0</v>
      </c>
      <c r="AK104" s="65">
        <f t="shared" si="33"/>
        <v>0</v>
      </c>
      <c r="AL104" s="65">
        <f t="shared" si="33"/>
        <v>0</v>
      </c>
      <c r="AM104" s="65">
        <f t="shared" si="33"/>
        <v>0</v>
      </c>
      <c r="AN104" s="65">
        <f t="shared" si="33"/>
        <v>0</v>
      </c>
      <c r="AO104" s="65">
        <f t="shared" si="33"/>
        <v>0</v>
      </c>
      <c r="AP104" s="65">
        <f t="shared" si="33"/>
        <v>0</v>
      </c>
      <c r="AQ104" s="65">
        <f t="shared" si="33"/>
        <v>0</v>
      </c>
      <c r="AR104" s="65">
        <f t="shared" si="33"/>
        <v>0</v>
      </c>
      <c r="AS104" s="65">
        <f t="shared" si="33"/>
        <v>0</v>
      </c>
      <c r="AT104" s="65">
        <f t="shared" si="33"/>
        <v>0</v>
      </c>
    </row>
    <row r="105" spans="1:46">
      <c r="A105" s="218" t="s">
        <v>198</v>
      </c>
      <c r="B105" s="767" t="str">
        <f t="shared" ref="B105:B118" si="34">B88</f>
        <v>030148</v>
      </c>
      <c r="C105" s="66" t="str">
        <f>INDEX(ProjectSummary!$C$6:$F$20,MATCH(B20,ProjectSummary!$C$6:$C$20,0),4)</f>
        <v>MILLS ROAD</v>
      </c>
      <c r="E105" s="226">
        <f t="shared" si="32"/>
        <v>2601226.5872732159</v>
      </c>
      <c r="F105" s="65">
        <f t="shared" ref="F105:AT105" si="35">F71*$M$2*$M$4</f>
        <v>0</v>
      </c>
      <c r="G105" s="65">
        <f t="shared" si="35"/>
        <v>0</v>
      </c>
      <c r="H105" s="65">
        <f t="shared" si="35"/>
        <v>0</v>
      </c>
      <c r="I105" s="65">
        <f t="shared" si="35"/>
        <v>0</v>
      </c>
      <c r="J105" s="65">
        <f t="shared" si="35"/>
        <v>0</v>
      </c>
      <c r="K105" s="65">
        <f t="shared" si="35"/>
        <v>0</v>
      </c>
      <c r="L105" s="65">
        <f t="shared" si="35"/>
        <v>0</v>
      </c>
      <c r="M105" s="65">
        <f t="shared" si="35"/>
        <v>0</v>
      </c>
      <c r="N105" s="65">
        <f t="shared" si="35"/>
        <v>0</v>
      </c>
      <c r="O105" s="65">
        <f t="shared" si="35"/>
        <v>0</v>
      </c>
      <c r="P105" s="65">
        <f t="shared" si="35"/>
        <v>0</v>
      </c>
      <c r="Q105" s="65">
        <f t="shared" si="35"/>
        <v>0</v>
      </c>
      <c r="R105" s="65">
        <f t="shared" si="35"/>
        <v>0</v>
      </c>
      <c r="S105" s="65">
        <f t="shared" si="35"/>
        <v>216768.88227276804</v>
      </c>
      <c r="T105" s="65">
        <f t="shared" si="35"/>
        <v>216768.88227276804</v>
      </c>
      <c r="U105" s="65">
        <f t="shared" si="35"/>
        <v>216768.88227276804</v>
      </c>
      <c r="V105" s="65">
        <f t="shared" si="35"/>
        <v>216768.88227276804</v>
      </c>
      <c r="W105" s="65">
        <f t="shared" si="35"/>
        <v>216768.88227276804</v>
      </c>
      <c r="X105" s="65">
        <f t="shared" si="35"/>
        <v>216768.88227276804</v>
      </c>
      <c r="Y105" s="65">
        <f t="shared" si="35"/>
        <v>216768.88227276804</v>
      </c>
      <c r="Z105" s="65">
        <f t="shared" si="35"/>
        <v>216768.88227276804</v>
      </c>
      <c r="AA105" s="65">
        <f t="shared" si="35"/>
        <v>216768.88227276804</v>
      </c>
      <c r="AB105" s="65">
        <f t="shared" si="35"/>
        <v>216768.88227276804</v>
      </c>
      <c r="AC105" s="65">
        <f t="shared" si="35"/>
        <v>216768.88227276804</v>
      </c>
      <c r="AD105" s="65">
        <f t="shared" si="35"/>
        <v>216768.88227276804</v>
      </c>
      <c r="AE105" s="65">
        <f t="shared" si="35"/>
        <v>0</v>
      </c>
      <c r="AF105" s="65">
        <f t="shared" si="35"/>
        <v>0</v>
      </c>
      <c r="AG105" s="65">
        <f t="shared" si="35"/>
        <v>0</v>
      </c>
      <c r="AH105" s="65">
        <f t="shared" si="35"/>
        <v>0</v>
      </c>
      <c r="AI105" s="65">
        <f t="shared" si="35"/>
        <v>0</v>
      </c>
      <c r="AJ105" s="65">
        <f t="shared" si="35"/>
        <v>0</v>
      </c>
      <c r="AK105" s="65">
        <f t="shared" si="35"/>
        <v>0</v>
      </c>
      <c r="AL105" s="65">
        <f t="shared" si="35"/>
        <v>0</v>
      </c>
      <c r="AM105" s="65">
        <f t="shared" si="35"/>
        <v>0</v>
      </c>
      <c r="AN105" s="65">
        <f t="shared" si="35"/>
        <v>0</v>
      </c>
      <c r="AO105" s="65">
        <f t="shared" si="35"/>
        <v>0</v>
      </c>
      <c r="AP105" s="65">
        <f t="shared" si="35"/>
        <v>0</v>
      </c>
      <c r="AQ105" s="65">
        <f t="shared" si="35"/>
        <v>0</v>
      </c>
      <c r="AR105" s="65">
        <f t="shared" si="35"/>
        <v>0</v>
      </c>
      <c r="AS105" s="65">
        <f t="shared" si="35"/>
        <v>0</v>
      </c>
      <c r="AT105" s="65">
        <f t="shared" si="35"/>
        <v>0</v>
      </c>
    </row>
    <row r="106" spans="1:46">
      <c r="A106" s="218" t="s">
        <v>198</v>
      </c>
      <c r="B106" s="767" t="str">
        <f t="shared" si="34"/>
        <v>030265</v>
      </c>
      <c r="C106" s="66" t="str">
        <f>INDEX(ProjectSummary!$C$6:$F$20,MATCH(B21,ProjectSummary!$C$6:$C$20,0),4)</f>
        <v>ROBINSON ROAD</v>
      </c>
      <c r="E106" s="226">
        <f t="shared" si="32"/>
        <v>2601226.5872732159</v>
      </c>
      <c r="F106" s="65">
        <f t="shared" ref="F106:AT106" si="36">F72*$M$2*$M$4</f>
        <v>0</v>
      </c>
      <c r="G106" s="65">
        <f t="shared" si="36"/>
        <v>0</v>
      </c>
      <c r="H106" s="65">
        <f t="shared" si="36"/>
        <v>0</v>
      </c>
      <c r="I106" s="65">
        <f t="shared" si="36"/>
        <v>0</v>
      </c>
      <c r="J106" s="65">
        <f t="shared" si="36"/>
        <v>0</v>
      </c>
      <c r="K106" s="65">
        <f t="shared" si="36"/>
        <v>0</v>
      </c>
      <c r="L106" s="65">
        <f t="shared" si="36"/>
        <v>0</v>
      </c>
      <c r="M106" s="65">
        <f t="shared" si="36"/>
        <v>0</v>
      </c>
      <c r="N106" s="65">
        <f t="shared" si="36"/>
        <v>0</v>
      </c>
      <c r="O106" s="65">
        <f t="shared" si="36"/>
        <v>0</v>
      </c>
      <c r="P106" s="65">
        <f t="shared" si="36"/>
        <v>0</v>
      </c>
      <c r="Q106" s="65">
        <f t="shared" si="36"/>
        <v>0</v>
      </c>
      <c r="R106" s="65">
        <f t="shared" si="36"/>
        <v>0</v>
      </c>
      <c r="S106" s="65">
        <f t="shared" si="36"/>
        <v>216768.88227276804</v>
      </c>
      <c r="T106" s="65">
        <f t="shared" si="36"/>
        <v>216768.88227276804</v>
      </c>
      <c r="U106" s="65">
        <f t="shared" si="36"/>
        <v>216768.88227276804</v>
      </c>
      <c r="V106" s="65">
        <f t="shared" si="36"/>
        <v>216768.88227276804</v>
      </c>
      <c r="W106" s="65">
        <f t="shared" si="36"/>
        <v>216768.88227276804</v>
      </c>
      <c r="X106" s="65">
        <f t="shared" si="36"/>
        <v>216768.88227276804</v>
      </c>
      <c r="Y106" s="65">
        <f t="shared" si="36"/>
        <v>216768.88227276804</v>
      </c>
      <c r="Z106" s="65">
        <f t="shared" si="36"/>
        <v>216768.88227276804</v>
      </c>
      <c r="AA106" s="65">
        <f t="shared" si="36"/>
        <v>216768.88227276804</v>
      </c>
      <c r="AB106" s="65">
        <f t="shared" si="36"/>
        <v>216768.88227276804</v>
      </c>
      <c r="AC106" s="65">
        <f t="shared" si="36"/>
        <v>216768.88227276804</v>
      </c>
      <c r="AD106" s="65">
        <f t="shared" si="36"/>
        <v>216768.88227276804</v>
      </c>
      <c r="AE106" s="65">
        <f t="shared" si="36"/>
        <v>0</v>
      </c>
      <c r="AF106" s="65">
        <f t="shared" si="36"/>
        <v>0</v>
      </c>
      <c r="AG106" s="65">
        <f t="shared" si="36"/>
        <v>0</v>
      </c>
      <c r="AH106" s="65">
        <f t="shared" si="36"/>
        <v>0</v>
      </c>
      <c r="AI106" s="65">
        <f t="shared" si="36"/>
        <v>0</v>
      </c>
      <c r="AJ106" s="65">
        <f t="shared" si="36"/>
        <v>0</v>
      </c>
      <c r="AK106" s="65">
        <f t="shared" si="36"/>
        <v>0</v>
      </c>
      <c r="AL106" s="65">
        <f t="shared" si="36"/>
        <v>0</v>
      </c>
      <c r="AM106" s="65">
        <f t="shared" si="36"/>
        <v>0</v>
      </c>
      <c r="AN106" s="65">
        <f t="shared" si="36"/>
        <v>0</v>
      </c>
      <c r="AO106" s="65">
        <f t="shared" si="36"/>
        <v>0</v>
      </c>
      <c r="AP106" s="65">
        <f t="shared" si="36"/>
        <v>0</v>
      </c>
      <c r="AQ106" s="65">
        <f t="shared" si="36"/>
        <v>0</v>
      </c>
      <c r="AR106" s="65">
        <f t="shared" si="36"/>
        <v>0</v>
      </c>
      <c r="AS106" s="65">
        <f t="shared" si="36"/>
        <v>0</v>
      </c>
      <c r="AT106" s="65">
        <f t="shared" si="36"/>
        <v>0</v>
      </c>
    </row>
    <row r="107" spans="1:46">
      <c r="A107" s="218" t="s">
        <v>198</v>
      </c>
      <c r="B107" s="767">
        <f t="shared" si="34"/>
        <v>830106</v>
      </c>
      <c r="C107" s="66" t="str">
        <f>INDEX(ProjectSummary!$C$6:$F$20,MATCH(B22,ProjectSummary!$C$6:$C$20,0),4)</f>
        <v>BOGGER HOLLAR ROAD</v>
      </c>
      <c r="E107" s="226">
        <f t="shared" si="32"/>
        <v>731594.97767059191</v>
      </c>
      <c r="F107" s="65">
        <f t="shared" ref="F107:AT107" si="37">F73*$M$2*$M$4</f>
        <v>0</v>
      </c>
      <c r="G107" s="65">
        <f t="shared" si="37"/>
        <v>0</v>
      </c>
      <c r="H107" s="65">
        <f t="shared" si="37"/>
        <v>0</v>
      </c>
      <c r="I107" s="65">
        <f t="shared" si="37"/>
        <v>0</v>
      </c>
      <c r="J107" s="65">
        <f t="shared" si="37"/>
        <v>0</v>
      </c>
      <c r="K107" s="65">
        <f t="shared" si="37"/>
        <v>0</v>
      </c>
      <c r="L107" s="65">
        <f t="shared" si="37"/>
        <v>0</v>
      </c>
      <c r="M107" s="65">
        <f t="shared" si="37"/>
        <v>0</v>
      </c>
      <c r="N107" s="65">
        <f t="shared" si="37"/>
        <v>0</v>
      </c>
      <c r="O107" s="65">
        <f t="shared" si="37"/>
        <v>0</v>
      </c>
      <c r="P107" s="65">
        <f t="shared" si="37"/>
        <v>0</v>
      </c>
      <c r="Q107" s="65">
        <f t="shared" si="37"/>
        <v>0</v>
      </c>
      <c r="R107" s="65">
        <f t="shared" si="37"/>
        <v>0</v>
      </c>
      <c r="S107" s="65">
        <f t="shared" si="37"/>
        <v>60966.248139216004</v>
      </c>
      <c r="T107" s="65">
        <f t="shared" si="37"/>
        <v>60966.248139216004</v>
      </c>
      <c r="U107" s="65">
        <f t="shared" si="37"/>
        <v>60966.248139216004</v>
      </c>
      <c r="V107" s="65">
        <f t="shared" si="37"/>
        <v>60966.248139216004</v>
      </c>
      <c r="W107" s="65">
        <f t="shared" si="37"/>
        <v>60966.248139216004</v>
      </c>
      <c r="X107" s="65">
        <f t="shared" si="37"/>
        <v>60966.248139216004</v>
      </c>
      <c r="Y107" s="65">
        <f t="shared" si="37"/>
        <v>60966.248139216004</v>
      </c>
      <c r="Z107" s="65">
        <f t="shared" si="37"/>
        <v>60966.248139216004</v>
      </c>
      <c r="AA107" s="65">
        <f t="shared" si="37"/>
        <v>60966.248139216004</v>
      </c>
      <c r="AB107" s="65">
        <f t="shared" si="37"/>
        <v>60966.248139216004</v>
      </c>
      <c r="AC107" s="65">
        <f t="shared" si="37"/>
        <v>60966.248139216004</v>
      </c>
      <c r="AD107" s="65">
        <f t="shared" si="37"/>
        <v>60966.248139216004</v>
      </c>
      <c r="AE107" s="65">
        <f t="shared" si="37"/>
        <v>0</v>
      </c>
      <c r="AF107" s="65">
        <f t="shared" si="37"/>
        <v>0</v>
      </c>
      <c r="AG107" s="65">
        <f t="shared" si="37"/>
        <v>0</v>
      </c>
      <c r="AH107" s="65">
        <f t="shared" si="37"/>
        <v>0</v>
      </c>
      <c r="AI107" s="65">
        <f t="shared" si="37"/>
        <v>0</v>
      </c>
      <c r="AJ107" s="65">
        <f t="shared" si="37"/>
        <v>0</v>
      </c>
      <c r="AK107" s="65">
        <f t="shared" si="37"/>
        <v>0</v>
      </c>
      <c r="AL107" s="65">
        <f t="shared" si="37"/>
        <v>0</v>
      </c>
      <c r="AM107" s="65">
        <f t="shared" si="37"/>
        <v>0</v>
      </c>
      <c r="AN107" s="65">
        <f t="shared" si="37"/>
        <v>0</v>
      </c>
      <c r="AO107" s="65">
        <f t="shared" si="37"/>
        <v>0</v>
      </c>
      <c r="AP107" s="65">
        <f t="shared" si="37"/>
        <v>0</v>
      </c>
      <c r="AQ107" s="65">
        <f t="shared" si="37"/>
        <v>0</v>
      </c>
      <c r="AR107" s="65">
        <f t="shared" si="37"/>
        <v>0</v>
      </c>
      <c r="AS107" s="65">
        <f t="shared" si="37"/>
        <v>0</v>
      </c>
      <c r="AT107" s="65">
        <f t="shared" si="37"/>
        <v>0</v>
      </c>
    </row>
    <row r="108" spans="1:46">
      <c r="A108" s="218" t="s">
        <v>198</v>
      </c>
      <c r="B108" s="767">
        <f t="shared" si="34"/>
        <v>830081</v>
      </c>
      <c r="C108" s="66" t="str">
        <f>INDEX(ProjectSummary!$C$6:$F$20,MATCH(B23,ProjectSummary!$C$6:$C$20,0),4)</f>
        <v>BRIDGE ROAD</v>
      </c>
      <c r="E108" s="226">
        <f t="shared" si="32"/>
        <v>4292023.8690008055</v>
      </c>
      <c r="F108" s="65">
        <f t="shared" ref="F108:AT108" si="38">F74*$M$2*$M$4</f>
        <v>0</v>
      </c>
      <c r="G108" s="65">
        <f t="shared" si="38"/>
        <v>0</v>
      </c>
      <c r="H108" s="65">
        <f t="shared" si="38"/>
        <v>0</v>
      </c>
      <c r="I108" s="65">
        <f t="shared" si="38"/>
        <v>0</v>
      </c>
      <c r="J108" s="65">
        <f t="shared" si="38"/>
        <v>0</v>
      </c>
      <c r="K108" s="65">
        <f t="shared" si="38"/>
        <v>0</v>
      </c>
      <c r="L108" s="65">
        <f t="shared" si="38"/>
        <v>0</v>
      </c>
      <c r="M108" s="65">
        <f t="shared" si="38"/>
        <v>0</v>
      </c>
      <c r="N108" s="65">
        <f t="shared" si="38"/>
        <v>0</v>
      </c>
      <c r="O108" s="65">
        <f t="shared" si="38"/>
        <v>0</v>
      </c>
      <c r="P108" s="65">
        <f t="shared" si="38"/>
        <v>0</v>
      </c>
      <c r="Q108" s="65">
        <f t="shared" si="38"/>
        <v>0</v>
      </c>
      <c r="R108" s="65">
        <f t="shared" si="38"/>
        <v>0</v>
      </c>
      <c r="S108" s="65">
        <f t="shared" si="38"/>
        <v>357668.65575006721</v>
      </c>
      <c r="T108" s="65">
        <f t="shared" si="38"/>
        <v>357668.65575006721</v>
      </c>
      <c r="U108" s="65">
        <f t="shared" si="38"/>
        <v>357668.65575006721</v>
      </c>
      <c r="V108" s="65">
        <f t="shared" si="38"/>
        <v>357668.65575006721</v>
      </c>
      <c r="W108" s="65">
        <f t="shared" si="38"/>
        <v>357668.65575006721</v>
      </c>
      <c r="X108" s="65">
        <f t="shared" si="38"/>
        <v>357668.65575006721</v>
      </c>
      <c r="Y108" s="65">
        <f t="shared" si="38"/>
        <v>357668.65575006721</v>
      </c>
      <c r="Z108" s="65">
        <f t="shared" si="38"/>
        <v>357668.65575006721</v>
      </c>
      <c r="AA108" s="65">
        <f t="shared" si="38"/>
        <v>357668.65575006721</v>
      </c>
      <c r="AB108" s="65">
        <f t="shared" si="38"/>
        <v>357668.65575006721</v>
      </c>
      <c r="AC108" s="65">
        <f t="shared" si="38"/>
        <v>357668.65575006721</v>
      </c>
      <c r="AD108" s="65">
        <f t="shared" si="38"/>
        <v>357668.65575006721</v>
      </c>
      <c r="AE108" s="65">
        <f t="shared" si="38"/>
        <v>0</v>
      </c>
      <c r="AF108" s="65">
        <f t="shared" si="38"/>
        <v>0</v>
      </c>
      <c r="AG108" s="65">
        <f t="shared" si="38"/>
        <v>0</v>
      </c>
      <c r="AH108" s="65">
        <f t="shared" si="38"/>
        <v>0</v>
      </c>
      <c r="AI108" s="65">
        <f t="shared" si="38"/>
        <v>0</v>
      </c>
      <c r="AJ108" s="65">
        <f t="shared" si="38"/>
        <v>0</v>
      </c>
      <c r="AK108" s="65">
        <f t="shared" si="38"/>
        <v>0</v>
      </c>
      <c r="AL108" s="65">
        <f t="shared" si="38"/>
        <v>0</v>
      </c>
      <c r="AM108" s="65">
        <f t="shared" si="38"/>
        <v>0</v>
      </c>
      <c r="AN108" s="65">
        <f t="shared" si="38"/>
        <v>0</v>
      </c>
      <c r="AO108" s="65">
        <f t="shared" si="38"/>
        <v>0</v>
      </c>
      <c r="AP108" s="65">
        <f t="shared" si="38"/>
        <v>0</v>
      </c>
      <c r="AQ108" s="65">
        <f t="shared" si="38"/>
        <v>0</v>
      </c>
      <c r="AR108" s="65">
        <f t="shared" si="38"/>
        <v>0</v>
      </c>
      <c r="AS108" s="65">
        <f t="shared" si="38"/>
        <v>0</v>
      </c>
      <c r="AT108" s="65">
        <f t="shared" si="38"/>
        <v>0</v>
      </c>
    </row>
    <row r="109" spans="1:46">
      <c r="A109" s="218" t="s">
        <v>198</v>
      </c>
      <c r="B109" s="767">
        <f t="shared" si="34"/>
        <v>830200</v>
      </c>
      <c r="C109" s="66" t="str">
        <f>INDEX(ProjectSummary!$C$6:$F$20,MATCH(B24,ProjectSummary!$C$6:$C$20,0),4)</f>
        <v>BRIDGE PORT ROAD</v>
      </c>
      <c r="E109" s="226">
        <f t="shared" si="32"/>
        <v>162576.66170457599</v>
      </c>
      <c r="F109" s="65">
        <f t="shared" ref="F109:AT109" si="39">F75*$M$2*$M$4</f>
        <v>0</v>
      </c>
      <c r="G109" s="65">
        <f t="shared" si="39"/>
        <v>0</v>
      </c>
      <c r="H109" s="65">
        <f t="shared" si="39"/>
        <v>0</v>
      </c>
      <c r="I109" s="65">
        <f t="shared" si="39"/>
        <v>0</v>
      </c>
      <c r="J109" s="65">
        <f t="shared" si="39"/>
        <v>0</v>
      </c>
      <c r="K109" s="65">
        <f t="shared" si="39"/>
        <v>0</v>
      </c>
      <c r="L109" s="65">
        <f t="shared" si="39"/>
        <v>0</v>
      </c>
      <c r="M109" s="65">
        <f t="shared" si="39"/>
        <v>0</v>
      </c>
      <c r="N109" s="65">
        <f t="shared" si="39"/>
        <v>0</v>
      </c>
      <c r="O109" s="65">
        <f t="shared" si="39"/>
        <v>0</v>
      </c>
      <c r="P109" s="65">
        <f t="shared" si="39"/>
        <v>0</v>
      </c>
      <c r="Q109" s="65">
        <f t="shared" si="39"/>
        <v>0</v>
      </c>
      <c r="R109" s="65">
        <f t="shared" si="39"/>
        <v>0</v>
      </c>
      <c r="S109" s="65">
        <f t="shared" si="39"/>
        <v>13548.055142048002</v>
      </c>
      <c r="T109" s="65">
        <f t="shared" si="39"/>
        <v>13548.055142048002</v>
      </c>
      <c r="U109" s="65">
        <f t="shared" si="39"/>
        <v>13548.055142048002</v>
      </c>
      <c r="V109" s="65">
        <f t="shared" si="39"/>
        <v>13548.055142048002</v>
      </c>
      <c r="W109" s="65">
        <f t="shared" si="39"/>
        <v>13548.055142048002</v>
      </c>
      <c r="X109" s="65">
        <f t="shared" si="39"/>
        <v>13548.055142048002</v>
      </c>
      <c r="Y109" s="65">
        <f t="shared" si="39"/>
        <v>13548.055142048002</v>
      </c>
      <c r="Z109" s="65">
        <f t="shared" si="39"/>
        <v>13548.055142048002</v>
      </c>
      <c r="AA109" s="65">
        <f t="shared" si="39"/>
        <v>13548.055142048002</v>
      </c>
      <c r="AB109" s="65">
        <f t="shared" si="39"/>
        <v>13548.055142048002</v>
      </c>
      <c r="AC109" s="65">
        <f t="shared" si="39"/>
        <v>13548.055142048002</v>
      </c>
      <c r="AD109" s="65">
        <f t="shared" si="39"/>
        <v>13548.055142048002</v>
      </c>
      <c r="AE109" s="65">
        <f t="shared" si="39"/>
        <v>0</v>
      </c>
      <c r="AF109" s="65">
        <f t="shared" si="39"/>
        <v>0</v>
      </c>
      <c r="AG109" s="65">
        <f t="shared" si="39"/>
        <v>0</v>
      </c>
      <c r="AH109" s="65">
        <f t="shared" si="39"/>
        <v>0</v>
      </c>
      <c r="AI109" s="65">
        <f t="shared" si="39"/>
        <v>0</v>
      </c>
      <c r="AJ109" s="65">
        <f t="shared" si="39"/>
        <v>0</v>
      </c>
      <c r="AK109" s="65">
        <f t="shared" si="39"/>
        <v>0</v>
      </c>
      <c r="AL109" s="65">
        <f t="shared" si="39"/>
        <v>0</v>
      </c>
      <c r="AM109" s="65">
        <f t="shared" si="39"/>
        <v>0</v>
      </c>
      <c r="AN109" s="65">
        <f t="shared" si="39"/>
        <v>0</v>
      </c>
      <c r="AO109" s="65">
        <f t="shared" si="39"/>
        <v>0</v>
      </c>
      <c r="AP109" s="65">
        <f t="shared" si="39"/>
        <v>0</v>
      </c>
      <c r="AQ109" s="65">
        <f t="shared" si="39"/>
        <v>0</v>
      </c>
      <c r="AR109" s="65">
        <f t="shared" si="39"/>
        <v>0</v>
      </c>
      <c r="AS109" s="65">
        <f t="shared" si="39"/>
        <v>0</v>
      </c>
      <c r="AT109" s="65">
        <f t="shared" si="39"/>
        <v>0</v>
      </c>
    </row>
    <row r="110" spans="1:46">
      <c r="A110" s="218" t="s">
        <v>198</v>
      </c>
      <c r="B110" s="767">
        <f t="shared" si="34"/>
        <v>120173</v>
      </c>
      <c r="C110" s="66" t="str">
        <f>INDEX(ProjectSummary!$C$6:$F$20,MATCH(B25,ProjectSummary!$C$6:$C$20,0),4)</f>
        <v>PEACH ORCHARD ROAD</v>
      </c>
      <c r="E110" s="226">
        <f t="shared" si="32"/>
        <v>8621405.7794145811</v>
      </c>
      <c r="F110" s="65">
        <f t="shared" ref="F110:AT110" si="40">F76*$M$2*$M$4</f>
        <v>0</v>
      </c>
      <c r="G110" s="65">
        <f t="shared" si="40"/>
        <v>0</v>
      </c>
      <c r="H110" s="65">
        <f t="shared" si="40"/>
        <v>0</v>
      </c>
      <c r="I110" s="65">
        <f t="shared" si="40"/>
        <v>0</v>
      </c>
      <c r="J110" s="65">
        <f t="shared" si="40"/>
        <v>0</v>
      </c>
      <c r="K110" s="65">
        <f t="shared" si="40"/>
        <v>0</v>
      </c>
      <c r="L110" s="65">
        <f t="shared" si="40"/>
        <v>0</v>
      </c>
      <c r="M110" s="65">
        <f t="shared" si="40"/>
        <v>0</v>
      </c>
      <c r="N110" s="65">
        <f t="shared" si="40"/>
        <v>0</v>
      </c>
      <c r="O110" s="65">
        <f t="shared" si="40"/>
        <v>0</v>
      </c>
      <c r="P110" s="65">
        <f t="shared" si="40"/>
        <v>0</v>
      </c>
      <c r="Q110" s="65">
        <f t="shared" si="40"/>
        <v>0</v>
      </c>
      <c r="R110" s="65">
        <f t="shared" si="40"/>
        <v>0</v>
      </c>
      <c r="S110" s="65">
        <f t="shared" si="40"/>
        <v>718450.48161788168</v>
      </c>
      <c r="T110" s="65">
        <f t="shared" si="40"/>
        <v>718450.48161788168</v>
      </c>
      <c r="U110" s="65">
        <f t="shared" si="40"/>
        <v>718450.48161788168</v>
      </c>
      <c r="V110" s="65">
        <f t="shared" si="40"/>
        <v>718450.48161788168</v>
      </c>
      <c r="W110" s="65">
        <f t="shared" si="40"/>
        <v>718450.48161788168</v>
      </c>
      <c r="X110" s="65">
        <f t="shared" si="40"/>
        <v>718450.48161788168</v>
      </c>
      <c r="Y110" s="65">
        <f t="shared" si="40"/>
        <v>718450.48161788168</v>
      </c>
      <c r="Z110" s="65">
        <f t="shared" si="40"/>
        <v>718450.48161788168</v>
      </c>
      <c r="AA110" s="65">
        <f t="shared" si="40"/>
        <v>718450.48161788168</v>
      </c>
      <c r="AB110" s="65">
        <f t="shared" si="40"/>
        <v>718450.48161788168</v>
      </c>
      <c r="AC110" s="65">
        <f t="shared" si="40"/>
        <v>718450.48161788168</v>
      </c>
      <c r="AD110" s="65">
        <f t="shared" si="40"/>
        <v>718450.48161788168</v>
      </c>
      <c r="AE110" s="65">
        <f t="shared" si="40"/>
        <v>0</v>
      </c>
      <c r="AF110" s="65">
        <f t="shared" si="40"/>
        <v>0</v>
      </c>
      <c r="AG110" s="65">
        <f t="shared" si="40"/>
        <v>0</v>
      </c>
      <c r="AH110" s="65">
        <f t="shared" si="40"/>
        <v>0</v>
      </c>
      <c r="AI110" s="65">
        <f t="shared" si="40"/>
        <v>0</v>
      </c>
      <c r="AJ110" s="65">
        <f t="shared" si="40"/>
        <v>0</v>
      </c>
      <c r="AK110" s="65">
        <f t="shared" si="40"/>
        <v>0</v>
      </c>
      <c r="AL110" s="65">
        <f t="shared" si="40"/>
        <v>0</v>
      </c>
      <c r="AM110" s="65">
        <f t="shared" si="40"/>
        <v>0</v>
      </c>
      <c r="AN110" s="65">
        <f t="shared" si="40"/>
        <v>0</v>
      </c>
      <c r="AO110" s="65">
        <f t="shared" si="40"/>
        <v>0</v>
      </c>
      <c r="AP110" s="65">
        <f t="shared" si="40"/>
        <v>0</v>
      </c>
      <c r="AQ110" s="65">
        <f t="shared" si="40"/>
        <v>0</v>
      </c>
      <c r="AR110" s="65">
        <f t="shared" si="40"/>
        <v>0</v>
      </c>
      <c r="AS110" s="65">
        <f t="shared" si="40"/>
        <v>0</v>
      </c>
      <c r="AT110" s="65">
        <f t="shared" si="40"/>
        <v>0</v>
      </c>
    </row>
    <row r="111" spans="1:46">
      <c r="A111" s="218" t="s">
        <v>198</v>
      </c>
      <c r="B111" s="767">
        <f t="shared" si="34"/>
        <v>890074</v>
      </c>
      <c r="C111" s="66" t="str">
        <f>INDEX(ProjectSummary!$C$6:$F$20,MATCH(B26,ProjectSummary!$C$6:$C$20,0),4)</f>
        <v>MONROE-ANSONVILLE ROAD</v>
      </c>
      <c r="E111" s="226">
        <f t="shared" si="32"/>
        <v>5629649.2962595215</v>
      </c>
      <c r="F111" s="65">
        <f t="shared" ref="F111:AT111" si="41">F77*$M$2*$M$4</f>
        <v>0</v>
      </c>
      <c r="G111" s="65">
        <f t="shared" si="41"/>
        <v>0</v>
      </c>
      <c r="H111" s="65">
        <f t="shared" si="41"/>
        <v>0</v>
      </c>
      <c r="I111" s="65">
        <f t="shared" si="41"/>
        <v>0</v>
      </c>
      <c r="J111" s="65">
        <f t="shared" si="41"/>
        <v>0</v>
      </c>
      <c r="K111" s="65">
        <f t="shared" si="41"/>
        <v>0</v>
      </c>
      <c r="L111" s="65">
        <f t="shared" si="41"/>
        <v>0</v>
      </c>
      <c r="M111" s="65">
        <f t="shared" si="41"/>
        <v>0</v>
      </c>
      <c r="N111" s="65">
        <f t="shared" si="41"/>
        <v>0</v>
      </c>
      <c r="O111" s="65">
        <f t="shared" si="41"/>
        <v>0</v>
      </c>
      <c r="P111" s="65">
        <f t="shared" si="41"/>
        <v>0</v>
      </c>
      <c r="Q111" s="65">
        <f t="shared" si="41"/>
        <v>0</v>
      </c>
      <c r="R111" s="65">
        <f t="shared" si="41"/>
        <v>0</v>
      </c>
      <c r="S111" s="65">
        <f t="shared" si="41"/>
        <v>469137.44135496003</v>
      </c>
      <c r="T111" s="65">
        <f t="shared" si="41"/>
        <v>469137.44135496003</v>
      </c>
      <c r="U111" s="65">
        <f t="shared" si="41"/>
        <v>469137.44135496003</v>
      </c>
      <c r="V111" s="65">
        <f t="shared" si="41"/>
        <v>469137.44135496003</v>
      </c>
      <c r="W111" s="65">
        <f t="shared" si="41"/>
        <v>469137.44135496003</v>
      </c>
      <c r="X111" s="65">
        <f t="shared" si="41"/>
        <v>469137.44135496003</v>
      </c>
      <c r="Y111" s="65">
        <f t="shared" si="41"/>
        <v>469137.44135496003</v>
      </c>
      <c r="Z111" s="65">
        <f t="shared" si="41"/>
        <v>469137.44135496003</v>
      </c>
      <c r="AA111" s="65">
        <f t="shared" si="41"/>
        <v>469137.44135496003</v>
      </c>
      <c r="AB111" s="65">
        <f t="shared" si="41"/>
        <v>469137.44135496003</v>
      </c>
      <c r="AC111" s="65">
        <f t="shared" si="41"/>
        <v>469137.44135496003</v>
      </c>
      <c r="AD111" s="65">
        <f t="shared" si="41"/>
        <v>469137.44135496003</v>
      </c>
      <c r="AE111" s="65">
        <f t="shared" si="41"/>
        <v>0</v>
      </c>
      <c r="AF111" s="65">
        <f t="shared" si="41"/>
        <v>0</v>
      </c>
      <c r="AG111" s="65">
        <f t="shared" si="41"/>
        <v>0</v>
      </c>
      <c r="AH111" s="65">
        <f t="shared" si="41"/>
        <v>0</v>
      </c>
      <c r="AI111" s="65">
        <f t="shared" si="41"/>
        <v>0</v>
      </c>
      <c r="AJ111" s="65">
        <f t="shared" si="41"/>
        <v>0</v>
      </c>
      <c r="AK111" s="65">
        <f t="shared" si="41"/>
        <v>0</v>
      </c>
      <c r="AL111" s="65">
        <f t="shared" si="41"/>
        <v>0</v>
      </c>
      <c r="AM111" s="65">
        <f t="shared" si="41"/>
        <v>0</v>
      </c>
      <c r="AN111" s="65">
        <f t="shared" si="41"/>
        <v>0</v>
      </c>
      <c r="AO111" s="65">
        <f t="shared" si="41"/>
        <v>0</v>
      </c>
      <c r="AP111" s="65">
        <f t="shared" si="41"/>
        <v>0</v>
      </c>
      <c r="AQ111" s="65">
        <f t="shared" si="41"/>
        <v>0</v>
      </c>
      <c r="AR111" s="65">
        <f t="shared" si="41"/>
        <v>0</v>
      </c>
      <c r="AS111" s="65">
        <f t="shared" si="41"/>
        <v>0</v>
      </c>
      <c r="AT111" s="65">
        <f t="shared" si="41"/>
        <v>0</v>
      </c>
    </row>
    <row r="112" spans="1:46">
      <c r="A112" s="218" t="s">
        <v>198</v>
      </c>
      <c r="B112" s="767">
        <f t="shared" si="34"/>
        <v>890170</v>
      </c>
      <c r="C112" s="66" t="str">
        <f>INDEX(ProjectSummary!$C$6:$F$20,MATCH(B27,ProjectSummary!$C$6:$C$20,0),4)</f>
        <v>POTTERS ROAD</v>
      </c>
      <c r="E112" s="226">
        <f t="shared" si="32"/>
        <v>5202453.1745464318</v>
      </c>
      <c r="F112" s="65">
        <f t="shared" ref="F112:AT112" si="42">F78*$M$2*$M$4</f>
        <v>0</v>
      </c>
      <c r="G112" s="65">
        <f t="shared" si="42"/>
        <v>0</v>
      </c>
      <c r="H112" s="65">
        <f t="shared" si="42"/>
        <v>0</v>
      </c>
      <c r="I112" s="65">
        <f t="shared" si="42"/>
        <v>0</v>
      </c>
      <c r="J112" s="65">
        <f t="shared" si="42"/>
        <v>0</v>
      </c>
      <c r="K112" s="65">
        <f t="shared" si="42"/>
        <v>0</v>
      </c>
      <c r="L112" s="65">
        <f t="shared" si="42"/>
        <v>0</v>
      </c>
      <c r="M112" s="65">
        <f t="shared" si="42"/>
        <v>0</v>
      </c>
      <c r="N112" s="65">
        <f t="shared" si="42"/>
        <v>0</v>
      </c>
      <c r="O112" s="65">
        <f t="shared" si="42"/>
        <v>0</v>
      </c>
      <c r="P112" s="65">
        <f t="shared" si="42"/>
        <v>0</v>
      </c>
      <c r="Q112" s="65">
        <f t="shared" si="42"/>
        <v>0</v>
      </c>
      <c r="R112" s="65">
        <f t="shared" si="42"/>
        <v>0</v>
      </c>
      <c r="S112" s="65">
        <f t="shared" si="42"/>
        <v>433537.76454553608</v>
      </c>
      <c r="T112" s="65">
        <f t="shared" si="42"/>
        <v>433537.76454553608</v>
      </c>
      <c r="U112" s="65">
        <f t="shared" si="42"/>
        <v>433537.76454553608</v>
      </c>
      <c r="V112" s="65">
        <f t="shared" si="42"/>
        <v>433537.76454553608</v>
      </c>
      <c r="W112" s="65">
        <f t="shared" si="42"/>
        <v>433537.76454553608</v>
      </c>
      <c r="X112" s="65">
        <f t="shared" si="42"/>
        <v>433537.76454553608</v>
      </c>
      <c r="Y112" s="65">
        <f t="shared" si="42"/>
        <v>433537.76454553608</v>
      </c>
      <c r="Z112" s="65">
        <f t="shared" si="42"/>
        <v>433537.76454553608</v>
      </c>
      <c r="AA112" s="65">
        <f t="shared" si="42"/>
        <v>433537.76454553608</v>
      </c>
      <c r="AB112" s="65">
        <f t="shared" si="42"/>
        <v>433537.76454553608</v>
      </c>
      <c r="AC112" s="65">
        <f t="shared" si="42"/>
        <v>433537.76454553608</v>
      </c>
      <c r="AD112" s="65">
        <f t="shared" si="42"/>
        <v>433537.76454553608</v>
      </c>
      <c r="AE112" s="65">
        <f t="shared" si="42"/>
        <v>0</v>
      </c>
      <c r="AF112" s="65">
        <f t="shared" si="42"/>
        <v>0</v>
      </c>
      <c r="AG112" s="65">
        <f t="shared" si="42"/>
        <v>0</v>
      </c>
      <c r="AH112" s="65">
        <f t="shared" si="42"/>
        <v>0</v>
      </c>
      <c r="AI112" s="65">
        <f t="shared" si="42"/>
        <v>0</v>
      </c>
      <c r="AJ112" s="65">
        <f t="shared" si="42"/>
        <v>0</v>
      </c>
      <c r="AK112" s="65">
        <f t="shared" si="42"/>
        <v>0</v>
      </c>
      <c r="AL112" s="65">
        <f t="shared" si="42"/>
        <v>0</v>
      </c>
      <c r="AM112" s="65">
        <f t="shared" si="42"/>
        <v>0</v>
      </c>
      <c r="AN112" s="65">
        <f t="shared" si="42"/>
        <v>0</v>
      </c>
      <c r="AO112" s="65">
        <f t="shared" si="42"/>
        <v>0</v>
      </c>
      <c r="AP112" s="65">
        <f t="shared" si="42"/>
        <v>0</v>
      </c>
      <c r="AQ112" s="65">
        <f t="shared" si="42"/>
        <v>0</v>
      </c>
      <c r="AR112" s="65">
        <f t="shared" si="42"/>
        <v>0</v>
      </c>
      <c r="AS112" s="65">
        <f t="shared" si="42"/>
        <v>0</v>
      </c>
      <c r="AT112" s="65">
        <f t="shared" si="42"/>
        <v>0</v>
      </c>
    </row>
    <row r="113" spans="1:46">
      <c r="A113" s="218" t="s">
        <v>198</v>
      </c>
      <c r="B113" s="767">
        <f t="shared" si="34"/>
        <v>890312</v>
      </c>
      <c r="C113" s="66" t="str">
        <f>INDEX(ProjectSummary!$C$6:$F$20,MATCH(B28,ProjectSummary!$C$6:$C$20,0),4)</f>
        <v>SHANNON ROAD</v>
      </c>
      <c r="E113" s="226">
        <f t="shared" si="32"/>
        <v>22435579.315231487</v>
      </c>
      <c r="F113" s="65">
        <f t="shared" ref="F113:AT113" si="43">F79*$M$2*$M$4</f>
        <v>0</v>
      </c>
      <c r="G113" s="65">
        <f t="shared" si="43"/>
        <v>0</v>
      </c>
      <c r="H113" s="65">
        <f t="shared" si="43"/>
        <v>0</v>
      </c>
      <c r="I113" s="65">
        <f t="shared" si="43"/>
        <v>0</v>
      </c>
      <c r="J113" s="65">
        <f t="shared" si="43"/>
        <v>0</v>
      </c>
      <c r="K113" s="65">
        <f t="shared" si="43"/>
        <v>0</v>
      </c>
      <c r="L113" s="65">
        <f t="shared" si="43"/>
        <v>0</v>
      </c>
      <c r="M113" s="65">
        <f t="shared" si="43"/>
        <v>0</v>
      </c>
      <c r="N113" s="65">
        <f t="shared" si="43"/>
        <v>0</v>
      </c>
      <c r="O113" s="65">
        <f t="shared" si="43"/>
        <v>0</v>
      </c>
      <c r="P113" s="65">
        <f t="shared" si="43"/>
        <v>0</v>
      </c>
      <c r="Q113" s="65">
        <f t="shared" si="43"/>
        <v>0</v>
      </c>
      <c r="R113" s="65">
        <f t="shared" si="43"/>
        <v>0</v>
      </c>
      <c r="S113" s="65">
        <f t="shared" si="43"/>
        <v>1869631.6096026243</v>
      </c>
      <c r="T113" s="65">
        <f t="shared" si="43"/>
        <v>1869631.6096026243</v>
      </c>
      <c r="U113" s="65">
        <f t="shared" si="43"/>
        <v>1869631.6096026243</v>
      </c>
      <c r="V113" s="65">
        <f t="shared" si="43"/>
        <v>1869631.6096026243</v>
      </c>
      <c r="W113" s="65">
        <f t="shared" si="43"/>
        <v>1869631.6096026243</v>
      </c>
      <c r="X113" s="65">
        <f t="shared" si="43"/>
        <v>1869631.6096026243</v>
      </c>
      <c r="Y113" s="65">
        <f t="shared" si="43"/>
        <v>1869631.6096026243</v>
      </c>
      <c r="Z113" s="65">
        <f t="shared" si="43"/>
        <v>1869631.6096026243</v>
      </c>
      <c r="AA113" s="65">
        <f t="shared" si="43"/>
        <v>1869631.6096026243</v>
      </c>
      <c r="AB113" s="65">
        <f t="shared" si="43"/>
        <v>1869631.6096026243</v>
      </c>
      <c r="AC113" s="65">
        <f t="shared" si="43"/>
        <v>1869631.6096026243</v>
      </c>
      <c r="AD113" s="65">
        <f t="shared" si="43"/>
        <v>1869631.6096026243</v>
      </c>
      <c r="AE113" s="65">
        <f t="shared" si="43"/>
        <v>0</v>
      </c>
      <c r="AF113" s="65">
        <f t="shared" si="43"/>
        <v>0</v>
      </c>
      <c r="AG113" s="65">
        <f t="shared" si="43"/>
        <v>0</v>
      </c>
      <c r="AH113" s="65">
        <f t="shared" si="43"/>
        <v>0</v>
      </c>
      <c r="AI113" s="65">
        <f t="shared" si="43"/>
        <v>0</v>
      </c>
      <c r="AJ113" s="65">
        <f t="shared" si="43"/>
        <v>0</v>
      </c>
      <c r="AK113" s="65">
        <f t="shared" si="43"/>
        <v>0</v>
      </c>
      <c r="AL113" s="65">
        <f t="shared" si="43"/>
        <v>0</v>
      </c>
      <c r="AM113" s="65">
        <f t="shared" si="43"/>
        <v>0</v>
      </c>
      <c r="AN113" s="65">
        <f t="shared" si="43"/>
        <v>0</v>
      </c>
      <c r="AO113" s="65">
        <f t="shared" si="43"/>
        <v>0</v>
      </c>
      <c r="AP113" s="65">
        <f t="shared" si="43"/>
        <v>0</v>
      </c>
      <c r="AQ113" s="65">
        <f t="shared" si="43"/>
        <v>0</v>
      </c>
      <c r="AR113" s="65">
        <f t="shared" si="43"/>
        <v>0</v>
      </c>
      <c r="AS113" s="65">
        <f t="shared" si="43"/>
        <v>0</v>
      </c>
      <c r="AT113" s="65">
        <f t="shared" si="43"/>
        <v>0</v>
      </c>
    </row>
    <row r="114" spans="1:46">
      <c r="A114" s="218" t="s">
        <v>198</v>
      </c>
      <c r="B114" s="767">
        <f t="shared" si="34"/>
        <v>890144</v>
      </c>
      <c r="C114" s="66" t="str">
        <f>INDEX(ProjectSummary!$C$6:$F$20,MATCH(B29,ProjectSummary!$C$6:$C$20,0),4)</f>
        <v>STACK ROAD</v>
      </c>
      <c r="E114" s="226">
        <f t="shared" si="32"/>
        <v>11705519.642729471</v>
      </c>
      <c r="F114" s="65">
        <f t="shared" ref="F114:AT114" si="44">F80*$M$2*$M$4</f>
        <v>0</v>
      </c>
      <c r="G114" s="65">
        <f t="shared" si="44"/>
        <v>0</v>
      </c>
      <c r="H114" s="65">
        <f t="shared" si="44"/>
        <v>0</v>
      </c>
      <c r="I114" s="65">
        <f t="shared" si="44"/>
        <v>0</v>
      </c>
      <c r="J114" s="65">
        <f t="shared" si="44"/>
        <v>0</v>
      </c>
      <c r="K114" s="65">
        <f t="shared" si="44"/>
        <v>0</v>
      </c>
      <c r="L114" s="65">
        <f t="shared" si="44"/>
        <v>0</v>
      </c>
      <c r="M114" s="65">
        <f t="shared" si="44"/>
        <v>0</v>
      </c>
      <c r="N114" s="65">
        <f t="shared" si="44"/>
        <v>0</v>
      </c>
      <c r="O114" s="65">
        <f t="shared" si="44"/>
        <v>0</v>
      </c>
      <c r="P114" s="65">
        <f t="shared" si="44"/>
        <v>0</v>
      </c>
      <c r="Q114" s="65">
        <f t="shared" si="44"/>
        <v>0</v>
      </c>
      <c r="R114" s="65">
        <f t="shared" si="44"/>
        <v>0</v>
      </c>
      <c r="S114" s="65">
        <f t="shared" si="44"/>
        <v>975459.97022745607</v>
      </c>
      <c r="T114" s="65">
        <f t="shared" si="44"/>
        <v>975459.97022745607</v>
      </c>
      <c r="U114" s="65">
        <f t="shared" si="44"/>
        <v>975459.97022745607</v>
      </c>
      <c r="V114" s="65">
        <f t="shared" si="44"/>
        <v>975459.97022745607</v>
      </c>
      <c r="W114" s="65">
        <f t="shared" si="44"/>
        <v>975459.97022745607</v>
      </c>
      <c r="X114" s="65">
        <f t="shared" si="44"/>
        <v>975459.97022745607</v>
      </c>
      <c r="Y114" s="65">
        <f t="shared" si="44"/>
        <v>975459.97022745607</v>
      </c>
      <c r="Z114" s="65">
        <f t="shared" si="44"/>
        <v>975459.97022745607</v>
      </c>
      <c r="AA114" s="65">
        <f t="shared" si="44"/>
        <v>975459.97022745607</v>
      </c>
      <c r="AB114" s="65">
        <f t="shared" si="44"/>
        <v>975459.97022745607</v>
      </c>
      <c r="AC114" s="65">
        <f t="shared" si="44"/>
        <v>975459.97022745607</v>
      </c>
      <c r="AD114" s="65">
        <f t="shared" si="44"/>
        <v>975459.97022745607</v>
      </c>
      <c r="AE114" s="65">
        <f t="shared" si="44"/>
        <v>0</v>
      </c>
      <c r="AF114" s="65">
        <f t="shared" si="44"/>
        <v>0</v>
      </c>
      <c r="AG114" s="65">
        <f t="shared" si="44"/>
        <v>0</v>
      </c>
      <c r="AH114" s="65">
        <f t="shared" si="44"/>
        <v>0</v>
      </c>
      <c r="AI114" s="65">
        <f t="shared" si="44"/>
        <v>0</v>
      </c>
      <c r="AJ114" s="65">
        <f t="shared" si="44"/>
        <v>0</v>
      </c>
      <c r="AK114" s="65">
        <f t="shared" si="44"/>
        <v>0</v>
      </c>
      <c r="AL114" s="65">
        <f t="shared" si="44"/>
        <v>0</v>
      </c>
      <c r="AM114" s="65">
        <f t="shared" si="44"/>
        <v>0</v>
      </c>
      <c r="AN114" s="65">
        <f t="shared" si="44"/>
        <v>0</v>
      </c>
      <c r="AO114" s="65">
        <f t="shared" si="44"/>
        <v>0</v>
      </c>
      <c r="AP114" s="65">
        <f t="shared" si="44"/>
        <v>0</v>
      </c>
      <c r="AQ114" s="65">
        <f t="shared" si="44"/>
        <v>0</v>
      </c>
      <c r="AR114" s="65">
        <f t="shared" si="44"/>
        <v>0</v>
      </c>
      <c r="AS114" s="65">
        <f t="shared" si="44"/>
        <v>0</v>
      </c>
      <c r="AT114" s="65">
        <f t="shared" si="44"/>
        <v>0</v>
      </c>
    </row>
    <row r="115" spans="1:46">
      <c r="A115" s="218">
        <v>1</v>
      </c>
      <c r="B115" s="767">
        <f t="shared" si="34"/>
        <v>890067</v>
      </c>
      <c r="C115" s="66" t="str">
        <f>INDEX(ProjectSummary!$C$6:$F$20,MATCH(B30,ProjectSummary!$C$6:$C$20,0),4)</f>
        <v>AUSTIN GROVE CHURCH ROAD</v>
      </c>
      <c r="E115" s="226">
        <f t="shared" si="32"/>
        <v>10455062.97876768</v>
      </c>
      <c r="F115" s="65">
        <f t="shared" ref="F115:AT115" si="45">F81*$M$2*$M$4</f>
        <v>0</v>
      </c>
      <c r="G115" s="65">
        <f t="shared" si="45"/>
        <v>0</v>
      </c>
      <c r="H115" s="65">
        <f t="shared" si="45"/>
        <v>0</v>
      </c>
      <c r="I115" s="65">
        <f t="shared" si="45"/>
        <v>0</v>
      </c>
      <c r="J115" s="65">
        <f t="shared" si="45"/>
        <v>0</v>
      </c>
      <c r="K115" s="65">
        <f t="shared" si="45"/>
        <v>0</v>
      </c>
      <c r="L115" s="65">
        <f t="shared" si="45"/>
        <v>0</v>
      </c>
      <c r="M115" s="65">
        <f t="shared" si="45"/>
        <v>0</v>
      </c>
      <c r="N115" s="65">
        <f t="shared" si="45"/>
        <v>0</v>
      </c>
      <c r="O115" s="65">
        <f t="shared" si="45"/>
        <v>0</v>
      </c>
      <c r="P115" s="65">
        <f t="shared" si="45"/>
        <v>0</v>
      </c>
      <c r="Q115" s="65">
        <f t="shared" si="45"/>
        <v>0</v>
      </c>
      <c r="R115" s="65">
        <f t="shared" si="45"/>
        <v>0</v>
      </c>
      <c r="S115" s="65">
        <f t="shared" si="45"/>
        <v>804235.61375135998</v>
      </c>
      <c r="T115" s="65">
        <f t="shared" si="45"/>
        <v>804235.61375135998</v>
      </c>
      <c r="U115" s="65">
        <f t="shared" si="45"/>
        <v>804235.61375135998</v>
      </c>
      <c r="V115" s="65">
        <f t="shared" si="45"/>
        <v>804235.61375135998</v>
      </c>
      <c r="W115" s="65">
        <f t="shared" si="45"/>
        <v>804235.61375135998</v>
      </c>
      <c r="X115" s="65">
        <f t="shared" si="45"/>
        <v>804235.61375135998</v>
      </c>
      <c r="Y115" s="65">
        <f t="shared" si="45"/>
        <v>804235.61375135998</v>
      </c>
      <c r="Z115" s="65">
        <f t="shared" si="45"/>
        <v>804235.61375135998</v>
      </c>
      <c r="AA115" s="65">
        <f t="shared" si="45"/>
        <v>804235.61375135998</v>
      </c>
      <c r="AB115" s="65">
        <f t="shared" si="45"/>
        <v>804235.61375135998</v>
      </c>
      <c r="AC115" s="65">
        <f t="shared" si="45"/>
        <v>804235.61375135998</v>
      </c>
      <c r="AD115" s="65">
        <f t="shared" si="45"/>
        <v>804235.61375135998</v>
      </c>
      <c r="AE115" s="65">
        <f t="shared" si="45"/>
        <v>804235.61375135998</v>
      </c>
      <c r="AF115" s="65">
        <f t="shared" si="45"/>
        <v>0</v>
      </c>
      <c r="AG115" s="65">
        <f t="shared" si="45"/>
        <v>0</v>
      </c>
      <c r="AH115" s="65">
        <f t="shared" si="45"/>
        <v>0</v>
      </c>
      <c r="AI115" s="65">
        <f t="shared" si="45"/>
        <v>0</v>
      </c>
      <c r="AJ115" s="65">
        <f t="shared" si="45"/>
        <v>0</v>
      </c>
      <c r="AK115" s="65">
        <f t="shared" si="45"/>
        <v>0</v>
      </c>
      <c r="AL115" s="65">
        <f t="shared" si="45"/>
        <v>0</v>
      </c>
      <c r="AM115" s="65">
        <f t="shared" si="45"/>
        <v>0</v>
      </c>
      <c r="AN115" s="65">
        <f t="shared" si="45"/>
        <v>0</v>
      </c>
      <c r="AO115" s="65">
        <f t="shared" si="45"/>
        <v>0</v>
      </c>
      <c r="AP115" s="65">
        <f t="shared" si="45"/>
        <v>0</v>
      </c>
      <c r="AQ115" s="65">
        <f t="shared" si="45"/>
        <v>0</v>
      </c>
      <c r="AR115" s="65">
        <f t="shared" si="45"/>
        <v>0</v>
      </c>
      <c r="AS115" s="65">
        <f t="shared" si="45"/>
        <v>0</v>
      </c>
      <c r="AT115" s="65">
        <f t="shared" si="45"/>
        <v>0</v>
      </c>
    </row>
    <row r="116" spans="1:46">
      <c r="A116" s="66">
        <v>1</v>
      </c>
      <c r="B116" s="767">
        <f t="shared" si="34"/>
        <v>830012</v>
      </c>
      <c r="C116" s="66" t="str">
        <f>INDEX(ProjectSummary!$C$6:$F$20,MATCH(B31,ProjectSummary!$C$6:$C$20,0),4)</f>
        <v>MOUNTAIN CREEK ROAD</v>
      </c>
      <c r="E116" s="226">
        <f t="shared" si="32"/>
        <v>1232873.0179263682</v>
      </c>
      <c r="F116" s="65">
        <f t="shared" ref="F116:AT116" si="46">F82*$M$2*$M$4</f>
        <v>0</v>
      </c>
      <c r="G116" s="65">
        <f t="shared" si="46"/>
        <v>0</v>
      </c>
      <c r="H116" s="65">
        <f t="shared" si="46"/>
        <v>0</v>
      </c>
      <c r="I116" s="65">
        <f t="shared" si="46"/>
        <v>0</v>
      </c>
      <c r="J116" s="65">
        <f t="shared" si="46"/>
        <v>0</v>
      </c>
      <c r="K116" s="65">
        <f t="shared" si="46"/>
        <v>0</v>
      </c>
      <c r="L116" s="65">
        <f t="shared" si="46"/>
        <v>0</v>
      </c>
      <c r="M116" s="65">
        <f t="shared" si="46"/>
        <v>0</v>
      </c>
      <c r="N116" s="65">
        <f t="shared" si="46"/>
        <v>0</v>
      </c>
      <c r="O116" s="65">
        <f t="shared" si="46"/>
        <v>0</v>
      </c>
      <c r="P116" s="65">
        <f t="shared" si="46"/>
        <v>0</v>
      </c>
      <c r="Q116" s="65">
        <f t="shared" si="46"/>
        <v>0</v>
      </c>
      <c r="R116" s="65">
        <f t="shared" si="46"/>
        <v>0</v>
      </c>
      <c r="S116" s="65">
        <f t="shared" si="46"/>
        <v>94836.385994336015</v>
      </c>
      <c r="T116" s="65">
        <f t="shared" si="46"/>
        <v>94836.385994336015</v>
      </c>
      <c r="U116" s="65">
        <f t="shared" si="46"/>
        <v>94836.385994336015</v>
      </c>
      <c r="V116" s="65">
        <f t="shared" si="46"/>
        <v>94836.385994336015</v>
      </c>
      <c r="W116" s="65">
        <f t="shared" si="46"/>
        <v>94836.385994336015</v>
      </c>
      <c r="X116" s="65">
        <f t="shared" si="46"/>
        <v>94836.385994336015</v>
      </c>
      <c r="Y116" s="65">
        <f t="shared" si="46"/>
        <v>94836.385994336015</v>
      </c>
      <c r="Z116" s="65">
        <f t="shared" si="46"/>
        <v>94836.385994336015</v>
      </c>
      <c r="AA116" s="65">
        <f t="shared" si="46"/>
        <v>94836.385994336015</v>
      </c>
      <c r="AB116" s="65">
        <f t="shared" si="46"/>
        <v>94836.385994336015</v>
      </c>
      <c r="AC116" s="65">
        <f t="shared" si="46"/>
        <v>94836.385994336015</v>
      </c>
      <c r="AD116" s="65">
        <f t="shared" si="46"/>
        <v>94836.385994336015</v>
      </c>
      <c r="AE116" s="65">
        <f t="shared" si="46"/>
        <v>94836.385994336015</v>
      </c>
      <c r="AF116" s="65">
        <f t="shared" si="46"/>
        <v>0</v>
      </c>
      <c r="AG116" s="65">
        <f t="shared" si="46"/>
        <v>0</v>
      </c>
      <c r="AH116" s="65">
        <f t="shared" si="46"/>
        <v>0</v>
      </c>
      <c r="AI116" s="65">
        <f t="shared" si="46"/>
        <v>0</v>
      </c>
      <c r="AJ116" s="65">
        <f t="shared" si="46"/>
        <v>0</v>
      </c>
      <c r="AK116" s="65">
        <f t="shared" si="46"/>
        <v>0</v>
      </c>
      <c r="AL116" s="65">
        <f t="shared" si="46"/>
        <v>0</v>
      </c>
      <c r="AM116" s="65">
        <f t="shared" si="46"/>
        <v>0</v>
      </c>
      <c r="AN116" s="65">
        <f t="shared" si="46"/>
        <v>0</v>
      </c>
      <c r="AO116" s="65">
        <f t="shared" si="46"/>
        <v>0</v>
      </c>
      <c r="AP116" s="65">
        <f t="shared" si="46"/>
        <v>0</v>
      </c>
      <c r="AQ116" s="65">
        <f t="shared" si="46"/>
        <v>0</v>
      </c>
      <c r="AR116" s="65">
        <f t="shared" si="46"/>
        <v>0</v>
      </c>
      <c r="AS116" s="65">
        <f t="shared" si="46"/>
        <v>0</v>
      </c>
      <c r="AT116" s="65">
        <f t="shared" si="46"/>
        <v>0</v>
      </c>
    </row>
    <row r="117" spans="1:46">
      <c r="A117" s="66">
        <v>1</v>
      </c>
      <c r="B117" s="767">
        <f t="shared" si="34"/>
        <v>120050</v>
      </c>
      <c r="C117" s="66" t="str">
        <f>INDEX(ProjectSummary!$C$6:$F$20,MATCH(B32,ProjectSummary!$C$6:$C$20,0),4)</f>
        <v>PENNINGER ROAD</v>
      </c>
      <c r="E117" s="226">
        <f t="shared" si="32"/>
        <v>1672810.0766028289</v>
      </c>
      <c r="F117" s="65">
        <f t="shared" ref="F117:AT117" si="47">F83*$M$2*$M$4</f>
        <v>0</v>
      </c>
      <c r="G117" s="65">
        <f t="shared" si="47"/>
        <v>0</v>
      </c>
      <c r="H117" s="65">
        <f t="shared" si="47"/>
        <v>0</v>
      </c>
      <c r="I117" s="65">
        <f t="shared" si="47"/>
        <v>0</v>
      </c>
      <c r="J117" s="65">
        <f t="shared" si="47"/>
        <v>0</v>
      </c>
      <c r="K117" s="65">
        <f t="shared" si="47"/>
        <v>0</v>
      </c>
      <c r="L117" s="65">
        <f t="shared" si="47"/>
        <v>0</v>
      </c>
      <c r="M117" s="65">
        <f t="shared" si="47"/>
        <v>0</v>
      </c>
      <c r="N117" s="65">
        <f t="shared" si="47"/>
        <v>0</v>
      </c>
      <c r="O117" s="65">
        <f t="shared" si="47"/>
        <v>0</v>
      </c>
      <c r="P117" s="65">
        <f t="shared" si="47"/>
        <v>0</v>
      </c>
      <c r="Q117" s="65">
        <f t="shared" si="47"/>
        <v>0</v>
      </c>
      <c r="R117" s="65">
        <f t="shared" si="47"/>
        <v>0</v>
      </c>
      <c r="S117" s="65">
        <f t="shared" si="47"/>
        <v>128677.69820021759</v>
      </c>
      <c r="T117" s="65">
        <f t="shared" si="47"/>
        <v>128677.69820021759</v>
      </c>
      <c r="U117" s="65">
        <f t="shared" si="47"/>
        <v>128677.69820021759</v>
      </c>
      <c r="V117" s="65">
        <f t="shared" si="47"/>
        <v>128677.69820021759</v>
      </c>
      <c r="W117" s="65">
        <f t="shared" si="47"/>
        <v>128677.69820021759</v>
      </c>
      <c r="X117" s="65">
        <f t="shared" si="47"/>
        <v>128677.69820021759</v>
      </c>
      <c r="Y117" s="65">
        <f t="shared" si="47"/>
        <v>128677.69820021759</v>
      </c>
      <c r="Z117" s="65">
        <f t="shared" si="47"/>
        <v>128677.69820021759</v>
      </c>
      <c r="AA117" s="65">
        <f t="shared" si="47"/>
        <v>128677.69820021759</v>
      </c>
      <c r="AB117" s="65">
        <f t="shared" si="47"/>
        <v>128677.69820021759</v>
      </c>
      <c r="AC117" s="65">
        <f t="shared" si="47"/>
        <v>128677.69820021759</v>
      </c>
      <c r="AD117" s="65">
        <f t="shared" si="47"/>
        <v>128677.69820021759</v>
      </c>
      <c r="AE117" s="65">
        <f t="shared" si="47"/>
        <v>128677.69820021759</v>
      </c>
      <c r="AF117" s="65">
        <f t="shared" si="47"/>
        <v>0</v>
      </c>
      <c r="AG117" s="65">
        <f t="shared" si="47"/>
        <v>0</v>
      </c>
      <c r="AH117" s="65">
        <f t="shared" si="47"/>
        <v>0</v>
      </c>
      <c r="AI117" s="65">
        <f t="shared" si="47"/>
        <v>0</v>
      </c>
      <c r="AJ117" s="65">
        <f t="shared" si="47"/>
        <v>0</v>
      </c>
      <c r="AK117" s="65">
        <f t="shared" si="47"/>
        <v>0</v>
      </c>
      <c r="AL117" s="65">
        <f t="shared" si="47"/>
        <v>0</v>
      </c>
      <c r="AM117" s="65">
        <f t="shared" si="47"/>
        <v>0</v>
      </c>
      <c r="AN117" s="65">
        <f t="shared" si="47"/>
        <v>0</v>
      </c>
      <c r="AO117" s="65">
        <f t="shared" si="47"/>
        <v>0</v>
      </c>
      <c r="AP117" s="65">
        <f t="shared" si="47"/>
        <v>0</v>
      </c>
      <c r="AQ117" s="65">
        <f t="shared" si="47"/>
        <v>0</v>
      </c>
      <c r="AR117" s="65">
        <f t="shared" si="47"/>
        <v>0</v>
      </c>
      <c r="AS117" s="65">
        <f t="shared" si="47"/>
        <v>0</v>
      </c>
      <c r="AT117" s="65">
        <f t="shared" si="47"/>
        <v>0</v>
      </c>
    </row>
    <row r="118" spans="1:46">
      <c r="A118" s="66">
        <v>1</v>
      </c>
      <c r="B118" s="767">
        <f t="shared" si="34"/>
        <v>590060</v>
      </c>
      <c r="C118" s="66" t="str">
        <f>INDEX(ProjectSummary!$C$6:$F$20,MATCH(B33,ProjectSummary!$C$6:$C$20,0),4)</f>
        <v>ROBINSON CHURCH ROAD</v>
      </c>
      <c r="E118" s="226">
        <f t="shared" si="32"/>
        <v>134870312.42610312</v>
      </c>
      <c r="F118" s="65">
        <f t="shared" ref="F118:AT118" si="48">F84*$M$2*$M$4</f>
        <v>0</v>
      </c>
      <c r="G118" s="65">
        <f t="shared" si="48"/>
        <v>0</v>
      </c>
      <c r="H118" s="65">
        <f t="shared" si="48"/>
        <v>0</v>
      </c>
      <c r="I118" s="65">
        <f t="shared" si="48"/>
        <v>0</v>
      </c>
      <c r="J118" s="65">
        <f t="shared" si="48"/>
        <v>0</v>
      </c>
      <c r="K118" s="65">
        <f t="shared" si="48"/>
        <v>0</v>
      </c>
      <c r="L118" s="65">
        <f t="shared" si="48"/>
        <v>0</v>
      </c>
      <c r="M118" s="65">
        <f t="shared" si="48"/>
        <v>0</v>
      </c>
      <c r="N118" s="65">
        <f t="shared" si="48"/>
        <v>0</v>
      </c>
      <c r="O118" s="65">
        <f t="shared" si="48"/>
        <v>0</v>
      </c>
      <c r="P118" s="65">
        <f t="shared" si="48"/>
        <v>0</v>
      </c>
      <c r="Q118" s="65">
        <f t="shared" si="48"/>
        <v>0</v>
      </c>
      <c r="R118" s="65">
        <f t="shared" si="48"/>
        <v>0</v>
      </c>
      <c r="S118" s="65">
        <f t="shared" si="48"/>
        <v>10374639.417392544</v>
      </c>
      <c r="T118" s="65">
        <f t="shared" si="48"/>
        <v>10374639.417392544</v>
      </c>
      <c r="U118" s="65">
        <f t="shared" si="48"/>
        <v>10374639.417392544</v>
      </c>
      <c r="V118" s="65">
        <f t="shared" si="48"/>
        <v>10374639.417392544</v>
      </c>
      <c r="W118" s="65">
        <f t="shared" si="48"/>
        <v>10374639.417392544</v>
      </c>
      <c r="X118" s="65">
        <f t="shared" si="48"/>
        <v>10374639.417392544</v>
      </c>
      <c r="Y118" s="65">
        <f t="shared" si="48"/>
        <v>10374639.417392544</v>
      </c>
      <c r="Z118" s="65">
        <f t="shared" si="48"/>
        <v>10374639.417392544</v>
      </c>
      <c r="AA118" s="65">
        <f t="shared" si="48"/>
        <v>10374639.417392544</v>
      </c>
      <c r="AB118" s="65">
        <f t="shared" si="48"/>
        <v>10374639.417392544</v>
      </c>
      <c r="AC118" s="65">
        <f t="shared" si="48"/>
        <v>10374639.417392544</v>
      </c>
      <c r="AD118" s="65">
        <f t="shared" si="48"/>
        <v>10374639.417392544</v>
      </c>
      <c r="AE118" s="65">
        <f t="shared" si="48"/>
        <v>10374639.417392544</v>
      </c>
      <c r="AF118" s="65">
        <f t="shared" si="48"/>
        <v>0</v>
      </c>
      <c r="AG118" s="65">
        <f t="shared" si="48"/>
        <v>0</v>
      </c>
      <c r="AH118" s="65">
        <f t="shared" si="48"/>
        <v>0</v>
      </c>
      <c r="AI118" s="65">
        <f t="shared" si="48"/>
        <v>0</v>
      </c>
      <c r="AJ118" s="65">
        <f t="shared" si="48"/>
        <v>0</v>
      </c>
      <c r="AK118" s="65">
        <f t="shared" si="48"/>
        <v>0</v>
      </c>
      <c r="AL118" s="65">
        <f t="shared" si="48"/>
        <v>0</v>
      </c>
      <c r="AM118" s="65">
        <f t="shared" si="48"/>
        <v>0</v>
      </c>
      <c r="AN118" s="65">
        <f t="shared" si="48"/>
        <v>0</v>
      </c>
      <c r="AO118" s="65">
        <f t="shared" si="48"/>
        <v>0</v>
      </c>
      <c r="AP118" s="65">
        <f t="shared" si="48"/>
        <v>0</v>
      </c>
      <c r="AQ118" s="65">
        <f t="shared" si="48"/>
        <v>0</v>
      </c>
      <c r="AR118" s="65">
        <f t="shared" si="48"/>
        <v>0</v>
      </c>
      <c r="AS118" s="65">
        <f t="shared" si="48"/>
        <v>0</v>
      </c>
      <c r="AT118" s="65">
        <f t="shared" si="48"/>
        <v>0</v>
      </c>
    </row>
    <row r="119" spans="1:46">
      <c r="A119" s="4"/>
    </row>
    <row r="120" spans="1:46" ht="30">
      <c r="A120" s="873" t="s">
        <v>203</v>
      </c>
      <c r="B120" s="4" t="s">
        <v>120</v>
      </c>
      <c r="C120" s="102" t="s">
        <v>224</v>
      </c>
      <c r="E120" s="225">
        <f>SUM(F120:AT120)</f>
        <v>230885795.60993749</v>
      </c>
      <c r="F120" s="166">
        <f>SUM(F121:F135)</f>
        <v>0</v>
      </c>
      <c r="G120" s="166">
        <f t="shared" ref="G120:AT120" si="49">SUM(G121:G135)</f>
        <v>0</v>
      </c>
      <c r="H120" s="166">
        <f t="shared" si="49"/>
        <v>0</v>
      </c>
      <c r="I120" s="166">
        <f t="shared" si="49"/>
        <v>0</v>
      </c>
      <c r="J120" s="166">
        <f t="shared" si="49"/>
        <v>0</v>
      </c>
      <c r="K120" s="166">
        <f t="shared" si="49"/>
        <v>0</v>
      </c>
      <c r="L120" s="166">
        <f t="shared" si="49"/>
        <v>0</v>
      </c>
      <c r="M120" s="166">
        <f t="shared" si="49"/>
        <v>0</v>
      </c>
      <c r="N120" s="166">
        <f t="shared" si="49"/>
        <v>0</v>
      </c>
      <c r="O120" s="166">
        <f t="shared" si="49"/>
        <v>0</v>
      </c>
      <c r="P120" s="166">
        <f t="shared" si="49"/>
        <v>0</v>
      </c>
      <c r="Q120" s="166">
        <f t="shared" si="49"/>
        <v>0</v>
      </c>
      <c r="R120" s="166">
        <f t="shared" si="49"/>
        <v>0</v>
      </c>
      <c r="S120" s="166">
        <f t="shared" si="49"/>
        <v>18210093.312386885</v>
      </c>
      <c r="T120" s="166">
        <f t="shared" si="49"/>
        <v>18210093.312386885</v>
      </c>
      <c r="U120" s="166">
        <f t="shared" si="49"/>
        <v>18210093.312386885</v>
      </c>
      <c r="V120" s="166">
        <f t="shared" si="49"/>
        <v>18210093.312386885</v>
      </c>
      <c r="W120" s="166">
        <f t="shared" si="49"/>
        <v>18210093.312386885</v>
      </c>
      <c r="X120" s="166">
        <f t="shared" si="49"/>
        <v>18210093.312386885</v>
      </c>
      <c r="Y120" s="166">
        <f t="shared" si="49"/>
        <v>18210093.312386885</v>
      </c>
      <c r="Z120" s="166">
        <f t="shared" si="49"/>
        <v>18210093.312386885</v>
      </c>
      <c r="AA120" s="166">
        <f t="shared" si="49"/>
        <v>18210093.312386885</v>
      </c>
      <c r="AB120" s="166">
        <f t="shared" si="49"/>
        <v>18210093.312386885</v>
      </c>
      <c r="AC120" s="166">
        <f t="shared" si="49"/>
        <v>18210093.312386885</v>
      </c>
      <c r="AD120" s="166">
        <f t="shared" si="49"/>
        <v>18210093.312386885</v>
      </c>
      <c r="AE120" s="166">
        <f t="shared" si="49"/>
        <v>12364675.861294938</v>
      </c>
      <c r="AF120" s="166">
        <f t="shared" si="49"/>
        <v>0</v>
      </c>
      <c r="AG120" s="166">
        <f t="shared" si="49"/>
        <v>0</v>
      </c>
      <c r="AH120" s="166">
        <f t="shared" si="49"/>
        <v>0</v>
      </c>
      <c r="AI120" s="166">
        <f t="shared" si="49"/>
        <v>0</v>
      </c>
      <c r="AJ120" s="166">
        <f t="shared" si="49"/>
        <v>0</v>
      </c>
      <c r="AK120" s="166">
        <f t="shared" si="49"/>
        <v>0</v>
      </c>
      <c r="AL120" s="166">
        <f t="shared" si="49"/>
        <v>0</v>
      </c>
      <c r="AM120" s="166">
        <f t="shared" si="49"/>
        <v>0</v>
      </c>
      <c r="AN120" s="166">
        <f t="shared" si="49"/>
        <v>0</v>
      </c>
      <c r="AO120" s="166">
        <f t="shared" si="49"/>
        <v>0</v>
      </c>
      <c r="AP120" s="166">
        <f t="shared" si="49"/>
        <v>0</v>
      </c>
      <c r="AQ120" s="166">
        <f t="shared" si="49"/>
        <v>0</v>
      </c>
      <c r="AR120" s="166">
        <f t="shared" si="49"/>
        <v>0</v>
      </c>
      <c r="AS120" s="166">
        <f t="shared" si="49"/>
        <v>0</v>
      </c>
      <c r="AT120" s="166">
        <f t="shared" si="49"/>
        <v>0</v>
      </c>
    </row>
    <row r="121" spans="1:46">
      <c r="A121" s="218" t="s">
        <v>198</v>
      </c>
      <c r="B121" s="767" t="str">
        <f>B104</f>
        <v>030161</v>
      </c>
      <c r="C121" s="66" t="str">
        <f>INDEX(ProjectSummary!$C$6:$F$20,MATCH(B19,ProjectSummary!$C$6:$C$20,0),4)</f>
        <v>LOCKHART ROAD</v>
      </c>
      <c r="E121" s="226">
        <f t="shared" ref="E121:E135" si="50">SUM(F121:AT121)</f>
        <v>1393812.9784750082</v>
      </c>
      <c r="F121" s="65">
        <f>IF($A$121=$B$13, SUM(F87,F104)*F13, SUM(F87,F104)*F14)</f>
        <v>0</v>
      </c>
      <c r="G121" s="65">
        <f t="shared" ref="G121:AT121" si="51">IF($A$121=$B$13, SUM(G87,G104)*G13, SUM(G87,G104)*G14)</f>
        <v>0</v>
      </c>
      <c r="H121" s="65">
        <f t="shared" si="51"/>
        <v>0</v>
      </c>
      <c r="I121" s="65">
        <f t="shared" si="51"/>
        <v>0</v>
      </c>
      <c r="J121" s="65">
        <f t="shared" si="51"/>
        <v>0</v>
      </c>
      <c r="K121" s="65">
        <f t="shared" si="51"/>
        <v>0</v>
      </c>
      <c r="L121" s="65">
        <f t="shared" si="51"/>
        <v>0</v>
      </c>
      <c r="M121" s="65">
        <f t="shared" si="51"/>
        <v>0</v>
      </c>
      <c r="N121" s="65">
        <f t="shared" si="51"/>
        <v>0</v>
      </c>
      <c r="O121" s="65">
        <f t="shared" si="51"/>
        <v>0</v>
      </c>
      <c r="P121" s="65">
        <f t="shared" si="51"/>
        <v>0</v>
      </c>
      <c r="Q121" s="65">
        <f t="shared" si="51"/>
        <v>0</v>
      </c>
      <c r="R121" s="65">
        <f t="shared" si="51"/>
        <v>0</v>
      </c>
      <c r="S121" s="65">
        <f t="shared" si="51"/>
        <v>116151.08153958402</v>
      </c>
      <c r="T121" s="65">
        <f t="shared" si="51"/>
        <v>116151.08153958402</v>
      </c>
      <c r="U121" s="65">
        <f t="shared" si="51"/>
        <v>116151.08153958402</v>
      </c>
      <c r="V121" s="65">
        <f t="shared" si="51"/>
        <v>116151.08153958402</v>
      </c>
      <c r="W121" s="65">
        <f t="shared" si="51"/>
        <v>116151.08153958402</v>
      </c>
      <c r="X121" s="65">
        <f t="shared" si="51"/>
        <v>116151.08153958402</v>
      </c>
      <c r="Y121" s="65">
        <f t="shared" si="51"/>
        <v>116151.08153958402</v>
      </c>
      <c r="Z121" s="65">
        <f t="shared" si="51"/>
        <v>116151.08153958402</v>
      </c>
      <c r="AA121" s="65">
        <f t="shared" si="51"/>
        <v>116151.08153958402</v>
      </c>
      <c r="AB121" s="65">
        <f t="shared" si="51"/>
        <v>116151.08153958402</v>
      </c>
      <c r="AC121" s="65">
        <f t="shared" si="51"/>
        <v>116151.08153958402</v>
      </c>
      <c r="AD121" s="65">
        <f t="shared" si="51"/>
        <v>116151.08153958402</v>
      </c>
      <c r="AE121" s="65">
        <f t="shared" si="51"/>
        <v>0</v>
      </c>
      <c r="AF121" s="65">
        <f t="shared" si="51"/>
        <v>0</v>
      </c>
      <c r="AG121" s="65">
        <f t="shared" si="51"/>
        <v>0</v>
      </c>
      <c r="AH121" s="65">
        <f t="shared" si="51"/>
        <v>0</v>
      </c>
      <c r="AI121" s="65">
        <f t="shared" si="51"/>
        <v>0</v>
      </c>
      <c r="AJ121" s="65">
        <f t="shared" si="51"/>
        <v>0</v>
      </c>
      <c r="AK121" s="65">
        <f t="shared" si="51"/>
        <v>0</v>
      </c>
      <c r="AL121" s="65">
        <f t="shared" si="51"/>
        <v>0</v>
      </c>
      <c r="AM121" s="65">
        <f t="shared" si="51"/>
        <v>0</v>
      </c>
      <c r="AN121" s="65">
        <f t="shared" si="51"/>
        <v>0</v>
      </c>
      <c r="AO121" s="65">
        <f t="shared" si="51"/>
        <v>0</v>
      </c>
      <c r="AP121" s="65">
        <f t="shared" si="51"/>
        <v>0</v>
      </c>
      <c r="AQ121" s="65">
        <f t="shared" si="51"/>
        <v>0</v>
      </c>
      <c r="AR121" s="65">
        <f t="shared" si="51"/>
        <v>0</v>
      </c>
      <c r="AS121" s="65">
        <f t="shared" si="51"/>
        <v>0</v>
      </c>
      <c r="AT121" s="65">
        <f t="shared" si="51"/>
        <v>0</v>
      </c>
    </row>
    <row r="122" spans="1:46">
      <c r="A122" s="218" t="s">
        <v>198</v>
      </c>
      <c r="B122" s="767" t="str">
        <f t="shared" ref="B122:B135" si="52">B105</f>
        <v>030148</v>
      </c>
      <c r="C122" s="66" t="str">
        <f>INDEX(ProjectSummary!$C$6:$F$20,MATCH(B20,ProjectSummary!$C$6:$C$20,0),4)</f>
        <v>MILLS ROAD</v>
      </c>
      <c r="E122" s="226">
        <f t="shared" si="50"/>
        <v>2787625.9569500163</v>
      </c>
      <c r="F122" s="65">
        <f>IF($A$122=$B$13, SUM(F88,F105)*F13, SUM(F88,F105)*F14)</f>
        <v>0</v>
      </c>
      <c r="G122" s="65">
        <f t="shared" ref="G122:AT122" si="53">IF($A$122=$B$13, SUM(G88,G105)*G13, SUM(G88,G105)*G14)</f>
        <v>0</v>
      </c>
      <c r="H122" s="65">
        <f t="shared" si="53"/>
        <v>0</v>
      </c>
      <c r="I122" s="65">
        <f t="shared" si="53"/>
        <v>0</v>
      </c>
      <c r="J122" s="65">
        <f t="shared" si="53"/>
        <v>0</v>
      </c>
      <c r="K122" s="65">
        <f t="shared" si="53"/>
        <v>0</v>
      </c>
      <c r="L122" s="65">
        <f t="shared" si="53"/>
        <v>0</v>
      </c>
      <c r="M122" s="65">
        <f t="shared" si="53"/>
        <v>0</v>
      </c>
      <c r="N122" s="65">
        <f t="shared" si="53"/>
        <v>0</v>
      </c>
      <c r="O122" s="65">
        <f t="shared" si="53"/>
        <v>0</v>
      </c>
      <c r="P122" s="65">
        <f t="shared" si="53"/>
        <v>0</v>
      </c>
      <c r="Q122" s="65">
        <f t="shared" si="53"/>
        <v>0</v>
      </c>
      <c r="R122" s="65">
        <f t="shared" si="53"/>
        <v>0</v>
      </c>
      <c r="S122" s="65">
        <f t="shared" si="53"/>
        <v>232302.16307916804</v>
      </c>
      <c r="T122" s="65">
        <f t="shared" si="53"/>
        <v>232302.16307916804</v>
      </c>
      <c r="U122" s="65">
        <f t="shared" si="53"/>
        <v>232302.16307916804</v>
      </c>
      <c r="V122" s="65">
        <f t="shared" si="53"/>
        <v>232302.16307916804</v>
      </c>
      <c r="W122" s="65">
        <f t="shared" si="53"/>
        <v>232302.16307916804</v>
      </c>
      <c r="X122" s="65">
        <f t="shared" si="53"/>
        <v>232302.16307916804</v>
      </c>
      <c r="Y122" s="65">
        <f t="shared" si="53"/>
        <v>232302.16307916804</v>
      </c>
      <c r="Z122" s="65">
        <f t="shared" si="53"/>
        <v>232302.16307916804</v>
      </c>
      <c r="AA122" s="65">
        <f t="shared" si="53"/>
        <v>232302.16307916804</v>
      </c>
      <c r="AB122" s="65">
        <f t="shared" si="53"/>
        <v>232302.16307916804</v>
      </c>
      <c r="AC122" s="65">
        <f t="shared" si="53"/>
        <v>232302.16307916804</v>
      </c>
      <c r="AD122" s="65">
        <f t="shared" si="53"/>
        <v>232302.16307916804</v>
      </c>
      <c r="AE122" s="65">
        <f t="shared" si="53"/>
        <v>0</v>
      </c>
      <c r="AF122" s="65">
        <f t="shared" si="53"/>
        <v>0</v>
      </c>
      <c r="AG122" s="65">
        <f t="shared" si="53"/>
        <v>0</v>
      </c>
      <c r="AH122" s="65">
        <f t="shared" si="53"/>
        <v>0</v>
      </c>
      <c r="AI122" s="65">
        <f t="shared" si="53"/>
        <v>0</v>
      </c>
      <c r="AJ122" s="65">
        <f t="shared" si="53"/>
        <v>0</v>
      </c>
      <c r="AK122" s="65">
        <f t="shared" si="53"/>
        <v>0</v>
      </c>
      <c r="AL122" s="65">
        <f t="shared" si="53"/>
        <v>0</v>
      </c>
      <c r="AM122" s="65">
        <f t="shared" si="53"/>
        <v>0</v>
      </c>
      <c r="AN122" s="65">
        <f t="shared" si="53"/>
        <v>0</v>
      </c>
      <c r="AO122" s="65">
        <f t="shared" si="53"/>
        <v>0</v>
      </c>
      <c r="AP122" s="65">
        <f t="shared" si="53"/>
        <v>0</v>
      </c>
      <c r="AQ122" s="65">
        <f t="shared" si="53"/>
        <v>0</v>
      </c>
      <c r="AR122" s="65">
        <f t="shared" si="53"/>
        <v>0</v>
      </c>
      <c r="AS122" s="65">
        <f t="shared" si="53"/>
        <v>0</v>
      </c>
      <c r="AT122" s="65">
        <f t="shared" si="53"/>
        <v>0</v>
      </c>
    </row>
    <row r="123" spans="1:46">
      <c r="A123" s="218" t="s">
        <v>198</v>
      </c>
      <c r="B123" s="767" t="str">
        <f t="shared" si="52"/>
        <v>030265</v>
      </c>
      <c r="C123" s="66" t="str">
        <f>INDEX(ProjectSummary!$C$6:$F$20,MATCH(B21,ProjectSummary!$C$6:$C$20,0),4)</f>
        <v>ROBINSON ROAD</v>
      </c>
      <c r="E123" s="226">
        <f t="shared" si="50"/>
        <v>2787625.9569500163</v>
      </c>
      <c r="F123" s="65">
        <f>IF($A$123=$B$13, SUM(F89,F106)*F13, SUM(F89,F106)*F14)</f>
        <v>0</v>
      </c>
      <c r="G123" s="65">
        <f t="shared" ref="G123:AT123" si="54">IF($A$123=$B$13, SUM(G89,G106)*G13, SUM(G89,G106)*G14)</f>
        <v>0</v>
      </c>
      <c r="H123" s="65">
        <f t="shared" si="54"/>
        <v>0</v>
      </c>
      <c r="I123" s="65">
        <f t="shared" si="54"/>
        <v>0</v>
      </c>
      <c r="J123" s="65">
        <f t="shared" si="54"/>
        <v>0</v>
      </c>
      <c r="K123" s="65">
        <f t="shared" si="54"/>
        <v>0</v>
      </c>
      <c r="L123" s="65">
        <f t="shared" si="54"/>
        <v>0</v>
      </c>
      <c r="M123" s="65">
        <f t="shared" si="54"/>
        <v>0</v>
      </c>
      <c r="N123" s="65">
        <f t="shared" si="54"/>
        <v>0</v>
      </c>
      <c r="O123" s="65">
        <f t="shared" si="54"/>
        <v>0</v>
      </c>
      <c r="P123" s="65">
        <f t="shared" si="54"/>
        <v>0</v>
      </c>
      <c r="Q123" s="65">
        <f t="shared" si="54"/>
        <v>0</v>
      </c>
      <c r="R123" s="65">
        <f t="shared" si="54"/>
        <v>0</v>
      </c>
      <c r="S123" s="65">
        <f t="shared" si="54"/>
        <v>232302.16307916804</v>
      </c>
      <c r="T123" s="65">
        <f t="shared" si="54"/>
        <v>232302.16307916804</v>
      </c>
      <c r="U123" s="65">
        <f t="shared" si="54"/>
        <v>232302.16307916804</v>
      </c>
      <c r="V123" s="65">
        <f t="shared" si="54"/>
        <v>232302.16307916804</v>
      </c>
      <c r="W123" s="65">
        <f t="shared" si="54"/>
        <v>232302.16307916804</v>
      </c>
      <c r="X123" s="65">
        <f t="shared" si="54"/>
        <v>232302.16307916804</v>
      </c>
      <c r="Y123" s="65">
        <f t="shared" si="54"/>
        <v>232302.16307916804</v>
      </c>
      <c r="Z123" s="65">
        <f t="shared" si="54"/>
        <v>232302.16307916804</v>
      </c>
      <c r="AA123" s="65">
        <f t="shared" si="54"/>
        <v>232302.16307916804</v>
      </c>
      <c r="AB123" s="65">
        <f t="shared" si="54"/>
        <v>232302.16307916804</v>
      </c>
      <c r="AC123" s="65">
        <f t="shared" si="54"/>
        <v>232302.16307916804</v>
      </c>
      <c r="AD123" s="65">
        <f t="shared" si="54"/>
        <v>232302.16307916804</v>
      </c>
      <c r="AE123" s="65">
        <f t="shared" si="54"/>
        <v>0</v>
      </c>
      <c r="AF123" s="65">
        <f t="shared" si="54"/>
        <v>0</v>
      </c>
      <c r="AG123" s="65">
        <f t="shared" si="54"/>
        <v>0</v>
      </c>
      <c r="AH123" s="65">
        <f t="shared" si="54"/>
        <v>0</v>
      </c>
      <c r="AI123" s="65">
        <f t="shared" si="54"/>
        <v>0</v>
      </c>
      <c r="AJ123" s="65">
        <f t="shared" si="54"/>
        <v>0</v>
      </c>
      <c r="AK123" s="65">
        <f t="shared" si="54"/>
        <v>0</v>
      </c>
      <c r="AL123" s="65">
        <f t="shared" si="54"/>
        <v>0</v>
      </c>
      <c r="AM123" s="65">
        <f t="shared" si="54"/>
        <v>0</v>
      </c>
      <c r="AN123" s="65">
        <f t="shared" si="54"/>
        <v>0</v>
      </c>
      <c r="AO123" s="65">
        <f t="shared" si="54"/>
        <v>0</v>
      </c>
      <c r="AP123" s="65">
        <f t="shared" si="54"/>
        <v>0</v>
      </c>
      <c r="AQ123" s="65">
        <f t="shared" si="54"/>
        <v>0</v>
      </c>
      <c r="AR123" s="65">
        <f t="shared" si="54"/>
        <v>0</v>
      </c>
      <c r="AS123" s="65">
        <f t="shared" si="54"/>
        <v>0</v>
      </c>
      <c r="AT123" s="65">
        <f t="shared" si="54"/>
        <v>0</v>
      </c>
    </row>
    <row r="124" spans="1:46">
      <c r="A124" s="218" t="s">
        <v>198</v>
      </c>
      <c r="B124" s="767">
        <f t="shared" si="52"/>
        <v>830106</v>
      </c>
      <c r="C124" s="66" t="str">
        <f>INDEX(ProjectSummary!$C$6:$F$20,MATCH(B22,ProjectSummary!$C$6:$C$20,0),4)</f>
        <v>BOGGER HOLLAR ROAD</v>
      </c>
      <c r="E124" s="226">
        <f t="shared" si="50"/>
        <v>784019.80039219232</v>
      </c>
      <c r="F124" s="65">
        <f>IF($A$124=$B$13, SUM(F90,F107)*F13, SUM(F90,F107)*F14)</f>
        <v>0</v>
      </c>
      <c r="G124" s="65">
        <f t="shared" ref="G124:AT124" si="55">IF($A$124=$B$13, SUM(G90,G107)*G13, SUM(G90,G107)*G14)</f>
        <v>0</v>
      </c>
      <c r="H124" s="65">
        <f t="shared" si="55"/>
        <v>0</v>
      </c>
      <c r="I124" s="65">
        <f t="shared" si="55"/>
        <v>0</v>
      </c>
      <c r="J124" s="65">
        <f t="shared" si="55"/>
        <v>0</v>
      </c>
      <c r="K124" s="65">
        <f t="shared" si="55"/>
        <v>0</v>
      </c>
      <c r="L124" s="65">
        <f t="shared" si="55"/>
        <v>0</v>
      </c>
      <c r="M124" s="65">
        <f t="shared" si="55"/>
        <v>0</v>
      </c>
      <c r="N124" s="65">
        <f t="shared" si="55"/>
        <v>0</v>
      </c>
      <c r="O124" s="65">
        <f t="shared" si="55"/>
        <v>0</v>
      </c>
      <c r="P124" s="65">
        <f t="shared" si="55"/>
        <v>0</v>
      </c>
      <c r="Q124" s="65">
        <f t="shared" si="55"/>
        <v>0</v>
      </c>
      <c r="R124" s="65">
        <f t="shared" si="55"/>
        <v>0</v>
      </c>
      <c r="S124" s="65">
        <f t="shared" si="55"/>
        <v>65334.983366016007</v>
      </c>
      <c r="T124" s="65">
        <f t="shared" si="55"/>
        <v>65334.983366016007</v>
      </c>
      <c r="U124" s="65">
        <f t="shared" si="55"/>
        <v>65334.983366016007</v>
      </c>
      <c r="V124" s="65">
        <f t="shared" si="55"/>
        <v>65334.983366016007</v>
      </c>
      <c r="W124" s="65">
        <f t="shared" si="55"/>
        <v>65334.983366016007</v>
      </c>
      <c r="X124" s="65">
        <f t="shared" si="55"/>
        <v>65334.983366016007</v>
      </c>
      <c r="Y124" s="65">
        <f t="shared" si="55"/>
        <v>65334.983366016007</v>
      </c>
      <c r="Z124" s="65">
        <f t="shared" si="55"/>
        <v>65334.983366016007</v>
      </c>
      <c r="AA124" s="65">
        <f t="shared" si="55"/>
        <v>65334.983366016007</v>
      </c>
      <c r="AB124" s="65">
        <f t="shared" si="55"/>
        <v>65334.983366016007</v>
      </c>
      <c r="AC124" s="65">
        <f t="shared" si="55"/>
        <v>65334.983366016007</v>
      </c>
      <c r="AD124" s="65">
        <f t="shared" si="55"/>
        <v>65334.983366016007</v>
      </c>
      <c r="AE124" s="65">
        <f t="shared" si="55"/>
        <v>0</v>
      </c>
      <c r="AF124" s="65">
        <f t="shared" si="55"/>
        <v>0</v>
      </c>
      <c r="AG124" s="65">
        <f t="shared" si="55"/>
        <v>0</v>
      </c>
      <c r="AH124" s="65">
        <f t="shared" si="55"/>
        <v>0</v>
      </c>
      <c r="AI124" s="65">
        <f t="shared" si="55"/>
        <v>0</v>
      </c>
      <c r="AJ124" s="65">
        <f t="shared" si="55"/>
        <v>0</v>
      </c>
      <c r="AK124" s="65">
        <f t="shared" si="55"/>
        <v>0</v>
      </c>
      <c r="AL124" s="65">
        <f t="shared" si="55"/>
        <v>0</v>
      </c>
      <c r="AM124" s="65">
        <f t="shared" si="55"/>
        <v>0</v>
      </c>
      <c r="AN124" s="65">
        <f t="shared" si="55"/>
        <v>0</v>
      </c>
      <c r="AO124" s="65">
        <f t="shared" si="55"/>
        <v>0</v>
      </c>
      <c r="AP124" s="65">
        <f t="shared" si="55"/>
        <v>0</v>
      </c>
      <c r="AQ124" s="65">
        <f t="shared" si="55"/>
        <v>0</v>
      </c>
      <c r="AR124" s="65">
        <f t="shared" si="55"/>
        <v>0</v>
      </c>
      <c r="AS124" s="65">
        <f t="shared" si="55"/>
        <v>0</v>
      </c>
      <c r="AT124" s="65">
        <f t="shared" si="55"/>
        <v>0</v>
      </c>
    </row>
    <row r="125" spans="1:46">
      <c r="A125" s="218" t="s">
        <v>198</v>
      </c>
      <c r="B125" s="767">
        <f t="shared" si="52"/>
        <v>830081</v>
      </c>
      <c r="C125" s="66" t="str">
        <f>INDEX(ProjectSummary!$C$6:$F$20,MATCH(B23,ProjectSummary!$C$6:$C$20,0),4)</f>
        <v>BRIDGE ROAD</v>
      </c>
      <c r="E125" s="226">
        <f t="shared" si="50"/>
        <v>4599582.8289675266</v>
      </c>
      <c r="F125" s="65">
        <f>IF($A$125=$B$13, SUM(F91,F108)*F13, SUM(F91,F108)*F14)</f>
        <v>0</v>
      </c>
      <c r="G125" s="65">
        <f t="shared" ref="G125:AT125" si="56">IF($A$125=$B$13, SUM(G91,G108)*G13, SUM(G91,G108)*G14)</f>
        <v>0</v>
      </c>
      <c r="H125" s="65">
        <f t="shared" si="56"/>
        <v>0</v>
      </c>
      <c r="I125" s="65">
        <f t="shared" si="56"/>
        <v>0</v>
      </c>
      <c r="J125" s="65">
        <f t="shared" si="56"/>
        <v>0</v>
      </c>
      <c r="K125" s="65">
        <f t="shared" si="56"/>
        <v>0</v>
      </c>
      <c r="L125" s="65">
        <f t="shared" si="56"/>
        <v>0</v>
      </c>
      <c r="M125" s="65">
        <f t="shared" si="56"/>
        <v>0</v>
      </c>
      <c r="N125" s="65">
        <f t="shared" si="56"/>
        <v>0</v>
      </c>
      <c r="O125" s="65">
        <f t="shared" si="56"/>
        <v>0</v>
      </c>
      <c r="P125" s="65">
        <f t="shared" si="56"/>
        <v>0</v>
      </c>
      <c r="Q125" s="65">
        <f t="shared" si="56"/>
        <v>0</v>
      </c>
      <c r="R125" s="65">
        <f t="shared" si="56"/>
        <v>0</v>
      </c>
      <c r="S125" s="65">
        <f t="shared" si="56"/>
        <v>383298.56908062723</v>
      </c>
      <c r="T125" s="65">
        <f t="shared" si="56"/>
        <v>383298.56908062723</v>
      </c>
      <c r="U125" s="65">
        <f t="shared" si="56"/>
        <v>383298.56908062723</v>
      </c>
      <c r="V125" s="65">
        <f t="shared" si="56"/>
        <v>383298.56908062723</v>
      </c>
      <c r="W125" s="65">
        <f t="shared" si="56"/>
        <v>383298.56908062723</v>
      </c>
      <c r="X125" s="65">
        <f t="shared" si="56"/>
        <v>383298.56908062723</v>
      </c>
      <c r="Y125" s="65">
        <f t="shared" si="56"/>
        <v>383298.56908062723</v>
      </c>
      <c r="Z125" s="65">
        <f t="shared" si="56"/>
        <v>383298.56908062723</v>
      </c>
      <c r="AA125" s="65">
        <f t="shared" si="56"/>
        <v>383298.56908062723</v>
      </c>
      <c r="AB125" s="65">
        <f t="shared" si="56"/>
        <v>383298.56908062723</v>
      </c>
      <c r="AC125" s="65">
        <f t="shared" si="56"/>
        <v>383298.56908062723</v>
      </c>
      <c r="AD125" s="65">
        <f t="shared" si="56"/>
        <v>383298.56908062723</v>
      </c>
      <c r="AE125" s="65">
        <f t="shared" si="56"/>
        <v>0</v>
      </c>
      <c r="AF125" s="65">
        <f t="shared" si="56"/>
        <v>0</v>
      </c>
      <c r="AG125" s="65">
        <f t="shared" si="56"/>
        <v>0</v>
      </c>
      <c r="AH125" s="65">
        <f t="shared" si="56"/>
        <v>0</v>
      </c>
      <c r="AI125" s="65">
        <f t="shared" si="56"/>
        <v>0</v>
      </c>
      <c r="AJ125" s="65">
        <f t="shared" si="56"/>
        <v>0</v>
      </c>
      <c r="AK125" s="65">
        <f t="shared" si="56"/>
        <v>0</v>
      </c>
      <c r="AL125" s="65">
        <f t="shared" si="56"/>
        <v>0</v>
      </c>
      <c r="AM125" s="65">
        <f t="shared" si="56"/>
        <v>0</v>
      </c>
      <c r="AN125" s="65">
        <f t="shared" si="56"/>
        <v>0</v>
      </c>
      <c r="AO125" s="65">
        <f t="shared" si="56"/>
        <v>0</v>
      </c>
      <c r="AP125" s="65">
        <f t="shared" si="56"/>
        <v>0</v>
      </c>
      <c r="AQ125" s="65">
        <f t="shared" si="56"/>
        <v>0</v>
      </c>
      <c r="AR125" s="65">
        <f t="shared" si="56"/>
        <v>0</v>
      </c>
      <c r="AS125" s="65">
        <f t="shared" si="56"/>
        <v>0</v>
      </c>
      <c r="AT125" s="65">
        <f t="shared" si="56"/>
        <v>0</v>
      </c>
    </row>
    <row r="126" spans="1:46">
      <c r="A126" s="218" t="s">
        <v>198</v>
      </c>
      <c r="B126" s="767">
        <f t="shared" si="52"/>
        <v>830200</v>
      </c>
      <c r="C126" s="66" t="str">
        <f>INDEX(ProjectSummary!$C$6:$F$20,MATCH(B24,ProjectSummary!$C$6:$C$20,0),4)</f>
        <v>BRIDGE PORT ROAD</v>
      </c>
      <c r="E126" s="226">
        <f t="shared" si="50"/>
        <v>174226.62230937602</v>
      </c>
      <c r="F126" s="65">
        <f>IF($A$126=$B$13, SUM(F92,F109)*F13, SUM(F92,F109)*F14)</f>
        <v>0</v>
      </c>
      <c r="G126" s="65">
        <f t="shared" ref="G126:AT126" si="57">IF($A$126=$B$13, SUM(G92,G109)*G13, SUM(G92,G109)*G14)</f>
        <v>0</v>
      </c>
      <c r="H126" s="65">
        <f t="shared" si="57"/>
        <v>0</v>
      </c>
      <c r="I126" s="65">
        <f t="shared" si="57"/>
        <v>0</v>
      </c>
      <c r="J126" s="65">
        <f t="shared" si="57"/>
        <v>0</v>
      </c>
      <c r="K126" s="65">
        <f t="shared" si="57"/>
        <v>0</v>
      </c>
      <c r="L126" s="65">
        <f t="shared" si="57"/>
        <v>0</v>
      </c>
      <c r="M126" s="65">
        <f t="shared" si="57"/>
        <v>0</v>
      </c>
      <c r="N126" s="65">
        <f t="shared" si="57"/>
        <v>0</v>
      </c>
      <c r="O126" s="65">
        <f t="shared" si="57"/>
        <v>0</v>
      </c>
      <c r="P126" s="65">
        <f t="shared" si="57"/>
        <v>0</v>
      </c>
      <c r="Q126" s="65">
        <f t="shared" si="57"/>
        <v>0</v>
      </c>
      <c r="R126" s="65">
        <f t="shared" si="57"/>
        <v>0</v>
      </c>
      <c r="S126" s="65">
        <f t="shared" si="57"/>
        <v>14518.885192448002</v>
      </c>
      <c r="T126" s="65">
        <f t="shared" si="57"/>
        <v>14518.885192448002</v>
      </c>
      <c r="U126" s="65">
        <f t="shared" si="57"/>
        <v>14518.885192448002</v>
      </c>
      <c r="V126" s="65">
        <f t="shared" si="57"/>
        <v>14518.885192448002</v>
      </c>
      <c r="W126" s="65">
        <f t="shared" si="57"/>
        <v>14518.885192448002</v>
      </c>
      <c r="X126" s="65">
        <f t="shared" si="57"/>
        <v>14518.885192448002</v>
      </c>
      <c r="Y126" s="65">
        <f t="shared" si="57"/>
        <v>14518.885192448002</v>
      </c>
      <c r="Z126" s="65">
        <f t="shared" si="57"/>
        <v>14518.885192448002</v>
      </c>
      <c r="AA126" s="65">
        <f t="shared" si="57"/>
        <v>14518.885192448002</v>
      </c>
      <c r="AB126" s="65">
        <f t="shared" si="57"/>
        <v>14518.885192448002</v>
      </c>
      <c r="AC126" s="65">
        <f t="shared" si="57"/>
        <v>14518.885192448002</v>
      </c>
      <c r="AD126" s="65">
        <f t="shared" si="57"/>
        <v>14518.885192448002</v>
      </c>
      <c r="AE126" s="65">
        <f t="shared" si="57"/>
        <v>0</v>
      </c>
      <c r="AF126" s="65">
        <f t="shared" si="57"/>
        <v>0</v>
      </c>
      <c r="AG126" s="65">
        <f t="shared" si="57"/>
        <v>0</v>
      </c>
      <c r="AH126" s="65">
        <f t="shared" si="57"/>
        <v>0</v>
      </c>
      <c r="AI126" s="65">
        <f t="shared" si="57"/>
        <v>0</v>
      </c>
      <c r="AJ126" s="65">
        <f t="shared" si="57"/>
        <v>0</v>
      </c>
      <c r="AK126" s="65">
        <f t="shared" si="57"/>
        <v>0</v>
      </c>
      <c r="AL126" s="65">
        <f t="shared" si="57"/>
        <v>0</v>
      </c>
      <c r="AM126" s="65">
        <f t="shared" si="57"/>
        <v>0</v>
      </c>
      <c r="AN126" s="65">
        <f t="shared" si="57"/>
        <v>0</v>
      </c>
      <c r="AO126" s="65">
        <f t="shared" si="57"/>
        <v>0</v>
      </c>
      <c r="AP126" s="65">
        <f t="shared" si="57"/>
        <v>0</v>
      </c>
      <c r="AQ126" s="65">
        <f t="shared" si="57"/>
        <v>0</v>
      </c>
      <c r="AR126" s="65">
        <f t="shared" si="57"/>
        <v>0</v>
      </c>
      <c r="AS126" s="65">
        <f t="shared" si="57"/>
        <v>0</v>
      </c>
      <c r="AT126" s="65">
        <f t="shared" si="57"/>
        <v>0</v>
      </c>
    </row>
    <row r="127" spans="1:46">
      <c r="A127" s="218" t="s">
        <v>198</v>
      </c>
      <c r="B127" s="767">
        <f t="shared" si="52"/>
        <v>120173</v>
      </c>
      <c r="C127" s="66" t="str">
        <f>INDEX(ProjectSummary!$C$6:$F$20,MATCH(B25,ProjectSummary!$C$6:$C$20,0),4)</f>
        <v>PEACH ORCHARD ROAD</v>
      </c>
      <c r="E127" s="226">
        <f t="shared" si="50"/>
        <v>9349916.6492347401</v>
      </c>
      <c r="F127" s="65">
        <f>IF($A$127=$B$13, SUM(F93,F110)*F13, SUM(F93,F110)*F14)</f>
        <v>0</v>
      </c>
      <c r="G127" s="65">
        <f t="shared" ref="G127:AT127" si="58">IF($A$127=$B$13, SUM(G93,G110)*G13, SUM(G93,G110)*G14)</f>
        <v>0</v>
      </c>
      <c r="H127" s="65">
        <f t="shared" si="58"/>
        <v>0</v>
      </c>
      <c r="I127" s="65">
        <f t="shared" si="58"/>
        <v>0</v>
      </c>
      <c r="J127" s="65">
        <f t="shared" si="58"/>
        <v>0</v>
      </c>
      <c r="K127" s="65">
        <f t="shared" si="58"/>
        <v>0</v>
      </c>
      <c r="L127" s="65">
        <f t="shared" si="58"/>
        <v>0</v>
      </c>
      <c r="M127" s="65">
        <f t="shared" si="58"/>
        <v>0</v>
      </c>
      <c r="N127" s="65">
        <f t="shared" si="58"/>
        <v>0</v>
      </c>
      <c r="O127" s="65">
        <f t="shared" si="58"/>
        <v>0</v>
      </c>
      <c r="P127" s="65">
        <f t="shared" si="58"/>
        <v>0</v>
      </c>
      <c r="Q127" s="65">
        <f t="shared" si="58"/>
        <v>0</v>
      </c>
      <c r="R127" s="65">
        <f t="shared" si="58"/>
        <v>0</v>
      </c>
      <c r="S127" s="65">
        <f t="shared" si="58"/>
        <v>779159.72076956171</v>
      </c>
      <c r="T127" s="65">
        <f t="shared" si="58"/>
        <v>779159.72076956171</v>
      </c>
      <c r="U127" s="65">
        <f t="shared" si="58"/>
        <v>779159.72076956171</v>
      </c>
      <c r="V127" s="65">
        <f t="shared" si="58"/>
        <v>779159.72076956171</v>
      </c>
      <c r="W127" s="65">
        <f t="shared" si="58"/>
        <v>779159.72076956171</v>
      </c>
      <c r="X127" s="65">
        <f t="shared" si="58"/>
        <v>779159.72076956171</v>
      </c>
      <c r="Y127" s="65">
        <f t="shared" si="58"/>
        <v>779159.72076956171</v>
      </c>
      <c r="Z127" s="65">
        <f t="shared" si="58"/>
        <v>779159.72076956171</v>
      </c>
      <c r="AA127" s="65">
        <f t="shared" si="58"/>
        <v>779159.72076956171</v>
      </c>
      <c r="AB127" s="65">
        <f t="shared" si="58"/>
        <v>779159.72076956171</v>
      </c>
      <c r="AC127" s="65">
        <f t="shared" si="58"/>
        <v>779159.72076956171</v>
      </c>
      <c r="AD127" s="65">
        <f t="shared" si="58"/>
        <v>779159.72076956171</v>
      </c>
      <c r="AE127" s="65">
        <f t="shared" si="58"/>
        <v>0</v>
      </c>
      <c r="AF127" s="65">
        <f t="shared" si="58"/>
        <v>0</v>
      </c>
      <c r="AG127" s="65">
        <f t="shared" si="58"/>
        <v>0</v>
      </c>
      <c r="AH127" s="65">
        <f t="shared" si="58"/>
        <v>0</v>
      </c>
      <c r="AI127" s="65">
        <f t="shared" si="58"/>
        <v>0</v>
      </c>
      <c r="AJ127" s="65">
        <f t="shared" si="58"/>
        <v>0</v>
      </c>
      <c r="AK127" s="65">
        <f t="shared" si="58"/>
        <v>0</v>
      </c>
      <c r="AL127" s="65">
        <f t="shared" si="58"/>
        <v>0</v>
      </c>
      <c r="AM127" s="65">
        <f t="shared" si="58"/>
        <v>0</v>
      </c>
      <c r="AN127" s="65">
        <f t="shared" si="58"/>
        <v>0</v>
      </c>
      <c r="AO127" s="65">
        <f t="shared" si="58"/>
        <v>0</v>
      </c>
      <c r="AP127" s="65">
        <f t="shared" si="58"/>
        <v>0</v>
      </c>
      <c r="AQ127" s="65">
        <f t="shared" si="58"/>
        <v>0</v>
      </c>
      <c r="AR127" s="65">
        <f t="shared" si="58"/>
        <v>0</v>
      </c>
      <c r="AS127" s="65">
        <f t="shared" si="58"/>
        <v>0</v>
      </c>
      <c r="AT127" s="65">
        <f t="shared" si="58"/>
        <v>0</v>
      </c>
    </row>
    <row r="128" spans="1:46">
      <c r="A128" s="218" t="s">
        <v>198</v>
      </c>
      <c r="B128" s="767">
        <f t="shared" si="52"/>
        <v>890074</v>
      </c>
      <c r="C128" s="66" t="str">
        <f>INDEX(ProjectSummary!$C$6:$F$20,MATCH(B26,ProjectSummary!$C$6:$C$20,0),4)</f>
        <v>MONROE-ANSONVILLE ROAD</v>
      </c>
      <c r="E128" s="226">
        <f t="shared" si="50"/>
        <v>6105356.0209555207</v>
      </c>
      <c r="F128" s="65">
        <f>IF($A$128=$B$13, SUM(F94,F111)*F13, SUM(F94,F111)*F14)</f>
        <v>0</v>
      </c>
      <c r="G128" s="65">
        <f t="shared" ref="G128:AT128" si="59">IF($A$128=$B$13, SUM(G94,G111)*G13, SUM(G94,G111)*G14)</f>
        <v>0</v>
      </c>
      <c r="H128" s="65">
        <f t="shared" si="59"/>
        <v>0</v>
      </c>
      <c r="I128" s="65">
        <f t="shared" si="59"/>
        <v>0</v>
      </c>
      <c r="J128" s="65">
        <f t="shared" si="59"/>
        <v>0</v>
      </c>
      <c r="K128" s="65">
        <f t="shared" si="59"/>
        <v>0</v>
      </c>
      <c r="L128" s="65">
        <f t="shared" si="59"/>
        <v>0</v>
      </c>
      <c r="M128" s="65">
        <f t="shared" si="59"/>
        <v>0</v>
      </c>
      <c r="N128" s="65">
        <f t="shared" si="59"/>
        <v>0</v>
      </c>
      <c r="O128" s="65">
        <f t="shared" si="59"/>
        <v>0</v>
      </c>
      <c r="P128" s="65">
        <f t="shared" si="59"/>
        <v>0</v>
      </c>
      <c r="Q128" s="65">
        <f t="shared" si="59"/>
        <v>0</v>
      </c>
      <c r="R128" s="65">
        <f t="shared" si="59"/>
        <v>0</v>
      </c>
      <c r="S128" s="65">
        <f t="shared" si="59"/>
        <v>508779.66841296002</v>
      </c>
      <c r="T128" s="65">
        <f t="shared" si="59"/>
        <v>508779.66841296002</v>
      </c>
      <c r="U128" s="65">
        <f t="shared" si="59"/>
        <v>508779.66841296002</v>
      </c>
      <c r="V128" s="65">
        <f t="shared" si="59"/>
        <v>508779.66841296002</v>
      </c>
      <c r="W128" s="65">
        <f t="shared" si="59"/>
        <v>508779.66841296002</v>
      </c>
      <c r="X128" s="65">
        <f t="shared" si="59"/>
        <v>508779.66841296002</v>
      </c>
      <c r="Y128" s="65">
        <f t="shared" si="59"/>
        <v>508779.66841296002</v>
      </c>
      <c r="Z128" s="65">
        <f t="shared" si="59"/>
        <v>508779.66841296002</v>
      </c>
      <c r="AA128" s="65">
        <f t="shared" si="59"/>
        <v>508779.66841296002</v>
      </c>
      <c r="AB128" s="65">
        <f t="shared" si="59"/>
        <v>508779.66841296002</v>
      </c>
      <c r="AC128" s="65">
        <f t="shared" si="59"/>
        <v>508779.66841296002</v>
      </c>
      <c r="AD128" s="65">
        <f t="shared" si="59"/>
        <v>508779.66841296002</v>
      </c>
      <c r="AE128" s="65">
        <f t="shared" si="59"/>
        <v>0</v>
      </c>
      <c r="AF128" s="65">
        <f t="shared" si="59"/>
        <v>0</v>
      </c>
      <c r="AG128" s="65">
        <f t="shared" si="59"/>
        <v>0</v>
      </c>
      <c r="AH128" s="65">
        <f t="shared" si="59"/>
        <v>0</v>
      </c>
      <c r="AI128" s="65">
        <f t="shared" si="59"/>
        <v>0</v>
      </c>
      <c r="AJ128" s="65">
        <f t="shared" si="59"/>
        <v>0</v>
      </c>
      <c r="AK128" s="65">
        <f t="shared" si="59"/>
        <v>0</v>
      </c>
      <c r="AL128" s="65">
        <f t="shared" si="59"/>
        <v>0</v>
      </c>
      <c r="AM128" s="65">
        <f t="shared" si="59"/>
        <v>0</v>
      </c>
      <c r="AN128" s="65">
        <f t="shared" si="59"/>
        <v>0</v>
      </c>
      <c r="AO128" s="65">
        <f t="shared" si="59"/>
        <v>0</v>
      </c>
      <c r="AP128" s="65">
        <f t="shared" si="59"/>
        <v>0</v>
      </c>
      <c r="AQ128" s="65">
        <f t="shared" si="59"/>
        <v>0</v>
      </c>
      <c r="AR128" s="65">
        <f t="shared" si="59"/>
        <v>0</v>
      </c>
      <c r="AS128" s="65">
        <f t="shared" si="59"/>
        <v>0</v>
      </c>
      <c r="AT128" s="65">
        <f t="shared" si="59"/>
        <v>0</v>
      </c>
    </row>
    <row r="129" spans="1:46">
      <c r="A129" s="218" t="s">
        <v>198</v>
      </c>
      <c r="B129" s="767">
        <f t="shared" si="52"/>
        <v>890170</v>
      </c>
      <c r="C129" s="66" t="str">
        <f>INDEX(ProjectSummary!$C$6:$F$20,MATCH(B27,ProjectSummary!$C$6:$C$20,0),4)</f>
        <v>POTTERS ROAD</v>
      </c>
      <c r="E129" s="226">
        <f t="shared" si="50"/>
        <v>5575251.9139000326</v>
      </c>
      <c r="F129" s="65">
        <f>IF($A$129=$B$13, SUM(F95,F112)*F13, SUM(F95,F112)*F14)</f>
        <v>0</v>
      </c>
      <c r="G129" s="65">
        <f t="shared" ref="G129:AT129" si="60">IF($A$129=$B$13, SUM(G95,G112)*G13, SUM(G95,G112)*G14)</f>
        <v>0</v>
      </c>
      <c r="H129" s="65">
        <f t="shared" si="60"/>
        <v>0</v>
      </c>
      <c r="I129" s="65">
        <f t="shared" si="60"/>
        <v>0</v>
      </c>
      <c r="J129" s="65">
        <f t="shared" si="60"/>
        <v>0</v>
      </c>
      <c r="K129" s="65">
        <f t="shared" si="60"/>
        <v>0</v>
      </c>
      <c r="L129" s="65">
        <f t="shared" si="60"/>
        <v>0</v>
      </c>
      <c r="M129" s="65">
        <f t="shared" si="60"/>
        <v>0</v>
      </c>
      <c r="N129" s="65">
        <f t="shared" si="60"/>
        <v>0</v>
      </c>
      <c r="O129" s="65">
        <f t="shared" si="60"/>
        <v>0</v>
      </c>
      <c r="P129" s="65">
        <f t="shared" si="60"/>
        <v>0</v>
      </c>
      <c r="Q129" s="65">
        <f t="shared" si="60"/>
        <v>0</v>
      </c>
      <c r="R129" s="65">
        <f t="shared" si="60"/>
        <v>0</v>
      </c>
      <c r="S129" s="65">
        <f t="shared" si="60"/>
        <v>464604.32615833607</v>
      </c>
      <c r="T129" s="65">
        <f t="shared" si="60"/>
        <v>464604.32615833607</v>
      </c>
      <c r="U129" s="65">
        <f t="shared" si="60"/>
        <v>464604.32615833607</v>
      </c>
      <c r="V129" s="65">
        <f t="shared" si="60"/>
        <v>464604.32615833607</v>
      </c>
      <c r="W129" s="65">
        <f t="shared" si="60"/>
        <v>464604.32615833607</v>
      </c>
      <c r="X129" s="65">
        <f t="shared" si="60"/>
        <v>464604.32615833607</v>
      </c>
      <c r="Y129" s="65">
        <f t="shared" si="60"/>
        <v>464604.32615833607</v>
      </c>
      <c r="Z129" s="65">
        <f t="shared" si="60"/>
        <v>464604.32615833607</v>
      </c>
      <c r="AA129" s="65">
        <f t="shared" si="60"/>
        <v>464604.32615833607</v>
      </c>
      <c r="AB129" s="65">
        <f t="shared" si="60"/>
        <v>464604.32615833607</v>
      </c>
      <c r="AC129" s="65">
        <f t="shared" si="60"/>
        <v>464604.32615833607</v>
      </c>
      <c r="AD129" s="65">
        <f t="shared" si="60"/>
        <v>464604.32615833607</v>
      </c>
      <c r="AE129" s="65">
        <f t="shared" si="60"/>
        <v>0</v>
      </c>
      <c r="AF129" s="65">
        <f t="shared" si="60"/>
        <v>0</v>
      </c>
      <c r="AG129" s="65">
        <f t="shared" si="60"/>
        <v>0</v>
      </c>
      <c r="AH129" s="65">
        <f t="shared" si="60"/>
        <v>0</v>
      </c>
      <c r="AI129" s="65">
        <f t="shared" si="60"/>
        <v>0</v>
      </c>
      <c r="AJ129" s="65">
        <f t="shared" si="60"/>
        <v>0</v>
      </c>
      <c r="AK129" s="65">
        <f t="shared" si="60"/>
        <v>0</v>
      </c>
      <c r="AL129" s="65">
        <f t="shared" si="60"/>
        <v>0</v>
      </c>
      <c r="AM129" s="65">
        <f t="shared" si="60"/>
        <v>0</v>
      </c>
      <c r="AN129" s="65">
        <f t="shared" si="60"/>
        <v>0</v>
      </c>
      <c r="AO129" s="65">
        <f t="shared" si="60"/>
        <v>0</v>
      </c>
      <c r="AP129" s="65">
        <f t="shared" si="60"/>
        <v>0</v>
      </c>
      <c r="AQ129" s="65">
        <f t="shared" si="60"/>
        <v>0</v>
      </c>
      <c r="AR129" s="65">
        <f t="shared" si="60"/>
        <v>0</v>
      </c>
      <c r="AS129" s="65">
        <f t="shared" si="60"/>
        <v>0</v>
      </c>
      <c r="AT129" s="65">
        <f t="shared" si="60"/>
        <v>0</v>
      </c>
    </row>
    <row r="130" spans="1:46">
      <c r="A130" s="218" t="s">
        <v>198</v>
      </c>
      <c r="B130" s="767">
        <f t="shared" si="52"/>
        <v>890312</v>
      </c>
      <c r="C130" s="66" t="str">
        <f>INDEX(ProjectSummary!$C$6:$F$20,MATCH(B28,ProjectSummary!$C$6:$C$20,0),4)</f>
        <v>SHANNON ROAD</v>
      </c>
      <c r="E130" s="226">
        <f t="shared" si="50"/>
        <v>24043273.87869389</v>
      </c>
      <c r="F130" s="65">
        <f>IF($A$130=$B$13, SUM(F96,F113)*F13, SUM(F96,F113)*F14)</f>
        <v>0</v>
      </c>
      <c r="G130" s="65">
        <f t="shared" ref="G130:AT130" si="61">IF($A$130=$B$13, SUM(G96,G113)*G13, SUM(G96,G113)*G14)</f>
        <v>0</v>
      </c>
      <c r="H130" s="65">
        <f t="shared" si="61"/>
        <v>0</v>
      </c>
      <c r="I130" s="65">
        <f t="shared" si="61"/>
        <v>0</v>
      </c>
      <c r="J130" s="65">
        <f t="shared" si="61"/>
        <v>0</v>
      </c>
      <c r="K130" s="65">
        <f t="shared" si="61"/>
        <v>0</v>
      </c>
      <c r="L130" s="65">
        <f t="shared" si="61"/>
        <v>0</v>
      </c>
      <c r="M130" s="65">
        <f t="shared" si="61"/>
        <v>0</v>
      </c>
      <c r="N130" s="65">
        <f t="shared" si="61"/>
        <v>0</v>
      </c>
      <c r="O130" s="65">
        <f t="shared" si="61"/>
        <v>0</v>
      </c>
      <c r="P130" s="65">
        <f t="shared" si="61"/>
        <v>0</v>
      </c>
      <c r="Q130" s="65">
        <f t="shared" si="61"/>
        <v>0</v>
      </c>
      <c r="R130" s="65">
        <f t="shared" si="61"/>
        <v>0</v>
      </c>
      <c r="S130" s="65">
        <f t="shared" si="61"/>
        <v>2003606.1565578242</v>
      </c>
      <c r="T130" s="65">
        <f t="shared" si="61"/>
        <v>2003606.1565578242</v>
      </c>
      <c r="U130" s="65">
        <f t="shared" si="61"/>
        <v>2003606.1565578242</v>
      </c>
      <c r="V130" s="65">
        <f t="shared" si="61"/>
        <v>2003606.1565578242</v>
      </c>
      <c r="W130" s="65">
        <f t="shared" si="61"/>
        <v>2003606.1565578242</v>
      </c>
      <c r="X130" s="65">
        <f t="shared" si="61"/>
        <v>2003606.1565578242</v>
      </c>
      <c r="Y130" s="65">
        <f t="shared" si="61"/>
        <v>2003606.1565578242</v>
      </c>
      <c r="Z130" s="65">
        <f t="shared" si="61"/>
        <v>2003606.1565578242</v>
      </c>
      <c r="AA130" s="65">
        <f t="shared" si="61"/>
        <v>2003606.1565578242</v>
      </c>
      <c r="AB130" s="65">
        <f t="shared" si="61"/>
        <v>2003606.1565578242</v>
      </c>
      <c r="AC130" s="65">
        <f t="shared" si="61"/>
        <v>2003606.1565578242</v>
      </c>
      <c r="AD130" s="65">
        <f t="shared" si="61"/>
        <v>2003606.1565578242</v>
      </c>
      <c r="AE130" s="65">
        <f t="shared" si="61"/>
        <v>0</v>
      </c>
      <c r="AF130" s="65">
        <f t="shared" si="61"/>
        <v>0</v>
      </c>
      <c r="AG130" s="65">
        <f t="shared" si="61"/>
        <v>0</v>
      </c>
      <c r="AH130" s="65">
        <f t="shared" si="61"/>
        <v>0</v>
      </c>
      <c r="AI130" s="65">
        <f t="shared" si="61"/>
        <v>0</v>
      </c>
      <c r="AJ130" s="65">
        <f t="shared" si="61"/>
        <v>0</v>
      </c>
      <c r="AK130" s="65">
        <f t="shared" si="61"/>
        <v>0</v>
      </c>
      <c r="AL130" s="65">
        <f t="shared" si="61"/>
        <v>0</v>
      </c>
      <c r="AM130" s="65">
        <f t="shared" si="61"/>
        <v>0</v>
      </c>
      <c r="AN130" s="65">
        <f t="shared" si="61"/>
        <v>0</v>
      </c>
      <c r="AO130" s="65">
        <f t="shared" si="61"/>
        <v>0</v>
      </c>
      <c r="AP130" s="65">
        <f t="shared" si="61"/>
        <v>0</v>
      </c>
      <c r="AQ130" s="65">
        <f t="shared" si="61"/>
        <v>0</v>
      </c>
      <c r="AR130" s="65">
        <f t="shared" si="61"/>
        <v>0</v>
      </c>
      <c r="AS130" s="65">
        <f t="shared" si="61"/>
        <v>0</v>
      </c>
      <c r="AT130" s="65">
        <f t="shared" si="61"/>
        <v>0</v>
      </c>
    </row>
    <row r="131" spans="1:46">
      <c r="A131" s="218" t="s">
        <v>198</v>
      </c>
      <c r="B131" s="767">
        <f t="shared" si="52"/>
        <v>890144</v>
      </c>
      <c r="C131" s="66" t="str">
        <f>INDEX(ProjectSummary!$C$6:$F$20,MATCH(B29,ProjectSummary!$C$6:$C$20,0),4)</f>
        <v>STACK ROAD</v>
      </c>
      <c r="E131" s="226">
        <f t="shared" si="50"/>
        <v>12544316.806275077</v>
      </c>
      <c r="F131" s="65">
        <f>IF($A$131=$B$13, SUM(F97,F114)*F13, SUM(F97,F114)*F14)</f>
        <v>0</v>
      </c>
      <c r="G131" s="65">
        <f t="shared" ref="G131:AT131" si="62">IF($A$131=$B$13, SUM(G97,G114)*G13, SUM(G97,G114)*G14)</f>
        <v>0</v>
      </c>
      <c r="H131" s="65">
        <f t="shared" si="62"/>
        <v>0</v>
      </c>
      <c r="I131" s="65">
        <f t="shared" si="62"/>
        <v>0</v>
      </c>
      <c r="J131" s="65">
        <f t="shared" si="62"/>
        <v>0</v>
      </c>
      <c r="K131" s="65">
        <f t="shared" si="62"/>
        <v>0</v>
      </c>
      <c r="L131" s="65">
        <f t="shared" si="62"/>
        <v>0</v>
      </c>
      <c r="M131" s="65">
        <f t="shared" si="62"/>
        <v>0</v>
      </c>
      <c r="N131" s="65">
        <f t="shared" si="62"/>
        <v>0</v>
      </c>
      <c r="O131" s="65">
        <f t="shared" si="62"/>
        <v>0</v>
      </c>
      <c r="P131" s="65">
        <f t="shared" si="62"/>
        <v>0</v>
      </c>
      <c r="Q131" s="65">
        <f t="shared" si="62"/>
        <v>0</v>
      </c>
      <c r="R131" s="65">
        <f t="shared" si="62"/>
        <v>0</v>
      </c>
      <c r="S131" s="65">
        <f t="shared" si="62"/>
        <v>1045359.7338562561</v>
      </c>
      <c r="T131" s="65">
        <f t="shared" si="62"/>
        <v>1045359.7338562561</v>
      </c>
      <c r="U131" s="65">
        <f t="shared" si="62"/>
        <v>1045359.7338562561</v>
      </c>
      <c r="V131" s="65">
        <f t="shared" si="62"/>
        <v>1045359.7338562561</v>
      </c>
      <c r="W131" s="65">
        <f t="shared" si="62"/>
        <v>1045359.7338562561</v>
      </c>
      <c r="X131" s="65">
        <f t="shared" si="62"/>
        <v>1045359.7338562561</v>
      </c>
      <c r="Y131" s="65">
        <f t="shared" si="62"/>
        <v>1045359.7338562561</v>
      </c>
      <c r="Z131" s="65">
        <f t="shared" si="62"/>
        <v>1045359.7338562561</v>
      </c>
      <c r="AA131" s="65">
        <f t="shared" si="62"/>
        <v>1045359.7338562561</v>
      </c>
      <c r="AB131" s="65">
        <f t="shared" si="62"/>
        <v>1045359.7338562561</v>
      </c>
      <c r="AC131" s="65">
        <f t="shared" si="62"/>
        <v>1045359.7338562561</v>
      </c>
      <c r="AD131" s="65">
        <f t="shared" si="62"/>
        <v>1045359.7338562561</v>
      </c>
      <c r="AE131" s="65">
        <f t="shared" si="62"/>
        <v>0</v>
      </c>
      <c r="AF131" s="65">
        <f t="shared" si="62"/>
        <v>0</v>
      </c>
      <c r="AG131" s="65">
        <f t="shared" si="62"/>
        <v>0</v>
      </c>
      <c r="AH131" s="65">
        <f t="shared" si="62"/>
        <v>0</v>
      </c>
      <c r="AI131" s="65">
        <f t="shared" si="62"/>
        <v>0</v>
      </c>
      <c r="AJ131" s="65">
        <f t="shared" si="62"/>
        <v>0</v>
      </c>
      <c r="AK131" s="65">
        <f t="shared" si="62"/>
        <v>0</v>
      </c>
      <c r="AL131" s="65">
        <f t="shared" si="62"/>
        <v>0</v>
      </c>
      <c r="AM131" s="65">
        <f t="shared" si="62"/>
        <v>0</v>
      </c>
      <c r="AN131" s="65">
        <f t="shared" si="62"/>
        <v>0</v>
      </c>
      <c r="AO131" s="65">
        <f t="shared" si="62"/>
        <v>0</v>
      </c>
      <c r="AP131" s="65">
        <f t="shared" si="62"/>
        <v>0</v>
      </c>
      <c r="AQ131" s="65">
        <f t="shared" si="62"/>
        <v>0</v>
      </c>
      <c r="AR131" s="65">
        <f t="shared" si="62"/>
        <v>0</v>
      </c>
      <c r="AS131" s="65">
        <f t="shared" si="62"/>
        <v>0</v>
      </c>
      <c r="AT131" s="65">
        <f t="shared" si="62"/>
        <v>0</v>
      </c>
    </row>
    <row r="132" spans="1:46">
      <c r="A132" s="218">
        <v>1</v>
      </c>
      <c r="B132" s="767">
        <f t="shared" si="52"/>
        <v>890067</v>
      </c>
      <c r="C132" s="66" t="str">
        <f>INDEX(ProjectSummary!$C$6:$F$20,MATCH(B30,ProjectSummary!$C$6:$C$20,0),4)</f>
        <v>AUSTIN GROVE CHURCH ROAD</v>
      </c>
      <c r="E132" s="226">
        <f t="shared" si="50"/>
        <v>11338518.324631678</v>
      </c>
      <c r="F132" s="65">
        <f>IF($A$132=$B$13, SUM(F98,F115)*F13, SUM(F98,F115)*F14)</f>
        <v>0</v>
      </c>
      <c r="G132" s="65">
        <f t="shared" ref="G132:AT132" si="63">IF($A$132=$B$13, SUM(G98,G115)*G13, SUM(G98,G115)*G14)</f>
        <v>0</v>
      </c>
      <c r="H132" s="65">
        <f t="shared" si="63"/>
        <v>0</v>
      </c>
      <c r="I132" s="65">
        <f t="shared" si="63"/>
        <v>0</v>
      </c>
      <c r="J132" s="65">
        <f t="shared" si="63"/>
        <v>0</v>
      </c>
      <c r="K132" s="65">
        <f t="shared" si="63"/>
        <v>0</v>
      </c>
      <c r="L132" s="65">
        <f t="shared" si="63"/>
        <v>0</v>
      </c>
      <c r="M132" s="65">
        <f t="shared" si="63"/>
        <v>0</v>
      </c>
      <c r="N132" s="65">
        <f t="shared" si="63"/>
        <v>0</v>
      </c>
      <c r="O132" s="65">
        <f t="shared" si="63"/>
        <v>0</v>
      </c>
      <c r="P132" s="65">
        <f t="shared" si="63"/>
        <v>0</v>
      </c>
      <c r="Q132" s="65">
        <f t="shared" si="63"/>
        <v>0</v>
      </c>
      <c r="R132" s="65">
        <f t="shared" si="63"/>
        <v>0</v>
      </c>
      <c r="S132" s="65">
        <f t="shared" si="63"/>
        <v>872193.71727936005</v>
      </c>
      <c r="T132" s="65">
        <f t="shared" si="63"/>
        <v>872193.71727936005</v>
      </c>
      <c r="U132" s="65">
        <f t="shared" si="63"/>
        <v>872193.71727936005</v>
      </c>
      <c r="V132" s="65">
        <f t="shared" si="63"/>
        <v>872193.71727936005</v>
      </c>
      <c r="W132" s="65">
        <f t="shared" si="63"/>
        <v>872193.71727936005</v>
      </c>
      <c r="X132" s="65">
        <f t="shared" si="63"/>
        <v>872193.71727936005</v>
      </c>
      <c r="Y132" s="65">
        <f t="shared" si="63"/>
        <v>872193.71727936005</v>
      </c>
      <c r="Z132" s="65">
        <f t="shared" si="63"/>
        <v>872193.71727936005</v>
      </c>
      <c r="AA132" s="65">
        <f t="shared" si="63"/>
        <v>872193.71727936005</v>
      </c>
      <c r="AB132" s="65">
        <f t="shared" si="63"/>
        <v>872193.71727936005</v>
      </c>
      <c r="AC132" s="65">
        <f t="shared" si="63"/>
        <v>872193.71727936005</v>
      </c>
      <c r="AD132" s="65">
        <f t="shared" si="63"/>
        <v>872193.71727936005</v>
      </c>
      <c r="AE132" s="65">
        <f t="shared" si="63"/>
        <v>872193.71727936005</v>
      </c>
      <c r="AF132" s="65">
        <f t="shared" si="63"/>
        <v>0</v>
      </c>
      <c r="AG132" s="65">
        <f t="shared" si="63"/>
        <v>0</v>
      </c>
      <c r="AH132" s="65">
        <f t="shared" si="63"/>
        <v>0</v>
      </c>
      <c r="AI132" s="65">
        <f t="shared" si="63"/>
        <v>0</v>
      </c>
      <c r="AJ132" s="65">
        <f t="shared" si="63"/>
        <v>0</v>
      </c>
      <c r="AK132" s="65">
        <f t="shared" si="63"/>
        <v>0</v>
      </c>
      <c r="AL132" s="65">
        <f t="shared" si="63"/>
        <v>0</v>
      </c>
      <c r="AM132" s="65">
        <f t="shared" si="63"/>
        <v>0</v>
      </c>
      <c r="AN132" s="65">
        <f t="shared" si="63"/>
        <v>0</v>
      </c>
      <c r="AO132" s="65">
        <f t="shared" si="63"/>
        <v>0</v>
      </c>
      <c r="AP132" s="65">
        <f t="shared" si="63"/>
        <v>0</v>
      </c>
      <c r="AQ132" s="65">
        <f t="shared" si="63"/>
        <v>0</v>
      </c>
      <c r="AR132" s="65">
        <f t="shared" si="63"/>
        <v>0</v>
      </c>
      <c r="AS132" s="65">
        <f t="shared" si="63"/>
        <v>0</v>
      </c>
      <c r="AT132" s="65">
        <f t="shared" si="63"/>
        <v>0</v>
      </c>
    </row>
    <row r="133" spans="1:46">
      <c r="A133" s="66">
        <v>1</v>
      </c>
      <c r="B133" s="767">
        <f t="shared" si="52"/>
        <v>830012</v>
      </c>
      <c r="C133" s="66" t="str">
        <f>INDEX(ProjectSummary!$C$6:$F$20,MATCH(B31,ProjectSummary!$C$6:$C$20,0),4)</f>
        <v>MOUNTAIN CREEK ROAD</v>
      </c>
      <c r="E133" s="226">
        <f t="shared" si="50"/>
        <v>1321218.5525127684</v>
      </c>
      <c r="F133" s="65">
        <f>IF($A$133=$B$13, SUM(F99,F116)*F13, SUM(F99,F116)*F14)</f>
        <v>0</v>
      </c>
      <c r="G133" s="65">
        <f t="shared" ref="G133:AT133" si="64">IF($A$133=$B$13, SUM(G99,G116)*G13, SUM(G99,G116)*G14)</f>
        <v>0</v>
      </c>
      <c r="H133" s="65">
        <f t="shared" si="64"/>
        <v>0</v>
      </c>
      <c r="I133" s="65">
        <f t="shared" si="64"/>
        <v>0</v>
      </c>
      <c r="J133" s="65">
        <f t="shared" si="64"/>
        <v>0</v>
      </c>
      <c r="K133" s="65">
        <f t="shared" si="64"/>
        <v>0</v>
      </c>
      <c r="L133" s="65">
        <f t="shared" si="64"/>
        <v>0</v>
      </c>
      <c r="M133" s="65">
        <f t="shared" si="64"/>
        <v>0</v>
      </c>
      <c r="N133" s="65">
        <f t="shared" si="64"/>
        <v>0</v>
      </c>
      <c r="O133" s="65">
        <f t="shared" si="64"/>
        <v>0</v>
      </c>
      <c r="P133" s="65">
        <f t="shared" si="64"/>
        <v>0</v>
      </c>
      <c r="Q133" s="65">
        <f t="shared" si="64"/>
        <v>0</v>
      </c>
      <c r="R133" s="65">
        <f t="shared" si="64"/>
        <v>0</v>
      </c>
      <c r="S133" s="65">
        <f t="shared" si="64"/>
        <v>101632.19634713602</v>
      </c>
      <c r="T133" s="65">
        <f t="shared" si="64"/>
        <v>101632.19634713602</v>
      </c>
      <c r="U133" s="65">
        <f t="shared" si="64"/>
        <v>101632.19634713602</v>
      </c>
      <c r="V133" s="65">
        <f t="shared" si="64"/>
        <v>101632.19634713602</v>
      </c>
      <c r="W133" s="65">
        <f t="shared" si="64"/>
        <v>101632.19634713602</v>
      </c>
      <c r="X133" s="65">
        <f t="shared" si="64"/>
        <v>101632.19634713602</v>
      </c>
      <c r="Y133" s="65">
        <f t="shared" si="64"/>
        <v>101632.19634713602</v>
      </c>
      <c r="Z133" s="65">
        <f t="shared" si="64"/>
        <v>101632.19634713602</v>
      </c>
      <c r="AA133" s="65">
        <f t="shared" si="64"/>
        <v>101632.19634713602</v>
      </c>
      <c r="AB133" s="65">
        <f t="shared" si="64"/>
        <v>101632.19634713602</v>
      </c>
      <c r="AC133" s="65">
        <f t="shared" si="64"/>
        <v>101632.19634713602</v>
      </c>
      <c r="AD133" s="65">
        <f t="shared" si="64"/>
        <v>101632.19634713602</v>
      </c>
      <c r="AE133" s="65">
        <f t="shared" si="64"/>
        <v>101632.19634713602</v>
      </c>
      <c r="AF133" s="65">
        <f t="shared" si="64"/>
        <v>0</v>
      </c>
      <c r="AG133" s="65">
        <f t="shared" si="64"/>
        <v>0</v>
      </c>
      <c r="AH133" s="65">
        <f t="shared" si="64"/>
        <v>0</v>
      </c>
      <c r="AI133" s="65">
        <f t="shared" si="64"/>
        <v>0</v>
      </c>
      <c r="AJ133" s="65">
        <f t="shared" si="64"/>
        <v>0</v>
      </c>
      <c r="AK133" s="65">
        <f t="shared" si="64"/>
        <v>0</v>
      </c>
      <c r="AL133" s="65">
        <f t="shared" si="64"/>
        <v>0</v>
      </c>
      <c r="AM133" s="65">
        <f t="shared" si="64"/>
        <v>0</v>
      </c>
      <c r="AN133" s="65">
        <f t="shared" si="64"/>
        <v>0</v>
      </c>
      <c r="AO133" s="65">
        <f t="shared" si="64"/>
        <v>0</v>
      </c>
      <c r="AP133" s="65">
        <f t="shared" si="64"/>
        <v>0</v>
      </c>
      <c r="AQ133" s="65">
        <f t="shared" si="64"/>
        <v>0</v>
      </c>
      <c r="AR133" s="65">
        <f t="shared" si="64"/>
        <v>0</v>
      </c>
      <c r="AS133" s="65">
        <f t="shared" si="64"/>
        <v>0</v>
      </c>
      <c r="AT133" s="65">
        <f t="shared" si="64"/>
        <v>0</v>
      </c>
    </row>
    <row r="134" spans="1:46">
      <c r="A134" s="66">
        <v>1</v>
      </c>
      <c r="B134" s="767">
        <f t="shared" si="52"/>
        <v>120050</v>
      </c>
      <c r="C134" s="66" t="str">
        <f>INDEX(ProjectSummary!$C$6:$F$20,MATCH(B32,ProjectSummary!$C$6:$C$20,0),4)</f>
        <v>PENNINGER ROAD</v>
      </c>
      <c r="E134" s="226">
        <f t="shared" si="50"/>
        <v>1814162.9319410683</v>
      </c>
      <c r="F134" s="65">
        <f>IF($A$134=$B$13, SUM(F100,F117)*F13, SUM(F100,F117)*F14)</f>
        <v>0</v>
      </c>
      <c r="G134" s="65">
        <f t="shared" ref="G134:AT134" si="65">IF($A$134=$B$13, SUM(G100,G117)*G13, SUM(G100,G117)*G14)</f>
        <v>0</v>
      </c>
      <c r="H134" s="65">
        <f t="shared" si="65"/>
        <v>0</v>
      </c>
      <c r="I134" s="65">
        <f t="shared" si="65"/>
        <v>0</v>
      </c>
      <c r="J134" s="65">
        <f t="shared" si="65"/>
        <v>0</v>
      </c>
      <c r="K134" s="65">
        <f t="shared" si="65"/>
        <v>0</v>
      </c>
      <c r="L134" s="65">
        <f t="shared" si="65"/>
        <v>0</v>
      </c>
      <c r="M134" s="65">
        <f t="shared" si="65"/>
        <v>0</v>
      </c>
      <c r="N134" s="65">
        <f t="shared" si="65"/>
        <v>0</v>
      </c>
      <c r="O134" s="65">
        <f t="shared" si="65"/>
        <v>0</v>
      </c>
      <c r="P134" s="65">
        <f t="shared" si="65"/>
        <v>0</v>
      </c>
      <c r="Q134" s="65">
        <f t="shared" si="65"/>
        <v>0</v>
      </c>
      <c r="R134" s="65">
        <f t="shared" si="65"/>
        <v>0</v>
      </c>
      <c r="S134" s="65">
        <f t="shared" si="65"/>
        <v>139550.99476469759</v>
      </c>
      <c r="T134" s="65">
        <f t="shared" si="65"/>
        <v>139550.99476469759</v>
      </c>
      <c r="U134" s="65">
        <f t="shared" si="65"/>
        <v>139550.99476469759</v>
      </c>
      <c r="V134" s="65">
        <f t="shared" si="65"/>
        <v>139550.99476469759</v>
      </c>
      <c r="W134" s="65">
        <f t="shared" si="65"/>
        <v>139550.99476469759</v>
      </c>
      <c r="X134" s="65">
        <f t="shared" si="65"/>
        <v>139550.99476469759</v>
      </c>
      <c r="Y134" s="65">
        <f t="shared" si="65"/>
        <v>139550.99476469759</v>
      </c>
      <c r="Z134" s="65">
        <f t="shared" si="65"/>
        <v>139550.99476469759</v>
      </c>
      <c r="AA134" s="65">
        <f t="shared" si="65"/>
        <v>139550.99476469759</v>
      </c>
      <c r="AB134" s="65">
        <f t="shared" si="65"/>
        <v>139550.99476469759</v>
      </c>
      <c r="AC134" s="65">
        <f t="shared" si="65"/>
        <v>139550.99476469759</v>
      </c>
      <c r="AD134" s="65">
        <f t="shared" si="65"/>
        <v>139550.99476469759</v>
      </c>
      <c r="AE134" s="65">
        <f t="shared" si="65"/>
        <v>139550.99476469759</v>
      </c>
      <c r="AF134" s="65">
        <f t="shared" si="65"/>
        <v>0</v>
      </c>
      <c r="AG134" s="65">
        <f t="shared" si="65"/>
        <v>0</v>
      </c>
      <c r="AH134" s="65">
        <f t="shared" si="65"/>
        <v>0</v>
      </c>
      <c r="AI134" s="65">
        <f t="shared" si="65"/>
        <v>0</v>
      </c>
      <c r="AJ134" s="65">
        <f t="shared" si="65"/>
        <v>0</v>
      </c>
      <c r="AK134" s="65">
        <f t="shared" si="65"/>
        <v>0</v>
      </c>
      <c r="AL134" s="65">
        <f t="shared" si="65"/>
        <v>0</v>
      </c>
      <c r="AM134" s="65">
        <f t="shared" si="65"/>
        <v>0</v>
      </c>
      <c r="AN134" s="65">
        <f t="shared" si="65"/>
        <v>0</v>
      </c>
      <c r="AO134" s="65">
        <f t="shared" si="65"/>
        <v>0</v>
      </c>
      <c r="AP134" s="65">
        <f t="shared" si="65"/>
        <v>0</v>
      </c>
      <c r="AQ134" s="65">
        <f t="shared" si="65"/>
        <v>0</v>
      </c>
      <c r="AR134" s="65">
        <f t="shared" si="65"/>
        <v>0</v>
      </c>
      <c r="AS134" s="65">
        <f t="shared" si="65"/>
        <v>0</v>
      </c>
      <c r="AT134" s="65">
        <f t="shared" si="65"/>
        <v>0</v>
      </c>
    </row>
    <row r="135" spans="1:46">
      <c r="A135" s="66">
        <v>1</v>
      </c>
      <c r="B135" s="767">
        <f t="shared" si="52"/>
        <v>590060</v>
      </c>
      <c r="C135" s="66" t="str">
        <f>INDEX(ProjectSummary!$C$6:$F$20,MATCH(B33,ProjectSummary!$C$6:$C$20,0),4)</f>
        <v>ROBINSON CHURCH ROAD</v>
      </c>
      <c r="E135" s="226">
        <f t="shared" si="50"/>
        <v>146266886.38774869</v>
      </c>
      <c r="F135" s="65">
        <f>IF($A$135=$B$13, SUM(F101,F118)*F13, SUM(F101,F118)*F14)</f>
        <v>0</v>
      </c>
      <c r="G135" s="65">
        <f t="shared" ref="G135:AT135" si="66">IF($A$135=$B$13, SUM(G101,G118)*G13, SUM(G101,G118)*G14)</f>
        <v>0</v>
      </c>
      <c r="H135" s="65">
        <f t="shared" si="66"/>
        <v>0</v>
      </c>
      <c r="I135" s="65">
        <f t="shared" si="66"/>
        <v>0</v>
      </c>
      <c r="J135" s="65">
        <f t="shared" si="66"/>
        <v>0</v>
      </c>
      <c r="K135" s="65">
        <f t="shared" si="66"/>
        <v>0</v>
      </c>
      <c r="L135" s="65">
        <f t="shared" si="66"/>
        <v>0</v>
      </c>
      <c r="M135" s="65">
        <f t="shared" si="66"/>
        <v>0</v>
      </c>
      <c r="N135" s="65">
        <f t="shared" si="66"/>
        <v>0</v>
      </c>
      <c r="O135" s="65">
        <f t="shared" si="66"/>
        <v>0</v>
      </c>
      <c r="P135" s="65">
        <f t="shared" si="66"/>
        <v>0</v>
      </c>
      <c r="Q135" s="65">
        <f t="shared" si="66"/>
        <v>0</v>
      </c>
      <c r="R135" s="65">
        <f t="shared" si="66"/>
        <v>0</v>
      </c>
      <c r="S135" s="65">
        <f t="shared" si="66"/>
        <v>11251298.952903744</v>
      </c>
      <c r="T135" s="65">
        <f t="shared" si="66"/>
        <v>11251298.952903744</v>
      </c>
      <c r="U135" s="65">
        <f t="shared" si="66"/>
        <v>11251298.952903744</v>
      </c>
      <c r="V135" s="65">
        <f t="shared" si="66"/>
        <v>11251298.952903744</v>
      </c>
      <c r="W135" s="65">
        <f t="shared" si="66"/>
        <v>11251298.952903744</v>
      </c>
      <c r="X135" s="65">
        <f t="shared" si="66"/>
        <v>11251298.952903744</v>
      </c>
      <c r="Y135" s="65">
        <f t="shared" si="66"/>
        <v>11251298.952903744</v>
      </c>
      <c r="Z135" s="65">
        <f t="shared" si="66"/>
        <v>11251298.952903744</v>
      </c>
      <c r="AA135" s="65">
        <f t="shared" si="66"/>
        <v>11251298.952903744</v>
      </c>
      <c r="AB135" s="65">
        <f t="shared" si="66"/>
        <v>11251298.952903744</v>
      </c>
      <c r="AC135" s="65">
        <f t="shared" si="66"/>
        <v>11251298.952903744</v>
      </c>
      <c r="AD135" s="65">
        <f t="shared" si="66"/>
        <v>11251298.952903744</v>
      </c>
      <c r="AE135" s="65">
        <f t="shared" si="66"/>
        <v>11251298.952903744</v>
      </c>
      <c r="AF135" s="65">
        <f t="shared" si="66"/>
        <v>0</v>
      </c>
      <c r="AG135" s="65">
        <f t="shared" si="66"/>
        <v>0</v>
      </c>
      <c r="AH135" s="65">
        <f t="shared" si="66"/>
        <v>0</v>
      </c>
      <c r="AI135" s="65">
        <f t="shared" si="66"/>
        <v>0</v>
      </c>
      <c r="AJ135" s="65">
        <f t="shared" si="66"/>
        <v>0</v>
      </c>
      <c r="AK135" s="65">
        <f t="shared" si="66"/>
        <v>0</v>
      </c>
      <c r="AL135" s="65">
        <f t="shared" si="66"/>
        <v>0</v>
      </c>
      <c r="AM135" s="65">
        <f t="shared" si="66"/>
        <v>0</v>
      </c>
      <c r="AN135" s="65">
        <f t="shared" si="66"/>
        <v>0</v>
      </c>
      <c r="AO135" s="65">
        <f t="shared" si="66"/>
        <v>0</v>
      </c>
      <c r="AP135" s="65">
        <f t="shared" si="66"/>
        <v>0</v>
      </c>
      <c r="AQ135" s="65">
        <f t="shared" si="66"/>
        <v>0</v>
      </c>
      <c r="AR135" s="65">
        <f t="shared" si="66"/>
        <v>0</v>
      </c>
      <c r="AS135" s="65">
        <f t="shared" si="66"/>
        <v>0</v>
      </c>
      <c r="AT135" s="65">
        <f t="shared" si="66"/>
        <v>0</v>
      </c>
    </row>
    <row r="136" spans="1:46">
      <c r="A136" s="66"/>
      <c r="B136" s="767"/>
      <c r="C136" s="66"/>
      <c r="E136" s="226"/>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row>
    <row r="137" spans="1:46">
      <c r="A137" s="66"/>
      <c r="B137" s="767"/>
      <c r="C137" s="66"/>
      <c r="E137" s="226"/>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row>
    <row r="138" spans="1:46">
      <c r="A138" s="102" t="s">
        <v>225</v>
      </c>
      <c r="B138" s="767"/>
      <c r="C138" s="66"/>
      <c r="E138" s="226"/>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row>
    <row r="139" spans="1:46" ht="30">
      <c r="A139" s="873" t="s">
        <v>203</v>
      </c>
      <c r="B139" s="873" t="s">
        <v>120</v>
      </c>
      <c r="C139" s="102" t="s">
        <v>226</v>
      </c>
      <c r="E139" s="226"/>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row>
    <row r="140" spans="1:46">
      <c r="A140" s="218" t="s">
        <v>198</v>
      </c>
      <c r="B140" s="767" t="str">
        <f>B121</f>
        <v>030161</v>
      </c>
      <c r="C140" s="66" t="str">
        <f>INDEX(ProjectSummary!$C$6:$F$20,MATCH(B140,ProjectSummary!$C$6:$C$20,0),4)</f>
        <v>LOCKHART ROAD</v>
      </c>
      <c r="E140" s="902">
        <f>SUM(F140:AT140)</f>
        <v>0.3728226</v>
      </c>
      <c r="F140" s="143">
        <f>(VMTCalc!J105/$D$53)</f>
        <v>0</v>
      </c>
      <c r="G140" s="143">
        <f>(VMTCalc!K105/$D$53)</f>
        <v>0</v>
      </c>
      <c r="H140" s="143">
        <f>(VMTCalc!L105/$D$53)</f>
        <v>0</v>
      </c>
      <c r="I140" s="143">
        <f>(VMTCalc!M105/$D$53)</f>
        <v>0.3728226</v>
      </c>
      <c r="J140" s="143">
        <f>(VMTCalc!N105/$D$53)</f>
        <v>0</v>
      </c>
      <c r="K140" s="143">
        <f>(VMTCalc!O105/$D$53)</f>
        <v>0</v>
      </c>
      <c r="L140" s="143">
        <f>(VMTCalc!P105/$D$53)</f>
        <v>0</v>
      </c>
      <c r="M140" s="143">
        <f>(VMTCalc!Q105/$D$53)</f>
        <v>0</v>
      </c>
      <c r="N140" s="143">
        <f>(VMTCalc!R105/$D$53)</f>
        <v>0</v>
      </c>
      <c r="O140" s="143">
        <f>(VMTCalc!S105/$D$53)</f>
        <v>0</v>
      </c>
      <c r="P140" s="143">
        <f>(VMTCalc!T105/$D$53)</f>
        <v>0</v>
      </c>
      <c r="Q140" s="143">
        <f>(VMTCalc!U105/$D$53)</f>
        <v>0</v>
      </c>
      <c r="R140" s="143">
        <f>(VMTCalc!V105/$D$53)</f>
        <v>0</v>
      </c>
      <c r="S140" s="143">
        <f>(VMTCalc!W105/$D$53)</f>
        <v>0</v>
      </c>
      <c r="T140" s="143">
        <f>(VMTCalc!X105/$D$53)</f>
        <v>0</v>
      </c>
      <c r="U140" s="143">
        <f>(VMTCalc!Y105/$D$53)</f>
        <v>0</v>
      </c>
      <c r="V140" s="143">
        <f>(VMTCalc!Z105/$D$53)</f>
        <v>0</v>
      </c>
      <c r="W140" s="143">
        <f>(VMTCalc!AA105/$D$53)</f>
        <v>0</v>
      </c>
      <c r="X140" s="143">
        <f>(VMTCalc!AB105/$D$53)</f>
        <v>0</v>
      </c>
      <c r="Y140" s="143">
        <f>(VMTCalc!AC105/$D$53)</f>
        <v>0</v>
      </c>
      <c r="Z140" s="143">
        <f>(VMTCalc!AD105/$D$53)</f>
        <v>0</v>
      </c>
      <c r="AA140" s="143">
        <f>(VMTCalc!AE105/$D$53)</f>
        <v>0</v>
      </c>
      <c r="AB140" s="143">
        <f>(VMTCalc!AF105/$D$53)</f>
        <v>0</v>
      </c>
      <c r="AC140" s="143">
        <f>(VMTCalc!AG105/$D$53)</f>
        <v>0</v>
      </c>
      <c r="AD140" s="143">
        <f>(VMTCalc!AH105/$D$53)</f>
        <v>0</v>
      </c>
      <c r="AE140" s="143">
        <f>(VMTCalc!AI105/$D$53)</f>
        <v>0</v>
      </c>
      <c r="AF140" s="143">
        <f>(VMTCalc!AJ105/$D$53)</f>
        <v>0</v>
      </c>
      <c r="AG140" s="143">
        <f>(VMTCalc!AK105/$D$53)</f>
        <v>0</v>
      </c>
      <c r="AH140" s="143">
        <f>(VMTCalc!AL105/$D$53)</f>
        <v>0</v>
      </c>
      <c r="AI140" s="143">
        <f>(VMTCalc!AM105/$D$53)</f>
        <v>0</v>
      </c>
      <c r="AJ140" s="143">
        <f>(VMTCalc!AN105/$D$53)</f>
        <v>0</v>
      </c>
      <c r="AK140" s="143">
        <f>(VMTCalc!AO105/$D$53)</f>
        <v>0</v>
      </c>
      <c r="AL140" s="143">
        <f>(VMTCalc!AP105/$D$53)</f>
        <v>0</v>
      </c>
      <c r="AM140" s="143">
        <f>(VMTCalc!AQ105/$D$53)</f>
        <v>0</v>
      </c>
      <c r="AN140" s="143">
        <f>(VMTCalc!AR105/$D$53)</f>
        <v>0</v>
      </c>
      <c r="AO140" s="143">
        <f>(VMTCalc!AS105/$D$53)</f>
        <v>0</v>
      </c>
      <c r="AP140" s="143">
        <f>(VMTCalc!AT105/$D$53)</f>
        <v>0</v>
      </c>
      <c r="AQ140" s="143">
        <f>(VMTCalc!AU105/$D$53)</f>
        <v>0</v>
      </c>
      <c r="AR140" s="143">
        <f>(VMTCalc!AV105/$D$53)</f>
        <v>0</v>
      </c>
      <c r="AS140" s="143">
        <f>(VMTCalc!AW105/$D$53)</f>
        <v>0</v>
      </c>
      <c r="AT140" s="143">
        <f>(VMTCalc!AX105/$D$53)</f>
        <v>0</v>
      </c>
    </row>
    <row r="141" spans="1:46">
      <c r="A141" s="218" t="s">
        <v>198</v>
      </c>
      <c r="B141" s="767" t="str">
        <f t="shared" ref="B141:B154" si="67">B122</f>
        <v>030148</v>
      </c>
      <c r="C141" s="66" t="str">
        <f>INDEX(ProjectSummary!$C$6:$F$20,MATCH(B141,ProjectSummary!$C$6:$C$20,0),4)</f>
        <v>MILLS ROAD</v>
      </c>
      <c r="E141" s="902">
        <f t="shared" ref="E141:E154" si="68">SUM(F141:AT141)</f>
        <v>0.74564520000000001</v>
      </c>
      <c r="F141" s="143">
        <f>(VMTCalc!J106/$D$53)</f>
        <v>0</v>
      </c>
      <c r="G141" s="143">
        <f>(VMTCalc!K106/$D$53)</f>
        <v>0</v>
      </c>
      <c r="H141" s="143">
        <f>(VMTCalc!L106/$D$53)</f>
        <v>0</v>
      </c>
      <c r="I141" s="143">
        <f>(VMTCalc!M106/$D$53)</f>
        <v>0.74564520000000001</v>
      </c>
      <c r="J141" s="143">
        <f>(VMTCalc!N106/$D$53)</f>
        <v>0</v>
      </c>
      <c r="K141" s="143">
        <f>(VMTCalc!O106/$D$53)</f>
        <v>0</v>
      </c>
      <c r="L141" s="143">
        <f>(VMTCalc!P106/$D$53)</f>
        <v>0</v>
      </c>
      <c r="M141" s="143">
        <f>(VMTCalc!Q106/$D$53)</f>
        <v>0</v>
      </c>
      <c r="N141" s="143">
        <f>(VMTCalc!R106/$D$53)</f>
        <v>0</v>
      </c>
      <c r="O141" s="143">
        <f>(VMTCalc!S106/$D$53)</f>
        <v>0</v>
      </c>
      <c r="P141" s="143">
        <f>(VMTCalc!T106/$D$53)</f>
        <v>0</v>
      </c>
      <c r="Q141" s="143">
        <f>(VMTCalc!U106/$D$53)</f>
        <v>0</v>
      </c>
      <c r="R141" s="143">
        <f>(VMTCalc!V106/$D$53)</f>
        <v>0</v>
      </c>
      <c r="S141" s="143">
        <f>(VMTCalc!W106/$D$53)</f>
        <v>0</v>
      </c>
      <c r="T141" s="143">
        <f>(VMTCalc!X106/$D$53)</f>
        <v>0</v>
      </c>
      <c r="U141" s="143">
        <f>(VMTCalc!Y106/$D$53)</f>
        <v>0</v>
      </c>
      <c r="V141" s="143">
        <f>(VMTCalc!Z106/$D$53)</f>
        <v>0</v>
      </c>
      <c r="W141" s="143">
        <f>(VMTCalc!AA106/$D$53)</f>
        <v>0</v>
      </c>
      <c r="X141" s="143">
        <f>(VMTCalc!AB106/$D$53)</f>
        <v>0</v>
      </c>
      <c r="Y141" s="143">
        <f>(VMTCalc!AC106/$D$53)</f>
        <v>0</v>
      </c>
      <c r="Z141" s="143">
        <f>(VMTCalc!AD106/$D$53)</f>
        <v>0</v>
      </c>
      <c r="AA141" s="143">
        <f>(VMTCalc!AE106/$D$53)</f>
        <v>0</v>
      </c>
      <c r="AB141" s="143">
        <f>(VMTCalc!AF106/$D$53)</f>
        <v>0</v>
      </c>
      <c r="AC141" s="143">
        <f>(VMTCalc!AG106/$D$53)</f>
        <v>0</v>
      </c>
      <c r="AD141" s="143">
        <f>(VMTCalc!AH106/$D$53)</f>
        <v>0</v>
      </c>
      <c r="AE141" s="143">
        <f>(VMTCalc!AI106/$D$53)</f>
        <v>0</v>
      </c>
      <c r="AF141" s="143">
        <f>(VMTCalc!AJ106/$D$53)</f>
        <v>0</v>
      </c>
      <c r="AG141" s="143">
        <f>(VMTCalc!AK106/$D$53)</f>
        <v>0</v>
      </c>
      <c r="AH141" s="143">
        <f>(VMTCalc!AL106/$D$53)</f>
        <v>0</v>
      </c>
      <c r="AI141" s="143">
        <f>(VMTCalc!AM106/$D$53)</f>
        <v>0</v>
      </c>
      <c r="AJ141" s="143">
        <f>(VMTCalc!AN106/$D$53)</f>
        <v>0</v>
      </c>
      <c r="AK141" s="143">
        <f>(VMTCalc!AO106/$D$53)</f>
        <v>0</v>
      </c>
      <c r="AL141" s="143">
        <f>(VMTCalc!AP106/$D$53)</f>
        <v>0</v>
      </c>
      <c r="AM141" s="143">
        <f>(VMTCalc!AQ106/$D$53)</f>
        <v>0</v>
      </c>
      <c r="AN141" s="143">
        <f>(VMTCalc!AR106/$D$53)</f>
        <v>0</v>
      </c>
      <c r="AO141" s="143">
        <f>(VMTCalc!AS106/$D$53)</f>
        <v>0</v>
      </c>
      <c r="AP141" s="143">
        <f>(VMTCalc!AT106/$D$53)</f>
        <v>0</v>
      </c>
      <c r="AQ141" s="143">
        <f>(VMTCalc!AU106/$D$53)</f>
        <v>0</v>
      </c>
      <c r="AR141" s="143">
        <f>(VMTCalc!AV106/$D$53)</f>
        <v>0</v>
      </c>
      <c r="AS141" s="143">
        <f>(VMTCalc!AW106/$D$53)</f>
        <v>0</v>
      </c>
      <c r="AT141" s="143">
        <f>(VMTCalc!AX106/$D$53)</f>
        <v>0</v>
      </c>
    </row>
    <row r="142" spans="1:46">
      <c r="A142" s="218" t="s">
        <v>198</v>
      </c>
      <c r="B142" s="767" t="str">
        <f t="shared" si="67"/>
        <v>030265</v>
      </c>
      <c r="C142" s="66" t="str">
        <f>INDEX(ProjectSummary!$C$6:$F$20,MATCH(B142,ProjectSummary!$C$6:$C$20,0),4)</f>
        <v>ROBINSON ROAD</v>
      </c>
      <c r="E142" s="902">
        <f t="shared" si="68"/>
        <v>0.74564520000000001</v>
      </c>
      <c r="F142" s="143">
        <f>(VMTCalc!J107/$D$53)</f>
        <v>0</v>
      </c>
      <c r="G142" s="143">
        <f>(VMTCalc!K107/$D$53)</f>
        <v>0</v>
      </c>
      <c r="H142" s="143">
        <f>(VMTCalc!L107/$D$53)</f>
        <v>0</v>
      </c>
      <c r="I142" s="143">
        <f>(VMTCalc!M107/$D$53)</f>
        <v>0.74564520000000001</v>
      </c>
      <c r="J142" s="143">
        <f>(VMTCalc!N107/$D$53)</f>
        <v>0</v>
      </c>
      <c r="K142" s="143">
        <f>(VMTCalc!O107/$D$53)</f>
        <v>0</v>
      </c>
      <c r="L142" s="143">
        <f>(VMTCalc!P107/$D$53)</f>
        <v>0</v>
      </c>
      <c r="M142" s="143">
        <f>(VMTCalc!Q107/$D$53)</f>
        <v>0</v>
      </c>
      <c r="N142" s="143">
        <f>(VMTCalc!R107/$D$53)</f>
        <v>0</v>
      </c>
      <c r="O142" s="143">
        <f>(VMTCalc!S107/$D$53)</f>
        <v>0</v>
      </c>
      <c r="P142" s="143">
        <f>(VMTCalc!T107/$D$53)</f>
        <v>0</v>
      </c>
      <c r="Q142" s="143">
        <f>(VMTCalc!U107/$D$53)</f>
        <v>0</v>
      </c>
      <c r="R142" s="143">
        <f>(VMTCalc!V107/$D$53)</f>
        <v>0</v>
      </c>
      <c r="S142" s="143">
        <f>(VMTCalc!W107/$D$53)</f>
        <v>0</v>
      </c>
      <c r="T142" s="143">
        <f>(VMTCalc!X107/$D$53)</f>
        <v>0</v>
      </c>
      <c r="U142" s="143">
        <f>(VMTCalc!Y107/$D$53)</f>
        <v>0</v>
      </c>
      <c r="V142" s="143">
        <f>(VMTCalc!Z107/$D$53)</f>
        <v>0</v>
      </c>
      <c r="W142" s="143">
        <f>(VMTCalc!AA107/$D$53)</f>
        <v>0</v>
      </c>
      <c r="X142" s="143">
        <f>(VMTCalc!AB107/$D$53)</f>
        <v>0</v>
      </c>
      <c r="Y142" s="143">
        <f>(VMTCalc!AC107/$D$53)</f>
        <v>0</v>
      </c>
      <c r="Z142" s="143">
        <f>(VMTCalc!AD107/$D$53)</f>
        <v>0</v>
      </c>
      <c r="AA142" s="143">
        <f>(VMTCalc!AE107/$D$53)</f>
        <v>0</v>
      </c>
      <c r="AB142" s="143">
        <f>(VMTCalc!AF107/$D$53)</f>
        <v>0</v>
      </c>
      <c r="AC142" s="143">
        <f>(VMTCalc!AG107/$D$53)</f>
        <v>0</v>
      </c>
      <c r="AD142" s="143">
        <f>(VMTCalc!AH107/$D$53)</f>
        <v>0</v>
      </c>
      <c r="AE142" s="143">
        <f>(VMTCalc!AI107/$D$53)</f>
        <v>0</v>
      </c>
      <c r="AF142" s="143">
        <f>(VMTCalc!AJ107/$D$53)</f>
        <v>0</v>
      </c>
      <c r="AG142" s="143">
        <f>(VMTCalc!AK107/$D$53)</f>
        <v>0</v>
      </c>
      <c r="AH142" s="143">
        <f>(VMTCalc!AL107/$D$53)</f>
        <v>0</v>
      </c>
      <c r="AI142" s="143">
        <f>(VMTCalc!AM107/$D$53)</f>
        <v>0</v>
      </c>
      <c r="AJ142" s="143">
        <f>(VMTCalc!AN107/$D$53)</f>
        <v>0</v>
      </c>
      <c r="AK142" s="143">
        <f>(VMTCalc!AO107/$D$53)</f>
        <v>0</v>
      </c>
      <c r="AL142" s="143">
        <f>(VMTCalc!AP107/$D$53)</f>
        <v>0</v>
      </c>
      <c r="AM142" s="143">
        <f>(VMTCalc!AQ107/$D$53)</f>
        <v>0</v>
      </c>
      <c r="AN142" s="143">
        <f>(VMTCalc!AR107/$D$53)</f>
        <v>0</v>
      </c>
      <c r="AO142" s="143">
        <f>(VMTCalc!AS107/$D$53)</f>
        <v>0</v>
      </c>
      <c r="AP142" s="143">
        <f>(VMTCalc!AT107/$D$53)</f>
        <v>0</v>
      </c>
      <c r="AQ142" s="143">
        <f>(VMTCalc!AU107/$D$53)</f>
        <v>0</v>
      </c>
      <c r="AR142" s="143">
        <f>(VMTCalc!AV107/$D$53)</f>
        <v>0</v>
      </c>
      <c r="AS142" s="143">
        <f>(VMTCalc!AW107/$D$53)</f>
        <v>0</v>
      </c>
      <c r="AT142" s="143">
        <f>(VMTCalc!AX107/$D$53)</f>
        <v>0</v>
      </c>
    </row>
    <row r="143" spans="1:46">
      <c r="A143" s="218" t="s">
        <v>198</v>
      </c>
      <c r="B143" s="767">
        <f t="shared" si="67"/>
        <v>830106</v>
      </c>
      <c r="C143" s="66" t="str">
        <f>INDEX(ProjectSummary!$C$6:$F$20,MATCH(B143,ProjectSummary!$C$6:$C$20,0),4)</f>
        <v>BOGGER HOLLAR ROAD</v>
      </c>
      <c r="E143" s="902">
        <f t="shared" si="68"/>
        <v>0.20971271250000001</v>
      </c>
      <c r="F143" s="143">
        <f>(VMTCalc!J108/$D$53)</f>
        <v>0</v>
      </c>
      <c r="G143" s="143">
        <f>(VMTCalc!K108/$D$53)</f>
        <v>0</v>
      </c>
      <c r="H143" s="143">
        <f>(VMTCalc!L108/$D$53)</f>
        <v>0</v>
      </c>
      <c r="I143" s="143">
        <f>(VMTCalc!M108/$D$53)</f>
        <v>0.20971271250000001</v>
      </c>
      <c r="J143" s="143">
        <f>(VMTCalc!N108/$D$53)</f>
        <v>0</v>
      </c>
      <c r="K143" s="143">
        <f>(VMTCalc!O108/$D$53)</f>
        <v>0</v>
      </c>
      <c r="L143" s="143">
        <f>(VMTCalc!P108/$D$53)</f>
        <v>0</v>
      </c>
      <c r="M143" s="143">
        <f>(VMTCalc!Q108/$D$53)</f>
        <v>0</v>
      </c>
      <c r="N143" s="143">
        <f>(VMTCalc!R108/$D$53)</f>
        <v>0</v>
      </c>
      <c r="O143" s="143">
        <f>(VMTCalc!S108/$D$53)</f>
        <v>0</v>
      </c>
      <c r="P143" s="143">
        <f>(VMTCalc!T108/$D$53)</f>
        <v>0</v>
      </c>
      <c r="Q143" s="143">
        <f>(VMTCalc!U108/$D$53)</f>
        <v>0</v>
      </c>
      <c r="R143" s="143">
        <f>(VMTCalc!V108/$D$53)</f>
        <v>0</v>
      </c>
      <c r="S143" s="143">
        <f>(VMTCalc!W108/$D$53)</f>
        <v>0</v>
      </c>
      <c r="T143" s="143">
        <f>(VMTCalc!X108/$D$53)</f>
        <v>0</v>
      </c>
      <c r="U143" s="143">
        <f>(VMTCalc!Y108/$D$53)</f>
        <v>0</v>
      </c>
      <c r="V143" s="143">
        <f>(VMTCalc!Z108/$D$53)</f>
        <v>0</v>
      </c>
      <c r="W143" s="143">
        <f>(VMTCalc!AA108/$D$53)</f>
        <v>0</v>
      </c>
      <c r="X143" s="143">
        <f>(VMTCalc!AB108/$D$53)</f>
        <v>0</v>
      </c>
      <c r="Y143" s="143">
        <f>(VMTCalc!AC108/$D$53)</f>
        <v>0</v>
      </c>
      <c r="Z143" s="143">
        <f>(VMTCalc!AD108/$D$53)</f>
        <v>0</v>
      </c>
      <c r="AA143" s="143">
        <f>(VMTCalc!AE108/$D$53)</f>
        <v>0</v>
      </c>
      <c r="AB143" s="143">
        <f>(VMTCalc!AF108/$D$53)</f>
        <v>0</v>
      </c>
      <c r="AC143" s="143">
        <f>(VMTCalc!AG108/$D$53)</f>
        <v>0</v>
      </c>
      <c r="AD143" s="143">
        <f>(VMTCalc!AH108/$D$53)</f>
        <v>0</v>
      </c>
      <c r="AE143" s="143">
        <f>(VMTCalc!AI108/$D$53)</f>
        <v>0</v>
      </c>
      <c r="AF143" s="143">
        <f>(VMTCalc!AJ108/$D$53)</f>
        <v>0</v>
      </c>
      <c r="AG143" s="143">
        <f>(VMTCalc!AK108/$D$53)</f>
        <v>0</v>
      </c>
      <c r="AH143" s="143">
        <f>(VMTCalc!AL108/$D$53)</f>
        <v>0</v>
      </c>
      <c r="AI143" s="143">
        <f>(VMTCalc!AM108/$D$53)</f>
        <v>0</v>
      </c>
      <c r="AJ143" s="143">
        <f>(VMTCalc!AN108/$D$53)</f>
        <v>0</v>
      </c>
      <c r="AK143" s="143">
        <f>(VMTCalc!AO108/$D$53)</f>
        <v>0</v>
      </c>
      <c r="AL143" s="143">
        <f>(VMTCalc!AP108/$D$53)</f>
        <v>0</v>
      </c>
      <c r="AM143" s="143">
        <f>(VMTCalc!AQ108/$D$53)</f>
        <v>0</v>
      </c>
      <c r="AN143" s="143">
        <f>(VMTCalc!AR108/$D$53)</f>
        <v>0</v>
      </c>
      <c r="AO143" s="143">
        <f>(VMTCalc!AS108/$D$53)</f>
        <v>0</v>
      </c>
      <c r="AP143" s="143">
        <f>(VMTCalc!AT108/$D$53)</f>
        <v>0</v>
      </c>
      <c r="AQ143" s="143">
        <f>(VMTCalc!AU108/$D$53)</f>
        <v>0</v>
      </c>
      <c r="AR143" s="143">
        <f>(VMTCalc!AV108/$D$53)</f>
        <v>0</v>
      </c>
      <c r="AS143" s="143">
        <f>(VMTCalc!AW108/$D$53)</f>
        <v>0</v>
      </c>
      <c r="AT143" s="143">
        <f>(VMTCalc!AX108/$D$53)</f>
        <v>0</v>
      </c>
    </row>
    <row r="144" spans="1:46">
      <c r="A144" s="218" t="s">
        <v>198</v>
      </c>
      <c r="B144" s="767">
        <f t="shared" si="67"/>
        <v>830081</v>
      </c>
      <c r="C144" s="66" t="str">
        <f>INDEX(ProjectSummary!$C$6:$F$20,MATCH(B144,ProjectSummary!$C$6:$C$20,0),4)</f>
        <v>BRIDGE ROAD</v>
      </c>
      <c r="E144" s="902">
        <f t="shared" si="68"/>
        <v>1.2303145800000002</v>
      </c>
      <c r="F144" s="143">
        <f>(VMTCalc!J109/$D$53)</f>
        <v>0</v>
      </c>
      <c r="G144" s="143">
        <f>(VMTCalc!K109/$D$53)</f>
        <v>0</v>
      </c>
      <c r="H144" s="143">
        <f>(VMTCalc!L109/$D$53)</f>
        <v>0</v>
      </c>
      <c r="I144" s="143">
        <f>(VMTCalc!M109/$D$53)</f>
        <v>1.2303145800000002</v>
      </c>
      <c r="J144" s="143">
        <f>(VMTCalc!N109/$D$53)</f>
        <v>0</v>
      </c>
      <c r="K144" s="143">
        <f>(VMTCalc!O109/$D$53)</f>
        <v>0</v>
      </c>
      <c r="L144" s="143">
        <f>(VMTCalc!P109/$D$53)</f>
        <v>0</v>
      </c>
      <c r="M144" s="143">
        <f>(VMTCalc!Q109/$D$53)</f>
        <v>0</v>
      </c>
      <c r="N144" s="143">
        <f>(VMTCalc!R109/$D$53)</f>
        <v>0</v>
      </c>
      <c r="O144" s="143">
        <f>(VMTCalc!S109/$D$53)</f>
        <v>0</v>
      </c>
      <c r="P144" s="143">
        <f>(VMTCalc!T109/$D$53)</f>
        <v>0</v>
      </c>
      <c r="Q144" s="143">
        <f>(VMTCalc!U109/$D$53)</f>
        <v>0</v>
      </c>
      <c r="R144" s="143">
        <f>(VMTCalc!V109/$D$53)</f>
        <v>0</v>
      </c>
      <c r="S144" s="143">
        <f>(VMTCalc!W109/$D$53)</f>
        <v>0</v>
      </c>
      <c r="T144" s="143">
        <f>(VMTCalc!X109/$D$53)</f>
        <v>0</v>
      </c>
      <c r="U144" s="143">
        <f>(VMTCalc!Y109/$D$53)</f>
        <v>0</v>
      </c>
      <c r="V144" s="143">
        <f>(VMTCalc!Z109/$D$53)</f>
        <v>0</v>
      </c>
      <c r="W144" s="143">
        <f>(VMTCalc!AA109/$D$53)</f>
        <v>0</v>
      </c>
      <c r="X144" s="143">
        <f>(VMTCalc!AB109/$D$53)</f>
        <v>0</v>
      </c>
      <c r="Y144" s="143">
        <f>(VMTCalc!AC109/$D$53)</f>
        <v>0</v>
      </c>
      <c r="Z144" s="143">
        <f>(VMTCalc!AD109/$D$53)</f>
        <v>0</v>
      </c>
      <c r="AA144" s="143">
        <f>(VMTCalc!AE109/$D$53)</f>
        <v>0</v>
      </c>
      <c r="AB144" s="143">
        <f>(VMTCalc!AF109/$D$53)</f>
        <v>0</v>
      </c>
      <c r="AC144" s="143">
        <f>(VMTCalc!AG109/$D$53)</f>
        <v>0</v>
      </c>
      <c r="AD144" s="143">
        <f>(VMTCalc!AH109/$D$53)</f>
        <v>0</v>
      </c>
      <c r="AE144" s="143">
        <f>(VMTCalc!AI109/$D$53)</f>
        <v>0</v>
      </c>
      <c r="AF144" s="143">
        <f>(VMTCalc!AJ109/$D$53)</f>
        <v>0</v>
      </c>
      <c r="AG144" s="143">
        <f>(VMTCalc!AK109/$D$53)</f>
        <v>0</v>
      </c>
      <c r="AH144" s="143">
        <f>(VMTCalc!AL109/$D$53)</f>
        <v>0</v>
      </c>
      <c r="AI144" s="143">
        <f>(VMTCalc!AM109/$D$53)</f>
        <v>0</v>
      </c>
      <c r="AJ144" s="143">
        <f>(VMTCalc!AN109/$D$53)</f>
        <v>0</v>
      </c>
      <c r="AK144" s="143">
        <f>(VMTCalc!AO109/$D$53)</f>
        <v>0</v>
      </c>
      <c r="AL144" s="143">
        <f>(VMTCalc!AP109/$D$53)</f>
        <v>0</v>
      </c>
      <c r="AM144" s="143">
        <f>(VMTCalc!AQ109/$D$53)</f>
        <v>0</v>
      </c>
      <c r="AN144" s="143">
        <f>(VMTCalc!AR109/$D$53)</f>
        <v>0</v>
      </c>
      <c r="AO144" s="143">
        <f>(VMTCalc!AS109/$D$53)</f>
        <v>0</v>
      </c>
      <c r="AP144" s="143">
        <f>(VMTCalc!AT109/$D$53)</f>
        <v>0</v>
      </c>
      <c r="AQ144" s="143">
        <f>(VMTCalc!AU109/$D$53)</f>
        <v>0</v>
      </c>
      <c r="AR144" s="143">
        <f>(VMTCalc!AV109/$D$53)</f>
        <v>0</v>
      </c>
      <c r="AS144" s="143">
        <f>(VMTCalc!AW109/$D$53)</f>
        <v>0</v>
      </c>
      <c r="AT144" s="143">
        <f>(VMTCalc!AX109/$D$53)</f>
        <v>0</v>
      </c>
    </row>
    <row r="145" spans="1:46">
      <c r="A145" s="218" t="s">
        <v>198</v>
      </c>
      <c r="B145" s="767">
        <f t="shared" si="67"/>
        <v>830200</v>
      </c>
      <c r="C145" s="66" t="str">
        <f>INDEX(ProjectSummary!$C$6:$F$20,MATCH(B145,ProjectSummary!$C$6:$C$20,0),4)</f>
        <v>BRIDGE PORT ROAD</v>
      </c>
      <c r="E145" s="902">
        <f t="shared" si="68"/>
        <v>4.6602825E-2</v>
      </c>
      <c r="F145" s="143">
        <f>(VMTCalc!J110/$D$53)</f>
        <v>0</v>
      </c>
      <c r="G145" s="143">
        <f>(VMTCalc!K110/$D$53)</f>
        <v>0</v>
      </c>
      <c r="H145" s="143">
        <f>(VMTCalc!L110/$D$53)</f>
        <v>0</v>
      </c>
      <c r="I145" s="143">
        <f>(VMTCalc!M110/$D$53)</f>
        <v>4.6602825E-2</v>
      </c>
      <c r="J145" s="143">
        <f>(VMTCalc!N110/$D$53)</f>
        <v>0</v>
      </c>
      <c r="K145" s="143">
        <f>(VMTCalc!O110/$D$53)</f>
        <v>0</v>
      </c>
      <c r="L145" s="143">
        <f>(VMTCalc!P110/$D$53)</f>
        <v>0</v>
      </c>
      <c r="M145" s="143">
        <f>(VMTCalc!Q110/$D$53)</f>
        <v>0</v>
      </c>
      <c r="N145" s="143">
        <f>(VMTCalc!R110/$D$53)</f>
        <v>0</v>
      </c>
      <c r="O145" s="143">
        <f>(VMTCalc!S110/$D$53)</f>
        <v>0</v>
      </c>
      <c r="P145" s="143">
        <f>(VMTCalc!T110/$D$53)</f>
        <v>0</v>
      </c>
      <c r="Q145" s="143">
        <f>(VMTCalc!U110/$D$53)</f>
        <v>0</v>
      </c>
      <c r="R145" s="143">
        <f>(VMTCalc!V110/$D$53)</f>
        <v>0</v>
      </c>
      <c r="S145" s="143">
        <f>(VMTCalc!W110/$D$53)</f>
        <v>0</v>
      </c>
      <c r="T145" s="143">
        <f>(VMTCalc!X110/$D$53)</f>
        <v>0</v>
      </c>
      <c r="U145" s="143">
        <f>(VMTCalc!Y110/$D$53)</f>
        <v>0</v>
      </c>
      <c r="V145" s="143">
        <f>(VMTCalc!Z110/$D$53)</f>
        <v>0</v>
      </c>
      <c r="W145" s="143">
        <f>(VMTCalc!AA110/$D$53)</f>
        <v>0</v>
      </c>
      <c r="X145" s="143">
        <f>(VMTCalc!AB110/$D$53)</f>
        <v>0</v>
      </c>
      <c r="Y145" s="143">
        <f>(VMTCalc!AC110/$D$53)</f>
        <v>0</v>
      </c>
      <c r="Z145" s="143">
        <f>(VMTCalc!AD110/$D$53)</f>
        <v>0</v>
      </c>
      <c r="AA145" s="143">
        <f>(VMTCalc!AE110/$D$53)</f>
        <v>0</v>
      </c>
      <c r="AB145" s="143">
        <f>(VMTCalc!AF110/$D$53)</f>
        <v>0</v>
      </c>
      <c r="AC145" s="143">
        <f>(VMTCalc!AG110/$D$53)</f>
        <v>0</v>
      </c>
      <c r="AD145" s="143">
        <f>(VMTCalc!AH110/$D$53)</f>
        <v>0</v>
      </c>
      <c r="AE145" s="143">
        <f>(VMTCalc!AI110/$D$53)</f>
        <v>0</v>
      </c>
      <c r="AF145" s="143">
        <f>(VMTCalc!AJ110/$D$53)</f>
        <v>0</v>
      </c>
      <c r="AG145" s="143">
        <f>(VMTCalc!AK110/$D$53)</f>
        <v>0</v>
      </c>
      <c r="AH145" s="143">
        <f>(VMTCalc!AL110/$D$53)</f>
        <v>0</v>
      </c>
      <c r="AI145" s="143">
        <f>(VMTCalc!AM110/$D$53)</f>
        <v>0</v>
      </c>
      <c r="AJ145" s="143">
        <f>(VMTCalc!AN110/$D$53)</f>
        <v>0</v>
      </c>
      <c r="AK145" s="143">
        <f>(VMTCalc!AO110/$D$53)</f>
        <v>0</v>
      </c>
      <c r="AL145" s="143">
        <f>(VMTCalc!AP110/$D$53)</f>
        <v>0</v>
      </c>
      <c r="AM145" s="143">
        <f>(VMTCalc!AQ110/$D$53)</f>
        <v>0</v>
      </c>
      <c r="AN145" s="143">
        <f>(VMTCalc!AR110/$D$53)</f>
        <v>0</v>
      </c>
      <c r="AO145" s="143">
        <f>(VMTCalc!AS110/$D$53)</f>
        <v>0</v>
      </c>
      <c r="AP145" s="143">
        <f>(VMTCalc!AT110/$D$53)</f>
        <v>0</v>
      </c>
      <c r="AQ145" s="143">
        <f>(VMTCalc!AU110/$D$53)</f>
        <v>0</v>
      </c>
      <c r="AR145" s="143">
        <f>(VMTCalc!AV110/$D$53)</f>
        <v>0</v>
      </c>
      <c r="AS145" s="143">
        <f>(VMTCalc!AW110/$D$53)</f>
        <v>0</v>
      </c>
      <c r="AT145" s="143">
        <f>(VMTCalc!AX110/$D$53)</f>
        <v>0</v>
      </c>
    </row>
    <row r="146" spans="1:46">
      <c r="A146" s="218" t="s">
        <v>198</v>
      </c>
      <c r="B146" s="767">
        <f t="shared" si="67"/>
        <v>120173</v>
      </c>
      <c r="C146" s="66" t="str">
        <f>INDEX(ProjectSummary!$C$6:$F$20,MATCH(B146,ProjectSummary!$C$6:$C$20,0),4)</f>
        <v>PEACH ORCHARD ROAD</v>
      </c>
      <c r="E146" s="902">
        <f t="shared" si="68"/>
        <v>2.9142299900000004</v>
      </c>
      <c r="F146" s="143">
        <f>(VMTCalc!J111/$D$53)</f>
        <v>0</v>
      </c>
      <c r="G146" s="143">
        <f>(VMTCalc!K111/$D$53)</f>
        <v>0</v>
      </c>
      <c r="H146" s="143">
        <f>(VMTCalc!L111/$D$53)</f>
        <v>0</v>
      </c>
      <c r="I146" s="143">
        <f>(VMTCalc!M111/$D$53)</f>
        <v>2.9142299900000004</v>
      </c>
      <c r="J146" s="143">
        <f>(VMTCalc!N111/$D$53)</f>
        <v>0</v>
      </c>
      <c r="K146" s="143">
        <f>(VMTCalc!O111/$D$53)</f>
        <v>0</v>
      </c>
      <c r="L146" s="143">
        <f>(VMTCalc!P111/$D$53)</f>
        <v>0</v>
      </c>
      <c r="M146" s="143">
        <f>(VMTCalc!Q111/$D$53)</f>
        <v>0</v>
      </c>
      <c r="N146" s="143">
        <f>(VMTCalc!R111/$D$53)</f>
        <v>0</v>
      </c>
      <c r="O146" s="143">
        <f>(VMTCalc!S111/$D$53)</f>
        <v>0</v>
      </c>
      <c r="P146" s="143">
        <f>(VMTCalc!T111/$D$53)</f>
        <v>0</v>
      </c>
      <c r="Q146" s="143">
        <f>(VMTCalc!U111/$D$53)</f>
        <v>0</v>
      </c>
      <c r="R146" s="143">
        <f>(VMTCalc!V111/$D$53)</f>
        <v>0</v>
      </c>
      <c r="S146" s="143">
        <f>(VMTCalc!W111/$D$53)</f>
        <v>0</v>
      </c>
      <c r="T146" s="143">
        <f>(VMTCalc!X111/$D$53)</f>
        <v>0</v>
      </c>
      <c r="U146" s="143">
        <f>(VMTCalc!Y111/$D$53)</f>
        <v>0</v>
      </c>
      <c r="V146" s="143">
        <f>(VMTCalc!Z111/$D$53)</f>
        <v>0</v>
      </c>
      <c r="W146" s="143">
        <f>(VMTCalc!AA111/$D$53)</f>
        <v>0</v>
      </c>
      <c r="X146" s="143">
        <f>(VMTCalc!AB111/$D$53)</f>
        <v>0</v>
      </c>
      <c r="Y146" s="143">
        <f>(VMTCalc!AC111/$D$53)</f>
        <v>0</v>
      </c>
      <c r="Z146" s="143">
        <f>(VMTCalc!AD111/$D$53)</f>
        <v>0</v>
      </c>
      <c r="AA146" s="143">
        <f>(VMTCalc!AE111/$D$53)</f>
        <v>0</v>
      </c>
      <c r="AB146" s="143">
        <f>(VMTCalc!AF111/$D$53)</f>
        <v>0</v>
      </c>
      <c r="AC146" s="143">
        <f>(VMTCalc!AG111/$D$53)</f>
        <v>0</v>
      </c>
      <c r="AD146" s="143">
        <f>(VMTCalc!AH111/$D$53)</f>
        <v>0</v>
      </c>
      <c r="AE146" s="143">
        <f>(VMTCalc!AI111/$D$53)</f>
        <v>0</v>
      </c>
      <c r="AF146" s="143">
        <f>(VMTCalc!AJ111/$D$53)</f>
        <v>0</v>
      </c>
      <c r="AG146" s="143">
        <f>(VMTCalc!AK111/$D$53)</f>
        <v>0</v>
      </c>
      <c r="AH146" s="143">
        <f>(VMTCalc!AL111/$D$53)</f>
        <v>0</v>
      </c>
      <c r="AI146" s="143">
        <f>(VMTCalc!AM111/$D$53)</f>
        <v>0</v>
      </c>
      <c r="AJ146" s="143">
        <f>(VMTCalc!AN111/$D$53)</f>
        <v>0</v>
      </c>
      <c r="AK146" s="143">
        <f>(VMTCalc!AO111/$D$53)</f>
        <v>0</v>
      </c>
      <c r="AL146" s="143">
        <f>(VMTCalc!AP111/$D$53)</f>
        <v>0</v>
      </c>
      <c r="AM146" s="143">
        <f>(VMTCalc!AQ111/$D$53)</f>
        <v>0</v>
      </c>
      <c r="AN146" s="143">
        <f>(VMTCalc!AR111/$D$53)</f>
        <v>0</v>
      </c>
      <c r="AO146" s="143">
        <f>(VMTCalc!AS111/$D$53)</f>
        <v>0</v>
      </c>
      <c r="AP146" s="143">
        <f>(VMTCalc!AT111/$D$53)</f>
        <v>0</v>
      </c>
      <c r="AQ146" s="143">
        <f>(VMTCalc!AU111/$D$53)</f>
        <v>0</v>
      </c>
      <c r="AR146" s="143">
        <f>(VMTCalc!AV111/$D$53)</f>
        <v>0</v>
      </c>
      <c r="AS146" s="143">
        <f>(VMTCalc!AW111/$D$53)</f>
        <v>0</v>
      </c>
      <c r="AT146" s="143">
        <f>(VMTCalc!AX111/$D$53)</f>
        <v>0</v>
      </c>
    </row>
    <row r="147" spans="1:46">
      <c r="A147" s="218" t="s">
        <v>198</v>
      </c>
      <c r="B147" s="767">
        <f t="shared" si="67"/>
        <v>890074</v>
      </c>
      <c r="C147" s="66" t="str">
        <f>INDEX(ProjectSummary!$C$6:$F$20,MATCH(B147,ProjectSummary!$C$6:$C$20,0),4)</f>
        <v>MONROE-ANSONVILLE ROAD</v>
      </c>
      <c r="E147" s="902">
        <f t="shared" si="68"/>
        <v>1.9029486875000003</v>
      </c>
      <c r="F147" s="143">
        <f>(VMTCalc!J112/$D$53)</f>
        <v>0</v>
      </c>
      <c r="G147" s="143">
        <f>(VMTCalc!K112/$D$53)</f>
        <v>0</v>
      </c>
      <c r="H147" s="143">
        <f>(VMTCalc!L112/$D$53)</f>
        <v>0</v>
      </c>
      <c r="I147" s="143">
        <f>(VMTCalc!M112/$D$53)</f>
        <v>1.9029486875000003</v>
      </c>
      <c r="J147" s="143">
        <f>(VMTCalc!N112/$D$53)</f>
        <v>0</v>
      </c>
      <c r="K147" s="143">
        <f>(VMTCalc!O112/$D$53)</f>
        <v>0</v>
      </c>
      <c r="L147" s="143">
        <f>(VMTCalc!P112/$D$53)</f>
        <v>0</v>
      </c>
      <c r="M147" s="143">
        <f>(VMTCalc!Q112/$D$53)</f>
        <v>0</v>
      </c>
      <c r="N147" s="143">
        <f>(VMTCalc!R112/$D$53)</f>
        <v>0</v>
      </c>
      <c r="O147" s="143">
        <f>(VMTCalc!S112/$D$53)</f>
        <v>0</v>
      </c>
      <c r="P147" s="143">
        <f>(VMTCalc!T112/$D$53)</f>
        <v>0</v>
      </c>
      <c r="Q147" s="143">
        <f>(VMTCalc!U112/$D$53)</f>
        <v>0</v>
      </c>
      <c r="R147" s="143">
        <f>(VMTCalc!V112/$D$53)</f>
        <v>0</v>
      </c>
      <c r="S147" s="143">
        <f>(VMTCalc!W112/$D$53)</f>
        <v>0</v>
      </c>
      <c r="T147" s="143">
        <f>(VMTCalc!X112/$D$53)</f>
        <v>0</v>
      </c>
      <c r="U147" s="143">
        <f>(VMTCalc!Y112/$D$53)</f>
        <v>0</v>
      </c>
      <c r="V147" s="143">
        <f>(VMTCalc!Z112/$D$53)</f>
        <v>0</v>
      </c>
      <c r="W147" s="143">
        <f>(VMTCalc!AA112/$D$53)</f>
        <v>0</v>
      </c>
      <c r="X147" s="143">
        <f>(VMTCalc!AB112/$D$53)</f>
        <v>0</v>
      </c>
      <c r="Y147" s="143">
        <f>(VMTCalc!AC112/$D$53)</f>
        <v>0</v>
      </c>
      <c r="Z147" s="143">
        <f>(VMTCalc!AD112/$D$53)</f>
        <v>0</v>
      </c>
      <c r="AA147" s="143">
        <f>(VMTCalc!AE112/$D$53)</f>
        <v>0</v>
      </c>
      <c r="AB147" s="143">
        <f>(VMTCalc!AF112/$D$53)</f>
        <v>0</v>
      </c>
      <c r="AC147" s="143">
        <f>(VMTCalc!AG112/$D$53)</f>
        <v>0</v>
      </c>
      <c r="AD147" s="143">
        <f>(VMTCalc!AH112/$D$53)</f>
        <v>0</v>
      </c>
      <c r="AE147" s="143">
        <f>(VMTCalc!AI112/$D$53)</f>
        <v>0</v>
      </c>
      <c r="AF147" s="143">
        <f>(VMTCalc!AJ112/$D$53)</f>
        <v>0</v>
      </c>
      <c r="AG147" s="143">
        <f>(VMTCalc!AK112/$D$53)</f>
        <v>0</v>
      </c>
      <c r="AH147" s="143">
        <f>(VMTCalc!AL112/$D$53)</f>
        <v>0</v>
      </c>
      <c r="AI147" s="143">
        <f>(VMTCalc!AM112/$D$53)</f>
        <v>0</v>
      </c>
      <c r="AJ147" s="143">
        <f>(VMTCalc!AN112/$D$53)</f>
        <v>0</v>
      </c>
      <c r="AK147" s="143">
        <f>(VMTCalc!AO112/$D$53)</f>
        <v>0</v>
      </c>
      <c r="AL147" s="143">
        <f>(VMTCalc!AP112/$D$53)</f>
        <v>0</v>
      </c>
      <c r="AM147" s="143">
        <f>(VMTCalc!AQ112/$D$53)</f>
        <v>0</v>
      </c>
      <c r="AN147" s="143">
        <f>(VMTCalc!AR112/$D$53)</f>
        <v>0</v>
      </c>
      <c r="AO147" s="143">
        <f>(VMTCalc!AS112/$D$53)</f>
        <v>0</v>
      </c>
      <c r="AP147" s="143">
        <f>(VMTCalc!AT112/$D$53)</f>
        <v>0</v>
      </c>
      <c r="AQ147" s="143">
        <f>(VMTCalc!AU112/$D$53)</f>
        <v>0</v>
      </c>
      <c r="AR147" s="143">
        <f>(VMTCalc!AV112/$D$53)</f>
        <v>0</v>
      </c>
      <c r="AS147" s="143">
        <f>(VMTCalc!AW112/$D$53)</f>
        <v>0</v>
      </c>
      <c r="AT147" s="143">
        <f>(VMTCalc!AX112/$D$53)</f>
        <v>0</v>
      </c>
    </row>
    <row r="148" spans="1:46">
      <c r="A148" s="218" t="s">
        <v>198</v>
      </c>
      <c r="B148" s="767">
        <f t="shared" si="67"/>
        <v>890170</v>
      </c>
      <c r="C148" s="66" t="str">
        <f>INDEX(ProjectSummary!$C$6:$F$20,MATCH(B148,ProjectSummary!$C$6:$C$20,0),4)</f>
        <v>POTTERS ROAD</v>
      </c>
      <c r="E148" s="902">
        <f t="shared" si="68"/>
        <v>1.4912904</v>
      </c>
      <c r="F148" s="143">
        <f>(VMTCalc!J113/$D$53)</f>
        <v>0</v>
      </c>
      <c r="G148" s="143">
        <f>(VMTCalc!K113/$D$53)</f>
        <v>0</v>
      </c>
      <c r="H148" s="143">
        <f>(VMTCalc!L113/$D$53)</f>
        <v>0</v>
      </c>
      <c r="I148" s="143">
        <f>(VMTCalc!M113/$D$53)</f>
        <v>1.4912904</v>
      </c>
      <c r="J148" s="143">
        <f>(VMTCalc!N113/$D$53)</f>
        <v>0</v>
      </c>
      <c r="K148" s="143">
        <f>(VMTCalc!O113/$D$53)</f>
        <v>0</v>
      </c>
      <c r="L148" s="143">
        <f>(VMTCalc!P113/$D$53)</f>
        <v>0</v>
      </c>
      <c r="M148" s="143">
        <f>(VMTCalc!Q113/$D$53)</f>
        <v>0</v>
      </c>
      <c r="N148" s="143">
        <f>(VMTCalc!R113/$D$53)</f>
        <v>0</v>
      </c>
      <c r="O148" s="143">
        <f>(VMTCalc!S113/$D$53)</f>
        <v>0</v>
      </c>
      <c r="P148" s="143">
        <f>(VMTCalc!T113/$D$53)</f>
        <v>0</v>
      </c>
      <c r="Q148" s="143">
        <f>(VMTCalc!U113/$D$53)</f>
        <v>0</v>
      </c>
      <c r="R148" s="143">
        <f>(VMTCalc!V113/$D$53)</f>
        <v>0</v>
      </c>
      <c r="S148" s="143">
        <f>(VMTCalc!W113/$D$53)</f>
        <v>0</v>
      </c>
      <c r="T148" s="143">
        <f>(VMTCalc!X113/$D$53)</f>
        <v>0</v>
      </c>
      <c r="U148" s="143">
        <f>(VMTCalc!Y113/$D$53)</f>
        <v>0</v>
      </c>
      <c r="V148" s="143">
        <f>(VMTCalc!Z113/$D$53)</f>
        <v>0</v>
      </c>
      <c r="W148" s="143">
        <f>(VMTCalc!AA113/$D$53)</f>
        <v>0</v>
      </c>
      <c r="X148" s="143">
        <f>(VMTCalc!AB113/$D$53)</f>
        <v>0</v>
      </c>
      <c r="Y148" s="143">
        <f>(VMTCalc!AC113/$D$53)</f>
        <v>0</v>
      </c>
      <c r="Z148" s="143">
        <f>(VMTCalc!AD113/$D$53)</f>
        <v>0</v>
      </c>
      <c r="AA148" s="143">
        <f>(VMTCalc!AE113/$D$53)</f>
        <v>0</v>
      </c>
      <c r="AB148" s="143">
        <f>(VMTCalc!AF113/$D$53)</f>
        <v>0</v>
      </c>
      <c r="AC148" s="143">
        <f>(VMTCalc!AG113/$D$53)</f>
        <v>0</v>
      </c>
      <c r="AD148" s="143">
        <f>(VMTCalc!AH113/$D$53)</f>
        <v>0</v>
      </c>
      <c r="AE148" s="143">
        <f>(VMTCalc!AI113/$D$53)</f>
        <v>0</v>
      </c>
      <c r="AF148" s="143">
        <f>(VMTCalc!AJ113/$D$53)</f>
        <v>0</v>
      </c>
      <c r="AG148" s="143">
        <f>(VMTCalc!AK113/$D$53)</f>
        <v>0</v>
      </c>
      <c r="AH148" s="143">
        <f>(VMTCalc!AL113/$D$53)</f>
        <v>0</v>
      </c>
      <c r="AI148" s="143">
        <f>(VMTCalc!AM113/$D$53)</f>
        <v>0</v>
      </c>
      <c r="AJ148" s="143">
        <f>(VMTCalc!AN113/$D$53)</f>
        <v>0</v>
      </c>
      <c r="AK148" s="143">
        <f>(VMTCalc!AO113/$D$53)</f>
        <v>0</v>
      </c>
      <c r="AL148" s="143">
        <f>(VMTCalc!AP113/$D$53)</f>
        <v>0</v>
      </c>
      <c r="AM148" s="143">
        <f>(VMTCalc!AQ113/$D$53)</f>
        <v>0</v>
      </c>
      <c r="AN148" s="143">
        <f>(VMTCalc!AR113/$D$53)</f>
        <v>0</v>
      </c>
      <c r="AO148" s="143">
        <f>(VMTCalc!AS113/$D$53)</f>
        <v>0</v>
      </c>
      <c r="AP148" s="143">
        <f>(VMTCalc!AT113/$D$53)</f>
        <v>0</v>
      </c>
      <c r="AQ148" s="143">
        <f>(VMTCalc!AU113/$D$53)</f>
        <v>0</v>
      </c>
      <c r="AR148" s="143">
        <f>(VMTCalc!AV113/$D$53)</f>
        <v>0</v>
      </c>
      <c r="AS148" s="143">
        <f>(VMTCalc!AW113/$D$53)</f>
        <v>0</v>
      </c>
      <c r="AT148" s="143">
        <f>(VMTCalc!AX113/$D$53)</f>
        <v>0</v>
      </c>
    </row>
    <row r="149" spans="1:46">
      <c r="A149" s="218" t="s">
        <v>198</v>
      </c>
      <c r="B149" s="767">
        <f t="shared" si="67"/>
        <v>890312</v>
      </c>
      <c r="C149" s="66" t="str">
        <f>INDEX(ProjectSummary!$C$6:$F$20,MATCH(B149,ProjectSummary!$C$6:$C$20,0),4)</f>
        <v>SHANNON ROAD</v>
      </c>
      <c r="E149" s="902">
        <f t="shared" si="68"/>
        <v>6.43118985</v>
      </c>
      <c r="F149" s="143">
        <f>(VMTCalc!J114/$D$53)</f>
        <v>0</v>
      </c>
      <c r="G149" s="143">
        <f>(VMTCalc!K114/$D$53)</f>
        <v>0</v>
      </c>
      <c r="H149" s="143">
        <f>(VMTCalc!L114/$D$53)</f>
        <v>0</v>
      </c>
      <c r="I149" s="143">
        <f>(VMTCalc!M114/$D$53)</f>
        <v>6.43118985</v>
      </c>
      <c r="J149" s="143">
        <f>(VMTCalc!N114/$D$53)</f>
        <v>0</v>
      </c>
      <c r="K149" s="143">
        <f>(VMTCalc!O114/$D$53)</f>
        <v>0</v>
      </c>
      <c r="L149" s="143">
        <f>(VMTCalc!P114/$D$53)</f>
        <v>0</v>
      </c>
      <c r="M149" s="143">
        <f>(VMTCalc!Q114/$D$53)</f>
        <v>0</v>
      </c>
      <c r="N149" s="143">
        <f>(VMTCalc!R114/$D$53)</f>
        <v>0</v>
      </c>
      <c r="O149" s="143">
        <f>(VMTCalc!S114/$D$53)</f>
        <v>0</v>
      </c>
      <c r="P149" s="143">
        <f>(VMTCalc!T114/$D$53)</f>
        <v>0</v>
      </c>
      <c r="Q149" s="143">
        <f>(VMTCalc!U114/$D$53)</f>
        <v>0</v>
      </c>
      <c r="R149" s="143">
        <f>(VMTCalc!V114/$D$53)</f>
        <v>0</v>
      </c>
      <c r="S149" s="143">
        <f>(VMTCalc!W114/$D$53)</f>
        <v>0</v>
      </c>
      <c r="T149" s="143">
        <f>(VMTCalc!X114/$D$53)</f>
        <v>0</v>
      </c>
      <c r="U149" s="143">
        <f>(VMTCalc!Y114/$D$53)</f>
        <v>0</v>
      </c>
      <c r="V149" s="143">
        <f>(VMTCalc!Z114/$D$53)</f>
        <v>0</v>
      </c>
      <c r="W149" s="143">
        <f>(VMTCalc!AA114/$D$53)</f>
        <v>0</v>
      </c>
      <c r="X149" s="143">
        <f>(VMTCalc!AB114/$D$53)</f>
        <v>0</v>
      </c>
      <c r="Y149" s="143">
        <f>(VMTCalc!AC114/$D$53)</f>
        <v>0</v>
      </c>
      <c r="Z149" s="143">
        <f>(VMTCalc!AD114/$D$53)</f>
        <v>0</v>
      </c>
      <c r="AA149" s="143">
        <f>(VMTCalc!AE114/$D$53)</f>
        <v>0</v>
      </c>
      <c r="AB149" s="143">
        <f>(VMTCalc!AF114/$D$53)</f>
        <v>0</v>
      </c>
      <c r="AC149" s="143">
        <f>(VMTCalc!AG114/$D$53)</f>
        <v>0</v>
      </c>
      <c r="AD149" s="143">
        <f>(VMTCalc!AH114/$D$53)</f>
        <v>0</v>
      </c>
      <c r="AE149" s="143">
        <f>(VMTCalc!AI114/$D$53)</f>
        <v>0</v>
      </c>
      <c r="AF149" s="143">
        <f>(VMTCalc!AJ114/$D$53)</f>
        <v>0</v>
      </c>
      <c r="AG149" s="143">
        <f>(VMTCalc!AK114/$D$53)</f>
        <v>0</v>
      </c>
      <c r="AH149" s="143">
        <f>(VMTCalc!AL114/$D$53)</f>
        <v>0</v>
      </c>
      <c r="AI149" s="143">
        <f>(VMTCalc!AM114/$D$53)</f>
        <v>0</v>
      </c>
      <c r="AJ149" s="143">
        <f>(VMTCalc!AN114/$D$53)</f>
        <v>0</v>
      </c>
      <c r="AK149" s="143">
        <f>(VMTCalc!AO114/$D$53)</f>
        <v>0</v>
      </c>
      <c r="AL149" s="143">
        <f>(VMTCalc!AP114/$D$53)</f>
        <v>0</v>
      </c>
      <c r="AM149" s="143">
        <f>(VMTCalc!AQ114/$D$53)</f>
        <v>0</v>
      </c>
      <c r="AN149" s="143">
        <f>(VMTCalc!AR114/$D$53)</f>
        <v>0</v>
      </c>
      <c r="AO149" s="143">
        <f>(VMTCalc!AS114/$D$53)</f>
        <v>0</v>
      </c>
      <c r="AP149" s="143">
        <f>(VMTCalc!AT114/$D$53)</f>
        <v>0</v>
      </c>
      <c r="AQ149" s="143">
        <f>(VMTCalc!AU114/$D$53)</f>
        <v>0</v>
      </c>
      <c r="AR149" s="143">
        <f>(VMTCalc!AV114/$D$53)</f>
        <v>0</v>
      </c>
      <c r="AS149" s="143">
        <f>(VMTCalc!AW114/$D$53)</f>
        <v>0</v>
      </c>
      <c r="AT149" s="143">
        <f>(VMTCalc!AX114/$D$53)</f>
        <v>0</v>
      </c>
    </row>
    <row r="150" spans="1:46">
      <c r="A150" s="218" t="s">
        <v>198</v>
      </c>
      <c r="B150" s="767">
        <f t="shared" si="67"/>
        <v>890144</v>
      </c>
      <c r="C150" s="66" t="str">
        <f>INDEX(ProjectSummary!$C$6:$F$20,MATCH(B150,ProjectSummary!$C$6:$C$20,0),4)</f>
        <v>STACK ROAD</v>
      </c>
      <c r="E150" s="902">
        <f t="shared" si="68"/>
        <v>3.3554034000000001</v>
      </c>
      <c r="F150" s="143">
        <f>(VMTCalc!J115/$D$53)</f>
        <v>0</v>
      </c>
      <c r="G150" s="143">
        <f>(VMTCalc!K115/$D$53)</f>
        <v>0</v>
      </c>
      <c r="H150" s="143">
        <f>(VMTCalc!L115/$D$53)</f>
        <v>0</v>
      </c>
      <c r="I150" s="143">
        <f>(VMTCalc!M115/$D$53)</f>
        <v>3.3554034000000001</v>
      </c>
      <c r="J150" s="143">
        <f>(VMTCalc!N115/$D$53)</f>
        <v>0</v>
      </c>
      <c r="K150" s="143">
        <f>(VMTCalc!O115/$D$53)</f>
        <v>0</v>
      </c>
      <c r="L150" s="143">
        <f>(VMTCalc!P115/$D$53)</f>
        <v>0</v>
      </c>
      <c r="M150" s="143">
        <f>(VMTCalc!Q115/$D$53)</f>
        <v>0</v>
      </c>
      <c r="N150" s="143">
        <f>(VMTCalc!R115/$D$53)</f>
        <v>0</v>
      </c>
      <c r="O150" s="143">
        <f>(VMTCalc!S115/$D$53)</f>
        <v>0</v>
      </c>
      <c r="P150" s="143">
        <f>(VMTCalc!T115/$D$53)</f>
        <v>0</v>
      </c>
      <c r="Q150" s="143">
        <f>(VMTCalc!U115/$D$53)</f>
        <v>0</v>
      </c>
      <c r="R150" s="143">
        <f>(VMTCalc!V115/$D$53)</f>
        <v>0</v>
      </c>
      <c r="S150" s="143">
        <f>(VMTCalc!W115/$D$53)</f>
        <v>0</v>
      </c>
      <c r="T150" s="143">
        <f>(VMTCalc!X115/$D$53)</f>
        <v>0</v>
      </c>
      <c r="U150" s="143">
        <f>(VMTCalc!Y115/$D$53)</f>
        <v>0</v>
      </c>
      <c r="V150" s="143">
        <f>(VMTCalc!Z115/$D$53)</f>
        <v>0</v>
      </c>
      <c r="W150" s="143">
        <f>(VMTCalc!AA115/$D$53)</f>
        <v>0</v>
      </c>
      <c r="X150" s="143">
        <f>(VMTCalc!AB115/$D$53)</f>
        <v>0</v>
      </c>
      <c r="Y150" s="143">
        <f>(VMTCalc!AC115/$D$53)</f>
        <v>0</v>
      </c>
      <c r="Z150" s="143">
        <f>(VMTCalc!AD115/$D$53)</f>
        <v>0</v>
      </c>
      <c r="AA150" s="143">
        <f>(VMTCalc!AE115/$D$53)</f>
        <v>0</v>
      </c>
      <c r="AB150" s="143">
        <f>(VMTCalc!AF115/$D$53)</f>
        <v>0</v>
      </c>
      <c r="AC150" s="143">
        <f>(VMTCalc!AG115/$D$53)</f>
        <v>0</v>
      </c>
      <c r="AD150" s="143">
        <f>(VMTCalc!AH115/$D$53)</f>
        <v>0</v>
      </c>
      <c r="AE150" s="143">
        <f>(VMTCalc!AI115/$D$53)</f>
        <v>0</v>
      </c>
      <c r="AF150" s="143">
        <f>(VMTCalc!AJ115/$D$53)</f>
        <v>0</v>
      </c>
      <c r="AG150" s="143">
        <f>(VMTCalc!AK115/$D$53)</f>
        <v>0</v>
      </c>
      <c r="AH150" s="143">
        <f>(VMTCalc!AL115/$D$53)</f>
        <v>0</v>
      </c>
      <c r="AI150" s="143">
        <f>(VMTCalc!AM115/$D$53)</f>
        <v>0</v>
      </c>
      <c r="AJ150" s="143">
        <f>(VMTCalc!AN115/$D$53)</f>
        <v>0</v>
      </c>
      <c r="AK150" s="143">
        <f>(VMTCalc!AO115/$D$53)</f>
        <v>0</v>
      </c>
      <c r="AL150" s="143">
        <f>(VMTCalc!AP115/$D$53)</f>
        <v>0</v>
      </c>
      <c r="AM150" s="143">
        <f>(VMTCalc!AQ115/$D$53)</f>
        <v>0</v>
      </c>
      <c r="AN150" s="143">
        <f>(VMTCalc!AR115/$D$53)</f>
        <v>0</v>
      </c>
      <c r="AO150" s="143">
        <f>(VMTCalc!AS115/$D$53)</f>
        <v>0</v>
      </c>
      <c r="AP150" s="143">
        <f>(VMTCalc!AT115/$D$53)</f>
        <v>0</v>
      </c>
      <c r="AQ150" s="143">
        <f>(VMTCalc!AU115/$D$53)</f>
        <v>0</v>
      </c>
      <c r="AR150" s="143">
        <f>(VMTCalc!AV115/$D$53)</f>
        <v>0</v>
      </c>
      <c r="AS150" s="143">
        <f>(VMTCalc!AW115/$D$53)</f>
        <v>0</v>
      </c>
      <c r="AT150" s="143">
        <f>(VMTCalc!AX115/$D$53)</f>
        <v>0</v>
      </c>
    </row>
    <row r="151" spans="1:46">
      <c r="A151" s="218">
        <v>1</v>
      </c>
      <c r="B151" s="767">
        <f t="shared" si="67"/>
        <v>890067</v>
      </c>
      <c r="C151" s="66" t="str">
        <f>INDEX(ProjectSummary!$C$6:$F$20,MATCH(B151,ProjectSummary!$C$6:$C$20,0),4)</f>
        <v>AUSTIN GROVE CHURCH ROAD</v>
      </c>
      <c r="E151" s="902">
        <f t="shared" si="68"/>
        <v>3.2621977500000008</v>
      </c>
      <c r="F151" s="143">
        <f>(VMTCalc!J116/$D$53)</f>
        <v>0</v>
      </c>
      <c r="G151" s="143">
        <f>(VMTCalc!K116/$D$53)</f>
        <v>0</v>
      </c>
      <c r="H151" s="143">
        <f>(VMTCalc!L116/$D$53)</f>
        <v>0</v>
      </c>
      <c r="I151" s="143">
        <f>(VMTCalc!M116/$D$53)</f>
        <v>0</v>
      </c>
      <c r="J151" s="143">
        <f>(VMTCalc!N116/$D$53)</f>
        <v>3.2621977500000008</v>
      </c>
      <c r="K151" s="143">
        <f>(VMTCalc!O116/$D$53)</f>
        <v>0</v>
      </c>
      <c r="L151" s="143">
        <f>(VMTCalc!P116/$D$53)</f>
        <v>0</v>
      </c>
      <c r="M151" s="143">
        <f>(VMTCalc!Q116/$D$53)</f>
        <v>0</v>
      </c>
      <c r="N151" s="143">
        <f>(VMTCalc!R116/$D$53)</f>
        <v>0</v>
      </c>
      <c r="O151" s="143">
        <f>(VMTCalc!S116/$D$53)</f>
        <v>0</v>
      </c>
      <c r="P151" s="143">
        <f>(VMTCalc!T116/$D$53)</f>
        <v>0</v>
      </c>
      <c r="Q151" s="143">
        <f>(VMTCalc!U116/$D$53)</f>
        <v>0</v>
      </c>
      <c r="R151" s="143">
        <f>(VMTCalc!V116/$D$53)</f>
        <v>0</v>
      </c>
      <c r="S151" s="143">
        <f>(VMTCalc!W116/$D$53)</f>
        <v>0</v>
      </c>
      <c r="T151" s="143">
        <f>(VMTCalc!X116/$D$53)</f>
        <v>0</v>
      </c>
      <c r="U151" s="143">
        <f>(VMTCalc!Y116/$D$53)</f>
        <v>0</v>
      </c>
      <c r="V151" s="143">
        <f>(VMTCalc!Z116/$D$53)</f>
        <v>0</v>
      </c>
      <c r="W151" s="143">
        <f>(VMTCalc!AA116/$D$53)</f>
        <v>0</v>
      </c>
      <c r="X151" s="143">
        <f>(VMTCalc!AB116/$D$53)</f>
        <v>0</v>
      </c>
      <c r="Y151" s="143">
        <f>(VMTCalc!AC116/$D$53)</f>
        <v>0</v>
      </c>
      <c r="Z151" s="143">
        <f>(VMTCalc!AD116/$D$53)</f>
        <v>0</v>
      </c>
      <c r="AA151" s="143">
        <f>(VMTCalc!AE116/$D$53)</f>
        <v>0</v>
      </c>
      <c r="AB151" s="143">
        <f>(VMTCalc!AF116/$D$53)</f>
        <v>0</v>
      </c>
      <c r="AC151" s="143">
        <f>(VMTCalc!AG116/$D$53)</f>
        <v>0</v>
      </c>
      <c r="AD151" s="143">
        <f>(VMTCalc!AH116/$D$53)</f>
        <v>0</v>
      </c>
      <c r="AE151" s="143">
        <f>(VMTCalc!AI116/$D$53)</f>
        <v>0</v>
      </c>
      <c r="AF151" s="143">
        <f>(VMTCalc!AJ116/$D$53)</f>
        <v>0</v>
      </c>
      <c r="AG151" s="143">
        <f>(VMTCalc!AK116/$D$53)</f>
        <v>0</v>
      </c>
      <c r="AH151" s="143">
        <f>(VMTCalc!AL116/$D$53)</f>
        <v>0</v>
      </c>
      <c r="AI151" s="143">
        <f>(VMTCalc!AM116/$D$53)</f>
        <v>0</v>
      </c>
      <c r="AJ151" s="143">
        <f>(VMTCalc!AN116/$D$53)</f>
        <v>0</v>
      </c>
      <c r="AK151" s="143">
        <f>(VMTCalc!AO116/$D$53)</f>
        <v>0</v>
      </c>
      <c r="AL151" s="143">
        <f>(VMTCalc!AP116/$D$53)</f>
        <v>0</v>
      </c>
      <c r="AM151" s="143">
        <f>(VMTCalc!AQ116/$D$53)</f>
        <v>0</v>
      </c>
      <c r="AN151" s="143">
        <f>(VMTCalc!AR116/$D$53)</f>
        <v>0</v>
      </c>
      <c r="AO151" s="143">
        <f>(VMTCalc!AS116/$D$53)</f>
        <v>0</v>
      </c>
      <c r="AP151" s="143">
        <f>(VMTCalc!AT116/$D$53)</f>
        <v>0</v>
      </c>
      <c r="AQ151" s="143">
        <f>(VMTCalc!AU116/$D$53)</f>
        <v>0</v>
      </c>
      <c r="AR151" s="143">
        <f>(VMTCalc!AV116/$D$53)</f>
        <v>0</v>
      </c>
      <c r="AS151" s="143">
        <f>(VMTCalc!AW116/$D$53)</f>
        <v>0</v>
      </c>
      <c r="AT151" s="143">
        <f>(VMTCalc!AX116/$D$53)</f>
        <v>0</v>
      </c>
    </row>
    <row r="152" spans="1:46">
      <c r="A152" s="66">
        <v>1</v>
      </c>
      <c r="B152" s="767">
        <f t="shared" si="67"/>
        <v>830012</v>
      </c>
      <c r="C152" s="66" t="str">
        <f>INDEX(ProjectSummary!$C$6:$F$20,MATCH(B152,ProjectSummary!$C$6:$C$20,0),4)</f>
        <v>MOUNTAIN CREEK ROAD</v>
      </c>
      <c r="E152" s="902">
        <f t="shared" si="68"/>
        <v>0.32621977499999999</v>
      </c>
      <c r="F152" s="143">
        <f>(VMTCalc!J117/$D$53)</f>
        <v>0</v>
      </c>
      <c r="G152" s="143">
        <f>(VMTCalc!K117/$D$53)</f>
        <v>0</v>
      </c>
      <c r="H152" s="143">
        <f>(VMTCalc!L117/$D$53)</f>
        <v>0</v>
      </c>
      <c r="I152" s="143">
        <f>(VMTCalc!M117/$D$53)</f>
        <v>0</v>
      </c>
      <c r="J152" s="143">
        <f>(VMTCalc!N117/$D$53)</f>
        <v>0.32621977499999999</v>
      </c>
      <c r="K152" s="143">
        <f>(VMTCalc!O117/$D$53)</f>
        <v>0</v>
      </c>
      <c r="L152" s="143">
        <f>(VMTCalc!P117/$D$53)</f>
        <v>0</v>
      </c>
      <c r="M152" s="143">
        <f>(VMTCalc!Q117/$D$53)</f>
        <v>0</v>
      </c>
      <c r="N152" s="143">
        <f>(VMTCalc!R117/$D$53)</f>
        <v>0</v>
      </c>
      <c r="O152" s="143">
        <f>(VMTCalc!S117/$D$53)</f>
        <v>0</v>
      </c>
      <c r="P152" s="143">
        <f>(VMTCalc!T117/$D$53)</f>
        <v>0</v>
      </c>
      <c r="Q152" s="143">
        <f>(VMTCalc!U117/$D$53)</f>
        <v>0</v>
      </c>
      <c r="R152" s="143">
        <f>(VMTCalc!V117/$D$53)</f>
        <v>0</v>
      </c>
      <c r="S152" s="143">
        <f>(VMTCalc!W117/$D$53)</f>
        <v>0</v>
      </c>
      <c r="T152" s="143">
        <f>(VMTCalc!X117/$D$53)</f>
        <v>0</v>
      </c>
      <c r="U152" s="143">
        <f>(VMTCalc!Y117/$D$53)</f>
        <v>0</v>
      </c>
      <c r="V152" s="143">
        <f>(VMTCalc!Z117/$D$53)</f>
        <v>0</v>
      </c>
      <c r="W152" s="143">
        <f>(VMTCalc!AA117/$D$53)</f>
        <v>0</v>
      </c>
      <c r="X152" s="143">
        <f>(VMTCalc!AB117/$D$53)</f>
        <v>0</v>
      </c>
      <c r="Y152" s="143">
        <f>(VMTCalc!AC117/$D$53)</f>
        <v>0</v>
      </c>
      <c r="Z152" s="143">
        <f>(VMTCalc!AD117/$D$53)</f>
        <v>0</v>
      </c>
      <c r="AA152" s="143">
        <f>(VMTCalc!AE117/$D$53)</f>
        <v>0</v>
      </c>
      <c r="AB152" s="143">
        <f>(VMTCalc!AF117/$D$53)</f>
        <v>0</v>
      </c>
      <c r="AC152" s="143">
        <f>(VMTCalc!AG117/$D$53)</f>
        <v>0</v>
      </c>
      <c r="AD152" s="143">
        <f>(VMTCalc!AH117/$D$53)</f>
        <v>0</v>
      </c>
      <c r="AE152" s="143">
        <f>(VMTCalc!AI117/$D$53)</f>
        <v>0</v>
      </c>
      <c r="AF152" s="143">
        <f>(VMTCalc!AJ117/$D$53)</f>
        <v>0</v>
      </c>
      <c r="AG152" s="143">
        <f>(VMTCalc!AK117/$D$53)</f>
        <v>0</v>
      </c>
      <c r="AH152" s="143">
        <f>(VMTCalc!AL117/$D$53)</f>
        <v>0</v>
      </c>
      <c r="AI152" s="143">
        <f>(VMTCalc!AM117/$D$53)</f>
        <v>0</v>
      </c>
      <c r="AJ152" s="143">
        <f>(VMTCalc!AN117/$D$53)</f>
        <v>0</v>
      </c>
      <c r="AK152" s="143">
        <f>(VMTCalc!AO117/$D$53)</f>
        <v>0</v>
      </c>
      <c r="AL152" s="143">
        <f>(VMTCalc!AP117/$D$53)</f>
        <v>0</v>
      </c>
      <c r="AM152" s="143">
        <f>(VMTCalc!AQ117/$D$53)</f>
        <v>0</v>
      </c>
      <c r="AN152" s="143">
        <f>(VMTCalc!AR117/$D$53)</f>
        <v>0</v>
      </c>
      <c r="AO152" s="143">
        <f>(VMTCalc!AS117/$D$53)</f>
        <v>0</v>
      </c>
      <c r="AP152" s="143">
        <f>(VMTCalc!AT117/$D$53)</f>
        <v>0</v>
      </c>
      <c r="AQ152" s="143">
        <f>(VMTCalc!AU117/$D$53)</f>
        <v>0</v>
      </c>
      <c r="AR152" s="143">
        <f>(VMTCalc!AV117/$D$53)</f>
        <v>0</v>
      </c>
      <c r="AS152" s="143">
        <f>(VMTCalc!AW117/$D$53)</f>
        <v>0</v>
      </c>
      <c r="AT152" s="143">
        <f>(VMTCalc!AX117/$D$53)</f>
        <v>0</v>
      </c>
    </row>
    <row r="153" spans="1:46">
      <c r="A153" s="66">
        <v>1</v>
      </c>
      <c r="B153" s="767">
        <f t="shared" si="67"/>
        <v>120050</v>
      </c>
      <c r="C153" s="66" t="str">
        <f>INDEX(ProjectSummary!$C$6:$F$20,MATCH(B153,ProjectSummary!$C$6:$C$20,0),4)</f>
        <v>PENNINGER ROAD</v>
      </c>
      <c r="E153" s="902">
        <f t="shared" si="68"/>
        <v>0.52195164000000005</v>
      </c>
      <c r="F153" s="143">
        <f>(VMTCalc!J118/$D$53)</f>
        <v>0</v>
      </c>
      <c r="G153" s="143">
        <f>(VMTCalc!K118/$D$53)</f>
        <v>0</v>
      </c>
      <c r="H153" s="143">
        <f>(VMTCalc!L118/$D$53)</f>
        <v>0</v>
      </c>
      <c r="I153" s="143">
        <f>(VMTCalc!M118/$D$53)</f>
        <v>0</v>
      </c>
      <c r="J153" s="143">
        <f>(VMTCalc!N118/$D$53)</f>
        <v>0.52195164000000005</v>
      </c>
      <c r="K153" s="143">
        <f>(VMTCalc!O118/$D$53)</f>
        <v>0</v>
      </c>
      <c r="L153" s="143">
        <f>(VMTCalc!P118/$D$53)</f>
        <v>0</v>
      </c>
      <c r="M153" s="143">
        <f>(VMTCalc!Q118/$D$53)</f>
        <v>0</v>
      </c>
      <c r="N153" s="143">
        <f>(VMTCalc!R118/$D$53)</f>
        <v>0</v>
      </c>
      <c r="O153" s="143">
        <f>(VMTCalc!S118/$D$53)</f>
        <v>0</v>
      </c>
      <c r="P153" s="143">
        <f>(VMTCalc!T118/$D$53)</f>
        <v>0</v>
      </c>
      <c r="Q153" s="143">
        <f>(VMTCalc!U118/$D$53)</f>
        <v>0</v>
      </c>
      <c r="R153" s="143">
        <f>(VMTCalc!V118/$D$53)</f>
        <v>0</v>
      </c>
      <c r="S153" s="143">
        <f>(VMTCalc!W118/$D$53)</f>
        <v>0</v>
      </c>
      <c r="T153" s="143">
        <f>(VMTCalc!X118/$D$53)</f>
        <v>0</v>
      </c>
      <c r="U153" s="143">
        <f>(VMTCalc!Y118/$D$53)</f>
        <v>0</v>
      </c>
      <c r="V153" s="143">
        <f>(VMTCalc!Z118/$D$53)</f>
        <v>0</v>
      </c>
      <c r="W153" s="143">
        <f>(VMTCalc!AA118/$D$53)</f>
        <v>0</v>
      </c>
      <c r="X153" s="143">
        <f>(VMTCalc!AB118/$D$53)</f>
        <v>0</v>
      </c>
      <c r="Y153" s="143">
        <f>(VMTCalc!AC118/$D$53)</f>
        <v>0</v>
      </c>
      <c r="Z153" s="143">
        <f>(VMTCalc!AD118/$D$53)</f>
        <v>0</v>
      </c>
      <c r="AA153" s="143">
        <f>(VMTCalc!AE118/$D$53)</f>
        <v>0</v>
      </c>
      <c r="AB153" s="143">
        <f>(VMTCalc!AF118/$D$53)</f>
        <v>0</v>
      </c>
      <c r="AC153" s="143">
        <f>(VMTCalc!AG118/$D$53)</f>
        <v>0</v>
      </c>
      <c r="AD153" s="143">
        <f>(VMTCalc!AH118/$D$53)</f>
        <v>0</v>
      </c>
      <c r="AE153" s="143">
        <f>(VMTCalc!AI118/$D$53)</f>
        <v>0</v>
      </c>
      <c r="AF153" s="143">
        <f>(VMTCalc!AJ118/$D$53)</f>
        <v>0</v>
      </c>
      <c r="AG153" s="143">
        <f>(VMTCalc!AK118/$D$53)</f>
        <v>0</v>
      </c>
      <c r="AH153" s="143">
        <f>(VMTCalc!AL118/$D$53)</f>
        <v>0</v>
      </c>
      <c r="AI153" s="143">
        <f>(VMTCalc!AM118/$D$53)</f>
        <v>0</v>
      </c>
      <c r="AJ153" s="143">
        <f>(VMTCalc!AN118/$D$53)</f>
        <v>0</v>
      </c>
      <c r="AK153" s="143">
        <f>(VMTCalc!AO118/$D$53)</f>
        <v>0</v>
      </c>
      <c r="AL153" s="143">
        <f>(VMTCalc!AP118/$D$53)</f>
        <v>0</v>
      </c>
      <c r="AM153" s="143">
        <f>(VMTCalc!AQ118/$D$53)</f>
        <v>0</v>
      </c>
      <c r="AN153" s="143">
        <f>(VMTCalc!AR118/$D$53)</f>
        <v>0</v>
      </c>
      <c r="AO153" s="143">
        <f>(VMTCalc!AS118/$D$53)</f>
        <v>0</v>
      </c>
      <c r="AP153" s="143">
        <f>(VMTCalc!AT118/$D$53)</f>
        <v>0</v>
      </c>
      <c r="AQ153" s="143">
        <f>(VMTCalc!AU118/$D$53)</f>
        <v>0</v>
      </c>
      <c r="AR153" s="143">
        <f>(VMTCalc!AV118/$D$53)</f>
        <v>0</v>
      </c>
      <c r="AS153" s="143">
        <f>(VMTCalc!AW118/$D$53)</f>
        <v>0</v>
      </c>
      <c r="AT153" s="143">
        <f>(VMTCalc!AX118/$D$53)</f>
        <v>0</v>
      </c>
    </row>
    <row r="154" spans="1:46">
      <c r="A154" s="66">
        <v>1</v>
      </c>
      <c r="B154" s="767">
        <f t="shared" si="67"/>
        <v>590060</v>
      </c>
      <c r="C154" s="66" t="str">
        <f>INDEX(ProjectSummary!$C$6:$F$20,MATCH(B154,ProjectSummary!$C$6:$C$20,0),4)</f>
        <v>ROBINSON CHURCH ROAD</v>
      </c>
      <c r="E154" s="902">
        <f t="shared" si="68"/>
        <v>42.082350975000011</v>
      </c>
      <c r="F154" s="143">
        <f>(VMTCalc!J119/$D$53)</f>
        <v>0</v>
      </c>
      <c r="G154" s="143">
        <f>(VMTCalc!K119/$D$53)</f>
        <v>0</v>
      </c>
      <c r="H154" s="143">
        <f>(VMTCalc!L119/$D$53)</f>
        <v>0</v>
      </c>
      <c r="I154" s="143">
        <f>(VMTCalc!M119/$D$53)</f>
        <v>0</v>
      </c>
      <c r="J154" s="143">
        <f>(VMTCalc!N119/$D$53)</f>
        <v>42.082350975000011</v>
      </c>
      <c r="K154" s="143">
        <f>(VMTCalc!O119/$D$53)</f>
        <v>0</v>
      </c>
      <c r="L154" s="143">
        <f>(VMTCalc!P119/$D$53)</f>
        <v>0</v>
      </c>
      <c r="M154" s="143">
        <f>(VMTCalc!Q119/$D$53)</f>
        <v>0</v>
      </c>
      <c r="N154" s="143">
        <f>(VMTCalc!R119/$D$53)</f>
        <v>0</v>
      </c>
      <c r="O154" s="143">
        <f>(VMTCalc!S119/$D$53)</f>
        <v>0</v>
      </c>
      <c r="P154" s="143">
        <f>(VMTCalc!T119/$D$53)</f>
        <v>0</v>
      </c>
      <c r="Q154" s="143">
        <f>(VMTCalc!U119/$D$53)</f>
        <v>0</v>
      </c>
      <c r="R154" s="143">
        <f>(VMTCalc!V119/$D$53)</f>
        <v>0</v>
      </c>
      <c r="S154" s="143">
        <f>(VMTCalc!W119/$D$53)</f>
        <v>0</v>
      </c>
      <c r="T154" s="143">
        <f>(VMTCalc!X119/$D$53)</f>
        <v>0</v>
      </c>
      <c r="U154" s="143">
        <f>(VMTCalc!Y119/$D$53)</f>
        <v>0</v>
      </c>
      <c r="V154" s="143">
        <f>(VMTCalc!Z119/$D$53)</f>
        <v>0</v>
      </c>
      <c r="W154" s="143">
        <f>(VMTCalc!AA119/$D$53)</f>
        <v>0</v>
      </c>
      <c r="X154" s="143">
        <f>(VMTCalc!AB119/$D$53)</f>
        <v>0</v>
      </c>
      <c r="Y154" s="143">
        <f>(VMTCalc!AC119/$D$53)</f>
        <v>0</v>
      </c>
      <c r="Z154" s="143">
        <f>(VMTCalc!AD119/$D$53)</f>
        <v>0</v>
      </c>
      <c r="AA154" s="143">
        <f>(VMTCalc!AE119/$D$53)</f>
        <v>0</v>
      </c>
      <c r="AB154" s="143">
        <f>(VMTCalc!AF119/$D$53)</f>
        <v>0</v>
      </c>
      <c r="AC154" s="143">
        <f>(VMTCalc!AG119/$D$53)</f>
        <v>0</v>
      </c>
      <c r="AD154" s="143">
        <f>(VMTCalc!AH119/$D$53)</f>
        <v>0</v>
      </c>
      <c r="AE154" s="143">
        <f>(VMTCalc!AI119/$D$53)</f>
        <v>0</v>
      </c>
      <c r="AF154" s="143">
        <f>(VMTCalc!AJ119/$D$53)</f>
        <v>0</v>
      </c>
      <c r="AG154" s="143">
        <f>(VMTCalc!AK119/$D$53)</f>
        <v>0</v>
      </c>
      <c r="AH154" s="143">
        <f>(VMTCalc!AL119/$D$53)</f>
        <v>0</v>
      </c>
      <c r="AI154" s="143">
        <f>(VMTCalc!AM119/$D$53)</f>
        <v>0</v>
      </c>
      <c r="AJ154" s="143">
        <f>(VMTCalc!AN119/$D$53)</f>
        <v>0</v>
      </c>
      <c r="AK154" s="143">
        <f>(VMTCalc!AO119/$D$53)</f>
        <v>0</v>
      </c>
      <c r="AL154" s="143">
        <f>(VMTCalc!AP119/$D$53)</f>
        <v>0</v>
      </c>
      <c r="AM154" s="143">
        <f>(VMTCalc!AQ119/$D$53)</f>
        <v>0</v>
      </c>
      <c r="AN154" s="143">
        <f>(VMTCalc!AR119/$D$53)</f>
        <v>0</v>
      </c>
      <c r="AO154" s="143">
        <f>(VMTCalc!AS119/$D$53)</f>
        <v>0</v>
      </c>
      <c r="AP154" s="143">
        <f>(VMTCalc!AT119/$D$53)</f>
        <v>0</v>
      </c>
      <c r="AQ154" s="143">
        <f>(VMTCalc!AU119/$D$53)</f>
        <v>0</v>
      </c>
      <c r="AR154" s="143">
        <f>(VMTCalc!AV119/$D$53)</f>
        <v>0</v>
      </c>
      <c r="AS154" s="143">
        <f>(VMTCalc!AW119/$D$53)</f>
        <v>0</v>
      </c>
      <c r="AT154" s="143">
        <f>(VMTCalc!AX119/$D$53)</f>
        <v>0</v>
      </c>
    </row>
    <row r="155" spans="1:46">
      <c r="A155" s="66"/>
      <c r="B155" s="767"/>
      <c r="C155" s="66"/>
      <c r="E155" s="226"/>
      <c r="F155" s="143"/>
      <c r="G155" s="143"/>
      <c r="H155" s="143"/>
      <c r="I155" s="143"/>
      <c r="J155" s="143"/>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3"/>
      <c r="AI155" s="143"/>
      <c r="AJ155" s="143"/>
      <c r="AK155" s="143"/>
      <c r="AL155" s="143"/>
      <c r="AM155" s="143"/>
      <c r="AN155" s="143"/>
      <c r="AO155" s="143"/>
      <c r="AP155" s="143"/>
      <c r="AQ155" s="143"/>
      <c r="AR155" s="143"/>
      <c r="AS155" s="143"/>
      <c r="AT155" s="143"/>
    </row>
    <row r="156" spans="1:46" ht="30">
      <c r="A156" s="873" t="s">
        <v>203</v>
      </c>
      <c r="B156" s="873" t="s">
        <v>120</v>
      </c>
      <c r="C156" s="102" t="s">
        <v>227</v>
      </c>
      <c r="E156" s="226"/>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row>
    <row r="157" spans="1:46">
      <c r="A157" s="218" t="s">
        <v>198</v>
      </c>
      <c r="B157" s="767" t="str">
        <f>B140</f>
        <v>030161</v>
      </c>
      <c r="C157" s="66" t="str">
        <f>INDEX(ProjectSummary!$C$6:$F$20,MATCH(B157,ProjectSummary!$C$6:$C$20,0),4)</f>
        <v>LOCKHART ROAD</v>
      </c>
      <c r="E157" s="902">
        <f>SUM(F157:AT157)</f>
        <v>5.8408873999999997</v>
      </c>
      <c r="F157" s="143">
        <f>(VMTCalc!J122/$D$53)</f>
        <v>0</v>
      </c>
      <c r="G157" s="143">
        <f>(VMTCalc!K122/$D$53)</f>
        <v>0</v>
      </c>
      <c r="H157" s="143">
        <f>(VMTCalc!L122/$D$53)</f>
        <v>0</v>
      </c>
      <c r="I157" s="143">
        <f>(VMTCalc!M122/$D$53)</f>
        <v>5.8408873999999997</v>
      </c>
      <c r="J157" s="143">
        <f>(VMTCalc!N122/$D$53)</f>
        <v>0</v>
      </c>
      <c r="K157" s="143">
        <f>(VMTCalc!O122/$D$53)</f>
        <v>0</v>
      </c>
      <c r="L157" s="143">
        <f>(VMTCalc!P122/$D$53)</f>
        <v>0</v>
      </c>
      <c r="M157" s="143">
        <f>(VMTCalc!Q122/$D$53)</f>
        <v>0</v>
      </c>
      <c r="N157" s="143">
        <f>(VMTCalc!R122/$D$53)</f>
        <v>0</v>
      </c>
      <c r="O157" s="143">
        <f>(VMTCalc!S122/$D$53)</f>
        <v>0</v>
      </c>
      <c r="P157" s="143">
        <f>(VMTCalc!T122/$D$53)</f>
        <v>0</v>
      </c>
      <c r="Q157" s="143">
        <f>(VMTCalc!U122/$D$53)</f>
        <v>0</v>
      </c>
      <c r="R157" s="143">
        <f>(VMTCalc!V122/$D$53)</f>
        <v>0</v>
      </c>
      <c r="S157" s="143">
        <f>(VMTCalc!W122/$D$53)</f>
        <v>0</v>
      </c>
      <c r="T157" s="143">
        <f>(VMTCalc!X122/$D$53)</f>
        <v>0</v>
      </c>
      <c r="U157" s="143">
        <f>(VMTCalc!Y122/$D$53)</f>
        <v>0</v>
      </c>
      <c r="V157" s="143">
        <f>(VMTCalc!Z122/$D$53)</f>
        <v>0</v>
      </c>
      <c r="W157" s="143">
        <f>(VMTCalc!AA122/$D$53)</f>
        <v>0</v>
      </c>
      <c r="X157" s="143">
        <f>(VMTCalc!AB122/$D$53)</f>
        <v>0</v>
      </c>
      <c r="Y157" s="143">
        <f>(VMTCalc!AC122/$D$53)</f>
        <v>0</v>
      </c>
      <c r="Z157" s="143">
        <f>(VMTCalc!AD122/$D$53)</f>
        <v>0</v>
      </c>
      <c r="AA157" s="143">
        <f>(VMTCalc!AE122/$D$53)</f>
        <v>0</v>
      </c>
      <c r="AB157" s="143">
        <f>(VMTCalc!AF122/$D$53)</f>
        <v>0</v>
      </c>
      <c r="AC157" s="143">
        <f>(VMTCalc!AG122/$D$53)</f>
        <v>0</v>
      </c>
      <c r="AD157" s="143">
        <f>(VMTCalc!AH122/$D$53)</f>
        <v>0</v>
      </c>
      <c r="AE157" s="143">
        <f>(VMTCalc!AI122/$D$53)</f>
        <v>0</v>
      </c>
      <c r="AF157" s="143">
        <f>(VMTCalc!AJ122/$D$53)</f>
        <v>0</v>
      </c>
      <c r="AG157" s="143">
        <f>(VMTCalc!AK122/$D$53)</f>
        <v>0</v>
      </c>
      <c r="AH157" s="143">
        <f>(VMTCalc!AL122/$D$53)</f>
        <v>0</v>
      </c>
      <c r="AI157" s="143">
        <f>(VMTCalc!AM122/$D$53)</f>
        <v>0</v>
      </c>
      <c r="AJ157" s="143">
        <f>(VMTCalc!AN122/$D$53)</f>
        <v>0</v>
      </c>
      <c r="AK157" s="143">
        <f>(VMTCalc!AO122/$D$53)</f>
        <v>0</v>
      </c>
      <c r="AL157" s="143">
        <f>(VMTCalc!AP122/$D$53)</f>
        <v>0</v>
      </c>
      <c r="AM157" s="143">
        <f>(VMTCalc!AQ122/$D$53)</f>
        <v>0</v>
      </c>
      <c r="AN157" s="143">
        <f>(VMTCalc!AR122/$D$53)</f>
        <v>0</v>
      </c>
      <c r="AO157" s="143">
        <f>(VMTCalc!AS122/$D$53)</f>
        <v>0</v>
      </c>
      <c r="AP157" s="143">
        <f>(VMTCalc!AT122/$D$53)</f>
        <v>0</v>
      </c>
      <c r="AQ157" s="143">
        <f>(VMTCalc!AU122/$D$53)</f>
        <v>0</v>
      </c>
      <c r="AR157" s="143">
        <f>(VMTCalc!AV122/$D$53)</f>
        <v>0</v>
      </c>
      <c r="AS157" s="143">
        <f>(VMTCalc!AW122/$D$53)</f>
        <v>0</v>
      </c>
      <c r="AT157" s="143">
        <f>(VMTCalc!AX122/$D$53)</f>
        <v>0</v>
      </c>
    </row>
    <row r="158" spans="1:46">
      <c r="A158" s="218" t="s">
        <v>198</v>
      </c>
      <c r="B158" s="767" t="str">
        <f t="shared" ref="B158:B171" si="69">B141</f>
        <v>030148</v>
      </c>
      <c r="C158" s="66" t="str">
        <f>INDEX(ProjectSummary!$C$6:$F$20,MATCH(B158,ProjectSummary!$C$6:$C$20,0),4)</f>
        <v>MILLS ROAD</v>
      </c>
      <c r="E158" s="902">
        <f t="shared" ref="E158:E171" si="70">SUM(F158:AT158)</f>
        <v>11.681774799999999</v>
      </c>
      <c r="F158" s="143">
        <f>(VMTCalc!J123/$D$53)</f>
        <v>0</v>
      </c>
      <c r="G158" s="143">
        <f>(VMTCalc!K123/$D$53)</f>
        <v>0</v>
      </c>
      <c r="H158" s="143">
        <f>(VMTCalc!L123/$D$53)</f>
        <v>0</v>
      </c>
      <c r="I158" s="143">
        <f>(VMTCalc!M123/$D$53)</f>
        <v>11.681774799999999</v>
      </c>
      <c r="J158" s="143">
        <f>(VMTCalc!N123/$D$53)</f>
        <v>0</v>
      </c>
      <c r="K158" s="143">
        <f>(VMTCalc!O123/$D$53)</f>
        <v>0</v>
      </c>
      <c r="L158" s="143">
        <f>(VMTCalc!P123/$D$53)</f>
        <v>0</v>
      </c>
      <c r="M158" s="143">
        <f>(VMTCalc!Q123/$D$53)</f>
        <v>0</v>
      </c>
      <c r="N158" s="143">
        <f>(VMTCalc!R123/$D$53)</f>
        <v>0</v>
      </c>
      <c r="O158" s="143">
        <f>(VMTCalc!S123/$D$53)</f>
        <v>0</v>
      </c>
      <c r="P158" s="143">
        <f>(VMTCalc!T123/$D$53)</f>
        <v>0</v>
      </c>
      <c r="Q158" s="143">
        <f>(VMTCalc!U123/$D$53)</f>
        <v>0</v>
      </c>
      <c r="R158" s="143">
        <f>(VMTCalc!V123/$D$53)</f>
        <v>0</v>
      </c>
      <c r="S158" s="143">
        <f>(VMTCalc!W123/$D$53)</f>
        <v>0</v>
      </c>
      <c r="T158" s="143">
        <f>(VMTCalc!X123/$D$53)</f>
        <v>0</v>
      </c>
      <c r="U158" s="143">
        <f>(VMTCalc!Y123/$D$53)</f>
        <v>0</v>
      </c>
      <c r="V158" s="143">
        <f>(VMTCalc!Z123/$D$53)</f>
        <v>0</v>
      </c>
      <c r="W158" s="143">
        <f>(VMTCalc!AA123/$D$53)</f>
        <v>0</v>
      </c>
      <c r="X158" s="143">
        <f>(VMTCalc!AB123/$D$53)</f>
        <v>0</v>
      </c>
      <c r="Y158" s="143">
        <f>(VMTCalc!AC123/$D$53)</f>
        <v>0</v>
      </c>
      <c r="Z158" s="143">
        <f>(VMTCalc!AD123/$D$53)</f>
        <v>0</v>
      </c>
      <c r="AA158" s="143">
        <f>(VMTCalc!AE123/$D$53)</f>
        <v>0</v>
      </c>
      <c r="AB158" s="143">
        <f>(VMTCalc!AF123/$D$53)</f>
        <v>0</v>
      </c>
      <c r="AC158" s="143">
        <f>(VMTCalc!AG123/$D$53)</f>
        <v>0</v>
      </c>
      <c r="AD158" s="143">
        <f>(VMTCalc!AH123/$D$53)</f>
        <v>0</v>
      </c>
      <c r="AE158" s="143">
        <f>(VMTCalc!AI123/$D$53)</f>
        <v>0</v>
      </c>
      <c r="AF158" s="143">
        <f>(VMTCalc!AJ123/$D$53)</f>
        <v>0</v>
      </c>
      <c r="AG158" s="143">
        <f>(VMTCalc!AK123/$D$53)</f>
        <v>0</v>
      </c>
      <c r="AH158" s="143">
        <f>(VMTCalc!AL123/$D$53)</f>
        <v>0</v>
      </c>
      <c r="AI158" s="143">
        <f>(VMTCalc!AM123/$D$53)</f>
        <v>0</v>
      </c>
      <c r="AJ158" s="143">
        <f>(VMTCalc!AN123/$D$53)</f>
        <v>0</v>
      </c>
      <c r="AK158" s="143">
        <f>(VMTCalc!AO123/$D$53)</f>
        <v>0</v>
      </c>
      <c r="AL158" s="143">
        <f>(VMTCalc!AP123/$D$53)</f>
        <v>0</v>
      </c>
      <c r="AM158" s="143">
        <f>(VMTCalc!AQ123/$D$53)</f>
        <v>0</v>
      </c>
      <c r="AN158" s="143">
        <f>(VMTCalc!AR123/$D$53)</f>
        <v>0</v>
      </c>
      <c r="AO158" s="143">
        <f>(VMTCalc!AS123/$D$53)</f>
        <v>0</v>
      </c>
      <c r="AP158" s="143">
        <f>(VMTCalc!AT123/$D$53)</f>
        <v>0</v>
      </c>
      <c r="AQ158" s="143">
        <f>(VMTCalc!AU123/$D$53)</f>
        <v>0</v>
      </c>
      <c r="AR158" s="143">
        <f>(VMTCalc!AV123/$D$53)</f>
        <v>0</v>
      </c>
      <c r="AS158" s="143">
        <f>(VMTCalc!AW123/$D$53)</f>
        <v>0</v>
      </c>
      <c r="AT158" s="143">
        <f>(VMTCalc!AX123/$D$53)</f>
        <v>0</v>
      </c>
    </row>
    <row r="159" spans="1:46">
      <c r="A159" s="218" t="s">
        <v>198</v>
      </c>
      <c r="B159" s="767" t="str">
        <f t="shared" si="69"/>
        <v>030265</v>
      </c>
      <c r="C159" s="66" t="str">
        <f>INDEX(ProjectSummary!$C$6:$F$20,MATCH(B159,ProjectSummary!$C$6:$C$20,0),4)</f>
        <v>ROBINSON ROAD</v>
      </c>
      <c r="E159" s="902">
        <f t="shared" si="70"/>
        <v>11.681774799999999</v>
      </c>
      <c r="F159" s="143">
        <f>(VMTCalc!J124/$D$53)</f>
        <v>0</v>
      </c>
      <c r="G159" s="143">
        <f>(VMTCalc!K124/$D$53)</f>
        <v>0</v>
      </c>
      <c r="H159" s="143">
        <f>(VMTCalc!L124/$D$53)</f>
        <v>0</v>
      </c>
      <c r="I159" s="143">
        <f>(VMTCalc!M124/$D$53)</f>
        <v>11.681774799999999</v>
      </c>
      <c r="J159" s="143">
        <f>(VMTCalc!N124/$D$53)</f>
        <v>0</v>
      </c>
      <c r="K159" s="143">
        <f>(VMTCalc!O124/$D$53)</f>
        <v>0</v>
      </c>
      <c r="L159" s="143">
        <f>(VMTCalc!P124/$D$53)</f>
        <v>0</v>
      </c>
      <c r="M159" s="143">
        <f>(VMTCalc!Q124/$D$53)</f>
        <v>0</v>
      </c>
      <c r="N159" s="143">
        <f>(VMTCalc!R124/$D$53)</f>
        <v>0</v>
      </c>
      <c r="O159" s="143">
        <f>(VMTCalc!S124/$D$53)</f>
        <v>0</v>
      </c>
      <c r="P159" s="143">
        <f>(VMTCalc!T124/$D$53)</f>
        <v>0</v>
      </c>
      <c r="Q159" s="143">
        <f>(VMTCalc!U124/$D$53)</f>
        <v>0</v>
      </c>
      <c r="R159" s="143">
        <f>(VMTCalc!V124/$D$53)</f>
        <v>0</v>
      </c>
      <c r="S159" s="143">
        <f>(VMTCalc!W124/$D$53)</f>
        <v>0</v>
      </c>
      <c r="T159" s="143">
        <f>(VMTCalc!X124/$D$53)</f>
        <v>0</v>
      </c>
      <c r="U159" s="143">
        <f>(VMTCalc!Y124/$D$53)</f>
        <v>0</v>
      </c>
      <c r="V159" s="143">
        <f>(VMTCalc!Z124/$D$53)</f>
        <v>0</v>
      </c>
      <c r="W159" s="143">
        <f>(VMTCalc!AA124/$D$53)</f>
        <v>0</v>
      </c>
      <c r="X159" s="143">
        <f>(VMTCalc!AB124/$D$53)</f>
        <v>0</v>
      </c>
      <c r="Y159" s="143">
        <f>(VMTCalc!AC124/$D$53)</f>
        <v>0</v>
      </c>
      <c r="Z159" s="143">
        <f>(VMTCalc!AD124/$D$53)</f>
        <v>0</v>
      </c>
      <c r="AA159" s="143">
        <f>(VMTCalc!AE124/$D$53)</f>
        <v>0</v>
      </c>
      <c r="AB159" s="143">
        <f>(VMTCalc!AF124/$D$53)</f>
        <v>0</v>
      </c>
      <c r="AC159" s="143">
        <f>(VMTCalc!AG124/$D$53)</f>
        <v>0</v>
      </c>
      <c r="AD159" s="143">
        <f>(VMTCalc!AH124/$D$53)</f>
        <v>0</v>
      </c>
      <c r="AE159" s="143">
        <f>(VMTCalc!AI124/$D$53)</f>
        <v>0</v>
      </c>
      <c r="AF159" s="143">
        <f>(VMTCalc!AJ124/$D$53)</f>
        <v>0</v>
      </c>
      <c r="AG159" s="143">
        <f>(VMTCalc!AK124/$D$53)</f>
        <v>0</v>
      </c>
      <c r="AH159" s="143">
        <f>(VMTCalc!AL124/$D$53)</f>
        <v>0</v>
      </c>
      <c r="AI159" s="143">
        <f>(VMTCalc!AM124/$D$53)</f>
        <v>0</v>
      </c>
      <c r="AJ159" s="143">
        <f>(VMTCalc!AN124/$D$53)</f>
        <v>0</v>
      </c>
      <c r="AK159" s="143">
        <f>(VMTCalc!AO124/$D$53)</f>
        <v>0</v>
      </c>
      <c r="AL159" s="143">
        <f>(VMTCalc!AP124/$D$53)</f>
        <v>0</v>
      </c>
      <c r="AM159" s="143">
        <f>(VMTCalc!AQ124/$D$53)</f>
        <v>0</v>
      </c>
      <c r="AN159" s="143">
        <f>(VMTCalc!AR124/$D$53)</f>
        <v>0</v>
      </c>
      <c r="AO159" s="143">
        <f>(VMTCalc!AS124/$D$53)</f>
        <v>0</v>
      </c>
      <c r="AP159" s="143">
        <f>(VMTCalc!AT124/$D$53)</f>
        <v>0</v>
      </c>
      <c r="AQ159" s="143">
        <f>(VMTCalc!AU124/$D$53)</f>
        <v>0</v>
      </c>
      <c r="AR159" s="143">
        <f>(VMTCalc!AV124/$D$53)</f>
        <v>0</v>
      </c>
      <c r="AS159" s="143">
        <f>(VMTCalc!AW124/$D$53)</f>
        <v>0</v>
      </c>
      <c r="AT159" s="143">
        <f>(VMTCalc!AX124/$D$53)</f>
        <v>0</v>
      </c>
    </row>
    <row r="160" spans="1:46">
      <c r="A160" s="218" t="s">
        <v>198</v>
      </c>
      <c r="B160" s="767">
        <f t="shared" si="69"/>
        <v>830106</v>
      </c>
      <c r="C160" s="66" t="str">
        <f>INDEX(ProjectSummary!$C$6:$F$20,MATCH(B160,ProjectSummary!$C$6:$C$20,0),4)</f>
        <v>BOGGER HOLLAR ROAD</v>
      </c>
      <c r="E160" s="902">
        <f t="shared" si="70"/>
        <v>3.2854991625000003</v>
      </c>
      <c r="F160" s="143">
        <f>(VMTCalc!J125/$D$53)</f>
        <v>0</v>
      </c>
      <c r="G160" s="143">
        <f>(VMTCalc!K125/$D$53)</f>
        <v>0</v>
      </c>
      <c r="H160" s="143">
        <f>(VMTCalc!L125/$D$53)</f>
        <v>0</v>
      </c>
      <c r="I160" s="143">
        <f>(VMTCalc!M125/$D$53)</f>
        <v>3.2854991625000003</v>
      </c>
      <c r="J160" s="143">
        <f>(VMTCalc!N125/$D$53)</f>
        <v>0</v>
      </c>
      <c r="K160" s="143">
        <f>(VMTCalc!O125/$D$53)</f>
        <v>0</v>
      </c>
      <c r="L160" s="143">
        <f>(VMTCalc!P125/$D$53)</f>
        <v>0</v>
      </c>
      <c r="M160" s="143">
        <f>(VMTCalc!Q125/$D$53)</f>
        <v>0</v>
      </c>
      <c r="N160" s="143">
        <f>(VMTCalc!R125/$D$53)</f>
        <v>0</v>
      </c>
      <c r="O160" s="143">
        <f>(VMTCalc!S125/$D$53)</f>
        <v>0</v>
      </c>
      <c r="P160" s="143">
        <f>(VMTCalc!T125/$D$53)</f>
        <v>0</v>
      </c>
      <c r="Q160" s="143">
        <f>(VMTCalc!U125/$D$53)</f>
        <v>0</v>
      </c>
      <c r="R160" s="143">
        <f>(VMTCalc!V125/$D$53)</f>
        <v>0</v>
      </c>
      <c r="S160" s="143">
        <f>(VMTCalc!W125/$D$53)</f>
        <v>0</v>
      </c>
      <c r="T160" s="143">
        <f>(VMTCalc!X125/$D$53)</f>
        <v>0</v>
      </c>
      <c r="U160" s="143">
        <f>(VMTCalc!Y125/$D$53)</f>
        <v>0</v>
      </c>
      <c r="V160" s="143">
        <f>(VMTCalc!Z125/$D$53)</f>
        <v>0</v>
      </c>
      <c r="W160" s="143">
        <f>(VMTCalc!AA125/$D$53)</f>
        <v>0</v>
      </c>
      <c r="X160" s="143">
        <f>(VMTCalc!AB125/$D$53)</f>
        <v>0</v>
      </c>
      <c r="Y160" s="143">
        <f>(VMTCalc!AC125/$D$53)</f>
        <v>0</v>
      </c>
      <c r="Z160" s="143">
        <f>(VMTCalc!AD125/$D$53)</f>
        <v>0</v>
      </c>
      <c r="AA160" s="143">
        <f>(VMTCalc!AE125/$D$53)</f>
        <v>0</v>
      </c>
      <c r="AB160" s="143">
        <f>(VMTCalc!AF125/$D$53)</f>
        <v>0</v>
      </c>
      <c r="AC160" s="143">
        <f>(VMTCalc!AG125/$D$53)</f>
        <v>0</v>
      </c>
      <c r="AD160" s="143">
        <f>(VMTCalc!AH125/$D$53)</f>
        <v>0</v>
      </c>
      <c r="AE160" s="143">
        <f>(VMTCalc!AI125/$D$53)</f>
        <v>0</v>
      </c>
      <c r="AF160" s="143">
        <f>(VMTCalc!AJ125/$D$53)</f>
        <v>0</v>
      </c>
      <c r="AG160" s="143">
        <f>(VMTCalc!AK125/$D$53)</f>
        <v>0</v>
      </c>
      <c r="AH160" s="143">
        <f>(VMTCalc!AL125/$D$53)</f>
        <v>0</v>
      </c>
      <c r="AI160" s="143">
        <f>(VMTCalc!AM125/$D$53)</f>
        <v>0</v>
      </c>
      <c r="AJ160" s="143">
        <f>(VMTCalc!AN125/$D$53)</f>
        <v>0</v>
      </c>
      <c r="AK160" s="143">
        <f>(VMTCalc!AO125/$D$53)</f>
        <v>0</v>
      </c>
      <c r="AL160" s="143">
        <f>(VMTCalc!AP125/$D$53)</f>
        <v>0</v>
      </c>
      <c r="AM160" s="143">
        <f>(VMTCalc!AQ125/$D$53)</f>
        <v>0</v>
      </c>
      <c r="AN160" s="143">
        <f>(VMTCalc!AR125/$D$53)</f>
        <v>0</v>
      </c>
      <c r="AO160" s="143">
        <f>(VMTCalc!AS125/$D$53)</f>
        <v>0</v>
      </c>
      <c r="AP160" s="143">
        <f>(VMTCalc!AT125/$D$53)</f>
        <v>0</v>
      </c>
      <c r="AQ160" s="143">
        <f>(VMTCalc!AU125/$D$53)</f>
        <v>0</v>
      </c>
      <c r="AR160" s="143">
        <f>(VMTCalc!AV125/$D$53)</f>
        <v>0</v>
      </c>
      <c r="AS160" s="143">
        <f>(VMTCalc!AW125/$D$53)</f>
        <v>0</v>
      </c>
      <c r="AT160" s="143">
        <f>(VMTCalc!AX125/$D$53)</f>
        <v>0</v>
      </c>
    </row>
    <row r="161" spans="1:46">
      <c r="A161" s="218" t="s">
        <v>198</v>
      </c>
      <c r="B161" s="767">
        <f t="shared" si="69"/>
        <v>830081</v>
      </c>
      <c r="C161" s="66" t="str">
        <f>INDEX(ProjectSummary!$C$6:$F$20,MATCH(B161,ProjectSummary!$C$6:$C$20,0),4)</f>
        <v>BRIDGE ROAD</v>
      </c>
      <c r="E161" s="902">
        <f t="shared" si="70"/>
        <v>19.274928420000002</v>
      </c>
      <c r="F161" s="143">
        <f>(VMTCalc!J126/$D$53)</f>
        <v>0</v>
      </c>
      <c r="G161" s="143">
        <f>(VMTCalc!K126/$D$53)</f>
        <v>0</v>
      </c>
      <c r="H161" s="143">
        <f>(VMTCalc!L126/$D$53)</f>
        <v>0</v>
      </c>
      <c r="I161" s="143">
        <f>(VMTCalc!M126/$D$53)</f>
        <v>19.274928420000002</v>
      </c>
      <c r="J161" s="143">
        <f>(VMTCalc!N126/$D$53)</f>
        <v>0</v>
      </c>
      <c r="K161" s="143">
        <f>(VMTCalc!O126/$D$53)</f>
        <v>0</v>
      </c>
      <c r="L161" s="143">
        <f>(VMTCalc!P126/$D$53)</f>
        <v>0</v>
      </c>
      <c r="M161" s="143">
        <f>(VMTCalc!Q126/$D$53)</f>
        <v>0</v>
      </c>
      <c r="N161" s="143">
        <f>(VMTCalc!R126/$D$53)</f>
        <v>0</v>
      </c>
      <c r="O161" s="143">
        <f>(VMTCalc!S126/$D$53)</f>
        <v>0</v>
      </c>
      <c r="P161" s="143">
        <f>(VMTCalc!T126/$D$53)</f>
        <v>0</v>
      </c>
      <c r="Q161" s="143">
        <f>(VMTCalc!U126/$D$53)</f>
        <v>0</v>
      </c>
      <c r="R161" s="143">
        <f>(VMTCalc!V126/$D$53)</f>
        <v>0</v>
      </c>
      <c r="S161" s="143">
        <f>(VMTCalc!W126/$D$53)</f>
        <v>0</v>
      </c>
      <c r="T161" s="143">
        <f>(VMTCalc!X126/$D$53)</f>
        <v>0</v>
      </c>
      <c r="U161" s="143">
        <f>(VMTCalc!Y126/$D$53)</f>
        <v>0</v>
      </c>
      <c r="V161" s="143">
        <f>(VMTCalc!Z126/$D$53)</f>
        <v>0</v>
      </c>
      <c r="W161" s="143">
        <f>(VMTCalc!AA126/$D$53)</f>
        <v>0</v>
      </c>
      <c r="X161" s="143">
        <f>(VMTCalc!AB126/$D$53)</f>
        <v>0</v>
      </c>
      <c r="Y161" s="143">
        <f>(VMTCalc!AC126/$D$53)</f>
        <v>0</v>
      </c>
      <c r="Z161" s="143">
        <f>(VMTCalc!AD126/$D$53)</f>
        <v>0</v>
      </c>
      <c r="AA161" s="143">
        <f>(VMTCalc!AE126/$D$53)</f>
        <v>0</v>
      </c>
      <c r="AB161" s="143">
        <f>(VMTCalc!AF126/$D$53)</f>
        <v>0</v>
      </c>
      <c r="AC161" s="143">
        <f>(VMTCalc!AG126/$D$53)</f>
        <v>0</v>
      </c>
      <c r="AD161" s="143">
        <f>(VMTCalc!AH126/$D$53)</f>
        <v>0</v>
      </c>
      <c r="AE161" s="143">
        <f>(VMTCalc!AI126/$D$53)</f>
        <v>0</v>
      </c>
      <c r="AF161" s="143">
        <f>(VMTCalc!AJ126/$D$53)</f>
        <v>0</v>
      </c>
      <c r="AG161" s="143">
        <f>(VMTCalc!AK126/$D$53)</f>
        <v>0</v>
      </c>
      <c r="AH161" s="143">
        <f>(VMTCalc!AL126/$D$53)</f>
        <v>0</v>
      </c>
      <c r="AI161" s="143">
        <f>(VMTCalc!AM126/$D$53)</f>
        <v>0</v>
      </c>
      <c r="AJ161" s="143">
        <f>(VMTCalc!AN126/$D$53)</f>
        <v>0</v>
      </c>
      <c r="AK161" s="143">
        <f>(VMTCalc!AO126/$D$53)</f>
        <v>0</v>
      </c>
      <c r="AL161" s="143">
        <f>(VMTCalc!AP126/$D$53)</f>
        <v>0</v>
      </c>
      <c r="AM161" s="143">
        <f>(VMTCalc!AQ126/$D$53)</f>
        <v>0</v>
      </c>
      <c r="AN161" s="143">
        <f>(VMTCalc!AR126/$D$53)</f>
        <v>0</v>
      </c>
      <c r="AO161" s="143">
        <f>(VMTCalc!AS126/$D$53)</f>
        <v>0</v>
      </c>
      <c r="AP161" s="143">
        <f>(VMTCalc!AT126/$D$53)</f>
        <v>0</v>
      </c>
      <c r="AQ161" s="143">
        <f>(VMTCalc!AU126/$D$53)</f>
        <v>0</v>
      </c>
      <c r="AR161" s="143">
        <f>(VMTCalc!AV126/$D$53)</f>
        <v>0</v>
      </c>
      <c r="AS161" s="143">
        <f>(VMTCalc!AW126/$D$53)</f>
        <v>0</v>
      </c>
      <c r="AT161" s="143">
        <f>(VMTCalc!AX126/$D$53)</f>
        <v>0</v>
      </c>
    </row>
    <row r="162" spans="1:46">
      <c r="A162" s="218" t="s">
        <v>198</v>
      </c>
      <c r="B162" s="767">
        <f t="shared" si="69"/>
        <v>830200</v>
      </c>
      <c r="C162" s="66" t="str">
        <f>INDEX(ProjectSummary!$C$6:$F$20,MATCH(B162,ProjectSummary!$C$6:$C$20,0),4)</f>
        <v>BRIDGE PORT ROAD</v>
      </c>
      <c r="E162" s="902">
        <f t="shared" si="70"/>
        <v>0.73011092499999997</v>
      </c>
      <c r="F162" s="143">
        <f>(VMTCalc!J127/$D$53)</f>
        <v>0</v>
      </c>
      <c r="G162" s="143">
        <f>(VMTCalc!K127/$D$53)</f>
        <v>0</v>
      </c>
      <c r="H162" s="143">
        <f>(VMTCalc!L127/$D$53)</f>
        <v>0</v>
      </c>
      <c r="I162" s="143">
        <f>(VMTCalc!M127/$D$53)</f>
        <v>0.73011092499999997</v>
      </c>
      <c r="J162" s="143">
        <f>(VMTCalc!N127/$D$53)</f>
        <v>0</v>
      </c>
      <c r="K162" s="143">
        <f>(VMTCalc!O127/$D$53)</f>
        <v>0</v>
      </c>
      <c r="L162" s="143">
        <f>(VMTCalc!P127/$D$53)</f>
        <v>0</v>
      </c>
      <c r="M162" s="143">
        <f>(VMTCalc!Q127/$D$53)</f>
        <v>0</v>
      </c>
      <c r="N162" s="143">
        <f>(VMTCalc!R127/$D$53)</f>
        <v>0</v>
      </c>
      <c r="O162" s="143">
        <f>(VMTCalc!S127/$D$53)</f>
        <v>0</v>
      </c>
      <c r="P162" s="143">
        <f>(VMTCalc!T127/$D$53)</f>
        <v>0</v>
      </c>
      <c r="Q162" s="143">
        <f>(VMTCalc!U127/$D$53)</f>
        <v>0</v>
      </c>
      <c r="R162" s="143">
        <f>(VMTCalc!V127/$D$53)</f>
        <v>0</v>
      </c>
      <c r="S162" s="143">
        <f>(VMTCalc!W127/$D$53)</f>
        <v>0</v>
      </c>
      <c r="T162" s="143">
        <f>(VMTCalc!X127/$D$53)</f>
        <v>0</v>
      </c>
      <c r="U162" s="143">
        <f>(VMTCalc!Y127/$D$53)</f>
        <v>0</v>
      </c>
      <c r="V162" s="143">
        <f>(VMTCalc!Z127/$D$53)</f>
        <v>0</v>
      </c>
      <c r="W162" s="143">
        <f>(VMTCalc!AA127/$D$53)</f>
        <v>0</v>
      </c>
      <c r="X162" s="143">
        <f>(VMTCalc!AB127/$D$53)</f>
        <v>0</v>
      </c>
      <c r="Y162" s="143">
        <f>(VMTCalc!AC127/$D$53)</f>
        <v>0</v>
      </c>
      <c r="Z162" s="143">
        <f>(VMTCalc!AD127/$D$53)</f>
        <v>0</v>
      </c>
      <c r="AA162" s="143">
        <f>(VMTCalc!AE127/$D$53)</f>
        <v>0</v>
      </c>
      <c r="AB162" s="143">
        <f>(VMTCalc!AF127/$D$53)</f>
        <v>0</v>
      </c>
      <c r="AC162" s="143">
        <f>(VMTCalc!AG127/$D$53)</f>
        <v>0</v>
      </c>
      <c r="AD162" s="143">
        <f>(VMTCalc!AH127/$D$53)</f>
        <v>0</v>
      </c>
      <c r="AE162" s="143">
        <f>(VMTCalc!AI127/$D$53)</f>
        <v>0</v>
      </c>
      <c r="AF162" s="143">
        <f>(VMTCalc!AJ127/$D$53)</f>
        <v>0</v>
      </c>
      <c r="AG162" s="143">
        <f>(VMTCalc!AK127/$D$53)</f>
        <v>0</v>
      </c>
      <c r="AH162" s="143">
        <f>(VMTCalc!AL127/$D$53)</f>
        <v>0</v>
      </c>
      <c r="AI162" s="143">
        <f>(VMTCalc!AM127/$D$53)</f>
        <v>0</v>
      </c>
      <c r="AJ162" s="143">
        <f>(VMTCalc!AN127/$D$53)</f>
        <v>0</v>
      </c>
      <c r="AK162" s="143">
        <f>(VMTCalc!AO127/$D$53)</f>
        <v>0</v>
      </c>
      <c r="AL162" s="143">
        <f>(VMTCalc!AP127/$D$53)</f>
        <v>0</v>
      </c>
      <c r="AM162" s="143">
        <f>(VMTCalc!AQ127/$D$53)</f>
        <v>0</v>
      </c>
      <c r="AN162" s="143">
        <f>(VMTCalc!AR127/$D$53)</f>
        <v>0</v>
      </c>
      <c r="AO162" s="143">
        <f>(VMTCalc!AS127/$D$53)</f>
        <v>0</v>
      </c>
      <c r="AP162" s="143">
        <f>(VMTCalc!AT127/$D$53)</f>
        <v>0</v>
      </c>
      <c r="AQ162" s="143">
        <f>(VMTCalc!AU127/$D$53)</f>
        <v>0</v>
      </c>
      <c r="AR162" s="143">
        <f>(VMTCalc!AV127/$D$53)</f>
        <v>0</v>
      </c>
      <c r="AS162" s="143">
        <f>(VMTCalc!AW127/$D$53)</f>
        <v>0</v>
      </c>
      <c r="AT162" s="143">
        <f>(VMTCalc!AX127/$D$53)</f>
        <v>0</v>
      </c>
    </row>
    <row r="163" spans="1:46">
      <c r="A163" s="218" t="s">
        <v>198</v>
      </c>
      <c r="B163" s="767">
        <f t="shared" si="69"/>
        <v>120173</v>
      </c>
      <c r="C163" s="66" t="str">
        <f>INDEX(ProjectSummary!$C$6:$F$20,MATCH(B163,ProjectSummary!$C$6:$C$20,0),4)</f>
        <v>PEACH ORCHARD ROAD</v>
      </c>
      <c r="E163" s="902">
        <f t="shared" si="70"/>
        <v>38.717627010000001</v>
      </c>
      <c r="F163" s="143">
        <f>(VMTCalc!J128/$D$53)</f>
        <v>0</v>
      </c>
      <c r="G163" s="143">
        <f>(VMTCalc!K128/$D$53)</f>
        <v>0</v>
      </c>
      <c r="H163" s="143">
        <f>(VMTCalc!L128/$D$53)</f>
        <v>0</v>
      </c>
      <c r="I163" s="143">
        <f>(VMTCalc!M128/$D$53)</f>
        <v>38.717627010000001</v>
      </c>
      <c r="J163" s="143">
        <f>(VMTCalc!N128/$D$53)</f>
        <v>0</v>
      </c>
      <c r="K163" s="143">
        <f>(VMTCalc!O128/$D$53)</f>
        <v>0</v>
      </c>
      <c r="L163" s="143">
        <f>(VMTCalc!P128/$D$53)</f>
        <v>0</v>
      </c>
      <c r="M163" s="143">
        <f>(VMTCalc!Q128/$D$53)</f>
        <v>0</v>
      </c>
      <c r="N163" s="143">
        <f>(VMTCalc!R128/$D$53)</f>
        <v>0</v>
      </c>
      <c r="O163" s="143">
        <f>(VMTCalc!S128/$D$53)</f>
        <v>0</v>
      </c>
      <c r="P163" s="143">
        <f>(VMTCalc!T128/$D$53)</f>
        <v>0</v>
      </c>
      <c r="Q163" s="143">
        <f>(VMTCalc!U128/$D$53)</f>
        <v>0</v>
      </c>
      <c r="R163" s="143">
        <f>(VMTCalc!V128/$D$53)</f>
        <v>0</v>
      </c>
      <c r="S163" s="143">
        <f>(VMTCalc!W128/$D$53)</f>
        <v>0</v>
      </c>
      <c r="T163" s="143">
        <f>(VMTCalc!X128/$D$53)</f>
        <v>0</v>
      </c>
      <c r="U163" s="143">
        <f>(VMTCalc!Y128/$D$53)</f>
        <v>0</v>
      </c>
      <c r="V163" s="143">
        <f>(VMTCalc!Z128/$D$53)</f>
        <v>0</v>
      </c>
      <c r="W163" s="143">
        <f>(VMTCalc!AA128/$D$53)</f>
        <v>0</v>
      </c>
      <c r="X163" s="143">
        <f>(VMTCalc!AB128/$D$53)</f>
        <v>0</v>
      </c>
      <c r="Y163" s="143">
        <f>(VMTCalc!AC128/$D$53)</f>
        <v>0</v>
      </c>
      <c r="Z163" s="143">
        <f>(VMTCalc!AD128/$D$53)</f>
        <v>0</v>
      </c>
      <c r="AA163" s="143">
        <f>(VMTCalc!AE128/$D$53)</f>
        <v>0</v>
      </c>
      <c r="AB163" s="143">
        <f>(VMTCalc!AF128/$D$53)</f>
        <v>0</v>
      </c>
      <c r="AC163" s="143">
        <f>(VMTCalc!AG128/$D$53)</f>
        <v>0</v>
      </c>
      <c r="AD163" s="143">
        <f>(VMTCalc!AH128/$D$53)</f>
        <v>0</v>
      </c>
      <c r="AE163" s="143">
        <f>(VMTCalc!AI128/$D$53)</f>
        <v>0</v>
      </c>
      <c r="AF163" s="143">
        <f>(VMTCalc!AJ128/$D$53)</f>
        <v>0</v>
      </c>
      <c r="AG163" s="143">
        <f>(VMTCalc!AK128/$D$53)</f>
        <v>0</v>
      </c>
      <c r="AH163" s="143">
        <f>(VMTCalc!AL128/$D$53)</f>
        <v>0</v>
      </c>
      <c r="AI163" s="143">
        <f>(VMTCalc!AM128/$D$53)</f>
        <v>0</v>
      </c>
      <c r="AJ163" s="143">
        <f>(VMTCalc!AN128/$D$53)</f>
        <v>0</v>
      </c>
      <c r="AK163" s="143">
        <f>(VMTCalc!AO128/$D$53)</f>
        <v>0</v>
      </c>
      <c r="AL163" s="143">
        <f>(VMTCalc!AP128/$D$53)</f>
        <v>0</v>
      </c>
      <c r="AM163" s="143">
        <f>(VMTCalc!AQ128/$D$53)</f>
        <v>0</v>
      </c>
      <c r="AN163" s="143">
        <f>(VMTCalc!AR128/$D$53)</f>
        <v>0</v>
      </c>
      <c r="AO163" s="143">
        <f>(VMTCalc!AS128/$D$53)</f>
        <v>0</v>
      </c>
      <c r="AP163" s="143">
        <f>(VMTCalc!AT128/$D$53)</f>
        <v>0</v>
      </c>
      <c r="AQ163" s="143">
        <f>(VMTCalc!AU128/$D$53)</f>
        <v>0</v>
      </c>
      <c r="AR163" s="143">
        <f>(VMTCalc!AV128/$D$53)</f>
        <v>0</v>
      </c>
      <c r="AS163" s="143">
        <f>(VMTCalc!AW128/$D$53)</f>
        <v>0</v>
      </c>
      <c r="AT163" s="143">
        <f>(VMTCalc!AX128/$D$53)</f>
        <v>0</v>
      </c>
    </row>
    <row r="164" spans="1:46">
      <c r="A164" s="218" t="s">
        <v>198</v>
      </c>
      <c r="B164" s="767">
        <f t="shared" si="69"/>
        <v>890074</v>
      </c>
      <c r="C164" s="66" t="str">
        <f>INDEX(ProjectSummary!$C$6:$F$20,MATCH(B164,ProjectSummary!$C$6:$C$20,0),4)</f>
        <v>MONROE-ANSONVILLE ROAD</v>
      </c>
      <c r="E164" s="902">
        <f t="shared" si="70"/>
        <v>25.2820325625</v>
      </c>
      <c r="F164" s="143">
        <f>(VMTCalc!J129/$D$53)</f>
        <v>0</v>
      </c>
      <c r="G164" s="143">
        <f>(VMTCalc!K129/$D$53)</f>
        <v>0</v>
      </c>
      <c r="H164" s="143">
        <f>(VMTCalc!L129/$D$53)</f>
        <v>0</v>
      </c>
      <c r="I164" s="143">
        <f>(VMTCalc!M129/$D$53)</f>
        <v>25.2820325625</v>
      </c>
      <c r="J164" s="143">
        <f>(VMTCalc!N129/$D$53)</f>
        <v>0</v>
      </c>
      <c r="K164" s="143">
        <f>(VMTCalc!O129/$D$53)</f>
        <v>0</v>
      </c>
      <c r="L164" s="143">
        <f>(VMTCalc!P129/$D$53)</f>
        <v>0</v>
      </c>
      <c r="M164" s="143">
        <f>(VMTCalc!Q129/$D$53)</f>
        <v>0</v>
      </c>
      <c r="N164" s="143">
        <f>(VMTCalc!R129/$D$53)</f>
        <v>0</v>
      </c>
      <c r="O164" s="143">
        <f>(VMTCalc!S129/$D$53)</f>
        <v>0</v>
      </c>
      <c r="P164" s="143">
        <f>(VMTCalc!T129/$D$53)</f>
        <v>0</v>
      </c>
      <c r="Q164" s="143">
        <f>(VMTCalc!U129/$D$53)</f>
        <v>0</v>
      </c>
      <c r="R164" s="143">
        <f>(VMTCalc!V129/$D$53)</f>
        <v>0</v>
      </c>
      <c r="S164" s="143">
        <f>(VMTCalc!W129/$D$53)</f>
        <v>0</v>
      </c>
      <c r="T164" s="143">
        <f>(VMTCalc!X129/$D$53)</f>
        <v>0</v>
      </c>
      <c r="U164" s="143">
        <f>(VMTCalc!Y129/$D$53)</f>
        <v>0</v>
      </c>
      <c r="V164" s="143">
        <f>(VMTCalc!Z129/$D$53)</f>
        <v>0</v>
      </c>
      <c r="W164" s="143">
        <f>(VMTCalc!AA129/$D$53)</f>
        <v>0</v>
      </c>
      <c r="X164" s="143">
        <f>(VMTCalc!AB129/$D$53)</f>
        <v>0</v>
      </c>
      <c r="Y164" s="143">
        <f>(VMTCalc!AC129/$D$53)</f>
        <v>0</v>
      </c>
      <c r="Z164" s="143">
        <f>(VMTCalc!AD129/$D$53)</f>
        <v>0</v>
      </c>
      <c r="AA164" s="143">
        <f>(VMTCalc!AE129/$D$53)</f>
        <v>0</v>
      </c>
      <c r="AB164" s="143">
        <f>(VMTCalc!AF129/$D$53)</f>
        <v>0</v>
      </c>
      <c r="AC164" s="143">
        <f>(VMTCalc!AG129/$D$53)</f>
        <v>0</v>
      </c>
      <c r="AD164" s="143">
        <f>(VMTCalc!AH129/$D$53)</f>
        <v>0</v>
      </c>
      <c r="AE164" s="143">
        <f>(VMTCalc!AI129/$D$53)</f>
        <v>0</v>
      </c>
      <c r="AF164" s="143">
        <f>(VMTCalc!AJ129/$D$53)</f>
        <v>0</v>
      </c>
      <c r="AG164" s="143">
        <f>(VMTCalc!AK129/$D$53)</f>
        <v>0</v>
      </c>
      <c r="AH164" s="143">
        <f>(VMTCalc!AL129/$D$53)</f>
        <v>0</v>
      </c>
      <c r="AI164" s="143">
        <f>(VMTCalc!AM129/$D$53)</f>
        <v>0</v>
      </c>
      <c r="AJ164" s="143">
        <f>(VMTCalc!AN129/$D$53)</f>
        <v>0</v>
      </c>
      <c r="AK164" s="143">
        <f>(VMTCalc!AO129/$D$53)</f>
        <v>0</v>
      </c>
      <c r="AL164" s="143">
        <f>(VMTCalc!AP129/$D$53)</f>
        <v>0</v>
      </c>
      <c r="AM164" s="143">
        <f>(VMTCalc!AQ129/$D$53)</f>
        <v>0</v>
      </c>
      <c r="AN164" s="143">
        <f>(VMTCalc!AR129/$D$53)</f>
        <v>0</v>
      </c>
      <c r="AO164" s="143">
        <f>(VMTCalc!AS129/$D$53)</f>
        <v>0</v>
      </c>
      <c r="AP164" s="143">
        <f>(VMTCalc!AT129/$D$53)</f>
        <v>0</v>
      </c>
      <c r="AQ164" s="143">
        <f>(VMTCalc!AU129/$D$53)</f>
        <v>0</v>
      </c>
      <c r="AR164" s="143">
        <f>(VMTCalc!AV129/$D$53)</f>
        <v>0</v>
      </c>
      <c r="AS164" s="143">
        <f>(VMTCalc!AW129/$D$53)</f>
        <v>0</v>
      </c>
      <c r="AT164" s="143">
        <f>(VMTCalc!AX129/$D$53)</f>
        <v>0</v>
      </c>
    </row>
    <row r="165" spans="1:46">
      <c r="A165" s="218" t="s">
        <v>198</v>
      </c>
      <c r="B165" s="767">
        <f t="shared" si="69"/>
        <v>890170</v>
      </c>
      <c r="C165" s="66" t="str">
        <f>INDEX(ProjectSummary!$C$6:$F$20,MATCH(B165,ProjectSummary!$C$6:$C$20,0),4)</f>
        <v>POTTERS ROAD</v>
      </c>
      <c r="E165" s="902">
        <f t="shared" si="70"/>
        <v>23.363549599999999</v>
      </c>
      <c r="F165" s="143">
        <f>(VMTCalc!J130/$D$53)</f>
        <v>0</v>
      </c>
      <c r="G165" s="143">
        <f>(VMTCalc!K130/$D$53)</f>
        <v>0</v>
      </c>
      <c r="H165" s="143">
        <f>(VMTCalc!L130/$D$53)</f>
        <v>0</v>
      </c>
      <c r="I165" s="143">
        <f>(VMTCalc!M130/$D$53)</f>
        <v>23.363549599999999</v>
      </c>
      <c r="J165" s="143">
        <f>(VMTCalc!N130/$D$53)</f>
        <v>0</v>
      </c>
      <c r="K165" s="143">
        <f>(VMTCalc!O130/$D$53)</f>
        <v>0</v>
      </c>
      <c r="L165" s="143">
        <f>(VMTCalc!P130/$D$53)</f>
        <v>0</v>
      </c>
      <c r="M165" s="143">
        <f>(VMTCalc!Q130/$D$53)</f>
        <v>0</v>
      </c>
      <c r="N165" s="143">
        <f>(VMTCalc!R130/$D$53)</f>
        <v>0</v>
      </c>
      <c r="O165" s="143">
        <f>(VMTCalc!S130/$D$53)</f>
        <v>0</v>
      </c>
      <c r="P165" s="143">
        <f>(VMTCalc!T130/$D$53)</f>
        <v>0</v>
      </c>
      <c r="Q165" s="143">
        <f>(VMTCalc!U130/$D$53)</f>
        <v>0</v>
      </c>
      <c r="R165" s="143">
        <f>(VMTCalc!V130/$D$53)</f>
        <v>0</v>
      </c>
      <c r="S165" s="143">
        <f>(VMTCalc!W130/$D$53)</f>
        <v>0</v>
      </c>
      <c r="T165" s="143">
        <f>(VMTCalc!X130/$D$53)</f>
        <v>0</v>
      </c>
      <c r="U165" s="143">
        <f>(VMTCalc!Y130/$D$53)</f>
        <v>0</v>
      </c>
      <c r="V165" s="143">
        <f>(VMTCalc!Z130/$D$53)</f>
        <v>0</v>
      </c>
      <c r="W165" s="143">
        <f>(VMTCalc!AA130/$D$53)</f>
        <v>0</v>
      </c>
      <c r="X165" s="143">
        <f>(VMTCalc!AB130/$D$53)</f>
        <v>0</v>
      </c>
      <c r="Y165" s="143">
        <f>(VMTCalc!AC130/$D$53)</f>
        <v>0</v>
      </c>
      <c r="Z165" s="143">
        <f>(VMTCalc!AD130/$D$53)</f>
        <v>0</v>
      </c>
      <c r="AA165" s="143">
        <f>(VMTCalc!AE130/$D$53)</f>
        <v>0</v>
      </c>
      <c r="AB165" s="143">
        <f>(VMTCalc!AF130/$D$53)</f>
        <v>0</v>
      </c>
      <c r="AC165" s="143">
        <f>(VMTCalc!AG130/$D$53)</f>
        <v>0</v>
      </c>
      <c r="AD165" s="143">
        <f>(VMTCalc!AH130/$D$53)</f>
        <v>0</v>
      </c>
      <c r="AE165" s="143">
        <f>(VMTCalc!AI130/$D$53)</f>
        <v>0</v>
      </c>
      <c r="AF165" s="143">
        <f>(VMTCalc!AJ130/$D$53)</f>
        <v>0</v>
      </c>
      <c r="AG165" s="143">
        <f>(VMTCalc!AK130/$D$53)</f>
        <v>0</v>
      </c>
      <c r="AH165" s="143">
        <f>(VMTCalc!AL130/$D$53)</f>
        <v>0</v>
      </c>
      <c r="AI165" s="143">
        <f>(VMTCalc!AM130/$D$53)</f>
        <v>0</v>
      </c>
      <c r="AJ165" s="143">
        <f>(VMTCalc!AN130/$D$53)</f>
        <v>0</v>
      </c>
      <c r="AK165" s="143">
        <f>(VMTCalc!AO130/$D$53)</f>
        <v>0</v>
      </c>
      <c r="AL165" s="143">
        <f>(VMTCalc!AP130/$D$53)</f>
        <v>0</v>
      </c>
      <c r="AM165" s="143">
        <f>(VMTCalc!AQ130/$D$53)</f>
        <v>0</v>
      </c>
      <c r="AN165" s="143">
        <f>(VMTCalc!AR130/$D$53)</f>
        <v>0</v>
      </c>
      <c r="AO165" s="143">
        <f>(VMTCalc!AS130/$D$53)</f>
        <v>0</v>
      </c>
      <c r="AP165" s="143">
        <f>(VMTCalc!AT130/$D$53)</f>
        <v>0</v>
      </c>
      <c r="AQ165" s="143">
        <f>(VMTCalc!AU130/$D$53)</f>
        <v>0</v>
      </c>
      <c r="AR165" s="143">
        <f>(VMTCalc!AV130/$D$53)</f>
        <v>0</v>
      </c>
      <c r="AS165" s="143">
        <f>(VMTCalc!AW130/$D$53)</f>
        <v>0</v>
      </c>
      <c r="AT165" s="143">
        <f>(VMTCalc!AX130/$D$53)</f>
        <v>0</v>
      </c>
    </row>
    <row r="166" spans="1:46">
      <c r="A166" s="218" t="s">
        <v>198</v>
      </c>
      <c r="B166" s="767">
        <f t="shared" si="69"/>
        <v>890312</v>
      </c>
      <c r="C166" s="66" t="str">
        <f>INDEX(ProjectSummary!$C$6:$F$20,MATCH(B166,ProjectSummary!$C$6:$C$20,0),4)</f>
        <v>SHANNON ROAD</v>
      </c>
      <c r="E166" s="902">
        <f t="shared" si="70"/>
        <v>100.75530765000001</v>
      </c>
      <c r="F166" s="143">
        <f>(VMTCalc!J131/$D$53)</f>
        <v>0</v>
      </c>
      <c r="G166" s="143">
        <f>(VMTCalc!K131/$D$53)</f>
        <v>0</v>
      </c>
      <c r="H166" s="143">
        <f>(VMTCalc!L131/$D$53)</f>
        <v>0</v>
      </c>
      <c r="I166" s="143">
        <f>(VMTCalc!M131/$D$53)</f>
        <v>100.75530765000001</v>
      </c>
      <c r="J166" s="143">
        <f>(VMTCalc!N131/$D$53)</f>
        <v>0</v>
      </c>
      <c r="K166" s="143">
        <f>(VMTCalc!O131/$D$53)</f>
        <v>0</v>
      </c>
      <c r="L166" s="143">
        <f>(VMTCalc!P131/$D$53)</f>
        <v>0</v>
      </c>
      <c r="M166" s="143">
        <f>(VMTCalc!Q131/$D$53)</f>
        <v>0</v>
      </c>
      <c r="N166" s="143">
        <f>(VMTCalc!R131/$D$53)</f>
        <v>0</v>
      </c>
      <c r="O166" s="143">
        <f>(VMTCalc!S131/$D$53)</f>
        <v>0</v>
      </c>
      <c r="P166" s="143">
        <f>(VMTCalc!T131/$D$53)</f>
        <v>0</v>
      </c>
      <c r="Q166" s="143">
        <f>(VMTCalc!U131/$D$53)</f>
        <v>0</v>
      </c>
      <c r="R166" s="143">
        <f>(VMTCalc!V131/$D$53)</f>
        <v>0</v>
      </c>
      <c r="S166" s="143">
        <f>(VMTCalc!W131/$D$53)</f>
        <v>0</v>
      </c>
      <c r="T166" s="143">
        <f>(VMTCalc!X131/$D$53)</f>
        <v>0</v>
      </c>
      <c r="U166" s="143">
        <f>(VMTCalc!Y131/$D$53)</f>
        <v>0</v>
      </c>
      <c r="V166" s="143">
        <f>(VMTCalc!Z131/$D$53)</f>
        <v>0</v>
      </c>
      <c r="W166" s="143">
        <f>(VMTCalc!AA131/$D$53)</f>
        <v>0</v>
      </c>
      <c r="X166" s="143">
        <f>(VMTCalc!AB131/$D$53)</f>
        <v>0</v>
      </c>
      <c r="Y166" s="143">
        <f>(VMTCalc!AC131/$D$53)</f>
        <v>0</v>
      </c>
      <c r="Z166" s="143">
        <f>(VMTCalc!AD131/$D$53)</f>
        <v>0</v>
      </c>
      <c r="AA166" s="143">
        <f>(VMTCalc!AE131/$D$53)</f>
        <v>0</v>
      </c>
      <c r="AB166" s="143">
        <f>(VMTCalc!AF131/$D$53)</f>
        <v>0</v>
      </c>
      <c r="AC166" s="143">
        <f>(VMTCalc!AG131/$D$53)</f>
        <v>0</v>
      </c>
      <c r="AD166" s="143">
        <f>(VMTCalc!AH131/$D$53)</f>
        <v>0</v>
      </c>
      <c r="AE166" s="143">
        <f>(VMTCalc!AI131/$D$53)</f>
        <v>0</v>
      </c>
      <c r="AF166" s="143">
        <f>(VMTCalc!AJ131/$D$53)</f>
        <v>0</v>
      </c>
      <c r="AG166" s="143">
        <f>(VMTCalc!AK131/$D$53)</f>
        <v>0</v>
      </c>
      <c r="AH166" s="143">
        <f>(VMTCalc!AL131/$D$53)</f>
        <v>0</v>
      </c>
      <c r="AI166" s="143">
        <f>(VMTCalc!AM131/$D$53)</f>
        <v>0</v>
      </c>
      <c r="AJ166" s="143">
        <f>(VMTCalc!AN131/$D$53)</f>
        <v>0</v>
      </c>
      <c r="AK166" s="143">
        <f>(VMTCalc!AO131/$D$53)</f>
        <v>0</v>
      </c>
      <c r="AL166" s="143">
        <f>(VMTCalc!AP131/$D$53)</f>
        <v>0</v>
      </c>
      <c r="AM166" s="143">
        <f>(VMTCalc!AQ131/$D$53)</f>
        <v>0</v>
      </c>
      <c r="AN166" s="143">
        <f>(VMTCalc!AR131/$D$53)</f>
        <v>0</v>
      </c>
      <c r="AO166" s="143">
        <f>(VMTCalc!AS131/$D$53)</f>
        <v>0</v>
      </c>
      <c r="AP166" s="143">
        <f>(VMTCalc!AT131/$D$53)</f>
        <v>0</v>
      </c>
      <c r="AQ166" s="143">
        <f>(VMTCalc!AU131/$D$53)</f>
        <v>0</v>
      </c>
      <c r="AR166" s="143">
        <f>(VMTCalc!AV131/$D$53)</f>
        <v>0</v>
      </c>
      <c r="AS166" s="143">
        <f>(VMTCalc!AW131/$D$53)</f>
        <v>0</v>
      </c>
      <c r="AT166" s="143">
        <f>(VMTCalc!AX131/$D$53)</f>
        <v>0</v>
      </c>
    </row>
    <row r="167" spans="1:46">
      <c r="A167" s="218" t="s">
        <v>198</v>
      </c>
      <c r="B167" s="767">
        <f t="shared" si="69"/>
        <v>890144</v>
      </c>
      <c r="C167" s="66" t="str">
        <f>INDEX(ProjectSummary!$C$6:$F$20,MATCH(B167,ProjectSummary!$C$6:$C$20,0),4)</f>
        <v>STACK ROAD</v>
      </c>
      <c r="E167" s="902">
        <f t="shared" si="70"/>
        <v>52.567986600000005</v>
      </c>
      <c r="F167" s="143">
        <f>(VMTCalc!J132/$D$53)</f>
        <v>0</v>
      </c>
      <c r="G167" s="143">
        <f>(VMTCalc!K132/$D$53)</f>
        <v>0</v>
      </c>
      <c r="H167" s="143">
        <f>(VMTCalc!L132/$D$53)</f>
        <v>0</v>
      </c>
      <c r="I167" s="143">
        <f>(VMTCalc!M132/$D$53)</f>
        <v>52.567986600000005</v>
      </c>
      <c r="J167" s="143">
        <f>(VMTCalc!N132/$D$53)</f>
        <v>0</v>
      </c>
      <c r="K167" s="143">
        <f>(VMTCalc!O132/$D$53)</f>
        <v>0</v>
      </c>
      <c r="L167" s="143">
        <f>(VMTCalc!P132/$D$53)</f>
        <v>0</v>
      </c>
      <c r="M167" s="143">
        <f>(VMTCalc!Q132/$D$53)</f>
        <v>0</v>
      </c>
      <c r="N167" s="143">
        <f>(VMTCalc!R132/$D$53)</f>
        <v>0</v>
      </c>
      <c r="O167" s="143">
        <f>(VMTCalc!S132/$D$53)</f>
        <v>0</v>
      </c>
      <c r="P167" s="143">
        <f>(VMTCalc!T132/$D$53)</f>
        <v>0</v>
      </c>
      <c r="Q167" s="143">
        <f>(VMTCalc!U132/$D$53)</f>
        <v>0</v>
      </c>
      <c r="R167" s="143">
        <f>(VMTCalc!V132/$D$53)</f>
        <v>0</v>
      </c>
      <c r="S167" s="143">
        <f>(VMTCalc!W132/$D$53)</f>
        <v>0</v>
      </c>
      <c r="T167" s="143">
        <f>(VMTCalc!X132/$D$53)</f>
        <v>0</v>
      </c>
      <c r="U167" s="143">
        <f>(VMTCalc!Y132/$D$53)</f>
        <v>0</v>
      </c>
      <c r="V167" s="143">
        <f>(VMTCalc!Z132/$D$53)</f>
        <v>0</v>
      </c>
      <c r="W167" s="143">
        <f>(VMTCalc!AA132/$D$53)</f>
        <v>0</v>
      </c>
      <c r="X167" s="143">
        <f>(VMTCalc!AB132/$D$53)</f>
        <v>0</v>
      </c>
      <c r="Y167" s="143">
        <f>(VMTCalc!AC132/$D$53)</f>
        <v>0</v>
      </c>
      <c r="Z167" s="143">
        <f>(VMTCalc!AD132/$D$53)</f>
        <v>0</v>
      </c>
      <c r="AA167" s="143">
        <f>(VMTCalc!AE132/$D$53)</f>
        <v>0</v>
      </c>
      <c r="AB167" s="143">
        <f>(VMTCalc!AF132/$D$53)</f>
        <v>0</v>
      </c>
      <c r="AC167" s="143">
        <f>(VMTCalc!AG132/$D$53)</f>
        <v>0</v>
      </c>
      <c r="AD167" s="143">
        <f>(VMTCalc!AH132/$D$53)</f>
        <v>0</v>
      </c>
      <c r="AE167" s="143">
        <f>(VMTCalc!AI132/$D$53)</f>
        <v>0</v>
      </c>
      <c r="AF167" s="143">
        <f>(VMTCalc!AJ132/$D$53)</f>
        <v>0</v>
      </c>
      <c r="AG167" s="143">
        <f>(VMTCalc!AK132/$D$53)</f>
        <v>0</v>
      </c>
      <c r="AH167" s="143">
        <f>(VMTCalc!AL132/$D$53)</f>
        <v>0</v>
      </c>
      <c r="AI167" s="143">
        <f>(VMTCalc!AM132/$D$53)</f>
        <v>0</v>
      </c>
      <c r="AJ167" s="143">
        <f>(VMTCalc!AN132/$D$53)</f>
        <v>0</v>
      </c>
      <c r="AK167" s="143">
        <f>(VMTCalc!AO132/$D$53)</f>
        <v>0</v>
      </c>
      <c r="AL167" s="143">
        <f>(VMTCalc!AP132/$D$53)</f>
        <v>0</v>
      </c>
      <c r="AM167" s="143">
        <f>(VMTCalc!AQ132/$D$53)</f>
        <v>0</v>
      </c>
      <c r="AN167" s="143">
        <f>(VMTCalc!AR132/$D$53)</f>
        <v>0</v>
      </c>
      <c r="AO167" s="143">
        <f>(VMTCalc!AS132/$D$53)</f>
        <v>0</v>
      </c>
      <c r="AP167" s="143">
        <f>(VMTCalc!AT132/$D$53)</f>
        <v>0</v>
      </c>
      <c r="AQ167" s="143">
        <f>(VMTCalc!AU132/$D$53)</f>
        <v>0</v>
      </c>
      <c r="AR167" s="143">
        <f>(VMTCalc!AV132/$D$53)</f>
        <v>0</v>
      </c>
      <c r="AS167" s="143">
        <f>(VMTCalc!AW132/$D$53)</f>
        <v>0</v>
      </c>
      <c r="AT167" s="143">
        <f>(VMTCalc!AX132/$D$53)</f>
        <v>0</v>
      </c>
    </row>
    <row r="168" spans="1:46">
      <c r="A168" s="218">
        <v>1</v>
      </c>
      <c r="B168" s="767">
        <f t="shared" si="69"/>
        <v>890067</v>
      </c>
      <c r="C168" s="66" t="str">
        <f>INDEX(ProjectSummary!$C$6:$F$20,MATCH(B168,ProjectSummary!$C$6:$C$20,0),4)</f>
        <v>AUSTIN GROVE CHURCH ROAD</v>
      </c>
      <c r="E168" s="902">
        <f t="shared" si="70"/>
        <v>43.340627249999997</v>
      </c>
      <c r="F168" s="143">
        <f>(VMTCalc!J133/$D$53)</f>
        <v>0</v>
      </c>
      <c r="G168" s="143">
        <f>(VMTCalc!K133/$D$53)</f>
        <v>0</v>
      </c>
      <c r="H168" s="143">
        <f>(VMTCalc!L133/$D$53)</f>
        <v>0</v>
      </c>
      <c r="I168" s="143">
        <f>(VMTCalc!M133/$D$53)</f>
        <v>0</v>
      </c>
      <c r="J168" s="143">
        <f>(VMTCalc!N133/$D$53)</f>
        <v>43.340627249999997</v>
      </c>
      <c r="K168" s="143">
        <f>(VMTCalc!O133/$D$53)</f>
        <v>0</v>
      </c>
      <c r="L168" s="143">
        <f>(VMTCalc!P133/$D$53)</f>
        <v>0</v>
      </c>
      <c r="M168" s="143">
        <f>(VMTCalc!Q133/$D$53)</f>
        <v>0</v>
      </c>
      <c r="N168" s="143">
        <f>(VMTCalc!R133/$D$53)</f>
        <v>0</v>
      </c>
      <c r="O168" s="143">
        <f>(VMTCalc!S133/$D$53)</f>
        <v>0</v>
      </c>
      <c r="P168" s="143">
        <f>(VMTCalc!T133/$D$53)</f>
        <v>0</v>
      </c>
      <c r="Q168" s="143">
        <f>(VMTCalc!U133/$D$53)</f>
        <v>0</v>
      </c>
      <c r="R168" s="143">
        <f>(VMTCalc!V133/$D$53)</f>
        <v>0</v>
      </c>
      <c r="S168" s="143">
        <f>(VMTCalc!W133/$D$53)</f>
        <v>0</v>
      </c>
      <c r="T168" s="143">
        <f>(VMTCalc!X133/$D$53)</f>
        <v>0</v>
      </c>
      <c r="U168" s="143">
        <f>(VMTCalc!Y133/$D$53)</f>
        <v>0</v>
      </c>
      <c r="V168" s="143">
        <f>(VMTCalc!Z133/$D$53)</f>
        <v>0</v>
      </c>
      <c r="W168" s="143">
        <f>(VMTCalc!AA133/$D$53)</f>
        <v>0</v>
      </c>
      <c r="X168" s="143">
        <f>(VMTCalc!AB133/$D$53)</f>
        <v>0</v>
      </c>
      <c r="Y168" s="143">
        <f>(VMTCalc!AC133/$D$53)</f>
        <v>0</v>
      </c>
      <c r="Z168" s="143">
        <f>(VMTCalc!AD133/$D$53)</f>
        <v>0</v>
      </c>
      <c r="AA168" s="143">
        <f>(VMTCalc!AE133/$D$53)</f>
        <v>0</v>
      </c>
      <c r="AB168" s="143">
        <f>(VMTCalc!AF133/$D$53)</f>
        <v>0</v>
      </c>
      <c r="AC168" s="143">
        <f>(VMTCalc!AG133/$D$53)</f>
        <v>0</v>
      </c>
      <c r="AD168" s="143">
        <f>(VMTCalc!AH133/$D$53)</f>
        <v>0</v>
      </c>
      <c r="AE168" s="143">
        <f>(VMTCalc!AI133/$D$53)</f>
        <v>0</v>
      </c>
      <c r="AF168" s="143">
        <f>(VMTCalc!AJ133/$D$53)</f>
        <v>0</v>
      </c>
      <c r="AG168" s="143">
        <f>(VMTCalc!AK133/$D$53)</f>
        <v>0</v>
      </c>
      <c r="AH168" s="143">
        <f>(VMTCalc!AL133/$D$53)</f>
        <v>0</v>
      </c>
      <c r="AI168" s="143">
        <f>(VMTCalc!AM133/$D$53)</f>
        <v>0</v>
      </c>
      <c r="AJ168" s="143">
        <f>(VMTCalc!AN133/$D$53)</f>
        <v>0</v>
      </c>
      <c r="AK168" s="143">
        <f>(VMTCalc!AO133/$D$53)</f>
        <v>0</v>
      </c>
      <c r="AL168" s="143">
        <f>(VMTCalc!AP133/$D$53)</f>
        <v>0</v>
      </c>
      <c r="AM168" s="143">
        <f>(VMTCalc!AQ133/$D$53)</f>
        <v>0</v>
      </c>
      <c r="AN168" s="143">
        <f>(VMTCalc!AR133/$D$53)</f>
        <v>0</v>
      </c>
      <c r="AO168" s="143">
        <f>(VMTCalc!AS133/$D$53)</f>
        <v>0</v>
      </c>
      <c r="AP168" s="143">
        <f>(VMTCalc!AT133/$D$53)</f>
        <v>0</v>
      </c>
      <c r="AQ168" s="143">
        <f>(VMTCalc!AU133/$D$53)</f>
        <v>0</v>
      </c>
      <c r="AR168" s="143">
        <f>(VMTCalc!AV133/$D$53)</f>
        <v>0</v>
      </c>
      <c r="AS168" s="143">
        <f>(VMTCalc!AW133/$D$53)</f>
        <v>0</v>
      </c>
      <c r="AT168" s="143">
        <f>(VMTCalc!AX133/$D$53)</f>
        <v>0</v>
      </c>
    </row>
    <row r="169" spans="1:46">
      <c r="A169" s="66">
        <v>1</v>
      </c>
      <c r="B169" s="767">
        <f t="shared" si="69"/>
        <v>830012</v>
      </c>
      <c r="C169" s="66" t="str">
        <f>INDEX(ProjectSummary!$C$6:$F$20,MATCH(B169,ProjectSummary!$C$6:$C$20,0),4)</f>
        <v>MOUNTAIN CREEK ROAD</v>
      </c>
      <c r="E169" s="902">
        <f t="shared" si="70"/>
        <v>5.1107764749999998</v>
      </c>
      <c r="F169" s="143">
        <f>(VMTCalc!J134/$D$53)</f>
        <v>0</v>
      </c>
      <c r="G169" s="143">
        <f>(VMTCalc!K134/$D$53)</f>
        <v>0</v>
      </c>
      <c r="H169" s="143">
        <f>(VMTCalc!L134/$D$53)</f>
        <v>0</v>
      </c>
      <c r="I169" s="143">
        <f>(VMTCalc!M134/$D$53)</f>
        <v>0</v>
      </c>
      <c r="J169" s="143">
        <f>(VMTCalc!N134/$D$53)</f>
        <v>5.1107764749999998</v>
      </c>
      <c r="K169" s="143">
        <f>(VMTCalc!O134/$D$53)</f>
        <v>0</v>
      </c>
      <c r="L169" s="143">
        <f>(VMTCalc!P134/$D$53)</f>
        <v>0</v>
      </c>
      <c r="M169" s="143">
        <f>(VMTCalc!Q134/$D$53)</f>
        <v>0</v>
      </c>
      <c r="N169" s="143">
        <f>(VMTCalc!R134/$D$53)</f>
        <v>0</v>
      </c>
      <c r="O169" s="143">
        <f>(VMTCalc!S134/$D$53)</f>
        <v>0</v>
      </c>
      <c r="P169" s="143">
        <f>(VMTCalc!T134/$D$53)</f>
        <v>0</v>
      </c>
      <c r="Q169" s="143">
        <f>(VMTCalc!U134/$D$53)</f>
        <v>0</v>
      </c>
      <c r="R169" s="143">
        <f>(VMTCalc!V134/$D$53)</f>
        <v>0</v>
      </c>
      <c r="S169" s="143">
        <f>(VMTCalc!W134/$D$53)</f>
        <v>0</v>
      </c>
      <c r="T169" s="143">
        <f>(VMTCalc!X134/$D$53)</f>
        <v>0</v>
      </c>
      <c r="U169" s="143">
        <f>(VMTCalc!Y134/$D$53)</f>
        <v>0</v>
      </c>
      <c r="V169" s="143">
        <f>(VMTCalc!Z134/$D$53)</f>
        <v>0</v>
      </c>
      <c r="W169" s="143">
        <f>(VMTCalc!AA134/$D$53)</f>
        <v>0</v>
      </c>
      <c r="X169" s="143">
        <f>(VMTCalc!AB134/$D$53)</f>
        <v>0</v>
      </c>
      <c r="Y169" s="143">
        <f>(VMTCalc!AC134/$D$53)</f>
        <v>0</v>
      </c>
      <c r="Z169" s="143">
        <f>(VMTCalc!AD134/$D$53)</f>
        <v>0</v>
      </c>
      <c r="AA169" s="143">
        <f>(VMTCalc!AE134/$D$53)</f>
        <v>0</v>
      </c>
      <c r="AB169" s="143">
        <f>(VMTCalc!AF134/$D$53)</f>
        <v>0</v>
      </c>
      <c r="AC169" s="143">
        <f>(VMTCalc!AG134/$D$53)</f>
        <v>0</v>
      </c>
      <c r="AD169" s="143">
        <f>(VMTCalc!AH134/$D$53)</f>
        <v>0</v>
      </c>
      <c r="AE169" s="143">
        <f>(VMTCalc!AI134/$D$53)</f>
        <v>0</v>
      </c>
      <c r="AF169" s="143">
        <f>(VMTCalc!AJ134/$D$53)</f>
        <v>0</v>
      </c>
      <c r="AG169" s="143">
        <f>(VMTCalc!AK134/$D$53)</f>
        <v>0</v>
      </c>
      <c r="AH169" s="143">
        <f>(VMTCalc!AL134/$D$53)</f>
        <v>0</v>
      </c>
      <c r="AI169" s="143">
        <f>(VMTCalc!AM134/$D$53)</f>
        <v>0</v>
      </c>
      <c r="AJ169" s="143">
        <f>(VMTCalc!AN134/$D$53)</f>
        <v>0</v>
      </c>
      <c r="AK169" s="143">
        <f>(VMTCalc!AO134/$D$53)</f>
        <v>0</v>
      </c>
      <c r="AL169" s="143">
        <f>(VMTCalc!AP134/$D$53)</f>
        <v>0</v>
      </c>
      <c r="AM169" s="143">
        <f>(VMTCalc!AQ134/$D$53)</f>
        <v>0</v>
      </c>
      <c r="AN169" s="143">
        <f>(VMTCalc!AR134/$D$53)</f>
        <v>0</v>
      </c>
      <c r="AO169" s="143">
        <f>(VMTCalc!AS134/$D$53)</f>
        <v>0</v>
      </c>
      <c r="AP169" s="143">
        <f>(VMTCalc!AT134/$D$53)</f>
        <v>0</v>
      </c>
      <c r="AQ169" s="143">
        <f>(VMTCalc!AU134/$D$53)</f>
        <v>0</v>
      </c>
      <c r="AR169" s="143">
        <f>(VMTCalc!AV134/$D$53)</f>
        <v>0</v>
      </c>
      <c r="AS169" s="143">
        <f>(VMTCalc!AW134/$D$53)</f>
        <v>0</v>
      </c>
      <c r="AT169" s="143">
        <f>(VMTCalc!AX134/$D$53)</f>
        <v>0</v>
      </c>
    </row>
    <row r="170" spans="1:46">
      <c r="A170" s="66">
        <v>1</v>
      </c>
      <c r="B170" s="767">
        <f t="shared" si="69"/>
        <v>120050</v>
      </c>
      <c r="C170" s="66" t="str">
        <f>INDEX(ProjectSummary!$C$6:$F$20,MATCH(B170,ProjectSummary!$C$6:$C$20,0),4)</f>
        <v>PENNINGER ROAD</v>
      </c>
      <c r="E170" s="902">
        <f t="shared" si="70"/>
        <v>6.9345003599999995</v>
      </c>
      <c r="F170" s="143">
        <f>(VMTCalc!J135/$D$53)</f>
        <v>0</v>
      </c>
      <c r="G170" s="143">
        <f>(VMTCalc!K135/$D$53)</f>
        <v>0</v>
      </c>
      <c r="H170" s="143">
        <f>(VMTCalc!L135/$D$53)</f>
        <v>0</v>
      </c>
      <c r="I170" s="143">
        <f>(VMTCalc!M135/$D$53)</f>
        <v>0</v>
      </c>
      <c r="J170" s="143">
        <f>(VMTCalc!N135/$D$53)</f>
        <v>6.9345003599999995</v>
      </c>
      <c r="K170" s="143">
        <f>(VMTCalc!O135/$D$53)</f>
        <v>0</v>
      </c>
      <c r="L170" s="143">
        <f>(VMTCalc!P135/$D$53)</f>
        <v>0</v>
      </c>
      <c r="M170" s="143">
        <f>(VMTCalc!Q135/$D$53)</f>
        <v>0</v>
      </c>
      <c r="N170" s="143">
        <f>(VMTCalc!R135/$D$53)</f>
        <v>0</v>
      </c>
      <c r="O170" s="143">
        <f>(VMTCalc!S135/$D$53)</f>
        <v>0</v>
      </c>
      <c r="P170" s="143">
        <f>(VMTCalc!T135/$D$53)</f>
        <v>0</v>
      </c>
      <c r="Q170" s="143">
        <f>(VMTCalc!U135/$D$53)</f>
        <v>0</v>
      </c>
      <c r="R170" s="143">
        <f>(VMTCalc!V135/$D$53)</f>
        <v>0</v>
      </c>
      <c r="S170" s="143">
        <f>(VMTCalc!W135/$D$53)</f>
        <v>0</v>
      </c>
      <c r="T170" s="143">
        <f>(VMTCalc!X135/$D$53)</f>
        <v>0</v>
      </c>
      <c r="U170" s="143">
        <f>(VMTCalc!Y135/$D$53)</f>
        <v>0</v>
      </c>
      <c r="V170" s="143">
        <f>(VMTCalc!Z135/$D$53)</f>
        <v>0</v>
      </c>
      <c r="W170" s="143">
        <f>(VMTCalc!AA135/$D$53)</f>
        <v>0</v>
      </c>
      <c r="X170" s="143">
        <f>(VMTCalc!AB135/$D$53)</f>
        <v>0</v>
      </c>
      <c r="Y170" s="143">
        <f>(VMTCalc!AC135/$D$53)</f>
        <v>0</v>
      </c>
      <c r="Z170" s="143">
        <f>(VMTCalc!AD135/$D$53)</f>
        <v>0</v>
      </c>
      <c r="AA170" s="143">
        <f>(VMTCalc!AE135/$D$53)</f>
        <v>0</v>
      </c>
      <c r="AB170" s="143">
        <f>(VMTCalc!AF135/$D$53)</f>
        <v>0</v>
      </c>
      <c r="AC170" s="143">
        <f>(VMTCalc!AG135/$D$53)</f>
        <v>0</v>
      </c>
      <c r="AD170" s="143">
        <f>(VMTCalc!AH135/$D$53)</f>
        <v>0</v>
      </c>
      <c r="AE170" s="143">
        <f>(VMTCalc!AI135/$D$53)</f>
        <v>0</v>
      </c>
      <c r="AF170" s="143">
        <f>(VMTCalc!AJ135/$D$53)</f>
        <v>0</v>
      </c>
      <c r="AG170" s="143">
        <f>(VMTCalc!AK135/$D$53)</f>
        <v>0</v>
      </c>
      <c r="AH170" s="143">
        <f>(VMTCalc!AL135/$D$53)</f>
        <v>0</v>
      </c>
      <c r="AI170" s="143">
        <f>(VMTCalc!AM135/$D$53)</f>
        <v>0</v>
      </c>
      <c r="AJ170" s="143">
        <f>(VMTCalc!AN135/$D$53)</f>
        <v>0</v>
      </c>
      <c r="AK170" s="143">
        <f>(VMTCalc!AO135/$D$53)</f>
        <v>0</v>
      </c>
      <c r="AL170" s="143">
        <f>(VMTCalc!AP135/$D$53)</f>
        <v>0</v>
      </c>
      <c r="AM170" s="143">
        <f>(VMTCalc!AQ135/$D$53)</f>
        <v>0</v>
      </c>
      <c r="AN170" s="143">
        <f>(VMTCalc!AR135/$D$53)</f>
        <v>0</v>
      </c>
      <c r="AO170" s="143">
        <f>(VMTCalc!AS135/$D$53)</f>
        <v>0</v>
      </c>
      <c r="AP170" s="143">
        <f>(VMTCalc!AT135/$D$53)</f>
        <v>0</v>
      </c>
      <c r="AQ170" s="143">
        <f>(VMTCalc!AU135/$D$53)</f>
        <v>0</v>
      </c>
      <c r="AR170" s="143">
        <f>(VMTCalc!AV135/$D$53)</f>
        <v>0</v>
      </c>
      <c r="AS170" s="143">
        <f>(VMTCalc!AW135/$D$53)</f>
        <v>0</v>
      </c>
      <c r="AT170" s="143">
        <f>(VMTCalc!AX135/$D$53)</f>
        <v>0</v>
      </c>
    </row>
    <row r="171" spans="1:46">
      <c r="A171" s="66">
        <v>1</v>
      </c>
      <c r="B171" s="767">
        <f t="shared" si="69"/>
        <v>590060</v>
      </c>
      <c r="C171" s="66" t="str">
        <f>INDEX(ProjectSummary!$C$6:$F$20,MATCH(B171,ProjectSummary!$C$6:$C$20,0),4)</f>
        <v>ROBINSON CHURCH ROAD</v>
      </c>
      <c r="E171" s="902">
        <f t="shared" si="70"/>
        <v>559.09409152500007</v>
      </c>
      <c r="F171" s="143">
        <f>(VMTCalc!J136/$D$53)</f>
        <v>0</v>
      </c>
      <c r="G171" s="143">
        <f>(VMTCalc!K136/$D$53)</f>
        <v>0</v>
      </c>
      <c r="H171" s="143">
        <f>(VMTCalc!L136/$D$53)</f>
        <v>0</v>
      </c>
      <c r="I171" s="143">
        <f>(VMTCalc!M136/$D$53)</f>
        <v>0</v>
      </c>
      <c r="J171" s="143">
        <f>(VMTCalc!N136/$D$53)</f>
        <v>559.09409152500007</v>
      </c>
      <c r="K171" s="143">
        <f>(VMTCalc!O136/$D$53)</f>
        <v>0</v>
      </c>
      <c r="L171" s="143">
        <f>(VMTCalc!P136/$D$53)</f>
        <v>0</v>
      </c>
      <c r="M171" s="143">
        <f>(VMTCalc!Q136/$D$53)</f>
        <v>0</v>
      </c>
      <c r="N171" s="143">
        <f>(VMTCalc!R136/$D$53)</f>
        <v>0</v>
      </c>
      <c r="O171" s="143">
        <f>(VMTCalc!S136/$D$53)</f>
        <v>0</v>
      </c>
      <c r="P171" s="143">
        <f>(VMTCalc!T136/$D$53)</f>
        <v>0</v>
      </c>
      <c r="Q171" s="143">
        <f>(VMTCalc!U136/$D$53)</f>
        <v>0</v>
      </c>
      <c r="R171" s="143">
        <f>(VMTCalc!V136/$D$53)</f>
        <v>0</v>
      </c>
      <c r="S171" s="143">
        <f>(VMTCalc!W136/$D$53)</f>
        <v>0</v>
      </c>
      <c r="T171" s="143">
        <f>(VMTCalc!X136/$D$53)</f>
        <v>0</v>
      </c>
      <c r="U171" s="143">
        <f>(VMTCalc!Y136/$D$53)</f>
        <v>0</v>
      </c>
      <c r="V171" s="143">
        <f>(VMTCalc!Z136/$D$53)</f>
        <v>0</v>
      </c>
      <c r="W171" s="143">
        <f>(VMTCalc!AA136/$D$53)</f>
        <v>0</v>
      </c>
      <c r="X171" s="143">
        <f>(VMTCalc!AB136/$D$53)</f>
        <v>0</v>
      </c>
      <c r="Y171" s="143">
        <f>(VMTCalc!AC136/$D$53)</f>
        <v>0</v>
      </c>
      <c r="Z171" s="143">
        <f>(VMTCalc!AD136/$D$53)</f>
        <v>0</v>
      </c>
      <c r="AA171" s="143">
        <f>(VMTCalc!AE136/$D$53)</f>
        <v>0</v>
      </c>
      <c r="AB171" s="143">
        <f>(VMTCalc!AF136/$D$53)</f>
        <v>0</v>
      </c>
      <c r="AC171" s="143">
        <f>(VMTCalc!AG136/$D$53)</f>
        <v>0</v>
      </c>
      <c r="AD171" s="143">
        <f>(VMTCalc!AH136/$D$53)</f>
        <v>0</v>
      </c>
      <c r="AE171" s="143">
        <f>(VMTCalc!AI136/$D$53)</f>
        <v>0</v>
      </c>
      <c r="AF171" s="143">
        <f>(VMTCalc!AJ136/$D$53)</f>
        <v>0</v>
      </c>
      <c r="AG171" s="143">
        <f>(VMTCalc!AK136/$D$53)</f>
        <v>0</v>
      </c>
      <c r="AH171" s="143">
        <f>(VMTCalc!AL136/$D$53)</f>
        <v>0</v>
      </c>
      <c r="AI171" s="143">
        <f>(VMTCalc!AM136/$D$53)</f>
        <v>0</v>
      </c>
      <c r="AJ171" s="143">
        <f>(VMTCalc!AN136/$D$53)</f>
        <v>0</v>
      </c>
      <c r="AK171" s="143">
        <f>(VMTCalc!AO136/$D$53)</f>
        <v>0</v>
      </c>
      <c r="AL171" s="143">
        <f>(VMTCalc!AP136/$D$53)</f>
        <v>0</v>
      </c>
      <c r="AM171" s="143">
        <f>(VMTCalc!AQ136/$D$53)</f>
        <v>0</v>
      </c>
      <c r="AN171" s="143">
        <f>(VMTCalc!AR136/$D$53)</f>
        <v>0</v>
      </c>
      <c r="AO171" s="143">
        <f>(VMTCalc!AS136/$D$53)</f>
        <v>0</v>
      </c>
      <c r="AP171" s="143">
        <f>(VMTCalc!AT136/$D$53)</f>
        <v>0</v>
      </c>
      <c r="AQ171" s="143">
        <f>(VMTCalc!AU136/$D$53)</f>
        <v>0</v>
      </c>
      <c r="AR171" s="143">
        <f>(VMTCalc!AV136/$D$53)</f>
        <v>0</v>
      </c>
      <c r="AS171" s="143">
        <f>(VMTCalc!AW136/$D$53)</f>
        <v>0</v>
      </c>
      <c r="AT171" s="143">
        <f>(VMTCalc!AX136/$D$53)</f>
        <v>0</v>
      </c>
    </row>
    <row r="172" spans="1:46">
      <c r="A172" s="66"/>
      <c r="B172" s="767"/>
      <c r="C172" s="66"/>
      <c r="E172" s="226"/>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row>
    <row r="173" spans="1:46" ht="30">
      <c r="A173" s="873" t="s">
        <v>203</v>
      </c>
      <c r="B173" s="873" t="s">
        <v>120</v>
      </c>
      <c r="C173" s="102" t="s">
        <v>228</v>
      </c>
      <c r="E173" s="225">
        <f>SUM(E174:E188)</f>
        <v>-2441.7531517620009</v>
      </c>
      <c r="F173" s="225">
        <f t="shared" ref="F173:AT173" si="71">SUM(F174:F188)</f>
        <v>0</v>
      </c>
      <c r="G173" s="225">
        <f t="shared" si="71"/>
        <v>0</v>
      </c>
      <c r="H173" s="225">
        <f t="shared" si="71"/>
        <v>0</v>
      </c>
      <c r="I173" s="225">
        <f t="shared" si="71"/>
        <v>-723.38396255400016</v>
      </c>
      <c r="J173" s="225">
        <f t="shared" si="71"/>
        <v>-1718.3691892080005</v>
      </c>
      <c r="K173" s="225">
        <f t="shared" si="71"/>
        <v>0</v>
      </c>
      <c r="L173" s="225">
        <f t="shared" si="71"/>
        <v>0</v>
      </c>
      <c r="M173" s="225">
        <f t="shared" si="71"/>
        <v>0</v>
      </c>
      <c r="N173" s="225">
        <f t="shared" si="71"/>
        <v>0</v>
      </c>
      <c r="O173" s="225">
        <f t="shared" si="71"/>
        <v>0</v>
      </c>
      <c r="P173" s="225">
        <f t="shared" si="71"/>
        <v>0</v>
      </c>
      <c r="Q173" s="225">
        <f t="shared" si="71"/>
        <v>0</v>
      </c>
      <c r="R173" s="225">
        <f t="shared" si="71"/>
        <v>0</v>
      </c>
      <c r="S173" s="225">
        <f t="shared" si="71"/>
        <v>0</v>
      </c>
      <c r="T173" s="225">
        <f t="shared" si="71"/>
        <v>0</v>
      </c>
      <c r="U173" s="225">
        <f t="shared" si="71"/>
        <v>0</v>
      </c>
      <c r="V173" s="225">
        <f t="shared" si="71"/>
        <v>0</v>
      </c>
      <c r="W173" s="225">
        <f t="shared" si="71"/>
        <v>0</v>
      </c>
      <c r="X173" s="225">
        <f t="shared" si="71"/>
        <v>0</v>
      </c>
      <c r="Y173" s="225">
        <f t="shared" si="71"/>
        <v>0</v>
      </c>
      <c r="Z173" s="225">
        <f t="shared" si="71"/>
        <v>0</v>
      </c>
      <c r="AA173" s="225">
        <f t="shared" si="71"/>
        <v>0</v>
      </c>
      <c r="AB173" s="225">
        <f t="shared" si="71"/>
        <v>0</v>
      </c>
      <c r="AC173" s="225">
        <f t="shared" si="71"/>
        <v>0</v>
      </c>
      <c r="AD173" s="225">
        <f t="shared" si="71"/>
        <v>0</v>
      </c>
      <c r="AE173" s="225">
        <f t="shared" si="71"/>
        <v>0</v>
      </c>
      <c r="AF173" s="225">
        <f t="shared" si="71"/>
        <v>0</v>
      </c>
      <c r="AG173" s="225">
        <f t="shared" si="71"/>
        <v>0</v>
      </c>
      <c r="AH173" s="225">
        <f t="shared" si="71"/>
        <v>0</v>
      </c>
      <c r="AI173" s="225">
        <f t="shared" si="71"/>
        <v>0</v>
      </c>
      <c r="AJ173" s="225">
        <f t="shared" si="71"/>
        <v>0</v>
      </c>
      <c r="AK173" s="225">
        <f t="shared" si="71"/>
        <v>0</v>
      </c>
      <c r="AL173" s="225">
        <f t="shared" si="71"/>
        <v>0</v>
      </c>
      <c r="AM173" s="225">
        <f t="shared" si="71"/>
        <v>0</v>
      </c>
      <c r="AN173" s="225">
        <f t="shared" si="71"/>
        <v>0</v>
      </c>
      <c r="AO173" s="225">
        <f t="shared" si="71"/>
        <v>0</v>
      </c>
      <c r="AP173" s="225">
        <f t="shared" si="71"/>
        <v>0</v>
      </c>
      <c r="AQ173" s="225">
        <f t="shared" si="71"/>
        <v>0</v>
      </c>
      <c r="AR173" s="225">
        <f t="shared" si="71"/>
        <v>0</v>
      </c>
      <c r="AS173" s="225">
        <f t="shared" si="71"/>
        <v>0</v>
      </c>
      <c r="AT173" s="225">
        <f t="shared" si="71"/>
        <v>0</v>
      </c>
    </row>
    <row r="174" spans="1:46">
      <c r="A174" s="218" t="s">
        <v>198</v>
      </c>
      <c r="B174" s="767" t="str">
        <f>B157</f>
        <v>030161</v>
      </c>
      <c r="C174" s="66" t="str">
        <f>INDEX(ProjectSummary!$C$6:$F$20,MATCH(B157,ProjectSummary!$C$6:$C$20,0),4)</f>
        <v>LOCKHART ROAD</v>
      </c>
      <c r="E174" s="226">
        <f>SUM(F174:AT174)</f>
        <v>-13.869000720000001</v>
      </c>
      <c r="F174" s="65">
        <f>F140*$M$3*$M$5*-1</f>
        <v>0</v>
      </c>
      <c r="G174" s="65">
        <f t="shared" ref="G174:AT180" si="72">G140*$M$3*$M$5*-1</f>
        <v>0</v>
      </c>
      <c r="H174" s="65">
        <f t="shared" si="72"/>
        <v>0</v>
      </c>
      <c r="I174" s="65">
        <f t="shared" si="72"/>
        <v>-13.869000720000001</v>
      </c>
      <c r="J174" s="65">
        <f t="shared" si="72"/>
        <v>0</v>
      </c>
      <c r="K174" s="65">
        <f t="shared" si="72"/>
        <v>0</v>
      </c>
      <c r="L174" s="65">
        <f t="shared" si="72"/>
        <v>0</v>
      </c>
      <c r="M174" s="65">
        <f t="shared" si="72"/>
        <v>0</v>
      </c>
      <c r="N174" s="65">
        <f t="shared" si="72"/>
        <v>0</v>
      </c>
      <c r="O174" s="65">
        <f t="shared" si="72"/>
        <v>0</v>
      </c>
      <c r="P174" s="65">
        <f t="shared" si="72"/>
        <v>0</v>
      </c>
      <c r="Q174" s="65">
        <f t="shared" si="72"/>
        <v>0</v>
      </c>
      <c r="R174" s="65">
        <f t="shared" si="72"/>
        <v>0</v>
      </c>
      <c r="S174" s="65">
        <f t="shared" si="72"/>
        <v>0</v>
      </c>
      <c r="T174" s="65">
        <f t="shared" si="72"/>
        <v>0</v>
      </c>
      <c r="U174" s="65">
        <f t="shared" si="72"/>
        <v>0</v>
      </c>
      <c r="V174" s="65">
        <f t="shared" si="72"/>
        <v>0</v>
      </c>
      <c r="W174" s="65">
        <f t="shared" si="72"/>
        <v>0</v>
      </c>
      <c r="X174" s="65">
        <f t="shared" si="72"/>
        <v>0</v>
      </c>
      <c r="Y174" s="65">
        <f t="shared" si="72"/>
        <v>0</v>
      </c>
      <c r="Z174" s="65">
        <f t="shared" si="72"/>
        <v>0</v>
      </c>
      <c r="AA174" s="65">
        <f t="shared" si="72"/>
        <v>0</v>
      </c>
      <c r="AB174" s="65">
        <f t="shared" si="72"/>
        <v>0</v>
      </c>
      <c r="AC174" s="65">
        <f t="shared" si="72"/>
        <v>0</v>
      </c>
      <c r="AD174" s="65">
        <f t="shared" si="72"/>
        <v>0</v>
      </c>
      <c r="AE174" s="65">
        <f t="shared" si="72"/>
        <v>0</v>
      </c>
      <c r="AF174" s="65">
        <f t="shared" si="72"/>
        <v>0</v>
      </c>
      <c r="AG174" s="65">
        <f t="shared" si="72"/>
        <v>0</v>
      </c>
      <c r="AH174" s="65">
        <f t="shared" si="72"/>
        <v>0</v>
      </c>
      <c r="AI174" s="65">
        <f t="shared" si="72"/>
        <v>0</v>
      </c>
      <c r="AJ174" s="65">
        <f t="shared" si="72"/>
        <v>0</v>
      </c>
      <c r="AK174" s="65">
        <f t="shared" si="72"/>
        <v>0</v>
      </c>
      <c r="AL174" s="65">
        <f t="shared" si="72"/>
        <v>0</v>
      </c>
      <c r="AM174" s="65">
        <f t="shared" si="72"/>
        <v>0</v>
      </c>
      <c r="AN174" s="65">
        <f t="shared" si="72"/>
        <v>0</v>
      </c>
      <c r="AO174" s="65">
        <f t="shared" si="72"/>
        <v>0</v>
      </c>
      <c r="AP174" s="65">
        <f t="shared" si="72"/>
        <v>0</v>
      </c>
      <c r="AQ174" s="65">
        <f t="shared" si="72"/>
        <v>0</v>
      </c>
      <c r="AR174" s="65">
        <f t="shared" si="72"/>
        <v>0</v>
      </c>
      <c r="AS174" s="65">
        <f t="shared" si="72"/>
        <v>0</v>
      </c>
      <c r="AT174" s="65">
        <f t="shared" si="72"/>
        <v>0</v>
      </c>
    </row>
    <row r="175" spans="1:46">
      <c r="A175" s="218" t="s">
        <v>198</v>
      </c>
      <c r="B175" s="767" t="str">
        <f t="shared" ref="B175:B188" si="73">B158</f>
        <v>030148</v>
      </c>
      <c r="C175" s="66" t="str">
        <f>INDEX(ProjectSummary!$C$6:$F$20,MATCH(B158,ProjectSummary!$C$6:$C$20,0),4)</f>
        <v>MILLS ROAD</v>
      </c>
      <c r="E175" s="226">
        <f t="shared" ref="E175:E188" si="74">SUM(F175:AT175)</f>
        <v>-27.738001440000001</v>
      </c>
      <c r="F175" s="65">
        <f t="shared" ref="F175:U188" si="75">F141*$M$3*$M$5*-1</f>
        <v>0</v>
      </c>
      <c r="G175" s="65">
        <f t="shared" si="75"/>
        <v>0</v>
      </c>
      <c r="H175" s="65">
        <f t="shared" si="75"/>
        <v>0</v>
      </c>
      <c r="I175" s="65">
        <f t="shared" si="75"/>
        <v>-27.738001440000001</v>
      </c>
      <c r="J175" s="65">
        <f t="shared" si="75"/>
        <v>0</v>
      </c>
      <c r="K175" s="65">
        <f t="shared" si="75"/>
        <v>0</v>
      </c>
      <c r="L175" s="65">
        <f t="shared" si="75"/>
        <v>0</v>
      </c>
      <c r="M175" s="65">
        <f t="shared" si="75"/>
        <v>0</v>
      </c>
      <c r="N175" s="65">
        <f t="shared" si="75"/>
        <v>0</v>
      </c>
      <c r="O175" s="65">
        <f t="shared" si="75"/>
        <v>0</v>
      </c>
      <c r="P175" s="65">
        <f t="shared" si="75"/>
        <v>0</v>
      </c>
      <c r="Q175" s="65">
        <f t="shared" si="75"/>
        <v>0</v>
      </c>
      <c r="R175" s="65">
        <f t="shared" si="75"/>
        <v>0</v>
      </c>
      <c r="S175" s="65">
        <f t="shared" si="75"/>
        <v>0</v>
      </c>
      <c r="T175" s="65">
        <f t="shared" si="75"/>
        <v>0</v>
      </c>
      <c r="U175" s="65">
        <f t="shared" si="75"/>
        <v>0</v>
      </c>
      <c r="V175" s="65">
        <f t="shared" si="72"/>
        <v>0</v>
      </c>
      <c r="W175" s="65">
        <f t="shared" si="72"/>
        <v>0</v>
      </c>
      <c r="X175" s="65">
        <f t="shared" si="72"/>
        <v>0</v>
      </c>
      <c r="Y175" s="65">
        <f t="shared" si="72"/>
        <v>0</v>
      </c>
      <c r="Z175" s="65">
        <f t="shared" si="72"/>
        <v>0</v>
      </c>
      <c r="AA175" s="65">
        <f t="shared" si="72"/>
        <v>0</v>
      </c>
      <c r="AB175" s="65">
        <f t="shared" si="72"/>
        <v>0</v>
      </c>
      <c r="AC175" s="65">
        <f t="shared" si="72"/>
        <v>0</v>
      </c>
      <c r="AD175" s="65">
        <f t="shared" si="72"/>
        <v>0</v>
      </c>
      <c r="AE175" s="65">
        <f t="shared" si="72"/>
        <v>0</v>
      </c>
      <c r="AF175" s="65">
        <f t="shared" si="72"/>
        <v>0</v>
      </c>
      <c r="AG175" s="65">
        <f t="shared" si="72"/>
        <v>0</v>
      </c>
      <c r="AH175" s="65">
        <f t="shared" si="72"/>
        <v>0</v>
      </c>
      <c r="AI175" s="65">
        <f t="shared" si="72"/>
        <v>0</v>
      </c>
      <c r="AJ175" s="65">
        <f t="shared" si="72"/>
        <v>0</v>
      </c>
      <c r="AK175" s="65">
        <f t="shared" si="72"/>
        <v>0</v>
      </c>
      <c r="AL175" s="65">
        <f t="shared" si="72"/>
        <v>0</v>
      </c>
      <c r="AM175" s="65">
        <f t="shared" si="72"/>
        <v>0</v>
      </c>
      <c r="AN175" s="65">
        <f t="shared" si="72"/>
        <v>0</v>
      </c>
      <c r="AO175" s="65">
        <f t="shared" si="72"/>
        <v>0</v>
      </c>
      <c r="AP175" s="65">
        <f t="shared" si="72"/>
        <v>0</v>
      </c>
      <c r="AQ175" s="65">
        <f t="shared" si="72"/>
        <v>0</v>
      </c>
      <c r="AR175" s="65">
        <f t="shared" si="72"/>
        <v>0</v>
      </c>
      <c r="AS175" s="65">
        <f t="shared" si="72"/>
        <v>0</v>
      </c>
      <c r="AT175" s="65">
        <f t="shared" si="72"/>
        <v>0</v>
      </c>
    </row>
    <row r="176" spans="1:46">
      <c r="A176" s="218" t="s">
        <v>198</v>
      </c>
      <c r="B176" s="767" t="str">
        <f t="shared" si="73"/>
        <v>030265</v>
      </c>
      <c r="C176" s="66" t="str">
        <f>INDEX(ProjectSummary!$C$6:$F$20,MATCH(B159,ProjectSummary!$C$6:$C$20,0),4)</f>
        <v>ROBINSON ROAD</v>
      </c>
      <c r="E176" s="226">
        <f t="shared" si="74"/>
        <v>-27.738001440000001</v>
      </c>
      <c r="F176" s="65">
        <f t="shared" si="75"/>
        <v>0</v>
      </c>
      <c r="G176" s="65">
        <f t="shared" si="72"/>
        <v>0</v>
      </c>
      <c r="H176" s="65">
        <f t="shared" si="72"/>
        <v>0</v>
      </c>
      <c r="I176" s="65">
        <f t="shared" si="72"/>
        <v>-27.738001440000001</v>
      </c>
      <c r="J176" s="65">
        <f t="shared" si="72"/>
        <v>0</v>
      </c>
      <c r="K176" s="65">
        <f t="shared" si="72"/>
        <v>0</v>
      </c>
      <c r="L176" s="65">
        <f t="shared" si="72"/>
        <v>0</v>
      </c>
      <c r="M176" s="65">
        <f t="shared" si="72"/>
        <v>0</v>
      </c>
      <c r="N176" s="65">
        <f t="shared" si="72"/>
        <v>0</v>
      </c>
      <c r="O176" s="65">
        <f t="shared" si="72"/>
        <v>0</v>
      </c>
      <c r="P176" s="65">
        <f t="shared" si="72"/>
        <v>0</v>
      </c>
      <c r="Q176" s="65">
        <f t="shared" si="72"/>
        <v>0</v>
      </c>
      <c r="R176" s="65">
        <f t="shared" si="72"/>
        <v>0</v>
      </c>
      <c r="S176" s="65">
        <f t="shared" si="72"/>
        <v>0</v>
      </c>
      <c r="T176" s="65">
        <f t="shared" si="72"/>
        <v>0</v>
      </c>
      <c r="U176" s="65">
        <f t="shared" si="72"/>
        <v>0</v>
      </c>
      <c r="V176" s="65">
        <f t="shared" si="72"/>
        <v>0</v>
      </c>
      <c r="W176" s="65">
        <f t="shared" si="72"/>
        <v>0</v>
      </c>
      <c r="X176" s="65">
        <f t="shared" si="72"/>
        <v>0</v>
      </c>
      <c r="Y176" s="65">
        <f t="shared" si="72"/>
        <v>0</v>
      </c>
      <c r="Z176" s="65">
        <f t="shared" si="72"/>
        <v>0</v>
      </c>
      <c r="AA176" s="65">
        <f t="shared" si="72"/>
        <v>0</v>
      </c>
      <c r="AB176" s="65">
        <f t="shared" si="72"/>
        <v>0</v>
      </c>
      <c r="AC176" s="65">
        <f t="shared" si="72"/>
        <v>0</v>
      </c>
      <c r="AD176" s="65">
        <f t="shared" si="72"/>
        <v>0</v>
      </c>
      <c r="AE176" s="65">
        <f t="shared" si="72"/>
        <v>0</v>
      </c>
      <c r="AF176" s="65">
        <f t="shared" si="72"/>
        <v>0</v>
      </c>
      <c r="AG176" s="65">
        <f t="shared" si="72"/>
        <v>0</v>
      </c>
      <c r="AH176" s="65">
        <f t="shared" si="72"/>
        <v>0</v>
      </c>
      <c r="AI176" s="65">
        <f t="shared" si="72"/>
        <v>0</v>
      </c>
      <c r="AJ176" s="65">
        <f t="shared" si="72"/>
        <v>0</v>
      </c>
      <c r="AK176" s="65">
        <f t="shared" si="72"/>
        <v>0</v>
      </c>
      <c r="AL176" s="65">
        <f t="shared" si="72"/>
        <v>0</v>
      </c>
      <c r="AM176" s="65">
        <f t="shared" si="72"/>
        <v>0</v>
      </c>
      <c r="AN176" s="65">
        <f t="shared" si="72"/>
        <v>0</v>
      </c>
      <c r="AO176" s="65">
        <f t="shared" si="72"/>
        <v>0</v>
      </c>
      <c r="AP176" s="65">
        <f t="shared" si="72"/>
        <v>0</v>
      </c>
      <c r="AQ176" s="65">
        <f t="shared" si="72"/>
        <v>0</v>
      </c>
      <c r="AR176" s="65">
        <f t="shared" si="72"/>
        <v>0</v>
      </c>
      <c r="AS176" s="65">
        <f t="shared" si="72"/>
        <v>0</v>
      </c>
      <c r="AT176" s="65">
        <f t="shared" si="72"/>
        <v>0</v>
      </c>
    </row>
    <row r="177" spans="1:46">
      <c r="A177" s="218" t="s">
        <v>198</v>
      </c>
      <c r="B177" s="767">
        <f t="shared" si="73"/>
        <v>830106</v>
      </c>
      <c r="C177" s="66" t="str">
        <f>INDEX(ProjectSummary!$C$6:$F$20,MATCH(B160,ProjectSummary!$C$6:$C$20,0),4)</f>
        <v>BOGGER HOLLAR ROAD</v>
      </c>
      <c r="E177" s="226">
        <f t="shared" si="74"/>
        <v>-7.8013129050000005</v>
      </c>
      <c r="F177" s="65">
        <f t="shared" si="75"/>
        <v>0</v>
      </c>
      <c r="G177" s="65">
        <f t="shared" si="72"/>
        <v>0</v>
      </c>
      <c r="H177" s="65">
        <f t="shared" si="72"/>
        <v>0</v>
      </c>
      <c r="I177" s="65">
        <f t="shared" si="72"/>
        <v>-7.8013129050000005</v>
      </c>
      <c r="J177" s="65">
        <f t="shared" si="72"/>
        <v>0</v>
      </c>
      <c r="K177" s="65">
        <f t="shared" si="72"/>
        <v>0</v>
      </c>
      <c r="L177" s="65">
        <f t="shared" si="72"/>
        <v>0</v>
      </c>
      <c r="M177" s="65">
        <f t="shared" si="72"/>
        <v>0</v>
      </c>
      <c r="N177" s="65">
        <f t="shared" si="72"/>
        <v>0</v>
      </c>
      <c r="O177" s="65">
        <f t="shared" si="72"/>
        <v>0</v>
      </c>
      <c r="P177" s="65">
        <f t="shared" si="72"/>
        <v>0</v>
      </c>
      <c r="Q177" s="65">
        <f t="shared" si="72"/>
        <v>0</v>
      </c>
      <c r="R177" s="65">
        <f t="shared" si="72"/>
        <v>0</v>
      </c>
      <c r="S177" s="65">
        <f t="shared" si="72"/>
        <v>0</v>
      </c>
      <c r="T177" s="65">
        <f t="shared" si="72"/>
        <v>0</v>
      </c>
      <c r="U177" s="65">
        <f t="shared" si="72"/>
        <v>0</v>
      </c>
      <c r="V177" s="65">
        <f t="shared" si="72"/>
        <v>0</v>
      </c>
      <c r="W177" s="65">
        <f t="shared" si="72"/>
        <v>0</v>
      </c>
      <c r="X177" s="65">
        <f t="shared" si="72"/>
        <v>0</v>
      </c>
      <c r="Y177" s="65">
        <f t="shared" si="72"/>
        <v>0</v>
      </c>
      <c r="Z177" s="65">
        <f t="shared" si="72"/>
        <v>0</v>
      </c>
      <c r="AA177" s="65">
        <f t="shared" si="72"/>
        <v>0</v>
      </c>
      <c r="AB177" s="65">
        <f t="shared" si="72"/>
        <v>0</v>
      </c>
      <c r="AC177" s="65">
        <f t="shared" si="72"/>
        <v>0</v>
      </c>
      <c r="AD177" s="65">
        <f t="shared" si="72"/>
        <v>0</v>
      </c>
      <c r="AE177" s="65">
        <f t="shared" si="72"/>
        <v>0</v>
      </c>
      <c r="AF177" s="65">
        <f t="shared" si="72"/>
        <v>0</v>
      </c>
      <c r="AG177" s="65">
        <f t="shared" si="72"/>
        <v>0</v>
      </c>
      <c r="AH177" s="65">
        <f t="shared" si="72"/>
        <v>0</v>
      </c>
      <c r="AI177" s="65">
        <f t="shared" si="72"/>
        <v>0</v>
      </c>
      <c r="AJ177" s="65">
        <f t="shared" si="72"/>
        <v>0</v>
      </c>
      <c r="AK177" s="65">
        <f t="shared" si="72"/>
        <v>0</v>
      </c>
      <c r="AL177" s="65">
        <f t="shared" si="72"/>
        <v>0</v>
      </c>
      <c r="AM177" s="65">
        <f t="shared" si="72"/>
        <v>0</v>
      </c>
      <c r="AN177" s="65">
        <f t="shared" si="72"/>
        <v>0</v>
      </c>
      <c r="AO177" s="65">
        <f t="shared" si="72"/>
        <v>0</v>
      </c>
      <c r="AP177" s="65">
        <f t="shared" si="72"/>
        <v>0</v>
      </c>
      <c r="AQ177" s="65">
        <f t="shared" si="72"/>
        <v>0</v>
      </c>
      <c r="AR177" s="65">
        <f t="shared" si="72"/>
        <v>0</v>
      </c>
      <c r="AS177" s="65">
        <f t="shared" si="72"/>
        <v>0</v>
      </c>
      <c r="AT177" s="65">
        <f t="shared" si="72"/>
        <v>0</v>
      </c>
    </row>
    <row r="178" spans="1:46">
      <c r="A178" s="218" t="s">
        <v>198</v>
      </c>
      <c r="B178" s="767">
        <f t="shared" si="73"/>
        <v>830081</v>
      </c>
      <c r="C178" s="66" t="str">
        <f>INDEX(ProjectSummary!$C$6:$F$20,MATCH(B161,ProjectSummary!$C$6:$C$20,0),4)</f>
        <v>BRIDGE ROAD</v>
      </c>
      <c r="E178" s="226">
        <f t="shared" si="74"/>
        <v>-45.76770237600001</v>
      </c>
      <c r="F178" s="65">
        <f t="shared" si="75"/>
        <v>0</v>
      </c>
      <c r="G178" s="65">
        <f t="shared" si="72"/>
        <v>0</v>
      </c>
      <c r="H178" s="65">
        <f t="shared" si="72"/>
        <v>0</v>
      </c>
      <c r="I178" s="65">
        <f t="shared" si="72"/>
        <v>-45.76770237600001</v>
      </c>
      <c r="J178" s="65">
        <f t="shared" si="72"/>
        <v>0</v>
      </c>
      <c r="K178" s="65">
        <f t="shared" si="72"/>
        <v>0</v>
      </c>
      <c r="L178" s="65">
        <f t="shared" si="72"/>
        <v>0</v>
      </c>
      <c r="M178" s="65">
        <f t="shared" si="72"/>
        <v>0</v>
      </c>
      <c r="N178" s="65">
        <f t="shared" si="72"/>
        <v>0</v>
      </c>
      <c r="O178" s="65">
        <f t="shared" si="72"/>
        <v>0</v>
      </c>
      <c r="P178" s="65">
        <f t="shared" si="72"/>
        <v>0</v>
      </c>
      <c r="Q178" s="65">
        <f t="shared" si="72"/>
        <v>0</v>
      </c>
      <c r="R178" s="65">
        <f t="shared" si="72"/>
        <v>0</v>
      </c>
      <c r="S178" s="65">
        <f t="shared" si="72"/>
        <v>0</v>
      </c>
      <c r="T178" s="65">
        <f t="shared" si="72"/>
        <v>0</v>
      </c>
      <c r="U178" s="65">
        <f t="shared" si="72"/>
        <v>0</v>
      </c>
      <c r="V178" s="65">
        <f t="shared" si="72"/>
        <v>0</v>
      </c>
      <c r="W178" s="65">
        <f t="shared" si="72"/>
        <v>0</v>
      </c>
      <c r="X178" s="65">
        <f t="shared" si="72"/>
        <v>0</v>
      </c>
      <c r="Y178" s="65">
        <f t="shared" si="72"/>
        <v>0</v>
      </c>
      <c r="Z178" s="65">
        <f t="shared" si="72"/>
        <v>0</v>
      </c>
      <c r="AA178" s="65">
        <f t="shared" si="72"/>
        <v>0</v>
      </c>
      <c r="AB178" s="65">
        <f t="shared" si="72"/>
        <v>0</v>
      </c>
      <c r="AC178" s="65">
        <f t="shared" si="72"/>
        <v>0</v>
      </c>
      <c r="AD178" s="65">
        <f t="shared" si="72"/>
        <v>0</v>
      </c>
      <c r="AE178" s="65">
        <f t="shared" si="72"/>
        <v>0</v>
      </c>
      <c r="AF178" s="65">
        <f t="shared" si="72"/>
        <v>0</v>
      </c>
      <c r="AG178" s="65">
        <f t="shared" si="72"/>
        <v>0</v>
      </c>
      <c r="AH178" s="65">
        <f t="shared" si="72"/>
        <v>0</v>
      </c>
      <c r="AI178" s="65">
        <f t="shared" si="72"/>
        <v>0</v>
      </c>
      <c r="AJ178" s="65">
        <f t="shared" si="72"/>
        <v>0</v>
      </c>
      <c r="AK178" s="65">
        <f t="shared" si="72"/>
        <v>0</v>
      </c>
      <c r="AL178" s="65">
        <f t="shared" si="72"/>
        <v>0</v>
      </c>
      <c r="AM178" s="65">
        <f t="shared" si="72"/>
        <v>0</v>
      </c>
      <c r="AN178" s="65">
        <f t="shared" si="72"/>
        <v>0</v>
      </c>
      <c r="AO178" s="65">
        <f t="shared" si="72"/>
        <v>0</v>
      </c>
      <c r="AP178" s="65">
        <f t="shared" si="72"/>
        <v>0</v>
      </c>
      <c r="AQ178" s="65">
        <f t="shared" si="72"/>
        <v>0</v>
      </c>
      <c r="AR178" s="65">
        <f t="shared" si="72"/>
        <v>0</v>
      </c>
      <c r="AS178" s="65">
        <f t="shared" si="72"/>
        <v>0</v>
      </c>
      <c r="AT178" s="65">
        <f t="shared" si="72"/>
        <v>0</v>
      </c>
    </row>
    <row r="179" spans="1:46">
      <c r="A179" s="218" t="s">
        <v>198</v>
      </c>
      <c r="B179" s="767">
        <f t="shared" si="73"/>
        <v>830200</v>
      </c>
      <c r="C179" s="66" t="str">
        <f>INDEX(ProjectSummary!$C$6:$F$20,MATCH(B162,ProjectSummary!$C$6:$C$20,0),4)</f>
        <v>BRIDGE PORT ROAD</v>
      </c>
      <c r="E179" s="226">
        <f t="shared" si="74"/>
        <v>-1.7336250900000001</v>
      </c>
      <c r="F179" s="65">
        <f t="shared" si="75"/>
        <v>0</v>
      </c>
      <c r="G179" s="65">
        <f t="shared" si="72"/>
        <v>0</v>
      </c>
      <c r="H179" s="65">
        <f t="shared" si="72"/>
        <v>0</v>
      </c>
      <c r="I179" s="65">
        <f t="shared" si="72"/>
        <v>-1.7336250900000001</v>
      </c>
      <c r="J179" s="65">
        <f t="shared" si="72"/>
        <v>0</v>
      </c>
      <c r="K179" s="65">
        <f t="shared" si="72"/>
        <v>0</v>
      </c>
      <c r="L179" s="65">
        <f t="shared" si="72"/>
        <v>0</v>
      </c>
      <c r="M179" s="65">
        <f t="shared" si="72"/>
        <v>0</v>
      </c>
      <c r="N179" s="65">
        <f t="shared" si="72"/>
        <v>0</v>
      </c>
      <c r="O179" s="65">
        <f t="shared" si="72"/>
        <v>0</v>
      </c>
      <c r="P179" s="65">
        <f t="shared" si="72"/>
        <v>0</v>
      </c>
      <c r="Q179" s="65">
        <f t="shared" si="72"/>
        <v>0</v>
      </c>
      <c r="R179" s="65">
        <f t="shared" si="72"/>
        <v>0</v>
      </c>
      <c r="S179" s="65">
        <f t="shared" si="72"/>
        <v>0</v>
      </c>
      <c r="T179" s="65">
        <f t="shared" si="72"/>
        <v>0</v>
      </c>
      <c r="U179" s="65">
        <f t="shared" si="72"/>
        <v>0</v>
      </c>
      <c r="V179" s="65">
        <f t="shared" si="72"/>
        <v>0</v>
      </c>
      <c r="W179" s="65">
        <f t="shared" si="72"/>
        <v>0</v>
      </c>
      <c r="X179" s="65">
        <f t="shared" si="72"/>
        <v>0</v>
      </c>
      <c r="Y179" s="65">
        <f t="shared" si="72"/>
        <v>0</v>
      </c>
      <c r="Z179" s="65">
        <f t="shared" si="72"/>
        <v>0</v>
      </c>
      <c r="AA179" s="65">
        <f t="shared" si="72"/>
        <v>0</v>
      </c>
      <c r="AB179" s="65">
        <f t="shared" si="72"/>
        <v>0</v>
      </c>
      <c r="AC179" s="65">
        <f t="shared" si="72"/>
        <v>0</v>
      </c>
      <c r="AD179" s="65">
        <f t="shared" si="72"/>
        <v>0</v>
      </c>
      <c r="AE179" s="65">
        <f t="shared" si="72"/>
        <v>0</v>
      </c>
      <c r="AF179" s="65">
        <f t="shared" si="72"/>
        <v>0</v>
      </c>
      <c r="AG179" s="65">
        <f t="shared" si="72"/>
        <v>0</v>
      </c>
      <c r="AH179" s="65">
        <f t="shared" si="72"/>
        <v>0</v>
      </c>
      <c r="AI179" s="65">
        <f t="shared" si="72"/>
        <v>0</v>
      </c>
      <c r="AJ179" s="65">
        <f t="shared" si="72"/>
        <v>0</v>
      </c>
      <c r="AK179" s="65">
        <f t="shared" si="72"/>
        <v>0</v>
      </c>
      <c r="AL179" s="65">
        <f t="shared" si="72"/>
        <v>0</v>
      </c>
      <c r="AM179" s="65">
        <f t="shared" si="72"/>
        <v>0</v>
      </c>
      <c r="AN179" s="65">
        <f t="shared" si="72"/>
        <v>0</v>
      </c>
      <c r="AO179" s="65">
        <f t="shared" si="72"/>
        <v>0</v>
      </c>
      <c r="AP179" s="65">
        <f t="shared" si="72"/>
        <v>0</v>
      </c>
      <c r="AQ179" s="65">
        <f t="shared" si="72"/>
        <v>0</v>
      </c>
      <c r="AR179" s="65">
        <f t="shared" si="72"/>
        <v>0</v>
      </c>
      <c r="AS179" s="65">
        <f t="shared" si="72"/>
        <v>0</v>
      </c>
      <c r="AT179" s="65">
        <f t="shared" si="72"/>
        <v>0</v>
      </c>
    </row>
    <row r="180" spans="1:46">
      <c r="A180" s="218" t="s">
        <v>198</v>
      </c>
      <c r="B180" s="767">
        <f t="shared" si="73"/>
        <v>120173</v>
      </c>
      <c r="C180" s="66" t="str">
        <f>INDEX(ProjectSummary!$C$6:$F$20,MATCH(B163,ProjectSummary!$C$6:$C$20,0),4)</f>
        <v>PEACH ORCHARD ROAD</v>
      </c>
      <c r="E180" s="226">
        <f t="shared" si="74"/>
        <v>-108.40935562800003</v>
      </c>
      <c r="F180" s="65">
        <f t="shared" si="75"/>
        <v>0</v>
      </c>
      <c r="G180" s="65">
        <f t="shared" si="72"/>
        <v>0</v>
      </c>
      <c r="H180" s="65">
        <f t="shared" si="72"/>
        <v>0</v>
      </c>
      <c r="I180" s="65">
        <f t="shared" si="72"/>
        <v>-108.40935562800003</v>
      </c>
      <c r="J180" s="65">
        <f t="shared" si="72"/>
        <v>0</v>
      </c>
      <c r="K180" s="65">
        <f t="shared" si="72"/>
        <v>0</v>
      </c>
      <c r="L180" s="65">
        <f t="shared" si="72"/>
        <v>0</v>
      </c>
      <c r="M180" s="65">
        <f t="shared" si="72"/>
        <v>0</v>
      </c>
      <c r="N180" s="65">
        <f t="shared" si="72"/>
        <v>0</v>
      </c>
      <c r="O180" s="65">
        <f t="shared" si="72"/>
        <v>0</v>
      </c>
      <c r="P180" s="65">
        <f t="shared" si="72"/>
        <v>0</v>
      </c>
      <c r="Q180" s="65">
        <f t="shared" si="72"/>
        <v>0</v>
      </c>
      <c r="R180" s="65">
        <f t="shared" si="72"/>
        <v>0</v>
      </c>
      <c r="S180" s="65">
        <f t="shared" si="72"/>
        <v>0</v>
      </c>
      <c r="T180" s="65">
        <f t="shared" si="72"/>
        <v>0</v>
      </c>
      <c r="U180" s="65">
        <f t="shared" si="72"/>
        <v>0</v>
      </c>
      <c r="V180" s="65">
        <f t="shared" si="72"/>
        <v>0</v>
      </c>
      <c r="W180" s="65">
        <f t="shared" si="72"/>
        <v>0</v>
      </c>
      <c r="X180" s="65">
        <f t="shared" si="72"/>
        <v>0</v>
      </c>
      <c r="Y180" s="65">
        <f t="shared" si="72"/>
        <v>0</v>
      </c>
      <c r="Z180" s="65">
        <f t="shared" si="72"/>
        <v>0</v>
      </c>
      <c r="AA180" s="65">
        <f t="shared" si="72"/>
        <v>0</v>
      </c>
      <c r="AB180" s="65">
        <f t="shared" si="72"/>
        <v>0</v>
      </c>
      <c r="AC180" s="65">
        <f t="shared" si="72"/>
        <v>0</v>
      </c>
      <c r="AD180" s="65">
        <f t="shared" si="72"/>
        <v>0</v>
      </c>
      <c r="AE180" s="65">
        <f t="shared" si="72"/>
        <v>0</v>
      </c>
      <c r="AF180" s="65">
        <f t="shared" si="72"/>
        <v>0</v>
      </c>
      <c r="AG180" s="65">
        <f t="shared" si="72"/>
        <v>0</v>
      </c>
      <c r="AH180" s="65">
        <f t="shared" si="72"/>
        <v>0</v>
      </c>
      <c r="AI180" s="65">
        <f t="shared" si="72"/>
        <v>0</v>
      </c>
      <c r="AJ180" s="65">
        <f t="shared" si="72"/>
        <v>0</v>
      </c>
      <c r="AK180" s="65">
        <f t="shared" ref="G180:AT187" si="76">AK146*$M$3*$M$5*-1</f>
        <v>0</v>
      </c>
      <c r="AL180" s="65">
        <f t="shared" si="76"/>
        <v>0</v>
      </c>
      <c r="AM180" s="65">
        <f t="shared" si="76"/>
        <v>0</v>
      </c>
      <c r="AN180" s="65">
        <f t="shared" si="76"/>
        <v>0</v>
      </c>
      <c r="AO180" s="65">
        <f t="shared" si="76"/>
        <v>0</v>
      </c>
      <c r="AP180" s="65">
        <f t="shared" si="76"/>
        <v>0</v>
      </c>
      <c r="AQ180" s="65">
        <f t="shared" si="76"/>
        <v>0</v>
      </c>
      <c r="AR180" s="65">
        <f t="shared" si="76"/>
        <v>0</v>
      </c>
      <c r="AS180" s="65">
        <f t="shared" si="76"/>
        <v>0</v>
      </c>
      <c r="AT180" s="65">
        <f t="shared" si="76"/>
        <v>0</v>
      </c>
    </row>
    <row r="181" spans="1:46">
      <c r="A181" s="218" t="s">
        <v>198</v>
      </c>
      <c r="B181" s="767">
        <f t="shared" si="73"/>
        <v>890074</v>
      </c>
      <c r="C181" s="66" t="str">
        <f>INDEX(ProjectSummary!$C$6:$F$20,MATCH(B164,ProjectSummary!$C$6:$C$20,0),4)</f>
        <v>MONROE-ANSONVILLE ROAD</v>
      </c>
      <c r="E181" s="226">
        <f t="shared" si="74"/>
        <v>-70.789691175000016</v>
      </c>
      <c r="F181" s="65">
        <f t="shared" si="75"/>
        <v>0</v>
      </c>
      <c r="G181" s="65">
        <f t="shared" si="76"/>
        <v>0</v>
      </c>
      <c r="H181" s="65">
        <f t="shared" si="76"/>
        <v>0</v>
      </c>
      <c r="I181" s="65">
        <f t="shared" si="76"/>
        <v>-70.789691175000016</v>
      </c>
      <c r="J181" s="65">
        <f t="shared" si="76"/>
        <v>0</v>
      </c>
      <c r="K181" s="65">
        <f t="shared" si="76"/>
        <v>0</v>
      </c>
      <c r="L181" s="65">
        <f t="shared" si="76"/>
        <v>0</v>
      </c>
      <c r="M181" s="65">
        <f t="shared" si="76"/>
        <v>0</v>
      </c>
      <c r="N181" s="65">
        <f t="shared" si="76"/>
        <v>0</v>
      </c>
      <c r="O181" s="65">
        <f t="shared" si="76"/>
        <v>0</v>
      </c>
      <c r="P181" s="65">
        <f t="shared" si="76"/>
        <v>0</v>
      </c>
      <c r="Q181" s="65">
        <f t="shared" si="76"/>
        <v>0</v>
      </c>
      <c r="R181" s="65">
        <f t="shared" si="76"/>
        <v>0</v>
      </c>
      <c r="S181" s="65">
        <f t="shared" si="76"/>
        <v>0</v>
      </c>
      <c r="T181" s="65">
        <f t="shared" si="76"/>
        <v>0</v>
      </c>
      <c r="U181" s="65">
        <f t="shared" si="76"/>
        <v>0</v>
      </c>
      <c r="V181" s="65">
        <f t="shared" si="76"/>
        <v>0</v>
      </c>
      <c r="W181" s="65">
        <f t="shared" si="76"/>
        <v>0</v>
      </c>
      <c r="X181" s="65">
        <f t="shared" si="76"/>
        <v>0</v>
      </c>
      <c r="Y181" s="65">
        <f t="shared" si="76"/>
        <v>0</v>
      </c>
      <c r="Z181" s="65">
        <f t="shared" si="76"/>
        <v>0</v>
      </c>
      <c r="AA181" s="65">
        <f t="shared" si="76"/>
        <v>0</v>
      </c>
      <c r="AB181" s="65">
        <f t="shared" si="76"/>
        <v>0</v>
      </c>
      <c r="AC181" s="65">
        <f t="shared" si="76"/>
        <v>0</v>
      </c>
      <c r="AD181" s="65">
        <f t="shared" si="76"/>
        <v>0</v>
      </c>
      <c r="AE181" s="65">
        <f t="shared" si="76"/>
        <v>0</v>
      </c>
      <c r="AF181" s="65">
        <f t="shared" si="76"/>
        <v>0</v>
      </c>
      <c r="AG181" s="65">
        <f t="shared" si="76"/>
        <v>0</v>
      </c>
      <c r="AH181" s="65">
        <f t="shared" si="76"/>
        <v>0</v>
      </c>
      <c r="AI181" s="65">
        <f t="shared" si="76"/>
        <v>0</v>
      </c>
      <c r="AJ181" s="65">
        <f t="shared" si="76"/>
        <v>0</v>
      </c>
      <c r="AK181" s="65">
        <f t="shared" si="76"/>
        <v>0</v>
      </c>
      <c r="AL181" s="65">
        <f t="shared" si="76"/>
        <v>0</v>
      </c>
      <c r="AM181" s="65">
        <f t="shared" si="76"/>
        <v>0</v>
      </c>
      <c r="AN181" s="65">
        <f t="shared" si="76"/>
        <v>0</v>
      </c>
      <c r="AO181" s="65">
        <f t="shared" si="76"/>
        <v>0</v>
      </c>
      <c r="AP181" s="65">
        <f t="shared" si="76"/>
        <v>0</v>
      </c>
      <c r="AQ181" s="65">
        <f t="shared" si="76"/>
        <v>0</v>
      </c>
      <c r="AR181" s="65">
        <f t="shared" si="76"/>
        <v>0</v>
      </c>
      <c r="AS181" s="65">
        <f t="shared" si="76"/>
        <v>0</v>
      </c>
      <c r="AT181" s="65">
        <f t="shared" si="76"/>
        <v>0</v>
      </c>
    </row>
    <row r="182" spans="1:46">
      <c r="A182" s="218" t="s">
        <v>198</v>
      </c>
      <c r="B182" s="767">
        <f t="shared" si="73"/>
        <v>890170</v>
      </c>
      <c r="C182" s="66" t="str">
        <f>INDEX(ProjectSummary!$C$6:$F$20,MATCH(B165,ProjectSummary!$C$6:$C$20,0),4)</f>
        <v>POTTERS ROAD</v>
      </c>
      <c r="E182" s="226">
        <f t="shared" si="74"/>
        <v>-55.476002880000003</v>
      </c>
      <c r="F182" s="65">
        <f t="shared" si="75"/>
        <v>0</v>
      </c>
      <c r="G182" s="65">
        <f t="shared" si="76"/>
        <v>0</v>
      </c>
      <c r="H182" s="65">
        <f t="shared" si="76"/>
        <v>0</v>
      </c>
      <c r="I182" s="65">
        <f t="shared" si="76"/>
        <v>-55.476002880000003</v>
      </c>
      <c r="J182" s="65">
        <f t="shared" si="76"/>
        <v>0</v>
      </c>
      <c r="K182" s="65">
        <f t="shared" si="76"/>
        <v>0</v>
      </c>
      <c r="L182" s="65">
        <f t="shared" si="76"/>
        <v>0</v>
      </c>
      <c r="M182" s="65">
        <f t="shared" si="76"/>
        <v>0</v>
      </c>
      <c r="N182" s="65">
        <f t="shared" si="76"/>
        <v>0</v>
      </c>
      <c r="O182" s="65">
        <f t="shared" si="76"/>
        <v>0</v>
      </c>
      <c r="P182" s="65">
        <f t="shared" si="76"/>
        <v>0</v>
      </c>
      <c r="Q182" s="65">
        <f t="shared" si="76"/>
        <v>0</v>
      </c>
      <c r="R182" s="65">
        <f t="shared" si="76"/>
        <v>0</v>
      </c>
      <c r="S182" s="65">
        <f t="shared" si="76"/>
        <v>0</v>
      </c>
      <c r="T182" s="65">
        <f t="shared" si="76"/>
        <v>0</v>
      </c>
      <c r="U182" s="65">
        <f t="shared" si="76"/>
        <v>0</v>
      </c>
      <c r="V182" s="65">
        <f t="shared" si="76"/>
        <v>0</v>
      </c>
      <c r="W182" s="65">
        <f t="shared" si="76"/>
        <v>0</v>
      </c>
      <c r="X182" s="65">
        <f t="shared" si="76"/>
        <v>0</v>
      </c>
      <c r="Y182" s="65">
        <f t="shared" si="76"/>
        <v>0</v>
      </c>
      <c r="Z182" s="65">
        <f t="shared" si="76"/>
        <v>0</v>
      </c>
      <c r="AA182" s="65">
        <f t="shared" si="76"/>
        <v>0</v>
      </c>
      <c r="AB182" s="65">
        <f t="shared" si="76"/>
        <v>0</v>
      </c>
      <c r="AC182" s="65">
        <f t="shared" si="76"/>
        <v>0</v>
      </c>
      <c r="AD182" s="65">
        <f t="shared" si="76"/>
        <v>0</v>
      </c>
      <c r="AE182" s="65">
        <f t="shared" si="76"/>
        <v>0</v>
      </c>
      <c r="AF182" s="65">
        <f t="shared" si="76"/>
        <v>0</v>
      </c>
      <c r="AG182" s="65">
        <f t="shared" si="76"/>
        <v>0</v>
      </c>
      <c r="AH182" s="65">
        <f t="shared" si="76"/>
        <v>0</v>
      </c>
      <c r="AI182" s="65">
        <f t="shared" si="76"/>
        <v>0</v>
      </c>
      <c r="AJ182" s="65">
        <f t="shared" si="76"/>
        <v>0</v>
      </c>
      <c r="AK182" s="65">
        <f t="shared" si="76"/>
        <v>0</v>
      </c>
      <c r="AL182" s="65">
        <f t="shared" si="76"/>
        <v>0</v>
      </c>
      <c r="AM182" s="65">
        <f t="shared" si="76"/>
        <v>0</v>
      </c>
      <c r="AN182" s="65">
        <f t="shared" si="76"/>
        <v>0</v>
      </c>
      <c r="AO182" s="65">
        <f t="shared" si="76"/>
        <v>0</v>
      </c>
      <c r="AP182" s="65">
        <f t="shared" si="76"/>
        <v>0</v>
      </c>
      <c r="AQ182" s="65">
        <f t="shared" si="76"/>
        <v>0</v>
      </c>
      <c r="AR182" s="65">
        <f t="shared" si="76"/>
        <v>0</v>
      </c>
      <c r="AS182" s="65">
        <f t="shared" si="76"/>
        <v>0</v>
      </c>
      <c r="AT182" s="65">
        <f t="shared" si="76"/>
        <v>0</v>
      </c>
    </row>
    <row r="183" spans="1:46">
      <c r="A183" s="218" t="s">
        <v>198</v>
      </c>
      <c r="B183" s="767">
        <f t="shared" si="73"/>
        <v>890312</v>
      </c>
      <c r="C183" s="66" t="str">
        <f>INDEX(ProjectSummary!$C$6:$F$20,MATCH(B166,ProjectSummary!$C$6:$C$20,0),4)</f>
        <v>SHANNON ROAD</v>
      </c>
      <c r="E183" s="226">
        <f t="shared" si="74"/>
        <v>-239.24026242000002</v>
      </c>
      <c r="F183" s="65">
        <f t="shared" si="75"/>
        <v>0</v>
      </c>
      <c r="G183" s="65">
        <f t="shared" si="76"/>
        <v>0</v>
      </c>
      <c r="H183" s="65">
        <f t="shared" si="76"/>
        <v>0</v>
      </c>
      <c r="I183" s="65">
        <f t="shared" si="76"/>
        <v>-239.24026242000002</v>
      </c>
      <c r="J183" s="65">
        <f t="shared" si="76"/>
        <v>0</v>
      </c>
      <c r="K183" s="65">
        <f t="shared" si="76"/>
        <v>0</v>
      </c>
      <c r="L183" s="65">
        <f t="shared" si="76"/>
        <v>0</v>
      </c>
      <c r="M183" s="65">
        <f t="shared" si="76"/>
        <v>0</v>
      </c>
      <c r="N183" s="65">
        <f t="shared" si="76"/>
        <v>0</v>
      </c>
      <c r="O183" s="65">
        <f t="shared" si="76"/>
        <v>0</v>
      </c>
      <c r="P183" s="65">
        <f t="shared" si="76"/>
        <v>0</v>
      </c>
      <c r="Q183" s="65">
        <f t="shared" si="76"/>
        <v>0</v>
      </c>
      <c r="R183" s="65">
        <f t="shared" si="76"/>
        <v>0</v>
      </c>
      <c r="S183" s="65">
        <f t="shared" si="76"/>
        <v>0</v>
      </c>
      <c r="T183" s="65">
        <f t="shared" si="76"/>
        <v>0</v>
      </c>
      <c r="U183" s="65">
        <f t="shared" si="76"/>
        <v>0</v>
      </c>
      <c r="V183" s="65">
        <f t="shared" si="76"/>
        <v>0</v>
      </c>
      <c r="W183" s="65">
        <f t="shared" si="76"/>
        <v>0</v>
      </c>
      <c r="X183" s="65">
        <f t="shared" si="76"/>
        <v>0</v>
      </c>
      <c r="Y183" s="65">
        <f t="shared" si="76"/>
        <v>0</v>
      </c>
      <c r="Z183" s="65">
        <f t="shared" si="76"/>
        <v>0</v>
      </c>
      <c r="AA183" s="65">
        <f t="shared" si="76"/>
        <v>0</v>
      </c>
      <c r="AB183" s="65">
        <f t="shared" si="76"/>
        <v>0</v>
      </c>
      <c r="AC183" s="65">
        <f t="shared" si="76"/>
        <v>0</v>
      </c>
      <c r="AD183" s="65">
        <f t="shared" si="76"/>
        <v>0</v>
      </c>
      <c r="AE183" s="65">
        <f t="shared" si="76"/>
        <v>0</v>
      </c>
      <c r="AF183" s="65">
        <f t="shared" si="76"/>
        <v>0</v>
      </c>
      <c r="AG183" s="65">
        <f t="shared" si="76"/>
        <v>0</v>
      </c>
      <c r="AH183" s="65">
        <f t="shared" si="76"/>
        <v>0</v>
      </c>
      <c r="AI183" s="65">
        <f t="shared" si="76"/>
        <v>0</v>
      </c>
      <c r="AJ183" s="65">
        <f t="shared" si="76"/>
        <v>0</v>
      </c>
      <c r="AK183" s="65">
        <f t="shared" si="76"/>
        <v>0</v>
      </c>
      <c r="AL183" s="65">
        <f t="shared" si="76"/>
        <v>0</v>
      </c>
      <c r="AM183" s="65">
        <f t="shared" si="76"/>
        <v>0</v>
      </c>
      <c r="AN183" s="65">
        <f t="shared" si="76"/>
        <v>0</v>
      </c>
      <c r="AO183" s="65">
        <f t="shared" si="76"/>
        <v>0</v>
      </c>
      <c r="AP183" s="65">
        <f t="shared" si="76"/>
        <v>0</v>
      </c>
      <c r="AQ183" s="65">
        <f t="shared" si="76"/>
        <v>0</v>
      </c>
      <c r="AR183" s="65">
        <f t="shared" si="76"/>
        <v>0</v>
      </c>
      <c r="AS183" s="65">
        <f t="shared" si="76"/>
        <v>0</v>
      </c>
      <c r="AT183" s="65">
        <f t="shared" si="76"/>
        <v>0</v>
      </c>
    </row>
    <row r="184" spans="1:46">
      <c r="A184" s="218" t="s">
        <v>198</v>
      </c>
      <c r="B184" s="767">
        <f t="shared" si="73"/>
        <v>890144</v>
      </c>
      <c r="C184" s="66" t="str">
        <f>INDEX(ProjectSummary!$C$6:$F$20,MATCH(B167,ProjectSummary!$C$6:$C$20,0),4)</f>
        <v>STACK ROAD</v>
      </c>
      <c r="E184" s="226">
        <f t="shared" si="74"/>
        <v>-124.82100648000001</v>
      </c>
      <c r="F184" s="65">
        <f t="shared" si="75"/>
        <v>0</v>
      </c>
      <c r="G184" s="65">
        <f t="shared" si="76"/>
        <v>0</v>
      </c>
      <c r="H184" s="65">
        <f t="shared" si="76"/>
        <v>0</v>
      </c>
      <c r="I184" s="65">
        <f t="shared" si="76"/>
        <v>-124.82100648000001</v>
      </c>
      <c r="J184" s="65">
        <f t="shared" si="76"/>
        <v>0</v>
      </c>
      <c r="K184" s="65">
        <f t="shared" si="76"/>
        <v>0</v>
      </c>
      <c r="L184" s="65">
        <f t="shared" si="76"/>
        <v>0</v>
      </c>
      <c r="M184" s="65">
        <f t="shared" si="76"/>
        <v>0</v>
      </c>
      <c r="N184" s="65">
        <f t="shared" si="76"/>
        <v>0</v>
      </c>
      <c r="O184" s="65">
        <f t="shared" si="76"/>
        <v>0</v>
      </c>
      <c r="P184" s="65">
        <f t="shared" si="76"/>
        <v>0</v>
      </c>
      <c r="Q184" s="65">
        <f t="shared" si="76"/>
        <v>0</v>
      </c>
      <c r="R184" s="65">
        <f t="shared" si="76"/>
        <v>0</v>
      </c>
      <c r="S184" s="65">
        <f t="shared" si="76"/>
        <v>0</v>
      </c>
      <c r="T184" s="65">
        <f t="shared" si="76"/>
        <v>0</v>
      </c>
      <c r="U184" s="65">
        <f t="shared" si="76"/>
        <v>0</v>
      </c>
      <c r="V184" s="65">
        <f t="shared" si="76"/>
        <v>0</v>
      </c>
      <c r="W184" s="65">
        <f t="shared" si="76"/>
        <v>0</v>
      </c>
      <c r="X184" s="65">
        <f t="shared" si="76"/>
        <v>0</v>
      </c>
      <c r="Y184" s="65">
        <f t="shared" si="76"/>
        <v>0</v>
      </c>
      <c r="Z184" s="65">
        <f t="shared" si="76"/>
        <v>0</v>
      </c>
      <c r="AA184" s="65">
        <f t="shared" si="76"/>
        <v>0</v>
      </c>
      <c r="AB184" s="65">
        <f t="shared" si="76"/>
        <v>0</v>
      </c>
      <c r="AC184" s="65">
        <f t="shared" si="76"/>
        <v>0</v>
      </c>
      <c r="AD184" s="65">
        <f t="shared" si="76"/>
        <v>0</v>
      </c>
      <c r="AE184" s="65">
        <f t="shared" si="76"/>
        <v>0</v>
      </c>
      <c r="AF184" s="65">
        <f t="shared" si="76"/>
        <v>0</v>
      </c>
      <c r="AG184" s="65">
        <f t="shared" si="76"/>
        <v>0</v>
      </c>
      <c r="AH184" s="65">
        <f t="shared" si="76"/>
        <v>0</v>
      </c>
      <c r="AI184" s="65">
        <f t="shared" si="76"/>
        <v>0</v>
      </c>
      <c r="AJ184" s="65">
        <f t="shared" si="76"/>
        <v>0</v>
      </c>
      <c r="AK184" s="65">
        <f t="shared" si="76"/>
        <v>0</v>
      </c>
      <c r="AL184" s="65">
        <f t="shared" si="76"/>
        <v>0</v>
      </c>
      <c r="AM184" s="65">
        <f t="shared" si="76"/>
        <v>0</v>
      </c>
      <c r="AN184" s="65">
        <f t="shared" si="76"/>
        <v>0</v>
      </c>
      <c r="AO184" s="65">
        <f t="shared" si="76"/>
        <v>0</v>
      </c>
      <c r="AP184" s="65">
        <f t="shared" si="76"/>
        <v>0</v>
      </c>
      <c r="AQ184" s="65">
        <f t="shared" si="76"/>
        <v>0</v>
      </c>
      <c r="AR184" s="65">
        <f t="shared" si="76"/>
        <v>0</v>
      </c>
      <c r="AS184" s="65">
        <f t="shared" si="76"/>
        <v>0</v>
      </c>
      <c r="AT184" s="65">
        <f t="shared" si="76"/>
        <v>0</v>
      </c>
    </row>
    <row r="185" spans="1:46">
      <c r="A185" s="218">
        <v>1</v>
      </c>
      <c r="B185" s="767">
        <f t="shared" si="73"/>
        <v>890067</v>
      </c>
      <c r="C185" s="66" t="str">
        <f>INDEX(ProjectSummary!$C$6:$F$20,MATCH(B168,ProjectSummary!$C$6:$C$20,0),4)</f>
        <v>AUSTIN GROVE CHURCH ROAD</v>
      </c>
      <c r="E185" s="226">
        <f t="shared" si="74"/>
        <v>-121.35375630000004</v>
      </c>
      <c r="F185" s="65">
        <f t="shared" si="75"/>
        <v>0</v>
      </c>
      <c r="G185" s="65">
        <f t="shared" si="76"/>
        <v>0</v>
      </c>
      <c r="H185" s="65">
        <f t="shared" si="76"/>
        <v>0</v>
      </c>
      <c r="I185" s="65">
        <f t="shared" si="76"/>
        <v>0</v>
      </c>
      <c r="J185" s="65">
        <f t="shared" si="76"/>
        <v>-121.35375630000004</v>
      </c>
      <c r="K185" s="65">
        <f t="shared" si="76"/>
        <v>0</v>
      </c>
      <c r="L185" s="65">
        <f t="shared" si="76"/>
        <v>0</v>
      </c>
      <c r="M185" s="65">
        <f t="shared" si="76"/>
        <v>0</v>
      </c>
      <c r="N185" s="65">
        <f t="shared" si="76"/>
        <v>0</v>
      </c>
      <c r="O185" s="65">
        <f t="shared" si="76"/>
        <v>0</v>
      </c>
      <c r="P185" s="65">
        <f t="shared" si="76"/>
        <v>0</v>
      </c>
      <c r="Q185" s="65">
        <f t="shared" si="76"/>
        <v>0</v>
      </c>
      <c r="R185" s="65">
        <f t="shared" si="76"/>
        <v>0</v>
      </c>
      <c r="S185" s="65">
        <f t="shared" si="76"/>
        <v>0</v>
      </c>
      <c r="T185" s="65">
        <f t="shared" si="76"/>
        <v>0</v>
      </c>
      <c r="U185" s="65">
        <f t="shared" si="76"/>
        <v>0</v>
      </c>
      <c r="V185" s="65">
        <f t="shared" si="76"/>
        <v>0</v>
      </c>
      <c r="W185" s="65">
        <f t="shared" si="76"/>
        <v>0</v>
      </c>
      <c r="X185" s="65">
        <f t="shared" si="76"/>
        <v>0</v>
      </c>
      <c r="Y185" s="65">
        <f t="shared" si="76"/>
        <v>0</v>
      </c>
      <c r="Z185" s="65">
        <f t="shared" si="76"/>
        <v>0</v>
      </c>
      <c r="AA185" s="65">
        <f t="shared" si="76"/>
        <v>0</v>
      </c>
      <c r="AB185" s="65">
        <f t="shared" si="76"/>
        <v>0</v>
      </c>
      <c r="AC185" s="65">
        <f t="shared" si="76"/>
        <v>0</v>
      </c>
      <c r="AD185" s="65">
        <f t="shared" si="76"/>
        <v>0</v>
      </c>
      <c r="AE185" s="65">
        <f t="shared" si="76"/>
        <v>0</v>
      </c>
      <c r="AF185" s="65">
        <f t="shared" si="76"/>
        <v>0</v>
      </c>
      <c r="AG185" s="65">
        <f t="shared" si="76"/>
        <v>0</v>
      </c>
      <c r="AH185" s="65">
        <f t="shared" si="76"/>
        <v>0</v>
      </c>
      <c r="AI185" s="65">
        <f t="shared" si="76"/>
        <v>0</v>
      </c>
      <c r="AJ185" s="65">
        <f t="shared" si="76"/>
        <v>0</v>
      </c>
      <c r="AK185" s="65">
        <f t="shared" si="76"/>
        <v>0</v>
      </c>
      <c r="AL185" s="65">
        <f t="shared" si="76"/>
        <v>0</v>
      </c>
      <c r="AM185" s="65">
        <f t="shared" si="76"/>
        <v>0</v>
      </c>
      <c r="AN185" s="65">
        <f t="shared" si="76"/>
        <v>0</v>
      </c>
      <c r="AO185" s="65">
        <f t="shared" si="76"/>
        <v>0</v>
      </c>
      <c r="AP185" s="65">
        <f t="shared" si="76"/>
        <v>0</v>
      </c>
      <c r="AQ185" s="65">
        <f t="shared" si="76"/>
        <v>0</v>
      </c>
      <c r="AR185" s="65">
        <f t="shared" si="76"/>
        <v>0</v>
      </c>
      <c r="AS185" s="65">
        <f t="shared" si="76"/>
        <v>0</v>
      </c>
      <c r="AT185" s="65">
        <f t="shared" si="76"/>
        <v>0</v>
      </c>
    </row>
    <row r="186" spans="1:46">
      <c r="A186" s="66">
        <v>1</v>
      </c>
      <c r="B186" s="767">
        <f t="shared" si="73"/>
        <v>830012</v>
      </c>
      <c r="C186" s="66" t="str">
        <f>INDEX(ProjectSummary!$C$6:$F$20,MATCH(B169,ProjectSummary!$C$6:$C$20,0),4)</f>
        <v>MOUNTAIN CREEK ROAD</v>
      </c>
      <c r="E186" s="226">
        <f t="shared" si="74"/>
        <v>-12.13537563</v>
      </c>
      <c r="F186" s="65">
        <f t="shared" si="75"/>
        <v>0</v>
      </c>
      <c r="G186" s="65">
        <f t="shared" si="76"/>
        <v>0</v>
      </c>
      <c r="H186" s="65">
        <f t="shared" si="76"/>
        <v>0</v>
      </c>
      <c r="I186" s="65">
        <f t="shared" si="76"/>
        <v>0</v>
      </c>
      <c r="J186" s="65">
        <f t="shared" si="76"/>
        <v>-12.13537563</v>
      </c>
      <c r="K186" s="65">
        <f t="shared" si="76"/>
        <v>0</v>
      </c>
      <c r="L186" s="65">
        <f t="shared" si="76"/>
        <v>0</v>
      </c>
      <c r="M186" s="65">
        <f t="shared" si="76"/>
        <v>0</v>
      </c>
      <c r="N186" s="65">
        <f t="shared" si="76"/>
        <v>0</v>
      </c>
      <c r="O186" s="65">
        <f t="shared" si="76"/>
        <v>0</v>
      </c>
      <c r="P186" s="65">
        <f t="shared" si="76"/>
        <v>0</v>
      </c>
      <c r="Q186" s="65">
        <f t="shared" si="76"/>
        <v>0</v>
      </c>
      <c r="R186" s="65">
        <f t="shared" si="76"/>
        <v>0</v>
      </c>
      <c r="S186" s="65">
        <f t="shared" si="76"/>
        <v>0</v>
      </c>
      <c r="T186" s="65">
        <f t="shared" si="76"/>
        <v>0</v>
      </c>
      <c r="U186" s="65">
        <f t="shared" si="76"/>
        <v>0</v>
      </c>
      <c r="V186" s="65">
        <f t="shared" si="76"/>
        <v>0</v>
      </c>
      <c r="W186" s="65">
        <f t="shared" si="76"/>
        <v>0</v>
      </c>
      <c r="X186" s="65">
        <f t="shared" si="76"/>
        <v>0</v>
      </c>
      <c r="Y186" s="65">
        <f t="shared" si="76"/>
        <v>0</v>
      </c>
      <c r="Z186" s="65">
        <f t="shared" si="76"/>
        <v>0</v>
      </c>
      <c r="AA186" s="65">
        <f t="shared" si="76"/>
        <v>0</v>
      </c>
      <c r="AB186" s="65">
        <f t="shared" si="76"/>
        <v>0</v>
      </c>
      <c r="AC186" s="65">
        <f t="shared" si="76"/>
        <v>0</v>
      </c>
      <c r="AD186" s="65">
        <f t="shared" si="76"/>
        <v>0</v>
      </c>
      <c r="AE186" s="65">
        <f t="shared" si="76"/>
        <v>0</v>
      </c>
      <c r="AF186" s="65">
        <f t="shared" si="76"/>
        <v>0</v>
      </c>
      <c r="AG186" s="65">
        <f t="shared" si="76"/>
        <v>0</v>
      </c>
      <c r="AH186" s="65">
        <f t="shared" si="76"/>
        <v>0</v>
      </c>
      <c r="AI186" s="65">
        <f t="shared" si="76"/>
        <v>0</v>
      </c>
      <c r="AJ186" s="65">
        <f t="shared" si="76"/>
        <v>0</v>
      </c>
      <c r="AK186" s="65">
        <f t="shared" si="76"/>
        <v>0</v>
      </c>
      <c r="AL186" s="65">
        <f t="shared" si="76"/>
        <v>0</v>
      </c>
      <c r="AM186" s="65">
        <f t="shared" si="76"/>
        <v>0</v>
      </c>
      <c r="AN186" s="65">
        <f t="shared" si="76"/>
        <v>0</v>
      </c>
      <c r="AO186" s="65">
        <f t="shared" si="76"/>
        <v>0</v>
      </c>
      <c r="AP186" s="65">
        <f t="shared" si="76"/>
        <v>0</v>
      </c>
      <c r="AQ186" s="65">
        <f t="shared" si="76"/>
        <v>0</v>
      </c>
      <c r="AR186" s="65">
        <f t="shared" si="76"/>
        <v>0</v>
      </c>
      <c r="AS186" s="65">
        <f t="shared" si="76"/>
        <v>0</v>
      </c>
      <c r="AT186" s="65">
        <f t="shared" si="76"/>
        <v>0</v>
      </c>
    </row>
    <row r="187" spans="1:46">
      <c r="A187" s="66">
        <v>1</v>
      </c>
      <c r="B187" s="767">
        <f t="shared" si="73"/>
        <v>120050</v>
      </c>
      <c r="C187" s="66" t="str">
        <f>INDEX(ProjectSummary!$C$6:$F$20,MATCH(B170,ProjectSummary!$C$6:$C$20,0),4)</f>
        <v>PENNINGER ROAD</v>
      </c>
      <c r="E187" s="226">
        <f t="shared" si="74"/>
        <v>-19.416601008000004</v>
      </c>
      <c r="F187" s="65">
        <f t="shared" si="75"/>
        <v>0</v>
      </c>
      <c r="G187" s="65">
        <f t="shared" si="76"/>
        <v>0</v>
      </c>
      <c r="H187" s="65">
        <f t="shared" si="76"/>
        <v>0</v>
      </c>
      <c r="I187" s="65">
        <f t="shared" si="76"/>
        <v>0</v>
      </c>
      <c r="J187" s="65">
        <f t="shared" si="76"/>
        <v>-19.416601008000004</v>
      </c>
      <c r="K187" s="65">
        <f t="shared" si="76"/>
        <v>0</v>
      </c>
      <c r="L187" s="65">
        <f t="shared" ref="G187:AT188" si="77">L153*$M$3*$M$5*-1</f>
        <v>0</v>
      </c>
      <c r="M187" s="65">
        <f t="shared" si="77"/>
        <v>0</v>
      </c>
      <c r="N187" s="65">
        <f t="shared" si="77"/>
        <v>0</v>
      </c>
      <c r="O187" s="65">
        <f t="shared" si="77"/>
        <v>0</v>
      </c>
      <c r="P187" s="65">
        <f t="shared" si="77"/>
        <v>0</v>
      </c>
      <c r="Q187" s="65">
        <f t="shared" si="77"/>
        <v>0</v>
      </c>
      <c r="R187" s="65">
        <f t="shared" si="77"/>
        <v>0</v>
      </c>
      <c r="S187" s="65">
        <f t="shared" si="77"/>
        <v>0</v>
      </c>
      <c r="T187" s="65">
        <f t="shared" si="77"/>
        <v>0</v>
      </c>
      <c r="U187" s="65">
        <f t="shared" si="77"/>
        <v>0</v>
      </c>
      <c r="V187" s="65">
        <f t="shared" si="77"/>
        <v>0</v>
      </c>
      <c r="W187" s="65">
        <f t="shared" si="77"/>
        <v>0</v>
      </c>
      <c r="X187" s="65">
        <f t="shared" si="77"/>
        <v>0</v>
      </c>
      <c r="Y187" s="65">
        <f t="shared" si="77"/>
        <v>0</v>
      </c>
      <c r="Z187" s="65">
        <f t="shared" si="77"/>
        <v>0</v>
      </c>
      <c r="AA187" s="65">
        <f t="shared" si="77"/>
        <v>0</v>
      </c>
      <c r="AB187" s="65">
        <f t="shared" si="77"/>
        <v>0</v>
      </c>
      <c r="AC187" s="65">
        <f t="shared" si="77"/>
        <v>0</v>
      </c>
      <c r="AD187" s="65">
        <f t="shared" si="77"/>
        <v>0</v>
      </c>
      <c r="AE187" s="65">
        <f t="shared" si="77"/>
        <v>0</v>
      </c>
      <c r="AF187" s="65">
        <f t="shared" si="77"/>
        <v>0</v>
      </c>
      <c r="AG187" s="65">
        <f t="shared" si="77"/>
        <v>0</v>
      </c>
      <c r="AH187" s="65">
        <f t="shared" si="77"/>
        <v>0</v>
      </c>
      <c r="AI187" s="65">
        <f t="shared" si="77"/>
        <v>0</v>
      </c>
      <c r="AJ187" s="65">
        <f t="shared" si="77"/>
        <v>0</v>
      </c>
      <c r="AK187" s="65">
        <f t="shared" si="77"/>
        <v>0</v>
      </c>
      <c r="AL187" s="65">
        <f t="shared" si="77"/>
        <v>0</v>
      </c>
      <c r="AM187" s="65">
        <f t="shared" si="77"/>
        <v>0</v>
      </c>
      <c r="AN187" s="65">
        <f t="shared" si="77"/>
        <v>0</v>
      </c>
      <c r="AO187" s="65">
        <f t="shared" si="77"/>
        <v>0</v>
      </c>
      <c r="AP187" s="65">
        <f t="shared" si="77"/>
        <v>0</v>
      </c>
      <c r="AQ187" s="65">
        <f t="shared" si="77"/>
        <v>0</v>
      </c>
      <c r="AR187" s="65">
        <f t="shared" si="77"/>
        <v>0</v>
      </c>
      <c r="AS187" s="65">
        <f t="shared" si="77"/>
        <v>0</v>
      </c>
      <c r="AT187" s="65">
        <f t="shared" si="77"/>
        <v>0</v>
      </c>
    </row>
    <row r="188" spans="1:46">
      <c r="A188" s="66">
        <v>1</v>
      </c>
      <c r="B188" s="767">
        <f t="shared" si="73"/>
        <v>590060</v>
      </c>
      <c r="C188" s="66" t="str">
        <f>INDEX(ProjectSummary!$C$6:$F$20,MATCH(B171,ProjectSummary!$C$6:$C$20,0),4)</f>
        <v>ROBINSON CHURCH ROAD</v>
      </c>
      <c r="E188" s="226">
        <f t="shared" si="74"/>
        <v>-1565.4634562700005</v>
      </c>
      <c r="F188" s="65">
        <f t="shared" si="75"/>
        <v>0</v>
      </c>
      <c r="G188" s="65">
        <f t="shared" si="77"/>
        <v>0</v>
      </c>
      <c r="H188" s="65">
        <f t="shared" si="77"/>
        <v>0</v>
      </c>
      <c r="I188" s="65">
        <f t="shared" si="77"/>
        <v>0</v>
      </c>
      <c r="J188" s="65">
        <f t="shared" si="77"/>
        <v>-1565.4634562700005</v>
      </c>
      <c r="K188" s="65">
        <f t="shared" si="77"/>
        <v>0</v>
      </c>
      <c r="L188" s="65">
        <f t="shared" si="77"/>
        <v>0</v>
      </c>
      <c r="M188" s="65">
        <f t="shared" si="77"/>
        <v>0</v>
      </c>
      <c r="N188" s="65">
        <f t="shared" si="77"/>
        <v>0</v>
      </c>
      <c r="O188" s="65">
        <f t="shared" si="77"/>
        <v>0</v>
      </c>
      <c r="P188" s="65">
        <f t="shared" si="77"/>
        <v>0</v>
      </c>
      <c r="Q188" s="65">
        <f t="shared" si="77"/>
        <v>0</v>
      </c>
      <c r="R188" s="65">
        <f t="shared" si="77"/>
        <v>0</v>
      </c>
      <c r="S188" s="65">
        <f t="shared" si="77"/>
        <v>0</v>
      </c>
      <c r="T188" s="65">
        <f t="shared" si="77"/>
        <v>0</v>
      </c>
      <c r="U188" s="65">
        <f t="shared" si="77"/>
        <v>0</v>
      </c>
      <c r="V188" s="65">
        <f t="shared" si="77"/>
        <v>0</v>
      </c>
      <c r="W188" s="65">
        <f t="shared" si="77"/>
        <v>0</v>
      </c>
      <c r="X188" s="65">
        <f t="shared" si="77"/>
        <v>0</v>
      </c>
      <c r="Y188" s="65">
        <f t="shared" si="77"/>
        <v>0</v>
      </c>
      <c r="Z188" s="65">
        <f t="shared" si="77"/>
        <v>0</v>
      </c>
      <c r="AA188" s="65">
        <f t="shared" si="77"/>
        <v>0</v>
      </c>
      <c r="AB188" s="65">
        <f t="shared" si="77"/>
        <v>0</v>
      </c>
      <c r="AC188" s="65">
        <f t="shared" si="77"/>
        <v>0</v>
      </c>
      <c r="AD188" s="65">
        <f t="shared" si="77"/>
        <v>0</v>
      </c>
      <c r="AE188" s="65">
        <f t="shared" si="77"/>
        <v>0</v>
      </c>
      <c r="AF188" s="65">
        <f t="shared" si="77"/>
        <v>0</v>
      </c>
      <c r="AG188" s="65">
        <f t="shared" si="77"/>
        <v>0</v>
      </c>
      <c r="AH188" s="65">
        <f t="shared" si="77"/>
        <v>0</v>
      </c>
      <c r="AI188" s="65">
        <f t="shared" si="77"/>
        <v>0</v>
      </c>
      <c r="AJ188" s="65">
        <f t="shared" si="77"/>
        <v>0</v>
      </c>
      <c r="AK188" s="65">
        <f t="shared" si="77"/>
        <v>0</v>
      </c>
      <c r="AL188" s="65">
        <f t="shared" si="77"/>
        <v>0</v>
      </c>
      <c r="AM188" s="65">
        <f t="shared" si="77"/>
        <v>0</v>
      </c>
      <c r="AN188" s="65">
        <f t="shared" si="77"/>
        <v>0</v>
      </c>
      <c r="AO188" s="65">
        <f t="shared" si="77"/>
        <v>0</v>
      </c>
      <c r="AP188" s="65">
        <f t="shared" si="77"/>
        <v>0</v>
      </c>
      <c r="AQ188" s="65">
        <f t="shared" si="77"/>
        <v>0</v>
      </c>
      <c r="AR188" s="65">
        <f t="shared" si="77"/>
        <v>0</v>
      </c>
      <c r="AS188" s="65">
        <f t="shared" si="77"/>
        <v>0</v>
      </c>
      <c r="AT188" s="65">
        <f t="shared" si="77"/>
        <v>0</v>
      </c>
    </row>
    <row r="189" spans="1:46">
      <c r="A189" s="66"/>
      <c r="B189" s="767"/>
      <c r="C189" s="66"/>
      <c r="E189" s="226"/>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c r="AQ189" s="65"/>
      <c r="AR189" s="65"/>
      <c r="AS189" s="65"/>
      <c r="AT189" s="65"/>
    </row>
    <row r="190" spans="1:46" ht="30">
      <c r="A190" s="873" t="s">
        <v>203</v>
      </c>
      <c r="B190" s="873" t="s">
        <v>120</v>
      </c>
      <c r="C190" s="102" t="s">
        <v>229</v>
      </c>
      <c r="E190" s="225">
        <f>SUM(E191:E205)</f>
        <v>-30076.270620357442</v>
      </c>
      <c r="F190" s="225">
        <f t="shared" ref="F190:AT190" si="78">SUM(F191:F205)</f>
        <v>0</v>
      </c>
      <c r="G190" s="225">
        <f t="shared" si="78"/>
        <v>0</v>
      </c>
      <c r="H190" s="225">
        <f t="shared" si="78"/>
        <v>0</v>
      </c>
      <c r="I190" s="225">
        <f t="shared" si="78"/>
        <v>-9714.86148582448</v>
      </c>
      <c r="J190" s="225">
        <f t="shared" si="78"/>
        <v>-20361.409134532965</v>
      </c>
      <c r="K190" s="225">
        <f t="shared" si="78"/>
        <v>0</v>
      </c>
      <c r="L190" s="225">
        <f t="shared" si="78"/>
        <v>0</v>
      </c>
      <c r="M190" s="225">
        <f t="shared" si="78"/>
        <v>0</v>
      </c>
      <c r="N190" s="225">
        <f t="shared" si="78"/>
        <v>0</v>
      </c>
      <c r="O190" s="225">
        <f t="shared" si="78"/>
        <v>0</v>
      </c>
      <c r="P190" s="225">
        <f t="shared" si="78"/>
        <v>0</v>
      </c>
      <c r="Q190" s="225">
        <f t="shared" si="78"/>
        <v>0</v>
      </c>
      <c r="R190" s="225">
        <f t="shared" si="78"/>
        <v>0</v>
      </c>
      <c r="S190" s="225">
        <f t="shared" si="78"/>
        <v>0</v>
      </c>
      <c r="T190" s="225">
        <f t="shared" si="78"/>
        <v>0</v>
      </c>
      <c r="U190" s="225">
        <f t="shared" si="78"/>
        <v>0</v>
      </c>
      <c r="V190" s="225">
        <f t="shared" si="78"/>
        <v>0</v>
      </c>
      <c r="W190" s="225">
        <f t="shared" si="78"/>
        <v>0</v>
      </c>
      <c r="X190" s="225">
        <f t="shared" si="78"/>
        <v>0</v>
      </c>
      <c r="Y190" s="225">
        <f t="shared" si="78"/>
        <v>0</v>
      </c>
      <c r="Z190" s="225">
        <f t="shared" si="78"/>
        <v>0</v>
      </c>
      <c r="AA190" s="225">
        <f t="shared" si="78"/>
        <v>0</v>
      </c>
      <c r="AB190" s="225">
        <f t="shared" si="78"/>
        <v>0</v>
      </c>
      <c r="AC190" s="225">
        <f t="shared" si="78"/>
        <v>0</v>
      </c>
      <c r="AD190" s="225">
        <f t="shared" si="78"/>
        <v>0</v>
      </c>
      <c r="AE190" s="225">
        <f t="shared" si="78"/>
        <v>0</v>
      </c>
      <c r="AF190" s="225">
        <f t="shared" si="78"/>
        <v>0</v>
      </c>
      <c r="AG190" s="225">
        <f t="shared" si="78"/>
        <v>0</v>
      </c>
      <c r="AH190" s="225">
        <f t="shared" si="78"/>
        <v>0</v>
      </c>
      <c r="AI190" s="225">
        <f t="shared" si="78"/>
        <v>0</v>
      </c>
      <c r="AJ190" s="225">
        <f t="shared" si="78"/>
        <v>0</v>
      </c>
      <c r="AK190" s="225">
        <f t="shared" si="78"/>
        <v>0</v>
      </c>
      <c r="AL190" s="225">
        <f t="shared" si="78"/>
        <v>0</v>
      </c>
      <c r="AM190" s="225">
        <f t="shared" si="78"/>
        <v>0</v>
      </c>
      <c r="AN190" s="225">
        <f t="shared" si="78"/>
        <v>0</v>
      </c>
      <c r="AO190" s="225">
        <f t="shared" si="78"/>
        <v>0</v>
      </c>
      <c r="AP190" s="225">
        <f t="shared" si="78"/>
        <v>0</v>
      </c>
      <c r="AQ190" s="225">
        <f t="shared" si="78"/>
        <v>0</v>
      </c>
      <c r="AR190" s="225">
        <f t="shared" si="78"/>
        <v>0</v>
      </c>
      <c r="AS190" s="225">
        <f t="shared" si="78"/>
        <v>0</v>
      </c>
      <c r="AT190" s="225">
        <f t="shared" si="78"/>
        <v>0</v>
      </c>
    </row>
    <row r="191" spans="1:46">
      <c r="A191" s="218" t="s">
        <v>198</v>
      </c>
      <c r="B191" s="767" t="str">
        <f>B174</f>
        <v>030161</v>
      </c>
      <c r="C191" s="66" t="str">
        <f>INDEX(ProjectSummary!$C$6:$F$20,MATCH(B157,ProjectSummary!$C$6:$C$20,0),4)</f>
        <v>LOCKHART ROAD</v>
      </c>
      <c r="E191" s="226">
        <f>SUM(F191:AT191)</f>
        <v>-193.54364488640002</v>
      </c>
      <c r="F191" s="65">
        <f>F157*$M$2*$M$4*-1</f>
        <v>0</v>
      </c>
      <c r="G191" s="65">
        <f t="shared" ref="G191:AT197" si="79">G157*$M$2*$M$4*-1</f>
        <v>0</v>
      </c>
      <c r="H191" s="65">
        <f t="shared" si="79"/>
        <v>0</v>
      </c>
      <c r="I191" s="65">
        <f t="shared" si="79"/>
        <v>-193.54364488640002</v>
      </c>
      <c r="J191" s="65">
        <f t="shared" si="79"/>
        <v>0</v>
      </c>
      <c r="K191" s="65">
        <f t="shared" si="79"/>
        <v>0</v>
      </c>
      <c r="L191" s="65">
        <f t="shared" si="79"/>
        <v>0</v>
      </c>
      <c r="M191" s="65">
        <f t="shared" si="79"/>
        <v>0</v>
      </c>
      <c r="N191" s="65">
        <f t="shared" si="79"/>
        <v>0</v>
      </c>
      <c r="O191" s="65">
        <f t="shared" si="79"/>
        <v>0</v>
      </c>
      <c r="P191" s="65">
        <f t="shared" si="79"/>
        <v>0</v>
      </c>
      <c r="Q191" s="65">
        <f t="shared" si="79"/>
        <v>0</v>
      </c>
      <c r="R191" s="65">
        <f t="shared" si="79"/>
        <v>0</v>
      </c>
      <c r="S191" s="65">
        <f t="shared" si="79"/>
        <v>0</v>
      </c>
      <c r="T191" s="65">
        <f t="shared" si="79"/>
        <v>0</v>
      </c>
      <c r="U191" s="65">
        <f t="shared" si="79"/>
        <v>0</v>
      </c>
      <c r="V191" s="65">
        <f t="shared" si="79"/>
        <v>0</v>
      </c>
      <c r="W191" s="65">
        <f t="shared" si="79"/>
        <v>0</v>
      </c>
      <c r="X191" s="65">
        <f t="shared" si="79"/>
        <v>0</v>
      </c>
      <c r="Y191" s="65">
        <f t="shared" si="79"/>
        <v>0</v>
      </c>
      <c r="Z191" s="65">
        <f t="shared" si="79"/>
        <v>0</v>
      </c>
      <c r="AA191" s="65">
        <f t="shared" si="79"/>
        <v>0</v>
      </c>
      <c r="AB191" s="65">
        <f t="shared" si="79"/>
        <v>0</v>
      </c>
      <c r="AC191" s="65">
        <f t="shared" si="79"/>
        <v>0</v>
      </c>
      <c r="AD191" s="65">
        <f t="shared" si="79"/>
        <v>0</v>
      </c>
      <c r="AE191" s="65">
        <f t="shared" si="79"/>
        <v>0</v>
      </c>
      <c r="AF191" s="65">
        <f t="shared" si="79"/>
        <v>0</v>
      </c>
      <c r="AG191" s="65">
        <f t="shared" si="79"/>
        <v>0</v>
      </c>
      <c r="AH191" s="65">
        <f t="shared" si="79"/>
        <v>0</v>
      </c>
      <c r="AI191" s="65">
        <f t="shared" si="79"/>
        <v>0</v>
      </c>
      <c r="AJ191" s="65">
        <f t="shared" si="79"/>
        <v>0</v>
      </c>
      <c r="AK191" s="65">
        <f t="shared" si="79"/>
        <v>0</v>
      </c>
      <c r="AL191" s="65">
        <f t="shared" si="79"/>
        <v>0</v>
      </c>
      <c r="AM191" s="65">
        <f t="shared" si="79"/>
        <v>0</v>
      </c>
      <c r="AN191" s="65">
        <f t="shared" si="79"/>
        <v>0</v>
      </c>
      <c r="AO191" s="65">
        <f t="shared" si="79"/>
        <v>0</v>
      </c>
      <c r="AP191" s="65">
        <f t="shared" si="79"/>
        <v>0</v>
      </c>
      <c r="AQ191" s="65">
        <f t="shared" si="79"/>
        <v>0</v>
      </c>
      <c r="AR191" s="65">
        <f t="shared" si="79"/>
        <v>0</v>
      </c>
      <c r="AS191" s="65">
        <f t="shared" si="79"/>
        <v>0</v>
      </c>
      <c r="AT191" s="65">
        <f t="shared" si="79"/>
        <v>0</v>
      </c>
    </row>
    <row r="192" spans="1:46">
      <c r="A192" s="218" t="s">
        <v>198</v>
      </c>
      <c r="B192" s="767" t="str">
        <f t="shared" ref="B192:B205" si="80">B175</f>
        <v>030148</v>
      </c>
      <c r="C192" s="66" t="str">
        <f>INDEX(ProjectSummary!$C$6:$F$20,MATCH(B158,ProjectSummary!$C$6:$C$20,0),4)</f>
        <v>MILLS ROAD</v>
      </c>
      <c r="E192" s="226">
        <f t="shared" ref="E192:E205" si="81">SUM(F192:AT192)</f>
        <v>-387.08728977280003</v>
      </c>
      <c r="F192" s="65">
        <f t="shared" ref="F192:U205" si="82">F158*$M$2*$M$4*-1</f>
        <v>0</v>
      </c>
      <c r="G192" s="65">
        <f t="shared" si="82"/>
        <v>0</v>
      </c>
      <c r="H192" s="65">
        <f t="shared" si="82"/>
        <v>0</v>
      </c>
      <c r="I192" s="65">
        <f t="shared" si="82"/>
        <v>-387.08728977280003</v>
      </c>
      <c r="J192" s="65">
        <f t="shared" si="82"/>
        <v>0</v>
      </c>
      <c r="K192" s="65">
        <f t="shared" si="82"/>
        <v>0</v>
      </c>
      <c r="L192" s="65">
        <f t="shared" si="82"/>
        <v>0</v>
      </c>
      <c r="M192" s="65">
        <f t="shared" si="82"/>
        <v>0</v>
      </c>
      <c r="N192" s="65">
        <f t="shared" si="82"/>
        <v>0</v>
      </c>
      <c r="O192" s="65">
        <f t="shared" si="82"/>
        <v>0</v>
      </c>
      <c r="P192" s="65">
        <f t="shared" si="82"/>
        <v>0</v>
      </c>
      <c r="Q192" s="65">
        <f t="shared" si="82"/>
        <v>0</v>
      </c>
      <c r="R192" s="65">
        <f t="shared" si="82"/>
        <v>0</v>
      </c>
      <c r="S192" s="65">
        <f t="shared" si="82"/>
        <v>0</v>
      </c>
      <c r="T192" s="65">
        <f t="shared" si="82"/>
        <v>0</v>
      </c>
      <c r="U192" s="65">
        <f t="shared" si="82"/>
        <v>0</v>
      </c>
      <c r="V192" s="65">
        <f t="shared" si="79"/>
        <v>0</v>
      </c>
      <c r="W192" s="65">
        <f t="shared" si="79"/>
        <v>0</v>
      </c>
      <c r="X192" s="65">
        <f t="shared" si="79"/>
        <v>0</v>
      </c>
      <c r="Y192" s="65">
        <f t="shared" si="79"/>
        <v>0</v>
      </c>
      <c r="Z192" s="65">
        <f t="shared" si="79"/>
        <v>0</v>
      </c>
      <c r="AA192" s="65">
        <f t="shared" si="79"/>
        <v>0</v>
      </c>
      <c r="AB192" s="65">
        <f t="shared" si="79"/>
        <v>0</v>
      </c>
      <c r="AC192" s="65">
        <f t="shared" si="79"/>
        <v>0</v>
      </c>
      <c r="AD192" s="65">
        <f t="shared" si="79"/>
        <v>0</v>
      </c>
      <c r="AE192" s="65">
        <f t="shared" si="79"/>
        <v>0</v>
      </c>
      <c r="AF192" s="65">
        <f t="shared" si="79"/>
        <v>0</v>
      </c>
      <c r="AG192" s="65">
        <f t="shared" si="79"/>
        <v>0</v>
      </c>
      <c r="AH192" s="65">
        <f t="shared" si="79"/>
        <v>0</v>
      </c>
      <c r="AI192" s="65">
        <f t="shared" si="79"/>
        <v>0</v>
      </c>
      <c r="AJ192" s="65">
        <f t="shared" si="79"/>
        <v>0</v>
      </c>
      <c r="AK192" s="65">
        <f t="shared" si="79"/>
        <v>0</v>
      </c>
      <c r="AL192" s="65">
        <f t="shared" si="79"/>
        <v>0</v>
      </c>
      <c r="AM192" s="65">
        <f t="shared" si="79"/>
        <v>0</v>
      </c>
      <c r="AN192" s="65">
        <f t="shared" si="79"/>
        <v>0</v>
      </c>
      <c r="AO192" s="65">
        <f t="shared" si="79"/>
        <v>0</v>
      </c>
      <c r="AP192" s="65">
        <f t="shared" si="79"/>
        <v>0</v>
      </c>
      <c r="AQ192" s="65">
        <f t="shared" si="79"/>
        <v>0</v>
      </c>
      <c r="AR192" s="65">
        <f t="shared" si="79"/>
        <v>0</v>
      </c>
      <c r="AS192" s="65">
        <f t="shared" si="79"/>
        <v>0</v>
      </c>
      <c r="AT192" s="65">
        <f t="shared" si="79"/>
        <v>0</v>
      </c>
    </row>
    <row r="193" spans="1:46">
      <c r="A193" s="218" t="s">
        <v>198</v>
      </c>
      <c r="B193" s="767" t="str">
        <f t="shared" si="80"/>
        <v>030265</v>
      </c>
      <c r="C193" s="66" t="str">
        <f>INDEX(ProjectSummary!$C$6:$F$20,MATCH(B159,ProjectSummary!$C$6:$C$20,0),4)</f>
        <v>ROBINSON ROAD</v>
      </c>
      <c r="E193" s="226">
        <f t="shared" si="81"/>
        <v>-387.08728977280003</v>
      </c>
      <c r="F193" s="65">
        <f t="shared" si="82"/>
        <v>0</v>
      </c>
      <c r="G193" s="65">
        <f t="shared" si="79"/>
        <v>0</v>
      </c>
      <c r="H193" s="65">
        <f t="shared" si="79"/>
        <v>0</v>
      </c>
      <c r="I193" s="65">
        <f t="shared" si="79"/>
        <v>-387.08728977280003</v>
      </c>
      <c r="J193" s="65">
        <f t="shared" si="79"/>
        <v>0</v>
      </c>
      <c r="K193" s="65">
        <f t="shared" si="79"/>
        <v>0</v>
      </c>
      <c r="L193" s="65">
        <f t="shared" si="79"/>
        <v>0</v>
      </c>
      <c r="M193" s="65">
        <f t="shared" si="79"/>
        <v>0</v>
      </c>
      <c r="N193" s="65">
        <f t="shared" si="79"/>
        <v>0</v>
      </c>
      <c r="O193" s="65">
        <f t="shared" si="79"/>
        <v>0</v>
      </c>
      <c r="P193" s="65">
        <f t="shared" si="79"/>
        <v>0</v>
      </c>
      <c r="Q193" s="65">
        <f t="shared" si="79"/>
        <v>0</v>
      </c>
      <c r="R193" s="65">
        <f t="shared" si="79"/>
        <v>0</v>
      </c>
      <c r="S193" s="65">
        <f t="shared" si="79"/>
        <v>0</v>
      </c>
      <c r="T193" s="65">
        <f t="shared" si="79"/>
        <v>0</v>
      </c>
      <c r="U193" s="65">
        <f t="shared" si="79"/>
        <v>0</v>
      </c>
      <c r="V193" s="65">
        <f t="shared" si="79"/>
        <v>0</v>
      </c>
      <c r="W193" s="65">
        <f t="shared" si="79"/>
        <v>0</v>
      </c>
      <c r="X193" s="65">
        <f t="shared" si="79"/>
        <v>0</v>
      </c>
      <c r="Y193" s="65">
        <f t="shared" si="79"/>
        <v>0</v>
      </c>
      <c r="Z193" s="65">
        <f t="shared" si="79"/>
        <v>0</v>
      </c>
      <c r="AA193" s="65">
        <f t="shared" si="79"/>
        <v>0</v>
      </c>
      <c r="AB193" s="65">
        <f t="shared" si="79"/>
        <v>0</v>
      </c>
      <c r="AC193" s="65">
        <f t="shared" si="79"/>
        <v>0</v>
      </c>
      <c r="AD193" s="65">
        <f t="shared" si="79"/>
        <v>0</v>
      </c>
      <c r="AE193" s="65">
        <f t="shared" si="79"/>
        <v>0</v>
      </c>
      <c r="AF193" s="65">
        <f t="shared" si="79"/>
        <v>0</v>
      </c>
      <c r="AG193" s="65">
        <f t="shared" si="79"/>
        <v>0</v>
      </c>
      <c r="AH193" s="65">
        <f t="shared" si="79"/>
        <v>0</v>
      </c>
      <c r="AI193" s="65">
        <f t="shared" si="79"/>
        <v>0</v>
      </c>
      <c r="AJ193" s="65">
        <f t="shared" si="79"/>
        <v>0</v>
      </c>
      <c r="AK193" s="65">
        <f t="shared" si="79"/>
        <v>0</v>
      </c>
      <c r="AL193" s="65">
        <f t="shared" si="79"/>
        <v>0</v>
      </c>
      <c r="AM193" s="65">
        <f t="shared" si="79"/>
        <v>0</v>
      </c>
      <c r="AN193" s="65">
        <f t="shared" si="79"/>
        <v>0</v>
      </c>
      <c r="AO193" s="65">
        <f t="shared" si="79"/>
        <v>0</v>
      </c>
      <c r="AP193" s="65">
        <f t="shared" si="79"/>
        <v>0</v>
      </c>
      <c r="AQ193" s="65">
        <f t="shared" si="79"/>
        <v>0</v>
      </c>
      <c r="AR193" s="65">
        <f t="shared" si="79"/>
        <v>0</v>
      </c>
      <c r="AS193" s="65">
        <f t="shared" si="79"/>
        <v>0</v>
      </c>
      <c r="AT193" s="65">
        <f t="shared" si="79"/>
        <v>0</v>
      </c>
    </row>
    <row r="194" spans="1:46">
      <c r="A194" s="218" t="s">
        <v>198</v>
      </c>
      <c r="B194" s="767">
        <f t="shared" si="80"/>
        <v>830106</v>
      </c>
      <c r="C194" s="66" t="str">
        <f>INDEX(ProjectSummary!$C$6:$F$20,MATCH(B160,ProjectSummary!$C$6:$C$20,0),4)</f>
        <v>BOGGER HOLLAR ROAD</v>
      </c>
      <c r="E194" s="226">
        <f t="shared" si="81"/>
        <v>-108.86830024860002</v>
      </c>
      <c r="F194" s="65">
        <f t="shared" si="82"/>
        <v>0</v>
      </c>
      <c r="G194" s="65">
        <f t="shared" si="79"/>
        <v>0</v>
      </c>
      <c r="H194" s="65">
        <f t="shared" si="79"/>
        <v>0</v>
      </c>
      <c r="I194" s="65">
        <f t="shared" si="79"/>
        <v>-108.86830024860002</v>
      </c>
      <c r="J194" s="65">
        <f t="shared" si="79"/>
        <v>0</v>
      </c>
      <c r="K194" s="65">
        <f t="shared" si="79"/>
        <v>0</v>
      </c>
      <c r="L194" s="65">
        <f t="shared" si="79"/>
        <v>0</v>
      </c>
      <c r="M194" s="65">
        <f t="shared" si="79"/>
        <v>0</v>
      </c>
      <c r="N194" s="65">
        <f t="shared" si="79"/>
        <v>0</v>
      </c>
      <c r="O194" s="65">
        <f t="shared" si="79"/>
        <v>0</v>
      </c>
      <c r="P194" s="65">
        <f t="shared" si="79"/>
        <v>0</v>
      </c>
      <c r="Q194" s="65">
        <f t="shared" si="79"/>
        <v>0</v>
      </c>
      <c r="R194" s="65">
        <f t="shared" si="79"/>
        <v>0</v>
      </c>
      <c r="S194" s="65">
        <f t="shared" si="79"/>
        <v>0</v>
      </c>
      <c r="T194" s="65">
        <f t="shared" si="79"/>
        <v>0</v>
      </c>
      <c r="U194" s="65">
        <f t="shared" si="79"/>
        <v>0</v>
      </c>
      <c r="V194" s="65">
        <f t="shared" si="79"/>
        <v>0</v>
      </c>
      <c r="W194" s="65">
        <f t="shared" si="79"/>
        <v>0</v>
      </c>
      <c r="X194" s="65">
        <f t="shared" si="79"/>
        <v>0</v>
      </c>
      <c r="Y194" s="65">
        <f t="shared" si="79"/>
        <v>0</v>
      </c>
      <c r="Z194" s="65">
        <f t="shared" si="79"/>
        <v>0</v>
      </c>
      <c r="AA194" s="65">
        <f t="shared" si="79"/>
        <v>0</v>
      </c>
      <c r="AB194" s="65">
        <f t="shared" si="79"/>
        <v>0</v>
      </c>
      <c r="AC194" s="65">
        <f t="shared" si="79"/>
        <v>0</v>
      </c>
      <c r="AD194" s="65">
        <f t="shared" si="79"/>
        <v>0</v>
      </c>
      <c r="AE194" s="65">
        <f t="shared" si="79"/>
        <v>0</v>
      </c>
      <c r="AF194" s="65">
        <f t="shared" si="79"/>
        <v>0</v>
      </c>
      <c r="AG194" s="65">
        <f t="shared" si="79"/>
        <v>0</v>
      </c>
      <c r="AH194" s="65">
        <f t="shared" si="79"/>
        <v>0</v>
      </c>
      <c r="AI194" s="65">
        <f t="shared" si="79"/>
        <v>0</v>
      </c>
      <c r="AJ194" s="65">
        <f t="shared" si="79"/>
        <v>0</v>
      </c>
      <c r="AK194" s="65">
        <f t="shared" si="79"/>
        <v>0</v>
      </c>
      <c r="AL194" s="65">
        <f t="shared" si="79"/>
        <v>0</v>
      </c>
      <c r="AM194" s="65">
        <f t="shared" si="79"/>
        <v>0</v>
      </c>
      <c r="AN194" s="65">
        <f t="shared" si="79"/>
        <v>0</v>
      </c>
      <c r="AO194" s="65">
        <f t="shared" si="79"/>
        <v>0</v>
      </c>
      <c r="AP194" s="65">
        <f t="shared" si="79"/>
        <v>0</v>
      </c>
      <c r="AQ194" s="65">
        <f t="shared" si="79"/>
        <v>0</v>
      </c>
      <c r="AR194" s="65">
        <f t="shared" si="79"/>
        <v>0</v>
      </c>
      <c r="AS194" s="65">
        <f t="shared" si="79"/>
        <v>0</v>
      </c>
      <c r="AT194" s="65">
        <f t="shared" si="79"/>
        <v>0</v>
      </c>
    </row>
    <row r="195" spans="1:46">
      <c r="A195" s="218" t="s">
        <v>198</v>
      </c>
      <c r="B195" s="767">
        <f t="shared" si="80"/>
        <v>830081</v>
      </c>
      <c r="C195" s="66" t="str">
        <f>INDEX(ProjectSummary!$C$6:$F$20,MATCH(B161,ProjectSummary!$C$6:$C$20,0),4)</f>
        <v>BRIDGE ROAD</v>
      </c>
      <c r="E195" s="226">
        <f t="shared" si="81"/>
        <v>-638.6940281251201</v>
      </c>
      <c r="F195" s="65">
        <f t="shared" si="82"/>
        <v>0</v>
      </c>
      <c r="G195" s="65">
        <f t="shared" si="79"/>
        <v>0</v>
      </c>
      <c r="H195" s="65">
        <f t="shared" si="79"/>
        <v>0</v>
      </c>
      <c r="I195" s="65">
        <f t="shared" si="79"/>
        <v>-638.6940281251201</v>
      </c>
      <c r="J195" s="65">
        <f t="shared" si="79"/>
        <v>0</v>
      </c>
      <c r="K195" s="65">
        <f t="shared" si="79"/>
        <v>0</v>
      </c>
      <c r="L195" s="65">
        <f t="shared" si="79"/>
        <v>0</v>
      </c>
      <c r="M195" s="65">
        <f t="shared" si="79"/>
        <v>0</v>
      </c>
      <c r="N195" s="65">
        <f t="shared" si="79"/>
        <v>0</v>
      </c>
      <c r="O195" s="65">
        <f t="shared" si="79"/>
        <v>0</v>
      </c>
      <c r="P195" s="65">
        <f t="shared" si="79"/>
        <v>0</v>
      </c>
      <c r="Q195" s="65">
        <f t="shared" si="79"/>
        <v>0</v>
      </c>
      <c r="R195" s="65">
        <f t="shared" si="79"/>
        <v>0</v>
      </c>
      <c r="S195" s="65">
        <f t="shared" si="79"/>
        <v>0</v>
      </c>
      <c r="T195" s="65">
        <f t="shared" si="79"/>
        <v>0</v>
      </c>
      <c r="U195" s="65">
        <f t="shared" si="79"/>
        <v>0</v>
      </c>
      <c r="V195" s="65">
        <f t="shared" si="79"/>
        <v>0</v>
      </c>
      <c r="W195" s="65">
        <f t="shared" si="79"/>
        <v>0</v>
      </c>
      <c r="X195" s="65">
        <f t="shared" si="79"/>
        <v>0</v>
      </c>
      <c r="Y195" s="65">
        <f t="shared" si="79"/>
        <v>0</v>
      </c>
      <c r="Z195" s="65">
        <f t="shared" si="79"/>
        <v>0</v>
      </c>
      <c r="AA195" s="65">
        <f t="shared" si="79"/>
        <v>0</v>
      </c>
      <c r="AB195" s="65">
        <f t="shared" si="79"/>
        <v>0</v>
      </c>
      <c r="AC195" s="65">
        <f t="shared" si="79"/>
        <v>0</v>
      </c>
      <c r="AD195" s="65">
        <f t="shared" si="79"/>
        <v>0</v>
      </c>
      <c r="AE195" s="65">
        <f t="shared" si="79"/>
        <v>0</v>
      </c>
      <c r="AF195" s="65">
        <f t="shared" si="79"/>
        <v>0</v>
      </c>
      <c r="AG195" s="65">
        <f t="shared" si="79"/>
        <v>0</v>
      </c>
      <c r="AH195" s="65">
        <f t="shared" si="79"/>
        <v>0</v>
      </c>
      <c r="AI195" s="65">
        <f t="shared" si="79"/>
        <v>0</v>
      </c>
      <c r="AJ195" s="65">
        <f t="shared" si="79"/>
        <v>0</v>
      </c>
      <c r="AK195" s="65">
        <f t="shared" si="79"/>
        <v>0</v>
      </c>
      <c r="AL195" s="65">
        <f t="shared" si="79"/>
        <v>0</v>
      </c>
      <c r="AM195" s="65">
        <f t="shared" si="79"/>
        <v>0</v>
      </c>
      <c r="AN195" s="65">
        <f t="shared" si="79"/>
        <v>0</v>
      </c>
      <c r="AO195" s="65">
        <f t="shared" si="79"/>
        <v>0</v>
      </c>
      <c r="AP195" s="65">
        <f t="shared" si="79"/>
        <v>0</v>
      </c>
      <c r="AQ195" s="65">
        <f t="shared" si="79"/>
        <v>0</v>
      </c>
      <c r="AR195" s="65">
        <f t="shared" si="79"/>
        <v>0</v>
      </c>
      <c r="AS195" s="65">
        <f t="shared" si="79"/>
        <v>0</v>
      </c>
      <c r="AT195" s="65">
        <f t="shared" si="79"/>
        <v>0</v>
      </c>
    </row>
    <row r="196" spans="1:46">
      <c r="A196" s="218" t="s">
        <v>198</v>
      </c>
      <c r="B196" s="767">
        <f t="shared" si="80"/>
        <v>830200</v>
      </c>
      <c r="C196" s="66" t="str">
        <f>INDEX(ProjectSummary!$C$6:$F$20,MATCH(B162,ProjectSummary!$C$6:$C$20,0),4)</f>
        <v>BRIDGE PORT ROAD</v>
      </c>
      <c r="E196" s="226">
        <f t="shared" si="81"/>
        <v>-24.192955610800002</v>
      </c>
      <c r="F196" s="65">
        <f t="shared" si="82"/>
        <v>0</v>
      </c>
      <c r="G196" s="65">
        <f t="shared" si="79"/>
        <v>0</v>
      </c>
      <c r="H196" s="65">
        <f t="shared" si="79"/>
        <v>0</v>
      </c>
      <c r="I196" s="65">
        <f t="shared" si="79"/>
        <v>-24.192955610800002</v>
      </c>
      <c r="J196" s="65">
        <f t="shared" si="79"/>
        <v>0</v>
      </c>
      <c r="K196" s="65">
        <f t="shared" si="79"/>
        <v>0</v>
      </c>
      <c r="L196" s="65">
        <f t="shared" si="79"/>
        <v>0</v>
      </c>
      <c r="M196" s="65">
        <f t="shared" si="79"/>
        <v>0</v>
      </c>
      <c r="N196" s="65">
        <f t="shared" si="79"/>
        <v>0</v>
      </c>
      <c r="O196" s="65">
        <f t="shared" si="79"/>
        <v>0</v>
      </c>
      <c r="P196" s="65">
        <f t="shared" si="79"/>
        <v>0</v>
      </c>
      <c r="Q196" s="65">
        <f t="shared" si="79"/>
        <v>0</v>
      </c>
      <c r="R196" s="65">
        <f t="shared" si="79"/>
        <v>0</v>
      </c>
      <c r="S196" s="65">
        <f t="shared" si="79"/>
        <v>0</v>
      </c>
      <c r="T196" s="65">
        <f t="shared" si="79"/>
        <v>0</v>
      </c>
      <c r="U196" s="65">
        <f t="shared" si="79"/>
        <v>0</v>
      </c>
      <c r="V196" s="65">
        <f t="shared" si="79"/>
        <v>0</v>
      </c>
      <c r="W196" s="65">
        <f t="shared" si="79"/>
        <v>0</v>
      </c>
      <c r="X196" s="65">
        <f t="shared" si="79"/>
        <v>0</v>
      </c>
      <c r="Y196" s="65">
        <f t="shared" si="79"/>
        <v>0</v>
      </c>
      <c r="Z196" s="65">
        <f t="shared" si="79"/>
        <v>0</v>
      </c>
      <c r="AA196" s="65">
        <f t="shared" si="79"/>
        <v>0</v>
      </c>
      <c r="AB196" s="65">
        <f t="shared" si="79"/>
        <v>0</v>
      </c>
      <c r="AC196" s="65">
        <f t="shared" si="79"/>
        <v>0</v>
      </c>
      <c r="AD196" s="65">
        <f t="shared" si="79"/>
        <v>0</v>
      </c>
      <c r="AE196" s="65">
        <f t="shared" si="79"/>
        <v>0</v>
      </c>
      <c r="AF196" s="65">
        <f t="shared" si="79"/>
        <v>0</v>
      </c>
      <c r="AG196" s="65">
        <f t="shared" si="79"/>
        <v>0</v>
      </c>
      <c r="AH196" s="65">
        <f t="shared" si="79"/>
        <v>0</v>
      </c>
      <c r="AI196" s="65">
        <f t="shared" si="79"/>
        <v>0</v>
      </c>
      <c r="AJ196" s="65">
        <f t="shared" si="79"/>
        <v>0</v>
      </c>
      <c r="AK196" s="65">
        <f t="shared" si="79"/>
        <v>0</v>
      </c>
      <c r="AL196" s="65">
        <f t="shared" si="79"/>
        <v>0</v>
      </c>
      <c r="AM196" s="65">
        <f t="shared" si="79"/>
        <v>0</v>
      </c>
      <c r="AN196" s="65">
        <f t="shared" si="79"/>
        <v>0</v>
      </c>
      <c r="AO196" s="65">
        <f t="shared" si="79"/>
        <v>0</v>
      </c>
      <c r="AP196" s="65">
        <f t="shared" si="79"/>
        <v>0</v>
      </c>
      <c r="AQ196" s="65">
        <f t="shared" si="79"/>
        <v>0</v>
      </c>
      <c r="AR196" s="65">
        <f t="shared" si="79"/>
        <v>0</v>
      </c>
      <c r="AS196" s="65">
        <f t="shared" si="79"/>
        <v>0</v>
      </c>
      <c r="AT196" s="65">
        <f t="shared" si="79"/>
        <v>0</v>
      </c>
    </row>
    <row r="197" spans="1:46">
      <c r="A197" s="218" t="s">
        <v>198</v>
      </c>
      <c r="B197" s="767">
        <f t="shared" si="80"/>
        <v>120173</v>
      </c>
      <c r="C197" s="66" t="str">
        <f>INDEX(ProjectSummary!$C$6:$F$20,MATCH(B163,ProjectSummary!$C$6:$C$20,0),4)</f>
        <v>PEACH ORCHARD ROAD</v>
      </c>
      <c r="E197" s="226">
        <f t="shared" si="81"/>
        <v>-1282.94728860336</v>
      </c>
      <c r="F197" s="65">
        <f t="shared" si="82"/>
        <v>0</v>
      </c>
      <c r="G197" s="65">
        <f t="shared" si="79"/>
        <v>0</v>
      </c>
      <c r="H197" s="65">
        <f t="shared" si="79"/>
        <v>0</v>
      </c>
      <c r="I197" s="65">
        <f t="shared" si="79"/>
        <v>-1282.94728860336</v>
      </c>
      <c r="J197" s="65">
        <f t="shared" si="79"/>
        <v>0</v>
      </c>
      <c r="K197" s="65">
        <f t="shared" si="79"/>
        <v>0</v>
      </c>
      <c r="L197" s="65">
        <f t="shared" si="79"/>
        <v>0</v>
      </c>
      <c r="M197" s="65">
        <f t="shared" si="79"/>
        <v>0</v>
      </c>
      <c r="N197" s="65">
        <f t="shared" si="79"/>
        <v>0</v>
      </c>
      <c r="O197" s="65">
        <f t="shared" si="79"/>
        <v>0</v>
      </c>
      <c r="P197" s="65">
        <f t="shared" si="79"/>
        <v>0</v>
      </c>
      <c r="Q197" s="65">
        <f t="shared" si="79"/>
        <v>0</v>
      </c>
      <c r="R197" s="65">
        <f t="shared" si="79"/>
        <v>0</v>
      </c>
      <c r="S197" s="65">
        <f t="shared" si="79"/>
        <v>0</v>
      </c>
      <c r="T197" s="65">
        <f t="shared" si="79"/>
        <v>0</v>
      </c>
      <c r="U197" s="65">
        <f t="shared" si="79"/>
        <v>0</v>
      </c>
      <c r="V197" s="65">
        <f t="shared" si="79"/>
        <v>0</v>
      </c>
      <c r="W197" s="65">
        <f t="shared" si="79"/>
        <v>0</v>
      </c>
      <c r="X197" s="65">
        <f t="shared" si="79"/>
        <v>0</v>
      </c>
      <c r="Y197" s="65">
        <f t="shared" si="79"/>
        <v>0</v>
      </c>
      <c r="Z197" s="65">
        <f t="shared" si="79"/>
        <v>0</v>
      </c>
      <c r="AA197" s="65">
        <f t="shared" si="79"/>
        <v>0</v>
      </c>
      <c r="AB197" s="65">
        <f t="shared" si="79"/>
        <v>0</v>
      </c>
      <c r="AC197" s="65">
        <f t="shared" si="79"/>
        <v>0</v>
      </c>
      <c r="AD197" s="65">
        <f t="shared" si="79"/>
        <v>0</v>
      </c>
      <c r="AE197" s="65">
        <f t="shared" si="79"/>
        <v>0</v>
      </c>
      <c r="AF197" s="65">
        <f t="shared" si="79"/>
        <v>0</v>
      </c>
      <c r="AG197" s="65">
        <f t="shared" si="79"/>
        <v>0</v>
      </c>
      <c r="AH197" s="65">
        <f t="shared" si="79"/>
        <v>0</v>
      </c>
      <c r="AI197" s="65">
        <f t="shared" si="79"/>
        <v>0</v>
      </c>
      <c r="AJ197" s="65">
        <f t="shared" si="79"/>
        <v>0</v>
      </c>
      <c r="AK197" s="65">
        <f t="shared" ref="G197:AT204" si="83">AK163*$M$2*$M$4*-1</f>
        <v>0</v>
      </c>
      <c r="AL197" s="65">
        <f t="shared" si="83"/>
        <v>0</v>
      </c>
      <c r="AM197" s="65">
        <f t="shared" si="83"/>
        <v>0</v>
      </c>
      <c r="AN197" s="65">
        <f t="shared" si="83"/>
        <v>0</v>
      </c>
      <c r="AO197" s="65">
        <f t="shared" si="83"/>
        <v>0</v>
      </c>
      <c r="AP197" s="65">
        <f t="shared" si="83"/>
        <v>0</v>
      </c>
      <c r="AQ197" s="65">
        <f t="shared" si="83"/>
        <v>0</v>
      </c>
      <c r="AR197" s="65">
        <f t="shared" si="83"/>
        <v>0</v>
      </c>
      <c r="AS197" s="65">
        <f t="shared" si="83"/>
        <v>0</v>
      </c>
      <c r="AT197" s="65">
        <f t="shared" si="83"/>
        <v>0</v>
      </c>
    </row>
    <row r="198" spans="1:46">
      <c r="A198" s="218" t="s">
        <v>198</v>
      </c>
      <c r="B198" s="767">
        <f t="shared" si="80"/>
        <v>890074</v>
      </c>
      <c r="C198" s="66" t="str">
        <f>INDEX(ProjectSummary!$C$6:$F$20,MATCH(B164,ProjectSummary!$C$6:$C$20,0),4)</f>
        <v>MONROE-ANSONVILLE ROAD</v>
      </c>
      <c r="E198" s="226">
        <f t="shared" si="81"/>
        <v>-837.74543099100003</v>
      </c>
      <c r="F198" s="65">
        <f t="shared" si="82"/>
        <v>0</v>
      </c>
      <c r="G198" s="65">
        <f t="shared" si="83"/>
        <v>0</v>
      </c>
      <c r="H198" s="65">
        <f t="shared" si="83"/>
        <v>0</v>
      </c>
      <c r="I198" s="65">
        <f t="shared" si="83"/>
        <v>-837.74543099100003</v>
      </c>
      <c r="J198" s="65">
        <f t="shared" si="83"/>
        <v>0</v>
      </c>
      <c r="K198" s="65">
        <f t="shared" si="83"/>
        <v>0</v>
      </c>
      <c r="L198" s="65">
        <f t="shared" si="83"/>
        <v>0</v>
      </c>
      <c r="M198" s="65">
        <f t="shared" si="83"/>
        <v>0</v>
      </c>
      <c r="N198" s="65">
        <f t="shared" si="83"/>
        <v>0</v>
      </c>
      <c r="O198" s="65">
        <f t="shared" si="83"/>
        <v>0</v>
      </c>
      <c r="P198" s="65">
        <f t="shared" si="83"/>
        <v>0</v>
      </c>
      <c r="Q198" s="65">
        <f t="shared" si="83"/>
        <v>0</v>
      </c>
      <c r="R198" s="65">
        <f t="shared" si="83"/>
        <v>0</v>
      </c>
      <c r="S198" s="65">
        <f t="shared" si="83"/>
        <v>0</v>
      </c>
      <c r="T198" s="65">
        <f t="shared" si="83"/>
        <v>0</v>
      </c>
      <c r="U198" s="65">
        <f t="shared" si="83"/>
        <v>0</v>
      </c>
      <c r="V198" s="65">
        <f t="shared" si="83"/>
        <v>0</v>
      </c>
      <c r="W198" s="65">
        <f t="shared" si="83"/>
        <v>0</v>
      </c>
      <c r="X198" s="65">
        <f t="shared" si="83"/>
        <v>0</v>
      </c>
      <c r="Y198" s="65">
        <f t="shared" si="83"/>
        <v>0</v>
      </c>
      <c r="Z198" s="65">
        <f t="shared" si="83"/>
        <v>0</v>
      </c>
      <c r="AA198" s="65">
        <f t="shared" si="83"/>
        <v>0</v>
      </c>
      <c r="AB198" s="65">
        <f t="shared" si="83"/>
        <v>0</v>
      </c>
      <c r="AC198" s="65">
        <f t="shared" si="83"/>
        <v>0</v>
      </c>
      <c r="AD198" s="65">
        <f t="shared" si="83"/>
        <v>0</v>
      </c>
      <c r="AE198" s="65">
        <f t="shared" si="83"/>
        <v>0</v>
      </c>
      <c r="AF198" s="65">
        <f t="shared" si="83"/>
        <v>0</v>
      </c>
      <c r="AG198" s="65">
        <f t="shared" si="83"/>
        <v>0</v>
      </c>
      <c r="AH198" s="65">
        <f t="shared" si="83"/>
        <v>0</v>
      </c>
      <c r="AI198" s="65">
        <f t="shared" si="83"/>
        <v>0</v>
      </c>
      <c r="AJ198" s="65">
        <f t="shared" si="83"/>
        <v>0</v>
      </c>
      <c r="AK198" s="65">
        <f t="shared" si="83"/>
        <v>0</v>
      </c>
      <c r="AL198" s="65">
        <f t="shared" si="83"/>
        <v>0</v>
      </c>
      <c r="AM198" s="65">
        <f t="shared" si="83"/>
        <v>0</v>
      </c>
      <c r="AN198" s="65">
        <f t="shared" si="83"/>
        <v>0</v>
      </c>
      <c r="AO198" s="65">
        <f t="shared" si="83"/>
        <v>0</v>
      </c>
      <c r="AP198" s="65">
        <f t="shared" si="83"/>
        <v>0</v>
      </c>
      <c r="AQ198" s="65">
        <f t="shared" si="83"/>
        <v>0</v>
      </c>
      <c r="AR198" s="65">
        <f t="shared" si="83"/>
        <v>0</v>
      </c>
      <c r="AS198" s="65">
        <f t="shared" si="83"/>
        <v>0</v>
      </c>
      <c r="AT198" s="65">
        <f t="shared" si="83"/>
        <v>0</v>
      </c>
    </row>
    <row r="199" spans="1:46">
      <c r="A199" s="218" t="s">
        <v>198</v>
      </c>
      <c r="B199" s="767">
        <f t="shared" si="80"/>
        <v>890170</v>
      </c>
      <c r="C199" s="66" t="str">
        <f>INDEX(ProjectSummary!$C$6:$F$20,MATCH(B165,ProjectSummary!$C$6:$C$20,0),4)</f>
        <v>POTTERS ROAD</v>
      </c>
      <c r="E199" s="226">
        <f t="shared" si="81"/>
        <v>-774.17457954560007</v>
      </c>
      <c r="F199" s="65">
        <f t="shared" si="82"/>
        <v>0</v>
      </c>
      <c r="G199" s="65">
        <f t="shared" si="83"/>
        <v>0</v>
      </c>
      <c r="H199" s="65">
        <f t="shared" si="83"/>
        <v>0</v>
      </c>
      <c r="I199" s="65">
        <f t="shared" si="83"/>
        <v>-774.17457954560007</v>
      </c>
      <c r="J199" s="65">
        <f t="shared" si="83"/>
        <v>0</v>
      </c>
      <c r="K199" s="65">
        <f t="shared" si="83"/>
        <v>0</v>
      </c>
      <c r="L199" s="65">
        <f t="shared" si="83"/>
        <v>0</v>
      </c>
      <c r="M199" s="65">
        <f t="shared" si="83"/>
        <v>0</v>
      </c>
      <c r="N199" s="65">
        <f t="shared" si="83"/>
        <v>0</v>
      </c>
      <c r="O199" s="65">
        <f t="shared" si="83"/>
        <v>0</v>
      </c>
      <c r="P199" s="65">
        <f t="shared" si="83"/>
        <v>0</v>
      </c>
      <c r="Q199" s="65">
        <f t="shared" si="83"/>
        <v>0</v>
      </c>
      <c r="R199" s="65">
        <f t="shared" si="83"/>
        <v>0</v>
      </c>
      <c r="S199" s="65">
        <f t="shared" si="83"/>
        <v>0</v>
      </c>
      <c r="T199" s="65">
        <f t="shared" si="83"/>
        <v>0</v>
      </c>
      <c r="U199" s="65">
        <f t="shared" si="83"/>
        <v>0</v>
      </c>
      <c r="V199" s="65">
        <f t="shared" si="83"/>
        <v>0</v>
      </c>
      <c r="W199" s="65">
        <f t="shared" si="83"/>
        <v>0</v>
      </c>
      <c r="X199" s="65">
        <f t="shared" si="83"/>
        <v>0</v>
      </c>
      <c r="Y199" s="65">
        <f t="shared" si="83"/>
        <v>0</v>
      </c>
      <c r="Z199" s="65">
        <f t="shared" si="83"/>
        <v>0</v>
      </c>
      <c r="AA199" s="65">
        <f t="shared" si="83"/>
        <v>0</v>
      </c>
      <c r="AB199" s="65">
        <f t="shared" si="83"/>
        <v>0</v>
      </c>
      <c r="AC199" s="65">
        <f t="shared" si="83"/>
        <v>0</v>
      </c>
      <c r="AD199" s="65">
        <f t="shared" si="83"/>
        <v>0</v>
      </c>
      <c r="AE199" s="65">
        <f t="shared" si="83"/>
        <v>0</v>
      </c>
      <c r="AF199" s="65">
        <f t="shared" si="83"/>
        <v>0</v>
      </c>
      <c r="AG199" s="65">
        <f t="shared" si="83"/>
        <v>0</v>
      </c>
      <c r="AH199" s="65">
        <f t="shared" si="83"/>
        <v>0</v>
      </c>
      <c r="AI199" s="65">
        <f t="shared" si="83"/>
        <v>0</v>
      </c>
      <c r="AJ199" s="65">
        <f t="shared" si="83"/>
        <v>0</v>
      </c>
      <c r="AK199" s="65">
        <f t="shared" si="83"/>
        <v>0</v>
      </c>
      <c r="AL199" s="65">
        <f t="shared" si="83"/>
        <v>0</v>
      </c>
      <c r="AM199" s="65">
        <f t="shared" si="83"/>
        <v>0</v>
      </c>
      <c r="AN199" s="65">
        <f t="shared" si="83"/>
        <v>0</v>
      </c>
      <c r="AO199" s="65">
        <f t="shared" si="83"/>
        <v>0</v>
      </c>
      <c r="AP199" s="65">
        <f t="shared" si="83"/>
        <v>0</v>
      </c>
      <c r="AQ199" s="65">
        <f t="shared" si="83"/>
        <v>0</v>
      </c>
      <c r="AR199" s="65">
        <f t="shared" si="83"/>
        <v>0</v>
      </c>
      <c r="AS199" s="65">
        <f t="shared" si="83"/>
        <v>0</v>
      </c>
      <c r="AT199" s="65">
        <f t="shared" si="83"/>
        <v>0</v>
      </c>
    </row>
    <row r="200" spans="1:46">
      <c r="A200" s="218" t="s">
        <v>198</v>
      </c>
      <c r="B200" s="767">
        <f t="shared" si="80"/>
        <v>890312</v>
      </c>
      <c r="C200" s="66" t="str">
        <f>INDEX(ProjectSummary!$C$6:$F$20,MATCH(B166,ProjectSummary!$C$6:$C$20,0),4)</f>
        <v>SHANNON ROAD</v>
      </c>
      <c r="E200" s="226">
        <f t="shared" si="81"/>
        <v>-3338.6278742904001</v>
      </c>
      <c r="F200" s="65">
        <f t="shared" si="82"/>
        <v>0</v>
      </c>
      <c r="G200" s="65">
        <f t="shared" si="83"/>
        <v>0</v>
      </c>
      <c r="H200" s="65">
        <f t="shared" si="83"/>
        <v>0</v>
      </c>
      <c r="I200" s="65">
        <f t="shared" si="83"/>
        <v>-3338.6278742904001</v>
      </c>
      <c r="J200" s="65">
        <f t="shared" si="83"/>
        <v>0</v>
      </c>
      <c r="K200" s="65">
        <f t="shared" si="83"/>
        <v>0</v>
      </c>
      <c r="L200" s="65">
        <f t="shared" si="83"/>
        <v>0</v>
      </c>
      <c r="M200" s="65">
        <f t="shared" si="83"/>
        <v>0</v>
      </c>
      <c r="N200" s="65">
        <f t="shared" si="83"/>
        <v>0</v>
      </c>
      <c r="O200" s="65">
        <f t="shared" si="83"/>
        <v>0</v>
      </c>
      <c r="P200" s="65">
        <f t="shared" si="83"/>
        <v>0</v>
      </c>
      <c r="Q200" s="65">
        <f t="shared" si="83"/>
        <v>0</v>
      </c>
      <c r="R200" s="65">
        <f t="shared" si="83"/>
        <v>0</v>
      </c>
      <c r="S200" s="65">
        <f t="shared" si="83"/>
        <v>0</v>
      </c>
      <c r="T200" s="65">
        <f t="shared" si="83"/>
        <v>0</v>
      </c>
      <c r="U200" s="65">
        <f t="shared" si="83"/>
        <v>0</v>
      </c>
      <c r="V200" s="65">
        <f t="shared" si="83"/>
        <v>0</v>
      </c>
      <c r="W200" s="65">
        <f t="shared" si="83"/>
        <v>0</v>
      </c>
      <c r="X200" s="65">
        <f t="shared" si="83"/>
        <v>0</v>
      </c>
      <c r="Y200" s="65">
        <f t="shared" si="83"/>
        <v>0</v>
      </c>
      <c r="Z200" s="65">
        <f t="shared" si="83"/>
        <v>0</v>
      </c>
      <c r="AA200" s="65">
        <f t="shared" si="83"/>
        <v>0</v>
      </c>
      <c r="AB200" s="65">
        <f t="shared" si="83"/>
        <v>0</v>
      </c>
      <c r="AC200" s="65">
        <f t="shared" si="83"/>
        <v>0</v>
      </c>
      <c r="AD200" s="65">
        <f t="shared" si="83"/>
        <v>0</v>
      </c>
      <c r="AE200" s="65">
        <f t="shared" si="83"/>
        <v>0</v>
      </c>
      <c r="AF200" s="65">
        <f t="shared" si="83"/>
        <v>0</v>
      </c>
      <c r="AG200" s="65">
        <f t="shared" si="83"/>
        <v>0</v>
      </c>
      <c r="AH200" s="65">
        <f t="shared" si="83"/>
        <v>0</v>
      </c>
      <c r="AI200" s="65">
        <f t="shared" si="83"/>
        <v>0</v>
      </c>
      <c r="AJ200" s="65">
        <f t="shared" si="83"/>
        <v>0</v>
      </c>
      <c r="AK200" s="65">
        <f t="shared" si="83"/>
        <v>0</v>
      </c>
      <c r="AL200" s="65">
        <f t="shared" si="83"/>
        <v>0</v>
      </c>
      <c r="AM200" s="65">
        <f t="shared" si="83"/>
        <v>0</v>
      </c>
      <c r="AN200" s="65">
        <f t="shared" si="83"/>
        <v>0</v>
      </c>
      <c r="AO200" s="65">
        <f t="shared" si="83"/>
        <v>0</v>
      </c>
      <c r="AP200" s="65">
        <f t="shared" si="83"/>
        <v>0</v>
      </c>
      <c r="AQ200" s="65">
        <f t="shared" si="83"/>
        <v>0</v>
      </c>
      <c r="AR200" s="65">
        <f t="shared" si="83"/>
        <v>0</v>
      </c>
      <c r="AS200" s="65">
        <f t="shared" si="83"/>
        <v>0</v>
      </c>
      <c r="AT200" s="65">
        <f t="shared" si="83"/>
        <v>0</v>
      </c>
    </row>
    <row r="201" spans="1:46">
      <c r="A201" s="218" t="s">
        <v>198</v>
      </c>
      <c r="B201" s="767">
        <f t="shared" si="80"/>
        <v>890144</v>
      </c>
      <c r="C201" s="66" t="str">
        <f>INDEX(ProjectSummary!$C$6:$F$20,MATCH(B167,ProjectSummary!$C$6:$C$20,0),4)</f>
        <v>STACK ROAD</v>
      </c>
      <c r="E201" s="226">
        <f t="shared" si="81"/>
        <v>-1741.8928039776004</v>
      </c>
      <c r="F201" s="65">
        <f t="shared" si="82"/>
        <v>0</v>
      </c>
      <c r="G201" s="65">
        <f t="shared" si="83"/>
        <v>0</v>
      </c>
      <c r="H201" s="65">
        <f t="shared" si="83"/>
        <v>0</v>
      </c>
      <c r="I201" s="65">
        <f t="shared" si="83"/>
        <v>-1741.8928039776004</v>
      </c>
      <c r="J201" s="65">
        <f t="shared" si="83"/>
        <v>0</v>
      </c>
      <c r="K201" s="65">
        <f t="shared" si="83"/>
        <v>0</v>
      </c>
      <c r="L201" s="65">
        <f t="shared" si="83"/>
        <v>0</v>
      </c>
      <c r="M201" s="65">
        <f t="shared" si="83"/>
        <v>0</v>
      </c>
      <c r="N201" s="65">
        <f t="shared" si="83"/>
        <v>0</v>
      </c>
      <c r="O201" s="65">
        <f t="shared" si="83"/>
        <v>0</v>
      </c>
      <c r="P201" s="65">
        <f t="shared" si="83"/>
        <v>0</v>
      </c>
      <c r="Q201" s="65">
        <f t="shared" si="83"/>
        <v>0</v>
      </c>
      <c r="R201" s="65">
        <f t="shared" si="83"/>
        <v>0</v>
      </c>
      <c r="S201" s="65">
        <f t="shared" si="83"/>
        <v>0</v>
      </c>
      <c r="T201" s="65">
        <f t="shared" si="83"/>
        <v>0</v>
      </c>
      <c r="U201" s="65">
        <f t="shared" si="83"/>
        <v>0</v>
      </c>
      <c r="V201" s="65">
        <f t="shared" si="83"/>
        <v>0</v>
      </c>
      <c r="W201" s="65">
        <f t="shared" si="83"/>
        <v>0</v>
      </c>
      <c r="X201" s="65">
        <f t="shared" si="83"/>
        <v>0</v>
      </c>
      <c r="Y201" s="65">
        <f t="shared" si="83"/>
        <v>0</v>
      </c>
      <c r="Z201" s="65">
        <f t="shared" si="83"/>
        <v>0</v>
      </c>
      <c r="AA201" s="65">
        <f t="shared" si="83"/>
        <v>0</v>
      </c>
      <c r="AB201" s="65">
        <f t="shared" si="83"/>
        <v>0</v>
      </c>
      <c r="AC201" s="65">
        <f t="shared" si="83"/>
        <v>0</v>
      </c>
      <c r="AD201" s="65">
        <f t="shared" si="83"/>
        <v>0</v>
      </c>
      <c r="AE201" s="65">
        <f t="shared" si="83"/>
        <v>0</v>
      </c>
      <c r="AF201" s="65">
        <f t="shared" si="83"/>
        <v>0</v>
      </c>
      <c r="AG201" s="65">
        <f t="shared" si="83"/>
        <v>0</v>
      </c>
      <c r="AH201" s="65">
        <f t="shared" si="83"/>
        <v>0</v>
      </c>
      <c r="AI201" s="65">
        <f t="shared" si="83"/>
        <v>0</v>
      </c>
      <c r="AJ201" s="65">
        <f t="shared" si="83"/>
        <v>0</v>
      </c>
      <c r="AK201" s="65">
        <f t="shared" si="83"/>
        <v>0</v>
      </c>
      <c r="AL201" s="65">
        <f t="shared" si="83"/>
        <v>0</v>
      </c>
      <c r="AM201" s="65">
        <f t="shared" si="83"/>
        <v>0</v>
      </c>
      <c r="AN201" s="65">
        <f t="shared" si="83"/>
        <v>0</v>
      </c>
      <c r="AO201" s="65">
        <f t="shared" si="83"/>
        <v>0</v>
      </c>
      <c r="AP201" s="65">
        <f t="shared" si="83"/>
        <v>0</v>
      </c>
      <c r="AQ201" s="65">
        <f t="shared" si="83"/>
        <v>0</v>
      </c>
      <c r="AR201" s="65">
        <f t="shared" si="83"/>
        <v>0</v>
      </c>
      <c r="AS201" s="65">
        <f t="shared" si="83"/>
        <v>0</v>
      </c>
      <c r="AT201" s="65">
        <f t="shared" si="83"/>
        <v>0</v>
      </c>
    </row>
    <row r="202" spans="1:46">
      <c r="A202" s="218">
        <v>1</v>
      </c>
      <c r="B202" s="767">
        <f t="shared" si="80"/>
        <v>890067</v>
      </c>
      <c r="C202" s="66" t="str">
        <f>INDEX(ProjectSummary!$C$6:$F$20,MATCH(B168,ProjectSummary!$C$6:$C$20,0),4)</f>
        <v>AUSTIN GROVE CHURCH ROAD</v>
      </c>
      <c r="E202" s="226">
        <f t="shared" si="81"/>
        <v>-1436.1350245559997</v>
      </c>
      <c r="F202" s="65">
        <f t="shared" si="82"/>
        <v>0</v>
      </c>
      <c r="G202" s="65">
        <f t="shared" si="83"/>
        <v>0</v>
      </c>
      <c r="H202" s="65">
        <f t="shared" si="83"/>
        <v>0</v>
      </c>
      <c r="I202" s="65">
        <f t="shared" si="83"/>
        <v>0</v>
      </c>
      <c r="J202" s="65">
        <f t="shared" si="83"/>
        <v>-1436.1350245559997</v>
      </c>
      <c r="K202" s="65">
        <f t="shared" si="83"/>
        <v>0</v>
      </c>
      <c r="L202" s="65">
        <f t="shared" si="83"/>
        <v>0</v>
      </c>
      <c r="M202" s="65">
        <f t="shared" si="83"/>
        <v>0</v>
      </c>
      <c r="N202" s="65">
        <f t="shared" si="83"/>
        <v>0</v>
      </c>
      <c r="O202" s="65">
        <f t="shared" si="83"/>
        <v>0</v>
      </c>
      <c r="P202" s="65">
        <f t="shared" si="83"/>
        <v>0</v>
      </c>
      <c r="Q202" s="65">
        <f t="shared" si="83"/>
        <v>0</v>
      </c>
      <c r="R202" s="65">
        <f t="shared" si="83"/>
        <v>0</v>
      </c>
      <c r="S202" s="65">
        <f t="shared" si="83"/>
        <v>0</v>
      </c>
      <c r="T202" s="65">
        <f t="shared" si="83"/>
        <v>0</v>
      </c>
      <c r="U202" s="65">
        <f t="shared" si="83"/>
        <v>0</v>
      </c>
      <c r="V202" s="65">
        <f t="shared" si="83"/>
        <v>0</v>
      </c>
      <c r="W202" s="65">
        <f t="shared" si="83"/>
        <v>0</v>
      </c>
      <c r="X202" s="65">
        <f t="shared" si="83"/>
        <v>0</v>
      </c>
      <c r="Y202" s="65">
        <f t="shared" si="83"/>
        <v>0</v>
      </c>
      <c r="Z202" s="65">
        <f t="shared" si="83"/>
        <v>0</v>
      </c>
      <c r="AA202" s="65">
        <f t="shared" si="83"/>
        <v>0</v>
      </c>
      <c r="AB202" s="65">
        <f t="shared" si="83"/>
        <v>0</v>
      </c>
      <c r="AC202" s="65">
        <f t="shared" si="83"/>
        <v>0</v>
      </c>
      <c r="AD202" s="65">
        <f t="shared" si="83"/>
        <v>0</v>
      </c>
      <c r="AE202" s="65">
        <f t="shared" si="83"/>
        <v>0</v>
      </c>
      <c r="AF202" s="65">
        <f t="shared" si="83"/>
        <v>0</v>
      </c>
      <c r="AG202" s="65">
        <f t="shared" si="83"/>
        <v>0</v>
      </c>
      <c r="AH202" s="65">
        <f t="shared" si="83"/>
        <v>0</v>
      </c>
      <c r="AI202" s="65">
        <f t="shared" si="83"/>
        <v>0</v>
      </c>
      <c r="AJ202" s="65">
        <f t="shared" si="83"/>
        <v>0</v>
      </c>
      <c r="AK202" s="65">
        <f t="shared" si="83"/>
        <v>0</v>
      </c>
      <c r="AL202" s="65">
        <f t="shared" si="83"/>
        <v>0</v>
      </c>
      <c r="AM202" s="65">
        <f t="shared" si="83"/>
        <v>0</v>
      </c>
      <c r="AN202" s="65">
        <f t="shared" si="83"/>
        <v>0</v>
      </c>
      <c r="AO202" s="65">
        <f t="shared" si="83"/>
        <v>0</v>
      </c>
      <c r="AP202" s="65">
        <f t="shared" si="83"/>
        <v>0</v>
      </c>
      <c r="AQ202" s="65">
        <f t="shared" si="83"/>
        <v>0</v>
      </c>
      <c r="AR202" s="65">
        <f t="shared" si="83"/>
        <v>0</v>
      </c>
      <c r="AS202" s="65">
        <f t="shared" si="83"/>
        <v>0</v>
      </c>
      <c r="AT202" s="65">
        <f t="shared" si="83"/>
        <v>0</v>
      </c>
    </row>
    <row r="203" spans="1:46">
      <c r="A203" s="66">
        <v>1</v>
      </c>
      <c r="B203" s="767">
        <f t="shared" si="80"/>
        <v>830012</v>
      </c>
      <c r="C203" s="66" t="str">
        <f>INDEX(ProjectSummary!$C$6:$F$20,MATCH(B169,ProjectSummary!$C$6:$C$20,0),4)</f>
        <v>MOUNTAIN CREEK ROAD</v>
      </c>
      <c r="E203" s="226">
        <f t="shared" si="81"/>
        <v>-169.35068927560002</v>
      </c>
      <c r="F203" s="65">
        <f t="shared" si="82"/>
        <v>0</v>
      </c>
      <c r="G203" s="65">
        <f t="shared" si="83"/>
        <v>0</v>
      </c>
      <c r="H203" s="65">
        <f t="shared" si="83"/>
        <v>0</v>
      </c>
      <c r="I203" s="65">
        <f t="shared" si="83"/>
        <v>0</v>
      </c>
      <c r="J203" s="65">
        <f t="shared" si="83"/>
        <v>-169.35068927560002</v>
      </c>
      <c r="K203" s="65">
        <f t="shared" si="83"/>
        <v>0</v>
      </c>
      <c r="L203" s="65">
        <f t="shared" si="83"/>
        <v>0</v>
      </c>
      <c r="M203" s="65">
        <f t="shared" si="83"/>
        <v>0</v>
      </c>
      <c r="N203" s="65">
        <f t="shared" si="83"/>
        <v>0</v>
      </c>
      <c r="O203" s="65">
        <f t="shared" si="83"/>
        <v>0</v>
      </c>
      <c r="P203" s="65">
        <f t="shared" si="83"/>
        <v>0</v>
      </c>
      <c r="Q203" s="65">
        <f t="shared" si="83"/>
        <v>0</v>
      </c>
      <c r="R203" s="65">
        <f t="shared" si="83"/>
        <v>0</v>
      </c>
      <c r="S203" s="65">
        <f t="shared" si="83"/>
        <v>0</v>
      </c>
      <c r="T203" s="65">
        <f t="shared" si="83"/>
        <v>0</v>
      </c>
      <c r="U203" s="65">
        <f t="shared" si="83"/>
        <v>0</v>
      </c>
      <c r="V203" s="65">
        <f t="shared" si="83"/>
        <v>0</v>
      </c>
      <c r="W203" s="65">
        <f t="shared" si="83"/>
        <v>0</v>
      </c>
      <c r="X203" s="65">
        <f t="shared" si="83"/>
        <v>0</v>
      </c>
      <c r="Y203" s="65">
        <f t="shared" si="83"/>
        <v>0</v>
      </c>
      <c r="Z203" s="65">
        <f t="shared" si="83"/>
        <v>0</v>
      </c>
      <c r="AA203" s="65">
        <f t="shared" si="83"/>
        <v>0</v>
      </c>
      <c r="AB203" s="65">
        <f t="shared" si="83"/>
        <v>0</v>
      </c>
      <c r="AC203" s="65">
        <f t="shared" si="83"/>
        <v>0</v>
      </c>
      <c r="AD203" s="65">
        <f t="shared" si="83"/>
        <v>0</v>
      </c>
      <c r="AE203" s="65">
        <f t="shared" si="83"/>
        <v>0</v>
      </c>
      <c r="AF203" s="65">
        <f t="shared" si="83"/>
        <v>0</v>
      </c>
      <c r="AG203" s="65">
        <f t="shared" si="83"/>
        <v>0</v>
      </c>
      <c r="AH203" s="65">
        <f t="shared" si="83"/>
        <v>0</v>
      </c>
      <c r="AI203" s="65">
        <f t="shared" si="83"/>
        <v>0</v>
      </c>
      <c r="AJ203" s="65">
        <f t="shared" si="83"/>
        <v>0</v>
      </c>
      <c r="AK203" s="65">
        <f t="shared" si="83"/>
        <v>0</v>
      </c>
      <c r="AL203" s="65">
        <f t="shared" si="83"/>
        <v>0</v>
      </c>
      <c r="AM203" s="65">
        <f t="shared" si="83"/>
        <v>0</v>
      </c>
      <c r="AN203" s="65">
        <f t="shared" si="83"/>
        <v>0</v>
      </c>
      <c r="AO203" s="65">
        <f t="shared" si="83"/>
        <v>0</v>
      </c>
      <c r="AP203" s="65">
        <f t="shared" si="83"/>
        <v>0</v>
      </c>
      <c r="AQ203" s="65">
        <f t="shared" si="83"/>
        <v>0</v>
      </c>
      <c r="AR203" s="65">
        <f t="shared" si="83"/>
        <v>0</v>
      </c>
      <c r="AS203" s="65">
        <f t="shared" si="83"/>
        <v>0</v>
      </c>
      <c r="AT203" s="65">
        <f t="shared" si="83"/>
        <v>0</v>
      </c>
    </row>
    <row r="204" spans="1:46">
      <c r="A204" s="66">
        <v>1</v>
      </c>
      <c r="B204" s="767">
        <f t="shared" si="80"/>
        <v>120050</v>
      </c>
      <c r="C204" s="66" t="str">
        <f>INDEX(ProjectSummary!$C$6:$F$20,MATCH(B170,ProjectSummary!$C$6:$C$20,0),4)</f>
        <v>PENNINGER ROAD</v>
      </c>
      <c r="E204" s="226">
        <f t="shared" si="81"/>
        <v>-229.78160392895998</v>
      </c>
      <c r="F204" s="65">
        <f t="shared" si="82"/>
        <v>0</v>
      </c>
      <c r="G204" s="65">
        <f t="shared" si="83"/>
        <v>0</v>
      </c>
      <c r="H204" s="65">
        <f t="shared" si="83"/>
        <v>0</v>
      </c>
      <c r="I204" s="65">
        <f t="shared" si="83"/>
        <v>0</v>
      </c>
      <c r="J204" s="65">
        <f t="shared" si="83"/>
        <v>-229.78160392895998</v>
      </c>
      <c r="K204" s="65">
        <f t="shared" si="83"/>
        <v>0</v>
      </c>
      <c r="L204" s="65">
        <f t="shared" ref="G204:AT205" si="84">L170*$M$2*$M$4*-1</f>
        <v>0</v>
      </c>
      <c r="M204" s="65">
        <f t="shared" si="84"/>
        <v>0</v>
      </c>
      <c r="N204" s="65">
        <f t="shared" si="84"/>
        <v>0</v>
      </c>
      <c r="O204" s="65">
        <f t="shared" si="84"/>
        <v>0</v>
      </c>
      <c r="P204" s="65">
        <f t="shared" si="84"/>
        <v>0</v>
      </c>
      <c r="Q204" s="65">
        <f t="shared" si="84"/>
        <v>0</v>
      </c>
      <c r="R204" s="65">
        <f t="shared" si="84"/>
        <v>0</v>
      </c>
      <c r="S204" s="65">
        <f t="shared" si="84"/>
        <v>0</v>
      </c>
      <c r="T204" s="65">
        <f t="shared" si="84"/>
        <v>0</v>
      </c>
      <c r="U204" s="65">
        <f t="shared" si="84"/>
        <v>0</v>
      </c>
      <c r="V204" s="65">
        <f t="shared" si="84"/>
        <v>0</v>
      </c>
      <c r="W204" s="65">
        <f t="shared" si="84"/>
        <v>0</v>
      </c>
      <c r="X204" s="65">
        <f t="shared" si="84"/>
        <v>0</v>
      </c>
      <c r="Y204" s="65">
        <f t="shared" si="84"/>
        <v>0</v>
      </c>
      <c r="Z204" s="65">
        <f t="shared" si="84"/>
        <v>0</v>
      </c>
      <c r="AA204" s="65">
        <f t="shared" si="84"/>
        <v>0</v>
      </c>
      <c r="AB204" s="65">
        <f t="shared" si="84"/>
        <v>0</v>
      </c>
      <c r="AC204" s="65">
        <f t="shared" si="84"/>
        <v>0</v>
      </c>
      <c r="AD204" s="65">
        <f t="shared" si="84"/>
        <v>0</v>
      </c>
      <c r="AE204" s="65">
        <f t="shared" si="84"/>
        <v>0</v>
      </c>
      <c r="AF204" s="65">
        <f t="shared" si="84"/>
        <v>0</v>
      </c>
      <c r="AG204" s="65">
        <f t="shared" si="84"/>
        <v>0</v>
      </c>
      <c r="AH204" s="65">
        <f t="shared" si="84"/>
        <v>0</v>
      </c>
      <c r="AI204" s="65">
        <f t="shared" si="84"/>
        <v>0</v>
      </c>
      <c r="AJ204" s="65">
        <f t="shared" si="84"/>
        <v>0</v>
      </c>
      <c r="AK204" s="65">
        <f t="shared" si="84"/>
        <v>0</v>
      </c>
      <c r="AL204" s="65">
        <f t="shared" si="84"/>
        <v>0</v>
      </c>
      <c r="AM204" s="65">
        <f t="shared" si="84"/>
        <v>0</v>
      </c>
      <c r="AN204" s="65">
        <f t="shared" si="84"/>
        <v>0</v>
      </c>
      <c r="AO204" s="65">
        <f t="shared" si="84"/>
        <v>0</v>
      </c>
      <c r="AP204" s="65">
        <f t="shared" si="84"/>
        <v>0</v>
      </c>
      <c r="AQ204" s="65">
        <f t="shared" si="84"/>
        <v>0</v>
      </c>
      <c r="AR204" s="65">
        <f t="shared" si="84"/>
        <v>0</v>
      </c>
      <c r="AS204" s="65">
        <f t="shared" si="84"/>
        <v>0</v>
      </c>
      <c r="AT204" s="65">
        <f t="shared" si="84"/>
        <v>0</v>
      </c>
    </row>
    <row r="205" spans="1:46">
      <c r="A205" s="66">
        <v>1</v>
      </c>
      <c r="B205" s="767">
        <f t="shared" si="80"/>
        <v>590060</v>
      </c>
      <c r="C205" s="66" t="str">
        <f>INDEX(ProjectSummary!$C$6:$F$20,MATCH(B171,ProjectSummary!$C$6:$C$20,0),4)</f>
        <v>ROBINSON CHURCH ROAD</v>
      </c>
      <c r="E205" s="226">
        <f t="shared" si="81"/>
        <v>-18526.141816772404</v>
      </c>
      <c r="F205" s="65">
        <f t="shared" si="82"/>
        <v>0</v>
      </c>
      <c r="G205" s="65">
        <f t="shared" si="84"/>
        <v>0</v>
      </c>
      <c r="H205" s="65">
        <f t="shared" si="84"/>
        <v>0</v>
      </c>
      <c r="I205" s="65">
        <f t="shared" si="84"/>
        <v>0</v>
      </c>
      <c r="J205" s="65">
        <f t="shared" si="84"/>
        <v>-18526.141816772404</v>
      </c>
      <c r="K205" s="65">
        <f t="shared" si="84"/>
        <v>0</v>
      </c>
      <c r="L205" s="65">
        <f t="shared" si="84"/>
        <v>0</v>
      </c>
      <c r="M205" s="65">
        <f t="shared" si="84"/>
        <v>0</v>
      </c>
      <c r="N205" s="65">
        <f t="shared" si="84"/>
        <v>0</v>
      </c>
      <c r="O205" s="65">
        <f t="shared" si="84"/>
        <v>0</v>
      </c>
      <c r="P205" s="65">
        <f t="shared" si="84"/>
        <v>0</v>
      </c>
      <c r="Q205" s="65">
        <f t="shared" si="84"/>
        <v>0</v>
      </c>
      <c r="R205" s="65">
        <f t="shared" si="84"/>
        <v>0</v>
      </c>
      <c r="S205" s="65">
        <f t="shared" si="84"/>
        <v>0</v>
      </c>
      <c r="T205" s="65">
        <f t="shared" si="84"/>
        <v>0</v>
      </c>
      <c r="U205" s="65">
        <f t="shared" si="84"/>
        <v>0</v>
      </c>
      <c r="V205" s="65">
        <f t="shared" si="84"/>
        <v>0</v>
      </c>
      <c r="W205" s="65">
        <f t="shared" si="84"/>
        <v>0</v>
      </c>
      <c r="X205" s="65">
        <f t="shared" si="84"/>
        <v>0</v>
      </c>
      <c r="Y205" s="65">
        <f t="shared" si="84"/>
        <v>0</v>
      </c>
      <c r="Z205" s="65">
        <f t="shared" si="84"/>
        <v>0</v>
      </c>
      <c r="AA205" s="65">
        <f t="shared" si="84"/>
        <v>0</v>
      </c>
      <c r="AB205" s="65">
        <f t="shared" si="84"/>
        <v>0</v>
      </c>
      <c r="AC205" s="65">
        <f t="shared" si="84"/>
        <v>0</v>
      </c>
      <c r="AD205" s="65">
        <f t="shared" si="84"/>
        <v>0</v>
      </c>
      <c r="AE205" s="65">
        <f t="shared" si="84"/>
        <v>0</v>
      </c>
      <c r="AF205" s="65">
        <f t="shared" si="84"/>
        <v>0</v>
      </c>
      <c r="AG205" s="65">
        <f t="shared" si="84"/>
        <v>0</v>
      </c>
      <c r="AH205" s="65">
        <f t="shared" si="84"/>
        <v>0</v>
      </c>
      <c r="AI205" s="65">
        <f t="shared" si="84"/>
        <v>0</v>
      </c>
      <c r="AJ205" s="65">
        <f t="shared" si="84"/>
        <v>0</v>
      </c>
      <c r="AK205" s="65">
        <f t="shared" si="84"/>
        <v>0</v>
      </c>
      <c r="AL205" s="65">
        <f t="shared" si="84"/>
        <v>0</v>
      </c>
      <c r="AM205" s="65">
        <f t="shared" si="84"/>
        <v>0</v>
      </c>
      <c r="AN205" s="65">
        <f t="shared" si="84"/>
        <v>0</v>
      </c>
      <c r="AO205" s="65">
        <f t="shared" si="84"/>
        <v>0</v>
      </c>
      <c r="AP205" s="65">
        <f t="shared" si="84"/>
        <v>0</v>
      </c>
      <c r="AQ205" s="65">
        <f t="shared" si="84"/>
        <v>0</v>
      </c>
      <c r="AR205" s="65">
        <f t="shared" si="84"/>
        <v>0</v>
      </c>
      <c r="AS205" s="65">
        <f t="shared" si="84"/>
        <v>0</v>
      </c>
      <c r="AT205" s="65">
        <f t="shared" si="84"/>
        <v>0</v>
      </c>
    </row>
    <row r="206" spans="1:46">
      <c r="A206" s="66"/>
      <c r="B206" s="767"/>
      <c r="C206" s="66"/>
      <c r="E206" s="226"/>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c r="AQ206" s="65"/>
      <c r="AR206" s="65"/>
      <c r="AS206" s="65"/>
      <c r="AT206" s="65"/>
    </row>
    <row r="207" spans="1:46" s="57" customFormat="1">
      <c r="A207" s="84" t="s">
        <v>230</v>
      </c>
      <c r="B207" s="84"/>
      <c r="C207" s="85"/>
      <c r="D207" s="86"/>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row>
    <row r="208" spans="1:46">
      <c r="C208" s="16"/>
      <c r="E208" s="93"/>
      <c r="F208" s="175"/>
      <c r="G208" s="175"/>
      <c r="H208" s="175"/>
      <c r="I208" s="175"/>
      <c r="J208" s="175"/>
      <c r="K208" s="175"/>
      <c r="L208" s="175"/>
      <c r="M208" s="93"/>
      <c r="N208" s="93"/>
      <c r="O208" s="93"/>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row>
    <row r="209" spans="3:46">
      <c r="C209" s="102" t="s">
        <v>224</v>
      </c>
      <c r="E209" s="210">
        <f>SUM(F209:AT209)</f>
        <v>230825643.06869692</v>
      </c>
      <c r="F209" s="210">
        <f>SUM(F210:F211)</f>
        <v>0</v>
      </c>
      <c r="G209" s="210">
        <f t="shared" ref="G209:AT209" si="85">SUM(G210:G211)</f>
        <v>0</v>
      </c>
      <c r="H209" s="210">
        <f t="shared" si="85"/>
        <v>0</v>
      </c>
      <c r="I209" s="210">
        <f t="shared" si="85"/>
        <v>-19429.72297164896</v>
      </c>
      <c r="J209" s="210">
        <f t="shared" si="85"/>
        <v>-40722.818269065931</v>
      </c>
      <c r="K209" s="210">
        <f t="shared" si="85"/>
        <v>0</v>
      </c>
      <c r="L209" s="210">
        <f t="shared" si="85"/>
        <v>0</v>
      </c>
      <c r="M209" s="210">
        <f t="shared" si="85"/>
        <v>0</v>
      </c>
      <c r="N209" s="210">
        <f t="shared" si="85"/>
        <v>0</v>
      </c>
      <c r="O209" s="210">
        <f t="shared" si="85"/>
        <v>0</v>
      </c>
      <c r="P209" s="210">
        <f t="shared" si="85"/>
        <v>0</v>
      </c>
      <c r="Q209" s="210">
        <f t="shared" si="85"/>
        <v>0</v>
      </c>
      <c r="R209" s="210">
        <f t="shared" si="85"/>
        <v>0</v>
      </c>
      <c r="S209" s="210">
        <f t="shared" si="85"/>
        <v>18210093.312386889</v>
      </c>
      <c r="T209" s="210">
        <f t="shared" si="85"/>
        <v>18210093.312386889</v>
      </c>
      <c r="U209" s="210">
        <f t="shared" si="85"/>
        <v>18210093.312386889</v>
      </c>
      <c r="V209" s="210">
        <f t="shared" si="85"/>
        <v>18210093.312386889</v>
      </c>
      <c r="W209" s="210">
        <f t="shared" si="85"/>
        <v>18210093.312386889</v>
      </c>
      <c r="X209" s="210">
        <f t="shared" si="85"/>
        <v>18210093.312386889</v>
      </c>
      <c r="Y209" s="210">
        <f t="shared" si="85"/>
        <v>18210093.312386889</v>
      </c>
      <c r="Z209" s="210">
        <f t="shared" si="85"/>
        <v>18210093.312386889</v>
      </c>
      <c r="AA209" s="210">
        <f t="shared" si="85"/>
        <v>18210093.312386889</v>
      </c>
      <c r="AB209" s="210">
        <f t="shared" si="85"/>
        <v>18210093.312386889</v>
      </c>
      <c r="AC209" s="210">
        <f t="shared" si="85"/>
        <v>18210093.312386889</v>
      </c>
      <c r="AD209" s="210">
        <f t="shared" si="85"/>
        <v>18210093.312386889</v>
      </c>
      <c r="AE209" s="210">
        <f t="shared" si="85"/>
        <v>12364675.861294938</v>
      </c>
      <c r="AF209" s="210">
        <f t="shared" si="85"/>
        <v>0</v>
      </c>
      <c r="AG209" s="210">
        <f t="shared" si="85"/>
        <v>0</v>
      </c>
      <c r="AH209" s="210">
        <f t="shared" si="85"/>
        <v>0</v>
      </c>
      <c r="AI209" s="210">
        <f t="shared" si="85"/>
        <v>0</v>
      </c>
      <c r="AJ209" s="210">
        <f t="shared" si="85"/>
        <v>0</v>
      </c>
      <c r="AK209" s="210">
        <f t="shared" si="85"/>
        <v>0</v>
      </c>
      <c r="AL209" s="210">
        <f t="shared" si="85"/>
        <v>0</v>
      </c>
      <c r="AM209" s="210">
        <f t="shared" si="85"/>
        <v>0</v>
      </c>
      <c r="AN209" s="210">
        <f t="shared" si="85"/>
        <v>0</v>
      </c>
      <c r="AO209" s="210">
        <f t="shared" si="85"/>
        <v>0</v>
      </c>
      <c r="AP209" s="210">
        <f t="shared" si="85"/>
        <v>0</v>
      </c>
      <c r="AQ209" s="210">
        <f t="shared" si="85"/>
        <v>0</v>
      </c>
      <c r="AR209" s="210">
        <f t="shared" si="85"/>
        <v>0</v>
      </c>
      <c r="AS209" s="210">
        <f t="shared" si="85"/>
        <v>0</v>
      </c>
      <c r="AT209" s="210">
        <f t="shared" si="85"/>
        <v>0</v>
      </c>
    </row>
    <row r="210" spans="3:46">
      <c r="C210" t="s">
        <v>231</v>
      </c>
      <c r="E210" s="211">
        <f t="shared" ref="E210:E211" si="86">SUM(F210:AT210)</f>
        <v>213484851.41352016</v>
      </c>
      <c r="F210" s="209">
        <f>F103+F190</f>
        <v>0</v>
      </c>
      <c r="G210" s="209">
        <f t="shared" ref="G210:AT210" si="87">G103+G190</f>
        <v>0</v>
      </c>
      <c r="H210" s="209">
        <f t="shared" si="87"/>
        <v>0</v>
      </c>
      <c r="I210" s="209">
        <f t="shared" si="87"/>
        <v>-9714.86148582448</v>
      </c>
      <c r="J210" s="209">
        <f t="shared" si="87"/>
        <v>-20361.409134532965</v>
      </c>
      <c r="K210" s="209">
        <f t="shared" si="87"/>
        <v>0</v>
      </c>
      <c r="L210" s="209">
        <f t="shared" si="87"/>
        <v>0</v>
      </c>
      <c r="M210" s="209">
        <f t="shared" si="87"/>
        <v>0</v>
      </c>
      <c r="N210" s="209">
        <f t="shared" si="87"/>
        <v>0</v>
      </c>
      <c r="O210" s="209">
        <f t="shared" si="87"/>
        <v>0</v>
      </c>
      <c r="P210" s="209">
        <f t="shared" si="87"/>
        <v>0</v>
      </c>
      <c r="Q210" s="209">
        <f t="shared" si="87"/>
        <v>0</v>
      </c>
      <c r="R210" s="209">
        <f t="shared" si="87"/>
        <v>0</v>
      </c>
      <c r="S210" s="209">
        <f t="shared" si="87"/>
        <v>16842711.547400169</v>
      </c>
      <c r="T210" s="209">
        <f t="shared" si="87"/>
        <v>16842711.547400169</v>
      </c>
      <c r="U210" s="209">
        <f t="shared" si="87"/>
        <v>16842711.547400169</v>
      </c>
      <c r="V210" s="209">
        <f t="shared" si="87"/>
        <v>16842711.547400169</v>
      </c>
      <c r="W210" s="209">
        <f t="shared" si="87"/>
        <v>16842711.547400169</v>
      </c>
      <c r="X210" s="209">
        <f t="shared" si="87"/>
        <v>16842711.547400169</v>
      </c>
      <c r="Y210" s="209">
        <f t="shared" si="87"/>
        <v>16842711.547400169</v>
      </c>
      <c r="Z210" s="209">
        <f t="shared" si="87"/>
        <v>16842711.547400169</v>
      </c>
      <c r="AA210" s="209">
        <f t="shared" si="87"/>
        <v>16842711.547400169</v>
      </c>
      <c r="AB210" s="209">
        <f t="shared" si="87"/>
        <v>16842711.547400169</v>
      </c>
      <c r="AC210" s="209">
        <f t="shared" si="87"/>
        <v>16842711.547400169</v>
      </c>
      <c r="AD210" s="209">
        <f t="shared" si="87"/>
        <v>16842711.547400169</v>
      </c>
      <c r="AE210" s="209">
        <f t="shared" si="87"/>
        <v>11402389.115338458</v>
      </c>
      <c r="AF210" s="209">
        <f t="shared" si="87"/>
        <v>0</v>
      </c>
      <c r="AG210" s="209">
        <f t="shared" si="87"/>
        <v>0</v>
      </c>
      <c r="AH210" s="209">
        <f t="shared" si="87"/>
        <v>0</v>
      </c>
      <c r="AI210" s="209">
        <f t="shared" si="87"/>
        <v>0</v>
      </c>
      <c r="AJ210" s="209">
        <f t="shared" si="87"/>
        <v>0</v>
      </c>
      <c r="AK210" s="209">
        <f t="shared" si="87"/>
        <v>0</v>
      </c>
      <c r="AL210" s="209">
        <f t="shared" si="87"/>
        <v>0</v>
      </c>
      <c r="AM210" s="209">
        <f t="shared" si="87"/>
        <v>0</v>
      </c>
      <c r="AN210" s="209">
        <f t="shared" si="87"/>
        <v>0</v>
      </c>
      <c r="AO210" s="209">
        <f t="shared" si="87"/>
        <v>0</v>
      </c>
      <c r="AP210" s="209">
        <f t="shared" si="87"/>
        <v>0</v>
      </c>
      <c r="AQ210" s="209">
        <f t="shared" si="87"/>
        <v>0</v>
      </c>
      <c r="AR210" s="209">
        <f t="shared" si="87"/>
        <v>0</v>
      </c>
      <c r="AS210" s="209">
        <f t="shared" si="87"/>
        <v>0</v>
      </c>
      <c r="AT210" s="209">
        <f t="shared" si="87"/>
        <v>0</v>
      </c>
    </row>
    <row r="211" spans="3:46">
      <c r="C211" t="s">
        <v>232</v>
      </c>
      <c r="E211" s="211">
        <f t="shared" si="86"/>
        <v>17340791.655176762</v>
      </c>
      <c r="F211" s="209">
        <f>F86+F190</f>
        <v>0</v>
      </c>
      <c r="G211" s="209">
        <f t="shared" ref="G211:AT211" si="88">G86+G190</f>
        <v>0</v>
      </c>
      <c r="H211" s="209">
        <f t="shared" si="88"/>
        <v>0</v>
      </c>
      <c r="I211" s="209">
        <f t="shared" si="88"/>
        <v>-9714.86148582448</v>
      </c>
      <c r="J211" s="209">
        <f t="shared" si="88"/>
        <v>-20361.409134532965</v>
      </c>
      <c r="K211" s="209">
        <f t="shared" si="88"/>
        <v>0</v>
      </c>
      <c r="L211" s="209">
        <f t="shared" si="88"/>
        <v>0</v>
      </c>
      <c r="M211" s="209">
        <f t="shared" si="88"/>
        <v>0</v>
      </c>
      <c r="N211" s="209">
        <f t="shared" si="88"/>
        <v>0</v>
      </c>
      <c r="O211" s="209">
        <f t="shared" si="88"/>
        <v>0</v>
      </c>
      <c r="P211" s="209">
        <f t="shared" si="88"/>
        <v>0</v>
      </c>
      <c r="Q211" s="209">
        <f t="shared" si="88"/>
        <v>0</v>
      </c>
      <c r="R211" s="209">
        <f t="shared" si="88"/>
        <v>0</v>
      </c>
      <c r="S211" s="209">
        <f t="shared" si="88"/>
        <v>1367381.7649867204</v>
      </c>
      <c r="T211" s="209">
        <f t="shared" si="88"/>
        <v>1367381.7649867204</v>
      </c>
      <c r="U211" s="209">
        <f t="shared" si="88"/>
        <v>1367381.7649867204</v>
      </c>
      <c r="V211" s="209">
        <f t="shared" si="88"/>
        <v>1367381.7649867204</v>
      </c>
      <c r="W211" s="209">
        <f t="shared" si="88"/>
        <v>1367381.7649867204</v>
      </c>
      <c r="X211" s="209">
        <f t="shared" si="88"/>
        <v>1367381.7649867204</v>
      </c>
      <c r="Y211" s="209">
        <f t="shared" si="88"/>
        <v>1367381.7649867204</v>
      </c>
      <c r="Z211" s="209">
        <f t="shared" si="88"/>
        <v>1367381.7649867204</v>
      </c>
      <c r="AA211" s="209">
        <f t="shared" si="88"/>
        <v>1367381.7649867204</v>
      </c>
      <c r="AB211" s="209">
        <f t="shared" si="88"/>
        <v>1367381.7649867204</v>
      </c>
      <c r="AC211" s="209">
        <f t="shared" si="88"/>
        <v>1367381.7649867204</v>
      </c>
      <c r="AD211" s="209">
        <f t="shared" si="88"/>
        <v>1367381.7649867204</v>
      </c>
      <c r="AE211" s="209">
        <f t="shared" si="88"/>
        <v>962286.74595648027</v>
      </c>
      <c r="AF211" s="209">
        <f t="shared" si="88"/>
        <v>0</v>
      </c>
      <c r="AG211" s="209">
        <f t="shared" si="88"/>
        <v>0</v>
      </c>
      <c r="AH211" s="209">
        <f t="shared" si="88"/>
        <v>0</v>
      </c>
      <c r="AI211" s="209">
        <f t="shared" si="88"/>
        <v>0</v>
      </c>
      <c r="AJ211" s="209">
        <f t="shared" si="88"/>
        <v>0</v>
      </c>
      <c r="AK211" s="209">
        <f t="shared" si="88"/>
        <v>0</v>
      </c>
      <c r="AL211" s="209">
        <f t="shared" si="88"/>
        <v>0</v>
      </c>
      <c r="AM211" s="209">
        <f t="shared" si="88"/>
        <v>0</v>
      </c>
      <c r="AN211" s="209">
        <f t="shared" si="88"/>
        <v>0</v>
      </c>
      <c r="AO211" s="209">
        <f t="shared" si="88"/>
        <v>0</v>
      </c>
      <c r="AP211" s="209">
        <f t="shared" si="88"/>
        <v>0</v>
      </c>
      <c r="AQ211" s="209">
        <f t="shared" si="88"/>
        <v>0</v>
      </c>
      <c r="AR211" s="209">
        <f t="shared" si="88"/>
        <v>0</v>
      </c>
      <c r="AS211" s="209">
        <f t="shared" si="88"/>
        <v>0</v>
      </c>
      <c r="AT211" s="209">
        <f t="shared" si="88"/>
        <v>0</v>
      </c>
    </row>
    <row r="212" spans="3:46">
      <c r="C212" s="16"/>
      <c r="E212" s="93"/>
      <c r="F212" s="175"/>
      <c r="G212" s="175"/>
      <c r="H212" s="175"/>
      <c r="I212" s="175"/>
      <c r="J212" s="175"/>
      <c r="K212" s="175"/>
      <c r="L212" s="175"/>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row>
    <row r="213" spans="3:46">
      <c r="E213" s="93"/>
      <c r="F213" s="175"/>
      <c r="G213" s="175"/>
      <c r="H213" s="175"/>
      <c r="I213" s="175"/>
      <c r="J213" s="175"/>
      <c r="K213" s="175"/>
      <c r="L213" s="175"/>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AH213" s="182"/>
      <c r="AI213" s="182"/>
      <c r="AJ213" s="182"/>
      <c r="AK213" s="182"/>
      <c r="AL213" s="182"/>
      <c r="AM213" s="182"/>
      <c r="AN213" s="182"/>
      <c r="AO213" s="182"/>
      <c r="AP213" s="182"/>
      <c r="AQ213" s="182"/>
      <c r="AR213" s="182"/>
      <c r="AS213" s="182"/>
      <c r="AT213" s="182"/>
    </row>
    <row r="214" spans="3:46">
      <c r="E214" s="93"/>
      <c r="F214" s="175"/>
      <c r="G214" s="175"/>
      <c r="H214" s="175"/>
      <c r="I214" s="175"/>
      <c r="J214" s="175"/>
      <c r="K214" s="175"/>
      <c r="L214" s="175"/>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c r="AQ214" s="182"/>
      <c r="AR214" s="182"/>
      <c r="AS214" s="182"/>
      <c r="AT214" s="182"/>
    </row>
    <row r="215" spans="3:46">
      <c r="E215" s="93"/>
      <c r="F215" s="175"/>
      <c r="G215" s="175"/>
      <c r="H215" s="175"/>
      <c r="I215" s="175"/>
      <c r="J215" s="175"/>
      <c r="K215" s="175"/>
      <c r="L215" s="175"/>
    </row>
    <row r="216" spans="3:46">
      <c r="C216" s="16"/>
      <c r="E216" s="93"/>
      <c r="F216" s="175"/>
      <c r="G216" s="175"/>
      <c r="H216" s="175"/>
      <c r="I216" s="175"/>
      <c r="J216" s="175"/>
      <c r="K216" s="175"/>
      <c r="L216" s="175"/>
      <c r="M216" s="93"/>
      <c r="N216" s="93"/>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row>
    <row r="217" spans="3:46">
      <c r="E217" s="93"/>
      <c r="F217" s="175"/>
      <c r="G217" s="175"/>
      <c r="H217" s="175"/>
      <c r="I217" s="175"/>
      <c r="J217" s="175"/>
      <c r="K217" s="175"/>
      <c r="L217" s="175"/>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c r="AQ217" s="182"/>
      <c r="AR217" s="182"/>
      <c r="AS217" s="182"/>
      <c r="AT217" s="182"/>
    </row>
    <row r="218" spans="3:46">
      <c r="E218" s="93"/>
      <c r="F218" s="175"/>
      <c r="G218" s="175"/>
      <c r="H218" s="175"/>
      <c r="I218" s="175"/>
      <c r="J218" s="175"/>
      <c r="K218" s="175"/>
      <c r="L218" s="175"/>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AH218" s="182"/>
      <c r="AI218" s="182"/>
      <c r="AJ218" s="182"/>
      <c r="AK218" s="182"/>
      <c r="AL218" s="182"/>
      <c r="AM218" s="182"/>
      <c r="AN218" s="182"/>
      <c r="AO218" s="182"/>
      <c r="AP218" s="182"/>
      <c r="AQ218" s="182"/>
      <c r="AR218" s="182"/>
      <c r="AS218" s="182"/>
      <c r="AT218" s="182"/>
    </row>
    <row r="219" spans="3:46">
      <c r="E219" s="93"/>
      <c r="F219" s="175"/>
      <c r="G219" s="175"/>
      <c r="H219" s="175"/>
      <c r="I219" s="175"/>
      <c r="J219" s="175"/>
      <c r="K219" s="175"/>
      <c r="L219" s="175"/>
    </row>
    <row r="220" spans="3:46">
      <c r="C220" s="16"/>
      <c r="E220" s="93"/>
      <c r="F220" s="175"/>
      <c r="G220" s="175"/>
      <c r="H220" s="175"/>
      <c r="I220" s="175"/>
      <c r="J220" s="175"/>
      <c r="K220" s="175"/>
      <c r="L220" s="175"/>
      <c r="M220" s="93"/>
      <c r="N220" s="93"/>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row>
    <row r="221" spans="3:46">
      <c r="E221" s="93"/>
      <c r="F221" s="175"/>
      <c r="G221" s="175"/>
      <c r="H221" s="175"/>
      <c r="I221" s="175"/>
      <c r="J221" s="175"/>
      <c r="K221" s="175"/>
      <c r="L221" s="175"/>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AH221" s="182"/>
      <c r="AI221" s="182"/>
      <c r="AJ221" s="182"/>
      <c r="AK221" s="182"/>
      <c r="AL221" s="182"/>
      <c r="AM221" s="182"/>
      <c r="AN221" s="182"/>
      <c r="AO221" s="182"/>
      <c r="AP221" s="182"/>
      <c r="AQ221" s="182"/>
      <c r="AR221" s="182"/>
      <c r="AS221" s="182"/>
      <c r="AT221" s="182"/>
    </row>
    <row r="222" spans="3:46">
      <c r="E222" s="93"/>
      <c r="F222" s="175"/>
      <c r="G222" s="175"/>
      <c r="H222" s="175"/>
      <c r="I222" s="175"/>
      <c r="J222" s="175"/>
      <c r="K222" s="175"/>
      <c r="L222" s="175"/>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AH222" s="182"/>
      <c r="AI222" s="182"/>
      <c r="AJ222" s="182"/>
      <c r="AK222" s="182"/>
      <c r="AL222" s="182"/>
      <c r="AM222" s="182"/>
      <c r="AN222" s="182"/>
      <c r="AO222" s="182"/>
      <c r="AP222" s="182"/>
      <c r="AQ222" s="182"/>
      <c r="AR222" s="182"/>
      <c r="AS222" s="182"/>
      <c r="AT222" s="182"/>
    </row>
    <row r="223" spans="3:46">
      <c r="E223" s="93"/>
      <c r="F223" s="175"/>
      <c r="G223" s="175"/>
      <c r="H223" s="175"/>
      <c r="I223" s="175"/>
      <c r="J223" s="175"/>
      <c r="K223" s="175"/>
      <c r="L223" s="175"/>
    </row>
    <row r="224" spans="3:46">
      <c r="C224" s="16"/>
      <c r="E224" s="93"/>
      <c r="F224" s="175"/>
      <c r="G224" s="175"/>
      <c r="H224" s="175"/>
      <c r="I224" s="175"/>
      <c r="J224" s="175"/>
      <c r="K224" s="175"/>
      <c r="L224" s="175"/>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row>
    <row r="225" spans="3:46">
      <c r="E225" s="93"/>
      <c r="F225" s="175"/>
      <c r="G225" s="175"/>
      <c r="H225" s="175"/>
      <c r="I225" s="175"/>
      <c r="J225" s="175"/>
      <c r="K225" s="175"/>
      <c r="L225" s="175"/>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AH225" s="182"/>
      <c r="AI225" s="182"/>
      <c r="AJ225" s="182"/>
      <c r="AK225" s="182"/>
      <c r="AL225" s="182"/>
      <c r="AM225" s="182"/>
      <c r="AN225" s="182"/>
      <c r="AO225" s="182"/>
      <c r="AP225" s="182"/>
      <c r="AQ225" s="182"/>
      <c r="AR225" s="182"/>
      <c r="AS225" s="182"/>
      <c r="AT225" s="182"/>
    </row>
    <row r="226" spans="3:46">
      <c r="E226" s="93"/>
      <c r="F226" s="175"/>
      <c r="G226" s="175"/>
      <c r="H226" s="175"/>
      <c r="I226" s="175"/>
      <c r="J226" s="175"/>
      <c r="K226" s="175"/>
      <c r="L226" s="175"/>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row>
    <row r="227" spans="3:46">
      <c r="E227" s="93"/>
      <c r="F227" s="175"/>
      <c r="G227" s="175"/>
      <c r="H227" s="175"/>
      <c r="I227" s="175"/>
      <c r="J227" s="175"/>
      <c r="K227" s="175"/>
      <c r="L227" s="175"/>
    </row>
    <row r="228" spans="3:46">
      <c r="C228" s="16"/>
      <c r="E228" s="93"/>
      <c r="F228" s="175"/>
      <c r="G228" s="175"/>
      <c r="H228" s="175"/>
      <c r="I228" s="175"/>
      <c r="J228" s="175"/>
      <c r="K228" s="175"/>
      <c r="L228" s="175"/>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row>
    <row r="229" spans="3:46">
      <c r="E229" s="93"/>
      <c r="F229" s="175"/>
      <c r="G229" s="175"/>
      <c r="H229" s="175"/>
      <c r="I229" s="175"/>
      <c r="J229" s="175"/>
      <c r="K229" s="175"/>
      <c r="L229" s="175"/>
      <c r="M229" s="182"/>
      <c r="N229" s="182"/>
      <c r="O229" s="182"/>
      <c r="P229" s="182"/>
      <c r="Q229" s="182"/>
      <c r="R229" s="182"/>
      <c r="S229" s="182"/>
      <c r="T229" s="182"/>
      <c r="U229" s="182"/>
      <c r="V229" s="182"/>
      <c r="W229" s="182"/>
      <c r="X229" s="182"/>
      <c r="Y229" s="182"/>
      <c r="Z229" s="182"/>
      <c r="AA229" s="182"/>
      <c r="AB229" s="182"/>
      <c r="AC229" s="182"/>
      <c r="AD229" s="182"/>
      <c r="AE229" s="182"/>
      <c r="AF229" s="182"/>
      <c r="AG229" s="182"/>
      <c r="AH229" s="182"/>
      <c r="AI229" s="182"/>
      <c r="AJ229" s="182"/>
      <c r="AK229" s="182"/>
      <c r="AL229" s="182"/>
      <c r="AM229" s="182"/>
      <c r="AN229" s="182"/>
      <c r="AO229" s="182"/>
      <c r="AP229" s="182"/>
      <c r="AQ229" s="182"/>
      <c r="AR229" s="182"/>
      <c r="AS229" s="182"/>
      <c r="AT229" s="182"/>
    </row>
    <row r="230" spans="3:46">
      <c r="E230" s="93"/>
      <c r="F230" s="175"/>
      <c r="G230" s="175"/>
      <c r="H230" s="175"/>
      <c r="I230" s="175"/>
      <c r="J230" s="175"/>
      <c r="K230" s="175"/>
      <c r="L230" s="175"/>
      <c r="M230" s="182"/>
      <c r="N230" s="182"/>
      <c r="O230" s="182"/>
      <c r="P230" s="182"/>
      <c r="Q230" s="182"/>
      <c r="R230" s="182"/>
      <c r="S230" s="182"/>
      <c r="T230" s="182"/>
      <c r="U230" s="182"/>
      <c r="V230" s="182"/>
      <c r="W230" s="182"/>
      <c r="X230" s="182"/>
      <c r="Y230" s="182"/>
      <c r="Z230" s="182"/>
      <c r="AA230" s="182"/>
      <c r="AB230" s="182"/>
      <c r="AC230" s="182"/>
      <c r="AD230" s="182"/>
      <c r="AE230" s="182"/>
      <c r="AF230" s="182"/>
      <c r="AG230" s="182"/>
      <c r="AH230" s="182"/>
      <c r="AI230" s="182"/>
      <c r="AJ230" s="182"/>
      <c r="AK230" s="182"/>
      <c r="AL230" s="182"/>
      <c r="AM230" s="182"/>
      <c r="AN230" s="182"/>
      <c r="AO230" s="182"/>
      <c r="AP230" s="182"/>
      <c r="AQ230" s="182"/>
      <c r="AR230" s="182"/>
      <c r="AS230" s="182"/>
      <c r="AT230" s="182"/>
    </row>
    <row r="231" spans="3:46">
      <c r="E231" s="93"/>
      <c r="F231" s="175"/>
      <c r="G231" s="175"/>
      <c r="H231" s="175"/>
      <c r="I231" s="175"/>
      <c r="J231" s="175"/>
      <c r="K231" s="175"/>
      <c r="L231" s="175"/>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row>
    <row r="232" spans="3:46">
      <c r="E232" s="93"/>
      <c r="F232" s="175"/>
      <c r="G232" s="175"/>
      <c r="H232" s="175"/>
      <c r="I232" s="175"/>
      <c r="J232" s="175"/>
      <c r="K232" s="175"/>
      <c r="L232" s="175"/>
      <c r="M232" s="93"/>
      <c r="N232" s="93"/>
      <c r="O232" s="93"/>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c r="AO232" s="93"/>
      <c r="AP232" s="93"/>
      <c r="AQ232" s="93"/>
      <c r="AR232" s="93"/>
      <c r="AS232" s="93"/>
      <c r="AT232" s="93"/>
    </row>
    <row r="233" spans="3:46">
      <c r="C233" s="16"/>
      <c r="E233" s="93"/>
      <c r="F233" s="175"/>
      <c r="G233" s="175"/>
      <c r="H233" s="175"/>
      <c r="I233" s="175"/>
      <c r="J233" s="175"/>
      <c r="K233" s="175"/>
      <c r="L233" s="175"/>
      <c r="M233" s="93"/>
      <c r="N233" s="93"/>
      <c r="O233" s="93"/>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c r="AO233" s="93"/>
      <c r="AP233" s="93"/>
      <c r="AQ233" s="93"/>
      <c r="AR233" s="93"/>
      <c r="AS233" s="93"/>
      <c r="AT233" s="93"/>
    </row>
    <row r="234" spans="3:46" s="4" customFormat="1">
      <c r="D234" s="80"/>
      <c r="E234" s="181"/>
      <c r="F234" s="183"/>
      <c r="G234" s="183"/>
      <c r="H234" s="183"/>
      <c r="I234" s="183"/>
      <c r="J234" s="183"/>
      <c r="K234" s="183"/>
      <c r="L234" s="183"/>
      <c r="M234" s="183"/>
      <c r="N234" s="183"/>
      <c r="O234" s="183"/>
      <c r="P234" s="183"/>
      <c r="Q234" s="183"/>
      <c r="R234" s="183"/>
      <c r="S234" s="183"/>
      <c r="T234" s="183"/>
      <c r="U234" s="183"/>
      <c r="V234" s="183"/>
      <c r="W234" s="183"/>
      <c r="X234" s="183"/>
      <c r="Y234" s="183"/>
      <c r="Z234" s="183"/>
      <c r="AA234" s="183"/>
      <c r="AB234" s="183"/>
      <c r="AC234" s="183"/>
      <c r="AD234" s="183"/>
      <c r="AE234" s="183"/>
      <c r="AF234" s="183"/>
      <c r="AG234" s="183"/>
      <c r="AH234" s="183"/>
      <c r="AI234" s="183"/>
      <c r="AJ234" s="183"/>
      <c r="AK234" s="183"/>
      <c r="AL234" s="183"/>
      <c r="AM234" s="183"/>
      <c r="AN234" s="183"/>
      <c r="AO234" s="183"/>
      <c r="AP234" s="183"/>
      <c r="AQ234" s="183"/>
      <c r="AR234" s="183"/>
      <c r="AS234" s="183"/>
      <c r="AT234" s="183"/>
    </row>
    <row r="235" spans="3:46" s="4" customFormat="1">
      <c r="D235" s="80"/>
      <c r="E235" s="181"/>
      <c r="F235" s="183"/>
      <c r="G235" s="183"/>
      <c r="H235" s="183"/>
      <c r="I235" s="183"/>
      <c r="J235" s="183"/>
      <c r="K235" s="183"/>
      <c r="L235" s="183"/>
      <c r="M235" s="183"/>
      <c r="N235" s="183"/>
      <c r="O235" s="183"/>
      <c r="P235" s="183"/>
      <c r="Q235" s="183"/>
      <c r="R235" s="183"/>
      <c r="S235" s="183"/>
      <c r="T235" s="183"/>
      <c r="U235" s="183"/>
      <c r="V235" s="183"/>
      <c r="W235" s="183"/>
      <c r="X235" s="183"/>
      <c r="Y235" s="183"/>
      <c r="Z235" s="183"/>
      <c r="AA235" s="183"/>
      <c r="AB235" s="183"/>
      <c r="AC235" s="183"/>
      <c r="AD235" s="183"/>
      <c r="AE235" s="183"/>
      <c r="AF235" s="183"/>
      <c r="AG235" s="183"/>
      <c r="AH235" s="183"/>
      <c r="AI235" s="183"/>
      <c r="AJ235" s="183"/>
      <c r="AK235" s="183"/>
      <c r="AL235" s="183"/>
      <c r="AM235" s="183"/>
      <c r="AN235" s="183"/>
      <c r="AO235" s="183"/>
      <c r="AP235" s="183"/>
      <c r="AQ235" s="183"/>
      <c r="AR235" s="183"/>
      <c r="AS235" s="183"/>
      <c r="AT235" s="183"/>
    </row>
    <row r="236" spans="3:46">
      <c r="F236" s="175"/>
      <c r="G236" s="175"/>
      <c r="H236" s="175"/>
      <c r="I236" s="175"/>
      <c r="J236" s="175"/>
      <c r="K236" s="175"/>
      <c r="L236" s="175"/>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row>
    <row r="237" spans="3:46" s="4" customFormat="1">
      <c r="D237" s="80"/>
      <c r="E237" s="107"/>
      <c r="F237" s="183"/>
      <c r="G237" s="183"/>
      <c r="H237" s="183"/>
      <c r="I237" s="183"/>
      <c r="J237" s="183"/>
      <c r="K237" s="183"/>
      <c r="L237" s="183"/>
      <c r="M237" s="107"/>
      <c r="N237" s="107"/>
      <c r="O237" s="107"/>
      <c r="P237" s="107"/>
      <c r="Q237" s="107"/>
      <c r="R237" s="107"/>
      <c r="S237" s="107"/>
      <c r="T237" s="107"/>
      <c r="U237" s="107"/>
      <c r="V237" s="107"/>
      <c r="W237" s="107"/>
      <c r="X237" s="107"/>
      <c r="Y237" s="107"/>
      <c r="Z237" s="107"/>
      <c r="AA237" s="107"/>
      <c r="AB237" s="107"/>
      <c r="AC237" s="107"/>
      <c r="AD237" s="107"/>
      <c r="AE237" s="107"/>
      <c r="AF237" s="107"/>
      <c r="AG237" s="107"/>
      <c r="AH237" s="107"/>
      <c r="AI237" s="107"/>
      <c r="AJ237" s="107"/>
      <c r="AK237" s="107"/>
      <c r="AL237" s="107"/>
      <c r="AM237" s="107"/>
      <c r="AN237" s="107"/>
      <c r="AO237" s="107"/>
      <c r="AP237" s="107"/>
      <c r="AQ237" s="107"/>
      <c r="AR237" s="107"/>
      <c r="AS237" s="107"/>
      <c r="AT237" s="107"/>
    </row>
    <row r="238" spans="3:46" s="4" customFormat="1">
      <c r="D238" s="80"/>
      <c r="E238" s="107"/>
      <c r="F238" s="183"/>
      <c r="G238" s="183"/>
      <c r="H238" s="183"/>
      <c r="I238" s="183"/>
      <c r="J238" s="183"/>
      <c r="K238" s="183"/>
      <c r="L238" s="183"/>
      <c r="M238" s="107"/>
      <c r="N238" s="107"/>
      <c r="O238" s="107"/>
      <c r="P238" s="107"/>
      <c r="Q238" s="107"/>
      <c r="R238" s="107"/>
      <c r="S238" s="107"/>
      <c r="T238" s="107"/>
      <c r="U238" s="107"/>
      <c r="V238" s="107"/>
      <c r="W238" s="107"/>
      <c r="X238" s="107"/>
      <c r="Y238" s="107"/>
      <c r="Z238" s="107"/>
      <c r="AA238" s="107"/>
      <c r="AB238" s="107"/>
      <c r="AC238" s="107"/>
      <c r="AD238" s="107"/>
      <c r="AE238" s="107"/>
      <c r="AF238" s="107"/>
      <c r="AG238" s="107"/>
      <c r="AH238" s="107"/>
      <c r="AI238" s="107"/>
      <c r="AJ238" s="107"/>
      <c r="AK238" s="107"/>
      <c r="AL238" s="107"/>
      <c r="AM238" s="107"/>
      <c r="AN238" s="107"/>
      <c r="AO238" s="107"/>
      <c r="AP238" s="107"/>
      <c r="AQ238" s="107"/>
      <c r="AR238" s="107"/>
      <c r="AS238" s="107"/>
      <c r="AT238" s="107"/>
    </row>
    <row r="239" spans="3:46">
      <c r="F239" s="93"/>
      <c r="G239" s="93"/>
      <c r="H239" s="93"/>
      <c r="I239" s="93"/>
      <c r="J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row>
    <row r="240" spans="3:46">
      <c r="E240" s="93"/>
      <c r="F240" s="93"/>
      <c r="G240" s="93"/>
      <c r="H240" s="93"/>
      <c r="I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row>
    <row r="241" spans="2:4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row>
    <row r="242" spans="2:43">
      <c r="E242" s="70"/>
      <c r="F242" s="87"/>
      <c r="G242" s="87"/>
      <c r="H242" s="87"/>
      <c r="I242" s="87"/>
      <c r="J242" s="87"/>
      <c r="K242" s="87"/>
      <c r="L242" s="87"/>
      <c r="M242" s="87"/>
      <c r="N242" s="87"/>
      <c r="O242" s="87"/>
      <c r="P242" s="87"/>
      <c r="Q242" s="87"/>
      <c r="R242" s="87"/>
      <c r="S242" s="87"/>
      <c r="T242" s="87"/>
      <c r="U242" s="87"/>
      <c r="V242" s="87"/>
      <c r="W242" s="87"/>
      <c r="X242" s="87"/>
      <c r="Y242" s="87"/>
      <c r="Z242" s="87"/>
      <c r="AA242" s="87"/>
      <c r="AB242" s="87"/>
      <c r="AC242" s="87"/>
      <c r="AD242" s="87"/>
      <c r="AE242" s="87"/>
      <c r="AF242" s="87"/>
      <c r="AG242" s="87"/>
      <c r="AH242" s="87"/>
      <c r="AI242" s="87"/>
      <c r="AJ242" s="87"/>
      <c r="AK242" s="87"/>
      <c r="AL242" s="87"/>
      <c r="AM242" s="87"/>
      <c r="AN242" s="87"/>
      <c r="AO242" s="87"/>
      <c r="AP242" s="87"/>
      <c r="AQ242" s="87"/>
    </row>
    <row r="244" spans="2:43">
      <c r="B244" s="4"/>
    </row>
    <row r="245" spans="2:43">
      <c r="E245" s="93"/>
      <c r="F245" s="93"/>
      <c r="G245" s="93"/>
      <c r="H245" s="93"/>
      <c r="I245" s="93"/>
      <c r="J245" s="93"/>
      <c r="K245" s="93"/>
      <c r="L245" s="93"/>
      <c r="M245" s="93"/>
      <c r="N245" s="93"/>
      <c r="O245" s="93"/>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c r="AO245" s="93"/>
      <c r="AP245" s="93"/>
      <c r="AQ245" s="93"/>
    </row>
    <row r="246" spans="2:43">
      <c r="E246" s="70"/>
      <c r="F246" s="87"/>
      <c r="G246" s="87"/>
      <c r="H246" s="87"/>
      <c r="I246" s="87"/>
      <c r="J246" s="87"/>
      <c r="K246" s="87"/>
      <c r="L246" s="87"/>
      <c r="M246" s="87"/>
      <c r="N246" s="87"/>
      <c r="O246" s="87"/>
      <c r="P246" s="87"/>
      <c r="Q246" s="87"/>
      <c r="R246" s="87"/>
      <c r="S246" s="87"/>
      <c r="T246" s="87"/>
      <c r="U246" s="87"/>
      <c r="V246" s="87"/>
      <c r="W246" s="87"/>
      <c r="X246" s="87"/>
      <c r="Y246" s="87"/>
      <c r="Z246" s="87"/>
      <c r="AA246" s="87"/>
      <c r="AB246" s="87"/>
      <c r="AC246" s="87"/>
      <c r="AD246" s="87"/>
      <c r="AE246" s="87"/>
      <c r="AF246" s="87"/>
      <c r="AG246" s="87"/>
      <c r="AH246" s="87"/>
      <c r="AI246" s="87"/>
      <c r="AJ246" s="87"/>
      <c r="AK246" s="87"/>
      <c r="AL246" s="87"/>
      <c r="AM246" s="87"/>
      <c r="AN246" s="87"/>
      <c r="AO246" s="87"/>
      <c r="AP246" s="87"/>
      <c r="AQ246" s="87"/>
    </row>
    <row r="247" spans="2:43">
      <c r="E247" s="70"/>
      <c r="F247" s="87"/>
      <c r="G247" s="87"/>
      <c r="H247" s="87"/>
      <c r="I247" s="87"/>
      <c r="J247" s="87"/>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c r="AH247" s="87"/>
      <c r="AI247" s="87"/>
      <c r="AJ247" s="87"/>
      <c r="AK247" s="87"/>
      <c r="AL247" s="87"/>
      <c r="AM247" s="87"/>
      <c r="AN247" s="87"/>
      <c r="AO247" s="87"/>
      <c r="AP247" s="87"/>
      <c r="AQ247" s="87"/>
    </row>
  </sheetData>
  <phoneticPr fontId="55" type="noConversion"/>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A947E-5C7C-43C7-8176-6985694D9C0A}">
  <sheetPr>
    <tabColor theme="9" tint="0.79998168889431442"/>
  </sheetPr>
  <dimension ref="A1:AX116"/>
  <sheetViews>
    <sheetView workbookViewId="0">
      <selection activeCell="H77" sqref="H77"/>
    </sheetView>
  </sheetViews>
  <sheetFormatPr defaultColWidth="0" defaultRowHeight="15"/>
  <cols>
    <col min="1" max="1" width="8.140625" customWidth="1"/>
    <col min="2" max="2" width="9" customWidth="1"/>
    <col min="3" max="3" width="73.7109375" customWidth="1"/>
    <col min="4" max="4" width="18.28515625" style="2" customWidth="1"/>
    <col min="5" max="6" width="15.5703125" style="2" customWidth="1"/>
    <col min="7" max="7" width="23.5703125" customWidth="1"/>
    <col min="8" max="8" width="13.42578125" customWidth="1"/>
    <col min="9" max="9" width="14.7109375" customWidth="1"/>
    <col min="10" max="10" width="18.5703125" customWidth="1"/>
    <col min="11" max="11" width="15.28515625" customWidth="1"/>
    <col min="12" max="12" width="18" customWidth="1"/>
    <col min="13" max="14" width="15.28515625" customWidth="1"/>
    <col min="15" max="15" width="16.5703125" customWidth="1"/>
    <col min="16" max="16" width="14.28515625" customWidth="1"/>
    <col min="17" max="17" width="18.7109375" customWidth="1"/>
    <col min="18" max="18" width="17.7109375" customWidth="1"/>
    <col min="19" max="48" width="15.28515625" customWidth="1"/>
    <col min="49" max="50" width="9.28515625" customWidth="1"/>
    <col min="51" max="16384" width="9.28515625" hidden="1"/>
  </cols>
  <sheetData>
    <row r="1" spans="1:48">
      <c r="A1" s="5" t="s">
        <v>233</v>
      </c>
      <c r="B1" s="415"/>
      <c r="C1" s="415"/>
      <c r="D1" s="505"/>
      <c r="E1" s="505"/>
      <c r="F1" s="505"/>
      <c r="G1" s="415"/>
      <c r="H1" s="415"/>
      <c r="I1" s="415"/>
      <c r="J1" s="415"/>
      <c r="K1" s="415"/>
      <c r="L1" s="415"/>
      <c r="M1" s="415"/>
      <c r="N1" s="415"/>
      <c r="O1" s="871"/>
      <c r="P1" s="415"/>
      <c r="Q1" s="868"/>
      <c r="R1" s="415"/>
      <c r="S1" s="415"/>
      <c r="T1" s="415"/>
      <c r="U1" s="415"/>
      <c r="V1" s="415"/>
      <c r="W1" s="415"/>
      <c r="X1" s="415"/>
      <c r="Y1" s="415"/>
      <c r="Z1" s="415"/>
      <c r="AA1" s="415"/>
      <c r="AB1" s="415"/>
      <c r="AC1" s="415"/>
      <c r="AD1" s="415"/>
      <c r="AE1" s="415"/>
      <c r="AF1" s="415"/>
      <c r="AG1" s="415"/>
      <c r="AH1" s="415"/>
      <c r="AI1" s="415"/>
      <c r="AJ1" s="415"/>
      <c r="AK1" s="415"/>
      <c r="AL1" s="415"/>
      <c r="AM1" s="415"/>
      <c r="AN1" s="415"/>
      <c r="AO1" s="415"/>
      <c r="AP1" s="415"/>
      <c r="AQ1" s="415"/>
      <c r="AR1" s="415"/>
      <c r="AS1" s="415"/>
      <c r="AT1" s="415"/>
      <c r="AU1" s="415"/>
      <c r="AV1" s="415"/>
    </row>
    <row r="2" spans="1:48">
      <c r="C2" t="str">
        <f>project.name</f>
        <v>Bridges not Barriers - A Collaborative Bridge Bundle Replacement Project BUILD Application</v>
      </c>
      <c r="G2" t="s">
        <v>192</v>
      </c>
      <c r="H2" s="25">
        <f>BaseYear</f>
        <v>2024</v>
      </c>
      <c r="I2" s="57"/>
      <c r="J2" s="6" t="s">
        <v>25</v>
      </c>
      <c r="K2" s="25">
        <f>Assumptions!D11</f>
        <v>2028</v>
      </c>
      <c r="N2" s="7"/>
      <c r="Q2" s="176"/>
      <c r="R2" s="177"/>
    </row>
    <row r="3" spans="1:48">
      <c r="C3" t="s">
        <v>193</v>
      </c>
      <c r="G3" t="s">
        <v>20</v>
      </c>
      <c r="H3" s="25">
        <f>Assumptions!D8</f>
        <v>2025</v>
      </c>
      <c r="J3" s="6" t="s">
        <v>26</v>
      </c>
      <c r="K3" s="25">
        <f>Assumptions!D12</f>
        <v>2029</v>
      </c>
      <c r="N3" s="7"/>
      <c r="Q3" s="176"/>
      <c r="R3" s="177"/>
    </row>
    <row r="4" spans="1:48">
      <c r="G4" t="s">
        <v>194</v>
      </c>
      <c r="H4" s="25">
        <f>Assumptions!D10</f>
        <v>20</v>
      </c>
      <c r="J4" s="6" t="s">
        <v>27</v>
      </c>
      <c r="K4" s="25">
        <f>Assumptions!D13</f>
        <v>2030</v>
      </c>
    </row>
    <row r="5" spans="1:48">
      <c r="G5" t="s">
        <v>196</v>
      </c>
      <c r="H5" s="341">
        <f>Assumptions!D21</f>
        <v>7.0000000000000007E-2</v>
      </c>
      <c r="J5" s="6" t="s">
        <v>28</v>
      </c>
      <c r="K5" s="25">
        <f>Assumptions!D14</f>
        <v>2029</v>
      </c>
      <c r="S5" s="6"/>
      <c r="T5" s="92"/>
    </row>
    <row r="6" spans="1:48">
      <c r="J6" s="6" t="s">
        <v>29</v>
      </c>
      <c r="K6" s="25">
        <f>Assumptions!D15</f>
        <v>2030</v>
      </c>
      <c r="S6" s="6"/>
      <c r="T6" s="92"/>
    </row>
    <row r="7" spans="1:48">
      <c r="H7" s="507"/>
      <c r="J7" s="6" t="s">
        <v>30</v>
      </c>
      <c r="K7" s="25">
        <f>Assumptions!D16</f>
        <v>2031</v>
      </c>
      <c r="S7" s="6"/>
      <c r="T7" s="92"/>
    </row>
    <row r="8" spans="1:48">
      <c r="H8" s="507"/>
      <c r="S8" s="6"/>
      <c r="T8" s="92"/>
    </row>
    <row r="9" spans="1:48" s="57" customFormat="1">
      <c r="A9" s="134"/>
      <c r="B9" s="134"/>
      <c r="C9" s="134" t="s">
        <v>73</v>
      </c>
      <c r="D9" s="135"/>
      <c r="E9" s="135"/>
      <c r="F9" s="135"/>
      <c r="G9" s="134"/>
      <c r="H9" s="134">
        <f>$H$3</f>
        <v>2025</v>
      </c>
      <c r="I9" s="134">
        <f>H9+1</f>
        <v>2026</v>
      </c>
      <c r="J9" s="134">
        <f t="shared" ref="J9:AV9" si="0">I9+1</f>
        <v>2027</v>
      </c>
      <c r="K9" s="134">
        <f t="shared" si="0"/>
        <v>2028</v>
      </c>
      <c r="L9" s="134">
        <f t="shared" si="0"/>
        <v>2029</v>
      </c>
      <c r="M9" s="134">
        <f t="shared" si="0"/>
        <v>2030</v>
      </c>
      <c r="N9" s="134">
        <f t="shared" si="0"/>
        <v>2031</v>
      </c>
      <c r="O9" s="134">
        <f t="shared" si="0"/>
        <v>2032</v>
      </c>
      <c r="P9" s="134">
        <f t="shared" si="0"/>
        <v>2033</v>
      </c>
      <c r="Q9" s="134">
        <f t="shared" si="0"/>
        <v>2034</v>
      </c>
      <c r="R9" s="134">
        <f t="shared" si="0"/>
        <v>2035</v>
      </c>
      <c r="S9" s="134">
        <f t="shared" si="0"/>
        <v>2036</v>
      </c>
      <c r="T9" s="134">
        <f t="shared" si="0"/>
        <v>2037</v>
      </c>
      <c r="U9" s="134">
        <f t="shared" si="0"/>
        <v>2038</v>
      </c>
      <c r="V9" s="134">
        <f t="shared" si="0"/>
        <v>2039</v>
      </c>
      <c r="W9" s="134">
        <f t="shared" si="0"/>
        <v>2040</v>
      </c>
      <c r="X9" s="134">
        <f t="shared" si="0"/>
        <v>2041</v>
      </c>
      <c r="Y9" s="134">
        <f t="shared" si="0"/>
        <v>2042</v>
      </c>
      <c r="Z9" s="134">
        <f t="shared" si="0"/>
        <v>2043</v>
      </c>
      <c r="AA9" s="134">
        <f t="shared" si="0"/>
        <v>2044</v>
      </c>
      <c r="AB9" s="134">
        <f t="shared" si="0"/>
        <v>2045</v>
      </c>
      <c r="AC9" s="134">
        <f t="shared" si="0"/>
        <v>2046</v>
      </c>
      <c r="AD9" s="134">
        <f t="shared" si="0"/>
        <v>2047</v>
      </c>
      <c r="AE9" s="134">
        <f t="shared" si="0"/>
        <v>2048</v>
      </c>
      <c r="AF9" s="134">
        <f t="shared" si="0"/>
        <v>2049</v>
      </c>
      <c r="AG9" s="134">
        <f t="shared" si="0"/>
        <v>2050</v>
      </c>
      <c r="AH9" s="134">
        <f t="shared" si="0"/>
        <v>2051</v>
      </c>
      <c r="AI9" s="134">
        <f t="shared" si="0"/>
        <v>2052</v>
      </c>
      <c r="AJ9" s="134">
        <f t="shared" si="0"/>
        <v>2053</v>
      </c>
      <c r="AK9" s="134">
        <f t="shared" si="0"/>
        <v>2054</v>
      </c>
      <c r="AL9" s="134">
        <f t="shared" si="0"/>
        <v>2055</v>
      </c>
      <c r="AM9" s="134">
        <f t="shared" si="0"/>
        <v>2056</v>
      </c>
      <c r="AN9" s="134">
        <f t="shared" si="0"/>
        <v>2057</v>
      </c>
      <c r="AO9" s="134">
        <f t="shared" si="0"/>
        <v>2058</v>
      </c>
      <c r="AP9" s="134">
        <f t="shared" si="0"/>
        <v>2059</v>
      </c>
      <c r="AQ9" s="134">
        <f t="shared" si="0"/>
        <v>2060</v>
      </c>
      <c r="AR9" s="134">
        <f t="shared" si="0"/>
        <v>2061</v>
      </c>
      <c r="AS9" s="134">
        <f t="shared" si="0"/>
        <v>2062</v>
      </c>
      <c r="AT9" s="134">
        <f t="shared" si="0"/>
        <v>2063</v>
      </c>
      <c r="AU9" s="134">
        <f t="shared" si="0"/>
        <v>2064</v>
      </c>
      <c r="AV9" s="134">
        <f t="shared" si="0"/>
        <v>2065</v>
      </c>
    </row>
    <row r="10" spans="1:48" s="57" customFormat="1">
      <c r="A10" s="134"/>
      <c r="B10" s="134"/>
      <c r="C10" s="134" t="s">
        <v>195</v>
      </c>
      <c r="D10" s="135"/>
      <c r="E10" s="135"/>
      <c r="F10" s="135"/>
      <c r="G10" s="134"/>
      <c r="H10" s="134">
        <f>IF(H9=$H$3,1,IF(H9&lt;SUM($H$4,$K$7),G10+1,0))</f>
        <v>1</v>
      </c>
      <c r="I10" s="134">
        <f t="shared" ref="I10:AV10" si="1">IF(I9=$H$3,1,IF(I9&lt;SUM($H$4,$K$7),H10+1,0))</f>
        <v>2</v>
      </c>
      <c r="J10" s="134">
        <f t="shared" si="1"/>
        <v>3</v>
      </c>
      <c r="K10" s="134">
        <f t="shared" si="1"/>
        <v>4</v>
      </c>
      <c r="L10" s="134">
        <f t="shared" si="1"/>
        <v>5</v>
      </c>
      <c r="M10" s="134">
        <f t="shared" si="1"/>
        <v>6</v>
      </c>
      <c r="N10" s="134">
        <f t="shared" si="1"/>
        <v>7</v>
      </c>
      <c r="O10" s="134">
        <f t="shared" si="1"/>
        <v>8</v>
      </c>
      <c r="P10" s="134">
        <f t="shared" si="1"/>
        <v>9</v>
      </c>
      <c r="Q10" s="134">
        <f t="shared" si="1"/>
        <v>10</v>
      </c>
      <c r="R10" s="134">
        <f t="shared" si="1"/>
        <v>11</v>
      </c>
      <c r="S10" s="134">
        <f t="shared" si="1"/>
        <v>12</v>
      </c>
      <c r="T10" s="134">
        <f t="shared" si="1"/>
        <v>13</v>
      </c>
      <c r="U10" s="134">
        <f t="shared" si="1"/>
        <v>14</v>
      </c>
      <c r="V10" s="134">
        <f t="shared" si="1"/>
        <v>15</v>
      </c>
      <c r="W10" s="134">
        <f t="shared" si="1"/>
        <v>16</v>
      </c>
      <c r="X10" s="134">
        <f t="shared" si="1"/>
        <v>17</v>
      </c>
      <c r="Y10" s="134">
        <f t="shared" si="1"/>
        <v>18</v>
      </c>
      <c r="Z10" s="134">
        <f t="shared" si="1"/>
        <v>19</v>
      </c>
      <c r="AA10" s="134">
        <f t="shared" si="1"/>
        <v>20</v>
      </c>
      <c r="AB10" s="134">
        <f t="shared" si="1"/>
        <v>21</v>
      </c>
      <c r="AC10" s="134">
        <f t="shared" si="1"/>
        <v>22</v>
      </c>
      <c r="AD10" s="134">
        <f t="shared" si="1"/>
        <v>23</v>
      </c>
      <c r="AE10" s="134">
        <f t="shared" si="1"/>
        <v>24</v>
      </c>
      <c r="AF10" s="134">
        <f t="shared" si="1"/>
        <v>25</v>
      </c>
      <c r="AG10" s="134">
        <f t="shared" si="1"/>
        <v>26</v>
      </c>
      <c r="AH10" s="134">
        <f t="shared" si="1"/>
        <v>0</v>
      </c>
      <c r="AI10" s="134">
        <f t="shared" si="1"/>
        <v>0</v>
      </c>
      <c r="AJ10" s="134">
        <f t="shared" si="1"/>
        <v>0</v>
      </c>
      <c r="AK10" s="134">
        <f t="shared" si="1"/>
        <v>0</v>
      </c>
      <c r="AL10" s="134">
        <f t="shared" si="1"/>
        <v>0</v>
      </c>
      <c r="AM10" s="134">
        <f t="shared" si="1"/>
        <v>0</v>
      </c>
      <c r="AN10" s="134">
        <f t="shared" si="1"/>
        <v>0</v>
      </c>
      <c r="AO10" s="134">
        <f t="shared" si="1"/>
        <v>0</v>
      </c>
      <c r="AP10" s="134">
        <f t="shared" si="1"/>
        <v>0</v>
      </c>
      <c r="AQ10" s="134">
        <f t="shared" si="1"/>
        <v>0</v>
      </c>
      <c r="AR10" s="134">
        <f t="shared" si="1"/>
        <v>0</v>
      </c>
      <c r="AS10" s="134">
        <f t="shared" si="1"/>
        <v>0</v>
      </c>
      <c r="AT10" s="134">
        <f t="shared" si="1"/>
        <v>0</v>
      </c>
      <c r="AU10" s="134">
        <f t="shared" si="1"/>
        <v>0</v>
      </c>
      <c r="AV10" s="134">
        <f t="shared" si="1"/>
        <v>0</v>
      </c>
    </row>
    <row r="11" spans="1:48" s="781" customFormat="1">
      <c r="A11" s="134"/>
      <c r="B11" s="134"/>
      <c r="C11" s="134" t="s">
        <v>196</v>
      </c>
      <c r="D11" s="135"/>
      <c r="E11" s="135"/>
      <c r="F11" s="135"/>
      <c r="G11" s="134"/>
      <c r="H11" s="136">
        <f t="shared" ref="H11:AV11" si="2">1/((1+$H$5)^(H9-$H$2))</f>
        <v>0.93457943925233644</v>
      </c>
      <c r="I11" s="136">
        <f t="shared" si="2"/>
        <v>0.87343872827321156</v>
      </c>
      <c r="J11" s="136">
        <f t="shared" si="2"/>
        <v>0.81629787689085187</v>
      </c>
      <c r="K11" s="136">
        <f t="shared" si="2"/>
        <v>0.7628952120475252</v>
      </c>
      <c r="L11" s="136">
        <f t="shared" si="2"/>
        <v>0.71298617948366838</v>
      </c>
      <c r="M11" s="136">
        <f t="shared" si="2"/>
        <v>0.66634222381651254</v>
      </c>
      <c r="N11" s="136">
        <f t="shared" si="2"/>
        <v>0.62274974188459109</v>
      </c>
      <c r="O11" s="136">
        <f t="shared" si="2"/>
        <v>0.5820091045650384</v>
      </c>
      <c r="P11" s="136">
        <f t="shared" si="2"/>
        <v>0.54393374258414806</v>
      </c>
      <c r="Q11" s="136">
        <f t="shared" si="2"/>
        <v>0.5083492921347178</v>
      </c>
      <c r="R11" s="136">
        <f t="shared" si="2"/>
        <v>0.47509279638758667</v>
      </c>
      <c r="S11" s="136">
        <f t="shared" si="2"/>
        <v>0.44401195924073528</v>
      </c>
      <c r="T11" s="136">
        <f t="shared" si="2"/>
        <v>0.41496444788853759</v>
      </c>
      <c r="U11" s="136">
        <f t="shared" si="2"/>
        <v>0.3878172410173249</v>
      </c>
      <c r="V11" s="136">
        <f t="shared" si="2"/>
        <v>0.36244601964235967</v>
      </c>
      <c r="W11" s="136">
        <f t="shared" si="2"/>
        <v>0.33873459779659787</v>
      </c>
      <c r="X11" s="136">
        <f t="shared" si="2"/>
        <v>0.31657439046411018</v>
      </c>
      <c r="Y11" s="136">
        <f t="shared" si="2"/>
        <v>0.29586391632159825</v>
      </c>
      <c r="Z11" s="136">
        <f t="shared" si="2"/>
        <v>0.27650833301083949</v>
      </c>
      <c r="AA11" s="136">
        <f t="shared" si="2"/>
        <v>0.2584190028138687</v>
      </c>
      <c r="AB11" s="136">
        <f t="shared" si="2"/>
        <v>0.24151308674193336</v>
      </c>
      <c r="AC11" s="136">
        <f t="shared" si="2"/>
        <v>0.22571316517937698</v>
      </c>
      <c r="AD11" s="136">
        <f t="shared" si="2"/>
        <v>0.21094688334521211</v>
      </c>
      <c r="AE11" s="136">
        <f t="shared" si="2"/>
        <v>0.19714661994879637</v>
      </c>
      <c r="AF11" s="136">
        <f t="shared" si="2"/>
        <v>0.18424917752223957</v>
      </c>
      <c r="AG11" s="136">
        <f t="shared" si="2"/>
        <v>0.17219549301143888</v>
      </c>
      <c r="AH11" s="136">
        <f t="shared" si="2"/>
        <v>0.16093036730041013</v>
      </c>
      <c r="AI11" s="136">
        <f t="shared" si="2"/>
        <v>0.15040221243028987</v>
      </c>
      <c r="AJ11" s="136">
        <f t="shared" si="2"/>
        <v>0.1405628153554111</v>
      </c>
      <c r="AK11" s="136">
        <f t="shared" si="2"/>
        <v>0.13136711715458982</v>
      </c>
      <c r="AL11" s="136">
        <f t="shared" si="2"/>
        <v>0.1227730066865325</v>
      </c>
      <c r="AM11" s="136">
        <f t="shared" si="2"/>
        <v>0.11474112774442291</v>
      </c>
      <c r="AN11" s="136">
        <f t="shared" si="2"/>
        <v>0.10723469882656347</v>
      </c>
      <c r="AO11" s="136">
        <f t="shared" si="2"/>
        <v>0.10021934469772288</v>
      </c>
      <c r="AP11" s="136">
        <f t="shared" si="2"/>
        <v>9.366293896983445E-2</v>
      </c>
      <c r="AQ11" s="136">
        <f t="shared" si="2"/>
        <v>8.7535456981153698E-2</v>
      </c>
      <c r="AR11" s="136">
        <f t="shared" si="2"/>
        <v>8.1808838300143641E-2</v>
      </c>
      <c r="AS11" s="136">
        <f t="shared" si="2"/>
        <v>7.6456858224433308E-2</v>
      </c>
      <c r="AT11" s="136">
        <f t="shared" si="2"/>
        <v>7.1455007686386268E-2</v>
      </c>
      <c r="AU11" s="136">
        <f t="shared" si="2"/>
        <v>6.6780381015314264E-2</v>
      </c>
      <c r="AV11" s="136">
        <f t="shared" si="2"/>
        <v>6.2411571042349782E-2</v>
      </c>
    </row>
    <row r="12" spans="1:48">
      <c r="D12" s="80" t="s">
        <v>197</v>
      </c>
      <c r="E12" s="80"/>
      <c r="F12" s="80"/>
      <c r="G12" s="80" t="s">
        <v>150</v>
      </c>
    </row>
    <row r="13" spans="1:48" s="83" customFormat="1">
      <c r="A13"/>
      <c r="B13" s="15" t="s">
        <v>198</v>
      </c>
      <c r="C13" s="66" t="s">
        <v>199</v>
      </c>
      <c r="D13" s="81" t="s">
        <v>200</v>
      </c>
      <c r="E13" s="81"/>
      <c r="F13" s="81"/>
      <c r="G13" s="94">
        <f t="shared" ref="G13:G14" si="3">SUM(H13:AS13)</f>
        <v>20</v>
      </c>
      <c r="H13" s="83">
        <f t="shared" ref="H13:AV13" si="4">IF(AND(H9&gt;=$K$4,H9&lt;SUM($H$4,$K$4)),1,0)</f>
        <v>0</v>
      </c>
      <c r="I13" s="83">
        <f t="shared" si="4"/>
        <v>0</v>
      </c>
      <c r="J13" s="83">
        <f t="shared" si="4"/>
        <v>0</v>
      </c>
      <c r="K13" s="83">
        <f t="shared" si="4"/>
        <v>0</v>
      </c>
      <c r="L13" s="83">
        <f t="shared" si="4"/>
        <v>0</v>
      </c>
      <c r="M13" s="83">
        <f t="shared" si="4"/>
        <v>1</v>
      </c>
      <c r="N13" s="83">
        <f t="shared" si="4"/>
        <v>1</v>
      </c>
      <c r="O13" s="83">
        <f t="shared" si="4"/>
        <v>1</v>
      </c>
      <c r="P13" s="83">
        <f t="shared" si="4"/>
        <v>1</v>
      </c>
      <c r="Q13" s="83">
        <f t="shared" si="4"/>
        <v>1</v>
      </c>
      <c r="R13" s="83">
        <f t="shared" si="4"/>
        <v>1</v>
      </c>
      <c r="S13" s="83">
        <f t="shared" si="4"/>
        <v>1</v>
      </c>
      <c r="T13" s="83">
        <f t="shared" si="4"/>
        <v>1</v>
      </c>
      <c r="U13" s="83">
        <f t="shared" si="4"/>
        <v>1</v>
      </c>
      <c r="V13" s="83">
        <f t="shared" si="4"/>
        <v>1</v>
      </c>
      <c r="W13" s="83">
        <f t="shared" si="4"/>
        <v>1</v>
      </c>
      <c r="X13" s="83">
        <f t="shared" si="4"/>
        <v>1</v>
      </c>
      <c r="Y13" s="83">
        <f t="shared" si="4"/>
        <v>1</v>
      </c>
      <c r="Z13" s="83">
        <f t="shared" si="4"/>
        <v>1</v>
      </c>
      <c r="AA13" s="83">
        <f t="shared" si="4"/>
        <v>1</v>
      </c>
      <c r="AB13" s="83">
        <f t="shared" si="4"/>
        <v>1</v>
      </c>
      <c r="AC13" s="83">
        <f t="shared" si="4"/>
        <v>1</v>
      </c>
      <c r="AD13" s="83">
        <f t="shared" si="4"/>
        <v>1</v>
      </c>
      <c r="AE13" s="83">
        <f t="shared" si="4"/>
        <v>1</v>
      </c>
      <c r="AF13" s="83">
        <f t="shared" si="4"/>
        <v>1</v>
      </c>
      <c r="AG13" s="83">
        <f t="shared" si="4"/>
        <v>0</v>
      </c>
      <c r="AH13" s="83">
        <f t="shared" si="4"/>
        <v>0</v>
      </c>
      <c r="AI13" s="83">
        <f t="shared" si="4"/>
        <v>0</v>
      </c>
      <c r="AJ13" s="83">
        <f t="shared" si="4"/>
        <v>0</v>
      </c>
      <c r="AK13" s="83">
        <f t="shared" si="4"/>
        <v>0</v>
      </c>
      <c r="AL13" s="83">
        <f t="shared" si="4"/>
        <v>0</v>
      </c>
      <c r="AM13" s="83">
        <f t="shared" si="4"/>
        <v>0</v>
      </c>
      <c r="AN13" s="83">
        <f t="shared" si="4"/>
        <v>0</v>
      </c>
      <c r="AO13" s="83">
        <f t="shared" si="4"/>
        <v>0</v>
      </c>
      <c r="AP13" s="83">
        <f t="shared" si="4"/>
        <v>0</v>
      </c>
      <c r="AQ13" s="83">
        <f t="shared" si="4"/>
        <v>0</v>
      </c>
      <c r="AR13" s="83">
        <f t="shared" si="4"/>
        <v>0</v>
      </c>
      <c r="AS13" s="83">
        <f t="shared" si="4"/>
        <v>0</v>
      </c>
      <c r="AT13" s="83">
        <f t="shared" si="4"/>
        <v>0</v>
      </c>
      <c r="AU13" s="83">
        <f t="shared" si="4"/>
        <v>0</v>
      </c>
      <c r="AV13" s="83">
        <f t="shared" si="4"/>
        <v>0</v>
      </c>
    </row>
    <row r="14" spans="1:48" s="83" customFormat="1">
      <c r="A14"/>
      <c r="B14" s="15">
        <v>1</v>
      </c>
      <c r="C14" s="66" t="s">
        <v>201</v>
      </c>
      <c r="D14" s="81" t="s">
        <v>200</v>
      </c>
      <c r="E14" s="81"/>
      <c r="F14" s="81"/>
      <c r="G14" s="94">
        <f t="shared" si="3"/>
        <v>20</v>
      </c>
      <c r="H14" s="83">
        <f t="shared" ref="H14:AV14" si="5">IF(AND(H9&gt;=$K$7,H9&lt;SUM($H$4,$K$7)),1,0)</f>
        <v>0</v>
      </c>
      <c r="I14" s="83">
        <f t="shared" si="5"/>
        <v>0</v>
      </c>
      <c r="J14" s="83">
        <f t="shared" si="5"/>
        <v>0</v>
      </c>
      <c r="K14" s="83">
        <f t="shared" si="5"/>
        <v>0</v>
      </c>
      <c r="L14" s="83">
        <f t="shared" si="5"/>
        <v>0</v>
      </c>
      <c r="M14" s="83">
        <f t="shared" si="5"/>
        <v>0</v>
      </c>
      <c r="N14" s="83">
        <f t="shared" si="5"/>
        <v>1</v>
      </c>
      <c r="O14" s="83">
        <f t="shared" si="5"/>
        <v>1</v>
      </c>
      <c r="P14" s="83">
        <f t="shared" si="5"/>
        <v>1</v>
      </c>
      <c r="Q14" s="83">
        <f t="shared" si="5"/>
        <v>1</v>
      </c>
      <c r="R14" s="83">
        <f t="shared" si="5"/>
        <v>1</v>
      </c>
      <c r="S14" s="83">
        <f t="shared" si="5"/>
        <v>1</v>
      </c>
      <c r="T14" s="83">
        <f t="shared" si="5"/>
        <v>1</v>
      </c>
      <c r="U14" s="83">
        <f t="shared" si="5"/>
        <v>1</v>
      </c>
      <c r="V14" s="83">
        <f t="shared" si="5"/>
        <v>1</v>
      </c>
      <c r="W14" s="83">
        <f t="shared" si="5"/>
        <v>1</v>
      </c>
      <c r="X14" s="83">
        <f t="shared" si="5"/>
        <v>1</v>
      </c>
      <c r="Y14" s="83">
        <f t="shared" si="5"/>
        <v>1</v>
      </c>
      <c r="Z14" s="83">
        <f t="shared" si="5"/>
        <v>1</v>
      </c>
      <c r="AA14" s="83">
        <f t="shared" si="5"/>
        <v>1</v>
      </c>
      <c r="AB14" s="83">
        <f t="shared" si="5"/>
        <v>1</v>
      </c>
      <c r="AC14" s="83">
        <f t="shared" si="5"/>
        <v>1</v>
      </c>
      <c r="AD14" s="83">
        <f t="shared" si="5"/>
        <v>1</v>
      </c>
      <c r="AE14" s="83">
        <f t="shared" si="5"/>
        <v>1</v>
      </c>
      <c r="AF14" s="83">
        <f t="shared" si="5"/>
        <v>1</v>
      </c>
      <c r="AG14" s="83">
        <f t="shared" si="5"/>
        <v>1</v>
      </c>
      <c r="AH14" s="83">
        <f t="shared" si="5"/>
        <v>0</v>
      </c>
      <c r="AI14" s="83">
        <f t="shared" si="5"/>
        <v>0</v>
      </c>
      <c r="AJ14" s="83">
        <f t="shared" si="5"/>
        <v>0</v>
      </c>
      <c r="AK14" s="83">
        <f t="shared" si="5"/>
        <v>0</v>
      </c>
      <c r="AL14" s="83">
        <f t="shared" si="5"/>
        <v>0</v>
      </c>
      <c r="AM14" s="83">
        <f t="shared" si="5"/>
        <v>0</v>
      </c>
      <c r="AN14" s="83">
        <f t="shared" si="5"/>
        <v>0</v>
      </c>
      <c r="AO14" s="83">
        <f t="shared" si="5"/>
        <v>0</v>
      </c>
      <c r="AP14" s="83">
        <f t="shared" si="5"/>
        <v>0</v>
      </c>
      <c r="AQ14" s="83">
        <f t="shared" si="5"/>
        <v>0</v>
      </c>
      <c r="AR14" s="83">
        <f t="shared" si="5"/>
        <v>0</v>
      </c>
      <c r="AS14" s="83">
        <f t="shared" si="5"/>
        <v>0</v>
      </c>
      <c r="AT14" s="83">
        <f t="shared" si="5"/>
        <v>0</v>
      </c>
      <c r="AU14" s="83">
        <f t="shared" si="5"/>
        <v>0</v>
      </c>
      <c r="AV14" s="83">
        <f t="shared" si="5"/>
        <v>0</v>
      </c>
    </row>
    <row r="15" spans="1:48" ht="15" customHeight="1">
      <c r="G15" s="95"/>
      <c r="J15" s="74"/>
    </row>
    <row r="16" spans="1:48">
      <c r="A16" s="96" t="s">
        <v>234</v>
      </c>
      <c r="B16" s="99"/>
      <c r="C16" s="100"/>
      <c r="D16" s="101"/>
      <c r="E16" s="101"/>
      <c r="F16" s="101"/>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c r="AR16" s="100"/>
      <c r="AS16" s="100"/>
      <c r="AT16" s="100"/>
      <c r="AU16" s="100"/>
      <c r="AV16" s="100"/>
    </row>
    <row r="17" spans="1:48">
      <c r="A17" s="102" t="s">
        <v>235</v>
      </c>
      <c r="B17" s="103"/>
      <c r="E17" s="2" t="s">
        <v>236</v>
      </c>
    </row>
    <row r="18" spans="1:48">
      <c r="B18" s="102" t="s">
        <v>237</v>
      </c>
      <c r="C18" s="15"/>
      <c r="E18" s="343">
        <f>Assumptions!$D$28</f>
        <v>40</v>
      </c>
    </row>
    <row r="19" spans="1:48">
      <c r="C19" s="15" t="s">
        <v>238</v>
      </c>
      <c r="D19" s="2" t="s">
        <v>239</v>
      </c>
      <c r="H19" s="212">
        <f>INDEX(EmissionRates!$L$7:$R$56,MATCH(EmissionsCalc!H$9,EmissionRates!$A$7:$A$56,0),MATCH(LEFT(EmissionsCalc!$C19,3),EmissionRates!$B$6:$H$6,0))</f>
        <v>2.5363457409286133E-6</v>
      </c>
      <c r="I19" s="212">
        <f>INDEX(EmissionRates!$L$7:$R$56,MATCH(EmissionsCalc!I$9,EmissionRates!$A$7:$A$56,0),MATCH(LEFT(EmissionsCalc!$C19,3),EmissionRates!$B$6:$H$6,0))</f>
        <v>2.3882568091263269E-6</v>
      </c>
      <c r="J19" s="212">
        <f>INDEX(EmissionRates!$L$7:$R$56,MATCH(EmissionsCalc!J$9,EmissionRates!$A$7:$A$56,0),MATCH(LEFT(EmissionsCalc!$C19,3),EmissionRates!$B$6:$H$6,0))</f>
        <v>2.2401678773240405E-6</v>
      </c>
      <c r="K19" s="212">
        <f>INDEX(EmissionRates!$L$7:$R$56,MATCH(EmissionsCalc!K$9,EmissionRates!$A$7:$A$56,0),MATCH(LEFT(EmissionsCalc!$C19,3),EmissionRates!$B$6:$H$6,0))</f>
        <v>2.0920789455217541E-6</v>
      </c>
      <c r="L19" s="212">
        <f>INDEX(EmissionRates!$L$7:$R$56,MATCH(EmissionsCalc!L$9,EmissionRates!$A$7:$A$56,0),MATCH(LEFT(EmissionsCalc!$C19,3),EmissionRates!$B$6:$H$6,0))</f>
        <v>1.9439900137194677E-6</v>
      </c>
      <c r="M19" s="212">
        <f>INDEX(EmissionRates!$L$7:$R$56,MATCH(EmissionsCalc!M$9,EmissionRates!$A$7:$A$56,0),MATCH(LEFT(EmissionsCalc!$C19,3),EmissionRates!$B$6:$H$6,0))</f>
        <v>1.7959010819171811E-6</v>
      </c>
      <c r="N19" s="212">
        <f>INDEX(EmissionRates!$L$7:$R$56,MATCH(EmissionsCalc!N$9,EmissionRates!$A$7:$A$56,0),MATCH(LEFT(EmissionsCalc!$C19,3),EmissionRates!$B$6:$H$6,0))</f>
        <v>1.6478121501148945E-6</v>
      </c>
      <c r="O19" s="212">
        <f>INDEX(EmissionRates!$L$7:$R$56,MATCH(EmissionsCalc!O$9,EmissionRates!$A$7:$A$56,0),MATCH(LEFT(EmissionsCalc!$C19,3),EmissionRates!$B$6:$H$6,0))</f>
        <v>1.4997232183126078E-6</v>
      </c>
      <c r="P19" s="212">
        <f>INDEX(EmissionRates!$L$7:$R$56,MATCH(EmissionsCalc!P$9,EmissionRates!$A$7:$A$56,0),MATCH(LEFT(EmissionsCalc!$C19,3),EmissionRates!$B$6:$H$6,0))</f>
        <v>1.3516342865103212E-6</v>
      </c>
      <c r="Q19" s="212">
        <f>INDEX(EmissionRates!$L$7:$R$56,MATCH(EmissionsCalc!Q$9,EmissionRates!$A$7:$A$56,0),MATCH(LEFT(EmissionsCalc!$C19,3),EmissionRates!$B$6:$H$6,0))</f>
        <v>1.2035453547080346E-6</v>
      </c>
      <c r="R19" s="212">
        <f>INDEX(EmissionRates!$L$7:$R$56,MATCH(EmissionsCalc!R$9,EmissionRates!$A$7:$A$56,0),MATCH(LEFT(EmissionsCalc!$C19,3),EmissionRates!$B$6:$H$6,0))</f>
        <v>1.055456422905748E-6</v>
      </c>
      <c r="S19" s="212">
        <f>INDEX(EmissionRates!$L$7:$R$56,MATCH(EmissionsCalc!S$9,EmissionRates!$A$7:$A$56,0),MATCH(LEFT(EmissionsCalc!$C19,3),EmissionRates!$B$6:$H$6,0))</f>
        <v>1.0171839985545382E-6</v>
      </c>
      <c r="T19" s="212">
        <f>INDEX(EmissionRates!$L$7:$R$56,MATCH(EmissionsCalc!T$9,EmissionRates!$A$7:$A$56,0),MATCH(LEFT(EmissionsCalc!$C19,3),EmissionRates!$B$6:$H$6,0))</f>
        <v>9.7891157420332847E-7</v>
      </c>
      <c r="U19" s="212">
        <f>INDEX(EmissionRates!$L$7:$R$56,MATCH(EmissionsCalc!U$9,EmissionRates!$A$7:$A$56,0),MATCH(LEFT(EmissionsCalc!$C19,3),EmissionRates!$B$6:$H$6,0))</f>
        <v>9.4063914985211861E-7</v>
      </c>
      <c r="V19" s="212">
        <f>INDEX(EmissionRates!$L$7:$R$56,MATCH(EmissionsCalc!V$9,EmissionRates!$A$7:$A$56,0),MATCH(LEFT(EmissionsCalc!$C19,3),EmissionRates!$B$6:$H$6,0))</f>
        <v>9.0236672550090874E-7</v>
      </c>
      <c r="W19" s="212">
        <f>INDEX(EmissionRates!$L$7:$R$56,MATCH(EmissionsCalc!W$9,EmissionRates!$A$7:$A$56,0),MATCH(LEFT(EmissionsCalc!$C19,3),EmissionRates!$B$6:$H$6,0))</f>
        <v>8.6409430114969887E-7</v>
      </c>
      <c r="X19" s="212">
        <f>INDEX(EmissionRates!$L$7:$R$56,MATCH(EmissionsCalc!X$9,EmissionRates!$A$7:$A$56,0),MATCH(LEFT(EmissionsCalc!$C19,3),EmissionRates!$B$6:$H$6,0))</f>
        <v>8.2582187679848901E-7</v>
      </c>
      <c r="Y19" s="212">
        <f>INDEX(EmissionRates!$L$7:$R$56,MATCH(EmissionsCalc!Y$9,EmissionRates!$A$7:$A$56,0),MATCH(LEFT(EmissionsCalc!$C19,3),EmissionRates!$B$6:$H$6,0))</f>
        <v>7.8754945244727914E-7</v>
      </c>
      <c r="Z19" s="212">
        <f>INDEX(EmissionRates!$L$7:$R$56,MATCH(EmissionsCalc!Z$9,EmissionRates!$A$7:$A$56,0),MATCH(LEFT(EmissionsCalc!$C19,3),EmissionRates!$B$6:$H$6,0))</f>
        <v>7.4927702809606927E-7</v>
      </c>
      <c r="AA19" s="212">
        <f>INDEX(EmissionRates!$L$7:$R$56,MATCH(EmissionsCalc!AA$9,EmissionRates!$A$7:$A$56,0),MATCH(LEFT(EmissionsCalc!$C19,3),EmissionRates!$B$6:$H$6,0))</f>
        <v>7.1100460374485941E-7</v>
      </c>
      <c r="AB19" s="212">
        <f>INDEX(EmissionRates!$L$7:$R$56,MATCH(EmissionsCalc!AB$9,EmissionRates!$A$7:$A$56,0),MATCH(LEFT(EmissionsCalc!$C19,3),EmissionRates!$B$6:$H$6,0))</f>
        <v>6.7273217939364944E-7</v>
      </c>
      <c r="AC19" s="212">
        <f>INDEX(EmissionRates!$L$7:$R$56,MATCH(EmissionsCalc!AC$9,EmissionRates!$A$7:$A$56,0),MATCH(LEFT(EmissionsCalc!$C19,3),EmissionRates!$B$6:$H$6,0))</f>
        <v>6.7273217939364944E-7</v>
      </c>
      <c r="AD19" s="212">
        <f>INDEX(EmissionRates!$L$7:$R$56,MATCH(EmissionsCalc!AD$9,EmissionRates!$A$7:$A$56,0),MATCH(LEFT(EmissionsCalc!$C19,3),EmissionRates!$B$6:$H$6,0))</f>
        <v>6.7273217939364944E-7</v>
      </c>
      <c r="AE19" s="212">
        <f>INDEX(EmissionRates!$L$7:$R$56,MATCH(EmissionsCalc!AE$9,EmissionRates!$A$7:$A$56,0),MATCH(LEFT(EmissionsCalc!$C19,3),EmissionRates!$B$6:$H$6,0))</f>
        <v>6.7273217939364944E-7</v>
      </c>
      <c r="AF19" s="212">
        <f>INDEX(EmissionRates!$L$7:$R$56,MATCH(EmissionsCalc!AF$9,EmissionRates!$A$7:$A$56,0),MATCH(LEFT(EmissionsCalc!$C19,3),EmissionRates!$B$6:$H$6,0))</f>
        <v>6.7273217939364944E-7</v>
      </c>
      <c r="AG19" s="212">
        <f>INDEX(EmissionRates!$L$7:$R$56,MATCH(EmissionsCalc!AG$9,EmissionRates!$A$7:$A$56,0),MATCH(LEFT(EmissionsCalc!$C19,3),EmissionRates!$B$6:$H$6,0))</f>
        <v>6.7273217939364944E-7</v>
      </c>
      <c r="AH19" s="212">
        <f>INDEX(EmissionRates!$L$7:$R$56,MATCH(EmissionsCalc!AH$9,EmissionRates!$A$7:$A$56,0),MATCH(LEFT(EmissionsCalc!$C19,3),EmissionRates!$B$6:$H$6,0))</f>
        <v>6.7273217939364944E-7</v>
      </c>
      <c r="AI19" s="212">
        <f>INDEX(EmissionRates!$L$7:$R$56,MATCH(EmissionsCalc!AI$9,EmissionRates!$A$7:$A$56,0),MATCH(LEFT(EmissionsCalc!$C19,3),EmissionRates!$B$6:$H$6,0))</f>
        <v>6.7273217939364944E-7</v>
      </c>
      <c r="AJ19" s="212">
        <f>INDEX(EmissionRates!$L$7:$R$56,MATCH(EmissionsCalc!AJ$9,EmissionRates!$A$7:$A$56,0),MATCH(LEFT(EmissionsCalc!$C19,3),EmissionRates!$B$6:$H$6,0))</f>
        <v>6.7273217939364944E-7</v>
      </c>
      <c r="AK19" s="212">
        <f>INDEX(EmissionRates!$L$7:$R$56,MATCH(EmissionsCalc!AK$9,EmissionRates!$A$7:$A$56,0),MATCH(LEFT(EmissionsCalc!$C19,3),EmissionRates!$B$6:$H$6,0))</f>
        <v>6.7273217939364944E-7</v>
      </c>
      <c r="AL19" s="212">
        <f>INDEX(EmissionRates!$L$7:$R$56,MATCH(EmissionsCalc!AL$9,EmissionRates!$A$7:$A$56,0),MATCH(LEFT(EmissionsCalc!$C19,3),EmissionRates!$B$6:$H$6,0))</f>
        <v>6.7273217939364944E-7</v>
      </c>
      <c r="AM19" s="212">
        <f>INDEX(EmissionRates!$L$7:$R$56,MATCH(EmissionsCalc!AM$9,EmissionRates!$A$7:$A$56,0),MATCH(LEFT(EmissionsCalc!$C19,3),EmissionRates!$B$6:$H$6,0))</f>
        <v>6.7273217939364944E-7</v>
      </c>
      <c r="AN19" s="212">
        <f>INDEX(EmissionRates!$L$7:$R$56,MATCH(EmissionsCalc!AN$9,EmissionRates!$A$7:$A$56,0),MATCH(LEFT(EmissionsCalc!$C19,3),EmissionRates!$B$6:$H$6,0))</f>
        <v>6.7273217939364944E-7</v>
      </c>
      <c r="AO19" s="212">
        <f>INDEX(EmissionRates!$L$7:$R$56,MATCH(EmissionsCalc!AO$9,EmissionRates!$A$7:$A$56,0),MATCH(LEFT(EmissionsCalc!$C19,3),EmissionRates!$B$6:$H$6,0))</f>
        <v>6.7273217939364944E-7</v>
      </c>
      <c r="AP19" s="212">
        <f>INDEX(EmissionRates!$L$7:$R$56,MATCH(EmissionsCalc!AP$9,EmissionRates!$A$7:$A$56,0),MATCH(LEFT(EmissionsCalc!$C19,3),EmissionRates!$B$6:$H$6,0))</f>
        <v>6.7273217939364944E-7</v>
      </c>
      <c r="AQ19" s="212">
        <f>INDEX(EmissionRates!$L$7:$R$56,MATCH(EmissionsCalc!AQ$9,EmissionRates!$A$7:$A$56,0),MATCH(LEFT(EmissionsCalc!$C19,3),EmissionRates!$B$6:$H$6,0))</f>
        <v>6.7273217939364944E-7</v>
      </c>
      <c r="AR19" s="212">
        <f>INDEX(EmissionRates!$L$7:$R$56,MATCH(EmissionsCalc!AR$9,EmissionRates!$A$7:$A$56,0),MATCH(LEFT(EmissionsCalc!$C19,3),EmissionRates!$B$6:$H$6,0))</f>
        <v>6.7273217939364944E-7</v>
      </c>
      <c r="AS19" s="212">
        <f>INDEX(EmissionRates!$L$7:$R$56,MATCH(EmissionsCalc!AS$9,EmissionRates!$A$7:$A$56,0),MATCH(LEFT(EmissionsCalc!$C19,3),EmissionRates!$B$6:$H$6,0))</f>
        <v>6.7273217939364944E-7</v>
      </c>
      <c r="AT19" s="212">
        <f>INDEX(EmissionRates!$L$7:$R$56,MATCH(EmissionsCalc!AT$9,EmissionRates!$A$7:$A$56,0),MATCH(LEFT(EmissionsCalc!$C19,3),EmissionRates!$B$6:$H$6,0))</f>
        <v>6.7273217939364944E-7</v>
      </c>
      <c r="AU19" s="212">
        <f>INDEX(EmissionRates!$L$7:$R$56,MATCH(EmissionsCalc!AU$9,EmissionRates!$A$7:$A$56,0),MATCH(LEFT(EmissionsCalc!$C19,3),EmissionRates!$B$6:$H$6,0))</f>
        <v>6.7273217939364944E-7</v>
      </c>
      <c r="AV19" s="212">
        <f>INDEX(EmissionRates!$L$7:$R$56,MATCH(EmissionsCalc!AV$9,EmissionRates!$A$7:$A$56,0),MATCH(LEFT(EmissionsCalc!$C19,3),EmissionRates!$B$6:$H$6,0))</f>
        <v>6.7273217939364944E-7</v>
      </c>
    </row>
    <row r="20" spans="1:48" s="212" customFormat="1">
      <c r="A20"/>
      <c r="B20"/>
      <c r="C20" s="15" t="s">
        <v>240</v>
      </c>
      <c r="D20" s="2" t="s">
        <v>239</v>
      </c>
      <c r="E20" s="2"/>
      <c r="F20" s="2"/>
      <c r="G20"/>
      <c r="H20" s="212">
        <f>INDEX(EmissionRates!$L$7:$R$56,MATCH(EmissionsCalc!H$9,EmissionRates!$A$7:$A$56,0),MATCH(LEFT(EmissionsCalc!$C20,5),EmissionRates!$B$6:$H$6,0))</f>
        <v>5.00255037072638E-8</v>
      </c>
      <c r="I20" s="212">
        <f>INDEX(EmissionRates!$L$7:$R$56,MATCH(EmissionsCalc!I$9,EmissionRates!$A$7:$A$56,0),MATCH(LEFT(EmissionsCalc!$C20,5),EmissionRates!$B$6:$H$6,0))</f>
        <v>4.6141095872627871E-8</v>
      </c>
      <c r="J20" s="212">
        <f>INDEX(EmissionRates!$L$7:$R$56,MATCH(EmissionsCalc!J$9,EmissionRates!$A$7:$A$56,0),MATCH(LEFT(EmissionsCalc!$C20,5),EmissionRates!$B$6:$H$6,0))</f>
        <v>4.2256688037991941E-8</v>
      </c>
      <c r="K20" s="212">
        <f>INDEX(EmissionRates!$L$7:$R$56,MATCH(EmissionsCalc!K$9,EmissionRates!$A$7:$A$56,0),MATCH(LEFT(EmissionsCalc!$C20,5),EmissionRates!$B$6:$H$6,0))</f>
        <v>3.8372280203356012E-8</v>
      </c>
      <c r="L20" s="212">
        <f>INDEX(EmissionRates!$L$7:$R$56,MATCH(EmissionsCalc!L$9,EmissionRates!$A$7:$A$56,0),MATCH(LEFT(EmissionsCalc!$C20,5),EmissionRates!$B$6:$H$6,0))</f>
        <v>3.4487872368720082E-8</v>
      </c>
      <c r="M20" s="212">
        <f>INDEX(EmissionRates!$L$7:$R$56,MATCH(EmissionsCalc!M$9,EmissionRates!$A$7:$A$56,0),MATCH(LEFT(EmissionsCalc!$C20,5),EmissionRates!$B$6:$H$6,0))</f>
        <v>3.0603464534084153E-8</v>
      </c>
      <c r="N20" s="212">
        <f>INDEX(EmissionRates!$L$7:$R$56,MATCH(EmissionsCalc!N$9,EmissionRates!$A$7:$A$56,0),MATCH(LEFT(EmissionsCalc!$C20,5),EmissionRates!$B$6:$H$6,0))</f>
        <v>2.671905669944822E-8</v>
      </c>
      <c r="O20" s="212">
        <f>INDEX(EmissionRates!$L$7:$R$56,MATCH(EmissionsCalc!O$9,EmissionRates!$A$7:$A$56,0),MATCH(LEFT(EmissionsCalc!$C20,5),EmissionRates!$B$6:$H$6,0))</f>
        <v>2.2834648864812287E-8</v>
      </c>
      <c r="P20" s="212">
        <f>INDEX(EmissionRates!$L$7:$R$56,MATCH(EmissionsCalc!P$9,EmissionRates!$A$7:$A$56,0),MATCH(LEFT(EmissionsCalc!$C20,5),EmissionRates!$B$6:$H$6,0))</f>
        <v>1.8950241030176354E-8</v>
      </c>
      <c r="Q20" s="212">
        <f>INDEX(EmissionRates!$L$7:$R$56,MATCH(EmissionsCalc!Q$9,EmissionRates!$A$7:$A$56,0),MATCH(LEFT(EmissionsCalc!$C20,5),EmissionRates!$B$6:$H$6,0))</f>
        <v>1.5065833195540422E-8</v>
      </c>
      <c r="R20" s="212">
        <f>INDEX(EmissionRates!$L$7:$R$56,MATCH(EmissionsCalc!R$9,EmissionRates!$A$7:$A$56,0),MATCH(LEFT(EmissionsCalc!$C20,5),EmissionRates!$B$6:$H$6,0))</f>
        <v>1.1181425360904482E-8</v>
      </c>
      <c r="S20" s="212">
        <f>INDEX(EmissionRates!$L$7:$R$56,MATCH(EmissionsCalc!S$9,EmissionRates!$A$7:$A$56,0),MATCH(LEFT(EmissionsCalc!$C20,5),EmissionRates!$B$6:$H$6,0))</f>
        <v>1.0452238199131071E-8</v>
      </c>
      <c r="T20" s="212">
        <f>INDEX(EmissionRates!$L$7:$R$56,MATCH(EmissionsCalc!T$9,EmissionRates!$A$7:$A$56,0),MATCH(LEFT(EmissionsCalc!$C20,5),EmissionRates!$B$6:$H$6,0))</f>
        <v>9.7230510373576604E-9</v>
      </c>
      <c r="U20" s="212">
        <f>INDEX(EmissionRates!$L$7:$R$56,MATCH(EmissionsCalc!U$9,EmissionRates!$A$7:$A$56,0),MATCH(LEFT(EmissionsCalc!$C20,5),EmissionRates!$B$6:$H$6,0))</f>
        <v>8.9938638755842494E-9</v>
      </c>
      <c r="V20" s="212">
        <f>INDEX(EmissionRates!$L$7:$R$56,MATCH(EmissionsCalc!V$9,EmissionRates!$A$7:$A$56,0),MATCH(LEFT(EmissionsCalc!$C20,5),EmissionRates!$B$6:$H$6,0))</f>
        <v>8.2646767138108385E-9</v>
      </c>
      <c r="W20" s="212">
        <f>INDEX(EmissionRates!$L$7:$R$56,MATCH(EmissionsCalc!W$9,EmissionRates!$A$7:$A$56,0),MATCH(LEFT(EmissionsCalc!$C20,5),EmissionRates!$B$6:$H$6,0))</f>
        <v>7.5354895520374276E-9</v>
      </c>
      <c r="X20" s="212">
        <f>INDEX(EmissionRates!$L$7:$R$56,MATCH(EmissionsCalc!X$9,EmissionRates!$A$7:$A$56,0),MATCH(LEFT(EmissionsCalc!$C20,5),EmissionRates!$B$6:$H$6,0))</f>
        <v>6.8063023902640175E-9</v>
      </c>
      <c r="Y20" s="212">
        <f>INDEX(EmissionRates!$L$7:$R$56,MATCH(EmissionsCalc!Y$9,EmissionRates!$A$7:$A$56,0),MATCH(LEFT(EmissionsCalc!$C20,5),EmissionRates!$B$6:$H$6,0))</f>
        <v>6.0771152284906074E-9</v>
      </c>
      <c r="Z20" s="212">
        <f>INDEX(EmissionRates!$L$7:$R$56,MATCH(EmissionsCalc!Z$9,EmissionRates!$A$7:$A$56,0),MATCH(LEFT(EmissionsCalc!$C20,5),EmissionRates!$B$6:$H$6,0))</f>
        <v>5.3479280667171973E-9</v>
      </c>
      <c r="AA20" s="212">
        <f>INDEX(EmissionRates!$L$7:$R$56,MATCH(EmissionsCalc!AA$9,EmissionRates!$A$7:$A$56,0),MATCH(LEFT(EmissionsCalc!$C20,5),EmissionRates!$B$6:$H$6,0))</f>
        <v>4.6187409049437872E-9</v>
      </c>
      <c r="AB20" s="212">
        <f>INDEX(EmissionRates!$L$7:$R$56,MATCH(EmissionsCalc!AB$9,EmissionRates!$A$7:$A$56,0),MATCH(LEFT(EmissionsCalc!$C20,5),EmissionRates!$B$6:$H$6,0))</f>
        <v>3.8895537431703779E-9</v>
      </c>
      <c r="AC20" s="212">
        <f>INDEX(EmissionRates!$L$7:$R$56,MATCH(EmissionsCalc!AC$9,EmissionRates!$A$7:$A$56,0),MATCH(LEFT(EmissionsCalc!$C20,5),EmissionRates!$B$6:$H$6,0))</f>
        <v>3.8895537431703779E-9</v>
      </c>
      <c r="AD20" s="212">
        <f>INDEX(EmissionRates!$L$7:$R$56,MATCH(EmissionsCalc!AD$9,EmissionRates!$A$7:$A$56,0),MATCH(LEFT(EmissionsCalc!$C20,5),EmissionRates!$B$6:$H$6,0))</f>
        <v>3.8895537431703779E-9</v>
      </c>
      <c r="AE20" s="212">
        <f>INDEX(EmissionRates!$L$7:$R$56,MATCH(EmissionsCalc!AE$9,EmissionRates!$A$7:$A$56,0),MATCH(LEFT(EmissionsCalc!$C20,5),EmissionRates!$B$6:$H$6,0))</f>
        <v>3.8895537431703779E-9</v>
      </c>
      <c r="AF20" s="212">
        <f>INDEX(EmissionRates!$L$7:$R$56,MATCH(EmissionsCalc!AF$9,EmissionRates!$A$7:$A$56,0),MATCH(LEFT(EmissionsCalc!$C20,5),EmissionRates!$B$6:$H$6,0))</f>
        <v>3.8895537431703779E-9</v>
      </c>
      <c r="AG20" s="212">
        <f>INDEX(EmissionRates!$L$7:$R$56,MATCH(EmissionsCalc!AG$9,EmissionRates!$A$7:$A$56,0),MATCH(LEFT(EmissionsCalc!$C20,5),EmissionRates!$B$6:$H$6,0))</f>
        <v>3.8895537431703779E-9</v>
      </c>
      <c r="AH20" s="212">
        <f>INDEX(EmissionRates!$L$7:$R$56,MATCH(EmissionsCalc!AH$9,EmissionRates!$A$7:$A$56,0),MATCH(LEFT(EmissionsCalc!$C20,5),EmissionRates!$B$6:$H$6,0))</f>
        <v>3.8895537431703779E-9</v>
      </c>
      <c r="AI20" s="212">
        <f>INDEX(EmissionRates!$L$7:$R$56,MATCH(EmissionsCalc!AI$9,EmissionRates!$A$7:$A$56,0),MATCH(LEFT(EmissionsCalc!$C20,5),EmissionRates!$B$6:$H$6,0))</f>
        <v>3.8895537431703779E-9</v>
      </c>
      <c r="AJ20" s="212">
        <f>INDEX(EmissionRates!$L$7:$R$56,MATCH(EmissionsCalc!AJ$9,EmissionRates!$A$7:$A$56,0),MATCH(LEFT(EmissionsCalc!$C20,5),EmissionRates!$B$6:$H$6,0))</f>
        <v>3.8895537431703779E-9</v>
      </c>
      <c r="AK20" s="212">
        <f>INDEX(EmissionRates!$L$7:$R$56,MATCH(EmissionsCalc!AK$9,EmissionRates!$A$7:$A$56,0),MATCH(LEFT(EmissionsCalc!$C20,5),EmissionRates!$B$6:$H$6,0))</f>
        <v>3.8895537431703779E-9</v>
      </c>
      <c r="AL20" s="212">
        <f>INDEX(EmissionRates!$L$7:$R$56,MATCH(EmissionsCalc!AL$9,EmissionRates!$A$7:$A$56,0),MATCH(LEFT(EmissionsCalc!$C20,5),EmissionRates!$B$6:$H$6,0))</f>
        <v>3.8895537431703779E-9</v>
      </c>
      <c r="AM20" s="212">
        <f>INDEX(EmissionRates!$L$7:$R$56,MATCH(EmissionsCalc!AM$9,EmissionRates!$A$7:$A$56,0),MATCH(LEFT(EmissionsCalc!$C20,5),EmissionRates!$B$6:$H$6,0))</f>
        <v>3.8895537431703779E-9</v>
      </c>
      <c r="AN20" s="212">
        <f>INDEX(EmissionRates!$L$7:$R$56,MATCH(EmissionsCalc!AN$9,EmissionRates!$A$7:$A$56,0),MATCH(LEFT(EmissionsCalc!$C20,5),EmissionRates!$B$6:$H$6,0))</f>
        <v>3.8895537431703779E-9</v>
      </c>
      <c r="AO20" s="212">
        <f>INDEX(EmissionRates!$L$7:$R$56,MATCH(EmissionsCalc!AO$9,EmissionRates!$A$7:$A$56,0),MATCH(LEFT(EmissionsCalc!$C20,5),EmissionRates!$B$6:$H$6,0))</f>
        <v>3.8895537431703779E-9</v>
      </c>
      <c r="AP20" s="212">
        <f>INDEX(EmissionRates!$L$7:$R$56,MATCH(EmissionsCalc!AP$9,EmissionRates!$A$7:$A$56,0),MATCH(LEFT(EmissionsCalc!$C20,5),EmissionRates!$B$6:$H$6,0))</f>
        <v>3.8895537431703779E-9</v>
      </c>
      <c r="AQ20" s="212">
        <f>INDEX(EmissionRates!$L$7:$R$56,MATCH(EmissionsCalc!AQ$9,EmissionRates!$A$7:$A$56,0),MATCH(LEFT(EmissionsCalc!$C20,5),EmissionRates!$B$6:$H$6,0))</f>
        <v>3.8895537431703779E-9</v>
      </c>
      <c r="AR20" s="212">
        <f>INDEX(EmissionRates!$L$7:$R$56,MATCH(EmissionsCalc!AR$9,EmissionRates!$A$7:$A$56,0),MATCH(LEFT(EmissionsCalc!$C20,5),EmissionRates!$B$6:$H$6,0))</f>
        <v>3.8895537431703779E-9</v>
      </c>
      <c r="AS20" s="212">
        <f>INDEX(EmissionRates!$L$7:$R$56,MATCH(EmissionsCalc!AS$9,EmissionRates!$A$7:$A$56,0),MATCH(LEFT(EmissionsCalc!$C20,5),EmissionRates!$B$6:$H$6,0))</f>
        <v>3.8895537431703779E-9</v>
      </c>
      <c r="AT20" s="212">
        <f>INDEX(EmissionRates!$L$7:$R$56,MATCH(EmissionsCalc!AT$9,EmissionRates!$A$7:$A$56,0),MATCH(LEFT(EmissionsCalc!$C20,5),EmissionRates!$B$6:$H$6,0))</f>
        <v>3.8895537431703779E-9</v>
      </c>
      <c r="AU20" s="212">
        <f>INDEX(EmissionRates!$L$7:$R$56,MATCH(EmissionsCalc!AU$9,EmissionRates!$A$7:$A$56,0),MATCH(LEFT(EmissionsCalc!$C20,5),EmissionRates!$B$6:$H$6,0))</f>
        <v>3.8895537431703779E-9</v>
      </c>
      <c r="AV20" s="212">
        <f>INDEX(EmissionRates!$L$7:$R$56,MATCH(EmissionsCalc!AV$9,EmissionRates!$A$7:$A$56,0),MATCH(LEFT(EmissionsCalc!$C20,5),EmissionRates!$B$6:$H$6,0))</f>
        <v>3.8895537431703779E-9</v>
      </c>
    </row>
    <row r="21" spans="1:48">
      <c r="C21" s="15" t="s">
        <v>241</v>
      </c>
      <c r="D21" s="2" t="s">
        <v>239</v>
      </c>
      <c r="H21" s="212">
        <f>INDEX(EmissionRates!$L$7:$R$56,MATCH(EmissionsCalc!H$9,EmissionRates!$A$7:$A$56,0),MATCH(LEFT(EmissionsCalc!$C21,3),EmissionRates!$B$6:$H$6,0))</f>
        <v>4.2680811647733142E-9</v>
      </c>
      <c r="I21" s="212">
        <f>INDEX(EmissionRates!$L$7:$R$56,MATCH(EmissionsCalc!I$9,EmissionRates!$A$7:$A$56,0),MATCH(LEFT(EmissionsCalc!$C21,3),EmissionRates!$B$6:$H$6,0))</f>
        <v>4.2137422364816233E-9</v>
      </c>
      <c r="J21" s="212">
        <f>INDEX(EmissionRates!$L$7:$R$56,MATCH(EmissionsCalc!J$9,EmissionRates!$A$7:$A$56,0),MATCH(LEFT(EmissionsCalc!$C21,3),EmissionRates!$B$6:$H$6,0))</f>
        <v>4.1594033081899324E-9</v>
      </c>
      <c r="K21" s="212">
        <f>INDEX(EmissionRates!$L$7:$R$56,MATCH(EmissionsCalc!K$9,EmissionRates!$A$7:$A$56,0),MATCH(LEFT(EmissionsCalc!$C21,3),EmissionRates!$B$6:$H$6,0))</f>
        <v>4.1050643798982414E-9</v>
      </c>
      <c r="L21" s="212">
        <f>INDEX(EmissionRates!$L$7:$R$56,MATCH(EmissionsCalc!L$9,EmissionRates!$A$7:$A$56,0),MATCH(LEFT(EmissionsCalc!$C21,3),EmissionRates!$B$6:$H$6,0))</f>
        <v>4.0507254516065505E-9</v>
      </c>
      <c r="M21" s="212">
        <f>INDEX(EmissionRates!$L$7:$R$56,MATCH(EmissionsCalc!M$9,EmissionRates!$A$7:$A$56,0),MATCH(LEFT(EmissionsCalc!$C21,3),EmissionRates!$B$6:$H$6,0))</f>
        <v>3.9963865233148596E-9</v>
      </c>
      <c r="N21" s="212">
        <f>INDEX(EmissionRates!$L$7:$R$56,MATCH(EmissionsCalc!N$9,EmissionRates!$A$7:$A$56,0),MATCH(LEFT(EmissionsCalc!$C21,3),EmissionRates!$B$6:$H$6,0))</f>
        <v>3.9420475950231687E-9</v>
      </c>
      <c r="O21" s="212">
        <f>INDEX(EmissionRates!$L$7:$R$56,MATCH(EmissionsCalc!O$9,EmissionRates!$A$7:$A$56,0),MATCH(LEFT(EmissionsCalc!$C21,3),EmissionRates!$B$6:$H$6,0))</f>
        <v>3.8877086667314778E-9</v>
      </c>
      <c r="P21" s="212">
        <f>INDEX(EmissionRates!$L$7:$R$56,MATCH(EmissionsCalc!P$9,EmissionRates!$A$7:$A$56,0),MATCH(LEFT(EmissionsCalc!$C21,3),EmissionRates!$B$6:$H$6,0))</f>
        <v>3.8333697384397869E-9</v>
      </c>
      <c r="Q21" s="212">
        <f>INDEX(EmissionRates!$L$7:$R$56,MATCH(EmissionsCalc!Q$9,EmissionRates!$A$7:$A$56,0),MATCH(LEFT(EmissionsCalc!$C21,3),EmissionRates!$B$6:$H$6,0))</f>
        <v>3.779030810148096E-9</v>
      </c>
      <c r="R21" s="212">
        <f>INDEX(EmissionRates!$L$7:$R$56,MATCH(EmissionsCalc!R$9,EmissionRates!$A$7:$A$56,0),MATCH(LEFT(EmissionsCalc!$C21,3),EmissionRates!$B$6:$H$6,0))</f>
        <v>3.7246918818564071E-9</v>
      </c>
      <c r="S21" s="212">
        <f>INDEX(EmissionRates!$L$7:$R$56,MATCH(EmissionsCalc!S$9,EmissionRates!$A$7:$A$56,0),MATCH(LEFT(EmissionsCalc!$C21,3),EmissionRates!$B$6:$H$6,0))</f>
        <v>3.7079322842764587E-9</v>
      </c>
      <c r="T21" s="212">
        <f>INDEX(EmissionRates!$L$7:$R$56,MATCH(EmissionsCalc!T$9,EmissionRates!$A$7:$A$56,0),MATCH(LEFT(EmissionsCalc!$C21,3),EmissionRates!$B$6:$H$6,0))</f>
        <v>3.6911726866965103E-9</v>
      </c>
      <c r="U21" s="212">
        <f>INDEX(EmissionRates!$L$7:$R$56,MATCH(EmissionsCalc!U$9,EmissionRates!$A$7:$A$56,0),MATCH(LEFT(EmissionsCalc!$C21,3),EmissionRates!$B$6:$H$6,0))</f>
        <v>3.6744130891165618E-9</v>
      </c>
      <c r="V21" s="212">
        <f>INDEX(EmissionRates!$L$7:$R$56,MATCH(EmissionsCalc!V$9,EmissionRates!$A$7:$A$56,0),MATCH(LEFT(EmissionsCalc!$C21,3),EmissionRates!$B$6:$H$6,0))</f>
        <v>3.6576534915366134E-9</v>
      </c>
      <c r="W21" s="212">
        <f>INDEX(EmissionRates!$L$7:$R$56,MATCH(EmissionsCalc!W$9,EmissionRates!$A$7:$A$56,0),MATCH(LEFT(EmissionsCalc!$C21,3),EmissionRates!$B$6:$H$6,0))</f>
        <v>3.640893893956665E-9</v>
      </c>
      <c r="X21" s="212">
        <f>INDEX(EmissionRates!$L$7:$R$56,MATCH(EmissionsCalc!X$9,EmissionRates!$A$7:$A$56,0),MATCH(LEFT(EmissionsCalc!$C21,3),EmissionRates!$B$6:$H$6,0))</f>
        <v>3.6241342963767166E-9</v>
      </c>
      <c r="Y21" s="212">
        <f>INDEX(EmissionRates!$L$7:$R$56,MATCH(EmissionsCalc!Y$9,EmissionRates!$A$7:$A$56,0),MATCH(LEFT(EmissionsCalc!$C21,3),EmissionRates!$B$6:$H$6,0))</f>
        <v>3.6073746987967682E-9</v>
      </c>
      <c r="Z21" s="212">
        <f>INDEX(EmissionRates!$L$7:$R$56,MATCH(EmissionsCalc!Z$9,EmissionRates!$A$7:$A$56,0),MATCH(LEFT(EmissionsCalc!$C21,3),EmissionRates!$B$6:$H$6,0))</f>
        <v>3.5906151012168197E-9</v>
      </c>
      <c r="AA21" s="212">
        <f>INDEX(EmissionRates!$L$7:$R$56,MATCH(EmissionsCalc!AA$9,EmissionRates!$A$7:$A$56,0),MATCH(LEFT(EmissionsCalc!$C21,3),EmissionRates!$B$6:$H$6,0))</f>
        <v>3.5738555036368713E-9</v>
      </c>
      <c r="AB21" s="212">
        <f>INDEX(EmissionRates!$L$7:$R$56,MATCH(EmissionsCalc!AB$9,EmissionRates!$A$7:$A$56,0),MATCH(LEFT(EmissionsCalc!$C21,3),EmissionRates!$B$6:$H$6,0))</f>
        <v>3.5570959060569237E-9</v>
      </c>
      <c r="AC21" s="212">
        <f>INDEX(EmissionRates!$L$7:$R$56,MATCH(EmissionsCalc!AC$9,EmissionRates!$A$7:$A$56,0),MATCH(LEFT(EmissionsCalc!$C21,3),EmissionRates!$B$6:$H$6,0))</f>
        <v>3.5570959060569237E-9</v>
      </c>
      <c r="AD21" s="212">
        <f>INDEX(EmissionRates!$L$7:$R$56,MATCH(EmissionsCalc!AD$9,EmissionRates!$A$7:$A$56,0),MATCH(LEFT(EmissionsCalc!$C21,3),EmissionRates!$B$6:$H$6,0))</f>
        <v>3.5570959060569237E-9</v>
      </c>
      <c r="AE21" s="212">
        <f>INDEX(EmissionRates!$L$7:$R$56,MATCH(EmissionsCalc!AE$9,EmissionRates!$A$7:$A$56,0),MATCH(LEFT(EmissionsCalc!$C21,3),EmissionRates!$B$6:$H$6,0))</f>
        <v>3.5570959060569237E-9</v>
      </c>
      <c r="AF21" s="212">
        <f>INDEX(EmissionRates!$L$7:$R$56,MATCH(EmissionsCalc!AF$9,EmissionRates!$A$7:$A$56,0),MATCH(LEFT(EmissionsCalc!$C21,3),EmissionRates!$B$6:$H$6,0))</f>
        <v>3.5570959060569237E-9</v>
      </c>
      <c r="AG21" s="212">
        <f>INDEX(EmissionRates!$L$7:$R$56,MATCH(EmissionsCalc!AG$9,EmissionRates!$A$7:$A$56,0),MATCH(LEFT(EmissionsCalc!$C21,3),EmissionRates!$B$6:$H$6,0))</f>
        <v>3.5570959060569237E-9</v>
      </c>
      <c r="AH21" s="212">
        <f>INDEX(EmissionRates!$L$7:$R$56,MATCH(EmissionsCalc!AH$9,EmissionRates!$A$7:$A$56,0),MATCH(LEFT(EmissionsCalc!$C21,3),EmissionRates!$B$6:$H$6,0))</f>
        <v>3.5570959060569237E-9</v>
      </c>
      <c r="AI21" s="212">
        <f>INDEX(EmissionRates!$L$7:$R$56,MATCH(EmissionsCalc!AI$9,EmissionRates!$A$7:$A$56,0),MATCH(LEFT(EmissionsCalc!$C21,3),EmissionRates!$B$6:$H$6,0))</f>
        <v>3.5570959060569237E-9</v>
      </c>
      <c r="AJ21" s="212">
        <f>INDEX(EmissionRates!$L$7:$R$56,MATCH(EmissionsCalc!AJ$9,EmissionRates!$A$7:$A$56,0),MATCH(LEFT(EmissionsCalc!$C21,3),EmissionRates!$B$6:$H$6,0))</f>
        <v>3.5570959060569237E-9</v>
      </c>
      <c r="AK21" s="212">
        <f>INDEX(EmissionRates!$L$7:$R$56,MATCH(EmissionsCalc!AK$9,EmissionRates!$A$7:$A$56,0),MATCH(LEFT(EmissionsCalc!$C21,3),EmissionRates!$B$6:$H$6,0))</f>
        <v>3.5570959060569237E-9</v>
      </c>
      <c r="AL21" s="212">
        <f>INDEX(EmissionRates!$L$7:$R$56,MATCH(EmissionsCalc!AL$9,EmissionRates!$A$7:$A$56,0),MATCH(LEFT(EmissionsCalc!$C21,3),EmissionRates!$B$6:$H$6,0))</f>
        <v>3.5570959060569237E-9</v>
      </c>
      <c r="AM21" s="212">
        <f>INDEX(EmissionRates!$L$7:$R$56,MATCH(EmissionsCalc!AM$9,EmissionRates!$A$7:$A$56,0),MATCH(LEFT(EmissionsCalc!$C21,3),EmissionRates!$B$6:$H$6,0))</f>
        <v>3.5570959060569237E-9</v>
      </c>
      <c r="AN21" s="212">
        <f>INDEX(EmissionRates!$L$7:$R$56,MATCH(EmissionsCalc!AN$9,EmissionRates!$A$7:$A$56,0),MATCH(LEFT(EmissionsCalc!$C21,3),EmissionRates!$B$6:$H$6,0))</f>
        <v>3.5570959060569237E-9</v>
      </c>
      <c r="AO21" s="212">
        <f>INDEX(EmissionRates!$L$7:$R$56,MATCH(EmissionsCalc!AO$9,EmissionRates!$A$7:$A$56,0),MATCH(LEFT(EmissionsCalc!$C21,3),EmissionRates!$B$6:$H$6,0))</f>
        <v>3.5570959060569237E-9</v>
      </c>
      <c r="AP21" s="212">
        <f>INDEX(EmissionRates!$L$7:$R$56,MATCH(EmissionsCalc!AP$9,EmissionRates!$A$7:$A$56,0),MATCH(LEFT(EmissionsCalc!$C21,3),EmissionRates!$B$6:$H$6,0))</f>
        <v>3.5570959060569237E-9</v>
      </c>
      <c r="AQ21" s="212">
        <f>INDEX(EmissionRates!$L$7:$R$56,MATCH(EmissionsCalc!AQ$9,EmissionRates!$A$7:$A$56,0),MATCH(LEFT(EmissionsCalc!$C21,3),EmissionRates!$B$6:$H$6,0))</f>
        <v>3.5570959060569237E-9</v>
      </c>
      <c r="AR21" s="212">
        <f>INDEX(EmissionRates!$L$7:$R$56,MATCH(EmissionsCalc!AR$9,EmissionRates!$A$7:$A$56,0),MATCH(LEFT(EmissionsCalc!$C21,3),EmissionRates!$B$6:$H$6,0))</f>
        <v>3.5570959060569237E-9</v>
      </c>
      <c r="AS21" s="212">
        <f>INDEX(EmissionRates!$L$7:$R$56,MATCH(EmissionsCalc!AS$9,EmissionRates!$A$7:$A$56,0),MATCH(LEFT(EmissionsCalc!$C21,3),EmissionRates!$B$6:$H$6,0))</f>
        <v>3.5570959060569237E-9</v>
      </c>
      <c r="AT21" s="212">
        <f>INDEX(EmissionRates!$L$7:$R$56,MATCH(EmissionsCalc!AT$9,EmissionRates!$A$7:$A$56,0),MATCH(LEFT(EmissionsCalc!$C21,3),EmissionRates!$B$6:$H$6,0))</f>
        <v>3.5570959060569237E-9</v>
      </c>
      <c r="AU21" s="212">
        <f>INDEX(EmissionRates!$L$7:$R$56,MATCH(EmissionsCalc!AU$9,EmissionRates!$A$7:$A$56,0),MATCH(LEFT(EmissionsCalc!$C21,3),EmissionRates!$B$6:$H$6,0))</f>
        <v>3.5570959060569237E-9</v>
      </c>
      <c r="AV21" s="212">
        <f>INDEX(EmissionRates!$L$7:$R$56,MATCH(EmissionsCalc!AV$9,EmissionRates!$A$7:$A$56,0),MATCH(LEFT(EmissionsCalc!$C21,3),EmissionRates!$B$6:$H$6,0))</f>
        <v>3.5570959060569237E-9</v>
      </c>
    </row>
    <row r="22" spans="1:48">
      <c r="C22" s="15"/>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row>
    <row r="23" spans="1:48">
      <c r="B23" s="102" t="s">
        <v>242</v>
      </c>
    </row>
    <row r="24" spans="1:48">
      <c r="C24" s="15" t="s">
        <v>238</v>
      </c>
      <c r="D24" s="2" t="s">
        <v>239</v>
      </c>
      <c r="H24" s="212">
        <f>INDEX(EmissionRates!$B$7:$H$56,MATCH(EmissionsCalc!H$9,EmissionRates!$A$7:$A$56,0),MATCH(LEFT(EmissionsCalc!$C24,3),EmissionRates!$B$6:$H$6,0))</f>
        <v>1.0590307894272228E-7</v>
      </c>
      <c r="I24" s="212">
        <f>INDEX(EmissionRates!$B$7:$H$56,MATCH(EmissionsCalc!I$9,EmissionRates!$A$7:$A$56,0),MATCH(LEFT(EmissionsCalc!$C24,3),EmissionRates!$B$6:$H$6,0))</f>
        <v>9.6822004825508443E-8</v>
      </c>
      <c r="J24" s="212">
        <f>INDEX(EmissionRates!$B$7:$H$56,MATCH(EmissionsCalc!J$9,EmissionRates!$A$7:$A$56,0),MATCH(LEFT(EmissionsCalc!$C24,3),EmissionRates!$B$6:$H$6,0))</f>
        <v>8.7740930708294604E-8</v>
      </c>
      <c r="K24" s="212">
        <f>INDEX(EmissionRates!$B$7:$H$56,MATCH(EmissionsCalc!K$9,EmissionRates!$A$7:$A$56,0),MATCH(LEFT(EmissionsCalc!$C24,3),EmissionRates!$B$6:$H$6,0))</f>
        <v>7.8659856591080764E-8</v>
      </c>
      <c r="L24" s="212">
        <f>INDEX(EmissionRates!$B$7:$H$56,MATCH(EmissionsCalc!L$9,EmissionRates!$A$7:$A$56,0),MATCH(LEFT(EmissionsCalc!$C24,3),EmissionRates!$B$6:$H$6,0))</f>
        <v>6.9578782473866925E-8</v>
      </c>
      <c r="M24" s="212">
        <f>INDEX(EmissionRates!$B$7:$H$56,MATCH(EmissionsCalc!M$9,EmissionRates!$A$7:$A$56,0),MATCH(LEFT(EmissionsCalc!$C24,3),EmissionRates!$B$6:$H$6,0))</f>
        <v>6.0497708356653085E-8</v>
      </c>
      <c r="N24" s="212">
        <f>INDEX(EmissionRates!$B$7:$H$56,MATCH(EmissionsCalc!N$9,EmissionRates!$A$7:$A$56,0),MATCH(LEFT(EmissionsCalc!$C24,3),EmissionRates!$B$6:$H$6,0))</f>
        <v>5.1416634239439246E-8</v>
      </c>
      <c r="O24" s="212">
        <f>INDEX(EmissionRates!$B$7:$H$56,MATCH(EmissionsCalc!O$9,EmissionRates!$A$7:$A$56,0),MATCH(LEFT(EmissionsCalc!$C24,3),EmissionRates!$B$6:$H$6,0))</f>
        <v>4.2335560122225406E-8</v>
      </c>
      <c r="P24" s="212">
        <f>INDEX(EmissionRates!$B$7:$H$56,MATCH(EmissionsCalc!P$9,EmissionRates!$A$7:$A$56,0),MATCH(LEFT(EmissionsCalc!$C24,3),EmissionRates!$B$6:$H$6,0))</f>
        <v>3.3254486005011567E-8</v>
      </c>
      <c r="Q24" s="212">
        <f>INDEX(EmissionRates!$B$7:$H$56,MATCH(EmissionsCalc!Q$9,EmissionRates!$A$7:$A$56,0),MATCH(LEFT(EmissionsCalc!$C24,3),EmissionRates!$B$6:$H$6,0))</f>
        <v>2.4173411887797727E-8</v>
      </c>
      <c r="R24" s="212">
        <f>INDEX(EmissionRates!$B$7:$H$56,MATCH(EmissionsCalc!R$9,EmissionRates!$A$7:$A$56,0),MATCH(LEFT(EmissionsCalc!$C24,3),EmissionRates!$B$6:$H$6,0))</f>
        <v>1.5092337770583871E-8</v>
      </c>
      <c r="S24" s="212">
        <f>INDEX(EmissionRates!$B$7:$H$56,MATCH(EmissionsCalc!S$9,EmissionRates!$A$7:$A$56,0),MATCH(LEFT(EmissionsCalc!$C24,3),EmissionRates!$B$6:$H$6,0))</f>
        <v>1.4164085606216257E-8</v>
      </c>
      <c r="T24" s="212">
        <f>INDEX(EmissionRates!$B$7:$H$56,MATCH(EmissionsCalc!T$9,EmissionRates!$A$7:$A$56,0),MATCH(LEFT(EmissionsCalc!$C24,3),EmissionRates!$B$6:$H$6,0))</f>
        <v>1.3235833441848642E-8</v>
      </c>
      <c r="U24" s="212">
        <f>INDEX(EmissionRates!$B$7:$H$56,MATCH(EmissionsCalc!U$9,EmissionRates!$A$7:$A$56,0),MATCH(LEFT(EmissionsCalc!$C24,3),EmissionRates!$B$6:$H$6,0))</f>
        <v>1.2307581277481028E-8</v>
      </c>
      <c r="V24" s="212">
        <f>INDEX(EmissionRates!$B$7:$H$56,MATCH(EmissionsCalc!V$9,EmissionRates!$A$7:$A$56,0),MATCH(LEFT(EmissionsCalc!$C24,3),EmissionRates!$B$6:$H$6,0))</f>
        <v>1.1379329113113413E-8</v>
      </c>
      <c r="W24" s="212">
        <f>INDEX(EmissionRates!$B$7:$H$56,MATCH(EmissionsCalc!W$9,EmissionRates!$A$7:$A$56,0),MATCH(LEFT(EmissionsCalc!$C24,3),EmissionRates!$B$6:$H$6,0))</f>
        <v>1.0451076948745798E-8</v>
      </c>
      <c r="X24" s="212">
        <f>INDEX(EmissionRates!$B$7:$H$56,MATCH(EmissionsCalc!X$9,EmissionRates!$A$7:$A$56,0),MATCH(LEFT(EmissionsCalc!$C24,3),EmissionRates!$B$6:$H$6,0))</f>
        <v>9.5228247843781836E-9</v>
      </c>
      <c r="Y24" s="212">
        <f>INDEX(EmissionRates!$B$7:$H$56,MATCH(EmissionsCalc!Y$9,EmissionRates!$A$7:$A$56,0),MATCH(LEFT(EmissionsCalc!$C24,3),EmissionRates!$B$6:$H$6,0))</f>
        <v>8.594572620010569E-9</v>
      </c>
      <c r="Z24" s="212">
        <f>INDEX(EmissionRates!$B$7:$H$56,MATCH(EmissionsCalc!Z$9,EmissionRates!$A$7:$A$56,0),MATCH(LEFT(EmissionsCalc!$C24,3),EmissionRates!$B$6:$H$6,0))</f>
        <v>7.6663204556429544E-9</v>
      </c>
      <c r="AA24" s="212">
        <f>INDEX(EmissionRates!$B$7:$H$56,MATCH(EmissionsCalc!AA$9,EmissionRates!$A$7:$A$56,0),MATCH(LEFT(EmissionsCalc!$C24,3),EmissionRates!$B$6:$H$6,0))</f>
        <v>6.7380682912753397E-9</v>
      </c>
      <c r="AB24" s="212">
        <f>INDEX(EmissionRates!$B$7:$H$56,MATCH(EmissionsCalc!AB$9,EmissionRates!$A$7:$A$56,0),MATCH(LEFT(EmissionsCalc!$C24,3),EmissionRates!$B$6:$H$6,0))</f>
        <v>5.8098161269077268E-9</v>
      </c>
      <c r="AC24" s="212">
        <f>INDEX(EmissionRates!$B$7:$H$56,MATCH(EmissionsCalc!AC$9,EmissionRates!$A$7:$A$56,0),MATCH(LEFT(EmissionsCalc!$C24,3),EmissionRates!$B$6:$H$6,0))</f>
        <v>5.8098161269077268E-9</v>
      </c>
      <c r="AD24" s="212">
        <f>INDEX(EmissionRates!$B$7:$H$56,MATCH(EmissionsCalc!AD$9,EmissionRates!$A$7:$A$56,0),MATCH(LEFT(EmissionsCalc!$C24,3),EmissionRates!$B$6:$H$6,0))</f>
        <v>5.8098161269077268E-9</v>
      </c>
      <c r="AE24" s="212">
        <f>INDEX(EmissionRates!$B$7:$H$56,MATCH(EmissionsCalc!AE$9,EmissionRates!$A$7:$A$56,0),MATCH(LEFT(EmissionsCalc!$C24,3),EmissionRates!$B$6:$H$6,0))</f>
        <v>5.8098161269077268E-9</v>
      </c>
      <c r="AF24" s="212">
        <f>INDEX(EmissionRates!$B$7:$H$56,MATCH(EmissionsCalc!AF$9,EmissionRates!$A$7:$A$56,0),MATCH(LEFT(EmissionsCalc!$C24,3),EmissionRates!$B$6:$H$6,0))</f>
        <v>5.8098161269077268E-9</v>
      </c>
      <c r="AG24" s="212">
        <f>INDEX(EmissionRates!$B$7:$H$56,MATCH(EmissionsCalc!AG$9,EmissionRates!$A$7:$A$56,0),MATCH(LEFT(EmissionsCalc!$C24,3),EmissionRates!$B$6:$H$6,0))</f>
        <v>5.8098161269077268E-9</v>
      </c>
      <c r="AH24" s="212">
        <f>INDEX(EmissionRates!$B$7:$H$56,MATCH(EmissionsCalc!AH$9,EmissionRates!$A$7:$A$56,0),MATCH(LEFT(EmissionsCalc!$C24,3),EmissionRates!$B$6:$H$6,0))</f>
        <v>5.8098161269077268E-9</v>
      </c>
      <c r="AI24" s="212">
        <f>INDEX(EmissionRates!$B$7:$H$56,MATCH(EmissionsCalc!AI$9,EmissionRates!$A$7:$A$56,0),MATCH(LEFT(EmissionsCalc!$C24,3),EmissionRates!$B$6:$H$6,0))</f>
        <v>5.8098161269077268E-9</v>
      </c>
      <c r="AJ24" s="212">
        <f>INDEX(EmissionRates!$B$7:$H$56,MATCH(EmissionsCalc!AJ$9,EmissionRates!$A$7:$A$56,0),MATCH(LEFT(EmissionsCalc!$C24,3),EmissionRates!$B$6:$H$6,0))</f>
        <v>5.8098161269077268E-9</v>
      </c>
      <c r="AK24" s="212">
        <f>INDEX(EmissionRates!$B$7:$H$56,MATCH(EmissionsCalc!AK$9,EmissionRates!$A$7:$A$56,0),MATCH(LEFT(EmissionsCalc!$C24,3),EmissionRates!$B$6:$H$6,0))</f>
        <v>5.8098161269077268E-9</v>
      </c>
      <c r="AL24" s="212">
        <f>INDEX(EmissionRates!$B$7:$H$56,MATCH(EmissionsCalc!AL$9,EmissionRates!$A$7:$A$56,0),MATCH(LEFT(EmissionsCalc!$C24,3),EmissionRates!$B$6:$H$6,0))</f>
        <v>5.8098161269077268E-9</v>
      </c>
      <c r="AM24" s="212">
        <f>INDEX(EmissionRates!$B$7:$H$56,MATCH(EmissionsCalc!AM$9,EmissionRates!$A$7:$A$56,0),MATCH(LEFT(EmissionsCalc!$C24,3),EmissionRates!$B$6:$H$6,0))</f>
        <v>5.8098161269077268E-9</v>
      </c>
      <c r="AN24" s="212">
        <f>INDEX(EmissionRates!$B$7:$H$56,MATCH(EmissionsCalc!AN$9,EmissionRates!$A$7:$A$56,0),MATCH(LEFT(EmissionsCalc!$C24,3),EmissionRates!$B$6:$H$6,0))</f>
        <v>5.8098161269077268E-9</v>
      </c>
      <c r="AO24" s="212">
        <f>INDEX(EmissionRates!$B$7:$H$56,MATCH(EmissionsCalc!AO$9,EmissionRates!$A$7:$A$56,0),MATCH(LEFT(EmissionsCalc!$C24,3),EmissionRates!$B$6:$H$6,0))</f>
        <v>5.8098161269077268E-9</v>
      </c>
      <c r="AP24" s="212">
        <f>INDEX(EmissionRates!$B$7:$H$56,MATCH(EmissionsCalc!AP$9,EmissionRates!$A$7:$A$56,0),MATCH(LEFT(EmissionsCalc!$C24,3),EmissionRates!$B$6:$H$6,0))</f>
        <v>5.8098161269077268E-9</v>
      </c>
      <c r="AQ24" s="212">
        <f>INDEX(EmissionRates!$B$7:$H$56,MATCH(EmissionsCalc!AQ$9,EmissionRates!$A$7:$A$56,0),MATCH(LEFT(EmissionsCalc!$C24,3),EmissionRates!$B$6:$H$6,0))</f>
        <v>5.8098161269077268E-9</v>
      </c>
      <c r="AR24" s="212">
        <f>INDEX(EmissionRates!$B$7:$H$56,MATCH(EmissionsCalc!AR$9,EmissionRates!$A$7:$A$56,0),MATCH(LEFT(EmissionsCalc!$C24,3),EmissionRates!$B$6:$H$6,0))</f>
        <v>5.8098161269077268E-9</v>
      </c>
      <c r="AS24" s="212">
        <f>INDEX(EmissionRates!$B$7:$H$56,MATCH(EmissionsCalc!AS$9,EmissionRates!$A$7:$A$56,0),MATCH(LEFT(EmissionsCalc!$C24,3),EmissionRates!$B$6:$H$6,0))</f>
        <v>5.8098161269077268E-9</v>
      </c>
      <c r="AT24" s="212">
        <f>INDEX(EmissionRates!$B$7:$H$56,MATCH(EmissionsCalc!AT$9,EmissionRates!$A$7:$A$56,0),MATCH(LEFT(EmissionsCalc!$C24,3),EmissionRates!$B$6:$H$6,0))</f>
        <v>5.8098161269077268E-9</v>
      </c>
      <c r="AU24" s="212">
        <f>INDEX(EmissionRates!$B$7:$H$56,MATCH(EmissionsCalc!AU$9,EmissionRates!$A$7:$A$56,0),MATCH(LEFT(EmissionsCalc!$C24,3),EmissionRates!$B$6:$H$6,0))</f>
        <v>5.8098161269077268E-9</v>
      </c>
      <c r="AV24" s="212">
        <f>INDEX(EmissionRates!$B$7:$H$56,MATCH(EmissionsCalc!AV$9,EmissionRates!$A$7:$A$56,0),MATCH(LEFT(EmissionsCalc!$C24,3),EmissionRates!$B$6:$H$6,0))</f>
        <v>5.8098161269077268E-9</v>
      </c>
    </row>
    <row r="25" spans="1:48">
      <c r="C25" s="15" t="s">
        <v>240</v>
      </c>
      <c r="D25" s="2" t="s">
        <v>239</v>
      </c>
      <c r="H25" s="212">
        <f>INDEX(EmissionRates!$B$7:$H$56,MATCH(EmissionsCalc!H$9,EmissionRates!$A$7:$A$56,0),MATCH(LEFT(EmissionsCalc!$C25,5),EmissionRates!$B$6:$H$6,0))</f>
        <v>2.1031752578601249E-9</v>
      </c>
      <c r="I25" s="212">
        <f>INDEX(EmissionRates!$B$7:$H$56,MATCH(EmissionsCalc!I$9,EmissionRates!$A$7:$A$56,0),MATCH(LEFT(EmissionsCalc!$C25,5),EmissionRates!$B$6:$H$6,0))</f>
        <v>2.0328972245252155E-9</v>
      </c>
      <c r="J25" s="212">
        <f>INDEX(EmissionRates!$B$7:$H$56,MATCH(EmissionsCalc!J$9,EmissionRates!$A$7:$A$56,0),MATCH(LEFT(EmissionsCalc!$C25,5),EmissionRates!$B$6:$H$6,0))</f>
        <v>1.9626191911903058E-9</v>
      </c>
      <c r="K25" s="212">
        <f>INDEX(EmissionRates!$B$7:$H$56,MATCH(EmissionsCalc!K$9,EmissionRates!$A$7:$A$56,0),MATCH(LEFT(EmissionsCalc!$C25,5),EmissionRates!$B$6:$H$6,0))</f>
        <v>1.892341157855396E-9</v>
      </c>
      <c r="L25" s="212">
        <f>INDEX(EmissionRates!$B$7:$H$56,MATCH(EmissionsCalc!L$9,EmissionRates!$A$7:$A$56,0),MATCH(LEFT(EmissionsCalc!$C25,5),EmissionRates!$B$6:$H$6,0))</f>
        <v>1.8220631245204865E-9</v>
      </c>
      <c r="M25" s="212">
        <f>INDEX(EmissionRates!$B$7:$H$56,MATCH(EmissionsCalc!M$9,EmissionRates!$A$7:$A$56,0),MATCH(LEFT(EmissionsCalc!$C25,5),EmissionRates!$B$6:$H$6,0))</f>
        <v>1.7517850911855769E-9</v>
      </c>
      <c r="N25" s="212">
        <f>INDEX(EmissionRates!$B$7:$H$56,MATCH(EmissionsCalc!N$9,EmissionRates!$A$7:$A$56,0),MATCH(LEFT(EmissionsCalc!$C25,5),EmissionRates!$B$6:$H$6,0))</f>
        <v>1.6815070578506674E-9</v>
      </c>
      <c r="O25" s="212">
        <f>INDEX(EmissionRates!$B$7:$H$56,MATCH(EmissionsCalc!O$9,EmissionRates!$A$7:$A$56,0),MATCH(LEFT(EmissionsCalc!$C25,5),EmissionRates!$B$6:$H$6,0))</f>
        <v>1.6112290245157578E-9</v>
      </c>
      <c r="P25" s="212">
        <f>INDEX(EmissionRates!$B$7:$H$56,MATCH(EmissionsCalc!P$9,EmissionRates!$A$7:$A$56,0),MATCH(LEFT(EmissionsCalc!$C25,5),EmissionRates!$B$6:$H$6,0))</f>
        <v>1.5409509911808483E-9</v>
      </c>
      <c r="Q25" s="212">
        <f>INDEX(EmissionRates!$B$7:$H$56,MATCH(EmissionsCalc!Q$9,EmissionRates!$A$7:$A$56,0),MATCH(LEFT(EmissionsCalc!$C25,5),EmissionRates!$B$6:$H$6,0))</f>
        <v>1.4706729578459388E-9</v>
      </c>
      <c r="R25" s="212">
        <f>INDEX(EmissionRates!$B$7:$H$56,MATCH(EmissionsCalc!R$9,EmissionRates!$A$7:$A$56,0),MATCH(LEFT(EmissionsCalc!$C25,5),EmissionRates!$B$6:$H$6,0))</f>
        <v>1.4003949245110294E-9</v>
      </c>
      <c r="S25" s="212">
        <f>INDEX(EmissionRates!$B$7:$H$56,MATCH(EmissionsCalc!S$9,EmissionRates!$A$7:$A$56,0),MATCH(LEFT(EmissionsCalc!$C25,5),EmissionRates!$B$6:$H$6,0))</f>
        <v>1.3759188973968167E-9</v>
      </c>
      <c r="T25" s="212">
        <f>INDEX(EmissionRates!$B$7:$H$56,MATCH(EmissionsCalc!T$9,EmissionRates!$A$7:$A$56,0),MATCH(LEFT(EmissionsCalc!$C25,5),EmissionRates!$B$6:$H$6,0))</f>
        <v>1.351442870282604E-9</v>
      </c>
      <c r="U25" s="212">
        <f>INDEX(EmissionRates!$B$7:$H$56,MATCH(EmissionsCalc!U$9,EmissionRates!$A$7:$A$56,0),MATCH(LEFT(EmissionsCalc!$C25,5),EmissionRates!$B$6:$H$6,0))</f>
        <v>1.3269668431683913E-9</v>
      </c>
      <c r="V25" s="212">
        <f>INDEX(EmissionRates!$B$7:$H$56,MATCH(EmissionsCalc!V$9,EmissionRates!$A$7:$A$56,0),MATCH(LEFT(EmissionsCalc!$C25,5),EmissionRates!$B$6:$H$6,0))</f>
        <v>1.3024908160541785E-9</v>
      </c>
      <c r="W25" s="212">
        <f>INDEX(EmissionRates!$B$7:$H$56,MATCH(EmissionsCalc!W$9,EmissionRates!$A$7:$A$56,0),MATCH(LEFT(EmissionsCalc!$C25,5),EmissionRates!$B$6:$H$6,0))</f>
        <v>1.2780147889399658E-9</v>
      </c>
      <c r="X25" s="212">
        <f>INDEX(EmissionRates!$B$7:$H$56,MATCH(EmissionsCalc!X$9,EmissionRates!$A$7:$A$56,0),MATCH(LEFT(EmissionsCalc!$C25,5),EmissionRates!$B$6:$H$6,0))</f>
        <v>1.2535387618257531E-9</v>
      </c>
      <c r="Y25" s="212">
        <f>INDEX(EmissionRates!$B$7:$H$56,MATCH(EmissionsCalc!Y$9,EmissionRates!$A$7:$A$56,0),MATCH(LEFT(EmissionsCalc!$C25,5),EmissionRates!$B$6:$H$6,0))</f>
        <v>1.2290627347115404E-9</v>
      </c>
      <c r="Z25" s="212">
        <f>INDEX(EmissionRates!$B$7:$H$56,MATCH(EmissionsCalc!Z$9,EmissionRates!$A$7:$A$56,0),MATCH(LEFT(EmissionsCalc!$C25,5),EmissionRates!$B$6:$H$6,0))</f>
        <v>1.2045867075973277E-9</v>
      </c>
      <c r="AA25" s="212">
        <f>INDEX(EmissionRates!$B$7:$H$56,MATCH(EmissionsCalc!AA$9,EmissionRates!$A$7:$A$56,0),MATCH(LEFT(EmissionsCalc!$C25,5),EmissionRates!$B$6:$H$6,0))</f>
        <v>1.1801106804831149E-9</v>
      </c>
      <c r="AB25" s="212">
        <f>INDEX(EmissionRates!$B$7:$H$56,MATCH(EmissionsCalc!AB$9,EmissionRates!$A$7:$A$56,0),MATCH(LEFT(EmissionsCalc!$C25,5),EmissionRates!$B$6:$H$6,0))</f>
        <v>1.1556346533689033E-9</v>
      </c>
      <c r="AC25" s="212">
        <f>INDEX(EmissionRates!$B$7:$H$56,MATCH(EmissionsCalc!AC$9,EmissionRates!$A$7:$A$56,0),MATCH(LEFT(EmissionsCalc!$C25,5),EmissionRates!$B$6:$H$6,0))</f>
        <v>1.1556346533689033E-9</v>
      </c>
      <c r="AD25" s="212">
        <f>INDEX(EmissionRates!$B$7:$H$56,MATCH(EmissionsCalc!AD$9,EmissionRates!$A$7:$A$56,0),MATCH(LEFT(EmissionsCalc!$C25,5),EmissionRates!$B$6:$H$6,0))</f>
        <v>1.1556346533689033E-9</v>
      </c>
      <c r="AE25" s="212">
        <f>INDEX(EmissionRates!$B$7:$H$56,MATCH(EmissionsCalc!AE$9,EmissionRates!$A$7:$A$56,0),MATCH(LEFT(EmissionsCalc!$C25,5),EmissionRates!$B$6:$H$6,0))</f>
        <v>1.1556346533689033E-9</v>
      </c>
      <c r="AF25" s="212">
        <f>INDEX(EmissionRates!$B$7:$H$56,MATCH(EmissionsCalc!AF$9,EmissionRates!$A$7:$A$56,0),MATCH(LEFT(EmissionsCalc!$C25,5),EmissionRates!$B$6:$H$6,0))</f>
        <v>1.1556346533689033E-9</v>
      </c>
      <c r="AG25" s="212">
        <f>INDEX(EmissionRates!$B$7:$H$56,MATCH(EmissionsCalc!AG$9,EmissionRates!$A$7:$A$56,0),MATCH(LEFT(EmissionsCalc!$C25,5),EmissionRates!$B$6:$H$6,0))</f>
        <v>1.1556346533689033E-9</v>
      </c>
      <c r="AH25" s="212">
        <f>INDEX(EmissionRates!$B$7:$H$56,MATCH(EmissionsCalc!AH$9,EmissionRates!$A$7:$A$56,0),MATCH(LEFT(EmissionsCalc!$C25,5),EmissionRates!$B$6:$H$6,0))</f>
        <v>1.1556346533689033E-9</v>
      </c>
      <c r="AI25" s="212">
        <f>INDEX(EmissionRates!$B$7:$H$56,MATCH(EmissionsCalc!AI$9,EmissionRates!$A$7:$A$56,0),MATCH(LEFT(EmissionsCalc!$C25,5),EmissionRates!$B$6:$H$6,0))</f>
        <v>1.1556346533689033E-9</v>
      </c>
      <c r="AJ25" s="212">
        <f>INDEX(EmissionRates!$B$7:$H$56,MATCH(EmissionsCalc!AJ$9,EmissionRates!$A$7:$A$56,0),MATCH(LEFT(EmissionsCalc!$C25,5),EmissionRates!$B$6:$H$6,0))</f>
        <v>1.1556346533689033E-9</v>
      </c>
      <c r="AK25" s="212">
        <f>INDEX(EmissionRates!$B$7:$H$56,MATCH(EmissionsCalc!AK$9,EmissionRates!$A$7:$A$56,0),MATCH(LEFT(EmissionsCalc!$C25,5),EmissionRates!$B$6:$H$6,0))</f>
        <v>1.1556346533689033E-9</v>
      </c>
      <c r="AL25" s="212">
        <f>INDEX(EmissionRates!$B$7:$H$56,MATCH(EmissionsCalc!AL$9,EmissionRates!$A$7:$A$56,0),MATCH(LEFT(EmissionsCalc!$C25,5),EmissionRates!$B$6:$H$6,0))</f>
        <v>1.1556346533689033E-9</v>
      </c>
      <c r="AM25" s="212">
        <f>INDEX(EmissionRates!$B$7:$H$56,MATCH(EmissionsCalc!AM$9,EmissionRates!$A$7:$A$56,0),MATCH(LEFT(EmissionsCalc!$C25,5),EmissionRates!$B$6:$H$6,0))</f>
        <v>1.1556346533689033E-9</v>
      </c>
      <c r="AN25" s="212">
        <f>INDEX(EmissionRates!$B$7:$H$56,MATCH(EmissionsCalc!AN$9,EmissionRates!$A$7:$A$56,0),MATCH(LEFT(EmissionsCalc!$C25,5),EmissionRates!$B$6:$H$6,0))</f>
        <v>1.1556346533689033E-9</v>
      </c>
      <c r="AO25" s="212">
        <f>INDEX(EmissionRates!$B$7:$H$56,MATCH(EmissionsCalc!AO$9,EmissionRates!$A$7:$A$56,0),MATCH(LEFT(EmissionsCalc!$C25,5),EmissionRates!$B$6:$H$6,0))</f>
        <v>1.1556346533689033E-9</v>
      </c>
      <c r="AP25" s="212">
        <f>INDEX(EmissionRates!$B$7:$H$56,MATCH(EmissionsCalc!AP$9,EmissionRates!$A$7:$A$56,0),MATCH(LEFT(EmissionsCalc!$C25,5),EmissionRates!$B$6:$H$6,0))</f>
        <v>1.1556346533689033E-9</v>
      </c>
      <c r="AQ25" s="212">
        <f>INDEX(EmissionRates!$B$7:$H$56,MATCH(EmissionsCalc!AQ$9,EmissionRates!$A$7:$A$56,0),MATCH(LEFT(EmissionsCalc!$C25,5),EmissionRates!$B$6:$H$6,0))</f>
        <v>1.1556346533689033E-9</v>
      </c>
      <c r="AR25" s="212">
        <f>INDEX(EmissionRates!$B$7:$H$56,MATCH(EmissionsCalc!AR$9,EmissionRates!$A$7:$A$56,0),MATCH(LEFT(EmissionsCalc!$C25,5),EmissionRates!$B$6:$H$6,0))</f>
        <v>1.1556346533689033E-9</v>
      </c>
      <c r="AS25" s="212">
        <f>INDEX(EmissionRates!$B$7:$H$56,MATCH(EmissionsCalc!AS$9,EmissionRates!$A$7:$A$56,0),MATCH(LEFT(EmissionsCalc!$C25,5),EmissionRates!$B$6:$H$6,0))</f>
        <v>1.1556346533689033E-9</v>
      </c>
      <c r="AT25" s="212">
        <f>INDEX(EmissionRates!$B$7:$H$56,MATCH(EmissionsCalc!AT$9,EmissionRates!$A$7:$A$56,0),MATCH(LEFT(EmissionsCalc!$C25,5),EmissionRates!$B$6:$H$6,0))</f>
        <v>1.1556346533689033E-9</v>
      </c>
      <c r="AU25" s="212">
        <f>INDEX(EmissionRates!$B$7:$H$56,MATCH(EmissionsCalc!AU$9,EmissionRates!$A$7:$A$56,0),MATCH(LEFT(EmissionsCalc!$C25,5),EmissionRates!$B$6:$H$6,0))</f>
        <v>1.1556346533689033E-9</v>
      </c>
      <c r="AV25" s="212">
        <f>INDEX(EmissionRates!$B$7:$H$56,MATCH(EmissionsCalc!AV$9,EmissionRates!$A$7:$A$56,0),MATCH(LEFT(EmissionsCalc!$C25,5),EmissionRates!$B$6:$H$6,0))</f>
        <v>1.1556346533689033E-9</v>
      </c>
    </row>
    <row r="26" spans="1:48">
      <c r="C26" s="15" t="s">
        <v>241</v>
      </c>
      <c r="D26" s="2" t="s">
        <v>239</v>
      </c>
      <c r="H26" s="212">
        <f>INDEX(EmissionRates!$B$7:$H$56,MATCH(EmissionsCalc!H$9,EmissionRates!$A$7:$A$56,0),MATCH(LEFT(EmissionsCalc!$C26,3),EmissionRates!$B$6:$H$6,0))</f>
        <v>1.5756682528299216E-9</v>
      </c>
      <c r="I26" s="212">
        <f>INDEX(EmissionRates!$B$7:$H$56,MATCH(EmissionsCalc!I$9,EmissionRates!$A$7:$A$56,0),MATCH(LEFT(EmissionsCalc!$C26,3),EmissionRates!$B$6:$H$6,0))</f>
        <v>1.5591226222924824E-9</v>
      </c>
      <c r="J26" s="212">
        <f>INDEX(EmissionRates!$B$7:$H$56,MATCH(EmissionsCalc!J$9,EmissionRates!$A$7:$A$56,0),MATCH(LEFT(EmissionsCalc!$C26,3),EmissionRates!$B$6:$H$6,0))</f>
        <v>1.5425769917550433E-9</v>
      </c>
      <c r="K26" s="212">
        <f>INDEX(EmissionRates!$B$7:$H$56,MATCH(EmissionsCalc!K$9,EmissionRates!$A$7:$A$56,0),MATCH(LEFT(EmissionsCalc!$C26,3),EmissionRates!$B$6:$H$6,0))</f>
        <v>1.5260313612176041E-9</v>
      </c>
      <c r="L26" s="212">
        <f>INDEX(EmissionRates!$B$7:$H$56,MATCH(EmissionsCalc!L$9,EmissionRates!$A$7:$A$56,0),MATCH(LEFT(EmissionsCalc!$C26,3),EmissionRates!$B$6:$H$6,0))</f>
        <v>1.5094857306801649E-9</v>
      </c>
      <c r="M26" s="212">
        <f>INDEX(EmissionRates!$B$7:$H$56,MATCH(EmissionsCalc!M$9,EmissionRates!$A$7:$A$56,0),MATCH(LEFT(EmissionsCalc!$C26,3),EmissionRates!$B$6:$H$6,0))</f>
        <v>1.4929401001427257E-9</v>
      </c>
      <c r="N26" s="212">
        <f>INDEX(EmissionRates!$B$7:$H$56,MATCH(EmissionsCalc!N$9,EmissionRates!$A$7:$A$56,0),MATCH(LEFT(EmissionsCalc!$C26,3),EmissionRates!$B$6:$H$6,0))</f>
        <v>1.4763944696052865E-9</v>
      </c>
      <c r="O26" s="212">
        <f>INDEX(EmissionRates!$B$7:$H$56,MATCH(EmissionsCalc!O$9,EmissionRates!$A$7:$A$56,0),MATCH(LEFT(EmissionsCalc!$C26,3),EmissionRates!$B$6:$H$6,0))</f>
        <v>1.4598488390678474E-9</v>
      </c>
      <c r="P26" s="212">
        <f>INDEX(EmissionRates!$B$7:$H$56,MATCH(EmissionsCalc!P$9,EmissionRates!$A$7:$A$56,0),MATCH(LEFT(EmissionsCalc!$C26,3),EmissionRates!$B$6:$H$6,0))</f>
        <v>1.4433032085304082E-9</v>
      </c>
      <c r="Q26" s="212">
        <f>INDEX(EmissionRates!$B$7:$H$56,MATCH(EmissionsCalc!Q$9,EmissionRates!$A$7:$A$56,0),MATCH(LEFT(EmissionsCalc!$C26,3),EmissionRates!$B$6:$H$6,0))</f>
        <v>1.426757577992969E-9</v>
      </c>
      <c r="R26" s="212">
        <f>INDEX(EmissionRates!$B$7:$H$56,MATCH(EmissionsCalc!R$9,EmissionRates!$A$7:$A$56,0),MATCH(LEFT(EmissionsCalc!$C26,3),EmissionRates!$B$6:$H$6,0))</f>
        <v>1.4102119474555306E-9</v>
      </c>
      <c r="S26" s="212">
        <f>INDEX(EmissionRates!$B$7:$H$56,MATCH(EmissionsCalc!S$9,EmissionRates!$A$7:$A$56,0),MATCH(LEFT(EmissionsCalc!$C26,3),EmissionRates!$B$6:$H$6,0))</f>
        <v>1.4035060118389028E-9</v>
      </c>
      <c r="T26" s="212">
        <f>INDEX(EmissionRates!$B$7:$H$56,MATCH(EmissionsCalc!T$9,EmissionRates!$A$7:$A$56,0),MATCH(LEFT(EmissionsCalc!$C26,3),EmissionRates!$B$6:$H$6,0))</f>
        <v>1.396800076222275E-9</v>
      </c>
      <c r="U26" s="212">
        <f>INDEX(EmissionRates!$B$7:$H$56,MATCH(EmissionsCalc!U$9,EmissionRates!$A$7:$A$56,0),MATCH(LEFT(EmissionsCalc!$C26,3),EmissionRates!$B$6:$H$6,0))</f>
        <v>1.3900941406056471E-9</v>
      </c>
      <c r="V26" s="212">
        <f>INDEX(EmissionRates!$B$7:$H$56,MATCH(EmissionsCalc!V$9,EmissionRates!$A$7:$A$56,0),MATCH(LEFT(EmissionsCalc!$C26,3),EmissionRates!$B$6:$H$6,0))</f>
        <v>1.3833882049890193E-9</v>
      </c>
      <c r="W26" s="212">
        <f>INDEX(EmissionRates!$B$7:$H$56,MATCH(EmissionsCalc!W$9,EmissionRates!$A$7:$A$56,0),MATCH(LEFT(EmissionsCalc!$C26,3),EmissionRates!$B$6:$H$6,0))</f>
        <v>1.3766822693723914E-9</v>
      </c>
      <c r="X26" s="212">
        <f>INDEX(EmissionRates!$B$7:$H$56,MATCH(EmissionsCalc!X$9,EmissionRates!$A$7:$A$56,0),MATCH(LEFT(EmissionsCalc!$C26,3),EmissionRates!$B$6:$H$6,0))</f>
        <v>1.3699763337557636E-9</v>
      </c>
      <c r="Y26" s="212">
        <f>INDEX(EmissionRates!$B$7:$H$56,MATCH(EmissionsCalc!Y$9,EmissionRates!$A$7:$A$56,0),MATCH(LEFT(EmissionsCalc!$C26,3),EmissionRates!$B$6:$H$6,0))</f>
        <v>1.3632703981391357E-9</v>
      </c>
      <c r="Z26" s="212">
        <f>INDEX(EmissionRates!$B$7:$H$56,MATCH(EmissionsCalc!Z$9,EmissionRates!$A$7:$A$56,0),MATCH(LEFT(EmissionsCalc!$C26,3),EmissionRates!$B$6:$H$6,0))</f>
        <v>1.3565644625225079E-9</v>
      </c>
      <c r="AA26" s="212">
        <f>INDEX(EmissionRates!$B$7:$H$56,MATCH(EmissionsCalc!AA$9,EmissionRates!$A$7:$A$56,0),MATCH(LEFT(EmissionsCalc!$C26,3),EmissionRates!$B$6:$H$6,0))</f>
        <v>1.34985852690588E-9</v>
      </c>
      <c r="AB26" s="212">
        <f>INDEX(EmissionRates!$B$7:$H$56,MATCH(EmissionsCalc!AB$9,EmissionRates!$A$7:$A$56,0),MATCH(LEFT(EmissionsCalc!$C26,3),EmissionRates!$B$6:$H$6,0))</f>
        <v>1.3431525912892516E-9</v>
      </c>
      <c r="AC26" s="212">
        <f>INDEX(EmissionRates!$B$7:$H$56,MATCH(EmissionsCalc!AC$9,EmissionRates!$A$7:$A$56,0),MATCH(LEFT(EmissionsCalc!$C26,3),EmissionRates!$B$6:$H$6,0))</f>
        <v>1.3431525912892516E-9</v>
      </c>
      <c r="AD26" s="212">
        <f>INDEX(EmissionRates!$B$7:$H$56,MATCH(EmissionsCalc!AD$9,EmissionRates!$A$7:$A$56,0),MATCH(LEFT(EmissionsCalc!$C26,3),EmissionRates!$B$6:$H$6,0))</f>
        <v>1.3431525912892516E-9</v>
      </c>
      <c r="AE26" s="212">
        <f>INDEX(EmissionRates!$B$7:$H$56,MATCH(EmissionsCalc!AE$9,EmissionRates!$A$7:$A$56,0),MATCH(LEFT(EmissionsCalc!$C26,3),EmissionRates!$B$6:$H$6,0))</f>
        <v>1.3431525912892516E-9</v>
      </c>
      <c r="AF26" s="212">
        <f>INDEX(EmissionRates!$B$7:$H$56,MATCH(EmissionsCalc!AF$9,EmissionRates!$A$7:$A$56,0),MATCH(LEFT(EmissionsCalc!$C26,3),EmissionRates!$B$6:$H$6,0))</f>
        <v>1.3431525912892516E-9</v>
      </c>
      <c r="AG26" s="212">
        <f>INDEX(EmissionRates!$B$7:$H$56,MATCH(EmissionsCalc!AG$9,EmissionRates!$A$7:$A$56,0),MATCH(LEFT(EmissionsCalc!$C26,3),EmissionRates!$B$6:$H$6,0))</f>
        <v>1.3431525912892516E-9</v>
      </c>
      <c r="AH26" s="212">
        <f>INDEX(EmissionRates!$B$7:$H$56,MATCH(EmissionsCalc!AH$9,EmissionRates!$A$7:$A$56,0),MATCH(LEFT(EmissionsCalc!$C26,3),EmissionRates!$B$6:$H$6,0))</f>
        <v>1.3431525912892516E-9</v>
      </c>
      <c r="AI26" s="212">
        <f>INDEX(EmissionRates!$B$7:$H$56,MATCH(EmissionsCalc!AI$9,EmissionRates!$A$7:$A$56,0),MATCH(LEFT(EmissionsCalc!$C26,3),EmissionRates!$B$6:$H$6,0))</f>
        <v>1.3431525912892516E-9</v>
      </c>
      <c r="AJ26" s="212">
        <f>INDEX(EmissionRates!$B$7:$H$56,MATCH(EmissionsCalc!AJ$9,EmissionRates!$A$7:$A$56,0),MATCH(LEFT(EmissionsCalc!$C26,3),EmissionRates!$B$6:$H$6,0))</f>
        <v>1.3431525912892516E-9</v>
      </c>
      <c r="AK26" s="212">
        <f>INDEX(EmissionRates!$B$7:$H$56,MATCH(EmissionsCalc!AK$9,EmissionRates!$A$7:$A$56,0),MATCH(LEFT(EmissionsCalc!$C26,3),EmissionRates!$B$6:$H$6,0))</f>
        <v>1.3431525912892516E-9</v>
      </c>
      <c r="AL26" s="212">
        <f>INDEX(EmissionRates!$B$7:$H$56,MATCH(EmissionsCalc!AL$9,EmissionRates!$A$7:$A$56,0),MATCH(LEFT(EmissionsCalc!$C26,3),EmissionRates!$B$6:$H$6,0))</f>
        <v>1.3431525912892516E-9</v>
      </c>
      <c r="AM26" s="212">
        <f>INDEX(EmissionRates!$B$7:$H$56,MATCH(EmissionsCalc!AM$9,EmissionRates!$A$7:$A$56,0),MATCH(LEFT(EmissionsCalc!$C26,3),EmissionRates!$B$6:$H$6,0))</f>
        <v>1.3431525912892516E-9</v>
      </c>
      <c r="AN26" s="212">
        <f>INDEX(EmissionRates!$B$7:$H$56,MATCH(EmissionsCalc!AN$9,EmissionRates!$A$7:$A$56,0),MATCH(LEFT(EmissionsCalc!$C26,3),EmissionRates!$B$6:$H$6,0))</f>
        <v>1.3431525912892516E-9</v>
      </c>
      <c r="AO26" s="212">
        <f>INDEX(EmissionRates!$B$7:$H$56,MATCH(EmissionsCalc!AO$9,EmissionRates!$A$7:$A$56,0),MATCH(LEFT(EmissionsCalc!$C26,3),EmissionRates!$B$6:$H$6,0))</f>
        <v>1.3431525912892516E-9</v>
      </c>
      <c r="AP26" s="212">
        <f>INDEX(EmissionRates!$B$7:$H$56,MATCH(EmissionsCalc!AP$9,EmissionRates!$A$7:$A$56,0),MATCH(LEFT(EmissionsCalc!$C26,3),EmissionRates!$B$6:$H$6,0))</f>
        <v>1.3431525912892516E-9</v>
      </c>
      <c r="AQ26" s="212">
        <f>INDEX(EmissionRates!$B$7:$H$56,MATCH(EmissionsCalc!AQ$9,EmissionRates!$A$7:$A$56,0),MATCH(LEFT(EmissionsCalc!$C26,3),EmissionRates!$B$6:$H$6,0))</f>
        <v>1.3431525912892516E-9</v>
      </c>
      <c r="AR26" s="212">
        <f>INDEX(EmissionRates!$B$7:$H$56,MATCH(EmissionsCalc!AR$9,EmissionRates!$A$7:$A$56,0),MATCH(LEFT(EmissionsCalc!$C26,3),EmissionRates!$B$6:$H$6,0))</f>
        <v>1.3431525912892516E-9</v>
      </c>
      <c r="AS26" s="212">
        <f>INDEX(EmissionRates!$B$7:$H$56,MATCH(EmissionsCalc!AS$9,EmissionRates!$A$7:$A$56,0),MATCH(LEFT(EmissionsCalc!$C26,3),EmissionRates!$B$6:$H$6,0))</f>
        <v>1.3431525912892516E-9</v>
      </c>
      <c r="AT26" s="212">
        <f>INDEX(EmissionRates!$B$7:$H$56,MATCH(EmissionsCalc!AT$9,EmissionRates!$A$7:$A$56,0),MATCH(LEFT(EmissionsCalc!$C26,3),EmissionRates!$B$6:$H$6,0))</f>
        <v>1.3431525912892516E-9</v>
      </c>
      <c r="AU26" s="212">
        <f>INDEX(EmissionRates!$B$7:$H$56,MATCH(EmissionsCalc!AU$9,EmissionRates!$A$7:$A$56,0),MATCH(LEFT(EmissionsCalc!$C26,3),EmissionRates!$B$6:$H$6,0))</f>
        <v>1.3431525912892516E-9</v>
      </c>
      <c r="AV26" s="212">
        <f>INDEX(EmissionRates!$B$7:$H$56,MATCH(EmissionsCalc!AV$9,EmissionRates!$A$7:$A$56,0),MATCH(LEFT(EmissionsCalc!$C26,3),EmissionRates!$B$6:$H$6,0))</f>
        <v>1.3431525912892516E-9</v>
      </c>
    </row>
    <row r="27" spans="1:48">
      <c r="C27" s="15"/>
    </row>
    <row r="28" spans="1:48">
      <c r="B28" s="215" t="s">
        <v>243</v>
      </c>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row>
    <row r="29" spans="1:48" s="214" customFormat="1">
      <c r="A29"/>
      <c r="B29" s="213" t="s">
        <v>244</v>
      </c>
      <c r="C29" s="105" t="s">
        <v>245</v>
      </c>
      <c r="D29" s="2" t="s">
        <v>246</v>
      </c>
      <c r="E29" s="2"/>
      <c r="F29" s="2"/>
      <c r="G29"/>
      <c r="H29" s="214">
        <f>IFERROR(INDEX(EmissionsValues_Short[],MATCH(H9, EmissionsValues_Short[Emission Type], 0),MATCH($B$29, EmissionsValues_Short[#Headers], 0)),0)</f>
        <v>19609.623241034955</v>
      </c>
      <c r="I29" s="214">
        <f>IFERROR(INDEX(EmissionsValues_Short[],MATCH(I9, EmissionsValues_Short[Emission Type], 0),MATCH($B$29, EmissionsValues_Short[#Headers], 0)),0)</f>
        <v>19972.76441216523</v>
      </c>
      <c r="J29" s="214">
        <f>IFERROR(INDEX(EmissionsValues_Short[],MATCH(J9, EmissionsValues_Short[Emission Type], 0),MATCH($B$29, EmissionsValues_Short[#Headers], 0)),0)</f>
        <v>20426.690876078075</v>
      </c>
      <c r="K29" s="214">
        <f>IFERROR(INDEX(EmissionsValues_Short[],MATCH(K9, EmissionsValues_Short[Emission Type], 0),MATCH($B$29, EmissionsValues_Short[#Headers], 0)),0)</f>
        <v>20789.832047208354</v>
      </c>
      <c r="L29" s="214">
        <f>IFERROR(INDEX(EmissionsValues_Short[],MATCH(L9, EmissionsValues_Short[Emission Type], 0),MATCH($B$29, EmissionsValues_Short[#Headers], 0)),0)</f>
        <v>21152.97321833863</v>
      </c>
      <c r="M29" s="214">
        <f>IFERROR(INDEX(EmissionsValues_Short[],MATCH(M9, EmissionsValues_Short[Emission Type], 0),MATCH($B$29, EmissionsValues_Short[#Headers], 0)),0)</f>
        <v>21606.899682251478</v>
      </c>
      <c r="N29" s="214">
        <f>IFERROR(INDEX(EmissionsValues_Short[],MATCH(N9, EmissionsValues_Short[Emission Type], 0),MATCH($B$29, EmissionsValues_Short[#Headers], 0)),0)</f>
        <v>21606.899682251478</v>
      </c>
      <c r="O29" s="214">
        <f>IFERROR(INDEX(EmissionsValues_Short[],MATCH(O9, EmissionsValues_Short[Emission Type], 0),MATCH($B$29, EmissionsValues_Short[#Headers], 0)),0)</f>
        <v>21606.899682251478</v>
      </c>
      <c r="P29" s="214">
        <f>IFERROR(INDEX(EmissionsValues_Short[],MATCH(P9, EmissionsValues_Short[Emission Type], 0),MATCH($B$29, EmissionsValues_Short[#Headers], 0)),0)</f>
        <v>21606.899682251478</v>
      </c>
      <c r="Q29" s="214">
        <f>IFERROR(INDEX(EmissionsValues_Short[],MATCH(Q9, EmissionsValues_Short[Emission Type], 0),MATCH($B$29, EmissionsValues_Short[#Headers], 0)),0)</f>
        <v>21606.899682251478</v>
      </c>
      <c r="R29" s="214">
        <f>IFERROR(INDEX(EmissionsValues_Short[],MATCH(R9, EmissionsValues_Short[Emission Type], 0),MATCH($B$29, EmissionsValues_Short[#Headers], 0)),0)</f>
        <v>21606.899682251478</v>
      </c>
      <c r="S29" s="214">
        <f>IFERROR(INDEX(EmissionsValues_Short[],MATCH(S9, EmissionsValues_Short[Emission Type], 0),MATCH($B$29, EmissionsValues_Short[#Headers], 0)),0)</f>
        <v>21606.899682251478</v>
      </c>
      <c r="T29" s="214">
        <f>IFERROR(INDEX(EmissionsValues_Short[],MATCH(T9, EmissionsValues_Short[Emission Type], 0),MATCH($B$29, EmissionsValues_Short[#Headers], 0)),0)</f>
        <v>21606.899682251478</v>
      </c>
      <c r="U29" s="214">
        <f>IFERROR(INDEX(EmissionsValues_Short[],MATCH(U9, EmissionsValues_Short[Emission Type], 0),MATCH($B$29, EmissionsValues_Short[#Headers], 0)),0)</f>
        <v>21606.899682251478</v>
      </c>
      <c r="V29" s="214">
        <f>IFERROR(INDEX(EmissionsValues_Short[],MATCH(V9, EmissionsValues_Short[Emission Type], 0),MATCH($B$29, EmissionsValues_Short[#Headers], 0)),0)</f>
        <v>21606.899682251478</v>
      </c>
      <c r="W29" s="214">
        <f>IFERROR(INDEX(EmissionsValues_Short[],MATCH(W9, EmissionsValues_Short[Emission Type], 0),MATCH($B$29, EmissionsValues_Short[#Headers], 0)),0)</f>
        <v>21606.899682251478</v>
      </c>
      <c r="X29" s="214">
        <f>IFERROR(INDEX(EmissionsValues_Short[],MATCH(X9, EmissionsValues_Short[Emission Type], 0),MATCH($B$29, EmissionsValues_Short[#Headers], 0)),0)</f>
        <v>21606.899682251478</v>
      </c>
      <c r="Y29" s="214">
        <f>IFERROR(INDEX(EmissionsValues_Short[],MATCH(Y9, EmissionsValues_Short[Emission Type], 0),MATCH($B$29, EmissionsValues_Short[#Headers], 0)),0)</f>
        <v>21606.899682251478</v>
      </c>
      <c r="Z29" s="214">
        <f>IFERROR(INDEX(EmissionsValues_Short[],MATCH(Z9, EmissionsValues_Short[Emission Type], 0),MATCH($B$29, EmissionsValues_Short[#Headers], 0)),0)</f>
        <v>21606.899682251478</v>
      </c>
      <c r="AA29" s="214">
        <f>IFERROR(INDEX(EmissionsValues_Short[],MATCH(AA9, EmissionsValues_Short[Emission Type], 0),MATCH($B$29, EmissionsValues_Short[#Headers], 0)),0)</f>
        <v>21606.899682251478</v>
      </c>
      <c r="AB29" s="214">
        <f>IFERROR(INDEX(EmissionsValues_Short[],MATCH(AB9, EmissionsValues_Short[Emission Type], 0),MATCH($B$29, EmissionsValues_Short[#Headers], 0)),0)</f>
        <v>21606.899682251478</v>
      </c>
      <c r="AC29" s="214">
        <f>IFERROR(INDEX(EmissionsValues_Short[],MATCH(AC9, EmissionsValues_Short[Emission Type], 0),MATCH($B$29, EmissionsValues_Short[#Headers], 0)),0)</f>
        <v>21606.899682251478</v>
      </c>
      <c r="AD29" s="214">
        <f>IFERROR(INDEX(EmissionsValues_Short[],MATCH(AD9, EmissionsValues_Short[Emission Type], 0),MATCH($B$29, EmissionsValues_Short[#Headers], 0)),0)</f>
        <v>21606.899682251478</v>
      </c>
      <c r="AE29" s="214">
        <f>IFERROR(INDEX(EmissionsValues_Short[],MATCH(AE9, EmissionsValues_Short[Emission Type], 0),MATCH($B$29, EmissionsValues_Short[#Headers], 0)),0)</f>
        <v>21606.899682251478</v>
      </c>
      <c r="AF29" s="214">
        <f>IFERROR(INDEX(EmissionsValues_Short[],MATCH(AF9, EmissionsValues_Short[Emission Type], 0),MATCH($B$29, EmissionsValues_Short[#Headers], 0)),0)</f>
        <v>21606.899682251478</v>
      </c>
      <c r="AG29" s="214">
        <f>IFERROR(INDEX(EmissionsValues_Short[],MATCH(AG9, EmissionsValues_Short[Emission Type], 0),MATCH($B$29, EmissionsValues_Short[#Headers], 0)),0)</f>
        <v>21606.899682251478</v>
      </c>
      <c r="AH29" s="214">
        <f>IFERROR(INDEX(EmissionsValues_Short[],MATCH(AH9, EmissionsValues_Short[Emission Type], 0),MATCH($B$29, EmissionsValues_Short[#Headers], 0)),0)</f>
        <v>21606.899682251478</v>
      </c>
      <c r="AI29" s="214">
        <f>IFERROR(INDEX(EmissionsValues_Short[],MATCH(AI9, EmissionsValues_Short[Emission Type], 0),MATCH($B$29, EmissionsValues_Short[#Headers], 0)),0)</f>
        <v>21606.899682251478</v>
      </c>
      <c r="AJ29" s="214">
        <f>IFERROR(INDEX(EmissionsValues_Short[],MATCH(AJ9, EmissionsValues_Short[Emission Type], 0),MATCH($B$29, EmissionsValues_Short[#Headers], 0)),0)</f>
        <v>21606.899682251478</v>
      </c>
      <c r="AK29" s="214">
        <f>IFERROR(INDEX(EmissionsValues_Short[],MATCH(AK9, EmissionsValues_Short[Emission Type], 0),MATCH($B$29, EmissionsValues_Short[#Headers], 0)),0)</f>
        <v>21606.899682251478</v>
      </c>
      <c r="AL29" s="214">
        <f>IFERROR(INDEX(EmissionsValues_Short[],MATCH(AL9, EmissionsValues_Short[Emission Type], 0),MATCH($B$29, EmissionsValues_Short[#Headers], 0)),0)</f>
        <v>21606.899682251478</v>
      </c>
      <c r="AM29" s="214">
        <f>IFERROR(INDEX(EmissionsValues_Short[],MATCH(AM9, EmissionsValues_Short[Emission Type], 0),MATCH($B$29, EmissionsValues_Short[#Headers], 0)),0)</f>
        <v>21606.899682251478</v>
      </c>
      <c r="AN29" s="214">
        <f>IFERROR(INDEX(EmissionsValues_Short[],MATCH(AN9, EmissionsValues_Short[Emission Type], 0),MATCH($B$29, EmissionsValues_Short[#Headers], 0)),0)</f>
        <v>21606.899682251478</v>
      </c>
      <c r="AO29" s="214">
        <f>IFERROR(INDEX(EmissionsValues_Short[],MATCH(AO9, EmissionsValues_Short[Emission Type], 0),MATCH($B$29, EmissionsValues_Short[#Headers], 0)),0)</f>
        <v>21606.899682251478</v>
      </c>
      <c r="AP29" s="214">
        <f>IFERROR(INDEX(EmissionsValues_Short[],MATCH(AP9, EmissionsValues_Short[Emission Type], 0),MATCH($B$29, EmissionsValues_Short[#Headers], 0)),0)</f>
        <v>21606.899682251478</v>
      </c>
      <c r="AQ29" s="214">
        <f>IFERROR(INDEX(EmissionsValues_Short[],MATCH(AQ9, EmissionsValues_Short[Emission Type], 0),MATCH($B$29, EmissionsValues_Short[#Headers], 0)),0)</f>
        <v>21606.899682251478</v>
      </c>
      <c r="AR29" s="214">
        <f>IFERROR(INDEX(EmissionsValues_Short[],MATCH(AR9, EmissionsValues_Short[Emission Type], 0),MATCH($B$29, EmissionsValues_Short[#Headers], 0)),0)</f>
        <v>21606.899682251478</v>
      </c>
      <c r="AS29" s="214">
        <f>IFERROR(INDEX(EmissionsValues_Short[],MATCH(AS9, EmissionsValues_Short[Emission Type], 0),MATCH($B$29, EmissionsValues_Short[#Headers], 0)),0)</f>
        <v>21606.899682251478</v>
      </c>
      <c r="AT29" s="214">
        <f>IFERROR(INDEX(EmissionsValues_Short[],MATCH(AT9, EmissionsValues_Short[Emission Type], 0),MATCH($B$29, EmissionsValues_Short[#Headers], 0)),0)</f>
        <v>21606.899682251478</v>
      </c>
      <c r="AU29" s="214">
        <f>IFERROR(INDEX(EmissionsValues_Short[],MATCH(AU9, EmissionsValues_Short[Emission Type], 0),MATCH($B$29, EmissionsValues_Short[#Headers], 0)),0)</f>
        <v>21606.899682251478</v>
      </c>
      <c r="AV29" s="214">
        <f>IFERROR(INDEX(EmissionsValues_Short[],MATCH(AV9, EmissionsValues_Short[Emission Type], 0),MATCH($B$29, EmissionsValues_Short[#Headers], 0)),0)</f>
        <v>21606.899682251478</v>
      </c>
    </row>
    <row r="30" spans="1:48" s="214" customFormat="1">
      <c r="A30"/>
      <c r="B30" s="213" t="s">
        <v>247</v>
      </c>
      <c r="C30" s="105" t="s">
        <v>248</v>
      </c>
      <c r="D30" s="2" t="s">
        <v>246</v>
      </c>
      <c r="E30" s="2"/>
      <c r="F30" s="2"/>
      <c r="G30"/>
      <c r="H30" s="214">
        <f>IFERROR(INDEX(EmissionsValues_Short[],MATCH(H9, EmissionsValues_Short[Emission Type], 0),MATCH($B$30, EmissionsValues_Short[#Headers], 0)),0)</f>
        <v>956876.9859282797</v>
      </c>
      <c r="I30" s="214">
        <f>IFERROR(INDEX(EmissionsValues_Short[],MATCH(I9, EmissionsValues_Short[Emission Type], 0),MATCH($B$30, EmissionsValues_Short[#Headers], 0)),0)</f>
        <v>972038.12982296874</v>
      </c>
      <c r="J30" s="214">
        <f>IFERROR(INDEX(EmissionsValues_Short[],MATCH(J9, EmissionsValues_Short[Emission Type], 0),MATCH($B$30, EmissionsValues_Short[#Headers], 0)),0)</f>
        <v>987562.41488878813</v>
      </c>
      <c r="K30" s="214">
        <f>IFERROR(INDEX(EmissionsValues_Short[],MATCH(K9, EmissionsValues_Short[Emission Type], 0),MATCH($B$30, EmissionsValues_Short[#Headers], 0)),0)</f>
        <v>1003268.2705401726</v>
      </c>
      <c r="L30" s="214">
        <f>IFERROR(INDEX(EmissionsValues_Short[],MATCH(L9, EmissionsValues_Short[Emission Type], 0),MATCH($B$30, EmissionsValues_Short[#Headers], 0)),0)</f>
        <v>1019155.6967771222</v>
      </c>
      <c r="M30" s="214">
        <f>IFERROR(INDEX(EmissionsValues_Short[],MATCH(M9, EmissionsValues_Short[Emission Type], 0),MATCH($B$30, EmissionsValues_Short[#Headers], 0)),0)</f>
        <v>1035406.2641852021</v>
      </c>
      <c r="N30" s="214">
        <f>IFERROR(INDEX(EmissionsValues_Short[],MATCH(N9, EmissionsValues_Short[Emission Type], 0),MATCH($B$30, EmissionsValues_Short[#Headers], 0)),0)</f>
        <v>1035406.2641852021</v>
      </c>
      <c r="O30" s="214">
        <f>IFERROR(INDEX(EmissionsValues_Short[],MATCH(O9, EmissionsValues_Short[Emission Type], 0),MATCH($B$30, EmissionsValues_Short[#Headers], 0)),0)</f>
        <v>1035406.2641852021</v>
      </c>
      <c r="P30" s="214">
        <f>IFERROR(INDEX(EmissionsValues_Short[],MATCH(P9, EmissionsValues_Short[Emission Type], 0),MATCH($B$30, EmissionsValues_Short[#Headers], 0)),0)</f>
        <v>1035406.2641852021</v>
      </c>
      <c r="Q30" s="214">
        <f>IFERROR(INDEX(EmissionsValues_Short[],MATCH(Q9, EmissionsValues_Short[Emission Type], 0),MATCH($B$30, EmissionsValues_Short[#Headers], 0)),0)</f>
        <v>1035406.2641852021</v>
      </c>
      <c r="R30" s="214">
        <f>IFERROR(INDEX(EmissionsValues_Short[],MATCH(R9, EmissionsValues_Short[Emission Type], 0),MATCH($B$30, EmissionsValues_Short[#Headers], 0)),0)</f>
        <v>1035406.2641852021</v>
      </c>
      <c r="S30" s="214">
        <f>IFERROR(INDEX(EmissionsValues_Short[],MATCH(S9, EmissionsValues_Short[Emission Type], 0),MATCH($B$30, EmissionsValues_Short[#Headers], 0)),0)</f>
        <v>1035406.2641852021</v>
      </c>
      <c r="T30" s="214">
        <f>IFERROR(INDEX(EmissionsValues_Short[],MATCH(T9, EmissionsValues_Short[Emission Type], 0),MATCH($B$30, EmissionsValues_Short[#Headers], 0)),0)</f>
        <v>1035406.2641852021</v>
      </c>
      <c r="U30" s="214">
        <f>IFERROR(INDEX(EmissionsValues_Short[],MATCH(U9, EmissionsValues_Short[Emission Type], 0),MATCH($B$30, EmissionsValues_Short[#Headers], 0)),0)</f>
        <v>1035406.2641852021</v>
      </c>
      <c r="V30" s="214">
        <f>IFERROR(INDEX(EmissionsValues_Short[],MATCH(V9, EmissionsValues_Short[Emission Type], 0),MATCH($B$30, EmissionsValues_Short[#Headers], 0)),0)</f>
        <v>1035406.2641852021</v>
      </c>
      <c r="W30" s="214">
        <f>IFERROR(INDEX(EmissionsValues_Short[],MATCH(W9, EmissionsValues_Short[Emission Type], 0),MATCH($B$30, EmissionsValues_Short[#Headers], 0)),0)</f>
        <v>1035406.2641852021</v>
      </c>
      <c r="X30" s="214">
        <f>IFERROR(INDEX(EmissionsValues_Short[],MATCH(X9, EmissionsValues_Short[Emission Type], 0),MATCH($B$30, EmissionsValues_Short[#Headers], 0)),0)</f>
        <v>1035406.2641852021</v>
      </c>
      <c r="Y30" s="214">
        <f>IFERROR(INDEX(EmissionsValues_Short[],MATCH(Y9, EmissionsValues_Short[Emission Type], 0),MATCH($B$30, EmissionsValues_Short[#Headers], 0)),0)</f>
        <v>1035406.2641852021</v>
      </c>
      <c r="Z30" s="214">
        <f>IFERROR(INDEX(EmissionsValues_Short[],MATCH(Z9, EmissionsValues_Short[Emission Type], 0),MATCH($B$30, EmissionsValues_Short[#Headers], 0)),0)</f>
        <v>1035406.2641852021</v>
      </c>
      <c r="AA30" s="214">
        <f>IFERROR(INDEX(EmissionsValues_Short[],MATCH(AA9, EmissionsValues_Short[Emission Type], 0),MATCH($B$30, EmissionsValues_Short[#Headers], 0)),0)</f>
        <v>1035406.2641852021</v>
      </c>
      <c r="AB30" s="214">
        <f>IFERROR(INDEX(EmissionsValues_Short[],MATCH(AB9, EmissionsValues_Short[Emission Type], 0),MATCH($B$30, EmissionsValues_Short[#Headers], 0)),0)</f>
        <v>1035406.2641852021</v>
      </c>
      <c r="AC30" s="214">
        <f>IFERROR(INDEX(EmissionsValues_Short[],MATCH(AC9, EmissionsValues_Short[Emission Type], 0),MATCH($B$30, EmissionsValues_Short[#Headers], 0)),0)</f>
        <v>1035406.2641852021</v>
      </c>
      <c r="AD30" s="214">
        <f>IFERROR(INDEX(EmissionsValues_Short[],MATCH(AD9, EmissionsValues_Short[Emission Type], 0),MATCH($B$30, EmissionsValues_Short[#Headers], 0)),0)</f>
        <v>1035406.2641852021</v>
      </c>
      <c r="AE30" s="214">
        <f>IFERROR(INDEX(EmissionsValues_Short[],MATCH(AE9, EmissionsValues_Short[Emission Type], 0),MATCH($B$30, EmissionsValues_Short[#Headers], 0)),0)</f>
        <v>1035406.2641852021</v>
      </c>
      <c r="AF30" s="214">
        <f>IFERROR(INDEX(EmissionsValues_Short[],MATCH(AF9, EmissionsValues_Short[Emission Type], 0),MATCH($B$30, EmissionsValues_Short[#Headers], 0)),0)</f>
        <v>1035406.2641852021</v>
      </c>
      <c r="AG30" s="214">
        <f>IFERROR(INDEX(EmissionsValues_Short[],MATCH(AG9, EmissionsValues_Short[Emission Type], 0),MATCH($B$30, EmissionsValues_Short[#Headers], 0)),0)</f>
        <v>1035406.2641852021</v>
      </c>
      <c r="AH30" s="214">
        <f>IFERROR(INDEX(EmissionsValues_Short[],MATCH(AH9, EmissionsValues_Short[Emission Type], 0),MATCH($B$30, EmissionsValues_Short[#Headers], 0)),0)</f>
        <v>1035406.2641852021</v>
      </c>
      <c r="AI30" s="214">
        <f>IFERROR(INDEX(EmissionsValues_Short[],MATCH(AI9, EmissionsValues_Short[Emission Type], 0),MATCH($B$30, EmissionsValues_Short[#Headers], 0)),0)</f>
        <v>1035406.2641852021</v>
      </c>
      <c r="AJ30" s="214">
        <f>IFERROR(INDEX(EmissionsValues_Short[],MATCH(AJ9, EmissionsValues_Short[Emission Type], 0),MATCH($B$30, EmissionsValues_Short[#Headers], 0)),0)</f>
        <v>1035406.2641852021</v>
      </c>
      <c r="AK30" s="214">
        <f>IFERROR(INDEX(EmissionsValues_Short[],MATCH(AK9, EmissionsValues_Short[Emission Type], 0),MATCH($B$30, EmissionsValues_Short[#Headers], 0)),0)</f>
        <v>1035406.2641852021</v>
      </c>
      <c r="AL30" s="214">
        <f>IFERROR(INDEX(EmissionsValues_Short[],MATCH(AL9, EmissionsValues_Short[Emission Type], 0),MATCH($B$30, EmissionsValues_Short[#Headers], 0)),0)</f>
        <v>1035406.2641852021</v>
      </c>
      <c r="AM30" s="214">
        <f>IFERROR(INDEX(EmissionsValues_Short[],MATCH(AM9, EmissionsValues_Short[Emission Type], 0),MATCH($B$30, EmissionsValues_Short[#Headers], 0)),0)</f>
        <v>1035406.2641852021</v>
      </c>
      <c r="AN30" s="214">
        <f>IFERROR(INDEX(EmissionsValues_Short[],MATCH(AN9, EmissionsValues_Short[Emission Type], 0),MATCH($B$30, EmissionsValues_Short[#Headers], 0)),0)</f>
        <v>1035406.2641852021</v>
      </c>
      <c r="AO30" s="214">
        <f>IFERROR(INDEX(EmissionsValues_Short[],MATCH(AO9, EmissionsValues_Short[Emission Type], 0),MATCH($B$30, EmissionsValues_Short[#Headers], 0)),0)</f>
        <v>1035406.2641852021</v>
      </c>
      <c r="AP30" s="214">
        <f>IFERROR(INDEX(EmissionsValues_Short[],MATCH(AP9, EmissionsValues_Short[Emission Type], 0),MATCH($B$30, EmissionsValues_Short[#Headers], 0)),0)</f>
        <v>1035406.2641852021</v>
      </c>
      <c r="AQ30" s="214">
        <f>IFERROR(INDEX(EmissionsValues_Short[],MATCH(AQ9, EmissionsValues_Short[Emission Type], 0),MATCH($B$30, EmissionsValues_Short[#Headers], 0)),0)</f>
        <v>1035406.2641852021</v>
      </c>
      <c r="AR30" s="214">
        <f>IFERROR(INDEX(EmissionsValues_Short[],MATCH(AR9, EmissionsValues_Short[Emission Type], 0),MATCH($B$30, EmissionsValues_Short[#Headers], 0)),0)</f>
        <v>1035406.2641852021</v>
      </c>
      <c r="AS30" s="214">
        <f>IFERROR(INDEX(EmissionsValues_Short[],MATCH(AS9, EmissionsValues_Short[Emission Type], 0),MATCH($B$30, EmissionsValues_Short[#Headers], 0)),0)</f>
        <v>1035406.2641852021</v>
      </c>
      <c r="AT30" s="214">
        <f>IFERROR(INDEX(EmissionsValues_Short[],MATCH(AT9, EmissionsValues_Short[Emission Type], 0),MATCH($B$30, EmissionsValues_Short[#Headers], 0)),0)</f>
        <v>1035406.2641852021</v>
      </c>
      <c r="AU30" s="214">
        <f>IFERROR(INDEX(EmissionsValues_Short[],MATCH(AU9, EmissionsValues_Short[Emission Type], 0),MATCH($B$30, EmissionsValues_Short[#Headers], 0)),0)</f>
        <v>1035406.2641852021</v>
      </c>
      <c r="AV30" s="214">
        <f>IFERROR(INDEX(EmissionsValues_Short[],MATCH(AV9, EmissionsValues_Short[Emission Type], 0),MATCH($B$30, EmissionsValues_Short[#Headers], 0)),0)</f>
        <v>1035406.2641852021</v>
      </c>
    </row>
    <row r="31" spans="1:48" s="214" customFormat="1">
      <c r="A31"/>
      <c r="B31" s="213" t="s">
        <v>249</v>
      </c>
      <c r="C31" s="105" t="s">
        <v>250</v>
      </c>
      <c r="D31" s="2" t="s">
        <v>246</v>
      </c>
      <c r="E31" s="2"/>
      <c r="F31" s="2"/>
      <c r="G31"/>
      <c r="H31" s="214">
        <f>IFERROR(INDEX(EmissionsValues_Short[],MATCH(H9, EmissionsValues_Short[Emission Type], 0),MATCH($B$31, EmissionsValues_Short[#Headers], 0)),0)</f>
        <v>53563.322741715849</v>
      </c>
      <c r="I31" s="214">
        <f>IFERROR(INDEX(EmissionsValues_Short[],MATCH(I9, EmissionsValues_Short[Emission Type], 0),MATCH($B$31, EmissionsValues_Short[#Headers], 0)),0)</f>
        <v>54561.960962324105</v>
      </c>
      <c r="J31" s="214">
        <f>IFERROR(INDEX(EmissionsValues_Short[],MATCH(J9, EmissionsValues_Short[Emission Type], 0),MATCH($B$31, EmissionsValues_Short[#Headers], 0)),0)</f>
        <v>55469.813890149802</v>
      </c>
      <c r="K31" s="214">
        <f>IFERROR(INDEX(EmissionsValues_Short[],MATCH(K9, EmissionsValues_Short[Emission Type], 0),MATCH($B$31, EmissionsValues_Short[#Headers], 0)),0)</f>
        <v>56468.452110758059</v>
      </c>
      <c r="L31" s="214">
        <f>IFERROR(INDEX(EmissionsValues_Short[],MATCH(L9, EmissionsValues_Short[Emission Type], 0),MATCH($B$31, EmissionsValues_Short[#Headers], 0)),0)</f>
        <v>57557.875624148895</v>
      </c>
      <c r="M31" s="214">
        <f>IFERROR(INDEX(EmissionsValues_Short[],MATCH(M9, EmissionsValues_Short[Emission Type], 0),MATCH($B$31, EmissionsValues_Short[#Headers], 0)),0)</f>
        <v>58556.513844757152</v>
      </c>
      <c r="N31" s="214">
        <f>IFERROR(INDEX(EmissionsValues_Short[],MATCH(N9, EmissionsValues_Short[Emission Type], 0),MATCH($B$31, EmissionsValues_Short[#Headers], 0)),0)</f>
        <v>58556.513844757152</v>
      </c>
      <c r="O31" s="214">
        <f>IFERROR(INDEX(EmissionsValues_Short[],MATCH(O9, EmissionsValues_Short[Emission Type], 0),MATCH($B$31, EmissionsValues_Short[#Headers], 0)),0)</f>
        <v>58556.513844757152</v>
      </c>
      <c r="P31" s="214">
        <f>IFERROR(INDEX(EmissionsValues_Short[],MATCH(P9, EmissionsValues_Short[Emission Type], 0),MATCH($B$31, EmissionsValues_Short[#Headers], 0)),0)</f>
        <v>58556.513844757152</v>
      </c>
      <c r="Q31" s="214">
        <f>IFERROR(INDEX(EmissionsValues_Short[],MATCH(Q9, EmissionsValues_Short[Emission Type], 0),MATCH($B$31, EmissionsValues_Short[#Headers], 0)),0)</f>
        <v>58556.513844757152</v>
      </c>
      <c r="R31" s="214">
        <f>IFERROR(INDEX(EmissionsValues_Short[],MATCH(R9, EmissionsValues_Short[Emission Type], 0),MATCH($B$31, EmissionsValues_Short[#Headers], 0)),0)</f>
        <v>58556.513844757152</v>
      </c>
      <c r="S31" s="214">
        <f>IFERROR(INDEX(EmissionsValues_Short[],MATCH(S9, EmissionsValues_Short[Emission Type], 0),MATCH($B$31, EmissionsValues_Short[#Headers], 0)),0)</f>
        <v>58556.513844757152</v>
      </c>
      <c r="T31" s="214">
        <f>IFERROR(INDEX(EmissionsValues_Short[],MATCH(T9, EmissionsValues_Short[Emission Type], 0),MATCH($B$31, EmissionsValues_Short[#Headers], 0)),0)</f>
        <v>58556.513844757152</v>
      </c>
      <c r="U31" s="214">
        <f>IFERROR(INDEX(EmissionsValues_Short[],MATCH(U9, EmissionsValues_Short[Emission Type], 0),MATCH($B$31, EmissionsValues_Short[#Headers], 0)),0)</f>
        <v>58556.513844757152</v>
      </c>
      <c r="V31" s="214">
        <f>IFERROR(INDEX(EmissionsValues_Short[],MATCH(V9, EmissionsValues_Short[Emission Type], 0),MATCH($B$31, EmissionsValues_Short[#Headers], 0)),0)</f>
        <v>58556.513844757152</v>
      </c>
      <c r="W31" s="214">
        <f>IFERROR(INDEX(EmissionsValues_Short[],MATCH(W9, EmissionsValues_Short[Emission Type], 0),MATCH($B$31, EmissionsValues_Short[#Headers], 0)),0)</f>
        <v>58556.513844757152</v>
      </c>
      <c r="X31" s="214">
        <f>IFERROR(INDEX(EmissionsValues_Short[],MATCH(X9, EmissionsValues_Short[Emission Type], 0),MATCH($B$31, EmissionsValues_Short[#Headers], 0)),0)</f>
        <v>58556.513844757152</v>
      </c>
      <c r="Y31" s="214">
        <f>IFERROR(INDEX(EmissionsValues_Short[],MATCH(Y9, EmissionsValues_Short[Emission Type], 0),MATCH($B$31, EmissionsValues_Short[#Headers], 0)),0)</f>
        <v>58556.513844757152</v>
      </c>
      <c r="Z31" s="214">
        <f>IFERROR(INDEX(EmissionsValues_Short[],MATCH(Z9, EmissionsValues_Short[Emission Type], 0),MATCH($B$31, EmissionsValues_Short[#Headers], 0)),0)</f>
        <v>58556.513844757152</v>
      </c>
      <c r="AA31" s="214">
        <f>IFERROR(INDEX(EmissionsValues_Short[],MATCH(AA9, EmissionsValues_Short[Emission Type], 0),MATCH($B$31, EmissionsValues_Short[#Headers], 0)),0)</f>
        <v>58556.513844757152</v>
      </c>
      <c r="AB31" s="214">
        <f>IFERROR(INDEX(EmissionsValues_Short[],MATCH(AB9, EmissionsValues_Short[Emission Type], 0),MATCH($B$31, EmissionsValues_Short[#Headers], 0)),0)</f>
        <v>58556.513844757152</v>
      </c>
      <c r="AC31" s="214">
        <f>IFERROR(INDEX(EmissionsValues_Short[],MATCH(AC9, EmissionsValues_Short[Emission Type], 0),MATCH($B$31, EmissionsValues_Short[#Headers], 0)),0)</f>
        <v>58556.513844757152</v>
      </c>
      <c r="AD31" s="214">
        <f>IFERROR(INDEX(EmissionsValues_Short[],MATCH(AD9, EmissionsValues_Short[Emission Type], 0),MATCH($B$31, EmissionsValues_Short[#Headers], 0)),0)</f>
        <v>58556.513844757152</v>
      </c>
      <c r="AE31" s="214">
        <f>IFERROR(INDEX(EmissionsValues_Short[],MATCH(AE9, EmissionsValues_Short[Emission Type], 0),MATCH($B$31, EmissionsValues_Short[#Headers], 0)),0)</f>
        <v>58556.513844757152</v>
      </c>
      <c r="AF31" s="214">
        <f>IFERROR(INDEX(EmissionsValues_Short[],MATCH(AF9, EmissionsValues_Short[Emission Type], 0),MATCH($B$31, EmissionsValues_Short[#Headers], 0)),0)</f>
        <v>58556.513844757152</v>
      </c>
      <c r="AG31" s="214">
        <f>IFERROR(INDEX(EmissionsValues_Short[],MATCH(AG9, EmissionsValues_Short[Emission Type], 0),MATCH($B$31, EmissionsValues_Short[#Headers], 0)),0)</f>
        <v>58556.513844757152</v>
      </c>
      <c r="AH31" s="214">
        <f>IFERROR(INDEX(EmissionsValues_Short[],MATCH(AH9, EmissionsValues_Short[Emission Type], 0),MATCH($B$31, EmissionsValues_Short[#Headers], 0)),0)</f>
        <v>58556.513844757152</v>
      </c>
      <c r="AI31" s="214">
        <f>IFERROR(INDEX(EmissionsValues_Short[],MATCH(AI9, EmissionsValues_Short[Emission Type], 0),MATCH($B$31, EmissionsValues_Short[#Headers], 0)),0)</f>
        <v>58556.513844757152</v>
      </c>
      <c r="AJ31" s="214">
        <f>IFERROR(INDEX(EmissionsValues_Short[],MATCH(AJ9, EmissionsValues_Short[Emission Type], 0),MATCH($B$31, EmissionsValues_Short[#Headers], 0)),0)</f>
        <v>58556.513844757152</v>
      </c>
      <c r="AK31" s="214">
        <f>IFERROR(INDEX(EmissionsValues_Short[],MATCH(AK9, EmissionsValues_Short[Emission Type], 0),MATCH($B$31, EmissionsValues_Short[#Headers], 0)),0)</f>
        <v>58556.513844757152</v>
      </c>
      <c r="AL31" s="214">
        <f>IFERROR(INDEX(EmissionsValues_Short[],MATCH(AL9, EmissionsValues_Short[Emission Type], 0),MATCH($B$31, EmissionsValues_Short[#Headers], 0)),0)</f>
        <v>58556.513844757152</v>
      </c>
      <c r="AM31" s="214">
        <f>IFERROR(INDEX(EmissionsValues_Short[],MATCH(AM9, EmissionsValues_Short[Emission Type], 0),MATCH($B$31, EmissionsValues_Short[#Headers], 0)),0)</f>
        <v>58556.513844757152</v>
      </c>
      <c r="AN31" s="214">
        <f>IFERROR(INDEX(EmissionsValues_Short[],MATCH(AN9, EmissionsValues_Short[Emission Type], 0),MATCH($B$31, EmissionsValues_Short[#Headers], 0)),0)</f>
        <v>58556.513844757152</v>
      </c>
      <c r="AO31" s="214">
        <f>IFERROR(INDEX(EmissionsValues_Short[],MATCH(AO9, EmissionsValues_Short[Emission Type], 0),MATCH($B$31, EmissionsValues_Short[#Headers], 0)),0)</f>
        <v>58556.513844757152</v>
      </c>
      <c r="AP31" s="214">
        <f>IFERROR(INDEX(EmissionsValues_Short[],MATCH(AP9, EmissionsValues_Short[Emission Type], 0),MATCH($B$31, EmissionsValues_Short[#Headers], 0)),0)</f>
        <v>58556.513844757152</v>
      </c>
      <c r="AQ31" s="214">
        <f>IFERROR(INDEX(EmissionsValues_Short[],MATCH(AQ9, EmissionsValues_Short[Emission Type], 0),MATCH($B$31, EmissionsValues_Short[#Headers], 0)),0)</f>
        <v>58556.513844757152</v>
      </c>
      <c r="AR31" s="214">
        <f>IFERROR(INDEX(EmissionsValues_Short[],MATCH(AR9, EmissionsValues_Short[Emission Type], 0),MATCH($B$31, EmissionsValues_Short[#Headers], 0)),0)</f>
        <v>58556.513844757152</v>
      </c>
      <c r="AS31" s="214">
        <f>IFERROR(INDEX(EmissionsValues_Short[],MATCH(AS9, EmissionsValues_Short[Emission Type], 0),MATCH($B$31, EmissionsValues_Short[#Headers], 0)),0)</f>
        <v>58556.513844757152</v>
      </c>
      <c r="AT31" s="214">
        <f>IFERROR(INDEX(EmissionsValues_Short[],MATCH(AT9, EmissionsValues_Short[Emission Type], 0),MATCH($B$31, EmissionsValues_Short[#Headers], 0)),0)</f>
        <v>58556.513844757152</v>
      </c>
      <c r="AU31" s="214">
        <f>IFERROR(INDEX(EmissionsValues_Short[],MATCH(AU9, EmissionsValues_Short[Emission Type], 0),MATCH($B$31, EmissionsValues_Short[#Headers], 0)),0)</f>
        <v>58556.513844757152</v>
      </c>
      <c r="AV31" s="214">
        <f>IFERROR(INDEX(EmissionsValues_Short[],MATCH(AV9, EmissionsValues_Short[Emission Type], 0),MATCH($B$31, EmissionsValues_Short[#Headers], 0)),0)</f>
        <v>58556.513844757152</v>
      </c>
    </row>
    <row r="32" spans="1:48">
      <c r="C32" s="15"/>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row>
    <row r="33" spans="1:48">
      <c r="C33" s="15"/>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row>
    <row r="34" spans="1:48" s="57" customFormat="1">
      <c r="A34" s="96" t="s">
        <v>251</v>
      </c>
      <c r="B34" s="96"/>
      <c r="C34" s="97"/>
      <c r="D34" s="98"/>
      <c r="E34" s="98"/>
      <c r="F34" s="98"/>
      <c r="G34" s="97"/>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row>
    <row r="35" spans="1:48" s="66" customFormat="1">
      <c r="A35" s="102"/>
      <c r="B35" s="102"/>
      <c r="D35" s="81"/>
      <c r="E35" s="81"/>
      <c r="F35" s="81"/>
    </row>
    <row r="36" spans="1:48" s="66" customFormat="1" ht="30">
      <c r="A36" s="873" t="s">
        <v>203</v>
      </c>
      <c r="B36" s="4" t="s">
        <v>120</v>
      </c>
      <c r="C36" s="102" t="s">
        <v>217</v>
      </c>
      <c r="E36" s="81"/>
      <c r="F36" s="81"/>
      <c r="G36" s="205">
        <f>VMTCalc!I156</f>
        <v>18678352.608384006</v>
      </c>
      <c r="H36" s="205">
        <f>VMTCalc!J156</f>
        <v>0</v>
      </c>
      <c r="I36" s="205">
        <f>VMTCalc!K156</f>
        <v>0</v>
      </c>
      <c r="J36" s="205">
        <f>VMTCalc!L156</f>
        <v>0</v>
      </c>
      <c r="K36" s="205">
        <f>VMTCalc!M156</f>
        <v>0</v>
      </c>
      <c r="L36" s="205">
        <f>VMTCalc!N156</f>
        <v>0</v>
      </c>
      <c r="M36" s="205">
        <f>VMTCalc!O156</f>
        <v>0</v>
      </c>
      <c r="N36" s="205">
        <f>VMTCalc!P156</f>
        <v>0</v>
      </c>
      <c r="O36" s="205">
        <f>VMTCalc!Q156</f>
        <v>0</v>
      </c>
      <c r="P36" s="205">
        <f>VMTCalc!R156</f>
        <v>0</v>
      </c>
      <c r="Q36" s="205">
        <f>VMTCalc!S156</f>
        <v>0</v>
      </c>
      <c r="R36" s="205">
        <f>VMTCalc!T156</f>
        <v>0</v>
      </c>
      <c r="S36" s="205">
        <f>VMTCalc!U156</f>
        <v>0</v>
      </c>
      <c r="T36" s="205">
        <f>VMTCalc!V156</f>
        <v>0</v>
      </c>
      <c r="U36" s="205">
        <f>VMTCalc!W156</f>
        <v>1470302.9731040003</v>
      </c>
      <c r="V36" s="205">
        <f>VMTCalc!X156</f>
        <v>1470302.9731040003</v>
      </c>
      <c r="W36" s="205">
        <f>VMTCalc!Y156</f>
        <v>1470302.9731040003</v>
      </c>
      <c r="X36" s="205">
        <f>VMTCalc!Z156</f>
        <v>1470302.9731040003</v>
      </c>
      <c r="Y36" s="205">
        <f>VMTCalc!AA156</f>
        <v>1470302.9731040003</v>
      </c>
      <c r="Z36" s="205">
        <f>VMTCalc!AB156</f>
        <v>1470302.9731040003</v>
      </c>
      <c r="AA36" s="205">
        <f>VMTCalc!AC156</f>
        <v>1470302.9731040003</v>
      </c>
      <c r="AB36" s="205">
        <f>VMTCalc!AD156</f>
        <v>1470302.9731040003</v>
      </c>
      <c r="AC36" s="205">
        <f>VMTCalc!AE156</f>
        <v>1470302.9731040003</v>
      </c>
      <c r="AD36" s="205">
        <f>VMTCalc!AF156</f>
        <v>1470302.9731040003</v>
      </c>
      <c r="AE36" s="205">
        <f>VMTCalc!AG156</f>
        <v>1470302.9731040003</v>
      </c>
      <c r="AF36" s="205">
        <f>VMTCalc!AH156</f>
        <v>1470302.9731040003</v>
      </c>
      <c r="AG36" s="205">
        <f>VMTCalc!AI156</f>
        <v>1034716.9311360002</v>
      </c>
      <c r="AH36" s="205">
        <f>VMTCalc!AJ156</f>
        <v>0</v>
      </c>
      <c r="AI36" s="205">
        <f>VMTCalc!AK156</f>
        <v>0</v>
      </c>
      <c r="AJ36" s="205">
        <f>VMTCalc!AL156</f>
        <v>0</v>
      </c>
      <c r="AK36" s="205">
        <f>VMTCalc!AM156</f>
        <v>0</v>
      </c>
      <c r="AL36" s="205">
        <f>VMTCalc!AN156</f>
        <v>0</v>
      </c>
      <c r="AM36" s="205">
        <f>VMTCalc!AO156</f>
        <v>0</v>
      </c>
      <c r="AN36" s="205">
        <f>VMTCalc!AP156</f>
        <v>0</v>
      </c>
      <c r="AO36" s="205">
        <f>VMTCalc!AQ156</f>
        <v>0</v>
      </c>
      <c r="AP36" s="205">
        <f>VMTCalc!AR156</f>
        <v>0</v>
      </c>
      <c r="AQ36" s="205">
        <f>VMTCalc!AS156</f>
        <v>0</v>
      </c>
      <c r="AR36" s="205">
        <f>VMTCalc!AT156</f>
        <v>0</v>
      </c>
      <c r="AS36" s="205">
        <f>VMTCalc!AU156</f>
        <v>0</v>
      </c>
      <c r="AT36" s="205">
        <f>VMTCalc!AV156</f>
        <v>0</v>
      </c>
      <c r="AU36" s="205">
        <f>VMTCalc!AW156</f>
        <v>0</v>
      </c>
      <c r="AV36" s="205">
        <f>VMTCalc!AX156</f>
        <v>0</v>
      </c>
    </row>
    <row r="37" spans="1:48" s="66" customFormat="1">
      <c r="A37" s="218" t="s">
        <v>198</v>
      </c>
      <c r="B37" s="767" t="str">
        <f>ProjectSummary!C6</f>
        <v>030161</v>
      </c>
      <c r="C37" s="66" t="str">
        <f>INDEX(ProjectSummary!$C$6:$F$20,MATCH(B37,ProjectSummary!$C$6:$C$20,0),4)</f>
        <v>LOCKHART ROAD</v>
      </c>
      <c r="E37" s="81"/>
      <c r="F37" s="81"/>
      <c r="G37" s="206">
        <f>VMTCalc!I157</f>
        <v>100214.71488000003</v>
      </c>
      <c r="H37" s="206">
        <f>VMTCalc!J157</f>
        <v>0</v>
      </c>
      <c r="I37" s="206">
        <f>VMTCalc!K157</f>
        <v>0</v>
      </c>
      <c r="J37" s="206">
        <f>VMTCalc!L157</f>
        <v>0</v>
      </c>
      <c r="K37" s="206">
        <f>VMTCalc!M157</f>
        <v>0</v>
      </c>
      <c r="L37" s="206">
        <f>VMTCalc!N157</f>
        <v>0</v>
      </c>
      <c r="M37" s="206">
        <f>VMTCalc!O157</f>
        <v>0</v>
      </c>
      <c r="N37" s="206">
        <f>VMTCalc!P157</f>
        <v>0</v>
      </c>
      <c r="O37" s="206">
        <f>VMTCalc!Q157</f>
        <v>0</v>
      </c>
      <c r="P37" s="206">
        <f>VMTCalc!R157</f>
        <v>0</v>
      </c>
      <c r="Q37" s="206">
        <f>VMTCalc!S157</f>
        <v>0</v>
      </c>
      <c r="R37" s="206">
        <f>VMTCalc!T157</f>
        <v>0</v>
      </c>
      <c r="S37" s="206">
        <f>VMTCalc!U157</f>
        <v>0</v>
      </c>
      <c r="T37" s="206">
        <f>VMTCalc!V157</f>
        <v>0</v>
      </c>
      <c r="U37" s="206">
        <f>VMTCalc!W157</f>
        <v>8351.22624</v>
      </c>
      <c r="V37" s="206">
        <f>VMTCalc!X157</f>
        <v>8351.22624</v>
      </c>
      <c r="W37" s="206">
        <f>VMTCalc!Y157</f>
        <v>8351.22624</v>
      </c>
      <c r="X37" s="206">
        <f>VMTCalc!Z157</f>
        <v>8351.22624</v>
      </c>
      <c r="Y37" s="206">
        <f>VMTCalc!AA157</f>
        <v>8351.22624</v>
      </c>
      <c r="Z37" s="206">
        <f>VMTCalc!AB157</f>
        <v>8351.22624</v>
      </c>
      <c r="AA37" s="206">
        <f>VMTCalc!AC157</f>
        <v>8351.22624</v>
      </c>
      <c r="AB37" s="206">
        <f>VMTCalc!AD157</f>
        <v>8351.22624</v>
      </c>
      <c r="AC37" s="206">
        <f>VMTCalc!AE157</f>
        <v>8351.22624</v>
      </c>
      <c r="AD37" s="206">
        <f>VMTCalc!AF157</f>
        <v>8351.22624</v>
      </c>
      <c r="AE37" s="206">
        <f>VMTCalc!AG157</f>
        <v>8351.22624</v>
      </c>
      <c r="AF37" s="206">
        <f>VMTCalc!AH157</f>
        <v>8351.22624</v>
      </c>
      <c r="AG37" s="206">
        <f>VMTCalc!AI157</f>
        <v>0</v>
      </c>
      <c r="AH37" s="206">
        <f>VMTCalc!AJ157</f>
        <v>0</v>
      </c>
      <c r="AI37" s="206">
        <f>VMTCalc!AK157</f>
        <v>0</v>
      </c>
      <c r="AJ37" s="206">
        <f>VMTCalc!AL157</f>
        <v>0</v>
      </c>
      <c r="AK37" s="206">
        <f>VMTCalc!AM157</f>
        <v>0</v>
      </c>
      <c r="AL37" s="206">
        <f>VMTCalc!AN157</f>
        <v>0</v>
      </c>
      <c r="AM37" s="206">
        <f>VMTCalc!AO157</f>
        <v>0</v>
      </c>
      <c r="AN37" s="206">
        <f>VMTCalc!AP157</f>
        <v>0</v>
      </c>
      <c r="AO37" s="206">
        <f>VMTCalc!AQ157</f>
        <v>0</v>
      </c>
      <c r="AP37" s="206">
        <f>VMTCalc!AR157</f>
        <v>0</v>
      </c>
      <c r="AQ37" s="206">
        <f>VMTCalc!AS157</f>
        <v>0</v>
      </c>
      <c r="AR37" s="206">
        <f>VMTCalc!AT157</f>
        <v>0</v>
      </c>
      <c r="AS37" s="206">
        <f>VMTCalc!AU157</f>
        <v>0</v>
      </c>
      <c r="AT37" s="206">
        <f>VMTCalc!AV157</f>
        <v>0</v>
      </c>
      <c r="AU37" s="206">
        <f>VMTCalc!AW157</f>
        <v>0</v>
      </c>
      <c r="AV37" s="206">
        <f>VMTCalc!AX157</f>
        <v>0</v>
      </c>
    </row>
    <row r="38" spans="1:48" s="66" customFormat="1">
      <c r="A38" s="218" t="s">
        <v>198</v>
      </c>
      <c r="B38" s="767" t="str">
        <f>ProjectSummary!C7</f>
        <v>030148</v>
      </c>
      <c r="C38" s="66" t="str">
        <f>INDEX(ProjectSummary!$C$6:$F$20,MATCH(B38,ProjectSummary!$C$6:$C$20,0),4)</f>
        <v>MILLS ROAD</v>
      </c>
      <c r="E38" s="81"/>
      <c r="F38" s="81"/>
      <c r="G38" s="206">
        <f>VMTCalc!I158</f>
        <v>200429.42976000006</v>
      </c>
      <c r="H38" s="206">
        <f>VMTCalc!J158</f>
        <v>0</v>
      </c>
      <c r="I38" s="206">
        <f>VMTCalc!K158</f>
        <v>0</v>
      </c>
      <c r="J38" s="206">
        <f>VMTCalc!L158</f>
        <v>0</v>
      </c>
      <c r="K38" s="206">
        <f>VMTCalc!M158</f>
        <v>0</v>
      </c>
      <c r="L38" s="206">
        <f>VMTCalc!N158</f>
        <v>0</v>
      </c>
      <c r="M38" s="206">
        <f>VMTCalc!O158</f>
        <v>0</v>
      </c>
      <c r="N38" s="206">
        <f>VMTCalc!P158</f>
        <v>0</v>
      </c>
      <c r="O38" s="206">
        <f>VMTCalc!Q158</f>
        <v>0</v>
      </c>
      <c r="P38" s="206">
        <f>VMTCalc!R158</f>
        <v>0</v>
      </c>
      <c r="Q38" s="206">
        <f>VMTCalc!S158</f>
        <v>0</v>
      </c>
      <c r="R38" s="206">
        <f>VMTCalc!T158</f>
        <v>0</v>
      </c>
      <c r="S38" s="206">
        <f>VMTCalc!U158</f>
        <v>0</v>
      </c>
      <c r="T38" s="206">
        <f>VMTCalc!V158</f>
        <v>0</v>
      </c>
      <c r="U38" s="206">
        <f>VMTCalc!W158</f>
        <v>16702.45248</v>
      </c>
      <c r="V38" s="206">
        <f>VMTCalc!X158</f>
        <v>16702.45248</v>
      </c>
      <c r="W38" s="206">
        <f>VMTCalc!Y158</f>
        <v>16702.45248</v>
      </c>
      <c r="X38" s="206">
        <f>VMTCalc!Z158</f>
        <v>16702.45248</v>
      </c>
      <c r="Y38" s="206">
        <f>VMTCalc!AA158</f>
        <v>16702.45248</v>
      </c>
      <c r="Z38" s="206">
        <f>VMTCalc!AB158</f>
        <v>16702.45248</v>
      </c>
      <c r="AA38" s="206">
        <f>VMTCalc!AC158</f>
        <v>16702.45248</v>
      </c>
      <c r="AB38" s="206">
        <f>VMTCalc!AD158</f>
        <v>16702.45248</v>
      </c>
      <c r="AC38" s="206">
        <f>VMTCalc!AE158</f>
        <v>16702.45248</v>
      </c>
      <c r="AD38" s="206">
        <f>VMTCalc!AF158</f>
        <v>16702.45248</v>
      </c>
      <c r="AE38" s="206">
        <f>VMTCalc!AG158</f>
        <v>16702.45248</v>
      </c>
      <c r="AF38" s="206">
        <f>VMTCalc!AH158</f>
        <v>16702.45248</v>
      </c>
      <c r="AG38" s="206">
        <f>VMTCalc!AI158</f>
        <v>0</v>
      </c>
      <c r="AH38" s="206">
        <f>VMTCalc!AJ158</f>
        <v>0</v>
      </c>
      <c r="AI38" s="206">
        <f>VMTCalc!AK158</f>
        <v>0</v>
      </c>
      <c r="AJ38" s="206">
        <f>VMTCalc!AL158</f>
        <v>0</v>
      </c>
      <c r="AK38" s="206">
        <f>VMTCalc!AM158</f>
        <v>0</v>
      </c>
      <c r="AL38" s="206">
        <f>VMTCalc!AN158</f>
        <v>0</v>
      </c>
      <c r="AM38" s="206">
        <f>VMTCalc!AO158</f>
        <v>0</v>
      </c>
      <c r="AN38" s="206">
        <f>VMTCalc!AP158</f>
        <v>0</v>
      </c>
      <c r="AO38" s="206">
        <f>VMTCalc!AQ158</f>
        <v>0</v>
      </c>
      <c r="AP38" s="206">
        <f>VMTCalc!AR158</f>
        <v>0</v>
      </c>
      <c r="AQ38" s="206">
        <f>VMTCalc!AS158</f>
        <v>0</v>
      </c>
      <c r="AR38" s="206">
        <f>VMTCalc!AT158</f>
        <v>0</v>
      </c>
      <c r="AS38" s="206">
        <f>VMTCalc!AU158</f>
        <v>0</v>
      </c>
      <c r="AT38" s="206">
        <f>VMTCalc!AV158</f>
        <v>0</v>
      </c>
      <c r="AU38" s="206">
        <f>VMTCalc!AW158</f>
        <v>0</v>
      </c>
      <c r="AV38" s="206">
        <f>VMTCalc!AX158</f>
        <v>0</v>
      </c>
    </row>
    <row r="39" spans="1:48" s="66" customFormat="1">
      <c r="A39" s="218" t="s">
        <v>198</v>
      </c>
      <c r="B39" s="767" t="str">
        <f>ProjectSummary!C8</f>
        <v>030265</v>
      </c>
      <c r="C39" s="66" t="str">
        <f>INDEX(ProjectSummary!$C$6:$F$20,MATCH(B39,ProjectSummary!$C$6:$C$20,0),4)</f>
        <v>ROBINSON ROAD</v>
      </c>
      <c r="E39" s="81"/>
      <c r="F39" s="81"/>
      <c r="G39" s="206">
        <f>VMTCalc!I159</f>
        <v>200429.42976000006</v>
      </c>
      <c r="H39" s="206">
        <f>VMTCalc!J159</f>
        <v>0</v>
      </c>
      <c r="I39" s="206">
        <f>VMTCalc!K159</f>
        <v>0</v>
      </c>
      <c r="J39" s="206">
        <f>VMTCalc!L159</f>
        <v>0</v>
      </c>
      <c r="K39" s="206">
        <f>VMTCalc!M159</f>
        <v>0</v>
      </c>
      <c r="L39" s="206">
        <f>VMTCalc!N159</f>
        <v>0</v>
      </c>
      <c r="M39" s="206">
        <f>VMTCalc!O159</f>
        <v>0</v>
      </c>
      <c r="N39" s="206">
        <f>VMTCalc!P159</f>
        <v>0</v>
      </c>
      <c r="O39" s="206">
        <f>VMTCalc!Q159</f>
        <v>0</v>
      </c>
      <c r="P39" s="206">
        <f>VMTCalc!R159</f>
        <v>0</v>
      </c>
      <c r="Q39" s="206">
        <f>VMTCalc!S159</f>
        <v>0</v>
      </c>
      <c r="R39" s="206">
        <f>VMTCalc!T159</f>
        <v>0</v>
      </c>
      <c r="S39" s="206">
        <f>VMTCalc!U159</f>
        <v>0</v>
      </c>
      <c r="T39" s="206">
        <f>VMTCalc!V159</f>
        <v>0</v>
      </c>
      <c r="U39" s="206">
        <f>VMTCalc!W159</f>
        <v>16702.45248</v>
      </c>
      <c r="V39" s="206">
        <f>VMTCalc!X159</f>
        <v>16702.45248</v>
      </c>
      <c r="W39" s="206">
        <f>VMTCalc!Y159</f>
        <v>16702.45248</v>
      </c>
      <c r="X39" s="206">
        <f>VMTCalc!Z159</f>
        <v>16702.45248</v>
      </c>
      <c r="Y39" s="206">
        <f>VMTCalc!AA159</f>
        <v>16702.45248</v>
      </c>
      <c r="Z39" s="206">
        <f>VMTCalc!AB159</f>
        <v>16702.45248</v>
      </c>
      <c r="AA39" s="206">
        <f>VMTCalc!AC159</f>
        <v>16702.45248</v>
      </c>
      <c r="AB39" s="206">
        <f>VMTCalc!AD159</f>
        <v>16702.45248</v>
      </c>
      <c r="AC39" s="206">
        <f>VMTCalc!AE159</f>
        <v>16702.45248</v>
      </c>
      <c r="AD39" s="206">
        <f>VMTCalc!AF159</f>
        <v>16702.45248</v>
      </c>
      <c r="AE39" s="206">
        <f>VMTCalc!AG159</f>
        <v>16702.45248</v>
      </c>
      <c r="AF39" s="206">
        <f>VMTCalc!AH159</f>
        <v>16702.45248</v>
      </c>
      <c r="AG39" s="206">
        <f>VMTCalc!AI159</f>
        <v>0</v>
      </c>
      <c r="AH39" s="206">
        <f>VMTCalc!AJ159</f>
        <v>0</v>
      </c>
      <c r="AI39" s="206">
        <f>VMTCalc!AK159</f>
        <v>0</v>
      </c>
      <c r="AJ39" s="206">
        <f>VMTCalc!AL159</f>
        <v>0</v>
      </c>
      <c r="AK39" s="206">
        <f>VMTCalc!AM159</f>
        <v>0</v>
      </c>
      <c r="AL39" s="206">
        <f>VMTCalc!AN159</f>
        <v>0</v>
      </c>
      <c r="AM39" s="206">
        <f>VMTCalc!AO159</f>
        <v>0</v>
      </c>
      <c r="AN39" s="206">
        <f>VMTCalc!AP159</f>
        <v>0</v>
      </c>
      <c r="AO39" s="206">
        <f>VMTCalc!AQ159</f>
        <v>0</v>
      </c>
      <c r="AP39" s="206">
        <f>VMTCalc!AR159</f>
        <v>0</v>
      </c>
      <c r="AQ39" s="206">
        <f>VMTCalc!AS159</f>
        <v>0</v>
      </c>
      <c r="AR39" s="206">
        <f>VMTCalc!AT159</f>
        <v>0</v>
      </c>
      <c r="AS39" s="206">
        <f>VMTCalc!AU159</f>
        <v>0</v>
      </c>
      <c r="AT39" s="206">
        <f>VMTCalc!AV159</f>
        <v>0</v>
      </c>
      <c r="AU39" s="206">
        <f>VMTCalc!AW159</f>
        <v>0</v>
      </c>
      <c r="AV39" s="206">
        <f>VMTCalc!AX159</f>
        <v>0</v>
      </c>
    </row>
    <row r="40" spans="1:48" s="66" customFormat="1">
      <c r="A40" s="218" t="s">
        <v>198</v>
      </c>
      <c r="B40" s="767">
        <f>ProjectSummary!C9</f>
        <v>830106</v>
      </c>
      <c r="C40" s="66" t="str">
        <f>INDEX(ProjectSummary!$C$6:$F$20,MATCH(B40,ProjectSummary!$C$6:$C$20,0),4)</f>
        <v>BOGGER HOLLAR ROAD</v>
      </c>
      <c r="E40" s="81"/>
      <c r="F40" s="81"/>
      <c r="G40" s="206">
        <f>VMTCalc!I160</f>
        <v>56370.777120000006</v>
      </c>
      <c r="H40" s="206">
        <f>VMTCalc!J160</f>
        <v>0</v>
      </c>
      <c r="I40" s="206">
        <f>VMTCalc!K160</f>
        <v>0</v>
      </c>
      <c r="J40" s="206">
        <f>VMTCalc!L160</f>
        <v>0</v>
      </c>
      <c r="K40" s="206">
        <f>VMTCalc!M160</f>
        <v>0</v>
      </c>
      <c r="L40" s="206">
        <f>VMTCalc!N160</f>
        <v>0</v>
      </c>
      <c r="M40" s="206">
        <f>VMTCalc!O160</f>
        <v>0</v>
      </c>
      <c r="N40" s="206">
        <f>VMTCalc!P160</f>
        <v>0</v>
      </c>
      <c r="O40" s="206">
        <f>VMTCalc!Q160</f>
        <v>0</v>
      </c>
      <c r="P40" s="206">
        <f>VMTCalc!R160</f>
        <v>0</v>
      </c>
      <c r="Q40" s="206">
        <f>VMTCalc!S160</f>
        <v>0</v>
      </c>
      <c r="R40" s="206">
        <f>VMTCalc!T160</f>
        <v>0</v>
      </c>
      <c r="S40" s="206">
        <f>VMTCalc!U160</f>
        <v>0</v>
      </c>
      <c r="T40" s="206">
        <f>VMTCalc!V160</f>
        <v>0</v>
      </c>
      <c r="U40" s="206">
        <f>VMTCalc!W160</f>
        <v>4697.5647600000002</v>
      </c>
      <c r="V40" s="206">
        <f>VMTCalc!X160</f>
        <v>4697.5647600000002</v>
      </c>
      <c r="W40" s="206">
        <f>VMTCalc!Y160</f>
        <v>4697.5647600000002</v>
      </c>
      <c r="X40" s="206">
        <f>VMTCalc!Z160</f>
        <v>4697.5647600000002</v>
      </c>
      <c r="Y40" s="206">
        <f>VMTCalc!AA160</f>
        <v>4697.5647600000002</v>
      </c>
      <c r="Z40" s="206">
        <f>VMTCalc!AB160</f>
        <v>4697.5647600000002</v>
      </c>
      <c r="AA40" s="206">
        <f>VMTCalc!AC160</f>
        <v>4697.5647600000002</v>
      </c>
      <c r="AB40" s="206">
        <f>VMTCalc!AD160</f>
        <v>4697.5647600000002</v>
      </c>
      <c r="AC40" s="206">
        <f>VMTCalc!AE160</f>
        <v>4697.5647600000002</v>
      </c>
      <c r="AD40" s="206">
        <f>VMTCalc!AF160</f>
        <v>4697.5647600000002</v>
      </c>
      <c r="AE40" s="206">
        <f>VMTCalc!AG160</f>
        <v>4697.5647600000002</v>
      </c>
      <c r="AF40" s="206">
        <f>VMTCalc!AH160</f>
        <v>4697.5647600000002</v>
      </c>
      <c r="AG40" s="206">
        <f>VMTCalc!AI160</f>
        <v>0</v>
      </c>
      <c r="AH40" s="206">
        <f>VMTCalc!AJ160</f>
        <v>0</v>
      </c>
      <c r="AI40" s="206">
        <f>VMTCalc!AK160</f>
        <v>0</v>
      </c>
      <c r="AJ40" s="206">
        <f>VMTCalc!AL160</f>
        <v>0</v>
      </c>
      <c r="AK40" s="206">
        <f>VMTCalc!AM160</f>
        <v>0</v>
      </c>
      <c r="AL40" s="206">
        <f>VMTCalc!AN160</f>
        <v>0</v>
      </c>
      <c r="AM40" s="206">
        <f>VMTCalc!AO160</f>
        <v>0</v>
      </c>
      <c r="AN40" s="206">
        <f>VMTCalc!AP160</f>
        <v>0</v>
      </c>
      <c r="AO40" s="206">
        <f>VMTCalc!AQ160</f>
        <v>0</v>
      </c>
      <c r="AP40" s="206">
        <f>VMTCalc!AR160</f>
        <v>0</v>
      </c>
      <c r="AQ40" s="206">
        <f>VMTCalc!AS160</f>
        <v>0</v>
      </c>
      <c r="AR40" s="206">
        <f>VMTCalc!AT160</f>
        <v>0</v>
      </c>
      <c r="AS40" s="206">
        <f>VMTCalc!AU160</f>
        <v>0</v>
      </c>
      <c r="AT40" s="206">
        <f>VMTCalc!AV160</f>
        <v>0</v>
      </c>
      <c r="AU40" s="206">
        <f>VMTCalc!AW160</f>
        <v>0</v>
      </c>
      <c r="AV40" s="206">
        <f>VMTCalc!AX160</f>
        <v>0</v>
      </c>
    </row>
    <row r="41" spans="1:48" s="66" customFormat="1">
      <c r="A41" s="218" t="s">
        <v>198</v>
      </c>
      <c r="B41" s="767">
        <f>ProjectSummary!C10</f>
        <v>830081</v>
      </c>
      <c r="C41" s="66" t="str">
        <f>INDEX(ProjectSummary!$C$6:$F$20,MATCH(B41,ProjectSummary!$C$6:$C$20,0),4)</f>
        <v>BRIDGE ROAD</v>
      </c>
      <c r="E41" s="81"/>
      <c r="F41" s="81"/>
      <c r="G41" s="206">
        <f>VMTCalc!I161</f>
        <v>330708.55910400004</v>
      </c>
      <c r="H41" s="206">
        <f>VMTCalc!J161</f>
        <v>0</v>
      </c>
      <c r="I41" s="206">
        <f>VMTCalc!K161</f>
        <v>0</v>
      </c>
      <c r="J41" s="206">
        <f>VMTCalc!L161</f>
        <v>0</v>
      </c>
      <c r="K41" s="206">
        <f>VMTCalc!M161</f>
        <v>0</v>
      </c>
      <c r="L41" s="206">
        <f>VMTCalc!N161</f>
        <v>0</v>
      </c>
      <c r="M41" s="206">
        <f>VMTCalc!O161</f>
        <v>0</v>
      </c>
      <c r="N41" s="206">
        <f>VMTCalc!P161</f>
        <v>0</v>
      </c>
      <c r="O41" s="206">
        <f>VMTCalc!Q161</f>
        <v>0</v>
      </c>
      <c r="P41" s="206">
        <f>VMTCalc!R161</f>
        <v>0</v>
      </c>
      <c r="Q41" s="206">
        <f>VMTCalc!S161</f>
        <v>0</v>
      </c>
      <c r="R41" s="206">
        <f>VMTCalc!T161</f>
        <v>0</v>
      </c>
      <c r="S41" s="206">
        <f>VMTCalc!U161</f>
        <v>0</v>
      </c>
      <c r="T41" s="206">
        <f>VMTCalc!V161</f>
        <v>0</v>
      </c>
      <c r="U41" s="206">
        <f>VMTCalc!W161</f>
        <v>27559.046592000002</v>
      </c>
      <c r="V41" s="206">
        <f>VMTCalc!X161</f>
        <v>27559.046592000002</v>
      </c>
      <c r="W41" s="206">
        <f>VMTCalc!Y161</f>
        <v>27559.046592000002</v>
      </c>
      <c r="X41" s="206">
        <f>VMTCalc!Z161</f>
        <v>27559.046592000002</v>
      </c>
      <c r="Y41" s="206">
        <f>VMTCalc!AA161</f>
        <v>27559.046592000002</v>
      </c>
      <c r="Z41" s="206">
        <f>VMTCalc!AB161</f>
        <v>27559.046592000002</v>
      </c>
      <c r="AA41" s="206">
        <f>VMTCalc!AC161</f>
        <v>27559.046592000002</v>
      </c>
      <c r="AB41" s="206">
        <f>VMTCalc!AD161</f>
        <v>27559.046592000002</v>
      </c>
      <c r="AC41" s="206">
        <f>VMTCalc!AE161</f>
        <v>27559.046592000002</v>
      </c>
      <c r="AD41" s="206">
        <f>VMTCalc!AF161</f>
        <v>27559.046592000002</v>
      </c>
      <c r="AE41" s="206">
        <f>VMTCalc!AG161</f>
        <v>27559.046592000002</v>
      </c>
      <c r="AF41" s="206">
        <f>VMTCalc!AH161</f>
        <v>27559.046592000002</v>
      </c>
      <c r="AG41" s="206">
        <f>VMTCalc!AI161</f>
        <v>0</v>
      </c>
      <c r="AH41" s="206">
        <f>VMTCalc!AJ161</f>
        <v>0</v>
      </c>
      <c r="AI41" s="206">
        <f>VMTCalc!AK161</f>
        <v>0</v>
      </c>
      <c r="AJ41" s="206">
        <f>VMTCalc!AL161</f>
        <v>0</v>
      </c>
      <c r="AK41" s="206">
        <f>VMTCalc!AM161</f>
        <v>0</v>
      </c>
      <c r="AL41" s="206">
        <f>VMTCalc!AN161</f>
        <v>0</v>
      </c>
      <c r="AM41" s="206">
        <f>VMTCalc!AO161</f>
        <v>0</v>
      </c>
      <c r="AN41" s="206">
        <f>VMTCalc!AP161</f>
        <v>0</v>
      </c>
      <c r="AO41" s="206">
        <f>VMTCalc!AQ161</f>
        <v>0</v>
      </c>
      <c r="AP41" s="206">
        <f>VMTCalc!AR161</f>
        <v>0</v>
      </c>
      <c r="AQ41" s="206">
        <f>VMTCalc!AS161</f>
        <v>0</v>
      </c>
      <c r="AR41" s="206">
        <f>VMTCalc!AT161</f>
        <v>0</v>
      </c>
      <c r="AS41" s="206">
        <f>VMTCalc!AU161</f>
        <v>0</v>
      </c>
      <c r="AT41" s="206">
        <f>VMTCalc!AV161</f>
        <v>0</v>
      </c>
      <c r="AU41" s="206">
        <f>VMTCalc!AW161</f>
        <v>0</v>
      </c>
      <c r="AV41" s="206">
        <f>VMTCalc!AX161</f>
        <v>0</v>
      </c>
    </row>
    <row r="42" spans="1:48" s="66" customFormat="1">
      <c r="A42" s="218" t="s">
        <v>198</v>
      </c>
      <c r="B42" s="767">
        <f>ProjectSummary!C11</f>
        <v>830200</v>
      </c>
      <c r="C42" s="66" t="str">
        <f>INDEX(ProjectSummary!$C$6:$F$20,MATCH(B42,ProjectSummary!$C$6:$C$20,0),4)</f>
        <v>BRIDGE PORT ROAD</v>
      </c>
      <c r="E42" s="81"/>
      <c r="F42" s="81"/>
      <c r="G42" s="206">
        <f>VMTCalc!I162</f>
        <v>12526.839360000004</v>
      </c>
      <c r="H42" s="206">
        <f>VMTCalc!J162</f>
        <v>0</v>
      </c>
      <c r="I42" s="206">
        <f>VMTCalc!K162</f>
        <v>0</v>
      </c>
      <c r="J42" s="206">
        <f>VMTCalc!L162</f>
        <v>0</v>
      </c>
      <c r="K42" s="206">
        <f>VMTCalc!M162</f>
        <v>0</v>
      </c>
      <c r="L42" s="206">
        <f>VMTCalc!N162</f>
        <v>0</v>
      </c>
      <c r="M42" s="206">
        <f>VMTCalc!O162</f>
        <v>0</v>
      </c>
      <c r="N42" s="206">
        <f>VMTCalc!P162</f>
        <v>0</v>
      </c>
      <c r="O42" s="206">
        <f>VMTCalc!Q162</f>
        <v>0</v>
      </c>
      <c r="P42" s="206">
        <f>VMTCalc!R162</f>
        <v>0</v>
      </c>
      <c r="Q42" s="206">
        <f>VMTCalc!S162</f>
        <v>0</v>
      </c>
      <c r="R42" s="206">
        <f>VMTCalc!T162</f>
        <v>0</v>
      </c>
      <c r="S42" s="206">
        <f>VMTCalc!U162</f>
        <v>0</v>
      </c>
      <c r="T42" s="206">
        <f>VMTCalc!V162</f>
        <v>0</v>
      </c>
      <c r="U42" s="206">
        <f>VMTCalc!W162</f>
        <v>1043.90328</v>
      </c>
      <c r="V42" s="206">
        <f>VMTCalc!X162</f>
        <v>1043.90328</v>
      </c>
      <c r="W42" s="206">
        <f>VMTCalc!Y162</f>
        <v>1043.90328</v>
      </c>
      <c r="X42" s="206">
        <f>VMTCalc!Z162</f>
        <v>1043.90328</v>
      </c>
      <c r="Y42" s="206">
        <f>VMTCalc!AA162</f>
        <v>1043.90328</v>
      </c>
      <c r="Z42" s="206">
        <f>VMTCalc!AB162</f>
        <v>1043.90328</v>
      </c>
      <c r="AA42" s="206">
        <f>VMTCalc!AC162</f>
        <v>1043.90328</v>
      </c>
      <c r="AB42" s="206">
        <f>VMTCalc!AD162</f>
        <v>1043.90328</v>
      </c>
      <c r="AC42" s="206">
        <f>VMTCalc!AE162</f>
        <v>1043.90328</v>
      </c>
      <c r="AD42" s="206">
        <f>VMTCalc!AF162</f>
        <v>1043.90328</v>
      </c>
      <c r="AE42" s="206">
        <f>VMTCalc!AG162</f>
        <v>1043.90328</v>
      </c>
      <c r="AF42" s="206">
        <f>VMTCalc!AH162</f>
        <v>1043.90328</v>
      </c>
      <c r="AG42" s="206">
        <f>VMTCalc!AI162</f>
        <v>0</v>
      </c>
      <c r="AH42" s="206">
        <f>VMTCalc!AJ162</f>
        <v>0</v>
      </c>
      <c r="AI42" s="206">
        <f>VMTCalc!AK162</f>
        <v>0</v>
      </c>
      <c r="AJ42" s="206">
        <f>VMTCalc!AL162</f>
        <v>0</v>
      </c>
      <c r="AK42" s="206">
        <f>VMTCalc!AM162</f>
        <v>0</v>
      </c>
      <c r="AL42" s="206">
        <f>VMTCalc!AN162</f>
        <v>0</v>
      </c>
      <c r="AM42" s="206">
        <f>VMTCalc!AO162</f>
        <v>0</v>
      </c>
      <c r="AN42" s="206">
        <f>VMTCalc!AP162</f>
        <v>0</v>
      </c>
      <c r="AO42" s="206">
        <f>VMTCalc!AQ162</f>
        <v>0</v>
      </c>
      <c r="AP42" s="206">
        <f>VMTCalc!AR162</f>
        <v>0</v>
      </c>
      <c r="AQ42" s="206">
        <f>VMTCalc!AS162</f>
        <v>0</v>
      </c>
      <c r="AR42" s="206">
        <f>VMTCalc!AT162</f>
        <v>0</v>
      </c>
      <c r="AS42" s="206">
        <f>VMTCalc!AU162</f>
        <v>0</v>
      </c>
      <c r="AT42" s="206">
        <f>VMTCalc!AV162</f>
        <v>0</v>
      </c>
      <c r="AU42" s="206">
        <f>VMTCalc!AW162</f>
        <v>0</v>
      </c>
      <c r="AV42" s="206">
        <f>VMTCalc!AX162</f>
        <v>0</v>
      </c>
    </row>
    <row r="43" spans="1:48" s="66" customFormat="1">
      <c r="A43" s="218" t="s">
        <v>198</v>
      </c>
      <c r="B43" s="767">
        <f>ProjectSummary!C12</f>
        <v>120173</v>
      </c>
      <c r="C43" s="66" t="str">
        <f>INDEX(ProjectSummary!$C$6:$F$20,MATCH(B43,ProjectSummary!$C$6:$C$20,0),4)</f>
        <v>PEACH ORCHARD ROAD</v>
      </c>
      <c r="E43" s="81"/>
      <c r="F43" s="81"/>
      <c r="G43" s="206">
        <f>VMTCalc!I163</f>
        <v>783345.02131200011</v>
      </c>
      <c r="H43" s="206">
        <f>VMTCalc!J163</f>
        <v>0</v>
      </c>
      <c r="I43" s="206">
        <f>VMTCalc!K163</f>
        <v>0</v>
      </c>
      <c r="J43" s="206">
        <f>VMTCalc!L163</f>
        <v>0</v>
      </c>
      <c r="K43" s="206">
        <f>VMTCalc!M163</f>
        <v>0</v>
      </c>
      <c r="L43" s="206">
        <f>VMTCalc!N163</f>
        <v>0</v>
      </c>
      <c r="M43" s="206">
        <f>VMTCalc!O163</f>
        <v>0</v>
      </c>
      <c r="N43" s="206">
        <f>VMTCalc!P163</f>
        <v>0</v>
      </c>
      <c r="O43" s="206">
        <f>VMTCalc!Q163</f>
        <v>0</v>
      </c>
      <c r="P43" s="206">
        <f>VMTCalc!R163</f>
        <v>0</v>
      </c>
      <c r="Q43" s="206">
        <f>VMTCalc!S163</f>
        <v>0</v>
      </c>
      <c r="R43" s="206">
        <f>VMTCalc!T163</f>
        <v>0</v>
      </c>
      <c r="S43" s="206">
        <f>VMTCalc!U163</f>
        <v>0</v>
      </c>
      <c r="T43" s="206">
        <f>VMTCalc!V163</f>
        <v>0</v>
      </c>
      <c r="U43" s="206">
        <f>VMTCalc!W163</f>
        <v>65278.751776000012</v>
      </c>
      <c r="V43" s="206">
        <f>VMTCalc!X163</f>
        <v>65278.751776000012</v>
      </c>
      <c r="W43" s="206">
        <f>VMTCalc!Y163</f>
        <v>65278.751776000012</v>
      </c>
      <c r="X43" s="206">
        <f>VMTCalc!Z163</f>
        <v>65278.751776000012</v>
      </c>
      <c r="Y43" s="206">
        <f>VMTCalc!AA163</f>
        <v>65278.751776000012</v>
      </c>
      <c r="Z43" s="206">
        <f>VMTCalc!AB163</f>
        <v>65278.751776000012</v>
      </c>
      <c r="AA43" s="206">
        <f>VMTCalc!AC163</f>
        <v>65278.751776000012</v>
      </c>
      <c r="AB43" s="206">
        <f>VMTCalc!AD163</f>
        <v>65278.751776000012</v>
      </c>
      <c r="AC43" s="206">
        <f>VMTCalc!AE163</f>
        <v>65278.751776000012</v>
      </c>
      <c r="AD43" s="206">
        <f>VMTCalc!AF163</f>
        <v>65278.751776000012</v>
      </c>
      <c r="AE43" s="206">
        <f>VMTCalc!AG163</f>
        <v>65278.751776000012</v>
      </c>
      <c r="AF43" s="206">
        <f>VMTCalc!AH163</f>
        <v>65278.751776000012</v>
      </c>
      <c r="AG43" s="206">
        <f>VMTCalc!AI163</f>
        <v>0</v>
      </c>
      <c r="AH43" s="206">
        <f>VMTCalc!AJ163</f>
        <v>0</v>
      </c>
      <c r="AI43" s="206">
        <f>VMTCalc!AK163</f>
        <v>0</v>
      </c>
      <c r="AJ43" s="206">
        <f>VMTCalc!AL163</f>
        <v>0</v>
      </c>
      <c r="AK43" s="206">
        <f>VMTCalc!AM163</f>
        <v>0</v>
      </c>
      <c r="AL43" s="206">
        <f>VMTCalc!AN163</f>
        <v>0</v>
      </c>
      <c r="AM43" s="206">
        <f>VMTCalc!AO163</f>
        <v>0</v>
      </c>
      <c r="AN43" s="206">
        <f>VMTCalc!AP163</f>
        <v>0</v>
      </c>
      <c r="AO43" s="206">
        <f>VMTCalc!AQ163</f>
        <v>0</v>
      </c>
      <c r="AP43" s="206">
        <f>VMTCalc!AR163</f>
        <v>0</v>
      </c>
      <c r="AQ43" s="206">
        <f>VMTCalc!AS163</f>
        <v>0</v>
      </c>
      <c r="AR43" s="206">
        <f>VMTCalc!AT163</f>
        <v>0</v>
      </c>
      <c r="AS43" s="206">
        <f>VMTCalc!AU163</f>
        <v>0</v>
      </c>
      <c r="AT43" s="206">
        <f>VMTCalc!AV163</f>
        <v>0</v>
      </c>
      <c r="AU43" s="206">
        <f>VMTCalc!AW163</f>
        <v>0</v>
      </c>
      <c r="AV43" s="206">
        <f>VMTCalc!AX163</f>
        <v>0</v>
      </c>
    </row>
    <row r="44" spans="1:48" s="66" customFormat="1">
      <c r="A44" s="218" t="s">
        <v>198</v>
      </c>
      <c r="B44" s="767">
        <f>ProjectSummary!C13</f>
        <v>890074</v>
      </c>
      <c r="C44" s="66" t="str">
        <f>INDEX(ProjectSummary!$C$6:$F$20,MATCH(B44,ProjectSummary!$C$6:$C$20,0),4)</f>
        <v>MONROE-ANSONVILLE ROAD</v>
      </c>
      <c r="E44" s="81"/>
      <c r="F44" s="81"/>
      <c r="G44" s="206">
        <f>VMTCalc!I164</f>
        <v>511512.60720000014</v>
      </c>
      <c r="H44" s="206">
        <f>VMTCalc!J164</f>
        <v>0</v>
      </c>
      <c r="I44" s="206">
        <f>VMTCalc!K164</f>
        <v>0</v>
      </c>
      <c r="J44" s="206">
        <f>VMTCalc!L164</f>
        <v>0</v>
      </c>
      <c r="K44" s="206">
        <f>VMTCalc!M164</f>
        <v>0</v>
      </c>
      <c r="L44" s="206">
        <f>VMTCalc!N164</f>
        <v>0</v>
      </c>
      <c r="M44" s="206">
        <f>VMTCalc!O164</f>
        <v>0</v>
      </c>
      <c r="N44" s="206">
        <f>VMTCalc!P164</f>
        <v>0</v>
      </c>
      <c r="O44" s="206">
        <f>VMTCalc!Q164</f>
        <v>0</v>
      </c>
      <c r="P44" s="206">
        <f>VMTCalc!R164</f>
        <v>0</v>
      </c>
      <c r="Q44" s="206">
        <f>VMTCalc!S164</f>
        <v>0</v>
      </c>
      <c r="R44" s="206">
        <f>VMTCalc!T164</f>
        <v>0</v>
      </c>
      <c r="S44" s="206">
        <f>VMTCalc!U164</f>
        <v>0</v>
      </c>
      <c r="T44" s="206">
        <f>VMTCalc!V164</f>
        <v>0</v>
      </c>
      <c r="U44" s="206">
        <f>VMTCalc!W164</f>
        <v>42626.05060000001</v>
      </c>
      <c r="V44" s="206">
        <f>VMTCalc!X164</f>
        <v>42626.05060000001</v>
      </c>
      <c r="W44" s="206">
        <f>VMTCalc!Y164</f>
        <v>42626.05060000001</v>
      </c>
      <c r="X44" s="206">
        <f>VMTCalc!Z164</f>
        <v>42626.05060000001</v>
      </c>
      <c r="Y44" s="206">
        <f>VMTCalc!AA164</f>
        <v>42626.05060000001</v>
      </c>
      <c r="Z44" s="206">
        <f>VMTCalc!AB164</f>
        <v>42626.05060000001</v>
      </c>
      <c r="AA44" s="206">
        <f>VMTCalc!AC164</f>
        <v>42626.05060000001</v>
      </c>
      <c r="AB44" s="206">
        <f>VMTCalc!AD164</f>
        <v>42626.05060000001</v>
      </c>
      <c r="AC44" s="206">
        <f>VMTCalc!AE164</f>
        <v>42626.05060000001</v>
      </c>
      <c r="AD44" s="206">
        <f>VMTCalc!AF164</f>
        <v>42626.05060000001</v>
      </c>
      <c r="AE44" s="206">
        <f>VMTCalc!AG164</f>
        <v>42626.05060000001</v>
      </c>
      <c r="AF44" s="206">
        <f>VMTCalc!AH164</f>
        <v>42626.05060000001</v>
      </c>
      <c r="AG44" s="206">
        <f>VMTCalc!AI164</f>
        <v>0</v>
      </c>
      <c r="AH44" s="206">
        <f>VMTCalc!AJ164</f>
        <v>0</v>
      </c>
      <c r="AI44" s="206">
        <f>VMTCalc!AK164</f>
        <v>0</v>
      </c>
      <c r="AJ44" s="206">
        <f>VMTCalc!AL164</f>
        <v>0</v>
      </c>
      <c r="AK44" s="206">
        <f>VMTCalc!AM164</f>
        <v>0</v>
      </c>
      <c r="AL44" s="206">
        <f>VMTCalc!AN164</f>
        <v>0</v>
      </c>
      <c r="AM44" s="206">
        <f>VMTCalc!AO164</f>
        <v>0</v>
      </c>
      <c r="AN44" s="206">
        <f>VMTCalc!AP164</f>
        <v>0</v>
      </c>
      <c r="AO44" s="206">
        <f>VMTCalc!AQ164</f>
        <v>0</v>
      </c>
      <c r="AP44" s="206">
        <f>VMTCalc!AR164</f>
        <v>0</v>
      </c>
      <c r="AQ44" s="206">
        <f>VMTCalc!AS164</f>
        <v>0</v>
      </c>
      <c r="AR44" s="206">
        <f>VMTCalc!AT164</f>
        <v>0</v>
      </c>
      <c r="AS44" s="206">
        <f>VMTCalc!AU164</f>
        <v>0</v>
      </c>
      <c r="AT44" s="206">
        <f>VMTCalc!AV164</f>
        <v>0</v>
      </c>
      <c r="AU44" s="206">
        <f>VMTCalc!AW164</f>
        <v>0</v>
      </c>
      <c r="AV44" s="206">
        <f>VMTCalc!AX164</f>
        <v>0</v>
      </c>
    </row>
    <row r="45" spans="1:48" s="66" customFormat="1">
      <c r="A45" s="218" t="s">
        <v>198</v>
      </c>
      <c r="B45" s="767">
        <f>ProjectSummary!C14</f>
        <v>890170</v>
      </c>
      <c r="C45" s="66" t="str">
        <f>INDEX(ProjectSummary!$C$6:$F$20,MATCH(B45,ProjectSummary!$C$6:$C$20,0),4)</f>
        <v>POTTERS ROAD</v>
      </c>
      <c r="E45" s="81"/>
      <c r="F45" s="81"/>
      <c r="G45" s="206">
        <f>VMTCalc!I165</f>
        <v>400858.85952000011</v>
      </c>
      <c r="H45" s="206">
        <f>VMTCalc!J165</f>
        <v>0</v>
      </c>
      <c r="I45" s="206">
        <f>VMTCalc!K165</f>
        <v>0</v>
      </c>
      <c r="J45" s="206">
        <f>VMTCalc!L165</f>
        <v>0</v>
      </c>
      <c r="K45" s="206">
        <f>VMTCalc!M165</f>
        <v>0</v>
      </c>
      <c r="L45" s="206">
        <f>VMTCalc!N165</f>
        <v>0</v>
      </c>
      <c r="M45" s="206">
        <f>VMTCalc!O165</f>
        <v>0</v>
      </c>
      <c r="N45" s="206">
        <f>VMTCalc!P165</f>
        <v>0</v>
      </c>
      <c r="O45" s="206">
        <f>VMTCalc!Q165</f>
        <v>0</v>
      </c>
      <c r="P45" s="206">
        <f>VMTCalc!R165</f>
        <v>0</v>
      </c>
      <c r="Q45" s="206">
        <f>VMTCalc!S165</f>
        <v>0</v>
      </c>
      <c r="R45" s="206">
        <f>VMTCalc!T165</f>
        <v>0</v>
      </c>
      <c r="S45" s="206">
        <f>VMTCalc!U165</f>
        <v>0</v>
      </c>
      <c r="T45" s="206">
        <f>VMTCalc!V165</f>
        <v>0</v>
      </c>
      <c r="U45" s="206">
        <f>VMTCalc!W165</f>
        <v>33404.90496</v>
      </c>
      <c r="V45" s="206">
        <f>VMTCalc!X165</f>
        <v>33404.90496</v>
      </c>
      <c r="W45" s="206">
        <f>VMTCalc!Y165</f>
        <v>33404.90496</v>
      </c>
      <c r="X45" s="206">
        <f>VMTCalc!Z165</f>
        <v>33404.90496</v>
      </c>
      <c r="Y45" s="206">
        <f>VMTCalc!AA165</f>
        <v>33404.90496</v>
      </c>
      <c r="Z45" s="206">
        <f>VMTCalc!AB165</f>
        <v>33404.90496</v>
      </c>
      <c r="AA45" s="206">
        <f>VMTCalc!AC165</f>
        <v>33404.90496</v>
      </c>
      <c r="AB45" s="206">
        <f>VMTCalc!AD165</f>
        <v>33404.90496</v>
      </c>
      <c r="AC45" s="206">
        <f>VMTCalc!AE165</f>
        <v>33404.90496</v>
      </c>
      <c r="AD45" s="206">
        <f>VMTCalc!AF165</f>
        <v>33404.90496</v>
      </c>
      <c r="AE45" s="206">
        <f>VMTCalc!AG165</f>
        <v>33404.90496</v>
      </c>
      <c r="AF45" s="206">
        <f>VMTCalc!AH165</f>
        <v>33404.90496</v>
      </c>
      <c r="AG45" s="206">
        <f>VMTCalc!AI165</f>
        <v>0</v>
      </c>
      <c r="AH45" s="206">
        <f>VMTCalc!AJ165</f>
        <v>0</v>
      </c>
      <c r="AI45" s="206">
        <f>VMTCalc!AK165</f>
        <v>0</v>
      </c>
      <c r="AJ45" s="206">
        <f>VMTCalc!AL165</f>
        <v>0</v>
      </c>
      <c r="AK45" s="206">
        <f>VMTCalc!AM165</f>
        <v>0</v>
      </c>
      <c r="AL45" s="206">
        <f>VMTCalc!AN165</f>
        <v>0</v>
      </c>
      <c r="AM45" s="206">
        <f>VMTCalc!AO165</f>
        <v>0</v>
      </c>
      <c r="AN45" s="206">
        <f>VMTCalc!AP165</f>
        <v>0</v>
      </c>
      <c r="AO45" s="206">
        <f>VMTCalc!AQ165</f>
        <v>0</v>
      </c>
      <c r="AP45" s="206">
        <f>VMTCalc!AR165</f>
        <v>0</v>
      </c>
      <c r="AQ45" s="206">
        <f>VMTCalc!AS165</f>
        <v>0</v>
      </c>
      <c r="AR45" s="206">
        <f>VMTCalc!AT165</f>
        <v>0</v>
      </c>
      <c r="AS45" s="206">
        <f>VMTCalc!AU165</f>
        <v>0</v>
      </c>
      <c r="AT45" s="206">
        <f>VMTCalc!AV165</f>
        <v>0</v>
      </c>
      <c r="AU45" s="206">
        <f>VMTCalc!AW165</f>
        <v>0</v>
      </c>
      <c r="AV45" s="206">
        <f>VMTCalc!AX165</f>
        <v>0</v>
      </c>
    </row>
    <row r="46" spans="1:48" s="66" customFormat="1">
      <c r="A46" s="218" t="s">
        <v>198</v>
      </c>
      <c r="B46" s="767">
        <f>ProjectSummary!C15</f>
        <v>890312</v>
      </c>
      <c r="C46" s="66" t="str">
        <f>INDEX(ProjectSummary!$C$6:$F$20,MATCH(B46,ProjectSummary!$C$6:$C$20,0),4)</f>
        <v>SHANNON ROAD</v>
      </c>
      <c r="E46" s="81"/>
      <c r="F46" s="81"/>
      <c r="G46" s="206">
        <f>VMTCalc!I166</f>
        <v>1728703.8316799998</v>
      </c>
      <c r="H46" s="206">
        <f>VMTCalc!J166</f>
        <v>0</v>
      </c>
      <c r="I46" s="206">
        <f>VMTCalc!K166</f>
        <v>0</v>
      </c>
      <c r="J46" s="206">
        <f>VMTCalc!L166</f>
        <v>0</v>
      </c>
      <c r="K46" s="206">
        <f>VMTCalc!M166</f>
        <v>0</v>
      </c>
      <c r="L46" s="206">
        <f>VMTCalc!N166</f>
        <v>0</v>
      </c>
      <c r="M46" s="206">
        <f>VMTCalc!O166</f>
        <v>0</v>
      </c>
      <c r="N46" s="206">
        <f>VMTCalc!P166</f>
        <v>0</v>
      </c>
      <c r="O46" s="206">
        <f>VMTCalc!Q166</f>
        <v>0</v>
      </c>
      <c r="P46" s="206">
        <f>VMTCalc!R166</f>
        <v>0</v>
      </c>
      <c r="Q46" s="206">
        <f>VMTCalc!S166</f>
        <v>0</v>
      </c>
      <c r="R46" s="206">
        <f>VMTCalc!T166</f>
        <v>0</v>
      </c>
      <c r="S46" s="206">
        <f>VMTCalc!U166</f>
        <v>0</v>
      </c>
      <c r="T46" s="206">
        <f>VMTCalc!V166</f>
        <v>0</v>
      </c>
      <c r="U46" s="206">
        <f>VMTCalc!W166</f>
        <v>144058.65263999999</v>
      </c>
      <c r="V46" s="206">
        <f>VMTCalc!X166</f>
        <v>144058.65263999999</v>
      </c>
      <c r="W46" s="206">
        <f>VMTCalc!Y166</f>
        <v>144058.65263999999</v>
      </c>
      <c r="X46" s="206">
        <f>VMTCalc!Z166</f>
        <v>144058.65263999999</v>
      </c>
      <c r="Y46" s="206">
        <f>VMTCalc!AA166</f>
        <v>144058.65263999999</v>
      </c>
      <c r="Z46" s="206">
        <f>VMTCalc!AB166</f>
        <v>144058.65263999999</v>
      </c>
      <c r="AA46" s="206">
        <f>VMTCalc!AC166</f>
        <v>144058.65263999999</v>
      </c>
      <c r="AB46" s="206">
        <f>VMTCalc!AD166</f>
        <v>144058.65263999999</v>
      </c>
      <c r="AC46" s="206">
        <f>VMTCalc!AE166</f>
        <v>144058.65263999999</v>
      </c>
      <c r="AD46" s="206">
        <f>VMTCalc!AF166</f>
        <v>144058.65263999999</v>
      </c>
      <c r="AE46" s="206">
        <f>VMTCalc!AG166</f>
        <v>144058.65263999999</v>
      </c>
      <c r="AF46" s="206">
        <f>VMTCalc!AH166</f>
        <v>144058.65263999999</v>
      </c>
      <c r="AG46" s="206">
        <f>VMTCalc!AI166</f>
        <v>0</v>
      </c>
      <c r="AH46" s="206">
        <f>VMTCalc!AJ166</f>
        <v>0</v>
      </c>
      <c r="AI46" s="206">
        <f>VMTCalc!AK166</f>
        <v>0</v>
      </c>
      <c r="AJ46" s="206">
        <f>VMTCalc!AL166</f>
        <v>0</v>
      </c>
      <c r="AK46" s="206">
        <f>VMTCalc!AM166</f>
        <v>0</v>
      </c>
      <c r="AL46" s="206">
        <f>VMTCalc!AN166</f>
        <v>0</v>
      </c>
      <c r="AM46" s="206">
        <f>VMTCalc!AO166</f>
        <v>0</v>
      </c>
      <c r="AN46" s="206">
        <f>VMTCalc!AP166</f>
        <v>0</v>
      </c>
      <c r="AO46" s="206">
        <f>VMTCalc!AQ166</f>
        <v>0</v>
      </c>
      <c r="AP46" s="206">
        <f>VMTCalc!AR166</f>
        <v>0</v>
      </c>
      <c r="AQ46" s="206">
        <f>VMTCalc!AS166</f>
        <v>0</v>
      </c>
      <c r="AR46" s="206">
        <f>VMTCalc!AT166</f>
        <v>0</v>
      </c>
      <c r="AS46" s="206">
        <f>VMTCalc!AU166</f>
        <v>0</v>
      </c>
      <c r="AT46" s="206">
        <f>VMTCalc!AV166</f>
        <v>0</v>
      </c>
      <c r="AU46" s="206">
        <f>VMTCalc!AW166</f>
        <v>0</v>
      </c>
      <c r="AV46" s="206">
        <f>VMTCalc!AX166</f>
        <v>0</v>
      </c>
    </row>
    <row r="47" spans="1:48" s="66" customFormat="1">
      <c r="A47" s="218" t="s">
        <v>198</v>
      </c>
      <c r="B47" s="767">
        <f>ProjectSummary!C16</f>
        <v>890144</v>
      </c>
      <c r="C47" s="66" t="str">
        <f>INDEX(ProjectSummary!$C$6:$F$20,MATCH(B47,ProjectSummary!$C$6:$C$20,0),4)</f>
        <v>STACK ROAD</v>
      </c>
      <c r="E47" s="81"/>
      <c r="F47" s="81"/>
      <c r="G47" s="206">
        <f>VMTCalc!I167</f>
        <v>901932.4339200001</v>
      </c>
      <c r="H47" s="206">
        <f>VMTCalc!J167</f>
        <v>0</v>
      </c>
      <c r="I47" s="206">
        <f>VMTCalc!K167</f>
        <v>0</v>
      </c>
      <c r="J47" s="206">
        <f>VMTCalc!L167</f>
        <v>0</v>
      </c>
      <c r="K47" s="206">
        <f>VMTCalc!M167</f>
        <v>0</v>
      </c>
      <c r="L47" s="206">
        <f>VMTCalc!N167</f>
        <v>0</v>
      </c>
      <c r="M47" s="206">
        <f>VMTCalc!O167</f>
        <v>0</v>
      </c>
      <c r="N47" s="206">
        <f>VMTCalc!P167</f>
        <v>0</v>
      </c>
      <c r="O47" s="206">
        <f>VMTCalc!Q167</f>
        <v>0</v>
      </c>
      <c r="P47" s="206">
        <f>VMTCalc!R167</f>
        <v>0</v>
      </c>
      <c r="Q47" s="206">
        <f>VMTCalc!S167</f>
        <v>0</v>
      </c>
      <c r="R47" s="206">
        <f>VMTCalc!T167</f>
        <v>0</v>
      </c>
      <c r="S47" s="206">
        <f>VMTCalc!U167</f>
        <v>0</v>
      </c>
      <c r="T47" s="206">
        <f>VMTCalc!V167</f>
        <v>0</v>
      </c>
      <c r="U47" s="206">
        <f>VMTCalc!W167</f>
        <v>75161.036160000003</v>
      </c>
      <c r="V47" s="206">
        <f>VMTCalc!X167</f>
        <v>75161.036160000003</v>
      </c>
      <c r="W47" s="206">
        <f>VMTCalc!Y167</f>
        <v>75161.036160000003</v>
      </c>
      <c r="X47" s="206">
        <f>VMTCalc!Z167</f>
        <v>75161.036160000003</v>
      </c>
      <c r="Y47" s="206">
        <f>VMTCalc!AA167</f>
        <v>75161.036160000003</v>
      </c>
      <c r="Z47" s="206">
        <f>VMTCalc!AB167</f>
        <v>75161.036160000003</v>
      </c>
      <c r="AA47" s="206">
        <f>VMTCalc!AC167</f>
        <v>75161.036160000003</v>
      </c>
      <c r="AB47" s="206">
        <f>VMTCalc!AD167</f>
        <v>75161.036160000003</v>
      </c>
      <c r="AC47" s="206">
        <f>VMTCalc!AE167</f>
        <v>75161.036160000003</v>
      </c>
      <c r="AD47" s="206">
        <f>VMTCalc!AF167</f>
        <v>75161.036160000003</v>
      </c>
      <c r="AE47" s="206">
        <f>VMTCalc!AG167</f>
        <v>75161.036160000003</v>
      </c>
      <c r="AF47" s="206">
        <f>VMTCalc!AH167</f>
        <v>75161.036160000003</v>
      </c>
      <c r="AG47" s="206">
        <f>VMTCalc!AI167</f>
        <v>0</v>
      </c>
      <c r="AH47" s="206">
        <f>VMTCalc!AJ167</f>
        <v>0</v>
      </c>
      <c r="AI47" s="206">
        <f>VMTCalc!AK167</f>
        <v>0</v>
      </c>
      <c r="AJ47" s="206">
        <f>VMTCalc!AL167</f>
        <v>0</v>
      </c>
      <c r="AK47" s="206">
        <f>VMTCalc!AM167</f>
        <v>0</v>
      </c>
      <c r="AL47" s="206">
        <f>VMTCalc!AN167</f>
        <v>0</v>
      </c>
      <c r="AM47" s="206">
        <f>VMTCalc!AO167</f>
        <v>0</v>
      </c>
      <c r="AN47" s="206">
        <f>VMTCalc!AP167</f>
        <v>0</v>
      </c>
      <c r="AO47" s="206">
        <f>VMTCalc!AQ167</f>
        <v>0</v>
      </c>
      <c r="AP47" s="206">
        <f>VMTCalc!AR167</f>
        <v>0</v>
      </c>
      <c r="AQ47" s="206">
        <f>VMTCalc!AS167</f>
        <v>0</v>
      </c>
      <c r="AR47" s="206">
        <f>VMTCalc!AT167</f>
        <v>0</v>
      </c>
      <c r="AS47" s="206">
        <f>VMTCalc!AU167</f>
        <v>0</v>
      </c>
      <c r="AT47" s="206">
        <f>VMTCalc!AV167</f>
        <v>0</v>
      </c>
      <c r="AU47" s="206">
        <f>VMTCalc!AW167</f>
        <v>0</v>
      </c>
      <c r="AV47" s="206">
        <f>VMTCalc!AX167</f>
        <v>0</v>
      </c>
    </row>
    <row r="48" spans="1:48" s="66" customFormat="1">
      <c r="A48" s="66">
        <v>1</v>
      </c>
      <c r="B48" s="767">
        <f>ProjectSummary!C17</f>
        <v>890067</v>
      </c>
      <c r="C48" s="66" t="str">
        <f>INDEX(ProjectSummary!$C$6:$F$20,MATCH(B48,ProjectSummary!$C$6:$C$20,0),4)</f>
        <v>AUSTIN GROVE CHURCH ROAD</v>
      </c>
      <c r="E48" s="81"/>
      <c r="F48" s="81"/>
      <c r="G48" s="206">
        <f>VMTCalc!I168</f>
        <v>949951.98479999998</v>
      </c>
      <c r="H48" s="206">
        <f>VMTCalc!J168</f>
        <v>0</v>
      </c>
      <c r="I48" s="206">
        <f>VMTCalc!K168</f>
        <v>0</v>
      </c>
      <c r="J48" s="206">
        <f>VMTCalc!L168</f>
        <v>0</v>
      </c>
      <c r="K48" s="206">
        <f>VMTCalc!M168</f>
        <v>0</v>
      </c>
      <c r="L48" s="206">
        <f>VMTCalc!N168</f>
        <v>0</v>
      </c>
      <c r="M48" s="206">
        <f>VMTCalc!O168</f>
        <v>0</v>
      </c>
      <c r="N48" s="206">
        <f>VMTCalc!P168</f>
        <v>0</v>
      </c>
      <c r="O48" s="206">
        <f>VMTCalc!Q168</f>
        <v>0</v>
      </c>
      <c r="P48" s="206">
        <f>VMTCalc!R168</f>
        <v>0</v>
      </c>
      <c r="Q48" s="206">
        <f>VMTCalc!S168</f>
        <v>0</v>
      </c>
      <c r="R48" s="206">
        <f>VMTCalc!T168</f>
        <v>0</v>
      </c>
      <c r="S48" s="206">
        <f>VMTCalc!U168</f>
        <v>0</v>
      </c>
      <c r="T48" s="206">
        <f>VMTCalc!V168</f>
        <v>0</v>
      </c>
      <c r="U48" s="206">
        <f>VMTCalc!W168</f>
        <v>73073.229600000021</v>
      </c>
      <c r="V48" s="206">
        <f>VMTCalc!X168</f>
        <v>73073.229600000021</v>
      </c>
      <c r="W48" s="206">
        <f>VMTCalc!Y168</f>
        <v>73073.229600000021</v>
      </c>
      <c r="X48" s="206">
        <f>VMTCalc!Z168</f>
        <v>73073.229600000021</v>
      </c>
      <c r="Y48" s="206">
        <f>VMTCalc!AA168</f>
        <v>73073.229600000021</v>
      </c>
      <c r="Z48" s="206">
        <f>VMTCalc!AB168</f>
        <v>73073.229600000021</v>
      </c>
      <c r="AA48" s="206">
        <f>VMTCalc!AC168</f>
        <v>73073.229600000021</v>
      </c>
      <c r="AB48" s="206">
        <f>VMTCalc!AD168</f>
        <v>73073.229600000021</v>
      </c>
      <c r="AC48" s="206">
        <f>VMTCalc!AE168</f>
        <v>73073.229600000021</v>
      </c>
      <c r="AD48" s="206">
        <f>VMTCalc!AF168</f>
        <v>73073.229600000021</v>
      </c>
      <c r="AE48" s="206">
        <f>VMTCalc!AG168</f>
        <v>73073.229600000021</v>
      </c>
      <c r="AF48" s="206">
        <f>VMTCalc!AH168</f>
        <v>73073.229600000021</v>
      </c>
      <c r="AG48" s="206">
        <f>VMTCalc!AI168</f>
        <v>73073.229600000021</v>
      </c>
      <c r="AH48" s="206">
        <f>VMTCalc!AJ168</f>
        <v>0</v>
      </c>
      <c r="AI48" s="206">
        <f>VMTCalc!AK168</f>
        <v>0</v>
      </c>
      <c r="AJ48" s="206">
        <f>VMTCalc!AL168</f>
        <v>0</v>
      </c>
      <c r="AK48" s="206">
        <f>VMTCalc!AM168</f>
        <v>0</v>
      </c>
      <c r="AL48" s="206">
        <f>VMTCalc!AN168</f>
        <v>0</v>
      </c>
      <c r="AM48" s="206">
        <f>VMTCalc!AO168</f>
        <v>0</v>
      </c>
      <c r="AN48" s="206">
        <f>VMTCalc!AP168</f>
        <v>0</v>
      </c>
      <c r="AO48" s="206">
        <f>VMTCalc!AQ168</f>
        <v>0</v>
      </c>
      <c r="AP48" s="206">
        <f>VMTCalc!AR168</f>
        <v>0</v>
      </c>
      <c r="AQ48" s="206">
        <f>VMTCalc!AS168</f>
        <v>0</v>
      </c>
      <c r="AR48" s="206">
        <f>VMTCalc!AT168</f>
        <v>0</v>
      </c>
      <c r="AS48" s="206">
        <f>VMTCalc!AU168</f>
        <v>0</v>
      </c>
      <c r="AT48" s="206">
        <f>VMTCalc!AV168</f>
        <v>0</v>
      </c>
      <c r="AU48" s="206">
        <f>VMTCalc!AW168</f>
        <v>0</v>
      </c>
      <c r="AV48" s="206">
        <f>VMTCalc!AX168</f>
        <v>0</v>
      </c>
    </row>
    <row r="49" spans="1:48" s="66" customFormat="1">
      <c r="A49" s="66">
        <v>1</v>
      </c>
      <c r="B49" s="767">
        <f>ProjectSummary!C18</f>
        <v>830012</v>
      </c>
      <c r="C49" s="66" t="str">
        <f>INDEX(ProjectSummary!$C$6:$F$20,MATCH(B49,ProjectSummary!$C$6:$C$20,0),4)</f>
        <v>MOUNTAIN CREEK ROAD</v>
      </c>
      <c r="E49" s="81"/>
      <c r="F49" s="81"/>
      <c r="G49" s="206">
        <f>VMTCalc!I169</f>
        <v>94995.198480000006</v>
      </c>
      <c r="H49" s="206">
        <f>VMTCalc!J169</f>
        <v>0</v>
      </c>
      <c r="I49" s="206">
        <f>VMTCalc!K169</f>
        <v>0</v>
      </c>
      <c r="J49" s="206">
        <f>VMTCalc!L169</f>
        <v>0</v>
      </c>
      <c r="K49" s="206">
        <f>VMTCalc!M169</f>
        <v>0</v>
      </c>
      <c r="L49" s="206">
        <f>VMTCalc!N169</f>
        <v>0</v>
      </c>
      <c r="M49" s="206">
        <f>VMTCalc!O169</f>
        <v>0</v>
      </c>
      <c r="N49" s="206">
        <f>VMTCalc!P169</f>
        <v>0</v>
      </c>
      <c r="O49" s="206">
        <f>VMTCalc!Q169</f>
        <v>0</v>
      </c>
      <c r="P49" s="206">
        <f>VMTCalc!R169</f>
        <v>0</v>
      </c>
      <c r="Q49" s="206">
        <f>VMTCalc!S169</f>
        <v>0</v>
      </c>
      <c r="R49" s="206">
        <f>VMTCalc!T169</f>
        <v>0</v>
      </c>
      <c r="S49" s="206">
        <f>VMTCalc!U169</f>
        <v>0</v>
      </c>
      <c r="T49" s="206">
        <f>VMTCalc!V169</f>
        <v>0</v>
      </c>
      <c r="U49" s="206">
        <f>VMTCalc!W169</f>
        <v>7307.3229599999995</v>
      </c>
      <c r="V49" s="206">
        <f>VMTCalc!X169</f>
        <v>7307.3229599999995</v>
      </c>
      <c r="W49" s="206">
        <f>VMTCalc!Y169</f>
        <v>7307.3229599999995</v>
      </c>
      <c r="X49" s="206">
        <f>VMTCalc!Z169</f>
        <v>7307.3229599999995</v>
      </c>
      <c r="Y49" s="206">
        <f>VMTCalc!AA169</f>
        <v>7307.3229599999995</v>
      </c>
      <c r="Z49" s="206">
        <f>VMTCalc!AB169</f>
        <v>7307.3229599999995</v>
      </c>
      <c r="AA49" s="206">
        <f>VMTCalc!AC169</f>
        <v>7307.3229599999995</v>
      </c>
      <c r="AB49" s="206">
        <f>VMTCalc!AD169</f>
        <v>7307.3229599999995</v>
      </c>
      <c r="AC49" s="206">
        <f>VMTCalc!AE169</f>
        <v>7307.3229599999995</v>
      </c>
      <c r="AD49" s="206">
        <f>VMTCalc!AF169</f>
        <v>7307.3229599999995</v>
      </c>
      <c r="AE49" s="206">
        <f>VMTCalc!AG169</f>
        <v>7307.3229599999995</v>
      </c>
      <c r="AF49" s="206">
        <f>VMTCalc!AH169</f>
        <v>7307.3229599999995</v>
      </c>
      <c r="AG49" s="206">
        <f>VMTCalc!AI169</f>
        <v>7307.3229599999995</v>
      </c>
      <c r="AH49" s="206">
        <f>VMTCalc!AJ169</f>
        <v>0</v>
      </c>
      <c r="AI49" s="206">
        <f>VMTCalc!AK169</f>
        <v>0</v>
      </c>
      <c r="AJ49" s="206">
        <f>VMTCalc!AL169</f>
        <v>0</v>
      </c>
      <c r="AK49" s="206">
        <f>VMTCalc!AM169</f>
        <v>0</v>
      </c>
      <c r="AL49" s="206">
        <f>VMTCalc!AN169</f>
        <v>0</v>
      </c>
      <c r="AM49" s="206">
        <f>VMTCalc!AO169</f>
        <v>0</v>
      </c>
      <c r="AN49" s="206">
        <f>VMTCalc!AP169</f>
        <v>0</v>
      </c>
      <c r="AO49" s="206">
        <f>VMTCalc!AQ169</f>
        <v>0</v>
      </c>
      <c r="AP49" s="206">
        <f>VMTCalc!AR169</f>
        <v>0</v>
      </c>
      <c r="AQ49" s="206">
        <f>VMTCalc!AS169</f>
        <v>0</v>
      </c>
      <c r="AR49" s="206">
        <f>VMTCalc!AT169</f>
        <v>0</v>
      </c>
      <c r="AS49" s="206">
        <f>VMTCalc!AU169</f>
        <v>0</v>
      </c>
      <c r="AT49" s="206">
        <f>VMTCalc!AV169</f>
        <v>0</v>
      </c>
      <c r="AU49" s="206">
        <f>VMTCalc!AW169</f>
        <v>0</v>
      </c>
      <c r="AV49" s="206">
        <f>VMTCalc!AX169</f>
        <v>0</v>
      </c>
    </row>
    <row r="50" spans="1:48" s="66" customFormat="1">
      <c r="A50" s="66">
        <v>1</v>
      </c>
      <c r="B50" s="767">
        <f>ProjectSummary!C19</f>
        <v>120050</v>
      </c>
      <c r="C50" s="66" t="str">
        <f>INDEX(ProjectSummary!$C$6:$F$20,MATCH(B50,ProjectSummary!$C$6:$C$20,0),4)</f>
        <v>PENNINGER ROAD</v>
      </c>
      <c r="E50" s="81"/>
      <c r="F50" s="81"/>
      <c r="G50" s="206">
        <f>VMTCalc!I170</f>
        <v>151992.31756800003</v>
      </c>
      <c r="H50" s="206">
        <f>VMTCalc!J170</f>
        <v>0</v>
      </c>
      <c r="I50" s="206">
        <f>VMTCalc!K170</f>
        <v>0</v>
      </c>
      <c r="J50" s="206">
        <f>VMTCalc!L170</f>
        <v>0</v>
      </c>
      <c r="K50" s="206">
        <f>VMTCalc!M170</f>
        <v>0</v>
      </c>
      <c r="L50" s="206">
        <f>VMTCalc!N170</f>
        <v>0</v>
      </c>
      <c r="M50" s="206">
        <f>VMTCalc!O170</f>
        <v>0</v>
      </c>
      <c r="N50" s="206">
        <f>VMTCalc!P170</f>
        <v>0</v>
      </c>
      <c r="O50" s="206">
        <f>VMTCalc!Q170</f>
        <v>0</v>
      </c>
      <c r="P50" s="206">
        <f>VMTCalc!R170</f>
        <v>0</v>
      </c>
      <c r="Q50" s="206">
        <f>VMTCalc!S170</f>
        <v>0</v>
      </c>
      <c r="R50" s="206">
        <f>VMTCalc!T170</f>
        <v>0</v>
      </c>
      <c r="S50" s="206">
        <f>VMTCalc!U170</f>
        <v>0</v>
      </c>
      <c r="T50" s="206">
        <f>VMTCalc!V170</f>
        <v>0</v>
      </c>
      <c r="U50" s="206">
        <f>VMTCalc!W170</f>
        <v>11691.716736000002</v>
      </c>
      <c r="V50" s="206">
        <f>VMTCalc!X170</f>
        <v>11691.716736000002</v>
      </c>
      <c r="W50" s="206">
        <f>VMTCalc!Y170</f>
        <v>11691.716736000002</v>
      </c>
      <c r="X50" s="206">
        <f>VMTCalc!Z170</f>
        <v>11691.716736000002</v>
      </c>
      <c r="Y50" s="206">
        <f>VMTCalc!AA170</f>
        <v>11691.716736000002</v>
      </c>
      <c r="Z50" s="206">
        <f>VMTCalc!AB170</f>
        <v>11691.716736000002</v>
      </c>
      <c r="AA50" s="206">
        <f>VMTCalc!AC170</f>
        <v>11691.716736000002</v>
      </c>
      <c r="AB50" s="206">
        <f>VMTCalc!AD170</f>
        <v>11691.716736000002</v>
      </c>
      <c r="AC50" s="206">
        <f>VMTCalc!AE170</f>
        <v>11691.716736000002</v>
      </c>
      <c r="AD50" s="206">
        <f>VMTCalc!AF170</f>
        <v>11691.716736000002</v>
      </c>
      <c r="AE50" s="206">
        <f>VMTCalc!AG170</f>
        <v>11691.716736000002</v>
      </c>
      <c r="AF50" s="206">
        <f>VMTCalc!AH170</f>
        <v>11691.716736000002</v>
      </c>
      <c r="AG50" s="206">
        <f>VMTCalc!AI170</f>
        <v>11691.716736000002</v>
      </c>
      <c r="AH50" s="206">
        <f>VMTCalc!AJ170</f>
        <v>0</v>
      </c>
      <c r="AI50" s="206">
        <f>VMTCalc!AK170</f>
        <v>0</v>
      </c>
      <c r="AJ50" s="206">
        <f>VMTCalc!AL170</f>
        <v>0</v>
      </c>
      <c r="AK50" s="206">
        <f>VMTCalc!AM170</f>
        <v>0</v>
      </c>
      <c r="AL50" s="206">
        <f>VMTCalc!AN170</f>
        <v>0</v>
      </c>
      <c r="AM50" s="206">
        <f>VMTCalc!AO170</f>
        <v>0</v>
      </c>
      <c r="AN50" s="206">
        <f>VMTCalc!AP170</f>
        <v>0</v>
      </c>
      <c r="AO50" s="206">
        <f>VMTCalc!AQ170</f>
        <v>0</v>
      </c>
      <c r="AP50" s="206">
        <f>VMTCalc!AR170</f>
        <v>0</v>
      </c>
      <c r="AQ50" s="206">
        <f>VMTCalc!AS170</f>
        <v>0</v>
      </c>
      <c r="AR50" s="206">
        <f>VMTCalc!AT170</f>
        <v>0</v>
      </c>
      <c r="AS50" s="206">
        <f>VMTCalc!AU170</f>
        <v>0</v>
      </c>
      <c r="AT50" s="206">
        <f>VMTCalc!AV170</f>
        <v>0</v>
      </c>
      <c r="AU50" s="206">
        <f>VMTCalc!AW170</f>
        <v>0</v>
      </c>
      <c r="AV50" s="206">
        <f>VMTCalc!AX170</f>
        <v>0</v>
      </c>
    </row>
    <row r="51" spans="1:48" s="66" customFormat="1">
      <c r="A51" s="66">
        <v>1</v>
      </c>
      <c r="B51" s="767">
        <f>ProjectSummary!C20</f>
        <v>590060</v>
      </c>
      <c r="C51" s="66" t="str">
        <f>INDEX(ProjectSummary!$C$6:$F$20,MATCH(B51,ProjectSummary!$C$6:$C$20,0),4)</f>
        <v>ROBINSON CHURCH ROAD</v>
      </c>
      <c r="E51" s="81"/>
      <c r="F51" s="81"/>
      <c r="G51" s="206">
        <f>VMTCalc!I171</f>
        <v>12254380.603919998</v>
      </c>
      <c r="H51" s="206">
        <f>VMTCalc!J171</f>
        <v>0</v>
      </c>
      <c r="I51" s="206">
        <f>VMTCalc!K171</f>
        <v>0</v>
      </c>
      <c r="J51" s="206">
        <f>VMTCalc!L171</f>
        <v>0</v>
      </c>
      <c r="K51" s="206">
        <f>VMTCalc!M171</f>
        <v>0</v>
      </c>
      <c r="L51" s="206">
        <f>VMTCalc!N171</f>
        <v>0</v>
      </c>
      <c r="M51" s="206">
        <f>VMTCalc!O171</f>
        <v>0</v>
      </c>
      <c r="N51" s="206">
        <f>VMTCalc!P171</f>
        <v>0</v>
      </c>
      <c r="O51" s="206">
        <f>VMTCalc!Q171</f>
        <v>0</v>
      </c>
      <c r="P51" s="206">
        <f>VMTCalc!R171</f>
        <v>0</v>
      </c>
      <c r="Q51" s="206">
        <f>VMTCalc!S171</f>
        <v>0</v>
      </c>
      <c r="R51" s="206">
        <f>VMTCalc!T171</f>
        <v>0</v>
      </c>
      <c r="S51" s="206">
        <f>VMTCalc!U171</f>
        <v>0</v>
      </c>
      <c r="T51" s="206">
        <f>VMTCalc!V171</f>
        <v>0</v>
      </c>
      <c r="U51" s="206">
        <f>VMTCalc!W171</f>
        <v>942644.66184000019</v>
      </c>
      <c r="V51" s="206">
        <f>VMTCalc!X171</f>
        <v>942644.66184000019</v>
      </c>
      <c r="W51" s="206">
        <f>VMTCalc!Y171</f>
        <v>942644.66184000019</v>
      </c>
      <c r="X51" s="206">
        <f>VMTCalc!Z171</f>
        <v>942644.66184000019</v>
      </c>
      <c r="Y51" s="206">
        <f>VMTCalc!AA171</f>
        <v>942644.66184000019</v>
      </c>
      <c r="Z51" s="206">
        <f>VMTCalc!AB171</f>
        <v>942644.66184000019</v>
      </c>
      <c r="AA51" s="206">
        <f>VMTCalc!AC171</f>
        <v>942644.66184000019</v>
      </c>
      <c r="AB51" s="206">
        <f>VMTCalc!AD171</f>
        <v>942644.66184000019</v>
      </c>
      <c r="AC51" s="206">
        <f>VMTCalc!AE171</f>
        <v>942644.66184000019</v>
      </c>
      <c r="AD51" s="206">
        <f>VMTCalc!AF171</f>
        <v>942644.66184000019</v>
      </c>
      <c r="AE51" s="206">
        <f>VMTCalc!AG171</f>
        <v>942644.66184000019</v>
      </c>
      <c r="AF51" s="206">
        <f>VMTCalc!AH171</f>
        <v>942644.66184000019</v>
      </c>
      <c r="AG51" s="206">
        <f>VMTCalc!AI171</f>
        <v>942644.66184000019</v>
      </c>
      <c r="AH51" s="206">
        <f>VMTCalc!AJ171</f>
        <v>0</v>
      </c>
      <c r="AI51" s="206">
        <f>VMTCalc!AK171</f>
        <v>0</v>
      </c>
      <c r="AJ51" s="206">
        <f>VMTCalc!AL171</f>
        <v>0</v>
      </c>
      <c r="AK51" s="206">
        <f>VMTCalc!AM171</f>
        <v>0</v>
      </c>
      <c r="AL51" s="206">
        <f>VMTCalc!AN171</f>
        <v>0</v>
      </c>
      <c r="AM51" s="206">
        <f>VMTCalc!AO171</f>
        <v>0</v>
      </c>
      <c r="AN51" s="206">
        <f>VMTCalc!AP171</f>
        <v>0</v>
      </c>
      <c r="AO51" s="206">
        <f>VMTCalc!AQ171</f>
        <v>0</v>
      </c>
      <c r="AP51" s="206">
        <f>VMTCalc!AR171</f>
        <v>0</v>
      </c>
      <c r="AQ51" s="206">
        <f>VMTCalc!AS171</f>
        <v>0</v>
      </c>
      <c r="AR51" s="206">
        <f>VMTCalc!AT171</f>
        <v>0</v>
      </c>
      <c r="AS51" s="206">
        <f>VMTCalc!AU171</f>
        <v>0</v>
      </c>
      <c r="AT51" s="206">
        <f>VMTCalc!AV171</f>
        <v>0</v>
      </c>
      <c r="AU51" s="206">
        <f>VMTCalc!AW171</f>
        <v>0</v>
      </c>
      <c r="AV51" s="206">
        <f>VMTCalc!AX171</f>
        <v>0</v>
      </c>
    </row>
    <row r="52" spans="1:48" s="66" customFormat="1">
      <c r="A52" s="102"/>
      <c r="D52" s="197"/>
      <c r="E52" s="81"/>
      <c r="F52" s="81"/>
    </row>
    <row r="53" spans="1:48" s="66" customFormat="1" ht="30">
      <c r="A53" s="873" t="s">
        <v>203</v>
      </c>
      <c r="B53" s="4" t="s">
        <v>120</v>
      </c>
      <c r="C53" s="102" t="s">
        <v>218</v>
      </c>
      <c r="D53" s="81"/>
      <c r="E53" s="81"/>
      <c r="F53" s="81"/>
      <c r="G53" s="205">
        <f>VMTCalc!I139</f>
        <v>257743756.25801593</v>
      </c>
      <c r="H53" s="205">
        <f>VMTCalc!J139</f>
        <v>0</v>
      </c>
      <c r="I53" s="205">
        <f>VMTCalc!K139</f>
        <v>0</v>
      </c>
      <c r="J53" s="205">
        <f>VMTCalc!L139</f>
        <v>0</v>
      </c>
      <c r="K53" s="205">
        <f>VMTCalc!M139</f>
        <v>0</v>
      </c>
      <c r="L53" s="205">
        <f>VMTCalc!N139</f>
        <v>0</v>
      </c>
      <c r="M53" s="205">
        <f>VMTCalc!O139</f>
        <v>0</v>
      </c>
      <c r="N53" s="205">
        <f>VMTCalc!P139</f>
        <v>0</v>
      </c>
      <c r="O53" s="205">
        <f>VMTCalc!Q139</f>
        <v>0</v>
      </c>
      <c r="P53" s="205">
        <f>VMTCalc!R139</f>
        <v>0</v>
      </c>
      <c r="Q53" s="205">
        <f>VMTCalc!S139</f>
        <v>0</v>
      </c>
      <c r="R53" s="205">
        <f>VMTCalc!T139</f>
        <v>0</v>
      </c>
      <c r="S53" s="205">
        <f>VMTCalc!U139</f>
        <v>0</v>
      </c>
      <c r="T53" s="205">
        <f>VMTCalc!V139</f>
        <v>0</v>
      </c>
      <c r="U53" s="205">
        <f>VMTCalc!W139</f>
        <v>20331617.029695999</v>
      </c>
      <c r="V53" s="205">
        <f>VMTCalc!X139</f>
        <v>20331617.029695999</v>
      </c>
      <c r="W53" s="205">
        <f>VMTCalc!Y139</f>
        <v>20331617.029695999</v>
      </c>
      <c r="X53" s="205">
        <f>VMTCalc!Z139</f>
        <v>20331617.029695999</v>
      </c>
      <c r="Y53" s="205">
        <f>VMTCalc!AA139</f>
        <v>20331617.029695999</v>
      </c>
      <c r="Z53" s="205">
        <f>VMTCalc!AB139</f>
        <v>20331617.029695999</v>
      </c>
      <c r="AA53" s="205">
        <f>VMTCalc!AC139</f>
        <v>20331617.029695999</v>
      </c>
      <c r="AB53" s="205">
        <f>VMTCalc!AD139</f>
        <v>20331617.029695999</v>
      </c>
      <c r="AC53" s="205">
        <f>VMTCalc!AE139</f>
        <v>20331617.029695999</v>
      </c>
      <c r="AD53" s="205">
        <f>VMTCalc!AF139</f>
        <v>20331617.029695999</v>
      </c>
      <c r="AE53" s="205">
        <f>VMTCalc!AG139</f>
        <v>20331617.029695999</v>
      </c>
      <c r="AF53" s="205">
        <f>VMTCalc!AH139</f>
        <v>20331617.029695999</v>
      </c>
      <c r="AG53" s="205">
        <f>VMTCalc!AI139</f>
        <v>13764351.901664</v>
      </c>
      <c r="AH53" s="205">
        <f>VMTCalc!AJ139</f>
        <v>0</v>
      </c>
      <c r="AI53" s="205">
        <f>VMTCalc!AK139</f>
        <v>0</v>
      </c>
      <c r="AJ53" s="205">
        <f>VMTCalc!AL139</f>
        <v>0</v>
      </c>
      <c r="AK53" s="205">
        <f>VMTCalc!AM139</f>
        <v>0</v>
      </c>
      <c r="AL53" s="205">
        <f>VMTCalc!AN139</f>
        <v>0</v>
      </c>
      <c r="AM53" s="205">
        <f>VMTCalc!AO139</f>
        <v>0</v>
      </c>
      <c r="AN53" s="205">
        <f>VMTCalc!AP139</f>
        <v>0</v>
      </c>
      <c r="AO53" s="205">
        <f>VMTCalc!AQ139</f>
        <v>0</v>
      </c>
      <c r="AP53" s="205">
        <f>VMTCalc!AR139</f>
        <v>0</v>
      </c>
      <c r="AQ53" s="205">
        <f>VMTCalc!AS139</f>
        <v>0</v>
      </c>
      <c r="AR53" s="205">
        <f>VMTCalc!AT139</f>
        <v>0</v>
      </c>
      <c r="AS53" s="205">
        <f>VMTCalc!AU139</f>
        <v>0</v>
      </c>
      <c r="AT53" s="205">
        <f>VMTCalc!AV139</f>
        <v>0</v>
      </c>
      <c r="AU53" s="205">
        <f>VMTCalc!AW139</f>
        <v>0</v>
      </c>
      <c r="AV53" s="205">
        <f>VMTCalc!AX139</f>
        <v>0</v>
      </c>
    </row>
    <row r="54" spans="1:48" s="66" customFormat="1">
      <c r="A54" s="218" t="s">
        <v>198</v>
      </c>
      <c r="B54" s="767" t="str">
        <f>B37</f>
        <v>030161</v>
      </c>
      <c r="C54" s="66" t="str">
        <f>INDEX(ProjectSummary!$C$6:$F$20,MATCH(B54,ProjectSummary!$C$6:$C$20,0),4)</f>
        <v>LOCKHART ROAD</v>
      </c>
      <c r="D54" s="81"/>
      <c r="E54" s="81"/>
      <c r="F54" s="81"/>
      <c r="G54" s="206">
        <f>VMTCalc!I140</f>
        <v>1570030.5331200005</v>
      </c>
      <c r="H54" s="206">
        <f>VMTCalc!J140</f>
        <v>0</v>
      </c>
      <c r="I54" s="206">
        <f>VMTCalc!K140</f>
        <v>0</v>
      </c>
      <c r="J54" s="206">
        <f>VMTCalc!L140</f>
        <v>0</v>
      </c>
      <c r="K54" s="206">
        <f>VMTCalc!M140</f>
        <v>0</v>
      </c>
      <c r="L54" s="206">
        <f>VMTCalc!N140</f>
        <v>0</v>
      </c>
      <c r="M54" s="206">
        <f>VMTCalc!O140</f>
        <v>0</v>
      </c>
      <c r="N54" s="206">
        <f>VMTCalc!P140</f>
        <v>0</v>
      </c>
      <c r="O54" s="206">
        <f>VMTCalc!Q140</f>
        <v>0</v>
      </c>
      <c r="P54" s="206">
        <f>VMTCalc!R140</f>
        <v>0</v>
      </c>
      <c r="Q54" s="206">
        <f>VMTCalc!S140</f>
        <v>0</v>
      </c>
      <c r="R54" s="206">
        <f>VMTCalc!T140</f>
        <v>0</v>
      </c>
      <c r="S54" s="206">
        <f>VMTCalc!U140</f>
        <v>0</v>
      </c>
      <c r="T54" s="206">
        <f>VMTCalc!V140</f>
        <v>0</v>
      </c>
      <c r="U54" s="206">
        <f>VMTCalc!W140</f>
        <v>130835.87776</v>
      </c>
      <c r="V54" s="206">
        <f>VMTCalc!X140</f>
        <v>130835.87776</v>
      </c>
      <c r="W54" s="206">
        <f>VMTCalc!Y140</f>
        <v>130835.87776</v>
      </c>
      <c r="X54" s="206">
        <f>VMTCalc!Z140</f>
        <v>130835.87776</v>
      </c>
      <c r="Y54" s="206">
        <f>VMTCalc!AA140</f>
        <v>130835.87776</v>
      </c>
      <c r="Z54" s="206">
        <f>VMTCalc!AB140</f>
        <v>130835.87776</v>
      </c>
      <c r="AA54" s="206">
        <f>VMTCalc!AC140</f>
        <v>130835.87776</v>
      </c>
      <c r="AB54" s="206">
        <f>VMTCalc!AD140</f>
        <v>130835.87776</v>
      </c>
      <c r="AC54" s="206">
        <f>VMTCalc!AE140</f>
        <v>130835.87776</v>
      </c>
      <c r="AD54" s="206">
        <f>VMTCalc!AF140</f>
        <v>130835.87776</v>
      </c>
      <c r="AE54" s="206">
        <f>VMTCalc!AG140</f>
        <v>130835.87776</v>
      </c>
      <c r="AF54" s="206">
        <f>VMTCalc!AH140</f>
        <v>130835.87776</v>
      </c>
      <c r="AG54" s="206">
        <f>VMTCalc!AI140</f>
        <v>0</v>
      </c>
      <c r="AH54" s="206">
        <f>VMTCalc!AJ140</f>
        <v>0</v>
      </c>
      <c r="AI54" s="206">
        <f>VMTCalc!AK140</f>
        <v>0</v>
      </c>
      <c r="AJ54" s="206">
        <f>VMTCalc!AL140</f>
        <v>0</v>
      </c>
      <c r="AK54" s="206">
        <f>VMTCalc!AM140</f>
        <v>0</v>
      </c>
      <c r="AL54" s="206">
        <f>VMTCalc!AN140</f>
        <v>0</v>
      </c>
      <c r="AM54" s="206">
        <f>VMTCalc!AO140</f>
        <v>0</v>
      </c>
      <c r="AN54" s="206">
        <f>VMTCalc!AP140</f>
        <v>0</v>
      </c>
      <c r="AO54" s="206">
        <f>VMTCalc!AQ140</f>
        <v>0</v>
      </c>
      <c r="AP54" s="206">
        <f>VMTCalc!AR140</f>
        <v>0</v>
      </c>
      <c r="AQ54" s="206">
        <f>VMTCalc!AS140</f>
        <v>0</v>
      </c>
      <c r="AR54" s="206">
        <f>VMTCalc!AT140</f>
        <v>0</v>
      </c>
      <c r="AS54" s="206">
        <f>VMTCalc!AU140</f>
        <v>0</v>
      </c>
      <c r="AT54" s="206">
        <f>VMTCalc!AV140</f>
        <v>0</v>
      </c>
      <c r="AU54" s="206">
        <f>VMTCalc!AW140</f>
        <v>0</v>
      </c>
      <c r="AV54" s="206">
        <f>VMTCalc!AX140</f>
        <v>0</v>
      </c>
    </row>
    <row r="55" spans="1:48" s="66" customFormat="1">
      <c r="A55" s="218" t="s">
        <v>198</v>
      </c>
      <c r="B55" s="767" t="str">
        <f t="shared" ref="B55:B68" si="6">B38</f>
        <v>030148</v>
      </c>
      <c r="C55" s="66" t="str">
        <f>INDEX(ProjectSummary!$C$6:$F$20,MATCH(B55,ProjectSummary!$C$6:$C$20,0),4)</f>
        <v>MILLS ROAD</v>
      </c>
      <c r="D55" s="81"/>
      <c r="E55" s="81"/>
      <c r="F55" s="81"/>
      <c r="G55" s="206">
        <f>VMTCalc!I141</f>
        <v>3140061.066240001</v>
      </c>
      <c r="H55" s="206">
        <f>VMTCalc!J141</f>
        <v>0</v>
      </c>
      <c r="I55" s="206">
        <f>VMTCalc!K141</f>
        <v>0</v>
      </c>
      <c r="J55" s="206">
        <f>VMTCalc!L141</f>
        <v>0</v>
      </c>
      <c r="K55" s="206">
        <f>VMTCalc!M141</f>
        <v>0</v>
      </c>
      <c r="L55" s="206">
        <f>VMTCalc!N141</f>
        <v>0</v>
      </c>
      <c r="M55" s="206">
        <f>VMTCalc!O141</f>
        <v>0</v>
      </c>
      <c r="N55" s="206">
        <f>VMTCalc!P141</f>
        <v>0</v>
      </c>
      <c r="O55" s="206">
        <f>VMTCalc!Q141</f>
        <v>0</v>
      </c>
      <c r="P55" s="206">
        <f>VMTCalc!R141</f>
        <v>0</v>
      </c>
      <c r="Q55" s="206">
        <f>VMTCalc!S141</f>
        <v>0</v>
      </c>
      <c r="R55" s="206">
        <f>VMTCalc!T141</f>
        <v>0</v>
      </c>
      <c r="S55" s="206">
        <f>VMTCalc!U141</f>
        <v>0</v>
      </c>
      <c r="T55" s="206">
        <f>VMTCalc!V141</f>
        <v>0</v>
      </c>
      <c r="U55" s="206">
        <f>VMTCalc!W141</f>
        <v>261671.75552000001</v>
      </c>
      <c r="V55" s="206">
        <f>VMTCalc!X141</f>
        <v>261671.75552000001</v>
      </c>
      <c r="W55" s="206">
        <f>VMTCalc!Y141</f>
        <v>261671.75552000001</v>
      </c>
      <c r="X55" s="206">
        <f>VMTCalc!Z141</f>
        <v>261671.75552000001</v>
      </c>
      <c r="Y55" s="206">
        <f>VMTCalc!AA141</f>
        <v>261671.75552000001</v>
      </c>
      <c r="Z55" s="206">
        <f>VMTCalc!AB141</f>
        <v>261671.75552000001</v>
      </c>
      <c r="AA55" s="206">
        <f>VMTCalc!AC141</f>
        <v>261671.75552000001</v>
      </c>
      <c r="AB55" s="206">
        <f>VMTCalc!AD141</f>
        <v>261671.75552000001</v>
      </c>
      <c r="AC55" s="206">
        <f>VMTCalc!AE141</f>
        <v>261671.75552000001</v>
      </c>
      <c r="AD55" s="206">
        <f>VMTCalc!AF141</f>
        <v>261671.75552000001</v>
      </c>
      <c r="AE55" s="206">
        <f>VMTCalc!AG141</f>
        <v>261671.75552000001</v>
      </c>
      <c r="AF55" s="206">
        <f>VMTCalc!AH141</f>
        <v>261671.75552000001</v>
      </c>
      <c r="AG55" s="206">
        <f>VMTCalc!AI141</f>
        <v>0</v>
      </c>
      <c r="AH55" s="206">
        <f>VMTCalc!AJ141</f>
        <v>0</v>
      </c>
      <c r="AI55" s="206">
        <f>VMTCalc!AK141</f>
        <v>0</v>
      </c>
      <c r="AJ55" s="206">
        <f>VMTCalc!AL141</f>
        <v>0</v>
      </c>
      <c r="AK55" s="206">
        <f>VMTCalc!AM141</f>
        <v>0</v>
      </c>
      <c r="AL55" s="206">
        <f>VMTCalc!AN141</f>
        <v>0</v>
      </c>
      <c r="AM55" s="206">
        <f>VMTCalc!AO141</f>
        <v>0</v>
      </c>
      <c r="AN55" s="206">
        <f>VMTCalc!AP141</f>
        <v>0</v>
      </c>
      <c r="AO55" s="206">
        <f>VMTCalc!AQ141</f>
        <v>0</v>
      </c>
      <c r="AP55" s="206">
        <f>VMTCalc!AR141</f>
        <v>0</v>
      </c>
      <c r="AQ55" s="206">
        <f>VMTCalc!AS141</f>
        <v>0</v>
      </c>
      <c r="AR55" s="206">
        <f>VMTCalc!AT141</f>
        <v>0</v>
      </c>
      <c r="AS55" s="206">
        <f>VMTCalc!AU141</f>
        <v>0</v>
      </c>
      <c r="AT55" s="206">
        <f>VMTCalc!AV141</f>
        <v>0</v>
      </c>
      <c r="AU55" s="206">
        <f>VMTCalc!AW141</f>
        <v>0</v>
      </c>
      <c r="AV55" s="206">
        <f>VMTCalc!AX141</f>
        <v>0</v>
      </c>
    </row>
    <row r="56" spans="1:48" s="66" customFormat="1">
      <c r="A56" s="218" t="s">
        <v>198</v>
      </c>
      <c r="B56" s="767" t="str">
        <f t="shared" si="6"/>
        <v>030265</v>
      </c>
      <c r="C56" s="66" t="str">
        <f>INDEX(ProjectSummary!$C$6:$F$20,MATCH(B56,ProjectSummary!$C$6:$C$20,0),4)</f>
        <v>ROBINSON ROAD</v>
      </c>
      <c r="D56" s="81"/>
      <c r="E56" s="81"/>
      <c r="F56" s="81"/>
      <c r="G56" s="206">
        <f>VMTCalc!I142</f>
        <v>3140061.066240001</v>
      </c>
      <c r="H56" s="206">
        <f>VMTCalc!J142</f>
        <v>0</v>
      </c>
      <c r="I56" s="206">
        <f>VMTCalc!K142</f>
        <v>0</v>
      </c>
      <c r="J56" s="206">
        <f>VMTCalc!L142</f>
        <v>0</v>
      </c>
      <c r="K56" s="206">
        <f>VMTCalc!M142</f>
        <v>0</v>
      </c>
      <c r="L56" s="206">
        <f>VMTCalc!N142</f>
        <v>0</v>
      </c>
      <c r="M56" s="206">
        <f>VMTCalc!O142</f>
        <v>0</v>
      </c>
      <c r="N56" s="206">
        <f>VMTCalc!P142</f>
        <v>0</v>
      </c>
      <c r="O56" s="206">
        <f>VMTCalc!Q142</f>
        <v>0</v>
      </c>
      <c r="P56" s="206">
        <f>VMTCalc!R142</f>
        <v>0</v>
      </c>
      <c r="Q56" s="206">
        <f>VMTCalc!S142</f>
        <v>0</v>
      </c>
      <c r="R56" s="206">
        <f>VMTCalc!T142</f>
        <v>0</v>
      </c>
      <c r="S56" s="206">
        <f>VMTCalc!U142</f>
        <v>0</v>
      </c>
      <c r="T56" s="206">
        <f>VMTCalc!V142</f>
        <v>0</v>
      </c>
      <c r="U56" s="206">
        <f>VMTCalc!W142</f>
        <v>261671.75552000001</v>
      </c>
      <c r="V56" s="206">
        <f>VMTCalc!X142</f>
        <v>261671.75552000001</v>
      </c>
      <c r="W56" s="206">
        <f>VMTCalc!Y142</f>
        <v>261671.75552000001</v>
      </c>
      <c r="X56" s="206">
        <f>VMTCalc!Z142</f>
        <v>261671.75552000001</v>
      </c>
      <c r="Y56" s="206">
        <f>VMTCalc!AA142</f>
        <v>261671.75552000001</v>
      </c>
      <c r="Z56" s="206">
        <f>VMTCalc!AB142</f>
        <v>261671.75552000001</v>
      </c>
      <c r="AA56" s="206">
        <f>VMTCalc!AC142</f>
        <v>261671.75552000001</v>
      </c>
      <c r="AB56" s="206">
        <f>VMTCalc!AD142</f>
        <v>261671.75552000001</v>
      </c>
      <c r="AC56" s="206">
        <f>VMTCalc!AE142</f>
        <v>261671.75552000001</v>
      </c>
      <c r="AD56" s="206">
        <f>VMTCalc!AF142</f>
        <v>261671.75552000001</v>
      </c>
      <c r="AE56" s="206">
        <f>VMTCalc!AG142</f>
        <v>261671.75552000001</v>
      </c>
      <c r="AF56" s="206">
        <f>VMTCalc!AH142</f>
        <v>261671.75552000001</v>
      </c>
      <c r="AG56" s="206">
        <f>VMTCalc!AI142</f>
        <v>0</v>
      </c>
      <c r="AH56" s="206">
        <f>VMTCalc!AJ142</f>
        <v>0</v>
      </c>
      <c r="AI56" s="206">
        <f>VMTCalc!AK142</f>
        <v>0</v>
      </c>
      <c r="AJ56" s="206">
        <f>VMTCalc!AL142</f>
        <v>0</v>
      </c>
      <c r="AK56" s="206">
        <f>VMTCalc!AM142</f>
        <v>0</v>
      </c>
      <c r="AL56" s="206">
        <f>VMTCalc!AN142</f>
        <v>0</v>
      </c>
      <c r="AM56" s="206">
        <f>VMTCalc!AO142</f>
        <v>0</v>
      </c>
      <c r="AN56" s="206">
        <f>VMTCalc!AP142</f>
        <v>0</v>
      </c>
      <c r="AO56" s="206">
        <f>VMTCalc!AQ142</f>
        <v>0</v>
      </c>
      <c r="AP56" s="206">
        <f>VMTCalc!AR142</f>
        <v>0</v>
      </c>
      <c r="AQ56" s="206">
        <f>VMTCalc!AS142</f>
        <v>0</v>
      </c>
      <c r="AR56" s="206">
        <f>VMTCalc!AT142</f>
        <v>0</v>
      </c>
      <c r="AS56" s="206">
        <f>VMTCalc!AU142</f>
        <v>0</v>
      </c>
      <c r="AT56" s="206">
        <f>VMTCalc!AV142</f>
        <v>0</v>
      </c>
      <c r="AU56" s="206">
        <f>VMTCalc!AW142</f>
        <v>0</v>
      </c>
      <c r="AV56" s="206">
        <f>VMTCalc!AX142</f>
        <v>0</v>
      </c>
    </row>
    <row r="57" spans="1:48" s="66" customFormat="1">
      <c r="A57" s="218" t="s">
        <v>198</v>
      </c>
      <c r="B57" s="767">
        <f t="shared" si="6"/>
        <v>830106</v>
      </c>
      <c r="C57" s="66" t="str">
        <f>INDEX(ProjectSummary!$C$6:$F$20,MATCH(B57,ProjectSummary!$C$6:$C$20,0),4)</f>
        <v>BOGGER HOLLAR ROAD</v>
      </c>
      <c r="D57" s="81"/>
      <c r="E57" s="81"/>
      <c r="F57" s="81"/>
      <c r="G57" s="206">
        <f>VMTCalc!I143</f>
        <v>883142.1748800003</v>
      </c>
      <c r="H57" s="206">
        <f>VMTCalc!J143</f>
        <v>0</v>
      </c>
      <c r="I57" s="206">
        <f>VMTCalc!K143</f>
        <v>0</v>
      </c>
      <c r="J57" s="206">
        <f>VMTCalc!L143</f>
        <v>0</v>
      </c>
      <c r="K57" s="206">
        <f>VMTCalc!M143</f>
        <v>0</v>
      </c>
      <c r="L57" s="206">
        <f>VMTCalc!N143</f>
        <v>0</v>
      </c>
      <c r="M57" s="206">
        <f>VMTCalc!O143</f>
        <v>0</v>
      </c>
      <c r="N57" s="206">
        <f>VMTCalc!P143</f>
        <v>0</v>
      </c>
      <c r="O57" s="206">
        <f>VMTCalc!Q143</f>
        <v>0</v>
      </c>
      <c r="P57" s="206">
        <f>VMTCalc!R143</f>
        <v>0</v>
      </c>
      <c r="Q57" s="206">
        <f>VMTCalc!S143</f>
        <v>0</v>
      </c>
      <c r="R57" s="206">
        <f>VMTCalc!T143</f>
        <v>0</v>
      </c>
      <c r="S57" s="206">
        <f>VMTCalc!U143</f>
        <v>0</v>
      </c>
      <c r="T57" s="206">
        <f>VMTCalc!V143</f>
        <v>0</v>
      </c>
      <c r="U57" s="206">
        <f>VMTCalc!W143</f>
        <v>73595.181240000005</v>
      </c>
      <c r="V57" s="206">
        <f>VMTCalc!X143</f>
        <v>73595.181240000005</v>
      </c>
      <c r="W57" s="206">
        <f>VMTCalc!Y143</f>
        <v>73595.181240000005</v>
      </c>
      <c r="X57" s="206">
        <f>VMTCalc!Z143</f>
        <v>73595.181240000005</v>
      </c>
      <c r="Y57" s="206">
        <f>VMTCalc!AA143</f>
        <v>73595.181240000005</v>
      </c>
      <c r="Z57" s="206">
        <f>VMTCalc!AB143</f>
        <v>73595.181240000005</v>
      </c>
      <c r="AA57" s="206">
        <f>VMTCalc!AC143</f>
        <v>73595.181240000005</v>
      </c>
      <c r="AB57" s="206">
        <f>VMTCalc!AD143</f>
        <v>73595.181240000005</v>
      </c>
      <c r="AC57" s="206">
        <f>VMTCalc!AE143</f>
        <v>73595.181240000005</v>
      </c>
      <c r="AD57" s="206">
        <f>VMTCalc!AF143</f>
        <v>73595.181240000005</v>
      </c>
      <c r="AE57" s="206">
        <f>VMTCalc!AG143</f>
        <v>73595.181240000005</v>
      </c>
      <c r="AF57" s="206">
        <f>VMTCalc!AH143</f>
        <v>73595.181240000005</v>
      </c>
      <c r="AG57" s="206">
        <f>VMTCalc!AI143</f>
        <v>0</v>
      </c>
      <c r="AH57" s="206">
        <f>VMTCalc!AJ143</f>
        <v>0</v>
      </c>
      <c r="AI57" s="206">
        <f>VMTCalc!AK143</f>
        <v>0</v>
      </c>
      <c r="AJ57" s="206">
        <f>VMTCalc!AL143</f>
        <v>0</v>
      </c>
      <c r="AK57" s="206">
        <f>VMTCalc!AM143</f>
        <v>0</v>
      </c>
      <c r="AL57" s="206">
        <f>VMTCalc!AN143</f>
        <v>0</v>
      </c>
      <c r="AM57" s="206">
        <f>VMTCalc!AO143</f>
        <v>0</v>
      </c>
      <c r="AN57" s="206">
        <f>VMTCalc!AP143</f>
        <v>0</v>
      </c>
      <c r="AO57" s="206">
        <f>VMTCalc!AQ143</f>
        <v>0</v>
      </c>
      <c r="AP57" s="206">
        <f>VMTCalc!AR143</f>
        <v>0</v>
      </c>
      <c r="AQ57" s="206">
        <f>VMTCalc!AS143</f>
        <v>0</v>
      </c>
      <c r="AR57" s="206">
        <f>VMTCalc!AT143</f>
        <v>0</v>
      </c>
      <c r="AS57" s="206">
        <f>VMTCalc!AU143</f>
        <v>0</v>
      </c>
      <c r="AT57" s="206">
        <f>VMTCalc!AV143</f>
        <v>0</v>
      </c>
      <c r="AU57" s="206">
        <f>VMTCalc!AW143</f>
        <v>0</v>
      </c>
      <c r="AV57" s="206">
        <f>VMTCalc!AX143</f>
        <v>0</v>
      </c>
    </row>
    <row r="58" spans="1:48" s="66" customFormat="1">
      <c r="A58" s="218" t="s">
        <v>198</v>
      </c>
      <c r="B58" s="767">
        <f t="shared" si="6"/>
        <v>830081</v>
      </c>
      <c r="C58" s="66" t="str">
        <f>INDEX(ProjectSummary!$C$6:$F$20,MATCH(B58,ProjectSummary!$C$6:$C$20,0),4)</f>
        <v>BRIDGE ROAD</v>
      </c>
      <c r="D58" s="81"/>
      <c r="E58" s="81"/>
      <c r="F58" s="81"/>
      <c r="G58" s="206">
        <f>VMTCalc!I144</f>
        <v>5181100.759296</v>
      </c>
      <c r="H58" s="206">
        <f>VMTCalc!J144</f>
        <v>0</v>
      </c>
      <c r="I58" s="206">
        <f>VMTCalc!K144</f>
        <v>0</v>
      </c>
      <c r="J58" s="206">
        <f>VMTCalc!L144</f>
        <v>0</v>
      </c>
      <c r="K58" s="206">
        <f>VMTCalc!M144</f>
        <v>0</v>
      </c>
      <c r="L58" s="206">
        <f>VMTCalc!N144</f>
        <v>0</v>
      </c>
      <c r="M58" s="206">
        <f>VMTCalc!O144</f>
        <v>0</v>
      </c>
      <c r="N58" s="206">
        <f>VMTCalc!P144</f>
        <v>0</v>
      </c>
      <c r="O58" s="206">
        <f>VMTCalc!Q144</f>
        <v>0</v>
      </c>
      <c r="P58" s="206">
        <f>VMTCalc!R144</f>
        <v>0</v>
      </c>
      <c r="Q58" s="206">
        <f>VMTCalc!S144</f>
        <v>0</v>
      </c>
      <c r="R58" s="206">
        <f>VMTCalc!T144</f>
        <v>0</v>
      </c>
      <c r="S58" s="206">
        <f>VMTCalc!U144</f>
        <v>0</v>
      </c>
      <c r="T58" s="206">
        <f>VMTCalc!V144</f>
        <v>0</v>
      </c>
      <c r="U58" s="206">
        <f>VMTCalc!W144</f>
        <v>431758.39660800004</v>
      </c>
      <c r="V58" s="206">
        <f>VMTCalc!X144</f>
        <v>431758.39660800004</v>
      </c>
      <c r="W58" s="206">
        <f>VMTCalc!Y144</f>
        <v>431758.39660800004</v>
      </c>
      <c r="X58" s="206">
        <f>VMTCalc!Z144</f>
        <v>431758.39660800004</v>
      </c>
      <c r="Y58" s="206">
        <f>VMTCalc!AA144</f>
        <v>431758.39660800004</v>
      </c>
      <c r="Z58" s="206">
        <f>VMTCalc!AB144</f>
        <v>431758.39660800004</v>
      </c>
      <c r="AA58" s="206">
        <f>VMTCalc!AC144</f>
        <v>431758.39660800004</v>
      </c>
      <c r="AB58" s="206">
        <f>VMTCalc!AD144</f>
        <v>431758.39660800004</v>
      </c>
      <c r="AC58" s="206">
        <f>VMTCalc!AE144</f>
        <v>431758.39660800004</v>
      </c>
      <c r="AD58" s="206">
        <f>VMTCalc!AF144</f>
        <v>431758.39660800004</v>
      </c>
      <c r="AE58" s="206">
        <f>VMTCalc!AG144</f>
        <v>431758.39660800004</v>
      </c>
      <c r="AF58" s="206">
        <f>VMTCalc!AH144</f>
        <v>431758.39660800004</v>
      </c>
      <c r="AG58" s="206">
        <f>VMTCalc!AI144</f>
        <v>0</v>
      </c>
      <c r="AH58" s="206">
        <f>VMTCalc!AJ144</f>
        <v>0</v>
      </c>
      <c r="AI58" s="206">
        <f>VMTCalc!AK144</f>
        <v>0</v>
      </c>
      <c r="AJ58" s="206">
        <f>VMTCalc!AL144</f>
        <v>0</v>
      </c>
      <c r="AK58" s="206">
        <f>VMTCalc!AM144</f>
        <v>0</v>
      </c>
      <c r="AL58" s="206">
        <f>VMTCalc!AN144</f>
        <v>0</v>
      </c>
      <c r="AM58" s="206">
        <f>VMTCalc!AO144</f>
        <v>0</v>
      </c>
      <c r="AN58" s="206">
        <f>VMTCalc!AP144</f>
        <v>0</v>
      </c>
      <c r="AO58" s="206">
        <f>VMTCalc!AQ144</f>
        <v>0</v>
      </c>
      <c r="AP58" s="206">
        <f>VMTCalc!AR144</f>
        <v>0</v>
      </c>
      <c r="AQ58" s="206">
        <f>VMTCalc!AS144</f>
        <v>0</v>
      </c>
      <c r="AR58" s="206">
        <f>VMTCalc!AT144</f>
        <v>0</v>
      </c>
      <c r="AS58" s="206">
        <f>VMTCalc!AU144</f>
        <v>0</v>
      </c>
      <c r="AT58" s="206">
        <f>VMTCalc!AV144</f>
        <v>0</v>
      </c>
      <c r="AU58" s="206">
        <f>VMTCalc!AW144</f>
        <v>0</v>
      </c>
      <c r="AV58" s="206">
        <f>VMTCalc!AX144</f>
        <v>0</v>
      </c>
    </row>
    <row r="59" spans="1:48" s="66" customFormat="1">
      <c r="A59" s="218" t="s">
        <v>198</v>
      </c>
      <c r="B59" s="767">
        <f t="shared" si="6"/>
        <v>830200</v>
      </c>
      <c r="C59" s="66" t="str">
        <f>INDEX(ProjectSummary!$C$6:$F$20,MATCH(B59,ProjectSummary!$C$6:$C$20,0),4)</f>
        <v>BRIDGE PORT ROAD</v>
      </c>
      <c r="D59" s="81"/>
      <c r="E59" s="81"/>
      <c r="F59" s="81"/>
      <c r="G59" s="206">
        <f>VMTCalc!I145</f>
        <v>196253.81664000006</v>
      </c>
      <c r="H59" s="206">
        <f>VMTCalc!J145</f>
        <v>0</v>
      </c>
      <c r="I59" s="206">
        <f>VMTCalc!K145</f>
        <v>0</v>
      </c>
      <c r="J59" s="206">
        <f>VMTCalc!L145</f>
        <v>0</v>
      </c>
      <c r="K59" s="206">
        <f>VMTCalc!M145</f>
        <v>0</v>
      </c>
      <c r="L59" s="206">
        <f>VMTCalc!N145</f>
        <v>0</v>
      </c>
      <c r="M59" s="206">
        <f>VMTCalc!O145</f>
        <v>0</v>
      </c>
      <c r="N59" s="206">
        <f>VMTCalc!P145</f>
        <v>0</v>
      </c>
      <c r="O59" s="206">
        <f>VMTCalc!Q145</f>
        <v>0</v>
      </c>
      <c r="P59" s="206">
        <f>VMTCalc!R145</f>
        <v>0</v>
      </c>
      <c r="Q59" s="206">
        <f>VMTCalc!S145</f>
        <v>0</v>
      </c>
      <c r="R59" s="206">
        <f>VMTCalc!T145</f>
        <v>0</v>
      </c>
      <c r="S59" s="206">
        <f>VMTCalc!U145</f>
        <v>0</v>
      </c>
      <c r="T59" s="206">
        <f>VMTCalc!V145</f>
        <v>0</v>
      </c>
      <c r="U59" s="206">
        <f>VMTCalc!W145</f>
        <v>16354.48472</v>
      </c>
      <c r="V59" s="206">
        <f>VMTCalc!X145</f>
        <v>16354.48472</v>
      </c>
      <c r="W59" s="206">
        <f>VMTCalc!Y145</f>
        <v>16354.48472</v>
      </c>
      <c r="X59" s="206">
        <f>VMTCalc!Z145</f>
        <v>16354.48472</v>
      </c>
      <c r="Y59" s="206">
        <f>VMTCalc!AA145</f>
        <v>16354.48472</v>
      </c>
      <c r="Z59" s="206">
        <f>VMTCalc!AB145</f>
        <v>16354.48472</v>
      </c>
      <c r="AA59" s="206">
        <f>VMTCalc!AC145</f>
        <v>16354.48472</v>
      </c>
      <c r="AB59" s="206">
        <f>VMTCalc!AD145</f>
        <v>16354.48472</v>
      </c>
      <c r="AC59" s="206">
        <f>VMTCalc!AE145</f>
        <v>16354.48472</v>
      </c>
      <c r="AD59" s="206">
        <f>VMTCalc!AF145</f>
        <v>16354.48472</v>
      </c>
      <c r="AE59" s="206">
        <f>VMTCalc!AG145</f>
        <v>16354.48472</v>
      </c>
      <c r="AF59" s="206">
        <f>VMTCalc!AH145</f>
        <v>16354.48472</v>
      </c>
      <c r="AG59" s="206">
        <f>VMTCalc!AI145</f>
        <v>0</v>
      </c>
      <c r="AH59" s="206">
        <f>VMTCalc!AJ145</f>
        <v>0</v>
      </c>
      <c r="AI59" s="206">
        <f>VMTCalc!AK145</f>
        <v>0</v>
      </c>
      <c r="AJ59" s="206">
        <f>VMTCalc!AL145</f>
        <v>0</v>
      </c>
      <c r="AK59" s="206">
        <f>VMTCalc!AM145</f>
        <v>0</v>
      </c>
      <c r="AL59" s="206">
        <f>VMTCalc!AN145</f>
        <v>0</v>
      </c>
      <c r="AM59" s="206">
        <f>VMTCalc!AO145</f>
        <v>0</v>
      </c>
      <c r="AN59" s="206">
        <f>VMTCalc!AP145</f>
        <v>0</v>
      </c>
      <c r="AO59" s="206">
        <f>VMTCalc!AQ145</f>
        <v>0</v>
      </c>
      <c r="AP59" s="206">
        <f>VMTCalc!AR145</f>
        <v>0</v>
      </c>
      <c r="AQ59" s="206">
        <f>VMTCalc!AS145</f>
        <v>0</v>
      </c>
      <c r="AR59" s="206">
        <f>VMTCalc!AT145</f>
        <v>0</v>
      </c>
      <c r="AS59" s="206">
        <f>VMTCalc!AU145</f>
        <v>0</v>
      </c>
      <c r="AT59" s="206">
        <f>VMTCalc!AV145</f>
        <v>0</v>
      </c>
      <c r="AU59" s="206">
        <f>VMTCalc!AW145</f>
        <v>0</v>
      </c>
      <c r="AV59" s="206">
        <f>VMTCalc!AX145</f>
        <v>0</v>
      </c>
    </row>
    <row r="60" spans="1:48" s="66" customFormat="1">
      <c r="A60" s="218" t="s">
        <v>198</v>
      </c>
      <c r="B60" s="767">
        <f t="shared" si="6"/>
        <v>120173</v>
      </c>
      <c r="C60" s="66" t="str">
        <f>INDEX(ProjectSummary!$C$6:$F$20,MATCH(B60,ProjectSummary!$C$6:$C$20,0),4)</f>
        <v>PEACH ORCHARD ROAD</v>
      </c>
      <c r="D60" s="81"/>
      <c r="E60" s="81"/>
      <c r="F60" s="81"/>
      <c r="G60" s="206">
        <f>VMTCalc!I146</f>
        <v>10407298.140288003</v>
      </c>
      <c r="H60" s="206">
        <f>VMTCalc!J146</f>
        <v>0</v>
      </c>
      <c r="I60" s="206">
        <f>VMTCalc!K146</f>
        <v>0</v>
      </c>
      <c r="J60" s="206">
        <f>VMTCalc!L146</f>
        <v>0</v>
      </c>
      <c r="K60" s="206">
        <f>VMTCalc!M146</f>
        <v>0</v>
      </c>
      <c r="L60" s="206">
        <f>VMTCalc!N146</f>
        <v>0</v>
      </c>
      <c r="M60" s="206">
        <f>VMTCalc!O146</f>
        <v>0</v>
      </c>
      <c r="N60" s="206">
        <f>VMTCalc!P146</f>
        <v>0</v>
      </c>
      <c r="O60" s="206">
        <f>VMTCalc!Q146</f>
        <v>0</v>
      </c>
      <c r="P60" s="206">
        <f>VMTCalc!R146</f>
        <v>0</v>
      </c>
      <c r="Q60" s="206">
        <f>VMTCalc!S146</f>
        <v>0</v>
      </c>
      <c r="R60" s="206">
        <f>VMTCalc!T146</f>
        <v>0</v>
      </c>
      <c r="S60" s="206">
        <f>VMTCalc!U146</f>
        <v>0</v>
      </c>
      <c r="T60" s="206">
        <f>VMTCalc!V146</f>
        <v>0</v>
      </c>
      <c r="U60" s="206">
        <f>VMTCalc!W146</f>
        <v>867274.84502400004</v>
      </c>
      <c r="V60" s="206">
        <f>VMTCalc!X146</f>
        <v>867274.84502400004</v>
      </c>
      <c r="W60" s="206">
        <f>VMTCalc!Y146</f>
        <v>867274.84502400004</v>
      </c>
      <c r="X60" s="206">
        <f>VMTCalc!Z146</f>
        <v>867274.84502400004</v>
      </c>
      <c r="Y60" s="206">
        <f>VMTCalc!AA146</f>
        <v>867274.84502400004</v>
      </c>
      <c r="Z60" s="206">
        <f>VMTCalc!AB146</f>
        <v>867274.84502400004</v>
      </c>
      <c r="AA60" s="206">
        <f>VMTCalc!AC146</f>
        <v>867274.84502400004</v>
      </c>
      <c r="AB60" s="206">
        <f>VMTCalc!AD146</f>
        <v>867274.84502400004</v>
      </c>
      <c r="AC60" s="206">
        <f>VMTCalc!AE146</f>
        <v>867274.84502400004</v>
      </c>
      <c r="AD60" s="206">
        <f>VMTCalc!AF146</f>
        <v>867274.84502400004</v>
      </c>
      <c r="AE60" s="206">
        <f>VMTCalc!AG146</f>
        <v>867274.84502400004</v>
      </c>
      <c r="AF60" s="206">
        <f>VMTCalc!AH146</f>
        <v>867274.84502400004</v>
      </c>
      <c r="AG60" s="206">
        <f>VMTCalc!AI146</f>
        <v>0</v>
      </c>
      <c r="AH60" s="206">
        <f>VMTCalc!AJ146</f>
        <v>0</v>
      </c>
      <c r="AI60" s="206">
        <f>VMTCalc!AK146</f>
        <v>0</v>
      </c>
      <c r="AJ60" s="206">
        <f>VMTCalc!AL146</f>
        <v>0</v>
      </c>
      <c r="AK60" s="206">
        <f>VMTCalc!AM146</f>
        <v>0</v>
      </c>
      <c r="AL60" s="206">
        <f>VMTCalc!AN146</f>
        <v>0</v>
      </c>
      <c r="AM60" s="206">
        <f>VMTCalc!AO146</f>
        <v>0</v>
      </c>
      <c r="AN60" s="206">
        <f>VMTCalc!AP146</f>
        <v>0</v>
      </c>
      <c r="AO60" s="206">
        <f>VMTCalc!AQ146</f>
        <v>0</v>
      </c>
      <c r="AP60" s="206">
        <f>VMTCalc!AR146</f>
        <v>0</v>
      </c>
      <c r="AQ60" s="206">
        <f>VMTCalc!AS146</f>
        <v>0</v>
      </c>
      <c r="AR60" s="206">
        <f>VMTCalc!AT146</f>
        <v>0</v>
      </c>
      <c r="AS60" s="206">
        <f>VMTCalc!AU146</f>
        <v>0</v>
      </c>
      <c r="AT60" s="206">
        <f>VMTCalc!AV146</f>
        <v>0</v>
      </c>
      <c r="AU60" s="206">
        <f>VMTCalc!AW146</f>
        <v>0</v>
      </c>
      <c r="AV60" s="206">
        <f>VMTCalc!AX146</f>
        <v>0</v>
      </c>
    </row>
    <row r="61" spans="1:48" s="66" customFormat="1">
      <c r="A61" s="218" t="s">
        <v>198</v>
      </c>
      <c r="B61" s="767">
        <f t="shared" si="6"/>
        <v>890074</v>
      </c>
      <c r="C61" s="66" t="str">
        <f>INDEX(ProjectSummary!$C$6:$F$20,MATCH(B61,ProjectSummary!$C$6:$C$20,0),4)</f>
        <v>MONROE-ANSONVILLE ROAD</v>
      </c>
      <c r="D61" s="81"/>
      <c r="E61" s="81"/>
      <c r="F61" s="81"/>
      <c r="G61" s="206">
        <f>VMTCalc!I147</f>
        <v>6795810.3528000014</v>
      </c>
      <c r="H61" s="206">
        <f>VMTCalc!J147</f>
        <v>0</v>
      </c>
      <c r="I61" s="206">
        <f>VMTCalc!K147</f>
        <v>0</v>
      </c>
      <c r="J61" s="206">
        <f>VMTCalc!L147</f>
        <v>0</v>
      </c>
      <c r="K61" s="206">
        <f>VMTCalc!M147</f>
        <v>0</v>
      </c>
      <c r="L61" s="206">
        <f>VMTCalc!N147</f>
        <v>0</v>
      </c>
      <c r="M61" s="206">
        <f>VMTCalc!O147</f>
        <v>0</v>
      </c>
      <c r="N61" s="206">
        <f>VMTCalc!P147</f>
        <v>0</v>
      </c>
      <c r="O61" s="206">
        <f>VMTCalc!Q147</f>
        <v>0</v>
      </c>
      <c r="P61" s="206">
        <f>VMTCalc!R147</f>
        <v>0</v>
      </c>
      <c r="Q61" s="206">
        <f>VMTCalc!S147</f>
        <v>0</v>
      </c>
      <c r="R61" s="206">
        <f>VMTCalc!T147</f>
        <v>0</v>
      </c>
      <c r="S61" s="206">
        <f>VMTCalc!U147</f>
        <v>0</v>
      </c>
      <c r="T61" s="206">
        <f>VMTCalc!V147</f>
        <v>0</v>
      </c>
      <c r="U61" s="206">
        <f>VMTCalc!W147</f>
        <v>566317.5294</v>
      </c>
      <c r="V61" s="206">
        <f>VMTCalc!X147</f>
        <v>566317.5294</v>
      </c>
      <c r="W61" s="206">
        <f>VMTCalc!Y147</f>
        <v>566317.5294</v>
      </c>
      <c r="X61" s="206">
        <f>VMTCalc!Z147</f>
        <v>566317.5294</v>
      </c>
      <c r="Y61" s="206">
        <f>VMTCalc!AA147</f>
        <v>566317.5294</v>
      </c>
      <c r="Z61" s="206">
        <f>VMTCalc!AB147</f>
        <v>566317.5294</v>
      </c>
      <c r="AA61" s="206">
        <f>VMTCalc!AC147</f>
        <v>566317.5294</v>
      </c>
      <c r="AB61" s="206">
        <f>VMTCalc!AD147</f>
        <v>566317.5294</v>
      </c>
      <c r="AC61" s="206">
        <f>VMTCalc!AE147</f>
        <v>566317.5294</v>
      </c>
      <c r="AD61" s="206">
        <f>VMTCalc!AF147</f>
        <v>566317.5294</v>
      </c>
      <c r="AE61" s="206">
        <f>VMTCalc!AG147</f>
        <v>566317.5294</v>
      </c>
      <c r="AF61" s="206">
        <f>VMTCalc!AH147</f>
        <v>566317.5294</v>
      </c>
      <c r="AG61" s="206">
        <f>VMTCalc!AI147</f>
        <v>0</v>
      </c>
      <c r="AH61" s="206">
        <f>VMTCalc!AJ147</f>
        <v>0</v>
      </c>
      <c r="AI61" s="206">
        <f>VMTCalc!AK147</f>
        <v>0</v>
      </c>
      <c r="AJ61" s="206">
        <f>VMTCalc!AL147</f>
        <v>0</v>
      </c>
      <c r="AK61" s="206">
        <f>VMTCalc!AM147</f>
        <v>0</v>
      </c>
      <c r="AL61" s="206">
        <f>VMTCalc!AN147</f>
        <v>0</v>
      </c>
      <c r="AM61" s="206">
        <f>VMTCalc!AO147</f>
        <v>0</v>
      </c>
      <c r="AN61" s="206">
        <f>VMTCalc!AP147</f>
        <v>0</v>
      </c>
      <c r="AO61" s="206">
        <f>VMTCalc!AQ147</f>
        <v>0</v>
      </c>
      <c r="AP61" s="206">
        <f>VMTCalc!AR147</f>
        <v>0</v>
      </c>
      <c r="AQ61" s="206">
        <f>VMTCalc!AS147</f>
        <v>0</v>
      </c>
      <c r="AR61" s="206">
        <f>VMTCalc!AT147</f>
        <v>0</v>
      </c>
      <c r="AS61" s="206">
        <f>VMTCalc!AU147</f>
        <v>0</v>
      </c>
      <c r="AT61" s="206">
        <f>VMTCalc!AV147</f>
        <v>0</v>
      </c>
      <c r="AU61" s="206">
        <f>VMTCalc!AW147</f>
        <v>0</v>
      </c>
      <c r="AV61" s="206">
        <f>VMTCalc!AX147</f>
        <v>0</v>
      </c>
    </row>
    <row r="62" spans="1:48" s="66" customFormat="1">
      <c r="A62" s="218" t="s">
        <v>198</v>
      </c>
      <c r="B62" s="767">
        <f t="shared" si="6"/>
        <v>890170</v>
      </c>
      <c r="C62" s="66" t="str">
        <f>INDEX(ProjectSummary!$C$6:$F$20,MATCH(B62,ProjectSummary!$C$6:$C$20,0),4)</f>
        <v>POTTERS ROAD</v>
      </c>
      <c r="D62" s="81"/>
      <c r="E62" s="81"/>
      <c r="F62" s="81"/>
      <c r="G62" s="206">
        <f>VMTCalc!I148</f>
        <v>6280122.132480002</v>
      </c>
      <c r="H62" s="206">
        <f>VMTCalc!J148</f>
        <v>0</v>
      </c>
      <c r="I62" s="206">
        <f>VMTCalc!K148</f>
        <v>0</v>
      </c>
      <c r="J62" s="206">
        <f>VMTCalc!L148</f>
        <v>0</v>
      </c>
      <c r="K62" s="206">
        <f>VMTCalc!M148</f>
        <v>0</v>
      </c>
      <c r="L62" s="206">
        <f>VMTCalc!N148</f>
        <v>0</v>
      </c>
      <c r="M62" s="206">
        <f>VMTCalc!O148</f>
        <v>0</v>
      </c>
      <c r="N62" s="206">
        <f>VMTCalc!P148</f>
        <v>0</v>
      </c>
      <c r="O62" s="206">
        <f>VMTCalc!Q148</f>
        <v>0</v>
      </c>
      <c r="P62" s="206">
        <f>VMTCalc!R148</f>
        <v>0</v>
      </c>
      <c r="Q62" s="206">
        <f>VMTCalc!S148</f>
        <v>0</v>
      </c>
      <c r="R62" s="206">
        <f>VMTCalc!T148</f>
        <v>0</v>
      </c>
      <c r="S62" s="206">
        <f>VMTCalc!U148</f>
        <v>0</v>
      </c>
      <c r="T62" s="206">
        <f>VMTCalc!V148</f>
        <v>0</v>
      </c>
      <c r="U62" s="206">
        <f>VMTCalc!W148</f>
        <v>523343.51104000001</v>
      </c>
      <c r="V62" s="206">
        <f>VMTCalc!X148</f>
        <v>523343.51104000001</v>
      </c>
      <c r="W62" s="206">
        <f>VMTCalc!Y148</f>
        <v>523343.51104000001</v>
      </c>
      <c r="X62" s="206">
        <f>VMTCalc!Z148</f>
        <v>523343.51104000001</v>
      </c>
      <c r="Y62" s="206">
        <f>VMTCalc!AA148</f>
        <v>523343.51104000001</v>
      </c>
      <c r="Z62" s="206">
        <f>VMTCalc!AB148</f>
        <v>523343.51104000001</v>
      </c>
      <c r="AA62" s="206">
        <f>VMTCalc!AC148</f>
        <v>523343.51104000001</v>
      </c>
      <c r="AB62" s="206">
        <f>VMTCalc!AD148</f>
        <v>523343.51104000001</v>
      </c>
      <c r="AC62" s="206">
        <f>VMTCalc!AE148</f>
        <v>523343.51104000001</v>
      </c>
      <c r="AD62" s="206">
        <f>VMTCalc!AF148</f>
        <v>523343.51104000001</v>
      </c>
      <c r="AE62" s="206">
        <f>VMTCalc!AG148</f>
        <v>523343.51104000001</v>
      </c>
      <c r="AF62" s="206">
        <f>VMTCalc!AH148</f>
        <v>523343.51104000001</v>
      </c>
      <c r="AG62" s="206">
        <f>VMTCalc!AI148</f>
        <v>0</v>
      </c>
      <c r="AH62" s="206">
        <f>VMTCalc!AJ148</f>
        <v>0</v>
      </c>
      <c r="AI62" s="206">
        <f>VMTCalc!AK148</f>
        <v>0</v>
      </c>
      <c r="AJ62" s="206">
        <f>VMTCalc!AL148</f>
        <v>0</v>
      </c>
      <c r="AK62" s="206">
        <f>VMTCalc!AM148</f>
        <v>0</v>
      </c>
      <c r="AL62" s="206">
        <f>VMTCalc!AN148</f>
        <v>0</v>
      </c>
      <c r="AM62" s="206">
        <f>VMTCalc!AO148</f>
        <v>0</v>
      </c>
      <c r="AN62" s="206">
        <f>VMTCalc!AP148</f>
        <v>0</v>
      </c>
      <c r="AO62" s="206">
        <f>VMTCalc!AQ148</f>
        <v>0</v>
      </c>
      <c r="AP62" s="206">
        <f>VMTCalc!AR148</f>
        <v>0</v>
      </c>
      <c r="AQ62" s="206">
        <f>VMTCalc!AS148</f>
        <v>0</v>
      </c>
      <c r="AR62" s="206">
        <f>VMTCalc!AT148</f>
        <v>0</v>
      </c>
      <c r="AS62" s="206">
        <f>VMTCalc!AU148</f>
        <v>0</v>
      </c>
      <c r="AT62" s="206">
        <f>VMTCalc!AV148</f>
        <v>0</v>
      </c>
      <c r="AU62" s="206">
        <f>VMTCalc!AW148</f>
        <v>0</v>
      </c>
      <c r="AV62" s="206">
        <f>VMTCalc!AX148</f>
        <v>0</v>
      </c>
    </row>
    <row r="63" spans="1:48" s="66" customFormat="1">
      <c r="A63" s="218" t="s">
        <v>198</v>
      </c>
      <c r="B63" s="767">
        <f t="shared" si="6"/>
        <v>890312</v>
      </c>
      <c r="C63" s="66" t="str">
        <f>INDEX(ProjectSummary!$C$6:$F$20,MATCH(B63,ProjectSummary!$C$6:$C$20,0),4)</f>
        <v>SHANNON ROAD</v>
      </c>
      <c r="D63" s="81"/>
      <c r="E63" s="81"/>
      <c r="F63" s="81"/>
      <c r="G63" s="206">
        <f>VMTCalc!I149</f>
        <v>27083026.696320001</v>
      </c>
      <c r="H63" s="206">
        <f>VMTCalc!J149</f>
        <v>0</v>
      </c>
      <c r="I63" s="206">
        <f>VMTCalc!K149</f>
        <v>0</v>
      </c>
      <c r="J63" s="206">
        <f>VMTCalc!L149</f>
        <v>0</v>
      </c>
      <c r="K63" s="206">
        <f>VMTCalc!M149</f>
        <v>0</v>
      </c>
      <c r="L63" s="206">
        <f>VMTCalc!N149</f>
        <v>0</v>
      </c>
      <c r="M63" s="206">
        <f>VMTCalc!O149</f>
        <v>0</v>
      </c>
      <c r="N63" s="206">
        <f>VMTCalc!P149</f>
        <v>0</v>
      </c>
      <c r="O63" s="206">
        <f>VMTCalc!Q149</f>
        <v>0</v>
      </c>
      <c r="P63" s="206">
        <f>VMTCalc!R149</f>
        <v>0</v>
      </c>
      <c r="Q63" s="206">
        <f>VMTCalc!S149</f>
        <v>0</v>
      </c>
      <c r="R63" s="206">
        <f>VMTCalc!T149</f>
        <v>0</v>
      </c>
      <c r="S63" s="206">
        <f>VMTCalc!U149</f>
        <v>0</v>
      </c>
      <c r="T63" s="206">
        <f>VMTCalc!V149</f>
        <v>0</v>
      </c>
      <c r="U63" s="206">
        <f>VMTCalc!W149</f>
        <v>2256918.8913600002</v>
      </c>
      <c r="V63" s="206">
        <f>VMTCalc!X149</f>
        <v>2256918.8913600002</v>
      </c>
      <c r="W63" s="206">
        <f>VMTCalc!Y149</f>
        <v>2256918.8913600002</v>
      </c>
      <c r="X63" s="206">
        <f>VMTCalc!Z149</f>
        <v>2256918.8913600002</v>
      </c>
      <c r="Y63" s="206">
        <f>VMTCalc!AA149</f>
        <v>2256918.8913600002</v>
      </c>
      <c r="Z63" s="206">
        <f>VMTCalc!AB149</f>
        <v>2256918.8913600002</v>
      </c>
      <c r="AA63" s="206">
        <f>VMTCalc!AC149</f>
        <v>2256918.8913600002</v>
      </c>
      <c r="AB63" s="206">
        <f>VMTCalc!AD149</f>
        <v>2256918.8913600002</v>
      </c>
      <c r="AC63" s="206">
        <f>VMTCalc!AE149</f>
        <v>2256918.8913600002</v>
      </c>
      <c r="AD63" s="206">
        <f>VMTCalc!AF149</f>
        <v>2256918.8913600002</v>
      </c>
      <c r="AE63" s="206">
        <f>VMTCalc!AG149</f>
        <v>2256918.8913600002</v>
      </c>
      <c r="AF63" s="206">
        <f>VMTCalc!AH149</f>
        <v>2256918.8913600002</v>
      </c>
      <c r="AG63" s="206">
        <f>VMTCalc!AI149</f>
        <v>0</v>
      </c>
      <c r="AH63" s="206">
        <f>VMTCalc!AJ149</f>
        <v>0</v>
      </c>
      <c r="AI63" s="206">
        <f>VMTCalc!AK149</f>
        <v>0</v>
      </c>
      <c r="AJ63" s="206">
        <f>VMTCalc!AL149</f>
        <v>0</v>
      </c>
      <c r="AK63" s="206">
        <f>VMTCalc!AM149</f>
        <v>0</v>
      </c>
      <c r="AL63" s="206">
        <f>VMTCalc!AN149</f>
        <v>0</v>
      </c>
      <c r="AM63" s="206">
        <f>VMTCalc!AO149</f>
        <v>0</v>
      </c>
      <c r="AN63" s="206">
        <f>VMTCalc!AP149</f>
        <v>0</v>
      </c>
      <c r="AO63" s="206">
        <f>VMTCalc!AQ149</f>
        <v>0</v>
      </c>
      <c r="AP63" s="206">
        <f>VMTCalc!AR149</f>
        <v>0</v>
      </c>
      <c r="AQ63" s="206">
        <f>VMTCalc!AS149</f>
        <v>0</v>
      </c>
      <c r="AR63" s="206">
        <f>VMTCalc!AT149</f>
        <v>0</v>
      </c>
      <c r="AS63" s="206">
        <f>VMTCalc!AU149</f>
        <v>0</v>
      </c>
      <c r="AT63" s="206">
        <f>VMTCalc!AV149</f>
        <v>0</v>
      </c>
      <c r="AU63" s="206">
        <f>VMTCalc!AW149</f>
        <v>0</v>
      </c>
      <c r="AV63" s="206">
        <f>VMTCalc!AX149</f>
        <v>0</v>
      </c>
    </row>
    <row r="64" spans="1:48" s="66" customFormat="1">
      <c r="A64" s="218" t="s">
        <v>198</v>
      </c>
      <c r="B64" s="767">
        <f t="shared" si="6"/>
        <v>890144</v>
      </c>
      <c r="C64" s="66" t="str">
        <f>INDEX(ProjectSummary!$C$6:$F$20,MATCH(B64,ProjectSummary!$C$6:$C$20,0),4)</f>
        <v>STACK ROAD</v>
      </c>
      <c r="D64" s="81"/>
      <c r="E64" s="81"/>
      <c r="F64" s="81"/>
      <c r="G64" s="206">
        <f>VMTCalc!I150</f>
        <v>14130274.798080005</v>
      </c>
      <c r="H64" s="206">
        <f>VMTCalc!J150</f>
        <v>0</v>
      </c>
      <c r="I64" s="206">
        <f>VMTCalc!K150</f>
        <v>0</v>
      </c>
      <c r="J64" s="206">
        <f>VMTCalc!L150</f>
        <v>0</v>
      </c>
      <c r="K64" s="206">
        <f>VMTCalc!M150</f>
        <v>0</v>
      </c>
      <c r="L64" s="206">
        <f>VMTCalc!N150</f>
        <v>0</v>
      </c>
      <c r="M64" s="206">
        <f>VMTCalc!O150</f>
        <v>0</v>
      </c>
      <c r="N64" s="206">
        <f>VMTCalc!P150</f>
        <v>0</v>
      </c>
      <c r="O64" s="206">
        <f>VMTCalc!Q150</f>
        <v>0</v>
      </c>
      <c r="P64" s="206">
        <f>VMTCalc!R150</f>
        <v>0</v>
      </c>
      <c r="Q64" s="206">
        <f>VMTCalc!S150</f>
        <v>0</v>
      </c>
      <c r="R64" s="206">
        <f>VMTCalc!T150</f>
        <v>0</v>
      </c>
      <c r="S64" s="206">
        <f>VMTCalc!U150</f>
        <v>0</v>
      </c>
      <c r="T64" s="206">
        <f>VMTCalc!V150</f>
        <v>0</v>
      </c>
      <c r="U64" s="206">
        <f>VMTCalc!W150</f>
        <v>1177522.8998400001</v>
      </c>
      <c r="V64" s="206">
        <f>VMTCalc!X150</f>
        <v>1177522.8998400001</v>
      </c>
      <c r="W64" s="206">
        <f>VMTCalc!Y150</f>
        <v>1177522.8998400001</v>
      </c>
      <c r="X64" s="206">
        <f>VMTCalc!Z150</f>
        <v>1177522.8998400001</v>
      </c>
      <c r="Y64" s="206">
        <f>VMTCalc!AA150</f>
        <v>1177522.8998400001</v>
      </c>
      <c r="Z64" s="206">
        <f>VMTCalc!AB150</f>
        <v>1177522.8998400001</v>
      </c>
      <c r="AA64" s="206">
        <f>VMTCalc!AC150</f>
        <v>1177522.8998400001</v>
      </c>
      <c r="AB64" s="206">
        <f>VMTCalc!AD150</f>
        <v>1177522.8998400001</v>
      </c>
      <c r="AC64" s="206">
        <f>VMTCalc!AE150</f>
        <v>1177522.8998400001</v>
      </c>
      <c r="AD64" s="206">
        <f>VMTCalc!AF150</f>
        <v>1177522.8998400001</v>
      </c>
      <c r="AE64" s="206">
        <f>VMTCalc!AG150</f>
        <v>1177522.8998400001</v>
      </c>
      <c r="AF64" s="206">
        <f>VMTCalc!AH150</f>
        <v>1177522.8998400001</v>
      </c>
      <c r="AG64" s="206">
        <f>VMTCalc!AI150</f>
        <v>0</v>
      </c>
      <c r="AH64" s="206">
        <f>VMTCalc!AJ150</f>
        <v>0</v>
      </c>
      <c r="AI64" s="206">
        <f>VMTCalc!AK150</f>
        <v>0</v>
      </c>
      <c r="AJ64" s="206">
        <f>VMTCalc!AL150</f>
        <v>0</v>
      </c>
      <c r="AK64" s="206">
        <f>VMTCalc!AM150</f>
        <v>0</v>
      </c>
      <c r="AL64" s="206">
        <f>VMTCalc!AN150</f>
        <v>0</v>
      </c>
      <c r="AM64" s="206">
        <f>VMTCalc!AO150</f>
        <v>0</v>
      </c>
      <c r="AN64" s="206">
        <f>VMTCalc!AP150</f>
        <v>0</v>
      </c>
      <c r="AO64" s="206">
        <f>VMTCalc!AQ150</f>
        <v>0</v>
      </c>
      <c r="AP64" s="206">
        <f>VMTCalc!AR150</f>
        <v>0</v>
      </c>
      <c r="AQ64" s="206">
        <f>VMTCalc!AS150</f>
        <v>0</v>
      </c>
      <c r="AR64" s="206">
        <f>VMTCalc!AT150</f>
        <v>0</v>
      </c>
      <c r="AS64" s="206">
        <f>VMTCalc!AU150</f>
        <v>0</v>
      </c>
      <c r="AT64" s="206">
        <f>VMTCalc!AV150</f>
        <v>0</v>
      </c>
      <c r="AU64" s="206">
        <f>VMTCalc!AW150</f>
        <v>0</v>
      </c>
      <c r="AV64" s="206">
        <f>VMTCalc!AX150</f>
        <v>0</v>
      </c>
    </row>
    <row r="65" spans="1:48" s="66" customFormat="1">
      <c r="A65" s="66">
        <v>1</v>
      </c>
      <c r="B65" s="767">
        <f t="shared" si="6"/>
        <v>890067</v>
      </c>
      <c r="C65" s="66" t="str">
        <f>INDEX(ProjectSummary!$C$6:$F$20,MATCH(B65,ProjectSummary!$C$6:$C$20,0),4)</f>
        <v>AUSTIN GROVE CHURCH ROAD</v>
      </c>
      <c r="D65" s="81"/>
      <c r="E65" s="81"/>
      <c r="F65" s="81"/>
      <c r="G65" s="206">
        <f>VMTCalc!I151</f>
        <v>12620790.655199999</v>
      </c>
      <c r="H65" s="206">
        <f>VMTCalc!J151</f>
        <v>0</v>
      </c>
      <c r="I65" s="206">
        <f>VMTCalc!K151</f>
        <v>0</v>
      </c>
      <c r="J65" s="206">
        <f>VMTCalc!L151</f>
        <v>0</v>
      </c>
      <c r="K65" s="206">
        <f>VMTCalc!M151</f>
        <v>0</v>
      </c>
      <c r="L65" s="206">
        <f>VMTCalc!N151</f>
        <v>0</v>
      </c>
      <c r="M65" s="206">
        <f>VMTCalc!O151</f>
        <v>0</v>
      </c>
      <c r="N65" s="206">
        <f>VMTCalc!P151</f>
        <v>0</v>
      </c>
      <c r="O65" s="206">
        <f>VMTCalc!Q151</f>
        <v>0</v>
      </c>
      <c r="P65" s="206">
        <f>VMTCalc!R151</f>
        <v>0</v>
      </c>
      <c r="Q65" s="206">
        <f>VMTCalc!S151</f>
        <v>0</v>
      </c>
      <c r="R65" s="206">
        <f>VMTCalc!T151</f>
        <v>0</v>
      </c>
      <c r="S65" s="206">
        <f>VMTCalc!U151</f>
        <v>0</v>
      </c>
      <c r="T65" s="206">
        <f>VMTCalc!V151</f>
        <v>0</v>
      </c>
      <c r="U65" s="206">
        <f>VMTCalc!W151</f>
        <v>970830.05039999995</v>
      </c>
      <c r="V65" s="206">
        <f>VMTCalc!X151</f>
        <v>970830.05039999995</v>
      </c>
      <c r="W65" s="206">
        <f>VMTCalc!Y151</f>
        <v>970830.05039999995</v>
      </c>
      <c r="X65" s="206">
        <f>VMTCalc!Z151</f>
        <v>970830.05039999995</v>
      </c>
      <c r="Y65" s="206">
        <f>VMTCalc!AA151</f>
        <v>970830.05039999995</v>
      </c>
      <c r="Z65" s="206">
        <f>VMTCalc!AB151</f>
        <v>970830.05039999995</v>
      </c>
      <c r="AA65" s="206">
        <f>VMTCalc!AC151</f>
        <v>970830.05039999995</v>
      </c>
      <c r="AB65" s="206">
        <f>VMTCalc!AD151</f>
        <v>970830.05039999995</v>
      </c>
      <c r="AC65" s="206">
        <f>VMTCalc!AE151</f>
        <v>970830.05039999995</v>
      </c>
      <c r="AD65" s="206">
        <f>VMTCalc!AF151</f>
        <v>970830.05039999995</v>
      </c>
      <c r="AE65" s="206">
        <f>VMTCalc!AG151</f>
        <v>970830.05039999995</v>
      </c>
      <c r="AF65" s="206">
        <f>VMTCalc!AH151</f>
        <v>970830.05039999995</v>
      </c>
      <c r="AG65" s="206">
        <f>VMTCalc!AI151</f>
        <v>970830.05039999995</v>
      </c>
      <c r="AH65" s="206">
        <f>VMTCalc!AJ151</f>
        <v>0</v>
      </c>
      <c r="AI65" s="206">
        <f>VMTCalc!AK151</f>
        <v>0</v>
      </c>
      <c r="AJ65" s="206">
        <f>VMTCalc!AL151</f>
        <v>0</v>
      </c>
      <c r="AK65" s="206">
        <f>VMTCalc!AM151</f>
        <v>0</v>
      </c>
      <c r="AL65" s="206">
        <f>VMTCalc!AN151</f>
        <v>0</v>
      </c>
      <c r="AM65" s="206">
        <f>VMTCalc!AO151</f>
        <v>0</v>
      </c>
      <c r="AN65" s="206">
        <f>VMTCalc!AP151</f>
        <v>0</v>
      </c>
      <c r="AO65" s="206">
        <f>VMTCalc!AQ151</f>
        <v>0</v>
      </c>
      <c r="AP65" s="206">
        <f>VMTCalc!AR151</f>
        <v>0</v>
      </c>
      <c r="AQ65" s="206">
        <f>VMTCalc!AS151</f>
        <v>0</v>
      </c>
      <c r="AR65" s="206">
        <f>VMTCalc!AT151</f>
        <v>0</v>
      </c>
      <c r="AS65" s="206">
        <f>VMTCalc!AU151</f>
        <v>0</v>
      </c>
      <c r="AT65" s="206">
        <f>VMTCalc!AV151</f>
        <v>0</v>
      </c>
      <c r="AU65" s="206">
        <f>VMTCalc!AW151</f>
        <v>0</v>
      </c>
      <c r="AV65" s="206">
        <f>VMTCalc!AX151</f>
        <v>0</v>
      </c>
    </row>
    <row r="66" spans="1:48" s="66" customFormat="1">
      <c r="A66" s="66">
        <v>1</v>
      </c>
      <c r="B66" s="767">
        <f t="shared" si="6"/>
        <v>830012</v>
      </c>
      <c r="C66" s="66" t="str">
        <f>INDEX(ProjectSummary!$C$6:$F$20,MATCH(B66,ProjectSummary!$C$6:$C$20,0),4)</f>
        <v>MOUNTAIN CREEK ROAD</v>
      </c>
      <c r="D66" s="81"/>
      <c r="E66" s="81"/>
      <c r="F66" s="81"/>
      <c r="G66" s="206">
        <f>VMTCalc!I152</f>
        <v>1488258.1095199999</v>
      </c>
      <c r="H66" s="206">
        <f>VMTCalc!J152</f>
        <v>0</v>
      </c>
      <c r="I66" s="206">
        <f>VMTCalc!K152</f>
        <v>0</v>
      </c>
      <c r="J66" s="206">
        <f>VMTCalc!L152</f>
        <v>0</v>
      </c>
      <c r="K66" s="206">
        <f>VMTCalc!M152</f>
        <v>0</v>
      </c>
      <c r="L66" s="206">
        <f>VMTCalc!N152</f>
        <v>0</v>
      </c>
      <c r="M66" s="206">
        <f>VMTCalc!O152</f>
        <v>0</v>
      </c>
      <c r="N66" s="206">
        <f>VMTCalc!P152</f>
        <v>0</v>
      </c>
      <c r="O66" s="206">
        <f>VMTCalc!Q152</f>
        <v>0</v>
      </c>
      <c r="P66" s="206">
        <f>VMTCalc!R152</f>
        <v>0</v>
      </c>
      <c r="Q66" s="206">
        <f>VMTCalc!S152</f>
        <v>0</v>
      </c>
      <c r="R66" s="206">
        <f>VMTCalc!T152</f>
        <v>0</v>
      </c>
      <c r="S66" s="206">
        <f>VMTCalc!U152</f>
        <v>0</v>
      </c>
      <c r="T66" s="206">
        <f>VMTCalc!V152</f>
        <v>0</v>
      </c>
      <c r="U66" s="206">
        <f>VMTCalc!W152</f>
        <v>114481.39304</v>
      </c>
      <c r="V66" s="206">
        <f>VMTCalc!X152</f>
        <v>114481.39304</v>
      </c>
      <c r="W66" s="206">
        <f>VMTCalc!Y152</f>
        <v>114481.39304</v>
      </c>
      <c r="X66" s="206">
        <f>VMTCalc!Z152</f>
        <v>114481.39304</v>
      </c>
      <c r="Y66" s="206">
        <f>VMTCalc!AA152</f>
        <v>114481.39304</v>
      </c>
      <c r="Z66" s="206">
        <f>VMTCalc!AB152</f>
        <v>114481.39304</v>
      </c>
      <c r="AA66" s="206">
        <f>VMTCalc!AC152</f>
        <v>114481.39304</v>
      </c>
      <c r="AB66" s="206">
        <f>VMTCalc!AD152</f>
        <v>114481.39304</v>
      </c>
      <c r="AC66" s="206">
        <f>VMTCalc!AE152</f>
        <v>114481.39304</v>
      </c>
      <c r="AD66" s="206">
        <f>VMTCalc!AF152</f>
        <v>114481.39304</v>
      </c>
      <c r="AE66" s="206">
        <f>VMTCalc!AG152</f>
        <v>114481.39304</v>
      </c>
      <c r="AF66" s="206">
        <f>VMTCalc!AH152</f>
        <v>114481.39304</v>
      </c>
      <c r="AG66" s="206">
        <f>VMTCalc!AI152</f>
        <v>114481.39304</v>
      </c>
      <c r="AH66" s="206">
        <f>VMTCalc!AJ152</f>
        <v>0</v>
      </c>
      <c r="AI66" s="206">
        <f>VMTCalc!AK152</f>
        <v>0</v>
      </c>
      <c r="AJ66" s="206">
        <f>VMTCalc!AL152</f>
        <v>0</v>
      </c>
      <c r="AK66" s="206">
        <f>VMTCalc!AM152</f>
        <v>0</v>
      </c>
      <c r="AL66" s="206">
        <f>VMTCalc!AN152</f>
        <v>0</v>
      </c>
      <c r="AM66" s="206">
        <f>VMTCalc!AO152</f>
        <v>0</v>
      </c>
      <c r="AN66" s="206">
        <f>VMTCalc!AP152</f>
        <v>0</v>
      </c>
      <c r="AO66" s="206">
        <f>VMTCalc!AQ152</f>
        <v>0</v>
      </c>
      <c r="AP66" s="206">
        <f>VMTCalc!AR152</f>
        <v>0</v>
      </c>
      <c r="AQ66" s="206">
        <f>VMTCalc!AS152</f>
        <v>0</v>
      </c>
      <c r="AR66" s="206">
        <f>VMTCalc!AT152</f>
        <v>0</v>
      </c>
      <c r="AS66" s="206">
        <f>VMTCalc!AU152</f>
        <v>0</v>
      </c>
      <c r="AT66" s="206">
        <f>VMTCalc!AV152</f>
        <v>0</v>
      </c>
      <c r="AU66" s="206">
        <f>VMTCalc!AW152</f>
        <v>0</v>
      </c>
      <c r="AV66" s="206">
        <f>VMTCalc!AX152</f>
        <v>0</v>
      </c>
    </row>
    <row r="67" spans="1:48" s="66" customFormat="1">
      <c r="A67" s="66">
        <v>1</v>
      </c>
      <c r="B67" s="767">
        <f t="shared" si="6"/>
        <v>120050</v>
      </c>
      <c r="C67" s="66" t="str">
        <f>INDEX(ProjectSummary!$C$6:$F$20,MATCH(B67,ProjectSummary!$C$6:$C$20,0),4)</f>
        <v>PENNINGER ROAD</v>
      </c>
      <c r="D67" s="81"/>
      <c r="E67" s="81"/>
      <c r="F67" s="81"/>
      <c r="G67" s="206">
        <f>VMTCalc!I153</f>
        <v>2019326.5048319998</v>
      </c>
      <c r="H67" s="206">
        <f>VMTCalc!J153</f>
        <v>0</v>
      </c>
      <c r="I67" s="206">
        <f>VMTCalc!K153</f>
        <v>0</v>
      </c>
      <c r="J67" s="206">
        <f>VMTCalc!L153</f>
        <v>0</v>
      </c>
      <c r="K67" s="206">
        <f>VMTCalc!M153</f>
        <v>0</v>
      </c>
      <c r="L67" s="206">
        <f>VMTCalc!N153</f>
        <v>0</v>
      </c>
      <c r="M67" s="206">
        <f>VMTCalc!O153</f>
        <v>0</v>
      </c>
      <c r="N67" s="206">
        <f>VMTCalc!P153</f>
        <v>0</v>
      </c>
      <c r="O67" s="206">
        <f>VMTCalc!Q153</f>
        <v>0</v>
      </c>
      <c r="P67" s="206">
        <f>VMTCalc!R153</f>
        <v>0</v>
      </c>
      <c r="Q67" s="206">
        <f>VMTCalc!S153</f>
        <v>0</v>
      </c>
      <c r="R67" s="206">
        <f>VMTCalc!T153</f>
        <v>0</v>
      </c>
      <c r="S67" s="206">
        <f>VMTCalc!U153</f>
        <v>0</v>
      </c>
      <c r="T67" s="206">
        <f>VMTCalc!V153</f>
        <v>0</v>
      </c>
      <c r="U67" s="206">
        <f>VMTCalc!W153</f>
        <v>155332.80806399998</v>
      </c>
      <c r="V67" s="206">
        <f>VMTCalc!X153</f>
        <v>155332.80806399998</v>
      </c>
      <c r="W67" s="206">
        <f>VMTCalc!Y153</f>
        <v>155332.80806399998</v>
      </c>
      <c r="X67" s="206">
        <f>VMTCalc!Z153</f>
        <v>155332.80806399998</v>
      </c>
      <c r="Y67" s="206">
        <f>VMTCalc!AA153</f>
        <v>155332.80806399998</v>
      </c>
      <c r="Z67" s="206">
        <f>VMTCalc!AB153</f>
        <v>155332.80806399998</v>
      </c>
      <c r="AA67" s="206">
        <f>VMTCalc!AC153</f>
        <v>155332.80806399998</v>
      </c>
      <c r="AB67" s="206">
        <f>VMTCalc!AD153</f>
        <v>155332.80806399998</v>
      </c>
      <c r="AC67" s="206">
        <f>VMTCalc!AE153</f>
        <v>155332.80806399998</v>
      </c>
      <c r="AD67" s="206">
        <f>VMTCalc!AF153</f>
        <v>155332.80806399998</v>
      </c>
      <c r="AE67" s="206">
        <f>VMTCalc!AG153</f>
        <v>155332.80806399998</v>
      </c>
      <c r="AF67" s="206">
        <f>VMTCalc!AH153</f>
        <v>155332.80806399998</v>
      </c>
      <c r="AG67" s="206">
        <f>VMTCalc!AI153</f>
        <v>155332.80806399998</v>
      </c>
      <c r="AH67" s="206">
        <f>VMTCalc!AJ153</f>
        <v>0</v>
      </c>
      <c r="AI67" s="206">
        <f>VMTCalc!AK153</f>
        <v>0</v>
      </c>
      <c r="AJ67" s="206">
        <f>VMTCalc!AL153</f>
        <v>0</v>
      </c>
      <c r="AK67" s="206">
        <f>VMTCalc!AM153</f>
        <v>0</v>
      </c>
      <c r="AL67" s="206">
        <f>VMTCalc!AN153</f>
        <v>0</v>
      </c>
      <c r="AM67" s="206">
        <f>VMTCalc!AO153</f>
        <v>0</v>
      </c>
      <c r="AN67" s="206">
        <f>VMTCalc!AP153</f>
        <v>0</v>
      </c>
      <c r="AO67" s="206">
        <f>VMTCalc!AQ153</f>
        <v>0</v>
      </c>
      <c r="AP67" s="206">
        <f>VMTCalc!AR153</f>
        <v>0</v>
      </c>
      <c r="AQ67" s="206">
        <f>VMTCalc!AS153</f>
        <v>0</v>
      </c>
      <c r="AR67" s="206">
        <f>VMTCalc!AT153</f>
        <v>0</v>
      </c>
      <c r="AS67" s="206">
        <f>VMTCalc!AU153</f>
        <v>0</v>
      </c>
      <c r="AT67" s="206">
        <f>VMTCalc!AV153</f>
        <v>0</v>
      </c>
      <c r="AU67" s="206">
        <f>VMTCalc!AW153</f>
        <v>0</v>
      </c>
      <c r="AV67" s="206">
        <f>VMTCalc!AX153</f>
        <v>0</v>
      </c>
    </row>
    <row r="68" spans="1:48" s="66" customFormat="1">
      <c r="A68" s="66">
        <v>1</v>
      </c>
      <c r="B68" s="767">
        <f t="shared" si="6"/>
        <v>590060</v>
      </c>
      <c r="C68" s="66" t="str">
        <f>INDEX(ProjectSummary!$C$6:$F$20,MATCH(B68,ProjectSummary!$C$6:$C$20,0),4)</f>
        <v>ROBINSON CHURCH ROAD</v>
      </c>
      <c r="D68" s="81"/>
      <c r="E68" s="81"/>
      <c r="F68" s="81"/>
      <c r="G68" s="206">
        <f>VMTCalc!I154</f>
        <v>162808199.45208001</v>
      </c>
      <c r="H68" s="206">
        <f>VMTCalc!J154</f>
        <v>0</v>
      </c>
      <c r="I68" s="206">
        <f>VMTCalc!K154</f>
        <v>0</v>
      </c>
      <c r="J68" s="206">
        <f>VMTCalc!L154</f>
        <v>0</v>
      </c>
      <c r="K68" s="206">
        <f>VMTCalc!M154</f>
        <v>0</v>
      </c>
      <c r="L68" s="206">
        <f>VMTCalc!N154</f>
        <v>0</v>
      </c>
      <c r="M68" s="206">
        <f>VMTCalc!O154</f>
        <v>0</v>
      </c>
      <c r="N68" s="206">
        <f>VMTCalc!P154</f>
        <v>0</v>
      </c>
      <c r="O68" s="206">
        <f>VMTCalc!Q154</f>
        <v>0</v>
      </c>
      <c r="P68" s="206">
        <f>VMTCalc!R154</f>
        <v>0</v>
      </c>
      <c r="Q68" s="206">
        <f>VMTCalc!S154</f>
        <v>0</v>
      </c>
      <c r="R68" s="206">
        <f>VMTCalc!T154</f>
        <v>0</v>
      </c>
      <c r="S68" s="206">
        <f>VMTCalc!U154</f>
        <v>0</v>
      </c>
      <c r="T68" s="206">
        <f>VMTCalc!V154</f>
        <v>0</v>
      </c>
      <c r="U68" s="206">
        <f>VMTCalc!W154</f>
        <v>12523707.65016</v>
      </c>
      <c r="V68" s="206">
        <f>VMTCalc!X154</f>
        <v>12523707.65016</v>
      </c>
      <c r="W68" s="206">
        <f>VMTCalc!Y154</f>
        <v>12523707.65016</v>
      </c>
      <c r="X68" s="206">
        <f>VMTCalc!Z154</f>
        <v>12523707.65016</v>
      </c>
      <c r="Y68" s="206">
        <f>VMTCalc!AA154</f>
        <v>12523707.65016</v>
      </c>
      <c r="Z68" s="206">
        <f>VMTCalc!AB154</f>
        <v>12523707.65016</v>
      </c>
      <c r="AA68" s="206">
        <f>VMTCalc!AC154</f>
        <v>12523707.65016</v>
      </c>
      <c r="AB68" s="206">
        <f>VMTCalc!AD154</f>
        <v>12523707.65016</v>
      </c>
      <c r="AC68" s="206">
        <f>VMTCalc!AE154</f>
        <v>12523707.65016</v>
      </c>
      <c r="AD68" s="206">
        <f>VMTCalc!AF154</f>
        <v>12523707.65016</v>
      </c>
      <c r="AE68" s="206">
        <f>VMTCalc!AG154</f>
        <v>12523707.65016</v>
      </c>
      <c r="AF68" s="206">
        <f>VMTCalc!AH154</f>
        <v>12523707.65016</v>
      </c>
      <c r="AG68" s="206">
        <f>VMTCalc!AI154</f>
        <v>12523707.65016</v>
      </c>
      <c r="AH68" s="206">
        <f>VMTCalc!AJ154</f>
        <v>0</v>
      </c>
      <c r="AI68" s="206">
        <f>VMTCalc!AK154</f>
        <v>0</v>
      </c>
      <c r="AJ68" s="206">
        <f>VMTCalc!AL154</f>
        <v>0</v>
      </c>
      <c r="AK68" s="206">
        <f>VMTCalc!AM154</f>
        <v>0</v>
      </c>
      <c r="AL68" s="206">
        <f>VMTCalc!AN154</f>
        <v>0</v>
      </c>
      <c r="AM68" s="206">
        <f>VMTCalc!AO154</f>
        <v>0</v>
      </c>
      <c r="AN68" s="206">
        <f>VMTCalc!AP154</f>
        <v>0</v>
      </c>
      <c r="AO68" s="206">
        <f>VMTCalc!AQ154</f>
        <v>0</v>
      </c>
      <c r="AP68" s="206">
        <f>VMTCalc!AR154</f>
        <v>0</v>
      </c>
      <c r="AQ68" s="206">
        <f>VMTCalc!AS154</f>
        <v>0</v>
      </c>
      <c r="AR68" s="206">
        <f>VMTCalc!AT154</f>
        <v>0</v>
      </c>
      <c r="AS68" s="206">
        <f>VMTCalc!AU154</f>
        <v>0</v>
      </c>
      <c r="AT68" s="206">
        <f>VMTCalc!AV154</f>
        <v>0</v>
      </c>
      <c r="AU68" s="206">
        <f>VMTCalc!AW154</f>
        <v>0</v>
      </c>
      <c r="AV68" s="206">
        <f>VMTCalc!AX154</f>
        <v>0</v>
      </c>
    </row>
    <row r="69" spans="1:48" s="66" customFormat="1">
      <c r="A69" s="102"/>
      <c r="B69" s="102"/>
      <c r="D69" s="81"/>
      <c r="E69" s="81"/>
      <c r="F69" s="81"/>
    </row>
    <row r="70" spans="1:48" s="66" customFormat="1">
      <c r="A70" s="102" t="s">
        <v>252</v>
      </c>
      <c r="B70" s="102"/>
      <c r="C70" s="102" t="s">
        <v>253</v>
      </c>
      <c r="D70" s="81"/>
      <c r="E70" s="81"/>
      <c r="F70" s="81"/>
    </row>
    <row r="71" spans="1:48" s="66" customFormat="1">
      <c r="A71" s="102"/>
      <c r="B71" s="102"/>
      <c r="C71" s="213" t="s">
        <v>244</v>
      </c>
      <c r="D71" s="81"/>
      <c r="E71" s="81"/>
      <c r="F71" s="81"/>
      <c r="H71" s="204">
        <f>SUM(H37:H47)*H19*H13</f>
        <v>0</v>
      </c>
      <c r="I71" s="204">
        <f t="shared" ref="I71:AV71" si="7">SUM(I37:I47)*I19*I13</f>
        <v>0</v>
      </c>
      <c r="J71" s="204">
        <f t="shared" si="7"/>
        <v>0</v>
      </c>
      <c r="K71" s="204">
        <f t="shared" si="7"/>
        <v>0</v>
      </c>
      <c r="L71" s="204">
        <f t="shared" si="7"/>
        <v>0</v>
      </c>
      <c r="M71" s="204">
        <f t="shared" si="7"/>
        <v>0</v>
      </c>
      <c r="N71" s="204">
        <f t="shared" si="7"/>
        <v>0</v>
      </c>
      <c r="O71" s="204">
        <f t="shared" si="7"/>
        <v>0</v>
      </c>
      <c r="P71" s="204">
        <f t="shared" si="7"/>
        <v>0</v>
      </c>
      <c r="Q71" s="204">
        <f t="shared" si="7"/>
        <v>0</v>
      </c>
      <c r="R71" s="204">
        <f t="shared" si="7"/>
        <v>0</v>
      </c>
      <c r="S71" s="204">
        <f t="shared" si="7"/>
        <v>0</v>
      </c>
      <c r="T71" s="204">
        <f t="shared" si="7"/>
        <v>0</v>
      </c>
      <c r="U71" s="204">
        <f t="shared" si="7"/>
        <v>0.40972928420422883</v>
      </c>
      <c r="V71" s="204">
        <f t="shared" si="7"/>
        <v>0.3930583503645656</v>
      </c>
      <c r="W71" s="204">
        <f t="shared" si="7"/>
        <v>0.37638741652490243</v>
      </c>
      <c r="X71" s="204">
        <f t="shared" si="7"/>
        <v>0.3597164826852392</v>
      </c>
      <c r="Y71" s="204">
        <f t="shared" si="7"/>
        <v>0.34304554884557598</v>
      </c>
      <c r="Z71" s="204">
        <f t="shared" si="7"/>
        <v>0.3263746150059128</v>
      </c>
      <c r="AA71" s="204">
        <f t="shared" si="7"/>
        <v>0.30970368116624958</v>
      </c>
      <c r="AB71" s="204">
        <f t="shared" si="7"/>
        <v>0.29303274732658635</v>
      </c>
      <c r="AC71" s="204">
        <f t="shared" si="7"/>
        <v>0.29303274732658635</v>
      </c>
      <c r="AD71" s="204">
        <f t="shared" si="7"/>
        <v>0.29303274732658635</v>
      </c>
      <c r="AE71" s="204">
        <f t="shared" si="7"/>
        <v>0.29303274732658635</v>
      </c>
      <c r="AF71" s="204">
        <f t="shared" si="7"/>
        <v>0.29303274732658635</v>
      </c>
      <c r="AG71" s="204">
        <f t="shared" si="7"/>
        <v>0</v>
      </c>
      <c r="AH71" s="204">
        <f t="shared" si="7"/>
        <v>0</v>
      </c>
      <c r="AI71" s="204">
        <f t="shared" si="7"/>
        <v>0</v>
      </c>
      <c r="AJ71" s="204">
        <f t="shared" si="7"/>
        <v>0</v>
      </c>
      <c r="AK71" s="204">
        <f t="shared" si="7"/>
        <v>0</v>
      </c>
      <c r="AL71" s="204">
        <f t="shared" si="7"/>
        <v>0</v>
      </c>
      <c r="AM71" s="204">
        <f t="shared" si="7"/>
        <v>0</v>
      </c>
      <c r="AN71" s="204">
        <f t="shared" si="7"/>
        <v>0</v>
      </c>
      <c r="AO71" s="204">
        <f t="shared" si="7"/>
        <v>0</v>
      </c>
      <c r="AP71" s="204">
        <f t="shared" si="7"/>
        <v>0</v>
      </c>
      <c r="AQ71" s="204">
        <f t="shared" si="7"/>
        <v>0</v>
      </c>
      <c r="AR71" s="204">
        <f t="shared" si="7"/>
        <v>0</v>
      </c>
      <c r="AS71" s="204">
        <f t="shared" si="7"/>
        <v>0</v>
      </c>
      <c r="AT71" s="204">
        <f t="shared" si="7"/>
        <v>0</v>
      </c>
      <c r="AU71" s="204">
        <f t="shared" si="7"/>
        <v>0</v>
      </c>
      <c r="AV71" s="204">
        <f t="shared" si="7"/>
        <v>0</v>
      </c>
    </row>
    <row r="72" spans="1:48" s="66" customFormat="1">
      <c r="A72" s="102"/>
      <c r="B72" s="102"/>
      <c r="C72" s="213" t="s">
        <v>254</v>
      </c>
      <c r="D72" s="81"/>
      <c r="E72" s="81"/>
      <c r="F72" s="81"/>
      <c r="H72" s="204">
        <f>SUM(H37:H47)*H20*H13</f>
        <v>0</v>
      </c>
      <c r="I72" s="204">
        <f t="shared" ref="I72:AV72" si="8">SUM(I37:I47)*I20*I13</f>
        <v>0</v>
      </c>
      <c r="J72" s="204">
        <f t="shared" si="8"/>
        <v>0</v>
      </c>
      <c r="K72" s="204">
        <f t="shared" si="8"/>
        <v>0</v>
      </c>
      <c r="L72" s="204">
        <f t="shared" si="8"/>
        <v>0</v>
      </c>
      <c r="M72" s="204">
        <f t="shared" si="8"/>
        <v>0</v>
      </c>
      <c r="N72" s="204">
        <f t="shared" si="8"/>
        <v>0</v>
      </c>
      <c r="O72" s="204">
        <f t="shared" si="8"/>
        <v>0</v>
      </c>
      <c r="P72" s="204">
        <f t="shared" si="8"/>
        <v>0</v>
      </c>
      <c r="Q72" s="204">
        <f t="shared" si="8"/>
        <v>0</v>
      </c>
      <c r="R72" s="204">
        <f t="shared" si="8"/>
        <v>0</v>
      </c>
      <c r="S72" s="204">
        <f t="shared" si="8"/>
        <v>0</v>
      </c>
      <c r="T72" s="204">
        <f t="shared" si="8"/>
        <v>0</v>
      </c>
      <c r="U72" s="204">
        <f t="shared" si="8"/>
        <v>3.9176015675647206E-3</v>
      </c>
      <c r="V72" s="204">
        <f t="shared" si="8"/>
        <v>3.5999778179139608E-3</v>
      </c>
      <c r="W72" s="204">
        <f t="shared" si="8"/>
        <v>3.282354068263201E-3</v>
      </c>
      <c r="X72" s="204">
        <f t="shared" si="8"/>
        <v>2.9647303186124416E-3</v>
      </c>
      <c r="Y72" s="204">
        <f t="shared" si="8"/>
        <v>2.6471065689616822E-3</v>
      </c>
      <c r="Z72" s="204">
        <f t="shared" si="8"/>
        <v>2.3294828193109224E-3</v>
      </c>
      <c r="AA72" s="204">
        <f t="shared" si="8"/>
        <v>2.011859069660163E-3</v>
      </c>
      <c r="AB72" s="204">
        <f t="shared" si="8"/>
        <v>1.6942353200094041E-3</v>
      </c>
      <c r="AC72" s="204">
        <f t="shared" si="8"/>
        <v>1.6942353200094041E-3</v>
      </c>
      <c r="AD72" s="204">
        <f t="shared" si="8"/>
        <v>1.6942353200094041E-3</v>
      </c>
      <c r="AE72" s="204">
        <f t="shared" si="8"/>
        <v>1.6942353200094041E-3</v>
      </c>
      <c r="AF72" s="204">
        <f t="shared" si="8"/>
        <v>1.6942353200094041E-3</v>
      </c>
      <c r="AG72" s="204">
        <f t="shared" si="8"/>
        <v>0</v>
      </c>
      <c r="AH72" s="204">
        <f t="shared" si="8"/>
        <v>0</v>
      </c>
      <c r="AI72" s="204">
        <f t="shared" si="8"/>
        <v>0</v>
      </c>
      <c r="AJ72" s="204">
        <f t="shared" si="8"/>
        <v>0</v>
      </c>
      <c r="AK72" s="204">
        <f t="shared" si="8"/>
        <v>0</v>
      </c>
      <c r="AL72" s="204">
        <f t="shared" si="8"/>
        <v>0</v>
      </c>
      <c r="AM72" s="204">
        <f t="shared" si="8"/>
        <v>0</v>
      </c>
      <c r="AN72" s="204">
        <f t="shared" si="8"/>
        <v>0</v>
      </c>
      <c r="AO72" s="204">
        <f t="shared" si="8"/>
        <v>0</v>
      </c>
      <c r="AP72" s="204">
        <f t="shared" si="8"/>
        <v>0</v>
      </c>
      <c r="AQ72" s="204">
        <f t="shared" si="8"/>
        <v>0</v>
      </c>
      <c r="AR72" s="204">
        <f t="shared" si="8"/>
        <v>0</v>
      </c>
      <c r="AS72" s="204">
        <f t="shared" si="8"/>
        <v>0</v>
      </c>
      <c r="AT72" s="204">
        <f t="shared" si="8"/>
        <v>0</v>
      </c>
      <c r="AU72" s="204">
        <f t="shared" si="8"/>
        <v>0</v>
      </c>
      <c r="AV72" s="204">
        <f t="shared" si="8"/>
        <v>0</v>
      </c>
    </row>
    <row r="73" spans="1:48" s="66" customFormat="1">
      <c r="A73" s="102"/>
      <c r="B73" s="102"/>
      <c r="C73" s="213" t="s">
        <v>249</v>
      </c>
      <c r="D73" s="81"/>
      <c r="E73" s="81"/>
      <c r="F73" s="81"/>
      <c r="H73" s="204">
        <f>SUM(H37:H47)*H21*H13</f>
        <v>0</v>
      </c>
      <c r="I73" s="204">
        <f t="shared" ref="I73:AV73" si="9">SUM(I37:I47)*I21*I13</f>
        <v>0</v>
      </c>
      <c r="J73" s="204">
        <f t="shared" si="9"/>
        <v>0</v>
      </c>
      <c r="K73" s="204">
        <f t="shared" si="9"/>
        <v>0</v>
      </c>
      <c r="L73" s="204">
        <f t="shared" si="9"/>
        <v>0</v>
      </c>
      <c r="M73" s="204">
        <f t="shared" si="9"/>
        <v>0</v>
      </c>
      <c r="N73" s="204">
        <f t="shared" si="9"/>
        <v>0</v>
      </c>
      <c r="O73" s="204">
        <f t="shared" si="9"/>
        <v>0</v>
      </c>
      <c r="P73" s="204">
        <f t="shared" si="9"/>
        <v>0</v>
      </c>
      <c r="Q73" s="204">
        <f t="shared" si="9"/>
        <v>0</v>
      </c>
      <c r="R73" s="204">
        <f t="shared" si="9"/>
        <v>0</v>
      </c>
      <c r="S73" s="204">
        <f t="shared" si="9"/>
        <v>0</v>
      </c>
      <c r="T73" s="204">
        <f t="shared" si="9"/>
        <v>0</v>
      </c>
      <c r="U73" s="204">
        <f t="shared" si="9"/>
        <v>1.6005230540436955E-3</v>
      </c>
      <c r="V73" s="204">
        <f t="shared" si="9"/>
        <v>1.5932228072688692E-3</v>
      </c>
      <c r="W73" s="204">
        <f t="shared" si="9"/>
        <v>1.5859225604940431E-3</v>
      </c>
      <c r="X73" s="204">
        <f t="shared" si="9"/>
        <v>1.5786223137192168E-3</v>
      </c>
      <c r="Y73" s="204">
        <f t="shared" si="9"/>
        <v>1.5713220669443906E-3</v>
      </c>
      <c r="Z73" s="204">
        <f t="shared" si="9"/>
        <v>1.5640218201695645E-3</v>
      </c>
      <c r="AA73" s="204">
        <f t="shared" si="9"/>
        <v>1.5567215733947382E-3</v>
      </c>
      <c r="AB73" s="204">
        <f t="shared" si="9"/>
        <v>1.5494213266199124E-3</v>
      </c>
      <c r="AC73" s="204">
        <f t="shared" si="9"/>
        <v>1.5494213266199124E-3</v>
      </c>
      <c r="AD73" s="204">
        <f t="shared" si="9"/>
        <v>1.5494213266199124E-3</v>
      </c>
      <c r="AE73" s="204">
        <f t="shared" si="9"/>
        <v>1.5494213266199124E-3</v>
      </c>
      <c r="AF73" s="204">
        <f t="shared" si="9"/>
        <v>1.5494213266199124E-3</v>
      </c>
      <c r="AG73" s="204">
        <f t="shared" si="9"/>
        <v>0</v>
      </c>
      <c r="AH73" s="204">
        <f t="shared" si="9"/>
        <v>0</v>
      </c>
      <c r="AI73" s="204">
        <f t="shared" si="9"/>
        <v>0</v>
      </c>
      <c r="AJ73" s="204">
        <f t="shared" si="9"/>
        <v>0</v>
      </c>
      <c r="AK73" s="204">
        <f t="shared" si="9"/>
        <v>0</v>
      </c>
      <c r="AL73" s="204">
        <f t="shared" si="9"/>
        <v>0</v>
      </c>
      <c r="AM73" s="204">
        <f t="shared" si="9"/>
        <v>0</v>
      </c>
      <c r="AN73" s="204">
        <f t="shared" si="9"/>
        <v>0</v>
      </c>
      <c r="AO73" s="204">
        <f t="shared" si="9"/>
        <v>0</v>
      </c>
      <c r="AP73" s="204">
        <f t="shared" si="9"/>
        <v>0</v>
      </c>
      <c r="AQ73" s="204">
        <f t="shared" si="9"/>
        <v>0</v>
      </c>
      <c r="AR73" s="204">
        <f t="shared" si="9"/>
        <v>0</v>
      </c>
      <c r="AS73" s="204">
        <f t="shared" si="9"/>
        <v>0</v>
      </c>
      <c r="AT73" s="204">
        <f t="shared" si="9"/>
        <v>0</v>
      </c>
      <c r="AU73" s="204">
        <f t="shared" si="9"/>
        <v>0</v>
      </c>
      <c r="AV73" s="204">
        <f t="shared" si="9"/>
        <v>0</v>
      </c>
    </row>
    <row r="74" spans="1:48" s="66" customFormat="1">
      <c r="A74" s="102"/>
      <c r="B74" s="102"/>
      <c r="C74" s="213"/>
      <c r="D74" s="81"/>
      <c r="E74" s="81"/>
      <c r="F74" s="81"/>
    </row>
    <row r="75" spans="1:48" s="66" customFormat="1">
      <c r="A75" s="102" t="s">
        <v>255</v>
      </c>
      <c r="B75" s="102"/>
      <c r="C75" s="102" t="s">
        <v>253</v>
      </c>
      <c r="D75" s="81"/>
      <c r="E75" s="81"/>
      <c r="F75" s="81"/>
    </row>
    <row r="76" spans="1:48" s="66" customFormat="1">
      <c r="A76" s="102"/>
      <c r="B76" s="102"/>
      <c r="C76" s="213" t="s">
        <v>244</v>
      </c>
      <c r="D76" s="81"/>
      <c r="E76" s="81"/>
      <c r="F76" s="81"/>
      <c r="H76" s="204">
        <f>SUM(H48:H51)*H19*H14</f>
        <v>0</v>
      </c>
      <c r="I76" s="204">
        <f t="shared" ref="I76:AV76" si="10">SUM(I48:I51)*I19*I14</f>
        <v>0</v>
      </c>
      <c r="J76" s="204">
        <f t="shared" si="10"/>
        <v>0</v>
      </c>
      <c r="K76" s="204">
        <f t="shared" si="10"/>
        <v>0</v>
      </c>
      <c r="L76" s="204">
        <f t="shared" si="10"/>
        <v>0</v>
      </c>
      <c r="M76" s="204">
        <f t="shared" si="10"/>
        <v>0</v>
      </c>
      <c r="N76" s="204">
        <f t="shared" si="10"/>
        <v>0</v>
      </c>
      <c r="O76" s="204">
        <f t="shared" si="10"/>
        <v>0</v>
      </c>
      <c r="P76" s="204">
        <f t="shared" si="10"/>
        <v>0</v>
      </c>
      <c r="Q76" s="204">
        <f t="shared" si="10"/>
        <v>0</v>
      </c>
      <c r="R76" s="204">
        <f t="shared" si="10"/>
        <v>0</v>
      </c>
      <c r="S76" s="204">
        <f t="shared" si="10"/>
        <v>0</v>
      </c>
      <c r="T76" s="204">
        <f t="shared" si="10"/>
        <v>0</v>
      </c>
      <c r="U76" s="204">
        <f t="shared" si="10"/>
        <v>0.97329525444136034</v>
      </c>
      <c r="V76" s="204">
        <f t="shared" si="10"/>
        <v>0.93369412896954174</v>
      </c>
      <c r="W76" s="204">
        <f t="shared" si="10"/>
        <v>0.89409300349772314</v>
      </c>
      <c r="X76" s="204">
        <f t="shared" si="10"/>
        <v>0.85449187802590454</v>
      </c>
      <c r="Y76" s="204">
        <f t="shared" si="10"/>
        <v>0.81489075255408605</v>
      </c>
      <c r="Z76" s="204">
        <f t="shared" si="10"/>
        <v>0.77528962708226745</v>
      </c>
      <c r="AA76" s="204">
        <f t="shared" si="10"/>
        <v>0.73568850161044885</v>
      </c>
      <c r="AB76" s="204">
        <f t="shared" si="10"/>
        <v>0.69608737613863014</v>
      </c>
      <c r="AC76" s="204">
        <f t="shared" si="10"/>
        <v>0.69608737613863014</v>
      </c>
      <c r="AD76" s="204">
        <f t="shared" si="10"/>
        <v>0.69608737613863014</v>
      </c>
      <c r="AE76" s="204">
        <f t="shared" si="10"/>
        <v>0.69608737613863014</v>
      </c>
      <c r="AF76" s="204">
        <f t="shared" si="10"/>
        <v>0.69608737613863014</v>
      </c>
      <c r="AG76" s="204">
        <f t="shared" si="10"/>
        <v>0.69608737613863014</v>
      </c>
      <c r="AH76" s="204">
        <f t="shared" si="10"/>
        <v>0</v>
      </c>
      <c r="AI76" s="204">
        <f t="shared" si="10"/>
        <v>0</v>
      </c>
      <c r="AJ76" s="204">
        <f t="shared" si="10"/>
        <v>0</v>
      </c>
      <c r="AK76" s="204">
        <f t="shared" si="10"/>
        <v>0</v>
      </c>
      <c r="AL76" s="204">
        <f t="shared" si="10"/>
        <v>0</v>
      </c>
      <c r="AM76" s="204">
        <f t="shared" si="10"/>
        <v>0</v>
      </c>
      <c r="AN76" s="204">
        <f t="shared" si="10"/>
        <v>0</v>
      </c>
      <c r="AO76" s="204">
        <f t="shared" si="10"/>
        <v>0</v>
      </c>
      <c r="AP76" s="204">
        <f t="shared" si="10"/>
        <v>0</v>
      </c>
      <c r="AQ76" s="204">
        <f t="shared" si="10"/>
        <v>0</v>
      </c>
      <c r="AR76" s="204">
        <f t="shared" si="10"/>
        <v>0</v>
      </c>
      <c r="AS76" s="204">
        <f t="shared" si="10"/>
        <v>0</v>
      </c>
      <c r="AT76" s="204">
        <f t="shared" si="10"/>
        <v>0</v>
      </c>
      <c r="AU76" s="204">
        <f t="shared" si="10"/>
        <v>0</v>
      </c>
      <c r="AV76" s="204">
        <f t="shared" si="10"/>
        <v>0</v>
      </c>
    </row>
    <row r="77" spans="1:48" s="66" customFormat="1">
      <c r="A77" s="102"/>
      <c r="B77" s="102"/>
      <c r="C77" s="213" t="s">
        <v>254</v>
      </c>
      <c r="D77" s="81"/>
      <c r="E77" s="81"/>
      <c r="F77" s="81"/>
      <c r="H77" s="204">
        <f>SUM(H48:H51)*H20*H14</f>
        <v>0</v>
      </c>
      <c r="I77" s="204">
        <f t="shared" ref="I77:AV77" si="11">SUM(I48:I51)*I20*I14</f>
        <v>0</v>
      </c>
      <c r="J77" s="204">
        <f t="shared" si="11"/>
        <v>0</v>
      </c>
      <c r="K77" s="204">
        <f t="shared" si="11"/>
        <v>0</v>
      </c>
      <c r="L77" s="204">
        <f t="shared" si="11"/>
        <v>0</v>
      </c>
      <c r="M77" s="204">
        <f t="shared" si="11"/>
        <v>0</v>
      </c>
      <c r="N77" s="204">
        <f t="shared" si="11"/>
        <v>0</v>
      </c>
      <c r="O77" s="204">
        <f t="shared" si="11"/>
        <v>0</v>
      </c>
      <c r="P77" s="204">
        <f t="shared" si="11"/>
        <v>0</v>
      </c>
      <c r="Q77" s="204">
        <f t="shared" si="11"/>
        <v>0</v>
      </c>
      <c r="R77" s="204">
        <f t="shared" si="11"/>
        <v>0</v>
      </c>
      <c r="S77" s="204">
        <f t="shared" si="11"/>
        <v>0</v>
      </c>
      <c r="T77" s="204">
        <f t="shared" si="11"/>
        <v>0</v>
      </c>
      <c r="U77" s="204">
        <f t="shared" si="11"/>
        <v>9.3061032283994673E-3</v>
      </c>
      <c r="V77" s="204">
        <f t="shared" si="11"/>
        <v>8.5516009261455139E-3</v>
      </c>
      <c r="W77" s="204">
        <f t="shared" si="11"/>
        <v>7.7970986238915596E-3</v>
      </c>
      <c r="X77" s="204">
        <f t="shared" si="11"/>
        <v>7.0425963216376071E-3</v>
      </c>
      <c r="Y77" s="204">
        <f t="shared" si="11"/>
        <v>6.2880940193836537E-3</v>
      </c>
      <c r="Z77" s="204">
        <f t="shared" si="11"/>
        <v>5.5335917171297011E-3</v>
      </c>
      <c r="AA77" s="204">
        <f t="shared" si="11"/>
        <v>4.7790894148757477E-3</v>
      </c>
      <c r="AB77" s="204">
        <f t="shared" si="11"/>
        <v>4.024587112621796E-3</v>
      </c>
      <c r="AC77" s="204">
        <f t="shared" si="11"/>
        <v>4.024587112621796E-3</v>
      </c>
      <c r="AD77" s="204">
        <f t="shared" si="11"/>
        <v>4.024587112621796E-3</v>
      </c>
      <c r="AE77" s="204">
        <f t="shared" si="11"/>
        <v>4.024587112621796E-3</v>
      </c>
      <c r="AF77" s="204">
        <f t="shared" si="11"/>
        <v>4.024587112621796E-3</v>
      </c>
      <c r="AG77" s="204">
        <f t="shared" si="11"/>
        <v>4.024587112621796E-3</v>
      </c>
      <c r="AH77" s="204">
        <f t="shared" si="11"/>
        <v>0</v>
      </c>
      <c r="AI77" s="204">
        <f t="shared" si="11"/>
        <v>0</v>
      </c>
      <c r="AJ77" s="204">
        <f t="shared" si="11"/>
        <v>0</v>
      </c>
      <c r="AK77" s="204">
        <f t="shared" si="11"/>
        <v>0</v>
      </c>
      <c r="AL77" s="204">
        <f t="shared" si="11"/>
        <v>0</v>
      </c>
      <c r="AM77" s="204">
        <f t="shared" si="11"/>
        <v>0</v>
      </c>
      <c r="AN77" s="204">
        <f t="shared" si="11"/>
        <v>0</v>
      </c>
      <c r="AO77" s="204">
        <f t="shared" si="11"/>
        <v>0</v>
      </c>
      <c r="AP77" s="204">
        <f t="shared" si="11"/>
        <v>0</v>
      </c>
      <c r="AQ77" s="204">
        <f t="shared" si="11"/>
        <v>0</v>
      </c>
      <c r="AR77" s="204">
        <f t="shared" si="11"/>
        <v>0</v>
      </c>
      <c r="AS77" s="204">
        <f t="shared" si="11"/>
        <v>0</v>
      </c>
      <c r="AT77" s="204">
        <f t="shared" si="11"/>
        <v>0</v>
      </c>
      <c r="AU77" s="204">
        <f t="shared" si="11"/>
        <v>0</v>
      </c>
      <c r="AV77" s="204">
        <f t="shared" si="11"/>
        <v>0</v>
      </c>
    </row>
    <row r="78" spans="1:48" s="66" customFormat="1">
      <c r="A78" s="102"/>
      <c r="B78" s="102"/>
      <c r="C78" s="213" t="s">
        <v>249</v>
      </c>
      <c r="D78" s="81"/>
      <c r="E78" s="81"/>
      <c r="F78" s="81"/>
      <c r="H78" s="204">
        <f>SUM(H48:H51)*H21*H14</f>
        <v>0</v>
      </c>
      <c r="I78" s="204">
        <f t="shared" ref="I78:AV78" si="12">SUM(I48:I51)*I21*I14</f>
        <v>0</v>
      </c>
      <c r="J78" s="204">
        <f t="shared" si="12"/>
        <v>0</v>
      </c>
      <c r="K78" s="204">
        <f t="shared" si="12"/>
        <v>0</v>
      </c>
      <c r="L78" s="204">
        <f t="shared" si="12"/>
        <v>0</v>
      </c>
      <c r="M78" s="204">
        <f t="shared" si="12"/>
        <v>0</v>
      </c>
      <c r="N78" s="204">
        <f t="shared" si="12"/>
        <v>0</v>
      </c>
      <c r="O78" s="204">
        <f t="shared" si="12"/>
        <v>0</v>
      </c>
      <c r="P78" s="204">
        <f t="shared" si="12"/>
        <v>0</v>
      </c>
      <c r="Q78" s="204">
        <f t="shared" si="12"/>
        <v>0</v>
      </c>
      <c r="R78" s="204">
        <f t="shared" si="12"/>
        <v>0</v>
      </c>
      <c r="S78" s="204">
        <f t="shared" si="12"/>
        <v>0</v>
      </c>
      <c r="T78" s="204">
        <f t="shared" si="12"/>
        <v>0</v>
      </c>
      <c r="U78" s="204">
        <f t="shared" si="12"/>
        <v>3.8019774352966392E-3</v>
      </c>
      <c r="V78" s="204">
        <f t="shared" si="12"/>
        <v>3.7846359959216409E-3</v>
      </c>
      <c r="W78" s="204">
        <f t="shared" si="12"/>
        <v>3.7672945565466421E-3</v>
      </c>
      <c r="X78" s="204">
        <f t="shared" si="12"/>
        <v>3.7499531171716438E-3</v>
      </c>
      <c r="Y78" s="204">
        <f t="shared" si="12"/>
        <v>3.732611677796645E-3</v>
      </c>
      <c r="Z78" s="204">
        <f t="shared" si="12"/>
        <v>3.7152702384216463E-3</v>
      </c>
      <c r="AA78" s="204">
        <f t="shared" si="12"/>
        <v>3.6979287990466479E-3</v>
      </c>
      <c r="AB78" s="204">
        <f t="shared" si="12"/>
        <v>3.68058735967165E-3</v>
      </c>
      <c r="AC78" s="204">
        <f t="shared" si="12"/>
        <v>3.68058735967165E-3</v>
      </c>
      <c r="AD78" s="204">
        <f t="shared" si="12"/>
        <v>3.68058735967165E-3</v>
      </c>
      <c r="AE78" s="204">
        <f t="shared" si="12"/>
        <v>3.68058735967165E-3</v>
      </c>
      <c r="AF78" s="204">
        <f t="shared" si="12"/>
        <v>3.68058735967165E-3</v>
      </c>
      <c r="AG78" s="204">
        <f t="shared" si="12"/>
        <v>3.68058735967165E-3</v>
      </c>
      <c r="AH78" s="204">
        <f t="shared" si="12"/>
        <v>0</v>
      </c>
      <c r="AI78" s="204">
        <f t="shared" si="12"/>
        <v>0</v>
      </c>
      <c r="AJ78" s="204">
        <f t="shared" si="12"/>
        <v>0</v>
      </c>
      <c r="AK78" s="204">
        <f t="shared" si="12"/>
        <v>0</v>
      </c>
      <c r="AL78" s="204">
        <f t="shared" si="12"/>
        <v>0</v>
      </c>
      <c r="AM78" s="204">
        <f t="shared" si="12"/>
        <v>0</v>
      </c>
      <c r="AN78" s="204">
        <f t="shared" si="12"/>
        <v>0</v>
      </c>
      <c r="AO78" s="204">
        <f t="shared" si="12"/>
        <v>0</v>
      </c>
      <c r="AP78" s="204">
        <f t="shared" si="12"/>
        <v>0</v>
      </c>
      <c r="AQ78" s="204">
        <f t="shared" si="12"/>
        <v>0</v>
      </c>
      <c r="AR78" s="204">
        <f t="shared" si="12"/>
        <v>0</v>
      </c>
      <c r="AS78" s="204">
        <f t="shared" si="12"/>
        <v>0</v>
      </c>
      <c r="AT78" s="204">
        <f t="shared" si="12"/>
        <v>0</v>
      </c>
      <c r="AU78" s="204">
        <f t="shared" si="12"/>
        <v>0</v>
      </c>
      <c r="AV78" s="204">
        <f t="shared" si="12"/>
        <v>0</v>
      </c>
    </row>
    <row r="79" spans="1:48" s="66" customFormat="1">
      <c r="A79" s="102"/>
      <c r="B79" s="102"/>
      <c r="D79" s="81"/>
      <c r="E79" s="81"/>
      <c r="F79" s="81"/>
    </row>
    <row r="80" spans="1:48" s="66" customFormat="1">
      <c r="A80" s="102" t="s">
        <v>252</v>
      </c>
      <c r="B80" s="102"/>
      <c r="C80" s="102" t="s">
        <v>256</v>
      </c>
      <c r="D80" s="81"/>
      <c r="E80" s="81"/>
      <c r="F80" s="81"/>
    </row>
    <row r="81" spans="1:48" s="66" customFormat="1">
      <c r="A81" s="102"/>
      <c r="B81" s="102"/>
      <c r="C81" s="213" t="s">
        <v>244</v>
      </c>
      <c r="D81" s="81"/>
      <c r="E81" s="81"/>
      <c r="F81" s="81"/>
      <c r="H81" s="204">
        <f>SUM(H54:H64)*H24*H13</f>
        <v>0</v>
      </c>
      <c r="I81" s="204">
        <f t="shared" ref="I81:AV81" si="13">SUM(I54:I64)*I24*I13</f>
        <v>0</v>
      </c>
      <c r="J81" s="204">
        <f t="shared" si="13"/>
        <v>0</v>
      </c>
      <c r="K81" s="204">
        <f t="shared" si="13"/>
        <v>0</v>
      </c>
      <c r="L81" s="204">
        <f t="shared" si="13"/>
        <v>0</v>
      </c>
      <c r="M81" s="204">
        <f t="shared" si="13"/>
        <v>0</v>
      </c>
      <c r="N81" s="204">
        <f t="shared" si="13"/>
        <v>0</v>
      </c>
      <c r="O81" s="204">
        <f t="shared" si="13"/>
        <v>0</v>
      </c>
      <c r="P81" s="204">
        <f t="shared" si="13"/>
        <v>0</v>
      </c>
      <c r="Q81" s="204">
        <f t="shared" si="13"/>
        <v>0</v>
      </c>
      <c r="R81" s="204">
        <f t="shared" si="13"/>
        <v>0</v>
      </c>
      <c r="S81" s="204">
        <f t="shared" si="13"/>
        <v>0</v>
      </c>
      <c r="T81" s="204">
        <f t="shared" si="13"/>
        <v>0</v>
      </c>
      <c r="U81" s="204">
        <f t="shared" si="13"/>
        <v>8.0827149334020687E-2</v>
      </c>
      <c r="V81" s="204">
        <f t="shared" si="13"/>
        <v>7.4731071264949017E-2</v>
      </c>
      <c r="W81" s="204">
        <f t="shared" si="13"/>
        <v>6.8634993195877361E-2</v>
      </c>
      <c r="X81" s="204">
        <f t="shared" si="13"/>
        <v>6.2538915126805691E-2</v>
      </c>
      <c r="Y81" s="204">
        <f t="shared" si="13"/>
        <v>5.6442837057734029E-2</v>
      </c>
      <c r="Z81" s="204">
        <f t="shared" si="13"/>
        <v>5.0346758988662366E-2</v>
      </c>
      <c r="AA81" s="204">
        <f t="shared" si="13"/>
        <v>4.4250680919590703E-2</v>
      </c>
      <c r="AB81" s="204">
        <f t="shared" si="13"/>
        <v>3.8154602850519047E-2</v>
      </c>
      <c r="AC81" s="204">
        <f t="shared" si="13"/>
        <v>3.8154602850519047E-2</v>
      </c>
      <c r="AD81" s="204">
        <f t="shared" si="13"/>
        <v>3.8154602850519047E-2</v>
      </c>
      <c r="AE81" s="204">
        <f t="shared" si="13"/>
        <v>3.8154602850519047E-2</v>
      </c>
      <c r="AF81" s="204">
        <f t="shared" si="13"/>
        <v>3.8154602850519047E-2</v>
      </c>
      <c r="AG81" s="204">
        <f t="shared" si="13"/>
        <v>0</v>
      </c>
      <c r="AH81" s="204">
        <f t="shared" si="13"/>
        <v>0</v>
      </c>
      <c r="AI81" s="204">
        <f t="shared" si="13"/>
        <v>0</v>
      </c>
      <c r="AJ81" s="204">
        <f t="shared" si="13"/>
        <v>0</v>
      </c>
      <c r="AK81" s="204">
        <f t="shared" si="13"/>
        <v>0</v>
      </c>
      <c r="AL81" s="204">
        <f t="shared" si="13"/>
        <v>0</v>
      </c>
      <c r="AM81" s="204">
        <f t="shared" si="13"/>
        <v>0</v>
      </c>
      <c r="AN81" s="204">
        <f t="shared" si="13"/>
        <v>0</v>
      </c>
      <c r="AO81" s="204">
        <f t="shared" si="13"/>
        <v>0</v>
      </c>
      <c r="AP81" s="204">
        <f t="shared" si="13"/>
        <v>0</v>
      </c>
      <c r="AQ81" s="204">
        <f t="shared" si="13"/>
        <v>0</v>
      </c>
      <c r="AR81" s="204">
        <f t="shared" si="13"/>
        <v>0</v>
      </c>
      <c r="AS81" s="204">
        <f t="shared" si="13"/>
        <v>0</v>
      </c>
      <c r="AT81" s="204">
        <f t="shared" si="13"/>
        <v>0</v>
      </c>
      <c r="AU81" s="204">
        <f t="shared" si="13"/>
        <v>0</v>
      </c>
      <c r="AV81" s="204">
        <f t="shared" si="13"/>
        <v>0</v>
      </c>
    </row>
    <row r="82" spans="1:48" s="66" customFormat="1">
      <c r="A82" s="102"/>
      <c r="B82" s="102"/>
      <c r="C82" s="213" t="s">
        <v>254</v>
      </c>
      <c r="D82" s="81"/>
      <c r="E82" s="81"/>
      <c r="F82" s="81"/>
      <c r="H82" s="204">
        <f>SUM(H54:H64)*H25*H13</f>
        <v>0</v>
      </c>
      <c r="I82" s="204">
        <f t="shared" ref="I82:AV82" si="14">SUM(I54:I64)*I25*I13</f>
        <v>0</v>
      </c>
      <c r="J82" s="204">
        <f t="shared" si="14"/>
        <v>0</v>
      </c>
      <c r="K82" s="204">
        <f t="shared" si="14"/>
        <v>0</v>
      </c>
      <c r="L82" s="204">
        <f t="shared" si="14"/>
        <v>0</v>
      </c>
      <c r="M82" s="204">
        <f t="shared" si="14"/>
        <v>0</v>
      </c>
      <c r="N82" s="204">
        <f t="shared" si="14"/>
        <v>0</v>
      </c>
      <c r="O82" s="204">
        <f t="shared" si="14"/>
        <v>0</v>
      </c>
      <c r="P82" s="204">
        <f t="shared" si="14"/>
        <v>0</v>
      </c>
      <c r="Q82" s="204">
        <f t="shared" si="14"/>
        <v>0</v>
      </c>
      <c r="R82" s="204">
        <f t="shared" si="14"/>
        <v>0</v>
      </c>
      <c r="S82" s="204">
        <f t="shared" si="14"/>
        <v>0</v>
      </c>
      <c r="T82" s="204">
        <f t="shared" si="14"/>
        <v>0</v>
      </c>
      <c r="U82" s="204">
        <f t="shared" si="14"/>
        <v>8.7145430751944843E-3</v>
      </c>
      <c r="V82" s="204">
        <f t="shared" si="14"/>
        <v>8.5538025158545493E-3</v>
      </c>
      <c r="W82" s="204">
        <f t="shared" si="14"/>
        <v>8.3930619565146143E-3</v>
      </c>
      <c r="X82" s="204">
        <f t="shared" si="14"/>
        <v>8.2323213971746793E-3</v>
      </c>
      <c r="Y82" s="204">
        <f t="shared" si="14"/>
        <v>8.0715808378347444E-3</v>
      </c>
      <c r="Z82" s="204">
        <f t="shared" si="14"/>
        <v>7.9108402784948094E-3</v>
      </c>
      <c r="AA82" s="204">
        <f t="shared" si="14"/>
        <v>7.7500997191548744E-3</v>
      </c>
      <c r="AB82" s="204">
        <f t="shared" si="14"/>
        <v>7.5893591598149464E-3</v>
      </c>
      <c r="AC82" s="204">
        <f t="shared" si="14"/>
        <v>7.5893591598149464E-3</v>
      </c>
      <c r="AD82" s="204">
        <f t="shared" si="14"/>
        <v>7.5893591598149464E-3</v>
      </c>
      <c r="AE82" s="204">
        <f t="shared" si="14"/>
        <v>7.5893591598149464E-3</v>
      </c>
      <c r="AF82" s="204">
        <f t="shared" si="14"/>
        <v>7.5893591598149464E-3</v>
      </c>
      <c r="AG82" s="204">
        <f t="shared" si="14"/>
        <v>0</v>
      </c>
      <c r="AH82" s="204">
        <f t="shared" si="14"/>
        <v>0</v>
      </c>
      <c r="AI82" s="204">
        <f t="shared" si="14"/>
        <v>0</v>
      </c>
      <c r="AJ82" s="204">
        <f t="shared" si="14"/>
        <v>0</v>
      </c>
      <c r="AK82" s="204">
        <f t="shared" si="14"/>
        <v>0</v>
      </c>
      <c r="AL82" s="204">
        <f t="shared" si="14"/>
        <v>0</v>
      </c>
      <c r="AM82" s="204">
        <f t="shared" si="14"/>
        <v>0</v>
      </c>
      <c r="AN82" s="204">
        <f t="shared" si="14"/>
        <v>0</v>
      </c>
      <c r="AO82" s="204">
        <f t="shared" si="14"/>
        <v>0</v>
      </c>
      <c r="AP82" s="204">
        <f t="shared" si="14"/>
        <v>0</v>
      </c>
      <c r="AQ82" s="204">
        <f t="shared" si="14"/>
        <v>0</v>
      </c>
      <c r="AR82" s="204">
        <f t="shared" si="14"/>
        <v>0</v>
      </c>
      <c r="AS82" s="204">
        <f t="shared" si="14"/>
        <v>0</v>
      </c>
      <c r="AT82" s="204">
        <f t="shared" si="14"/>
        <v>0</v>
      </c>
      <c r="AU82" s="204">
        <f t="shared" si="14"/>
        <v>0</v>
      </c>
      <c r="AV82" s="204">
        <f t="shared" si="14"/>
        <v>0</v>
      </c>
    </row>
    <row r="83" spans="1:48" s="66" customFormat="1">
      <c r="A83" s="102"/>
      <c r="B83" s="102"/>
      <c r="C83" s="213" t="s">
        <v>249</v>
      </c>
      <c r="D83" s="81"/>
      <c r="E83" s="81"/>
      <c r="F83" s="81"/>
      <c r="H83" s="204">
        <f>SUM(H54:H64)*H26*H13</f>
        <v>0</v>
      </c>
      <c r="I83" s="204">
        <f t="shared" ref="I83:AV83" si="15">SUM(I54:I64)*I26*I13</f>
        <v>0</v>
      </c>
      <c r="J83" s="204">
        <f t="shared" si="15"/>
        <v>0</v>
      </c>
      <c r="K83" s="204">
        <f t="shared" si="15"/>
        <v>0</v>
      </c>
      <c r="L83" s="204">
        <f t="shared" si="15"/>
        <v>0</v>
      </c>
      <c r="M83" s="204">
        <f t="shared" si="15"/>
        <v>0</v>
      </c>
      <c r="N83" s="204">
        <f t="shared" si="15"/>
        <v>0</v>
      </c>
      <c r="O83" s="204">
        <f t="shared" si="15"/>
        <v>0</v>
      </c>
      <c r="P83" s="204">
        <f t="shared" si="15"/>
        <v>0</v>
      </c>
      <c r="Q83" s="204">
        <f t="shared" si="15"/>
        <v>0</v>
      </c>
      <c r="R83" s="204">
        <f t="shared" si="15"/>
        <v>0</v>
      </c>
      <c r="S83" s="204">
        <f t="shared" si="15"/>
        <v>0</v>
      </c>
      <c r="T83" s="204">
        <f t="shared" si="15"/>
        <v>0</v>
      </c>
      <c r="U83" s="204">
        <f t="shared" si="15"/>
        <v>9.1291167742810781E-3</v>
      </c>
      <c r="V83" s="204">
        <f t="shared" si="15"/>
        <v>9.0850771171551697E-3</v>
      </c>
      <c r="W83" s="204">
        <f t="shared" si="15"/>
        <v>9.041037460029263E-3</v>
      </c>
      <c r="X83" s="204">
        <f t="shared" si="15"/>
        <v>8.9969978029033545E-3</v>
      </c>
      <c r="Y83" s="204">
        <f t="shared" si="15"/>
        <v>8.9529581457774461E-3</v>
      </c>
      <c r="Z83" s="204">
        <f t="shared" si="15"/>
        <v>8.9089184886515394E-3</v>
      </c>
      <c r="AA83" s="204">
        <f t="shared" si="15"/>
        <v>8.864878831525631E-3</v>
      </c>
      <c r="AB83" s="204">
        <f t="shared" si="15"/>
        <v>8.8208391743997191E-3</v>
      </c>
      <c r="AC83" s="204">
        <f t="shared" si="15"/>
        <v>8.8208391743997191E-3</v>
      </c>
      <c r="AD83" s="204">
        <f t="shared" si="15"/>
        <v>8.8208391743997191E-3</v>
      </c>
      <c r="AE83" s="204">
        <f t="shared" si="15"/>
        <v>8.8208391743997191E-3</v>
      </c>
      <c r="AF83" s="204">
        <f t="shared" si="15"/>
        <v>8.8208391743997191E-3</v>
      </c>
      <c r="AG83" s="204">
        <f t="shared" si="15"/>
        <v>0</v>
      </c>
      <c r="AH83" s="204">
        <f t="shared" si="15"/>
        <v>0</v>
      </c>
      <c r="AI83" s="204">
        <f t="shared" si="15"/>
        <v>0</v>
      </c>
      <c r="AJ83" s="204">
        <f t="shared" si="15"/>
        <v>0</v>
      </c>
      <c r="AK83" s="204">
        <f t="shared" si="15"/>
        <v>0</v>
      </c>
      <c r="AL83" s="204">
        <f t="shared" si="15"/>
        <v>0</v>
      </c>
      <c r="AM83" s="204">
        <f t="shared" si="15"/>
        <v>0</v>
      </c>
      <c r="AN83" s="204">
        <f t="shared" si="15"/>
        <v>0</v>
      </c>
      <c r="AO83" s="204">
        <f t="shared" si="15"/>
        <v>0</v>
      </c>
      <c r="AP83" s="204">
        <f t="shared" si="15"/>
        <v>0</v>
      </c>
      <c r="AQ83" s="204">
        <f t="shared" si="15"/>
        <v>0</v>
      </c>
      <c r="AR83" s="204">
        <f t="shared" si="15"/>
        <v>0</v>
      </c>
      <c r="AS83" s="204">
        <f t="shared" si="15"/>
        <v>0</v>
      </c>
      <c r="AT83" s="204">
        <f t="shared" si="15"/>
        <v>0</v>
      </c>
      <c r="AU83" s="204">
        <f t="shared" si="15"/>
        <v>0</v>
      </c>
      <c r="AV83" s="204">
        <f t="shared" si="15"/>
        <v>0</v>
      </c>
    </row>
    <row r="84" spans="1:48" s="66" customFormat="1">
      <c r="A84" s="102"/>
      <c r="B84" s="102"/>
      <c r="C84" s="213"/>
      <c r="D84" s="81"/>
      <c r="E84" s="81"/>
      <c r="F84" s="81"/>
    </row>
    <row r="85" spans="1:48" s="66" customFormat="1">
      <c r="A85" s="102" t="s">
        <v>255</v>
      </c>
      <c r="B85" s="102"/>
      <c r="C85" s="102" t="s">
        <v>256</v>
      </c>
      <c r="D85" s="81"/>
      <c r="E85" s="81"/>
      <c r="F85" s="81"/>
    </row>
    <row r="86" spans="1:48" s="66" customFormat="1">
      <c r="A86" s="102"/>
      <c r="B86" s="102"/>
      <c r="C86" s="213" t="s">
        <v>244</v>
      </c>
      <c r="D86" s="81"/>
      <c r="E86" s="81"/>
      <c r="F86" s="81"/>
      <c r="H86" s="204">
        <f>SUM(H65:H68)*H24*H14</f>
        <v>0</v>
      </c>
      <c r="I86" s="204">
        <f t="shared" ref="I86:AV86" si="16">SUM(I65:I68)*I24*I14</f>
        <v>0</v>
      </c>
      <c r="J86" s="204">
        <f t="shared" si="16"/>
        <v>0</v>
      </c>
      <c r="K86" s="204">
        <f t="shared" si="16"/>
        <v>0</v>
      </c>
      <c r="L86" s="204">
        <f t="shared" si="16"/>
        <v>0</v>
      </c>
      <c r="M86" s="204">
        <f t="shared" si="16"/>
        <v>0</v>
      </c>
      <c r="N86" s="204">
        <f t="shared" si="16"/>
        <v>0</v>
      </c>
      <c r="O86" s="204">
        <f t="shared" si="16"/>
        <v>0</v>
      </c>
      <c r="P86" s="204">
        <f t="shared" si="16"/>
        <v>0</v>
      </c>
      <c r="Q86" s="204">
        <f t="shared" si="16"/>
        <v>0</v>
      </c>
      <c r="R86" s="204">
        <f t="shared" si="16"/>
        <v>0</v>
      </c>
      <c r="S86" s="204">
        <f t="shared" si="16"/>
        <v>0</v>
      </c>
      <c r="T86" s="204">
        <f t="shared" si="16"/>
        <v>0</v>
      </c>
      <c r="U86" s="204">
        <f t="shared" si="16"/>
        <v>0.16940587976158022</v>
      </c>
      <c r="V86" s="204">
        <f t="shared" si="16"/>
        <v>0.15662909031774314</v>
      </c>
      <c r="W86" s="204">
        <f t="shared" si="16"/>
        <v>0.14385230087390602</v>
      </c>
      <c r="X86" s="204">
        <f t="shared" si="16"/>
        <v>0.13107551143006893</v>
      </c>
      <c r="Y86" s="204">
        <f t="shared" si="16"/>
        <v>0.11829872198623183</v>
      </c>
      <c r="Z86" s="204">
        <f t="shared" si="16"/>
        <v>0.10552193254239473</v>
      </c>
      <c r="AA86" s="204">
        <f t="shared" si="16"/>
        <v>9.2745143098557623E-2</v>
      </c>
      <c r="AB86" s="204">
        <f t="shared" si="16"/>
        <v>7.9968353654720548E-2</v>
      </c>
      <c r="AC86" s="204">
        <f t="shared" si="16"/>
        <v>7.9968353654720548E-2</v>
      </c>
      <c r="AD86" s="204">
        <f t="shared" si="16"/>
        <v>7.9968353654720548E-2</v>
      </c>
      <c r="AE86" s="204">
        <f t="shared" si="16"/>
        <v>7.9968353654720548E-2</v>
      </c>
      <c r="AF86" s="204">
        <f t="shared" si="16"/>
        <v>7.9968353654720548E-2</v>
      </c>
      <c r="AG86" s="204">
        <f t="shared" si="16"/>
        <v>7.9968353654720548E-2</v>
      </c>
      <c r="AH86" s="204">
        <f t="shared" si="16"/>
        <v>0</v>
      </c>
      <c r="AI86" s="204">
        <f t="shared" si="16"/>
        <v>0</v>
      </c>
      <c r="AJ86" s="204">
        <f t="shared" si="16"/>
        <v>0</v>
      </c>
      <c r="AK86" s="204">
        <f t="shared" si="16"/>
        <v>0</v>
      </c>
      <c r="AL86" s="204">
        <f t="shared" si="16"/>
        <v>0</v>
      </c>
      <c r="AM86" s="204">
        <f t="shared" si="16"/>
        <v>0</v>
      </c>
      <c r="AN86" s="204">
        <f t="shared" si="16"/>
        <v>0</v>
      </c>
      <c r="AO86" s="204">
        <f t="shared" si="16"/>
        <v>0</v>
      </c>
      <c r="AP86" s="204">
        <f t="shared" si="16"/>
        <v>0</v>
      </c>
      <c r="AQ86" s="204">
        <f t="shared" si="16"/>
        <v>0</v>
      </c>
      <c r="AR86" s="204">
        <f t="shared" si="16"/>
        <v>0</v>
      </c>
      <c r="AS86" s="204">
        <f t="shared" si="16"/>
        <v>0</v>
      </c>
      <c r="AT86" s="204">
        <f t="shared" si="16"/>
        <v>0</v>
      </c>
      <c r="AU86" s="204">
        <f t="shared" si="16"/>
        <v>0</v>
      </c>
      <c r="AV86" s="204">
        <f t="shared" si="16"/>
        <v>0</v>
      </c>
    </row>
    <row r="87" spans="1:48" s="66" customFormat="1">
      <c r="A87" s="102"/>
      <c r="B87" s="102"/>
      <c r="C87" s="213" t="s">
        <v>254</v>
      </c>
      <c r="D87" s="81"/>
      <c r="E87" s="81"/>
      <c r="F87" s="81"/>
      <c r="H87" s="204">
        <f>SUM(H65:H68)*H25*H14</f>
        <v>0</v>
      </c>
      <c r="I87" s="204">
        <f t="shared" ref="I87:AV87" si="17">SUM(I65:I68)*I25*I14</f>
        <v>0</v>
      </c>
      <c r="J87" s="204">
        <f t="shared" si="17"/>
        <v>0</v>
      </c>
      <c r="K87" s="204">
        <f t="shared" si="17"/>
        <v>0</v>
      </c>
      <c r="L87" s="204">
        <f t="shared" si="17"/>
        <v>0</v>
      </c>
      <c r="M87" s="204">
        <f t="shared" si="17"/>
        <v>0</v>
      </c>
      <c r="N87" s="204">
        <f t="shared" si="17"/>
        <v>0</v>
      </c>
      <c r="O87" s="204">
        <f t="shared" si="17"/>
        <v>0</v>
      </c>
      <c r="P87" s="204">
        <f t="shared" si="17"/>
        <v>0</v>
      </c>
      <c r="Q87" s="204">
        <f t="shared" si="17"/>
        <v>0</v>
      </c>
      <c r="R87" s="204">
        <f t="shared" si="17"/>
        <v>0</v>
      </c>
      <c r="S87" s="204">
        <f t="shared" si="17"/>
        <v>0</v>
      </c>
      <c r="T87" s="204">
        <f t="shared" si="17"/>
        <v>0</v>
      </c>
      <c r="U87" s="204">
        <f t="shared" si="17"/>
        <v>1.826483859120992E-2</v>
      </c>
      <c r="V87" s="204">
        <f t="shared" si="17"/>
        <v>1.7927941940855226E-2</v>
      </c>
      <c r="W87" s="204">
        <f t="shared" si="17"/>
        <v>1.7591045290500533E-2</v>
      </c>
      <c r="X87" s="204">
        <f t="shared" si="17"/>
        <v>1.725414864014584E-2</v>
      </c>
      <c r="Y87" s="204">
        <f t="shared" si="17"/>
        <v>1.6917251989791146E-2</v>
      </c>
      <c r="Z87" s="204">
        <f t="shared" si="17"/>
        <v>1.6580355339436453E-2</v>
      </c>
      <c r="AA87" s="204">
        <f t="shared" si="17"/>
        <v>1.6243458689081759E-2</v>
      </c>
      <c r="AB87" s="204">
        <f t="shared" si="17"/>
        <v>1.590656203872708E-2</v>
      </c>
      <c r="AC87" s="204">
        <f t="shared" si="17"/>
        <v>1.590656203872708E-2</v>
      </c>
      <c r="AD87" s="204">
        <f t="shared" si="17"/>
        <v>1.590656203872708E-2</v>
      </c>
      <c r="AE87" s="204">
        <f t="shared" si="17"/>
        <v>1.590656203872708E-2</v>
      </c>
      <c r="AF87" s="204">
        <f t="shared" si="17"/>
        <v>1.590656203872708E-2</v>
      </c>
      <c r="AG87" s="204">
        <f t="shared" si="17"/>
        <v>1.590656203872708E-2</v>
      </c>
      <c r="AH87" s="204">
        <f t="shared" si="17"/>
        <v>0</v>
      </c>
      <c r="AI87" s="204">
        <f t="shared" si="17"/>
        <v>0</v>
      </c>
      <c r="AJ87" s="204">
        <f t="shared" si="17"/>
        <v>0</v>
      </c>
      <c r="AK87" s="204">
        <f t="shared" si="17"/>
        <v>0</v>
      </c>
      <c r="AL87" s="204">
        <f t="shared" si="17"/>
        <v>0</v>
      </c>
      <c r="AM87" s="204">
        <f t="shared" si="17"/>
        <v>0</v>
      </c>
      <c r="AN87" s="204">
        <f t="shared" si="17"/>
        <v>0</v>
      </c>
      <c r="AO87" s="204">
        <f t="shared" si="17"/>
        <v>0</v>
      </c>
      <c r="AP87" s="204">
        <f t="shared" si="17"/>
        <v>0</v>
      </c>
      <c r="AQ87" s="204">
        <f t="shared" si="17"/>
        <v>0</v>
      </c>
      <c r="AR87" s="204">
        <f t="shared" si="17"/>
        <v>0</v>
      </c>
      <c r="AS87" s="204">
        <f t="shared" si="17"/>
        <v>0</v>
      </c>
      <c r="AT87" s="204">
        <f t="shared" si="17"/>
        <v>0</v>
      </c>
      <c r="AU87" s="204">
        <f t="shared" si="17"/>
        <v>0</v>
      </c>
      <c r="AV87" s="204">
        <f t="shared" si="17"/>
        <v>0</v>
      </c>
    </row>
    <row r="88" spans="1:48" s="66" customFormat="1">
      <c r="A88" s="102"/>
      <c r="B88" s="102"/>
      <c r="C88" s="213" t="s">
        <v>249</v>
      </c>
      <c r="D88" s="81"/>
      <c r="E88" s="81"/>
      <c r="F88" s="81"/>
      <c r="H88" s="204">
        <f>SUM(H65:H68)*H26*H14</f>
        <v>0</v>
      </c>
      <c r="I88" s="204">
        <f t="shared" ref="I88:AV88" si="18">SUM(I65:I68)*I26*I14</f>
        <v>0</v>
      </c>
      <c r="J88" s="204">
        <f t="shared" si="18"/>
        <v>0</v>
      </c>
      <c r="K88" s="204">
        <f t="shared" si="18"/>
        <v>0</v>
      </c>
      <c r="L88" s="204">
        <f t="shared" si="18"/>
        <v>0</v>
      </c>
      <c r="M88" s="204">
        <f t="shared" si="18"/>
        <v>0</v>
      </c>
      <c r="N88" s="204">
        <f t="shared" si="18"/>
        <v>0</v>
      </c>
      <c r="O88" s="204">
        <f t="shared" si="18"/>
        <v>0</v>
      </c>
      <c r="P88" s="204">
        <f t="shared" si="18"/>
        <v>0</v>
      </c>
      <c r="Q88" s="204">
        <f t="shared" si="18"/>
        <v>0</v>
      </c>
      <c r="R88" s="204">
        <f t="shared" si="18"/>
        <v>0</v>
      </c>
      <c r="S88" s="204">
        <f t="shared" si="18"/>
        <v>0</v>
      </c>
      <c r="T88" s="204">
        <f t="shared" si="18"/>
        <v>0</v>
      </c>
      <c r="U88" s="204">
        <f t="shared" si="18"/>
        <v>1.9133744927737322E-2</v>
      </c>
      <c r="V88" s="204">
        <f t="shared" si="18"/>
        <v>1.9041442070080156E-2</v>
      </c>
      <c r="W88" s="204">
        <f t="shared" si="18"/>
        <v>1.8949139212422986E-2</v>
      </c>
      <c r="X88" s="204">
        <f t="shared" si="18"/>
        <v>1.8856836354765819E-2</v>
      </c>
      <c r="Y88" s="204">
        <f t="shared" si="18"/>
        <v>1.8764533497108653E-2</v>
      </c>
      <c r="Z88" s="204">
        <f t="shared" si="18"/>
        <v>1.8672230639451483E-2</v>
      </c>
      <c r="AA88" s="204">
        <f t="shared" si="18"/>
        <v>1.8579927781794316E-2</v>
      </c>
      <c r="AB88" s="204">
        <f t="shared" si="18"/>
        <v>1.8487624924137139E-2</v>
      </c>
      <c r="AC88" s="204">
        <f t="shared" si="18"/>
        <v>1.8487624924137139E-2</v>
      </c>
      <c r="AD88" s="204">
        <f t="shared" si="18"/>
        <v>1.8487624924137139E-2</v>
      </c>
      <c r="AE88" s="204">
        <f t="shared" si="18"/>
        <v>1.8487624924137139E-2</v>
      </c>
      <c r="AF88" s="204">
        <f t="shared" si="18"/>
        <v>1.8487624924137139E-2</v>
      </c>
      <c r="AG88" s="204">
        <f t="shared" si="18"/>
        <v>1.8487624924137139E-2</v>
      </c>
      <c r="AH88" s="204">
        <f t="shared" si="18"/>
        <v>0</v>
      </c>
      <c r="AI88" s="204">
        <f t="shared" si="18"/>
        <v>0</v>
      </c>
      <c r="AJ88" s="204">
        <f t="shared" si="18"/>
        <v>0</v>
      </c>
      <c r="AK88" s="204">
        <f t="shared" si="18"/>
        <v>0</v>
      </c>
      <c r="AL88" s="204">
        <f t="shared" si="18"/>
        <v>0</v>
      </c>
      <c r="AM88" s="204">
        <f t="shared" si="18"/>
        <v>0</v>
      </c>
      <c r="AN88" s="204">
        <f t="shared" si="18"/>
        <v>0</v>
      </c>
      <c r="AO88" s="204">
        <f t="shared" si="18"/>
        <v>0</v>
      </c>
      <c r="AP88" s="204">
        <f t="shared" si="18"/>
        <v>0</v>
      </c>
      <c r="AQ88" s="204">
        <f t="shared" si="18"/>
        <v>0</v>
      </c>
      <c r="AR88" s="204">
        <f t="shared" si="18"/>
        <v>0</v>
      </c>
      <c r="AS88" s="204">
        <f t="shared" si="18"/>
        <v>0</v>
      </c>
      <c r="AT88" s="204">
        <f t="shared" si="18"/>
        <v>0</v>
      </c>
      <c r="AU88" s="204">
        <f t="shared" si="18"/>
        <v>0</v>
      </c>
      <c r="AV88" s="204">
        <f t="shared" si="18"/>
        <v>0</v>
      </c>
    </row>
    <row r="90" spans="1:48" s="57" customFormat="1">
      <c r="A90" s="96" t="s">
        <v>257</v>
      </c>
      <c r="B90" s="96"/>
      <c r="C90" s="97"/>
      <c r="D90" s="98"/>
      <c r="E90" s="98"/>
      <c r="F90" s="98"/>
      <c r="G90" s="97"/>
      <c r="H90" s="97"/>
      <c r="I90" s="97"/>
      <c r="J90" s="97"/>
      <c r="K90" s="97"/>
      <c r="L90" s="97"/>
      <c r="M90" s="97"/>
      <c r="N90" s="97"/>
      <c r="O90" s="97"/>
      <c r="P90" s="97"/>
      <c r="Q90" s="97"/>
      <c r="R90" s="97"/>
      <c r="S90" s="97"/>
      <c r="T90" s="97"/>
      <c r="U90" s="97"/>
      <c r="V90" s="97"/>
      <c r="W90" s="97"/>
      <c r="X90" s="97"/>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row>
    <row r="92" spans="1:48">
      <c r="C92" s="102" t="s">
        <v>258</v>
      </c>
    </row>
    <row r="93" spans="1:48">
      <c r="C93" s="213" t="s">
        <v>244</v>
      </c>
      <c r="H93" s="169">
        <f>H71+H76</f>
        <v>0</v>
      </c>
      <c r="I93" s="169">
        <f t="shared" ref="I93:AV95" si="19">I71+I76</f>
        <v>0</v>
      </c>
      <c r="J93" s="169">
        <f t="shared" si="19"/>
        <v>0</v>
      </c>
      <c r="K93" s="169">
        <f t="shared" si="19"/>
        <v>0</v>
      </c>
      <c r="L93" s="169">
        <f t="shared" si="19"/>
        <v>0</v>
      </c>
      <c r="M93" s="169">
        <f t="shared" si="19"/>
        <v>0</v>
      </c>
      <c r="N93" s="169">
        <f t="shared" si="19"/>
        <v>0</v>
      </c>
      <c r="O93" s="169">
        <f t="shared" si="19"/>
        <v>0</v>
      </c>
      <c r="P93" s="169">
        <f t="shared" si="19"/>
        <v>0</v>
      </c>
      <c r="Q93" s="169">
        <f t="shared" si="19"/>
        <v>0</v>
      </c>
      <c r="R93" s="169">
        <f t="shared" si="19"/>
        <v>0</v>
      </c>
      <c r="S93" s="169">
        <f t="shared" si="19"/>
        <v>0</v>
      </c>
      <c r="T93" s="169">
        <f t="shared" si="19"/>
        <v>0</v>
      </c>
      <c r="U93" s="169">
        <f t="shared" si="19"/>
        <v>1.3830245386455893</v>
      </c>
      <c r="V93" s="169">
        <f t="shared" si="19"/>
        <v>1.3267524793341074</v>
      </c>
      <c r="W93" s="169">
        <f t="shared" si="19"/>
        <v>1.2704804200226256</v>
      </c>
      <c r="X93" s="169">
        <f t="shared" si="19"/>
        <v>1.2142083607111438</v>
      </c>
      <c r="Y93" s="169">
        <f t="shared" si="19"/>
        <v>1.157936301399662</v>
      </c>
      <c r="Z93" s="169">
        <f t="shared" si="19"/>
        <v>1.1016642420881801</v>
      </c>
      <c r="AA93" s="169">
        <f t="shared" si="19"/>
        <v>1.0453921827766983</v>
      </c>
      <c r="AB93" s="169">
        <f t="shared" si="19"/>
        <v>0.98912012346521649</v>
      </c>
      <c r="AC93" s="169">
        <f t="shared" si="19"/>
        <v>0.98912012346521649</v>
      </c>
      <c r="AD93" s="169">
        <f t="shared" si="19"/>
        <v>0.98912012346521649</v>
      </c>
      <c r="AE93" s="169">
        <f t="shared" si="19"/>
        <v>0.98912012346521649</v>
      </c>
      <c r="AF93" s="169">
        <f t="shared" si="19"/>
        <v>0.98912012346521649</v>
      </c>
      <c r="AG93" s="169">
        <f t="shared" si="19"/>
        <v>0.69608737613863014</v>
      </c>
      <c r="AH93" s="169">
        <f t="shared" si="19"/>
        <v>0</v>
      </c>
      <c r="AI93" s="169">
        <f t="shared" si="19"/>
        <v>0</v>
      </c>
      <c r="AJ93" s="169">
        <f t="shared" si="19"/>
        <v>0</v>
      </c>
      <c r="AK93" s="169">
        <f t="shared" si="19"/>
        <v>0</v>
      </c>
      <c r="AL93" s="169">
        <f t="shared" si="19"/>
        <v>0</v>
      </c>
      <c r="AM93" s="169">
        <f t="shared" si="19"/>
        <v>0</v>
      </c>
      <c r="AN93" s="169">
        <f t="shared" si="19"/>
        <v>0</v>
      </c>
      <c r="AO93" s="169">
        <f t="shared" si="19"/>
        <v>0</v>
      </c>
      <c r="AP93" s="169">
        <f t="shared" si="19"/>
        <v>0</v>
      </c>
      <c r="AQ93" s="169">
        <f t="shared" si="19"/>
        <v>0</v>
      </c>
      <c r="AR93" s="169">
        <f t="shared" si="19"/>
        <v>0</v>
      </c>
      <c r="AS93" s="169">
        <f t="shared" si="19"/>
        <v>0</v>
      </c>
      <c r="AT93" s="169">
        <f t="shared" si="19"/>
        <v>0</v>
      </c>
      <c r="AU93" s="169">
        <f t="shared" si="19"/>
        <v>0</v>
      </c>
      <c r="AV93" s="169">
        <f t="shared" si="19"/>
        <v>0</v>
      </c>
    </row>
    <row r="94" spans="1:48">
      <c r="C94" s="213" t="s">
        <v>254</v>
      </c>
      <c r="H94" s="169">
        <f t="shared" ref="H94:W95" si="20">H72+H77</f>
        <v>0</v>
      </c>
      <c r="I94" s="169">
        <f t="shared" si="20"/>
        <v>0</v>
      </c>
      <c r="J94" s="169">
        <f t="shared" si="20"/>
        <v>0</v>
      </c>
      <c r="K94" s="169">
        <f t="shared" si="20"/>
        <v>0</v>
      </c>
      <c r="L94" s="169">
        <f t="shared" si="20"/>
        <v>0</v>
      </c>
      <c r="M94" s="169">
        <f t="shared" si="20"/>
        <v>0</v>
      </c>
      <c r="N94" s="169">
        <f t="shared" si="20"/>
        <v>0</v>
      </c>
      <c r="O94" s="169">
        <f t="shared" si="20"/>
        <v>0</v>
      </c>
      <c r="P94" s="169">
        <f t="shared" si="20"/>
        <v>0</v>
      </c>
      <c r="Q94" s="169">
        <f t="shared" si="20"/>
        <v>0</v>
      </c>
      <c r="R94" s="169">
        <f t="shared" si="20"/>
        <v>0</v>
      </c>
      <c r="S94" s="169">
        <f t="shared" si="20"/>
        <v>0</v>
      </c>
      <c r="T94" s="169">
        <f t="shared" si="20"/>
        <v>0</v>
      </c>
      <c r="U94" s="169">
        <f t="shared" si="20"/>
        <v>1.3223704795964188E-2</v>
      </c>
      <c r="V94" s="169">
        <f t="shared" si="20"/>
        <v>1.2151578744059475E-2</v>
      </c>
      <c r="W94" s="169">
        <f t="shared" si="20"/>
        <v>1.1079452692154761E-2</v>
      </c>
      <c r="X94" s="169">
        <f t="shared" si="19"/>
        <v>1.0007326640250048E-2</v>
      </c>
      <c r="Y94" s="169">
        <f t="shared" si="19"/>
        <v>8.935200588345335E-3</v>
      </c>
      <c r="Z94" s="169">
        <f t="shared" si="19"/>
        <v>7.863074536440624E-3</v>
      </c>
      <c r="AA94" s="169">
        <f t="shared" si="19"/>
        <v>6.7909484845359112E-3</v>
      </c>
      <c r="AB94" s="169">
        <f t="shared" si="19"/>
        <v>5.7188224326312001E-3</v>
      </c>
      <c r="AC94" s="169">
        <f t="shared" si="19"/>
        <v>5.7188224326312001E-3</v>
      </c>
      <c r="AD94" s="169">
        <f t="shared" si="19"/>
        <v>5.7188224326312001E-3</v>
      </c>
      <c r="AE94" s="169">
        <f t="shared" si="19"/>
        <v>5.7188224326312001E-3</v>
      </c>
      <c r="AF94" s="169">
        <f t="shared" si="19"/>
        <v>5.7188224326312001E-3</v>
      </c>
      <c r="AG94" s="169">
        <f t="shared" si="19"/>
        <v>4.024587112621796E-3</v>
      </c>
      <c r="AH94" s="169">
        <f t="shared" si="19"/>
        <v>0</v>
      </c>
      <c r="AI94" s="169">
        <f t="shared" si="19"/>
        <v>0</v>
      </c>
      <c r="AJ94" s="169">
        <f t="shared" si="19"/>
        <v>0</v>
      </c>
      <c r="AK94" s="169">
        <f t="shared" si="19"/>
        <v>0</v>
      </c>
      <c r="AL94" s="169">
        <f t="shared" si="19"/>
        <v>0</v>
      </c>
      <c r="AM94" s="169">
        <f t="shared" si="19"/>
        <v>0</v>
      </c>
      <c r="AN94" s="169">
        <f t="shared" si="19"/>
        <v>0</v>
      </c>
      <c r="AO94" s="169">
        <f t="shared" si="19"/>
        <v>0</v>
      </c>
      <c r="AP94" s="169">
        <f t="shared" si="19"/>
        <v>0</v>
      </c>
      <c r="AQ94" s="169">
        <f t="shared" si="19"/>
        <v>0</v>
      </c>
      <c r="AR94" s="169">
        <f t="shared" si="19"/>
        <v>0</v>
      </c>
      <c r="AS94" s="169">
        <f t="shared" si="19"/>
        <v>0</v>
      </c>
      <c r="AT94" s="169">
        <f t="shared" si="19"/>
        <v>0</v>
      </c>
      <c r="AU94" s="169">
        <f t="shared" si="19"/>
        <v>0</v>
      </c>
      <c r="AV94" s="169">
        <f t="shared" si="19"/>
        <v>0</v>
      </c>
    </row>
    <row r="95" spans="1:48">
      <c r="C95" s="213" t="s">
        <v>249</v>
      </c>
      <c r="H95" s="169">
        <f t="shared" si="20"/>
        <v>0</v>
      </c>
      <c r="I95" s="169">
        <f t="shared" si="19"/>
        <v>0</v>
      </c>
      <c r="J95" s="169">
        <f t="shared" si="19"/>
        <v>0</v>
      </c>
      <c r="K95" s="169">
        <f t="shared" si="19"/>
        <v>0</v>
      </c>
      <c r="L95" s="169">
        <f t="shared" si="19"/>
        <v>0</v>
      </c>
      <c r="M95" s="169">
        <f t="shared" si="19"/>
        <v>0</v>
      </c>
      <c r="N95" s="169">
        <f t="shared" si="19"/>
        <v>0</v>
      </c>
      <c r="O95" s="169">
        <f t="shared" si="19"/>
        <v>0</v>
      </c>
      <c r="P95" s="169">
        <f t="shared" si="19"/>
        <v>0</v>
      </c>
      <c r="Q95" s="169">
        <f t="shared" si="19"/>
        <v>0</v>
      </c>
      <c r="R95" s="169">
        <f t="shared" si="19"/>
        <v>0</v>
      </c>
      <c r="S95" s="169">
        <f t="shared" si="19"/>
        <v>0</v>
      </c>
      <c r="T95" s="169">
        <f t="shared" si="19"/>
        <v>0</v>
      </c>
      <c r="U95" s="169">
        <f t="shared" si="19"/>
        <v>5.4025004893403349E-3</v>
      </c>
      <c r="V95" s="169">
        <f t="shared" si="19"/>
        <v>5.3778588031905099E-3</v>
      </c>
      <c r="W95" s="169">
        <f t="shared" si="19"/>
        <v>5.3532171170406848E-3</v>
      </c>
      <c r="X95" s="169">
        <f t="shared" si="19"/>
        <v>5.3285754308908606E-3</v>
      </c>
      <c r="Y95" s="169">
        <f t="shared" si="19"/>
        <v>5.3039337447410356E-3</v>
      </c>
      <c r="Z95" s="169">
        <f t="shared" si="19"/>
        <v>5.2792920585912105E-3</v>
      </c>
      <c r="AA95" s="169">
        <f t="shared" si="19"/>
        <v>5.2546503724413864E-3</v>
      </c>
      <c r="AB95" s="169">
        <f t="shared" si="19"/>
        <v>5.2300086862915622E-3</v>
      </c>
      <c r="AC95" s="169">
        <f t="shared" si="19"/>
        <v>5.2300086862915622E-3</v>
      </c>
      <c r="AD95" s="169">
        <f t="shared" si="19"/>
        <v>5.2300086862915622E-3</v>
      </c>
      <c r="AE95" s="169">
        <f t="shared" si="19"/>
        <v>5.2300086862915622E-3</v>
      </c>
      <c r="AF95" s="169">
        <f t="shared" si="19"/>
        <v>5.2300086862915622E-3</v>
      </c>
      <c r="AG95" s="169">
        <f t="shared" si="19"/>
        <v>3.68058735967165E-3</v>
      </c>
      <c r="AH95" s="169">
        <f t="shared" si="19"/>
        <v>0</v>
      </c>
      <c r="AI95" s="169">
        <f t="shared" si="19"/>
        <v>0</v>
      </c>
      <c r="AJ95" s="169">
        <f t="shared" si="19"/>
        <v>0</v>
      </c>
      <c r="AK95" s="169">
        <f t="shared" si="19"/>
        <v>0</v>
      </c>
      <c r="AL95" s="169">
        <f t="shared" si="19"/>
        <v>0</v>
      </c>
      <c r="AM95" s="169">
        <f t="shared" si="19"/>
        <v>0</v>
      </c>
      <c r="AN95" s="169">
        <f t="shared" si="19"/>
        <v>0</v>
      </c>
      <c r="AO95" s="169">
        <f t="shared" si="19"/>
        <v>0</v>
      </c>
      <c r="AP95" s="169">
        <f t="shared" si="19"/>
        <v>0</v>
      </c>
      <c r="AQ95" s="169">
        <f t="shared" si="19"/>
        <v>0</v>
      </c>
      <c r="AR95" s="169">
        <f t="shared" si="19"/>
        <v>0</v>
      </c>
      <c r="AS95" s="169">
        <f t="shared" si="19"/>
        <v>0</v>
      </c>
      <c r="AT95" s="169">
        <f t="shared" si="19"/>
        <v>0</v>
      </c>
      <c r="AU95" s="169">
        <f t="shared" si="19"/>
        <v>0</v>
      </c>
      <c r="AV95" s="169">
        <f t="shared" si="19"/>
        <v>0</v>
      </c>
    </row>
    <row r="96" spans="1:48">
      <c r="C96" s="66"/>
    </row>
    <row r="97" spans="1:48">
      <c r="C97" s="102" t="s">
        <v>259</v>
      </c>
    </row>
    <row r="98" spans="1:48">
      <c r="C98" s="213" t="s">
        <v>244</v>
      </c>
      <c r="H98" s="169">
        <f>H81+H86</f>
        <v>0</v>
      </c>
      <c r="I98" s="169">
        <f t="shared" ref="I98:AV100" si="21">I81+I86</f>
        <v>0</v>
      </c>
      <c r="J98" s="169">
        <f t="shared" si="21"/>
        <v>0</v>
      </c>
      <c r="K98" s="169">
        <f t="shared" si="21"/>
        <v>0</v>
      </c>
      <c r="L98" s="169">
        <f t="shared" si="21"/>
        <v>0</v>
      </c>
      <c r="M98" s="169">
        <f t="shared" si="21"/>
        <v>0</v>
      </c>
      <c r="N98" s="169">
        <f t="shared" si="21"/>
        <v>0</v>
      </c>
      <c r="O98" s="169">
        <f t="shared" si="21"/>
        <v>0</v>
      </c>
      <c r="P98" s="169">
        <f t="shared" si="21"/>
        <v>0</v>
      </c>
      <c r="Q98" s="169">
        <f t="shared" si="21"/>
        <v>0</v>
      </c>
      <c r="R98" s="169">
        <f t="shared" si="21"/>
        <v>0</v>
      </c>
      <c r="S98" s="169">
        <f t="shared" si="21"/>
        <v>0</v>
      </c>
      <c r="T98" s="169">
        <f t="shared" si="21"/>
        <v>0</v>
      </c>
      <c r="U98" s="169">
        <f t="shared" si="21"/>
        <v>0.25023302909560091</v>
      </c>
      <c r="V98" s="169">
        <f t="shared" si="21"/>
        <v>0.23136016158269215</v>
      </c>
      <c r="W98" s="169">
        <f t="shared" si="21"/>
        <v>0.21248729406978339</v>
      </c>
      <c r="X98" s="169">
        <f t="shared" si="21"/>
        <v>0.19361442655687461</v>
      </c>
      <c r="Y98" s="169">
        <f t="shared" si="21"/>
        <v>0.17474155904396585</v>
      </c>
      <c r="Z98" s="169">
        <f t="shared" si="21"/>
        <v>0.15586869153105709</v>
      </c>
      <c r="AA98" s="169">
        <f t="shared" si="21"/>
        <v>0.13699582401814833</v>
      </c>
      <c r="AB98" s="169">
        <f t="shared" si="21"/>
        <v>0.1181229565052396</v>
      </c>
      <c r="AC98" s="169">
        <f t="shared" si="21"/>
        <v>0.1181229565052396</v>
      </c>
      <c r="AD98" s="169">
        <f t="shared" si="21"/>
        <v>0.1181229565052396</v>
      </c>
      <c r="AE98" s="169">
        <f t="shared" si="21"/>
        <v>0.1181229565052396</v>
      </c>
      <c r="AF98" s="169">
        <f t="shared" si="21"/>
        <v>0.1181229565052396</v>
      </c>
      <c r="AG98" s="169">
        <f t="shared" si="21"/>
        <v>7.9968353654720548E-2</v>
      </c>
      <c r="AH98" s="169">
        <f t="shared" si="21"/>
        <v>0</v>
      </c>
      <c r="AI98" s="169">
        <f t="shared" si="21"/>
        <v>0</v>
      </c>
      <c r="AJ98" s="169">
        <f t="shared" si="21"/>
        <v>0</v>
      </c>
      <c r="AK98" s="169">
        <f t="shared" si="21"/>
        <v>0</v>
      </c>
      <c r="AL98" s="169">
        <f t="shared" si="21"/>
        <v>0</v>
      </c>
      <c r="AM98" s="169">
        <f t="shared" si="21"/>
        <v>0</v>
      </c>
      <c r="AN98" s="169">
        <f t="shared" si="21"/>
        <v>0</v>
      </c>
      <c r="AO98" s="169">
        <f t="shared" si="21"/>
        <v>0</v>
      </c>
      <c r="AP98" s="169">
        <f t="shared" si="21"/>
        <v>0</v>
      </c>
      <c r="AQ98" s="169">
        <f t="shared" si="21"/>
        <v>0</v>
      </c>
      <c r="AR98" s="169">
        <f t="shared" si="21"/>
        <v>0</v>
      </c>
      <c r="AS98" s="169">
        <f t="shared" si="21"/>
        <v>0</v>
      </c>
      <c r="AT98" s="169">
        <f t="shared" si="21"/>
        <v>0</v>
      </c>
      <c r="AU98" s="169">
        <f t="shared" si="21"/>
        <v>0</v>
      </c>
      <c r="AV98" s="169">
        <f t="shared" si="21"/>
        <v>0</v>
      </c>
    </row>
    <row r="99" spans="1:48">
      <c r="C99" s="213" t="s">
        <v>254</v>
      </c>
      <c r="H99" s="169">
        <f t="shared" ref="H99:W100" si="22">H82+H87</f>
        <v>0</v>
      </c>
      <c r="I99" s="169">
        <f t="shared" si="22"/>
        <v>0</v>
      </c>
      <c r="J99" s="169">
        <f t="shared" si="22"/>
        <v>0</v>
      </c>
      <c r="K99" s="169">
        <f t="shared" si="22"/>
        <v>0</v>
      </c>
      <c r="L99" s="169">
        <f t="shared" si="22"/>
        <v>0</v>
      </c>
      <c r="M99" s="169">
        <f t="shared" si="22"/>
        <v>0</v>
      </c>
      <c r="N99" s="169">
        <f t="shared" si="22"/>
        <v>0</v>
      </c>
      <c r="O99" s="169">
        <f t="shared" si="22"/>
        <v>0</v>
      </c>
      <c r="P99" s="169">
        <f t="shared" si="22"/>
        <v>0</v>
      </c>
      <c r="Q99" s="169">
        <f t="shared" si="22"/>
        <v>0</v>
      </c>
      <c r="R99" s="169">
        <f t="shared" si="22"/>
        <v>0</v>
      </c>
      <c r="S99" s="169">
        <f t="shared" si="22"/>
        <v>0</v>
      </c>
      <c r="T99" s="169">
        <f t="shared" si="22"/>
        <v>0</v>
      </c>
      <c r="U99" s="169">
        <f t="shared" si="22"/>
        <v>2.6979381666404404E-2</v>
      </c>
      <c r="V99" s="169">
        <f t="shared" si="22"/>
        <v>2.6481744456709776E-2</v>
      </c>
      <c r="W99" s="169">
        <f t="shared" si="22"/>
        <v>2.5984107247015147E-2</v>
      </c>
      <c r="X99" s="169">
        <f t="shared" si="21"/>
        <v>2.5486470037320519E-2</v>
      </c>
      <c r="Y99" s="169">
        <f t="shared" si="21"/>
        <v>2.498883282762589E-2</v>
      </c>
      <c r="Z99" s="169">
        <f t="shared" si="21"/>
        <v>2.4491195617931262E-2</v>
      </c>
      <c r="AA99" s="169">
        <f t="shared" si="21"/>
        <v>2.3993558408236634E-2</v>
      </c>
      <c r="AB99" s="169">
        <f t="shared" si="21"/>
        <v>2.3495921198542026E-2</v>
      </c>
      <c r="AC99" s="169">
        <f t="shared" si="21"/>
        <v>2.3495921198542026E-2</v>
      </c>
      <c r="AD99" s="169">
        <f t="shared" si="21"/>
        <v>2.3495921198542026E-2</v>
      </c>
      <c r="AE99" s="169">
        <f t="shared" si="21"/>
        <v>2.3495921198542026E-2</v>
      </c>
      <c r="AF99" s="169">
        <f t="shared" si="21"/>
        <v>2.3495921198542026E-2</v>
      </c>
      <c r="AG99" s="169">
        <f t="shared" si="21"/>
        <v>1.590656203872708E-2</v>
      </c>
      <c r="AH99" s="169">
        <f t="shared" si="21"/>
        <v>0</v>
      </c>
      <c r="AI99" s="169">
        <f t="shared" si="21"/>
        <v>0</v>
      </c>
      <c r="AJ99" s="169">
        <f t="shared" si="21"/>
        <v>0</v>
      </c>
      <c r="AK99" s="169">
        <f t="shared" si="21"/>
        <v>0</v>
      </c>
      <c r="AL99" s="169">
        <f t="shared" si="21"/>
        <v>0</v>
      </c>
      <c r="AM99" s="169">
        <f t="shared" si="21"/>
        <v>0</v>
      </c>
      <c r="AN99" s="169">
        <f t="shared" si="21"/>
        <v>0</v>
      </c>
      <c r="AO99" s="169">
        <f t="shared" si="21"/>
        <v>0</v>
      </c>
      <c r="AP99" s="169">
        <f t="shared" si="21"/>
        <v>0</v>
      </c>
      <c r="AQ99" s="169">
        <f t="shared" si="21"/>
        <v>0</v>
      </c>
      <c r="AR99" s="169">
        <f t="shared" si="21"/>
        <v>0</v>
      </c>
      <c r="AS99" s="169">
        <f t="shared" si="21"/>
        <v>0</v>
      </c>
      <c r="AT99" s="169">
        <f t="shared" si="21"/>
        <v>0</v>
      </c>
      <c r="AU99" s="169">
        <f t="shared" si="21"/>
        <v>0</v>
      </c>
      <c r="AV99" s="169">
        <f t="shared" si="21"/>
        <v>0</v>
      </c>
    </row>
    <row r="100" spans="1:48">
      <c r="C100" s="213" t="s">
        <v>249</v>
      </c>
      <c r="H100" s="169">
        <f t="shared" si="22"/>
        <v>0</v>
      </c>
      <c r="I100" s="169">
        <f t="shared" si="21"/>
        <v>0</v>
      </c>
      <c r="J100" s="169">
        <f t="shared" si="21"/>
        <v>0</v>
      </c>
      <c r="K100" s="169">
        <f t="shared" si="21"/>
        <v>0</v>
      </c>
      <c r="L100" s="169">
        <f t="shared" si="21"/>
        <v>0</v>
      </c>
      <c r="M100" s="169">
        <f t="shared" si="21"/>
        <v>0</v>
      </c>
      <c r="N100" s="169">
        <f t="shared" si="21"/>
        <v>0</v>
      </c>
      <c r="O100" s="169">
        <f t="shared" si="21"/>
        <v>0</v>
      </c>
      <c r="P100" s="169">
        <f t="shared" si="21"/>
        <v>0</v>
      </c>
      <c r="Q100" s="169">
        <f t="shared" si="21"/>
        <v>0</v>
      </c>
      <c r="R100" s="169">
        <f t="shared" si="21"/>
        <v>0</v>
      </c>
      <c r="S100" s="169">
        <f t="shared" si="21"/>
        <v>0</v>
      </c>
      <c r="T100" s="169">
        <f t="shared" si="21"/>
        <v>0</v>
      </c>
      <c r="U100" s="169">
        <f t="shared" si="21"/>
        <v>2.8262861702018402E-2</v>
      </c>
      <c r="V100" s="169">
        <f t="shared" si="21"/>
        <v>2.8126519187235327E-2</v>
      </c>
      <c r="W100" s="169">
        <f t="shared" si="21"/>
        <v>2.7990176672452249E-2</v>
      </c>
      <c r="X100" s="169">
        <f t="shared" si="21"/>
        <v>2.7853834157669174E-2</v>
      </c>
      <c r="Y100" s="169">
        <f t="shared" si="21"/>
        <v>2.7717491642886099E-2</v>
      </c>
      <c r="Z100" s="169">
        <f t="shared" si="21"/>
        <v>2.758114912810302E-2</v>
      </c>
      <c r="AA100" s="169">
        <f t="shared" si="21"/>
        <v>2.7444806613319946E-2</v>
      </c>
      <c r="AB100" s="169">
        <f t="shared" si="21"/>
        <v>2.7308464098536857E-2</v>
      </c>
      <c r="AC100" s="169">
        <f t="shared" si="21"/>
        <v>2.7308464098536857E-2</v>
      </c>
      <c r="AD100" s="169">
        <f t="shared" si="21"/>
        <v>2.7308464098536857E-2</v>
      </c>
      <c r="AE100" s="169">
        <f t="shared" si="21"/>
        <v>2.7308464098536857E-2</v>
      </c>
      <c r="AF100" s="169">
        <f t="shared" si="21"/>
        <v>2.7308464098536857E-2</v>
      </c>
      <c r="AG100" s="169">
        <f t="shared" si="21"/>
        <v>1.8487624924137139E-2</v>
      </c>
      <c r="AH100" s="169">
        <f t="shared" si="21"/>
        <v>0</v>
      </c>
      <c r="AI100" s="169">
        <f t="shared" si="21"/>
        <v>0</v>
      </c>
      <c r="AJ100" s="169">
        <f t="shared" si="21"/>
        <v>0</v>
      </c>
      <c r="AK100" s="169">
        <f t="shared" si="21"/>
        <v>0</v>
      </c>
      <c r="AL100" s="169">
        <f t="shared" si="21"/>
        <v>0</v>
      </c>
      <c r="AM100" s="169">
        <f t="shared" si="21"/>
        <v>0</v>
      </c>
      <c r="AN100" s="169">
        <f t="shared" si="21"/>
        <v>0</v>
      </c>
      <c r="AO100" s="169">
        <f t="shared" si="21"/>
        <v>0</v>
      </c>
      <c r="AP100" s="169">
        <f t="shared" si="21"/>
        <v>0</v>
      </c>
      <c r="AQ100" s="169">
        <f t="shared" si="21"/>
        <v>0</v>
      </c>
      <c r="AR100" s="169">
        <f t="shared" si="21"/>
        <v>0</v>
      </c>
      <c r="AS100" s="169">
        <f t="shared" si="21"/>
        <v>0</v>
      </c>
      <c r="AT100" s="169">
        <f t="shared" si="21"/>
        <v>0</v>
      </c>
      <c r="AU100" s="169">
        <f t="shared" si="21"/>
        <v>0</v>
      </c>
      <c r="AV100" s="169">
        <f t="shared" si="21"/>
        <v>0</v>
      </c>
    </row>
    <row r="102" spans="1:48">
      <c r="C102" s="102" t="s">
        <v>260</v>
      </c>
    </row>
    <row r="103" spans="1:48">
      <c r="C103" s="213" t="s">
        <v>244</v>
      </c>
      <c r="H103" s="169">
        <f t="shared" ref="H103:AV103" si="23">SUM(H98,H93)</f>
        <v>0</v>
      </c>
      <c r="I103" s="169">
        <f t="shared" si="23"/>
        <v>0</v>
      </c>
      <c r="J103" s="169">
        <f t="shared" si="23"/>
        <v>0</v>
      </c>
      <c r="K103" s="169">
        <f t="shared" si="23"/>
        <v>0</v>
      </c>
      <c r="L103" s="169">
        <f t="shared" si="23"/>
        <v>0</v>
      </c>
      <c r="M103" s="169">
        <f t="shared" si="23"/>
        <v>0</v>
      </c>
      <c r="N103" s="169">
        <f t="shared" si="23"/>
        <v>0</v>
      </c>
      <c r="O103" s="169">
        <f t="shared" si="23"/>
        <v>0</v>
      </c>
      <c r="P103" s="169">
        <f t="shared" si="23"/>
        <v>0</v>
      </c>
      <c r="Q103" s="169">
        <f t="shared" si="23"/>
        <v>0</v>
      </c>
      <c r="R103" s="169">
        <f t="shared" si="23"/>
        <v>0</v>
      </c>
      <c r="S103" s="169">
        <f t="shared" si="23"/>
        <v>0</v>
      </c>
      <c r="T103" s="169">
        <f t="shared" si="23"/>
        <v>0</v>
      </c>
      <c r="U103" s="169">
        <f t="shared" si="23"/>
        <v>1.6332575677411902</v>
      </c>
      <c r="V103" s="169">
        <f t="shared" si="23"/>
        <v>1.5581126409167996</v>
      </c>
      <c r="W103" s="169">
        <f t="shared" si="23"/>
        <v>1.4829677140924091</v>
      </c>
      <c r="X103" s="169">
        <f t="shared" si="23"/>
        <v>1.4078227872680185</v>
      </c>
      <c r="Y103" s="169">
        <f t="shared" si="23"/>
        <v>1.3326778604436278</v>
      </c>
      <c r="Z103" s="169">
        <f t="shared" si="23"/>
        <v>1.2575329336192373</v>
      </c>
      <c r="AA103" s="169">
        <f t="shared" si="23"/>
        <v>1.1823880067948467</v>
      </c>
      <c r="AB103" s="169">
        <f t="shared" si="23"/>
        <v>1.107243079970456</v>
      </c>
      <c r="AC103" s="169">
        <f t="shared" si="23"/>
        <v>1.107243079970456</v>
      </c>
      <c r="AD103" s="169">
        <f t="shared" si="23"/>
        <v>1.107243079970456</v>
      </c>
      <c r="AE103" s="169">
        <f t="shared" si="23"/>
        <v>1.107243079970456</v>
      </c>
      <c r="AF103" s="169">
        <f t="shared" si="23"/>
        <v>1.107243079970456</v>
      </c>
      <c r="AG103" s="169">
        <f t="shared" si="23"/>
        <v>0.77605572979335069</v>
      </c>
      <c r="AH103" s="169">
        <f t="shared" si="23"/>
        <v>0</v>
      </c>
      <c r="AI103" s="169">
        <f t="shared" si="23"/>
        <v>0</v>
      </c>
      <c r="AJ103" s="169">
        <f t="shared" si="23"/>
        <v>0</v>
      </c>
      <c r="AK103" s="169">
        <f t="shared" si="23"/>
        <v>0</v>
      </c>
      <c r="AL103" s="169">
        <f t="shared" si="23"/>
        <v>0</v>
      </c>
      <c r="AM103" s="169">
        <f t="shared" si="23"/>
        <v>0</v>
      </c>
      <c r="AN103" s="169">
        <f t="shared" si="23"/>
        <v>0</v>
      </c>
      <c r="AO103" s="169">
        <f t="shared" si="23"/>
        <v>0</v>
      </c>
      <c r="AP103" s="169">
        <f t="shared" si="23"/>
        <v>0</v>
      </c>
      <c r="AQ103" s="169">
        <f t="shared" si="23"/>
        <v>0</v>
      </c>
      <c r="AR103" s="169">
        <f t="shared" si="23"/>
        <v>0</v>
      </c>
      <c r="AS103" s="169">
        <f t="shared" si="23"/>
        <v>0</v>
      </c>
      <c r="AT103" s="169">
        <f t="shared" si="23"/>
        <v>0</v>
      </c>
      <c r="AU103" s="169">
        <f t="shared" si="23"/>
        <v>0</v>
      </c>
      <c r="AV103" s="169">
        <f t="shared" si="23"/>
        <v>0</v>
      </c>
    </row>
    <row r="104" spans="1:48">
      <c r="C104" s="213" t="s">
        <v>254</v>
      </c>
      <c r="H104" s="169">
        <f t="shared" ref="H104:AV104" si="24">SUM(H99,H94)</f>
        <v>0</v>
      </c>
      <c r="I104" s="169">
        <f t="shared" si="24"/>
        <v>0</v>
      </c>
      <c r="J104" s="169">
        <f t="shared" si="24"/>
        <v>0</v>
      </c>
      <c r="K104" s="169">
        <f t="shared" si="24"/>
        <v>0</v>
      </c>
      <c r="L104" s="169">
        <f t="shared" si="24"/>
        <v>0</v>
      </c>
      <c r="M104" s="169">
        <f t="shared" si="24"/>
        <v>0</v>
      </c>
      <c r="N104" s="169">
        <f t="shared" si="24"/>
        <v>0</v>
      </c>
      <c r="O104" s="169">
        <f t="shared" si="24"/>
        <v>0</v>
      </c>
      <c r="P104" s="169">
        <f t="shared" si="24"/>
        <v>0</v>
      </c>
      <c r="Q104" s="169">
        <f t="shared" si="24"/>
        <v>0</v>
      </c>
      <c r="R104" s="169">
        <f t="shared" si="24"/>
        <v>0</v>
      </c>
      <c r="S104" s="169">
        <f t="shared" si="24"/>
        <v>0</v>
      </c>
      <c r="T104" s="169">
        <f t="shared" si="24"/>
        <v>0</v>
      </c>
      <c r="U104" s="169">
        <f t="shared" si="24"/>
        <v>4.0203086462368594E-2</v>
      </c>
      <c r="V104" s="169">
        <f t="shared" si="24"/>
        <v>3.8633323200769253E-2</v>
      </c>
      <c r="W104" s="169">
        <f t="shared" si="24"/>
        <v>3.7063559939169904E-2</v>
      </c>
      <c r="X104" s="169">
        <f t="shared" si="24"/>
        <v>3.5493796677570563E-2</v>
      </c>
      <c r="Y104" s="169">
        <f t="shared" si="24"/>
        <v>3.3924033415971222E-2</v>
      </c>
      <c r="Z104" s="169">
        <f t="shared" si="24"/>
        <v>3.2354270154371888E-2</v>
      </c>
      <c r="AA104" s="169">
        <f t="shared" si="24"/>
        <v>3.0784506892772547E-2</v>
      </c>
      <c r="AB104" s="169">
        <f t="shared" si="24"/>
        <v>2.9214743631173226E-2</v>
      </c>
      <c r="AC104" s="169">
        <f t="shared" si="24"/>
        <v>2.9214743631173226E-2</v>
      </c>
      <c r="AD104" s="169">
        <f t="shared" si="24"/>
        <v>2.9214743631173226E-2</v>
      </c>
      <c r="AE104" s="169">
        <f t="shared" si="24"/>
        <v>2.9214743631173226E-2</v>
      </c>
      <c r="AF104" s="169">
        <f t="shared" si="24"/>
        <v>2.9214743631173226E-2</v>
      </c>
      <c r="AG104" s="169">
        <f t="shared" si="24"/>
        <v>1.9931149151348877E-2</v>
      </c>
      <c r="AH104" s="169">
        <f t="shared" si="24"/>
        <v>0</v>
      </c>
      <c r="AI104" s="169">
        <f t="shared" si="24"/>
        <v>0</v>
      </c>
      <c r="AJ104" s="169">
        <f t="shared" si="24"/>
        <v>0</v>
      </c>
      <c r="AK104" s="169">
        <f t="shared" si="24"/>
        <v>0</v>
      </c>
      <c r="AL104" s="169">
        <f t="shared" si="24"/>
        <v>0</v>
      </c>
      <c r="AM104" s="169">
        <f t="shared" si="24"/>
        <v>0</v>
      </c>
      <c r="AN104" s="169">
        <f t="shared" si="24"/>
        <v>0</v>
      </c>
      <c r="AO104" s="169">
        <f t="shared" si="24"/>
        <v>0</v>
      </c>
      <c r="AP104" s="169">
        <f t="shared" si="24"/>
        <v>0</v>
      </c>
      <c r="AQ104" s="169">
        <f t="shared" si="24"/>
        <v>0</v>
      </c>
      <c r="AR104" s="169">
        <f t="shared" si="24"/>
        <v>0</v>
      </c>
      <c r="AS104" s="169">
        <f t="shared" si="24"/>
        <v>0</v>
      </c>
      <c r="AT104" s="169">
        <f t="shared" si="24"/>
        <v>0</v>
      </c>
      <c r="AU104" s="169">
        <f t="shared" si="24"/>
        <v>0</v>
      </c>
      <c r="AV104" s="169">
        <f t="shared" si="24"/>
        <v>0</v>
      </c>
    </row>
    <row r="105" spans="1:48">
      <c r="C105" s="213" t="s">
        <v>249</v>
      </c>
      <c r="H105" s="169">
        <f t="shared" ref="H105:AV105" si="25">SUM(H100,H95)</f>
        <v>0</v>
      </c>
      <c r="I105" s="169">
        <f t="shared" si="25"/>
        <v>0</v>
      </c>
      <c r="J105" s="169">
        <f t="shared" si="25"/>
        <v>0</v>
      </c>
      <c r="K105" s="169">
        <f t="shared" si="25"/>
        <v>0</v>
      </c>
      <c r="L105" s="169">
        <f t="shared" si="25"/>
        <v>0</v>
      </c>
      <c r="M105" s="169">
        <f t="shared" si="25"/>
        <v>0</v>
      </c>
      <c r="N105" s="169">
        <f t="shared" si="25"/>
        <v>0</v>
      </c>
      <c r="O105" s="169">
        <f t="shared" si="25"/>
        <v>0</v>
      </c>
      <c r="P105" s="169">
        <f t="shared" si="25"/>
        <v>0</v>
      </c>
      <c r="Q105" s="169">
        <f t="shared" si="25"/>
        <v>0</v>
      </c>
      <c r="R105" s="169">
        <f t="shared" si="25"/>
        <v>0</v>
      </c>
      <c r="S105" s="169">
        <f t="shared" si="25"/>
        <v>0</v>
      </c>
      <c r="T105" s="169">
        <f t="shared" si="25"/>
        <v>0</v>
      </c>
      <c r="U105" s="169">
        <f t="shared" si="25"/>
        <v>3.3665362191358739E-2</v>
      </c>
      <c r="V105" s="169">
        <f t="shared" si="25"/>
        <v>3.350437799042584E-2</v>
      </c>
      <c r="W105" s="169">
        <f t="shared" si="25"/>
        <v>3.3343393789492935E-2</v>
      </c>
      <c r="X105" s="169">
        <f t="shared" si="25"/>
        <v>3.3182409588560037E-2</v>
      </c>
      <c r="Y105" s="169">
        <f t="shared" si="25"/>
        <v>3.3021425387627132E-2</v>
      </c>
      <c r="Z105" s="169">
        <f t="shared" si="25"/>
        <v>3.2860441186694234E-2</v>
      </c>
      <c r="AA105" s="169">
        <f t="shared" si="25"/>
        <v>3.2699456985761335E-2</v>
      </c>
      <c r="AB105" s="169">
        <f t="shared" si="25"/>
        <v>3.2538472784828416E-2</v>
      </c>
      <c r="AC105" s="169">
        <f t="shared" si="25"/>
        <v>3.2538472784828416E-2</v>
      </c>
      <c r="AD105" s="169">
        <f t="shared" si="25"/>
        <v>3.2538472784828416E-2</v>
      </c>
      <c r="AE105" s="169">
        <f t="shared" si="25"/>
        <v>3.2538472784828416E-2</v>
      </c>
      <c r="AF105" s="169">
        <f t="shared" si="25"/>
        <v>3.2538472784828416E-2</v>
      </c>
      <c r="AG105" s="169">
        <f t="shared" si="25"/>
        <v>2.2168212283808789E-2</v>
      </c>
      <c r="AH105" s="169">
        <f t="shared" si="25"/>
        <v>0</v>
      </c>
      <c r="AI105" s="169">
        <f t="shared" si="25"/>
        <v>0</v>
      </c>
      <c r="AJ105" s="169">
        <f t="shared" si="25"/>
        <v>0</v>
      </c>
      <c r="AK105" s="169">
        <f t="shared" si="25"/>
        <v>0</v>
      </c>
      <c r="AL105" s="169">
        <f t="shared" si="25"/>
        <v>0</v>
      </c>
      <c r="AM105" s="169">
        <f t="shared" si="25"/>
        <v>0</v>
      </c>
      <c r="AN105" s="169">
        <f t="shared" si="25"/>
        <v>0</v>
      </c>
      <c r="AO105" s="169">
        <f t="shared" si="25"/>
        <v>0</v>
      </c>
      <c r="AP105" s="169">
        <f t="shared" si="25"/>
        <v>0</v>
      </c>
      <c r="AQ105" s="169">
        <f t="shared" si="25"/>
        <v>0</v>
      </c>
      <c r="AR105" s="169">
        <f t="shared" si="25"/>
        <v>0</v>
      </c>
      <c r="AS105" s="169">
        <f t="shared" si="25"/>
        <v>0</v>
      </c>
      <c r="AT105" s="169">
        <f t="shared" si="25"/>
        <v>0</v>
      </c>
      <c r="AU105" s="169">
        <f t="shared" si="25"/>
        <v>0</v>
      </c>
      <c r="AV105" s="169">
        <f t="shared" si="25"/>
        <v>0</v>
      </c>
    </row>
    <row r="106" spans="1:48">
      <c r="C106" s="213"/>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row>
    <row r="107" spans="1:48">
      <c r="A107" s="415"/>
      <c r="B107" s="415"/>
      <c r="C107" s="504"/>
      <c r="D107" s="505"/>
      <c r="E107" s="505"/>
      <c r="F107" s="505"/>
      <c r="G107" s="415"/>
      <c r="H107" s="506"/>
      <c r="I107" s="506"/>
      <c r="J107" s="506"/>
      <c r="K107" s="506"/>
      <c r="L107" s="506"/>
      <c r="M107" s="506"/>
      <c r="N107" s="506"/>
      <c r="O107" s="506"/>
      <c r="P107" s="506"/>
      <c r="Q107" s="506"/>
      <c r="R107" s="506"/>
      <c r="S107" s="506"/>
      <c r="T107" s="506"/>
      <c r="U107" s="506"/>
      <c r="V107" s="506"/>
      <c r="W107" s="506"/>
      <c r="X107" s="506"/>
      <c r="Y107" s="506"/>
      <c r="Z107" s="506"/>
      <c r="AA107" s="506"/>
      <c r="AB107" s="506"/>
      <c r="AC107" s="506"/>
      <c r="AD107" s="506"/>
      <c r="AE107" s="506"/>
      <c r="AF107" s="506"/>
      <c r="AG107" s="506"/>
      <c r="AH107" s="506"/>
      <c r="AI107" s="506"/>
      <c r="AJ107" s="506"/>
      <c r="AK107" s="506"/>
      <c r="AL107" s="506"/>
      <c r="AM107" s="506"/>
      <c r="AN107" s="506"/>
      <c r="AO107" s="506"/>
      <c r="AP107" s="506"/>
      <c r="AQ107" s="506"/>
      <c r="AR107" s="506"/>
      <c r="AS107" s="506"/>
      <c r="AT107" s="506"/>
      <c r="AU107" s="506"/>
      <c r="AV107" s="506"/>
    </row>
    <row r="108" spans="1:48">
      <c r="C108" s="102" t="s">
        <v>261</v>
      </c>
      <c r="G108" s="216">
        <f>SUM(H108:AV108)</f>
        <v>802881.49911786581</v>
      </c>
      <c r="H108" s="216">
        <f t="shared" ref="H108:AV108" si="26">SUM(H109:H111)</f>
        <v>0</v>
      </c>
      <c r="I108" s="216">
        <f t="shared" si="26"/>
        <v>0</v>
      </c>
      <c r="J108" s="216">
        <f t="shared" si="26"/>
        <v>0</v>
      </c>
      <c r="K108" s="216">
        <f t="shared" si="26"/>
        <v>0</v>
      </c>
      <c r="L108" s="216">
        <f t="shared" si="26"/>
        <v>0</v>
      </c>
      <c r="M108" s="216">
        <f t="shared" si="26"/>
        <v>0</v>
      </c>
      <c r="N108" s="216">
        <f t="shared" si="26"/>
        <v>0</v>
      </c>
      <c r="O108" s="216">
        <f t="shared" si="26"/>
        <v>0</v>
      </c>
      <c r="P108" s="216">
        <f t="shared" si="26"/>
        <v>0</v>
      </c>
      <c r="Q108" s="216">
        <f t="shared" si="26"/>
        <v>0</v>
      </c>
      <c r="R108" s="216">
        <f t="shared" si="26"/>
        <v>0</v>
      </c>
      <c r="S108" s="216">
        <f t="shared" si="26"/>
        <v>0</v>
      </c>
      <c r="T108" s="216">
        <f t="shared" si="26"/>
        <v>0</v>
      </c>
      <c r="U108" s="216">
        <f t="shared" si="26"/>
        <v>78887.486231424744</v>
      </c>
      <c r="V108" s="216">
        <f t="shared" si="26"/>
        <v>75629.067947961536</v>
      </c>
      <c r="W108" s="216">
        <f t="shared" si="26"/>
        <v>72370.649664498342</v>
      </c>
      <c r="X108" s="216">
        <f t="shared" si="26"/>
        <v>69112.231381035133</v>
      </c>
      <c r="Y108" s="216">
        <f t="shared" si="26"/>
        <v>65853.813097571925</v>
      </c>
      <c r="Z108" s="216">
        <f t="shared" si="26"/>
        <v>62595.394814108731</v>
      </c>
      <c r="AA108" s="216">
        <f t="shared" si="26"/>
        <v>59336.976530645537</v>
      </c>
      <c r="AB108" s="216">
        <f t="shared" si="26"/>
        <v>56078.558247182351</v>
      </c>
      <c r="AC108" s="216">
        <f t="shared" si="26"/>
        <v>56078.558247182351</v>
      </c>
      <c r="AD108" s="216">
        <f t="shared" si="26"/>
        <v>56078.558247182351</v>
      </c>
      <c r="AE108" s="216">
        <f t="shared" si="26"/>
        <v>56078.558247182351</v>
      </c>
      <c r="AF108" s="216">
        <f t="shared" si="26"/>
        <v>56078.558247182351</v>
      </c>
      <c r="AG108" s="216">
        <f t="shared" si="26"/>
        <v>38703.088214707946</v>
      </c>
      <c r="AH108" s="216">
        <f t="shared" si="26"/>
        <v>0</v>
      </c>
      <c r="AI108" s="216">
        <f t="shared" si="26"/>
        <v>0</v>
      </c>
      <c r="AJ108" s="216">
        <f t="shared" si="26"/>
        <v>0</v>
      </c>
      <c r="AK108" s="216">
        <f t="shared" si="26"/>
        <v>0</v>
      </c>
      <c r="AL108" s="216">
        <f t="shared" si="26"/>
        <v>0</v>
      </c>
      <c r="AM108" s="216">
        <f t="shared" si="26"/>
        <v>0</v>
      </c>
      <c r="AN108" s="216">
        <f t="shared" si="26"/>
        <v>0</v>
      </c>
      <c r="AO108" s="216">
        <f t="shared" si="26"/>
        <v>0</v>
      </c>
      <c r="AP108" s="216">
        <f t="shared" si="26"/>
        <v>0</v>
      </c>
      <c r="AQ108" s="216">
        <f t="shared" si="26"/>
        <v>0</v>
      </c>
      <c r="AR108" s="216">
        <f t="shared" si="26"/>
        <v>0</v>
      </c>
      <c r="AS108" s="216">
        <f t="shared" si="26"/>
        <v>0</v>
      </c>
      <c r="AT108" s="216">
        <f t="shared" si="26"/>
        <v>0</v>
      </c>
      <c r="AU108" s="216">
        <f t="shared" si="26"/>
        <v>0</v>
      </c>
      <c r="AV108" s="216">
        <f t="shared" si="26"/>
        <v>0</v>
      </c>
    </row>
    <row r="109" spans="1:48">
      <c r="C109" s="213" t="s">
        <v>244</v>
      </c>
      <c r="F109" s="262">
        <f>G109/$G$108</f>
        <v>0.4350821504710724</v>
      </c>
      <c r="G109" s="40">
        <f t="shared" ref="G109:G111" si="27">SUM(H109:AV109)</f>
        <v>349319.40920963947</v>
      </c>
      <c r="H109" s="40">
        <f t="shared" ref="H109:AV109" si="28">H103*H29</f>
        <v>0</v>
      </c>
      <c r="I109" s="40">
        <f t="shared" si="28"/>
        <v>0</v>
      </c>
      <c r="J109" s="40">
        <f t="shared" si="28"/>
        <v>0</v>
      </c>
      <c r="K109" s="40">
        <f t="shared" si="28"/>
        <v>0</v>
      </c>
      <c r="L109" s="40">
        <f t="shared" si="28"/>
        <v>0</v>
      </c>
      <c r="M109" s="40">
        <f t="shared" si="28"/>
        <v>0</v>
      </c>
      <c r="N109" s="40">
        <f t="shared" si="28"/>
        <v>0</v>
      </c>
      <c r="O109" s="40">
        <f t="shared" si="28"/>
        <v>0</v>
      </c>
      <c r="P109" s="40">
        <f t="shared" si="28"/>
        <v>0</v>
      </c>
      <c r="Q109" s="40">
        <f t="shared" si="28"/>
        <v>0</v>
      </c>
      <c r="R109" s="40">
        <f t="shared" si="28"/>
        <v>0</v>
      </c>
      <c r="S109" s="40">
        <f t="shared" si="28"/>
        <v>0</v>
      </c>
      <c r="T109" s="40">
        <f t="shared" si="28"/>
        <v>0</v>
      </c>
      <c r="U109" s="40">
        <f t="shared" si="28"/>
        <v>35289.632421461945</v>
      </c>
      <c r="V109" s="40">
        <f t="shared" si="28"/>
        <v>33665.983525937205</v>
      </c>
      <c r="W109" s="40">
        <f t="shared" si="28"/>
        <v>32042.334630412475</v>
      </c>
      <c r="X109" s="40">
        <f t="shared" si="28"/>
        <v>30418.685734887738</v>
      </c>
      <c r="Y109" s="40">
        <f t="shared" si="28"/>
        <v>28795.036839363001</v>
      </c>
      <c r="Z109" s="40">
        <f t="shared" si="28"/>
        <v>27171.387943838268</v>
      </c>
      <c r="AA109" s="40">
        <f t="shared" si="28"/>
        <v>25547.739048313531</v>
      </c>
      <c r="AB109" s="40">
        <f t="shared" si="28"/>
        <v>23924.090152788795</v>
      </c>
      <c r="AC109" s="40">
        <f t="shared" si="28"/>
        <v>23924.090152788795</v>
      </c>
      <c r="AD109" s="40">
        <f t="shared" si="28"/>
        <v>23924.090152788795</v>
      </c>
      <c r="AE109" s="40">
        <f t="shared" si="28"/>
        <v>23924.090152788795</v>
      </c>
      <c r="AF109" s="40">
        <f t="shared" si="28"/>
        <v>23924.090152788795</v>
      </c>
      <c r="AG109" s="40">
        <f t="shared" si="28"/>
        <v>16768.158301481388</v>
      </c>
      <c r="AH109" s="40">
        <f t="shared" si="28"/>
        <v>0</v>
      </c>
      <c r="AI109" s="40">
        <f t="shared" si="28"/>
        <v>0</v>
      </c>
      <c r="AJ109" s="40">
        <f t="shared" si="28"/>
        <v>0</v>
      </c>
      <c r="AK109" s="40">
        <f t="shared" si="28"/>
        <v>0</v>
      </c>
      <c r="AL109" s="40">
        <f t="shared" si="28"/>
        <v>0</v>
      </c>
      <c r="AM109" s="40">
        <f t="shared" si="28"/>
        <v>0</v>
      </c>
      <c r="AN109" s="40">
        <f t="shared" si="28"/>
        <v>0</v>
      </c>
      <c r="AO109" s="40">
        <f t="shared" si="28"/>
        <v>0</v>
      </c>
      <c r="AP109" s="40">
        <f t="shared" si="28"/>
        <v>0</v>
      </c>
      <c r="AQ109" s="40">
        <f t="shared" si="28"/>
        <v>0</v>
      </c>
      <c r="AR109" s="40">
        <f t="shared" si="28"/>
        <v>0</v>
      </c>
      <c r="AS109" s="40">
        <f t="shared" si="28"/>
        <v>0</v>
      </c>
      <c r="AT109" s="40">
        <f t="shared" si="28"/>
        <v>0</v>
      </c>
      <c r="AU109" s="40">
        <f t="shared" si="28"/>
        <v>0</v>
      </c>
      <c r="AV109" s="40">
        <f t="shared" si="28"/>
        <v>0</v>
      </c>
    </row>
    <row r="110" spans="1:48">
      <c r="C110" s="213" t="s">
        <v>254</v>
      </c>
      <c r="F110" s="262">
        <f t="shared" ref="F110:F111" si="29">G110/$G$108</f>
        <v>0.53449478647138737</v>
      </c>
      <c r="G110" s="40">
        <f t="shared" si="27"/>
        <v>429135.97543283104</v>
      </c>
      <c r="H110" s="40">
        <f t="shared" ref="H110:AV110" si="30">H104*H30</f>
        <v>0</v>
      </c>
      <c r="I110" s="40">
        <f t="shared" si="30"/>
        <v>0</v>
      </c>
      <c r="J110" s="40">
        <f t="shared" si="30"/>
        <v>0</v>
      </c>
      <c r="K110" s="40">
        <f t="shared" si="30"/>
        <v>0</v>
      </c>
      <c r="L110" s="40">
        <f t="shared" si="30"/>
        <v>0</v>
      </c>
      <c r="M110" s="40">
        <f t="shared" si="30"/>
        <v>0</v>
      </c>
      <c r="N110" s="40">
        <f t="shared" si="30"/>
        <v>0</v>
      </c>
      <c r="O110" s="40">
        <f t="shared" si="30"/>
        <v>0</v>
      </c>
      <c r="P110" s="40">
        <f t="shared" si="30"/>
        <v>0</v>
      </c>
      <c r="Q110" s="40">
        <f t="shared" si="30"/>
        <v>0</v>
      </c>
      <c r="R110" s="40">
        <f t="shared" si="30"/>
        <v>0</v>
      </c>
      <c r="S110" s="40">
        <f t="shared" si="30"/>
        <v>0</v>
      </c>
      <c r="T110" s="40">
        <f t="shared" si="30"/>
        <v>0</v>
      </c>
      <c r="U110" s="40">
        <f t="shared" si="30"/>
        <v>41626.527562715739</v>
      </c>
      <c r="V110" s="40">
        <f t="shared" si="30"/>
        <v>40001.184848367986</v>
      </c>
      <c r="W110" s="40">
        <f t="shared" si="30"/>
        <v>38375.842134020226</v>
      </c>
      <c r="X110" s="40">
        <f t="shared" si="30"/>
        <v>36750.499419672473</v>
      </c>
      <c r="Y110" s="40">
        <f t="shared" si="30"/>
        <v>35125.15670532472</v>
      </c>
      <c r="Z110" s="40">
        <f t="shared" si="30"/>
        <v>33499.813990976974</v>
      </c>
      <c r="AA110" s="40">
        <f t="shared" si="30"/>
        <v>31874.471276629225</v>
      </c>
      <c r="AB110" s="40">
        <f t="shared" si="30"/>
        <v>30249.128562281494</v>
      </c>
      <c r="AC110" s="40">
        <f t="shared" si="30"/>
        <v>30249.128562281494</v>
      </c>
      <c r="AD110" s="40">
        <f t="shared" si="30"/>
        <v>30249.128562281494</v>
      </c>
      <c r="AE110" s="40">
        <f t="shared" si="30"/>
        <v>30249.128562281494</v>
      </c>
      <c r="AF110" s="40">
        <f t="shared" si="30"/>
        <v>30249.128562281494</v>
      </c>
      <c r="AG110" s="40">
        <f t="shared" si="30"/>
        <v>20636.836683716199</v>
      </c>
      <c r="AH110" s="40">
        <f t="shared" si="30"/>
        <v>0</v>
      </c>
      <c r="AI110" s="40">
        <f t="shared" si="30"/>
        <v>0</v>
      </c>
      <c r="AJ110" s="40">
        <f t="shared" si="30"/>
        <v>0</v>
      </c>
      <c r="AK110" s="40">
        <f t="shared" si="30"/>
        <v>0</v>
      </c>
      <c r="AL110" s="40">
        <f t="shared" si="30"/>
        <v>0</v>
      </c>
      <c r="AM110" s="40">
        <f t="shared" si="30"/>
        <v>0</v>
      </c>
      <c r="AN110" s="40">
        <f t="shared" si="30"/>
        <v>0</v>
      </c>
      <c r="AO110" s="40">
        <f t="shared" si="30"/>
        <v>0</v>
      </c>
      <c r="AP110" s="40">
        <f t="shared" si="30"/>
        <v>0</v>
      </c>
      <c r="AQ110" s="40">
        <f t="shared" si="30"/>
        <v>0</v>
      </c>
      <c r="AR110" s="40">
        <f t="shared" si="30"/>
        <v>0</v>
      </c>
      <c r="AS110" s="40">
        <f t="shared" si="30"/>
        <v>0</v>
      </c>
      <c r="AT110" s="40">
        <f t="shared" si="30"/>
        <v>0</v>
      </c>
      <c r="AU110" s="40">
        <f t="shared" si="30"/>
        <v>0</v>
      </c>
      <c r="AV110" s="40">
        <f t="shared" si="30"/>
        <v>0</v>
      </c>
    </row>
    <row r="111" spans="1:48">
      <c r="C111" s="213" t="s">
        <v>249</v>
      </c>
      <c r="F111" s="262">
        <f t="shared" si="29"/>
        <v>3.0423063057540011E-2</v>
      </c>
      <c r="G111" s="40">
        <f t="shared" si="27"/>
        <v>24426.114475395087</v>
      </c>
      <c r="H111" s="40">
        <f t="shared" ref="H111:AV111" si="31">H105*H31</f>
        <v>0</v>
      </c>
      <c r="I111" s="40">
        <f t="shared" si="31"/>
        <v>0</v>
      </c>
      <c r="J111" s="40">
        <f t="shared" si="31"/>
        <v>0</v>
      </c>
      <c r="K111" s="40">
        <f t="shared" si="31"/>
        <v>0</v>
      </c>
      <c r="L111" s="40">
        <f t="shared" si="31"/>
        <v>0</v>
      </c>
      <c r="M111" s="40">
        <f t="shared" si="31"/>
        <v>0</v>
      </c>
      <c r="N111" s="40">
        <f t="shared" si="31"/>
        <v>0</v>
      </c>
      <c r="O111" s="40">
        <f t="shared" si="31"/>
        <v>0</v>
      </c>
      <c r="P111" s="40">
        <f t="shared" si="31"/>
        <v>0</v>
      </c>
      <c r="Q111" s="40">
        <f t="shared" si="31"/>
        <v>0</v>
      </c>
      <c r="R111" s="40">
        <f t="shared" si="31"/>
        <v>0</v>
      </c>
      <c r="S111" s="40">
        <f t="shared" si="31"/>
        <v>0</v>
      </c>
      <c r="T111" s="40">
        <f t="shared" si="31"/>
        <v>0</v>
      </c>
      <c r="U111" s="40">
        <f t="shared" si="31"/>
        <v>1971.3262472470619</v>
      </c>
      <c r="V111" s="40">
        <f t="shared" si="31"/>
        <v>1961.8995736563475</v>
      </c>
      <c r="W111" s="40">
        <f t="shared" si="31"/>
        <v>1952.4729000656328</v>
      </c>
      <c r="X111" s="40">
        <f t="shared" si="31"/>
        <v>1943.0462264749183</v>
      </c>
      <c r="Y111" s="40">
        <f t="shared" si="31"/>
        <v>1933.6195528842034</v>
      </c>
      <c r="Z111" s="40">
        <f t="shared" si="31"/>
        <v>1924.1928792934891</v>
      </c>
      <c r="AA111" s="40">
        <f t="shared" si="31"/>
        <v>1914.7662057027746</v>
      </c>
      <c r="AB111" s="40">
        <f t="shared" si="31"/>
        <v>1905.339532112059</v>
      </c>
      <c r="AC111" s="40">
        <f t="shared" si="31"/>
        <v>1905.339532112059</v>
      </c>
      <c r="AD111" s="40">
        <f t="shared" si="31"/>
        <v>1905.339532112059</v>
      </c>
      <c r="AE111" s="40">
        <f t="shared" si="31"/>
        <v>1905.339532112059</v>
      </c>
      <c r="AF111" s="40">
        <f t="shared" si="31"/>
        <v>1905.339532112059</v>
      </c>
      <c r="AG111" s="40">
        <f t="shared" si="31"/>
        <v>1298.0932295103648</v>
      </c>
      <c r="AH111" s="40">
        <f t="shared" si="31"/>
        <v>0</v>
      </c>
      <c r="AI111" s="40">
        <f t="shared" si="31"/>
        <v>0</v>
      </c>
      <c r="AJ111" s="40">
        <f t="shared" si="31"/>
        <v>0</v>
      </c>
      <c r="AK111" s="40">
        <f t="shared" si="31"/>
        <v>0</v>
      </c>
      <c r="AL111" s="40">
        <f t="shared" si="31"/>
        <v>0</v>
      </c>
      <c r="AM111" s="40">
        <f t="shared" si="31"/>
        <v>0</v>
      </c>
      <c r="AN111" s="40">
        <f t="shared" si="31"/>
        <v>0</v>
      </c>
      <c r="AO111" s="40">
        <f t="shared" si="31"/>
        <v>0</v>
      </c>
      <c r="AP111" s="40">
        <f t="shared" si="31"/>
        <v>0</v>
      </c>
      <c r="AQ111" s="40">
        <f t="shared" si="31"/>
        <v>0</v>
      </c>
      <c r="AR111" s="40">
        <f t="shared" si="31"/>
        <v>0</v>
      </c>
      <c r="AS111" s="40">
        <f t="shared" si="31"/>
        <v>0</v>
      </c>
      <c r="AT111" s="40">
        <f t="shared" si="31"/>
        <v>0</v>
      </c>
      <c r="AU111" s="40">
        <f t="shared" si="31"/>
        <v>0</v>
      </c>
      <c r="AV111" s="40">
        <f t="shared" si="31"/>
        <v>0</v>
      </c>
    </row>
    <row r="113" spans="2:48">
      <c r="B113" s="503">
        <v>7.0000000000000007E-2</v>
      </c>
      <c r="C113" s="102" t="s">
        <v>262</v>
      </c>
      <c r="G113" s="216">
        <f>SUM(H113:AV113)</f>
        <v>222608.30043213858</v>
      </c>
      <c r="H113" s="216">
        <f t="shared" ref="H113:AV113" si="32">SUM(H114:H116)</f>
        <v>0</v>
      </c>
      <c r="I113" s="216">
        <f t="shared" si="32"/>
        <v>0</v>
      </c>
      <c r="J113" s="216">
        <f t="shared" si="32"/>
        <v>0</v>
      </c>
      <c r="K113" s="216">
        <f t="shared" si="32"/>
        <v>0</v>
      </c>
      <c r="L113" s="216">
        <f t="shared" si="32"/>
        <v>0</v>
      </c>
      <c r="M113" s="216">
        <f t="shared" si="32"/>
        <v>0</v>
      </c>
      <c r="N113" s="216">
        <f t="shared" si="32"/>
        <v>0</v>
      </c>
      <c r="O113" s="216">
        <f t="shared" si="32"/>
        <v>0</v>
      </c>
      <c r="P113" s="216">
        <f t="shared" si="32"/>
        <v>0</v>
      </c>
      <c r="Q113" s="216">
        <f t="shared" si="32"/>
        <v>0</v>
      </c>
      <c r="R113" s="216">
        <f t="shared" si="32"/>
        <v>0</v>
      </c>
      <c r="S113" s="216">
        <f t="shared" si="32"/>
        <v>0</v>
      </c>
      <c r="T113" s="216">
        <f t="shared" si="32"/>
        <v>0</v>
      </c>
      <c r="U113" s="216">
        <f t="shared" si="32"/>
        <v>30593.927261063349</v>
      </c>
      <c r="V113" s="216">
        <f t="shared" si="32"/>
        <v>27411.454647000221</v>
      </c>
      <c r="W113" s="216">
        <f t="shared" si="32"/>
        <v>24514.442906382334</v>
      </c>
      <c r="X113" s="216">
        <f t="shared" si="32"/>
        <v>21879.162523065745</v>
      </c>
      <c r="Y113" s="216">
        <f t="shared" si="32"/>
        <v>19483.767047758192</v>
      </c>
      <c r="Z113" s="216">
        <f t="shared" si="32"/>
        <v>17308.148274204552</v>
      </c>
      <c r="AA113" s="216">
        <f t="shared" si="32"/>
        <v>15333.802305039348</v>
      </c>
      <c r="AB113" s="216">
        <f t="shared" si="32"/>
        <v>13543.705702314313</v>
      </c>
      <c r="AC113" s="216">
        <f t="shared" si="32"/>
        <v>12657.668880667583</v>
      </c>
      <c r="AD113" s="216">
        <f t="shared" si="32"/>
        <v>11829.597084736057</v>
      </c>
      <c r="AE113" s="216">
        <f t="shared" si="32"/>
        <v>11055.698210033699</v>
      </c>
      <c r="AF113" s="216">
        <f t="shared" si="32"/>
        <v>10332.428233676352</v>
      </c>
      <c r="AG113" s="216">
        <f t="shared" si="32"/>
        <v>6664.4973561968463</v>
      </c>
      <c r="AH113" s="216">
        <f t="shared" si="32"/>
        <v>0</v>
      </c>
      <c r="AI113" s="216">
        <f t="shared" si="32"/>
        <v>0</v>
      </c>
      <c r="AJ113" s="216">
        <f t="shared" si="32"/>
        <v>0</v>
      </c>
      <c r="AK113" s="216">
        <f t="shared" si="32"/>
        <v>0</v>
      </c>
      <c r="AL113" s="216">
        <f t="shared" si="32"/>
        <v>0</v>
      </c>
      <c r="AM113" s="216">
        <f t="shared" si="32"/>
        <v>0</v>
      </c>
      <c r="AN113" s="216">
        <f t="shared" si="32"/>
        <v>0</v>
      </c>
      <c r="AO113" s="216">
        <f t="shared" si="32"/>
        <v>0</v>
      </c>
      <c r="AP113" s="216">
        <f t="shared" si="32"/>
        <v>0</v>
      </c>
      <c r="AQ113" s="216">
        <f t="shared" si="32"/>
        <v>0</v>
      </c>
      <c r="AR113" s="216">
        <f t="shared" si="32"/>
        <v>0</v>
      </c>
      <c r="AS113" s="216">
        <f t="shared" si="32"/>
        <v>0</v>
      </c>
      <c r="AT113" s="216">
        <f t="shared" si="32"/>
        <v>0</v>
      </c>
      <c r="AU113" s="216">
        <f t="shared" si="32"/>
        <v>0</v>
      </c>
      <c r="AV113" s="216">
        <f t="shared" si="32"/>
        <v>0</v>
      </c>
    </row>
    <row r="114" spans="2:48">
      <c r="C114" s="213" t="s">
        <v>244</v>
      </c>
      <c r="G114" s="40">
        <f t="shared" ref="G114:G116" si="33">SUM(H114:AV114)</f>
        <v>97242.826597665568</v>
      </c>
      <c r="H114" s="40">
        <f>H109*H$11</f>
        <v>0</v>
      </c>
      <c r="I114" s="40">
        <f t="shared" ref="I114:AV116" si="34">I109*I$11</f>
        <v>0</v>
      </c>
      <c r="J114" s="40">
        <f t="shared" si="34"/>
        <v>0</v>
      </c>
      <c r="K114" s="40">
        <f t="shared" si="34"/>
        <v>0</v>
      </c>
      <c r="L114" s="40">
        <f t="shared" si="34"/>
        <v>0</v>
      </c>
      <c r="M114" s="40">
        <f t="shared" si="34"/>
        <v>0</v>
      </c>
      <c r="N114" s="40">
        <f>N109*N$11</f>
        <v>0</v>
      </c>
      <c r="O114" s="40">
        <f t="shared" si="34"/>
        <v>0</v>
      </c>
      <c r="P114" s="40">
        <f t="shared" si="34"/>
        <v>0</v>
      </c>
      <c r="Q114" s="40">
        <f t="shared" si="34"/>
        <v>0</v>
      </c>
      <c r="R114" s="40">
        <f t="shared" si="34"/>
        <v>0</v>
      </c>
      <c r="S114" s="40">
        <f t="shared" si="34"/>
        <v>0</v>
      </c>
      <c r="T114" s="40">
        <f t="shared" si="34"/>
        <v>0</v>
      </c>
      <c r="U114" s="40">
        <f t="shared" si="34"/>
        <v>13685.92788220691</v>
      </c>
      <c r="V114" s="40">
        <f t="shared" si="34"/>
        <v>12202.101726321192</v>
      </c>
      <c r="W114" s="40">
        <f t="shared" si="34"/>
        <v>10853.847333496769</v>
      </c>
      <c r="X114" s="40">
        <f t="shared" si="34"/>
        <v>9629.7768952414099</v>
      </c>
      <c r="Y114" s="40">
        <f t="shared" si="34"/>
        <v>8519.4123699186348</v>
      </c>
      <c r="Z114" s="40">
        <f t="shared" si="34"/>
        <v>7513.1151859415413</v>
      </c>
      <c r="AA114" s="40">
        <f t="shared" si="34"/>
        <v>6602.0212490141175</v>
      </c>
      <c r="AB114" s="40">
        <f t="shared" si="34"/>
        <v>5777.980860292314</v>
      </c>
      <c r="AC114" s="40">
        <f t="shared" si="34"/>
        <v>5399.9821124227237</v>
      </c>
      <c r="AD114" s="40">
        <f t="shared" si="34"/>
        <v>5046.7122546006758</v>
      </c>
      <c r="AE114" s="40">
        <f t="shared" si="34"/>
        <v>4716.5535089725945</v>
      </c>
      <c r="AF114" s="40">
        <f t="shared" si="34"/>
        <v>4407.9939336192465</v>
      </c>
      <c r="AG114" s="40">
        <f t="shared" si="34"/>
        <v>2887.401285617439</v>
      </c>
      <c r="AH114" s="40">
        <f t="shared" si="34"/>
        <v>0</v>
      </c>
      <c r="AI114" s="40">
        <f t="shared" si="34"/>
        <v>0</v>
      </c>
      <c r="AJ114" s="40">
        <f t="shared" si="34"/>
        <v>0</v>
      </c>
      <c r="AK114" s="40">
        <f t="shared" si="34"/>
        <v>0</v>
      </c>
      <c r="AL114" s="40">
        <f t="shared" si="34"/>
        <v>0</v>
      </c>
      <c r="AM114" s="40">
        <f t="shared" si="34"/>
        <v>0</v>
      </c>
      <c r="AN114" s="40">
        <f t="shared" si="34"/>
        <v>0</v>
      </c>
      <c r="AO114" s="40">
        <f t="shared" si="34"/>
        <v>0</v>
      </c>
      <c r="AP114" s="40">
        <f t="shared" si="34"/>
        <v>0</v>
      </c>
      <c r="AQ114" s="40">
        <f t="shared" si="34"/>
        <v>0</v>
      </c>
      <c r="AR114" s="40">
        <f t="shared" si="34"/>
        <v>0</v>
      </c>
      <c r="AS114" s="40">
        <f t="shared" si="34"/>
        <v>0</v>
      </c>
      <c r="AT114" s="40">
        <f t="shared" si="34"/>
        <v>0</v>
      </c>
      <c r="AU114" s="40">
        <f t="shared" si="34"/>
        <v>0</v>
      </c>
      <c r="AV114" s="40">
        <f t="shared" si="34"/>
        <v>0</v>
      </c>
    </row>
    <row r="115" spans="2:48">
      <c r="C115" s="213" t="s">
        <v>254</v>
      </c>
      <c r="G115" s="40">
        <f t="shared" si="33"/>
        <v>118772.06806869895</v>
      </c>
      <c r="H115" s="40">
        <f>H110*H$11</f>
        <v>0</v>
      </c>
      <c r="I115" s="40">
        <f t="shared" ref="H115:W116" si="35">I110*I$11</f>
        <v>0</v>
      </c>
      <c r="J115" s="40">
        <f t="shared" si="35"/>
        <v>0</v>
      </c>
      <c r="K115" s="40">
        <f t="shared" si="35"/>
        <v>0</v>
      </c>
      <c r="L115" s="40">
        <f t="shared" si="35"/>
        <v>0</v>
      </c>
      <c r="M115" s="40">
        <f t="shared" si="35"/>
        <v>0</v>
      </c>
      <c r="N115" s="40">
        <f t="shared" si="35"/>
        <v>0</v>
      </c>
      <c r="O115" s="40">
        <f t="shared" si="35"/>
        <v>0</v>
      </c>
      <c r="P115" s="40">
        <f t="shared" si="35"/>
        <v>0</v>
      </c>
      <c r="Q115" s="40">
        <f t="shared" si="35"/>
        <v>0</v>
      </c>
      <c r="R115" s="40">
        <f t="shared" si="35"/>
        <v>0</v>
      </c>
      <c r="S115" s="40">
        <f t="shared" si="35"/>
        <v>0</v>
      </c>
      <c r="T115" s="40">
        <f t="shared" si="35"/>
        <v>0</v>
      </c>
      <c r="U115" s="40">
        <f t="shared" si="35"/>
        <v>16143.485072504047</v>
      </c>
      <c r="V115" s="40">
        <f t="shared" si="35"/>
        <v>14498.270229269243</v>
      </c>
      <c r="W115" s="40">
        <f t="shared" si="35"/>
        <v>12999.225450373075</v>
      </c>
      <c r="X115" s="40">
        <f t="shared" si="34"/>
        <v>11634.266953034448</v>
      </c>
      <c r="Y115" s="40">
        <f t="shared" si="34"/>
        <v>10392.266424247218</v>
      </c>
      <c r="Z115" s="40">
        <f t="shared" si="34"/>
        <v>9262.9777228182411</v>
      </c>
      <c r="AA115" s="40">
        <f t="shared" si="34"/>
        <v>8236.969082525824</v>
      </c>
      <c r="AB115" s="40">
        <f t="shared" si="34"/>
        <v>7305.5604103301848</v>
      </c>
      <c r="AC115" s="40">
        <f t="shared" si="34"/>
        <v>6827.626551710453</v>
      </c>
      <c r="AD115" s="40">
        <f t="shared" si="34"/>
        <v>6380.9593941219182</v>
      </c>
      <c r="AE115" s="40">
        <f t="shared" si="34"/>
        <v>5963.513452450391</v>
      </c>
      <c r="AF115" s="40">
        <f t="shared" si="34"/>
        <v>5573.3770583648502</v>
      </c>
      <c r="AG115" s="40">
        <f t="shared" si="34"/>
        <v>3553.5702669490584</v>
      </c>
      <c r="AH115" s="40">
        <f t="shared" si="34"/>
        <v>0</v>
      </c>
      <c r="AI115" s="40">
        <f t="shared" si="34"/>
        <v>0</v>
      </c>
      <c r="AJ115" s="40">
        <f t="shared" si="34"/>
        <v>0</v>
      </c>
      <c r="AK115" s="40">
        <f t="shared" si="34"/>
        <v>0</v>
      </c>
      <c r="AL115" s="40">
        <f t="shared" si="34"/>
        <v>0</v>
      </c>
      <c r="AM115" s="40">
        <f t="shared" si="34"/>
        <v>0</v>
      </c>
      <c r="AN115" s="40">
        <f t="shared" si="34"/>
        <v>0</v>
      </c>
      <c r="AO115" s="40">
        <f t="shared" si="34"/>
        <v>0</v>
      </c>
      <c r="AP115" s="40">
        <f t="shared" si="34"/>
        <v>0</v>
      </c>
      <c r="AQ115" s="40">
        <f t="shared" si="34"/>
        <v>0</v>
      </c>
      <c r="AR115" s="40">
        <f t="shared" si="34"/>
        <v>0</v>
      </c>
      <c r="AS115" s="40">
        <f t="shared" si="34"/>
        <v>0</v>
      </c>
      <c r="AT115" s="40">
        <f t="shared" si="34"/>
        <v>0</v>
      </c>
      <c r="AU115" s="40">
        <f t="shared" si="34"/>
        <v>0</v>
      </c>
      <c r="AV115" s="40">
        <f t="shared" si="34"/>
        <v>0</v>
      </c>
    </row>
    <row r="116" spans="2:48">
      <c r="C116" s="213" t="s">
        <v>249</v>
      </c>
      <c r="G116" s="40">
        <f t="shared" si="33"/>
        <v>6593.4057657740714</v>
      </c>
      <c r="H116" s="40">
        <f t="shared" si="35"/>
        <v>0</v>
      </c>
      <c r="I116" s="40">
        <f t="shared" si="34"/>
        <v>0</v>
      </c>
      <c r="J116" s="40">
        <f t="shared" si="34"/>
        <v>0</v>
      </c>
      <c r="K116" s="40">
        <f t="shared" si="34"/>
        <v>0</v>
      </c>
      <c r="L116" s="40">
        <f t="shared" si="34"/>
        <v>0</v>
      </c>
      <c r="M116" s="40">
        <f t="shared" si="34"/>
        <v>0</v>
      </c>
      <c r="N116" s="40">
        <f t="shared" si="34"/>
        <v>0</v>
      </c>
      <c r="O116" s="40">
        <f t="shared" si="34"/>
        <v>0</v>
      </c>
      <c r="P116" s="40">
        <f t="shared" si="34"/>
        <v>0</v>
      </c>
      <c r="Q116" s="40">
        <f t="shared" si="34"/>
        <v>0</v>
      </c>
      <c r="R116" s="40">
        <f t="shared" si="34"/>
        <v>0</v>
      </c>
      <c r="S116" s="40">
        <f t="shared" si="34"/>
        <v>0</v>
      </c>
      <c r="T116" s="40">
        <f t="shared" si="34"/>
        <v>0</v>
      </c>
      <c r="U116" s="40">
        <f t="shared" si="34"/>
        <v>764.5143063523924</v>
      </c>
      <c r="V116" s="40">
        <f t="shared" si="34"/>
        <v>711.08269140978553</v>
      </c>
      <c r="W116" s="40">
        <f t="shared" si="34"/>
        <v>661.37012251248916</v>
      </c>
      <c r="X116" s="40">
        <f t="shared" si="34"/>
        <v>615.11867478988665</v>
      </c>
      <c r="Y116" s="40">
        <f t="shared" si="34"/>
        <v>572.08825359233822</v>
      </c>
      <c r="Z116" s="40">
        <f t="shared" si="34"/>
        <v>532.05536544477013</v>
      </c>
      <c r="AA116" s="40">
        <f t="shared" si="34"/>
        <v>494.81197349940601</v>
      </c>
      <c r="AB116" s="40">
        <f t="shared" si="34"/>
        <v>460.16443169181446</v>
      </c>
      <c r="AC116" s="40">
        <f t="shared" si="34"/>
        <v>430.06021653440604</v>
      </c>
      <c r="AD116" s="40">
        <f t="shared" si="34"/>
        <v>401.92543601346352</v>
      </c>
      <c r="AE116" s="40">
        <f t="shared" si="34"/>
        <v>375.63124861071361</v>
      </c>
      <c r="AF116" s="40">
        <f t="shared" si="34"/>
        <v>351.05724169225567</v>
      </c>
      <c r="AG116" s="40">
        <f t="shared" si="34"/>
        <v>223.52580363034815</v>
      </c>
      <c r="AH116" s="40">
        <f t="shared" si="34"/>
        <v>0</v>
      </c>
      <c r="AI116" s="40">
        <f t="shared" si="34"/>
        <v>0</v>
      </c>
      <c r="AJ116" s="40">
        <f t="shared" si="34"/>
        <v>0</v>
      </c>
      <c r="AK116" s="40">
        <f t="shared" si="34"/>
        <v>0</v>
      </c>
      <c r="AL116" s="40">
        <f t="shared" si="34"/>
        <v>0</v>
      </c>
      <c r="AM116" s="40">
        <f t="shared" si="34"/>
        <v>0</v>
      </c>
      <c r="AN116" s="40">
        <f t="shared" si="34"/>
        <v>0</v>
      </c>
      <c r="AO116" s="40">
        <f t="shared" si="34"/>
        <v>0</v>
      </c>
      <c r="AP116" s="40">
        <f t="shared" si="34"/>
        <v>0</v>
      </c>
      <c r="AQ116" s="40">
        <f t="shared" si="34"/>
        <v>0</v>
      </c>
      <c r="AR116" s="40">
        <f t="shared" si="34"/>
        <v>0</v>
      </c>
      <c r="AS116" s="40">
        <f t="shared" si="34"/>
        <v>0</v>
      </c>
      <c r="AT116" s="40">
        <f t="shared" si="34"/>
        <v>0</v>
      </c>
      <c r="AU116" s="40">
        <f t="shared" si="34"/>
        <v>0</v>
      </c>
      <c r="AV116" s="40">
        <f t="shared" si="34"/>
        <v>0</v>
      </c>
    </row>
  </sheetData>
  <phoneticPr fontId="55"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379014270ABF34FB5C27DF6B38E0F2A" ma:contentTypeVersion="4" ma:contentTypeDescription="Create a new document." ma:contentTypeScope="" ma:versionID="ef8cb630ddcf4dd462f325f98a440c38">
  <xsd:schema xmlns:xsd="http://www.w3.org/2001/XMLSchema" xmlns:xs="http://www.w3.org/2001/XMLSchema" xmlns:p="http://schemas.microsoft.com/office/2006/metadata/properties" xmlns:ns1="http://schemas.microsoft.com/sharepoint/v3" xmlns:ns2="16f00c2e-ac5c-418b-9f13-a0771dbd417d" xmlns:ns3="2ad5e0d7-c6f3-46ec-b178-01bc1590f747" targetNamespace="http://schemas.microsoft.com/office/2006/metadata/properties" ma:root="true" ma:fieldsID="2e5fa8ba2dffb5ed13db32f06ac4e81b" ns1:_="" ns2:_="" ns3:_="">
    <xsd:import namespace="http://schemas.microsoft.com/sharepoint/v3"/>
    <xsd:import namespace="16f00c2e-ac5c-418b-9f13-a0771dbd417d"/>
    <xsd:import namespace="2ad5e0d7-c6f3-46ec-b178-01bc1590f747"/>
    <xsd:element name="properties">
      <xsd:complexType>
        <xsd:sequence>
          <xsd:element name="documentManagement">
            <xsd:complexType>
              <xsd:all>
                <xsd:element ref="ns2:_dlc_DocId" minOccurs="0"/>
                <xsd:element ref="ns2:_dlc_DocIdUrl" minOccurs="0"/>
                <xsd:element ref="ns2:_dlc_DocIdPersistId" minOccurs="0"/>
                <xsd:element ref="ns1:URL" minOccurs="0"/>
                <xsd:element ref="ns1:PublishingStartDate" minOccurs="0"/>
                <xsd:element ref="ns1:PublishingExpirationDate" minOccurs="0"/>
                <xsd:element ref="ns3:Category" minOccurs="0"/>
                <xsd:element ref="ns3:Sor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6"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element name="PublishingStartDate" ma:index="7"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8"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3" nillable="true" ma:displayName="Document ID Value" ma:description="The value of the document ID assigned to this item." ma:internalName="_dlc_DocId" ma:readOnly="true">
      <xsd:simpleType>
        <xsd:restriction base="dms:Text"/>
      </xsd:simpleType>
    </xsd:element>
    <xsd:element name="_dlc_DocIdUrl" ma:index="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2ad5e0d7-c6f3-46ec-b178-01bc1590f747" elementFormDefault="qualified">
    <xsd:import namespace="http://schemas.microsoft.com/office/2006/documentManagement/types"/>
    <xsd:import namespace="http://schemas.microsoft.com/office/infopath/2007/PartnerControls"/>
    <xsd:element name="Category" ma:index="9" nillable="true" ma:displayName="Category" ma:format="Dropdown" ma:internalName="Category" ma:readOnly="false">
      <xsd:simpleType>
        <xsd:restriction base="dms:Choice">
          <xsd:enumeration value="Appendices and Supporting Information"/>
          <xsd:enumeration value="Application Information"/>
          <xsd:enumeration value="Business"/>
          <xsd:enumeration value="Crash Data"/>
          <xsd:enumeration value="Letters of Support"/>
          <xsd:enumeration value="NC Government"/>
          <xsd:enumeration value="Operations and Maintenance"/>
          <xsd:enumeration value="Organizations"/>
          <xsd:enumeration value="Technical Studies"/>
          <xsd:enumeration value="White Papers"/>
        </xsd:restriction>
      </xsd:simpleType>
    </xsd:element>
    <xsd:element name="SortOrder" ma:index="10" nillable="true" ma:displayName="SortOrder" ma:decimals="0" ma:internalName="SortOrder"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ategory xmlns="2ad5e0d7-c6f3-46ec-b178-01bc1590f747">Application Information</Category>
    <URL xmlns="http://schemas.microsoft.com/sharepoint/v3">
      <Url xsi:nil="true"/>
      <Description xsi:nil="true"/>
    </URL>
    <PublishingExpirationDate xmlns="http://schemas.microsoft.com/sharepoint/v3" xsi:nil="true"/>
    <SortOrder xmlns="2ad5e0d7-c6f3-46ec-b178-01bc1590f747">10</SortOrder>
    <PublishingStartDate xmlns="http://schemas.microsoft.com/sharepoint/v3" xsi:nil="true"/>
  </documentManagement>
</p:properti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62FF880F-4791-4B0D-9A2F-3179F32D505A}"/>
</file>

<file path=customXml/itemProps2.xml><?xml version="1.0" encoding="utf-8"?>
<ds:datastoreItem xmlns:ds="http://schemas.openxmlformats.org/officeDocument/2006/customXml" ds:itemID="{18175CD3-A636-45BE-BB94-9BFDB0B1686D}"/>
</file>

<file path=customXml/itemProps3.xml><?xml version="1.0" encoding="utf-8"?>
<ds:datastoreItem xmlns:ds="http://schemas.openxmlformats.org/officeDocument/2006/customXml" ds:itemID="{BEDDE621-F0E1-454B-9381-5E5265A1C0A7}"/>
</file>

<file path=customXml/itemProps4.xml><?xml version="1.0" encoding="utf-8"?>
<ds:datastoreItem xmlns:ds="http://schemas.openxmlformats.org/officeDocument/2006/customXml" ds:itemID="{29F63B14-A574-4720-9AB4-4A95E610A29F}"/>
</file>

<file path=docMetadata/LabelInfo.xml><?xml version="1.0" encoding="utf-8"?>
<clbl:labelList xmlns:clbl="http://schemas.microsoft.com/office/2020/mipLabelMetadata">
  <clbl:label id="{5563d9c4-1af6-4d5e-894d-8f5a4315f709}" enabled="1" method="Privileged" siteId="{3667e201-cbdc-48b3-9b42-5d2d3f16e2a9}"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HDR, Inc.</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BCA Calculations</dc:title>
  <dc:subject/>
  <dc:creator>Henly-Thomas, Sarah</dc:creator>
  <cp:keywords/>
  <dc:description/>
  <cp:lastModifiedBy>Ma, Yanwei</cp:lastModifiedBy>
  <cp:revision/>
  <dcterms:created xsi:type="dcterms:W3CDTF">2022-08-04T15:23:14Z</dcterms:created>
  <dcterms:modified xsi:type="dcterms:W3CDTF">2026-02-19T14:58:44Z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0x0101002379014270ABF34FB5C27DF6B38E0F2A</vt:lpwstr>
  </property>
  <property fmtid="{D5CDD505-2E9C-101B-9397-08002B2CF9AE}" pid="3" name="Order">
    <vt:r8>3100</vt:r8>
  </property>
</Properties>
</file>